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drawings/drawing4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6.xml" ContentType="application/vnd.openxmlformats-officedocument.drawing+xml"/>
  <Override PartName="/xl/charts/chart1.xml" ContentType="application/vnd.openxmlformats-officedocument.drawingml.chart+xml"/>
  <Override PartName="/xl/drawings/drawing7.xml" ContentType="application/vnd.openxmlformats-officedocument.drawing+xml"/>
  <Override PartName="/xl/charts/chart2.xml" ContentType="application/vnd.openxmlformats-officedocument.drawingml.chart+xml"/>
  <Override PartName="/xl/drawings/drawing8.xml" ContentType="application/vnd.openxmlformats-officedocument.drawing+xml"/>
  <Override PartName="/xl/charts/chart3.xml" ContentType="application/vnd.openxmlformats-officedocument.drawingml.chart+xml"/>
  <Override PartName="/xl/drawings/drawing9.xml" ContentType="application/vnd.openxmlformats-officedocument.drawing+xml"/>
  <Override PartName="/xl/charts/chart4.xml" ContentType="application/vnd.openxmlformats-officedocument.drawingml.chart+xml"/>
  <Override PartName="/xl/drawings/drawing10.xml" ContentType="application/vnd.openxmlformats-officedocument.drawing+xml"/>
  <Override PartName="/xl/charts/chart5.xml" ContentType="application/vnd.openxmlformats-officedocument.drawingml.chart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drawings/drawing12.xml" ContentType="application/vnd.openxmlformats-officedocument.drawing+xml"/>
  <Override PartName="/xl/charts/chart7.xml" ContentType="application/vnd.openxmlformats-officedocument.drawingml.chart+xml"/>
  <Override PartName="/xl/drawings/drawing13.xml" ContentType="application/vnd.openxmlformats-officedocument.drawing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alcChain.xml" ContentType="application/vnd.openxmlformats-officedocument.spreadsheetml.calcChain+xml"/>
  <Override PartName="/xl/vbaProject.bin" ContentType="application/vnd.ms-office.vbaPro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 codeName="{8C4F1C90-05EB-6A55-5F09-09C24B55AC0B}"/>
  <workbookPr codeName="ThisWorkbook" defaultThemeVersion="124226"/>
  <bookViews>
    <workbookView xWindow="-15" yWindow="330" windowWidth="11055" windowHeight="5880" tabRatio="748" firstSheet="2" activeTab="4"/>
  </bookViews>
  <sheets>
    <sheet name="Instructions" sheetId="10" r:id="rId1"/>
    <sheet name="Dist Template" sheetId="4" r:id="rId2"/>
    <sheet name="Time Template" sheetId="9" r:id="rId3"/>
    <sheet name="NoSD Template" sheetId="13" r:id="rId4"/>
    <sheet name="Larry Output" sheetId="14" r:id="rId5"/>
    <sheet name="HR Ranges" sheetId="23" r:id="rId6"/>
    <sheet name="HR Chart (Watts-Time)" sheetId="31" r:id="rId7"/>
    <sheet name="HR Chart (Pace-Time)" sheetId="24" r:id="rId8"/>
    <sheet name="HR Chart (SPM-Time)" sheetId="27" r:id="rId9"/>
    <sheet name="HR Chart (Watts-Dist)" sheetId="32" r:id="rId10"/>
    <sheet name="HR Chart (Pace-Dist)" sheetId="26" r:id="rId11"/>
    <sheet name="HR Chart (SPM-Dist)" sheetId="28" r:id="rId12"/>
    <sheet name="HR Chart Summary" sheetId="25" r:id="rId13"/>
    <sheet name="SPM Summary" sheetId="18" r:id="rId14"/>
    <sheet name="HR Summary" sheetId="17" r:id="rId15"/>
    <sheet name="HR Chart Data" sheetId="22" r:id="rId16"/>
    <sheet name="DataSheet" sheetId="16" r:id="rId17"/>
    <sheet name="SPI Targets" sheetId="20" r:id="rId18"/>
    <sheet name="Watts" sheetId="21" r:id="rId19"/>
    <sheet name="Interval" sheetId="19" state="hidden" r:id="rId20"/>
    <sheet name="Dist Intervals" sheetId="30" r:id="rId21"/>
    <sheet name="Time Intervals" sheetId="33" r:id="rId22"/>
    <sheet name="L4" sheetId="34" r:id="rId23"/>
    <sheet name="6min L4" sheetId="35" r:id="rId24"/>
    <sheet name="L4 Rate and Pace" sheetId="36" r:id="rId25"/>
  </sheets>
  <externalReferences>
    <externalReference r:id="rId26"/>
    <externalReference r:id="rId27"/>
  </externalReferences>
  <definedNames>
    <definedName name="_xlnm._FilterDatabase" localSheetId="16" hidden="1">DataSheet!$B$6:$X$5134</definedName>
    <definedName name="AdjStokeData">DataSheet!$L$9:$U$5133</definedName>
    <definedName name="checkMHR">'[1]HR Ranges'!$E$2</definedName>
    <definedName name="checkRHR">'[1]HR Ranges'!$E$3</definedName>
    <definedName name="Comments">'Larry Output'!$B$15:$B$64</definedName>
    <definedName name="Current_2K_Pace">'[2]L4 80 min 8-11-10'!$H$33</definedName>
    <definedName name="DataForm">DataSheet!$L$8:$U$8</definedName>
    <definedName name="Delay">'Dist Template'!$C$2</definedName>
    <definedName name="Delay2">'Time Template'!$D$2</definedName>
    <definedName name="Delay3">'NoSD Template'!$V$5</definedName>
    <definedName name="Distance">DataSheet!$M$1</definedName>
    <definedName name="DistData">DataSheet!$C$7:$O$5133</definedName>
    <definedName name="DistTempForm1">'Dist Template'!$D$13:$P$13</definedName>
    <definedName name="DistTempForm2">'Dist Template'!$R$13:$U$13</definedName>
    <definedName name="DistTime">'Dist Template'!$S$5:$S$6</definedName>
    <definedName name="DistTime2">'Time Template'!$S$5:$S$6</definedName>
    <definedName name="DistTime3">'NoSD Template'!$S$5:$S$6</definedName>
    <definedName name="HeartBeats">DataSheet!$L$7:$L$5133</definedName>
    <definedName name="HRChart12">OFFSET('HR Chart Data'!$P$7,0,0,'HR Chart Data'!$D$2+1,1)</definedName>
    <definedName name="HRChart13">OFFSET('HR Chart Data'!$Q$7,0,0,'HR Chart Data'!$D$2+1,1)</definedName>
    <definedName name="HRChart14">OFFSET('HR Chart Data'!$R$7,0,0,'HR Chart Data'!$D$2+1,1)</definedName>
    <definedName name="HRChartData">OFFSET('HR Chart Data'!$D$7,0,0,'HR Chart Data'!$D$2+1,1)</definedName>
    <definedName name="HRChartData2">'HR Chart Data'!$B$9:$Q$5134</definedName>
    <definedName name="HRChartData3">OFFSET('HR Chart Data'!$C$7,0,0,'HR Chart Data'!$D$2+1,1)</definedName>
    <definedName name="HRData1">OFFSET('HR Chart Data'!$E$7,0,0,'HR Chart Data'!$D$2+1,1)</definedName>
    <definedName name="HRData10">OFFSET('HR Chart Data'!$N$7,0,0,'HR Chart Data'!$D$2+1,1)</definedName>
    <definedName name="HRData11">OFFSET('HR Chart Data'!$O$7,0,0,'HR Chart Data'!$D$2+1,1)</definedName>
    <definedName name="HRData2">OFFSET('HR Chart Data'!$F$7,0,0,'HR Chart Data'!$D$2+1,1)</definedName>
    <definedName name="HRData3">OFFSET('HR Chart Data'!$G$7,0,0,'HR Chart Data'!$D$2+1,1)</definedName>
    <definedName name="HRData4">OFFSET('HR Chart Data'!$H$7,0,0,'HR Chart Data'!$D$2+1,1)</definedName>
    <definedName name="HRData5">OFFSET('HR Chart Data'!$I$7,0,0,'HR Chart Data'!$D$2+1,1)</definedName>
    <definedName name="HRData6">OFFSET('HR Chart Data'!$J$7,0,0,'HR Chart Data'!$D$2+1,1)</definedName>
    <definedName name="HRData7">OFFSET('HR Chart Data'!$K$7,0,0,'HR Chart Data'!$D$2+1,1)</definedName>
    <definedName name="HRData8">OFFSET('HR Chart Data'!$L$7,0,0,'HR Chart Data'!$D$2+1,1)</definedName>
    <definedName name="HRData9">OFFSET('HR Chart Data'!$M$7,0,0,'HR Chart Data'!$D$2+1,1)</definedName>
    <definedName name="HRDataForm">'HR Chart Data'!$B$8:$Q$8</definedName>
    <definedName name="HRSum1" localSheetId="12">'HR Chart Summary'!$I$8:$R$8</definedName>
    <definedName name="HRSum1">'HR Summary'!$I$8:$R$8</definedName>
    <definedName name="HRSum2" localSheetId="12">'HR Chart Summary'!$T$8</definedName>
    <definedName name="HRSum2">'HR Summary'!$T$8</definedName>
    <definedName name="HRSum3" localSheetId="12">'HR Chart Summary'!$V$8:$W$8</definedName>
    <definedName name="HRSum3">'HR Summary'!$V$8:$W$8</definedName>
    <definedName name="Input3">'NoSD Template'!$V$12:$AC$5138</definedName>
    <definedName name="Int">Interval!$B$2</definedName>
    <definedName name="IntCopy">DataSheet!$B$6:$C$5134</definedName>
    <definedName name="IntRest">Interval!$H$3</definedName>
    <definedName name="IntTime">Interval!$H$2</definedName>
    <definedName name="LarryOut">'Larry Output'!$D$15</definedName>
    <definedName name="LarryOut2">'Larry Output'!$I$16:$AB$16</definedName>
    <definedName name="LarrySource">'Larry Output'!$B$3</definedName>
    <definedName name="MHR">'Larry Output'!$B$12</definedName>
    <definedName name="NewInt">Interval!$B$7:$C$5134</definedName>
    <definedName name="NewInt2">Interval!$H$7:$I$5134</definedName>
    <definedName name="NewIntPaste">DataSheet!$B$7:$C$5134</definedName>
    <definedName name="_xlnm.Print_Area" localSheetId="1">'Dist Template'!$B$4:$O$61</definedName>
    <definedName name="_xlnm.Print_Area" localSheetId="3">'NoSD Template'!$B$4:$O$61</definedName>
    <definedName name="_xlnm.Print_Area" localSheetId="2">'Time Template'!$B$4:$O$61</definedName>
    <definedName name="Rest">Interval!$B$3</definedName>
    <definedName name="RHR">'Larry Output'!$B$9</definedName>
    <definedName name="Splits">'Dist Template'!$C$12:$C$61</definedName>
    <definedName name="Splits2">'Time Template'!$D$12:$D$61</definedName>
    <definedName name="Splits3">'NoSD Template'!$D$12:$D$61</definedName>
    <definedName name="SPMSum">'SPM Summary'!$G$8:$U$8</definedName>
    <definedName name="SPMSum1">'SPM Summary'!$G$8:$P$8</definedName>
    <definedName name="SPMSum2">'SPM Summary'!$R$8</definedName>
    <definedName name="SPMSum3">'SPM Summary'!$T$8:$U$8</definedName>
    <definedName name="StrokeCals">DataSheet!$Q$7:$Q$5133</definedName>
    <definedName name="StrokeData">DataSheet!$B$7:$J$5133</definedName>
    <definedName name="StrokeData2">DataSheet!$B$7:$O$5133</definedName>
    <definedName name="StrokeDist">DataSheet!$P$7:$P$5133</definedName>
    <definedName name="StrokeHR">DataSheet!$R$7:$R$5133</definedName>
    <definedName name="Strokes">DataSheet!$G$7:$G$5133</definedName>
    <definedName name="StrokeTime">DataSheet!$O$7:$O$5133</definedName>
    <definedName name="Time">DataSheet!$M$2</definedName>
    <definedName name="TimeDistance">DataSheet!$M$1:$M$2</definedName>
    <definedName name="TimeTempForm1">'Time Template'!$E$13:$P$13</definedName>
    <definedName name="TimeTempForm2">'Time Template'!$C$13</definedName>
    <definedName name="TimeTempForm3">'Time Template'!$R$13:$U$13</definedName>
  </definedNames>
  <calcPr calcId="145621"/>
</workbook>
</file>

<file path=xl/calcChain.xml><?xml version="1.0" encoding="utf-8"?>
<calcChain xmlns="http://schemas.openxmlformats.org/spreadsheetml/2006/main">
  <c r="I23" i="17" l="1"/>
  <c r="K23" i="17"/>
  <c r="O23" i="17" s="1"/>
  <c r="M23" i="17"/>
  <c r="T23" i="17" s="1"/>
  <c r="Q23" i="17"/>
  <c r="I24" i="17"/>
  <c r="V24" i="17" s="1"/>
  <c r="K24" i="17"/>
  <c r="M24" i="17"/>
  <c r="T24" i="17" s="1"/>
  <c r="Q24" i="17"/>
  <c r="R24" i="17"/>
  <c r="I25" i="17"/>
  <c r="V25" i="17" s="1"/>
  <c r="K25" i="17"/>
  <c r="O25" i="17" s="1"/>
  <c r="M25" i="17"/>
  <c r="T25" i="17" s="1"/>
  <c r="Q25" i="17"/>
  <c r="I26" i="17"/>
  <c r="V26" i="17" s="1"/>
  <c r="K26" i="17"/>
  <c r="P26" i="17" s="1"/>
  <c r="M26" i="17"/>
  <c r="T26" i="17" s="1"/>
  <c r="Q26" i="17"/>
  <c r="R26" i="17"/>
  <c r="I27" i="17"/>
  <c r="K27" i="17"/>
  <c r="O27" i="17" s="1"/>
  <c r="M27" i="17"/>
  <c r="T27" i="17" s="1"/>
  <c r="Q27" i="17"/>
  <c r="I28" i="17"/>
  <c r="V28" i="17" s="1"/>
  <c r="K28" i="17"/>
  <c r="P28" i="17" s="1"/>
  <c r="M28" i="17"/>
  <c r="T28" i="17" s="1"/>
  <c r="Q28" i="17"/>
  <c r="I29" i="17"/>
  <c r="K29" i="17"/>
  <c r="P29" i="17" s="1"/>
  <c r="M29" i="17"/>
  <c r="T29" i="17" s="1"/>
  <c r="Q29" i="17"/>
  <c r="I30" i="17"/>
  <c r="V30" i="17" s="1"/>
  <c r="K30" i="17"/>
  <c r="P30" i="17" s="1"/>
  <c r="M30" i="17"/>
  <c r="T30" i="17" s="1"/>
  <c r="Q30" i="17"/>
  <c r="G26" i="18"/>
  <c r="P26" i="18" s="1"/>
  <c r="I26" i="18"/>
  <c r="K26" i="18"/>
  <c r="R26" i="18" s="1"/>
  <c r="O26" i="18"/>
  <c r="G27" i="18"/>
  <c r="T27" i="18" s="1"/>
  <c r="I27" i="18"/>
  <c r="M27" i="18" s="1"/>
  <c r="K27" i="18"/>
  <c r="R27" i="18" s="1"/>
  <c r="O27" i="18"/>
  <c r="G28" i="18"/>
  <c r="I28" i="18"/>
  <c r="N28" i="18" s="1"/>
  <c r="K28" i="18"/>
  <c r="R28" i="18" s="1"/>
  <c r="O28" i="18"/>
  <c r="G29" i="18"/>
  <c r="I29" i="18"/>
  <c r="K29" i="18"/>
  <c r="R29" i="18" s="1"/>
  <c r="O29" i="18"/>
  <c r="G30" i="18"/>
  <c r="I30" i="18"/>
  <c r="N30" i="18" s="1"/>
  <c r="K30" i="18"/>
  <c r="R30" i="18" s="1"/>
  <c r="O30" i="18"/>
  <c r="I16" i="14"/>
  <c r="AB16" i="14"/>
  <c r="I17" i="14"/>
  <c r="AB17" i="14"/>
  <c r="I18" i="14"/>
  <c r="AB18" i="14"/>
  <c r="I19" i="14"/>
  <c r="AB19" i="14"/>
  <c r="I20" i="14"/>
  <c r="AB20" i="14"/>
  <c r="I21" i="14"/>
  <c r="AB21" i="14"/>
  <c r="I22" i="14"/>
  <c r="AB22" i="14"/>
  <c r="I23" i="14"/>
  <c r="AB23" i="14"/>
  <c r="I24" i="14"/>
  <c r="AB24" i="14"/>
  <c r="I25" i="14"/>
  <c r="AB25" i="14"/>
  <c r="I26" i="14"/>
  <c r="AB26" i="14"/>
  <c r="I27" i="14"/>
  <c r="AB27" i="14"/>
  <c r="I28" i="14"/>
  <c r="AB28" i="14"/>
  <c r="I29" i="14"/>
  <c r="AB29" i="14"/>
  <c r="I30" i="14"/>
  <c r="AB30" i="14"/>
  <c r="I31" i="14"/>
  <c r="AB31" i="14"/>
  <c r="I32" i="14"/>
  <c r="AB32" i="14"/>
  <c r="I33" i="14"/>
  <c r="AB33" i="14"/>
  <c r="I34" i="14"/>
  <c r="I35" i="14" s="1"/>
  <c r="AB34" i="14"/>
  <c r="AB35" i="14"/>
  <c r="I36" i="14"/>
  <c r="AB36" i="14"/>
  <c r="I37" i="14"/>
  <c r="AB37" i="14"/>
  <c r="I38" i="14"/>
  <c r="AB38" i="14"/>
  <c r="AB39" i="14"/>
  <c r="AB40" i="14"/>
  <c r="AB41" i="14"/>
  <c r="AB42" i="14"/>
  <c r="AB43" i="14"/>
  <c r="AB44" i="14"/>
  <c r="AB45" i="14"/>
  <c r="AB46" i="14"/>
  <c r="AB47" i="14"/>
  <c r="AB48" i="14"/>
  <c r="AB49" i="14"/>
  <c r="AB50" i="14"/>
  <c r="AB51" i="14"/>
  <c r="AB52" i="14"/>
  <c r="AB53" i="14"/>
  <c r="AB54" i="14"/>
  <c r="AB55" i="14"/>
  <c r="AB56" i="14"/>
  <c r="AB57" i="14"/>
  <c r="AB58" i="14"/>
  <c r="AB59" i="14"/>
  <c r="AB60" i="14"/>
  <c r="AB61" i="14"/>
  <c r="AB62" i="14"/>
  <c r="AB63" i="14"/>
  <c r="AB64" i="14"/>
  <c r="R13" i="9"/>
  <c r="T13" i="9" s="1"/>
  <c r="R14" i="9"/>
  <c r="S14" i="9" s="1"/>
  <c r="C14" i="9" s="1"/>
  <c r="P14" i="9" s="1"/>
  <c r="R15" i="9"/>
  <c r="S15" i="9" s="1"/>
  <c r="R16" i="9"/>
  <c r="S16" i="9"/>
  <c r="R17" i="9"/>
  <c r="T17" i="9" s="1"/>
  <c r="S17" i="9"/>
  <c r="C17" i="9" s="1"/>
  <c r="P17" i="9" s="1"/>
  <c r="R18" i="9"/>
  <c r="S18" i="9" s="1"/>
  <c r="R19" i="9"/>
  <c r="S19" i="9" s="1"/>
  <c r="C19" i="9" s="1"/>
  <c r="P19" i="9" s="1"/>
  <c r="R20" i="9"/>
  <c r="S20" i="9"/>
  <c r="C20" i="9" s="1"/>
  <c r="P20" i="9" s="1"/>
  <c r="R21" i="9"/>
  <c r="S21" i="9"/>
  <c r="C21" i="9" s="1"/>
  <c r="P21" i="9" s="1"/>
  <c r="R22" i="9"/>
  <c r="S22" i="9" s="1"/>
  <c r="R23" i="9"/>
  <c r="R24" i="9"/>
  <c r="S24" i="9"/>
  <c r="C24" i="9" s="1"/>
  <c r="R25" i="9"/>
  <c r="T25" i="9" s="1"/>
  <c r="S25" i="9"/>
  <c r="C25" i="9" s="1"/>
  <c r="P25" i="9" s="1"/>
  <c r="R26" i="9"/>
  <c r="S26" i="9" s="1"/>
  <c r="R27" i="9"/>
  <c r="U27" i="9" s="1"/>
  <c r="S27" i="9"/>
  <c r="C27" i="9" s="1"/>
  <c r="P27" i="9" s="1"/>
  <c r="T27" i="9"/>
  <c r="R28" i="9"/>
  <c r="S28" i="9"/>
  <c r="T28" i="9"/>
  <c r="U28" i="9"/>
  <c r="R29" i="9"/>
  <c r="S29" i="9"/>
  <c r="T29" i="9"/>
  <c r="U29" i="9"/>
  <c r="R30" i="9"/>
  <c r="S30" i="9"/>
  <c r="T30" i="9"/>
  <c r="U30" i="9"/>
  <c r="R31" i="9"/>
  <c r="S31" i="9"/>
  <c r="T31" i="9"/>
  <c r="U31" i="9"/>
  <c r="R32" i="9"/>
  <c r="S32" i="9"/>
  <c r="T32" i="9"/>
  <c r="U32" i="9"/>
  <c r="R33" i="9"/>
  <c r="S33" i="9"/>
  <c r="T33" i="9"/>
  <c r="U33" i="9"/>
  <c r="R34" i="9"/>
  <c r="S34" i="9"/>
  <c r="T34" i="9"/>
  <c r="U34" i="9"/>
  <c r="R35" i="9"/>
  <c r="S35" i="9"/>
  <c r="T35" i="9"/>
  <c r="U35" i="9"/>
  <c r="R36" i="9"/>
  <c r="S36" i="9"/>
  <c r="T36" i="9"/>
  <c r="U36" i="9"/>
  <c r="R37" i="9"/>
  <c r="S37" i="9"/>
  <c r="T37" i="9"/>
  <c r="U37" i="9"/>
  <c r="R38" i="9"/>
  <c r="S38" i="9"/>
  <c r="T38" i="9"/>
  <c r="U38" i="9"/>
  <c r="R39" i="9"/>
  <c r="S39" i="9"/>
  <c r="T39" i="9"/>
  <c r="U39" i="9"/>
  <c r="R40" i="9"/>
  <c r="S40" i="9"/>
  <c r="T40" i="9"/>
  <c r="U40" i="9"/>
  <c r="R41" i="9"/>
  <c r="S41" i="9"/>
  <c r="T41" i="9"/>
  <c r="U41" i="9"/>
  <c r="R42" i="9"/>
  <c r="S42" i="9"/>
  <c r="T42" i="9"/>
  <c r="U42" i="9"/>
  <c r="R43" i="9"/>
  <c r="S43" i="9"/>
  <c r="T43" i="9"/>
  <c r="U43" i="9"/>
  <c r="R44" i="9"/>
  <c r="S44" i="9"/>
  <c r="T44" i="9"/>
  <c r="U44" i="9"/>
  <c r="R45" i="9"/>
  <c r="S45" i="9"/>
  <c r="T45" i="9"/>
  <c r="U45" i="9"/>
  <c r="R46" i="9"/>
  <c r="S46" i="9"/>
  <c r="T46" i="9"/>
  <c r="U46" i="9"/>
  <c r="R47" i="9"/>
  <c r="S47" i="9"/>
  <c r="T47" i="9"/>
  <c r="U47" i="9"/>
  <c r="R48" i="9"/>
  <c r="S48" i="9"/>
  <c r="T48" i="9"/>
  <c r="U48" i="9"/>
  <c r="R49" i="9"/>
  <c r="S49" i="9"/>
  <c r="T49" i="9"/>
  <c r="U49" i="9"/>
  <c r="R50" i="9"/>
  <c r="S50" i="9"/>
  <c r="T50" i="9"/>
  <c r="U50" i="9"/>
  <c r="R51" i="9"/>
  <c r="S51" i="9"/>
  <c r="T51" i="9"/>
  <c r="U51" i="9"/>
  <c r="R52" i="9"/>
  <c r="S52" i="9"/>
  <c r="T52" i="9"/>
  <c r="U52" i="9"/>
  <c r="R53" i="9"/>
  <c r="S53" i="9"/>
  <c r="T53" i="9"/>
  <c r="U53" i="9"/>
  <c r="R54" i="9"/>
  <c r="S54" i="9"/>
  <c r="T54" i="9"/>
  <c r="U54" i="9"/>
  <c r="R55" i="9"/>
  <c r="S55" i="9"/>
  <c r="T55" i="9"/>
  <c r="U55" i="9"/>
  <c r="R56" i="9"/>
  <c r="S56" i="9"/>
  <c r="T56" i="9"/>
  <c r="U56" i="9"/>
  <c r="R57" i="9"/>
  <c r="S57" i="9"/>
  <c r="T57" i="9"/>
  <c r="U57" i="9"/>
  <c r="R58" i="9"/>
  <c r="S58" i="9"/>
  <c r="T58" i="9"/>
  <c r="U58" i="9"/>
  <c r="R59" i="9"/>
  <c r="S59" i="9"/>
  <c r="T59" i="9"/>
  <c r="U59" i="9"/>
  <c r="R60" i="9"/>
  <c r="S60" i="9"/>
  <c r="T60" i="9"/>
  <c r="U60" i="9"/>
  <c r="R61" i="9"/>
  <c r="S61" i="9"/>
  <c r="T61" i="9"/>
  <c r="U61" i="9"/>
  <c r="C28" i="9"/>
  <c r="C29" i="9"/>
  <c r="C30" i="9"/>
  <c r="C31" i="9"/>
  <c r="C32" i="9"/>
  <c r="C33" i="9"/>
  <c r="C34" i="9"/>
  <c r="C35" i="9"/>
  <c r="C36" i="9"/>
  <c r="C37" i="9"/>
  <c r="C38" i="9"/>
  <c r="C39" i="9"/>
  <c r="C40" i="9"/>
  <c r="C41" i="9"/>
  <c r="C42" i="9"/>
  <c r="C43" i="9"/>
  <c r="C44" i="9"/>
  <c r="C45" i="9"/>
  <c r="C46" i="9"/>
  <c r="C47" i="9"/>
  <c r="C48" i="9"/>
  <c r="C49" i="9"/>
  <c r="C50" i="9"/>
  <c r="C51" i="9"/>
  <c r="C52" i="9"/>
  <c r="C53" i="9"/>
  <c r="C54" i="9"/>
  <c r="C55" i="9"/>
  <c r="C56" i="9"/>
  <c r="C57" i="9"/>
  <c r="C58" i="9"/>
  <c r="C59" i="9"/>
  <c r="C60" i="9"/>
  <c r="C61" i="9"/>
  <c r="F14" i="9"/>
  <c r="F20" i="9"/>
  <c r="F21" i="9"/>
  <c r="F25" i="9"/>
  <c r="F27" i="9"/>
  <c r="F28" i="9"/>
  <c r="G28" i="9"/>
  <c r="H28" i="9"/>
  <c r="I28" i="9"/>
  <c r="J28" i="9"/>
  <c r="O28" i="9" s="1"/>
  <c r="K28" i="9"/>
  <c r="L28" i="9"/>
  <c r="M28" i="9"/>
  <c r="N28" i="9"/>
  <c r="P28" i="9"/>
  <c r="F29" i="9"/>
  <c r="G29" i="9"/>
  <c r="H29" i="9"/>
  <c r="I29" i="9"/>
  <c r="J29" i="9"/>
  <c r="K29" i="9"/>
  <c r="L29" i="9"/>
  <c r="M29" i="9"/>
  <c r="N29" i="9"/>
  <c r="O29" i="9"/>
  <c r="P29" i="9"/>
  <c r="F30" i="9"/>
  <c r="G30" i="9"/>
  <c r="H30" i="9"/>
  <c r="I30" i="9"/>
  <c r="J30" i="9"/>
  <c r="K30" i="9"/>
  <c r="L30" i="9"/>
  <c r="M30" i="9"/>
  <c r="N30" i="9"/>
  <c r="O30" i="9"/>
  <c r="P30" i="9"/>
  <c r="F31" i="9"/>
  <c r="G31" i="9"/>
  <c r="H31" i="9"/>
  <c r="I31" i="9"/>
  <c r="J31" i="9"/>
  <c r="K31" i="9"/>
  <c r="L31" i="9"/>
  <c r="M31" i="9"/>
  <c r="N31" i="9"/>
  <c r="O31" i="9"/>
  <c r="P31" i="9"/>
  <c r="F32" i="9"/>
  <c r="G32" i="9"/>
  <c r="H32" i="9"/>
  <c r="I32" i="9"/>
  <c r="J32" i="9"/>
  <c r="K32" i="9"/>
  <c r="L32" i="9"/>
  <c r="M32" i="9"/>
  <c r="N32" i="9"/>
  <c r="O32" i="9"/>
  <c r="P32" i="9"/>
  <c r="F33" i="9"/>
  <c r="G33" i="9"/>
  <c r="H33" i="9"/>
  <c r="I33" i="9"/>
  <c r="J33" i="9"/>
  <c r="K33" i="9"/>
  <c r="L33" i="9"/>
  <c r="M33" i="9"/>
  <c r="N33" i="9"/>
  <c r="O33" i="9"/>
  <c r="P33" i="9"/>
  <c r="F34" i="9"/>
  <c r="G34" i="9"/>
  <c r="H34" i="9"/>
  <c r="I34" i="9"/>
  <c r="J34" i="9"/>
  <c r="K34" i="9"/>
  <c r="L34" i="9"/>
  <c r="M34" i="9"/>
  <c r="N34" i="9"/>
  <c r="O34" i="9"/>
  <c r="P34" i="9"/>
  <c r="F35" i="9"/>
  <c r="G35" i="9"/>
  <c r="H35" i="9"/>
  <c r="I35" i="9"/>
  <c r="J35" i="9"/>
  <c r="K35" i="9"/>
  <c r="L35" i="9"/>
  <c r="M35" i="9"/>
  <c r="N35" i="9"/>
  <c r="O35" i="9"/>
  <c r="P35" i="9"/>
  <c r="F36" i="9"/>
  <c r="G36" i="9"/>
  <c r="H36" i="9"/>
  <c r="I36" i="9"/>
  <c r="J36" i="9"/>
  <c r="K36" i="9"/>
  <c r="L36" i="9"/>
  <c r="M36" i="9"/>
  <c r="N36" i="9"/>
  <c r="O36" i="9"/>
  <c r="P36" i="9"/>
  <c r="F37" i="9"/>
  <c r="G37" i="9"/>
  <c r="H37" i="9"/>
  <c r="I37" i="9"/>
  <c r="J37" i="9"/>
  <c r="K37" i="9"/>
  <c r="L37" i="9"/>
  <c r="M37" i="9"/>
  <c r="N37" i="9"/>
  <c r="O37" i="9"/>
  <c r="P37" i="9"/>
  <c r="F38" i="9"/>
  <c r="G38" i="9"/>
  <c r="H38" i="9"/>
  <c r="I38" i="9"/>
  <c r="J38" i="9"/>
  <c r="K38" i="9"/>
  <c r="L38" i="9"/>
  <c r="M38" i="9"/>
  <c r="N38" i="9"/>
  <c r="O38" i="9"/>
  <c r="P38" i="9"/>
  <c r="F39" i="9"/>
  <c r="G39" i="9"/>
  <c r="H39" i="9"/>
  <c r="I39" i="9"/>
  <c r="J39" i="9"/>
  <c r="K39" i="9"/>
  <c r="L39" i="9"/>
  <c r="M39" i="9"/>
  <c r="N39" i="9"/>
  <c r="O39" i="9"/>
  <c r="P39" i="9"/>
  <c r="F40" i="9"/>
  <c r="G40" i="9"/>
  <c r="H40" i="9"/>
  <c r="I40" i="9"/>
  <c r="J40" i="9"/>
  <c r="K40" i="9"/>
  <c r="L40" i="9"/>
  <c r="M40" i="9"/>
  <c r="N40" i="9"/>
  <c r="O40" i="9"/>
  <c r="P40" i="9"/>
  <c r="F41" i="9"/>
  <c r="G41" i="9"/>
  <c r="H41" i="9"/>
  <c r="I41" i="9"/>
  <c r="J41" i="9"/>
  <c r="K41" i="9"/>
  <c r="L41" i="9"/>
  <c r="M41" i="9"/>
  <c r="N41" i="9"/>
  <c r="O41" i="9"/>
  <c r="P41" i="9"/>
  <c r="F42" i="9"/>
  <c r="G42" i="9"/>
  <c r="H42" i="9"/>
  <c r="I42" i="9"/>
  <c r="J42" i="9"/>
  <c r="K42" i="9"/>
  <c r="L42" i="9"/>
  <c r="M42" i="9"/>
  <c r="N42" i="9"/>
  <c r="O42" i="9"/>
  <c r="P42" i="9"/>
  <c r="F43" i="9"/>
  <c r="G43" i="9"/>
  <c r="H43" i="9"/>
  <c r="I43" i="9"/>
  <c r="J43" i="9"/>
  <c r="K43" i="9"/>
  <c r="L43" i="9"/>
  <c r="M43" i="9"/>
  <c r="N43" i="9"/>
  <c r="O43" i="9"/>
  <c r="P43" i="9"/>
  <c r="F44" i="9"/>
  <c r="G44" i="9"/>
  <c r="H44" i="9"/>
  <c r="I44" i="9"/>
  <c r="J44" i="9"/>
  <c r="K44" i="9"/>
  <c r="L44" i="9"/>
  <c r="M44" i="9"/>
  <c r="N44" i="9"/>
  <c r="O44" i="9"/>
  <c r="P44" i="9"/>
  <c r="F45" i="9"/>
  <c r="G45" i="9"/>
  <c r="H45" i="9"/>
  <c r="I45" i="9"/>
  <c r="J45" i="9"/>
  <c r="K45" i="9"/>
  <c r="L45" i="9"/>
  <c r="M45" i="9"/>
  <c r="N45" i="9"/>
  <c r="O45" i="9"/>
  <c r="P45" i="9"/>
  <c r="F46" i="9"/>
  <c r="G46" i="9"/>
  <c r="H46" i="9"/>
  <c r="I46" i="9"/>
  <c r="J46" i="9"/>
  <c r="K46" i="9"/>
  <c r="L46" i="9"/>
  <c r="M46" i="9"/>
  <c r="N46" i="9"/>
  <c r="O46" i="9"/>
  <c r="P46" i="9"/>
  <c r="F47" i="9"/>
  <c r="G47" i="9"/>
  <c r="H47" i="9"/>
  <c r="I47" i="9"/>
  <c r="J47" i="9"/>
  <c r="K47" i="9"/>
  <c r="L47" i="9"/>
  <c r="M47" i="9"/>
  <c r="N47" i="9"/>
  <c r="O47" i="9"/>
  <c r="P47" i="9"/>
  <c r="F48" i="9"/>
  <c r="G48" i="9"/>
  <c r="H48" i="9"/>
  <c r="I48" i="9"/>
  <c r="J48" i="9"/>
  <c r="K48" i="9"/>
  <c r="L48" i="9"/>
  <c r="M48" i="9"/>
  <c r="N48" i="9"/>
  <c r="O48" i="9"/>
  <c r="P48" i="9"/>
  <c r="F49" i="9"/>
  <c r="G49" i="9"/>
  <c r="H49" i="9"/>
  <c r="I49" i="9"/>
  <c r="J49" i="9"/>
  <c r="K49" i="9"/>
  <c r="L49" i="9"/>
  <c r="M49" i="9"/>
  <c r="N49" i="9"/>
  <c r="O49" i="9"/>
  <c r="P49" i="9"/>
  <c r="F50" i="9"/>
  <c r="G50" i="9"/>
  <c r="H50" i="9"/>
  <c r="I50" i="9"/>
  <c r="J50" i="9"/>
  <c r="K50" i="9"/>
  <c r="L50" i="9"/>
  <c r="M50" i="9"/>
  <c r="N50" i="9"/>
  <c r="O50" i="9"/>
  <c r="P50" i="9"/>
  <c r="F51" i="9"/>
  <c r="G51" i="9"/>
  <c r="H51" i="9"/>
  <c r="I51" i="9"/>
  <c r="J51" i="9"/>
  <c r="K51" i="9"/>
  <c r="L51" i="9"/>
  <c r="M51" i="9"/>
  <c r="N51" i="9"/>
  <c r="O51" i="9"/>
  <c r="P51" i="9"/>
  <c r="F52" i="9"/>
  <c r="G52" i="9"/>
  <c r="H52" i="9"/>
  <c r="I52" i="9"/>
  <c r="J52" i="9"/>
  <c r="K52" i="9"/>
  <c r="L52" i="9"/>
  <c r="M52" i="9"/>
  <c r="N52" i="9"/>
  <c r="O52" i="9"/>
  <c r="P52" i="9"/>
  <c r="F53" i="9"/>
  <c r="G53" i="9"/>
  <c r="H53" i="9"/>
  <c r="I53" i="9"/>
  <c r="J53" i="9"/>
  <c r="K53" i="9"/>
  <c r="L53" i="9"/>
  <c r="M53" i="9"/>
  <c r="N53" i="9"/>
  <c r="O53" i="9"/>
  <c r="P53" i="9"/>
  <c r="F54" i="9"/>
  <c r="G54" i="9"/>
  <c r="H54" i="9"/>
  <c r="I54" i="9"/>
  <c r="J54" i="9"/>
  <c r="K54" i="9"/>
  <c r="L54" i="9"/>
  <c r="M54" i="9"/>
  <c r="N54" i="9"/>
  <c r="O54" i="9"/>
  <c r="P54" i="9"/>
  <c r="F55" i="9"/>
  <c r="G55" i="9"/>
  <c r="H55" i="9"/>
  <c r="I55" i="9"/>
  <c r="J55" i="9"/>
  <c r="K55" i="9"/>
  <c r="L55" i="9"/>
  <c r="M55" i="9"/>
  <c r="N55" i="9"/>
  <c r="O55" i="9"/>
  <c r="P55" i="9"/>
  <c r="F56" i="9"/>
  <c r="G56" i="9"/>
  <c r="H56" i="9"/>
  <c r="I56" i="9"/>
  <c r="J56" i="9"/>
  <c r="K56" i="9"/>
  <c r="L56" i="9"/>
  <c r="M56" i="9"/>
  <c r="N56" i="9"/>
  <c r="O56" i="9"/>
  <c r="P56" i="9"/>
  <c r="F57" i="9"/>
  <c r="G57" i="9"/>
  <c r="H57" i="9"/>
  <c r="I57" i="9"/>
  <c r="J57" i="9"/>
  <c r="K57" i="9"/>
  <c r="L57" i="9"/>
  <c r="M57" i="9"/>
  <c r="N57" i="9"/>
  <c r="O57" i="9"/>
  <c r="P57" i="9"/>
  <c r="F58" i="9"/>
  <c r="G58" i="9"/>
  <c r="H58" i="9"/>
  <c r="I58" i="9"/>
  <c r="J58" i="9"/>
  <c r="K58" i="9"/>
  <c r="L58" i="9"/>
  <c r="M58" i="9"/>
  <c r="N58" i="9"/>
  <c r="O58" i="9"/>
  <c r="P58" i="9"/>
  <c r="F59" i="9"/>
  <c r="G59" i="9"/>
  <c r="H59" i="9"/>
  <c r="I59" i="9"/>
  <c r="J59" i="9"/>
  <c r="K59" i="9"/>
  <c r="L59" i="9"/>
  <c r="M59" i="9"/>
  <c r="N59" i="9"/>
  <c r="O59" i="9"/>
  <c r="P59" i="9"/>
  <c r="F60" i="9"/>
  <c r="G60" i="9"/>
  <c r="H60" i="9"/>
  <c r="I60" i="9"/>
  <c r="J60" i="9"/>
  <c r="K60" i="9"/>
  <c r="L60" i="9"/>
  <c r="M60" i="9"/>
  <c r="N60" i="9"/>
  <c r="O60" i="9"/>
  <c r="P60" i="9"/>
  <c r="F61" i="9"/>
  <c r="G61" i="9"/>
  <c r="H61" i="9"/>
  <c r="I61" i="9"/>
  <c r="J61" i="9"/>
  <c r="K61" i="9"/>
  <c r="L61" i="9"/>
  <c r="M61" i="9"/>
  <c r="N61" i="9"/>
  <c r="O61" i="9"/>
  <c r="P61" i="9"/>
  <c r="R13" i="4"/>
  <c r="D13" i="4" s="1"/>
  <c r="S13" i="4"/>
  <c r="R14" i="4"/>
  <c r="U14" i="4" s="1"/>
  <c r="S14" i="4"/>
  <c r="T14" i="4"/>
  <c r="R15" i="4"/>
  <c r="U15" i="4" s="1"/>
  <c r="S15" i="4"/>
  <c r="T15" i="4"/>
  <c r="R16" i="4"/>
  <c r="U16" i="4" s="1"/>
  <c r="S16" i="4"/>
  <c r="T16" i="4"/>
  <c r="R17" i="4"/>
  <c r="S17" i="4"/>
  <c r="R18" i="4"/>
  <c r="S18" i="4"/>
  <c r="R19" i="4"/>
  <c r="U19" i="4" s="1"/>
  <c r="S19" i="4"/>
  <c r="T19" i="4"/>
  <c r="R20" i="4"/>
  <c r="U20" i="4" s="1"/>
  <c r="S20" i="4"/>
  <c r="T20" i="4"/>
  <c r="R21" i="4"/>
  <c r="S21" i="4"/>
  <c r="R22" i="4"/>
  <c r="S22" i="4"/>
  <c r="R23" i="4"/>
  <c r="U23" i="4" s="1"/>
  <c r="S23" i="4"/>
  <c r="T23" i="4"/>
  <c r="R24" i="4"/>
  <c r="U24" i="4" s="1"/>
  <c r="S24" i="4"/>
  <c r="T24" i="4"/>
  <c r="R25" i="4"/>
  <c r="S25" i="4"/>
  <c r="R26" i="4"/>
  <c r="S26" i="4"/>
  <c r="R27" i="4"/>
  <c r="U27" i="4" s="1"/>
  <c r="S27" i="4"/>
  <c r="T27" i="4"/>
  <c r="R28" i="4"/>
  <c r="U28" i="4" s="1"/>
  <c r="S28" i="4"/>
  <c r="T28" i="4"/>
  <c r="R29" i="4"/>
  <c r="S29" i="4"/>
  <c r="R30" i="4"/>
  <c r="S30" i="4"/>
  <c r="R31" i="4"/>
  <c r="U31" i="4" s="1"/>
  <c r="S31" i="4"/>
  <c r="T31" i="4"/>
  <c r="R32" i="4"/>
  <c r="U32" i="4" s="1"/>
  <c r="S32" i="4"/>
  <c r="T32" i="4"/>
  <c r="R33" i="4"/>
  <c r="S33" i="4"/>
  <c r="R34" i="4"/>
  <c r="F34" i="4" s="1"/>
  <c r="S34" i="4"/>
  <c r="R35" i="4"/>
  <c r="U35" i="4" s="1"/>
  <c r="S35" i="4"/>
  <c r="T35" i="4"/>
  <c r="R36" i="4"/>
  <c r="U36" i="4" s="1"/>
  <c r="S36" i="4"/>
  <c r="T36" i="4"/>
  <c r="R37" i="4"/>
  <c r="G37" i="4" s="1"/>
  <c r="S37" i="4"/>
  <c r="R38" i="4"/>
  <c r="F38" i="4" s="1"/>
  <c r="S38" i="4"/>
  <c r="R39" i="4"/>
  <c r="U39" i="4" s="1"/>
  <c r="S39" i="4"/>
  <c r="T39" i="4"/>
  <c r="R40" i="4"/>
  <c r="U40" i="4" s="1"/>
  <c r="S40" i="4"/>
  <c r="T40" i="4"/>
  <c r="R41" i="4"/>
  <c r="S41" i="4"/>
  <c r="R42" i="4"/>
  <c r="F42" i="4" s="1"/>
  <c r="S42" i="4"/>
  <c r="R43" i="4"/>
  <c r="U43" i="4" s="1"/>
  <c r="S43" i="4"/>
  <c r="T43" i="4"/>
  <c r="R44" i="4"/>
  <c r="U44" i="4" s="1"/>
  <c r="S44" i="4"/>
  <c r="T44" i="4"/>
  <c r="R45" i="4"/>
  <c r="G45" i="4" s="1"/>
  <c r="S45" i="4"/>
  <c r="R46" i="4"/>
  <c r="F46" i="4" s="1"/>
  <c r="S46" i="4"/>
  <c r="R47" i="4"/>
  <c r="U47" i="4" s="1"/>
  <c r="S47" i="4"/>
  <c r="T47" i="4"/>
  <c r="R48" i="4"/>
  <c r="U48" i="4" s="1"/>
  <c r="S48" i="4"/>
  <c r="T48" i="4"/>
  <c r="R49" i="4"/>
  <c r="S49" i="4"/>
  <c r="R50" i="4"/>
  <c r="F50" i="4" s="1"/>
  <c r="S50" i="4"/>
  <c r="R51" i="4"/>
  <c r="U51" i="4" s="1"/>
  <c r="S51" i="4"/>
  <c r="T51" i="4"/>
  <c r="R52" i="4"/>
  <c r="U52" i="4" s="1"/>
  <c r="S52" i="4"/>
  <c r="T52" i="4"/>
  <c r="R53" i="4"/>
  <c r="G53" i="4" s="1"/>
  <c r="S53" i="4"/>
  <c r="R54" i="4"/>
  <c r="F54" i="4" s="1"/>
  <c r="S54" i="4"/>
  <c r="R55" i="4"/>
  <c r="U55" i="4" s="1"/>
  <c r="S55" i="4"/>
  <c r="T55" i="4"/>
  <c r="R56" i="4"/>
  <c r="U56" i="4" s="1"/>
  <c r="S56" i="4"/>
  <c r="T56" i="4"/>
  <c r="R57" i="4"/>
  <c r="S57" i="4"/>
  <c r="R58" i="4"/>
  <c r="F58" i="4" s="1"/>
  <c r="S58" i="4"/>
  <c r="R59" i="4"/>
  <c r="U59" i="4" s="1"/>
  <c r="S59" i="4"/>
  <c r="T59" i="4"/>
  <c r="R60" i="4"/>
  <c r="S60" i="4"/>
  <c r="T60" i="4"/>
  <c r="U60" i="4"/>
  <c r="R61" i="4"/>
  <c r="S61" i="4"/>
  <c r="T61" i="4"/>
  <c r="U61" i="4"/>
  <c r="E13" i="4"/>
  <c r="F13" i="4"/>
  <c r="K13" i="4"/>
  <c r="P13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D15" i="4"/>
  <c r="E15" i="4"/>
  <c r="F15" i="4"/>
  <c r="G15" i="4"/>
  <c r="H15" i="4"/>
  <c r="I15" i="4"/>
  <c r="J15" i="4"/>
  <c r="O15" i="4" s="1"/>
  <c r="K15" i="4"/>
  <c r="L15" i="4"/>
  <c r="M15" i="4"/>
  <c r="N15" i="4"/>
  <c r="P15" i="4"/>
  <c r="D16" i="4"/>
  <c r="E16" i="4"/>
  <c r="F16" i="4"/>
  <c r="G16" i="4"/>
  <c r="H16" i="4"/>
  <c r="I16" i="4"/>
  <c r="J16" i="4"/>
  <c r="K16" i="4"/>
  <c r="L16" i="4"/>
  <c r="M16" i="4"/>
  <c r="N16" i="4"/>
  <c r="O16" i="4"/>
  <c r="P16" i="4"/>
  <c r="D17" i="4"/>
  <c r="E17" i="4"/>
  <c r="H17" i="4"/>
  <c r="J17" i="4"/>
  <c r="O17" i="4"/>
  <c r="E18" i="4"/>
  <c r="F18" i="4"/>
  <c r="G18" i="4"/>
  <c r="I18" i="4"/>
  <c r="J18" i="4"/>
  <c r="K18" i="4"/>
  <c r="M18" i="4"/>
  <c r="O18" i="4"/>
  <c r="D19" i="4"/>
  <c r="E19" i="4"/>
  <c r="F19" i="4"/>
  <c r="G19" i="4"/>
  <c r="H19" i="4"/>
  <c r="I19" i="4"/>
  <c r="J19" i="4"/>
  <c r="O19" i="4" s="1"/>
  <c r="K19" i="4"/>
  <c r="L19" i="4"/>
  <c r="M19" i="4"/>
  <c r="N19" i="4"/>
  <c r="P19" i="4"/>
  <c r="D20" i="4"/>
  <c r="E20" i="4"/>
  <c r="F20" i="4"/>
  <c r="G20" i="4"/>
  <c r="H20" i="4"/>
  <c r="I20" i="4"/>
  <c r="J20" i="4"/>
  <c r="K20" i="4"/>
  <c r="L20" i="4"/>
  <c r="M20" i="4"/>
  <c r="N20" i="4"/>
  <c r="O20" i="4"/>
  <c r="P20" i="4"/>
  <c r="D21" i="4"/>
  <c r="E21" i="4"/>
  <c r="F21" i="4"/>
  <c r="G21" i="4"/>
  <c r="H21" i="4"/>
  <c r="J21" i="4"/>
  <c r="O21" i="4" s="1"/>
  <c r="K21" i="4"/>
  <c r="L21" i="4"/>
  <c r="M21" i="4"/>
  <c r="P21" i="4"/>
  <c r="D22" i="4"/>
  <c r="E22" i="4"/>
  <c r="G22" i="4"/>
  <c r="H22" i="4"/>
  <c r="K22" i="4"/>
  <c r="L22" i="4"/>
  <c r="P22" i="4"/>
  <c r="D23" i="4"/>
  <c r="E23" i="4"/>
  <c r="F23" i="4"/>
  <c r="G23" i="4"/>
  <c r="H23" i="4"/>
  <c r="I23" i="4"/>
  <c r="J23" i="4"/>
  <c r="K23" i="4"/>
  <c r="L23" i="4"/>
  <c r="M23" i="4"/>
  <c r="N23" i="4"/>
  <c r="O23" i="4"/>
  <c r="P23" i="4"/>
  <c r="D24" i="4"/>
  <c r="E24" i="4"/>
  <c r="F24" i="4"/>
  <c r="G24" i="4"/>
  <c r="H24" i="4"/>
  <c r="I24" i="4"/>
  <c r="J24" i="4"/>
  <c r="O24" i="4" s="1"/>
  <c r="K24" i="4"/>
  <c r="L24" i="4"/>
  <c r="M24" i="4"/>
  <c r="N24" i="4"/>
  <c r="P24" i="4"/>
  <c r="D25" i="4"/>
  <c r="E25" i="4"/>
  <c r="H25" i="4"/>
  <c r="I25" i="4"/>
  <c r="L25" i="4"/>
  <c r="M25" i="4"/>
  <c r="P25" i="4"/>
  <c r="D26" i="4"/>
  <c r="E26" i="4"/>
  <c r="F26" i="4"/>
  <c r="G26" i="4"/>
  <c r="H26" i="4"/>
  <c r="I26" i="4"/>
  <c r="J26" i="4"/>
  <c r="K26" i="4"/>
  <c r="L26" i="4"/>
  <c r="M26" i="4"/>
  <c r="O26" i="4"/>
  <c r="P26" i="4"/>
  <c r="D27" i="4"/>
  <c r="E27" i="4"/>
  <c r="F27" i="4"/>
  <c r="G27" i="4"/>
  <c r="H27" i="4"/>
  <c r="I27" i="4"/>
  <c r="J27" i="4"/>
  <c r="K27" i="4"/>
  <c r="L27" i="4"/>
  <c r="M27" i="4"/>
  <c r="N27" i="4"/>
  <c r="O27" i="4"/>
  <c r="P27" i="4"/>
  <c r="D28" i="4"/>
  <c r="E28" i="4"/>
  <c r="F28" i="4"/>
  <c r="G28" i="4"/>
  <c r="H28" i="4"/>
  <c r="I28" i="4"/>
  <c r="J28" i="4"/>
  <c r="O28" i="4" s="1"/>
  <c r="K28" i="4"/>
  <c r="L28" i="4"/>
  <c r="M28" i="4"/>
  <c r="N28" i="4"/>
  <c r="P28" i="4"/>
  <c r="D29" i="4"/>
  <c r="E29" i="4"/>
  <c r="F29" i="4"/>
  <c r="G29" i="4"/>
  <c r="H29" i="4"/>
  <c r="I29" i="4"/>
  <c r="J29" i="4"/>
  <c r="O29" i="4" s="1"/>
  <c r="K29" i="4"/>
  <c r="L29" i="4"/>
  <c r="M29" i="4"/>
  <c r="P29" i="4"/>
  <c r="D30" i="4"/>
  <c r="E30" i="4"/>
  <c r="G30" i="4"/>
  <c r="H30" i="4"/>
  <c r="K30" i="4"/>
  <c r="L30" i="4"/>
  <c r="P30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D32" i="4"/>
  <c r="E32" i="4"/>
  <c r="F32" i="4"/>
  <c r="G32" i="4"/>
  <c r="H32" i="4"/>
  <c r="I32" i="4"/>
  <c r="J32" i="4"/>
  <c r="O32" i="4" s="1"/>
  <c r="K32" i="4"/>
  <c r="L32" i="4"/>
  <c r="M32" i="4"/>
  <c r="N32" i="4"/>
  <c r="P32" i="4"/>
  <c r="D33" i="4"/>
  <c r="E33" i="4"/>
  <c r="H33" i="4"/>
  <c r="I33" i="4"/>
  <c r="L33" i="4"/>
  <c r="M33" i="4"/>
  <c r="P33" i="4"/>
  <c r="D34" i="4"/>
  <c r="E34" i="4"/>
  <c r="G34" i="4"/>
  <c r="H34" i="4"/>
  <c r="I34" i="4"/>
  <c r="K34" i="4"/>
  <c r="L34" i="4"/>
  <c r="M34" i="4"/>
  <c r="P34" i="4"/>
  <c r="D35" i="4"/>
  <c r="E35" i="4"/>
  <c r="F35" i="4"/>
  <c r="G35" i="4"/>
  <c r="H35" i="4"/>
  <c r="I35" i="4"/>
  <c r="J35" i="4"/>
  <c r="K35" i="4"/>
  <c r="L35" i="4"/>
  <c r="M35" i="4"/>
  <c r="N35" i="4"/>
  <c r="O35" i="4"/>
  <c r="P35" i="4"/>
  <c r="D36" i="4"/>
  <c r="E36" i="4"/>
  <c r="F36" i="4"/>
  <c r="G36" i="4"/>
  <c r="H36" i="4"/>
  <c r="I36" i="4"/>
  <c r="J36" i="4"/>
  <c r="O36" i="4" s="1"/>
  <c r="K36" i="4"/>
  <c r="L36" i="4"/>
  <c r="M36" i="4"/>
  <c r="N36" i="4"/>
  <c r="P36" i="4"/>
  <c r="D37" i="4"/>
  <c r="E37" i="4"/>
  <c r="F37" i="4"/>
  <c r="H37" i="4"/>
  <c r="I37" i="4"/>
  <c r="J37" i="4"/>
  <c r="O37" i="4" s="1"/>
  <c r="L37" i="4"/>
  <c r="M37" i="4"/>
  <c r="P37" i="4"/>
  <c r="D38" i="4"/>
  <c r="E38" i="4"/>
  <c r="G38" i="4"/>
  <c r="H38" i="4"/>
  <c r="K38" i="4"/>
  <c r="L38" i="4"/>
  <c r="P38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D40" i="4"/>
  <c r="E40" i="4"/>
  <c r="F40" i="4"/>
  <c r="G40" i="4"/>
  <c r="H40" i="4"/>
  <c r="I40" i="4"/>
  <c r="J40" i="4"/>
  <c r="O40" i="4" s="1"/>
  <c r="K40" i="4"/>
  <c r="L40" i="4"/>
  <c r="M40" i="4"/>
  <c r="N40" i="4"/>
  <c r="P40" i="4"/>
  <c r="D41" i="4"/>
  <c r="E41" i="4"/>
  <c r="H41" i="4"/>
  <c r="I41" i="4"/>
  <c r="L41" i="4"/>
  <c r="M41" i="4"/>
  <c r="P41" i="4"/>
  <c r="D42" i="4"/>
  <c r="E42" i="4"/>
  <c r="G42" i="4"/>
  <c r="H42" i="4"/>
  <c r="I42" i="4"/>
  <c r="K42" i="4"/>
  <c r="L42" i="4"/>
  <c r="M42" i="4"/>
  <c r="P42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D44" i="4"/>
  <c r="E44" i="4"/>
  <c r="F44" i="4"/>
  <c r="G44" i="4"/>
  <c r="H44" i="4"/>
  <c r="I44" i="4"/>
  <c r="J44" i="4"/>
  <c r="O44" i="4" s="1"/>
  <c r="K44" i="4"/>
  <c r="L44" i="4"/>
  <c r="M44" i="4"/>
  <c r="N44" i="4"/>
  <c r="P44" i="4"/>
  <c r="D45" i="4"/>
  <c r="E45" i="4"/>
  <c r="F45" i="4"/>
  <c r="H45" i="4"/>
  <c r="I45" i="4"/>
  <c r="J45" i="4"/>
  <c r="O45" i="4" s="1"/>
  <c r="L45" i="4"/>
  <c r="M45" i="4"/>
  <c r="P45" i="4"/>
  <c r="D46" i="4"/>
  <c r="E46" i="4"/>
  <c r="G46" i="4"/>
  <c r="H46" i="4"/>
  <c r="K46" i="4"/>
  <c r="L46" i="4"/>
  <c r="P46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D48" i="4"/>
  <c r="E48" i="4"/>
  <c r="F48" i="4"/>
  <c r="G48" i="4"/>
  <c r="H48" i="4"/>
  <c r="I48" i="4"/>
  <c r="J48" i="4"/>
  <c r="O48" i="4" s="1"/>
  <c r="K48" i="4"/>
  <c r="L48" i="4"/>
  <c r="M48" i="4"/>
  <c r="N48" i="4"/>
  <c r="P48" i="4"/>
  <c r="D49" i="4"/>
  <c r="E49" i="4"/>
  <c r="H49" i="4"/>
  <c r="I49" i="4"/>
  <c r="L49" i="4"/>
  <c r="M49" i="4"/>
  <c r="P49" i="4"/>
  <c r="D50" i="4"/>
  <c r="E50" i="4"/>
  <c r="G50" i="4"/>
  <c r="H50" i="4"/>
  <c r="I50" i="4"/>
  <c r="K50" i="4"/>
  <c r="L50" i="4"/>
  <c r="M50" i="4"/>
  <c r="P50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D52" i="4"/>
  <c r="E52" i="4"/>
  <c r="F52" i="4"/>
  <c r="G52" i="4"/>
  <c r="H52" i="4"/>
  <c r="I52" i="4"/>
  <c r="J52" i="4"/>
  <c r="O52" i="4" s="1"/>
  <c r="K52" i="4"/>
  <c r="L52" i="4"/>
  <c r="M52" i="4"/>
  <c r="N52" i="4"/>
  <c r="P52" i="4"/>
  <c r="D53" i="4"/>
  <c r="E53" i="4"/>
  <c r="F53" i="4"/>
  <c r="H53" i="4"/>
  <c r="I53" i="4"/>
  <c r="J53" i="4"/>
  <c r="O53" i="4" s="1"/>
  <c r="L53" i="4"/>
  <c r="M53" i="4"/>
  <c r="P53" i="4"/>
  <c r="D54" i="4"/>
  <c r="E54" i="4"/>
  <c r="G54" i="4"/>
  <c r="H54" i="4"/>
  <c r="K54" i="4"/>
  <c r="L54" i="4"/>
  <c r="P54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D56" i="4"/>
  <c r="E56" i="4"/>
  <c r="F56" i="4"/>
  <c r="G56" i="4"/>
  <c r="H56" i="4"/>
  <c r="I56" i="4"/>
  <c r="J56" i="4"/>
  <c r="O56" i="4" s="1"/>
  <c r="K56" i="4"/>
  <c r="L56" i="4"/>
  <c r="M56" i="4"/>
  <c r="N56" i="4"/>
  <c r="P56" i="4"/>
  <c r="E57" i="4"/>
  <c r="I57" i="4"/>
  <c r="M57" i="4"/>
  <c r="D58" i="4"/>
  <c r="E58" i="4"/>
  <c r="G58" i="4"/>
  <c r="H58" i="4"/>
  <c r="I58" i="4"/>
  <c r="K58" i="4"/>
  <c r="L58" i="4"/>
  <c r="M58" i="4"/>
  <c r="P58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D60" i="4"/>
  <c r="E60" i="4"/>
  <c r="F60" i="4"/>
  <c r="G60" i="4"/>
  <c r="H60" i="4"/>
  <c r="I60" i="4"/>
  <c r="J60" i="4"/>
  <c r="O60" i="4" s="1"/>
  <c r="K60" i="4"/>
  <c r="L60" i="4"/>
  <c r="M60" i="4"/>
  <c r="N60" i="4"/>
  <c r="P60" i="4"/>
  <c r="D61" i="4"/>
  <c r="E61" i="4"/>
  <c r="F61" i="4"/>
  <c r="G61" i="4"/>
  <c r="H61" i="4"/>
  <c r="I61" i="4"/>
  <c r="J61" i="4"/>
  <c r="O61" i="4" s="1"/>
  <c r="K61" i="4"/>
  <c r="L61" i="4"/>
  <c r="M61" i="4"/>
  <c r="N61" i="4"/>
  <c r="P61" i="4"/>
  <c r="C8" i="22"/>
  <c r="D8" i="22"/>
  <c r="K8" i="22"/>
  <c r="L8" i="22"/>
  <c r="M8" i="22"/>
  <c r="N8" i="22"/>
  <c r="O8" i="22"/>
  <c r="P8" i="22"/>
  <c r="Q8" i="22"/>
  <c r="Q9" i="22"/>
  <c r="Q10" i="22"/>
  <c r="Q11" i="22"/>
  <c r="Q12" i="22"/>
  <c r="Q13" i="22"/>
  <c r="Q14" i="22"/>
  <c r="Q15" i="22"/>
  <c r="Q16" i="22"/>
  <c r="Q17" i="22"/>
  <c r="Q18" i="22"/>
  <c r="Q19" i="22"/>
  <c r="Q20" i="22"/>
  <c r="Q21" i="22"/>
  <c r="Q22" i="22"/>
  <c r="Q23" i="22"/>
  <c r="Q24" i="22"/>
  <c r="Q25" i="22"/>
  <c r="Q26" i="22"/>
  <c r="Q27" i="22"/>
  <c r="Q28" i="22"/>
  <c r="Q29" i="22"/>
  <c r="Q30" i="22"/>
  <c r="Q31" i="22"/>
  <c r="Q32" i="22"/>
  <c r="Q33" i="22"/>
  <c r="Q34" i="22"/>
  <c r="Q35" i="22"/>
  <c r="Q36" i="22"/>
  <c r="Q37" i="22"/>
  <c r="Q38" i="22"/>
  <c r="Q39" i="22"/>
  <c r="Q40" i="22"/>
  <c r="Q41" i="22"/>
  <c r="Q42" i="22"/>
  <c r="Q43" i="22"/>
  <c r="Q44" i="22"/>
  <c r="Q45" i="22"/>
  <c r="Q46" i="22"/>
  <c r="Q47" i="22"/>
  <c r="Q48" i="22"/>
  <c r="Q49" i="22"/>
  <c r="Q50" i="22"/>
  <c r="Q51" i="22"/>
  <c r="Q52" i="22"/>
  <c r="Q53" i="22"/>
  <c r="Q54" i="22"/>
  <c r="Q55" i="22"/>
  <c r="Q56" i="22"/>
  <c r="Q57" i="22"/>
  <c r="Q58" i="22"/>
  <c r="Q59" i="22"/>
  <c r="Q60" i="22"/>
  <c r="Q61" i="22"/>
  <c r="Q62" i="22"/>
  <c r="Q63" i="22"/>
  <c r="Q64" i="22"/>
  <c r="Q65" i="22"/>
  <c r="Q66" i="22"/>
  <c r="Q67" i="22"/>
  <c r="Q68" i="22"/>
  <c r="Q69" i="22"/>
  <c r="Q70" i="22"/>
  <c r="Q71" i="22"/>
  <c r="Q72" i="22"/>
  <c r="Q73" i="22"/>
  <c r="Q74" i="22"/>
  <c r="Q75" i="22"/>
  <c r="Q76" i="22"/>
  <c r="Q77" i="22"/>
  <c r="Q78" i="22"/>
  <c r="Q79" i="22"/>
  <c r="Q80" i="22"/>
  <c r="Q81" i="22"/>
  <c r="Q82" i="22"/>
  <c r="Q83" i="22"/>
  <c r="Q84" i="22"/>
  <c r="Q85" i="22"/>
  <c r="Q86" i="22"/>
  <c r="Q87" i="22"/>
  <c r="Q88" i="22"/>
  <c r="Q89" i="22"/>
  <c r="Q90" i="22"/>
  <c r="Q91" i="22"/>
  <c r="Q92" i="22"/>
  <c r="Q93" i="22"/>
  <c r="Q94" i="22"/>
  <c r="Q95" i="22"/>
  <c r="Q96" i="22"/>
  <c r="Q97" i="22"/>
  <c r="Q98" i="22"/>
  <c r="Q99" i="22"/>
  <c r="Q100" i="22"/>
  <c r="Q101" i="22"/>
  <c r="Q102" i="22"/>
  <c r="Q103" i="22"/>
  <c r="Q104" i="22"/>
  <c r="Q105" i="22"/>
  <c r="Q106" i="22"/>
  <c r="Q107" i="22"/>
  <c r="Q108" i="22"/>
  <c r="Q109" i="22"/>
  <c r="Q110" i="22"/>
  <c r="Q111" i="22"/>
  <c r="Q112" i="22"/>
  <c r="Q113" i="22"/>
  <c r="Q114" i="22"/>
  <c r="Q115" i="22"/>
  <c r="Q116" i="22"/>
  <c r="Q117" i="22"/>
  <c r="Q118" i="22"/>
  <c r="Q119" i="22"/>
  <c r="Q120" i="22"/>
  <c r="Q121" i="22"/>
  <c r="Q122" i="22"/>
  <c r="Q123" i="22"/>
  <c r="Q124" i="22"/>
  <c r="Q125" i="22"/>
  <c r="Q126" i="22"/>
  <c r="Q127" i="22"/>
  <c r="Q128" i="22"/>
  <c r="Q129" i="22"/>
  <c r="Q130" i="22"/>
  <c r="Q131" i="22"/>
  <c r="Q132" i="22"/>
  <c r="Q133" i="22"/>
  <c r="Q134" i="22"/>
  <c r="Q135" i="22"/>
  <c r="Q136" i="22"/>
  <c r="Q137" i="22"/>
  <c r="Q138" i="22"/>
  <c r="Q139" i="22"/>
  <c r="Q140" i="22"/>
  <c r="Q141" i="22"/>
  <c r="Q142" i="22"/>
  <c r="Q143" i="22"/>
  <c r="Q144" i="22"/>
  <c r="Q145" i="22"/>
  <c r="Q146" i="22"/>
  <c r="Q147" i="22"/>
  <c r="Q148" i="22"/>
  <c r="Q149" i="22"/>
  <c r="Q150" i="22"/>
  <c r="Q151" i="22"/>
  <c r="Q152" i="22"/>
  <c r="Q153" i="22"/>
  <c r="Q154" i="22"/>
  <c r="Q155" i="22"/>
  <c r="Q156" i="22"/>
  <c r="Q157" i="22"/>
  <c r="Q158" i="22"/>
  <c r="Q159" i="22"/>
  <c r="Q160" i="22"/>
  <c r="Q161" i="22"/>
  <c r="Q162" i="22"/>
  <c r="Q163" i="22"/>
  <c r="Q164" i="22"/>
  <c r="Q165" i="22"/>
  <c r="Q166" i="22"/>
  <c r="Q167" i="22"/>
  <c r="Q168" i="22"/>
  <c r="Q169" i="22"/>
  <c r="Q170" i="22"/>
  <c r="Q171" i="22"/>
  <c r="Q172" i="22"/>
  <c r="Q173" i="22"/>
  <c r="Q174" i="22"/>
  <c r="Q175" i="22"/>
  <c r="Q176" i="22"/>
  <c r="Q177" i="22"/>
  <c r="Q178" i="22"/>
  <c r="Q179" i="22"/>
  <c r="Q180" i="22"/>
  <c r="Q181" i="22"/>
  <c r="Q182" i="22"/>
  <c r="Q183" i="22"/>
  <c r="Q184" i="22"/>
  <c r="Q185" i="22"/>
  <c r="Q186" i="22"/>
  <c r="Q187" i="22"/>
  <c r="Q188" i="22"/>
  <c r="Q189" i="22"/>
  <c r="Q190" i="22"/>
  <c r="Q191" i="22"/>
  <c r="Q192" i="22"/>
  <c r="Q193" i="22"/>
  <c r="Q194" i="22"/>
  <c r="Q195" i="22"/>
  <c r="Q196" i="22"/>
  <c r="Q197" i="22"/>
  <c r="Q198" i="22"/>
  <c r="Q199" i="22"/>
  <c r="Q200" i="22"/>
  <c r="Q201" i="22"/>
  <c r="Q202" i="22"/>
  <c r="Q203" i="22"/>
  <c r="Q204" i="22"/>
  <c r="Q205" i="22"/>
  <c r="Q206" i="22"/>
  <c r="Q207" i="22"/>
  <c r="Q208" i="22"/>
  <c r="Q209" i="22"/>
  <c r="Q210" i="22"/>
  <c r="Q211" i="22"/>
  <c r="Q212" i="22"/>
  <c r="Q213" i="22"/>
  <c r="Q214" i="22"/>
  <c r="Q215" i="22"/>
  <c r="Q216" i="22"/>
  <c r="Q217" i="22"/>
  <c r="Q218" i="22"/>
  <c r="Q219" i="22"/>
  <c r="Q220" i="22"/>
  <c r="Q221" i="22"/>
  <c r="Q222" i="22"/>
  <c r="Q223" i="22"/>
  <c r="Q224" i="22"/>
  <c r="Q225" i="22"/>
  <c r="Q226" i="22"/>
  <c r="Q227" i="22"/>
  <c r="Q228" i="22"/>
  <c r="Q229" i="22"/>
  <c r="Q230" i="22"/>
  <c r="Q231" i="22"/>
  <c r="Q232" i="22"/>
  <c r="Q233" i="22"/>
  <c r="Q234" i="22"/>
  <c r="Q235" i="22"/>
  <c r="Q236" i="22"/>
  <c r="Q237" i="22"/>
  <c r="Q238" i="22"/>
  <c r="Q239" i="22"/>
  <c r="Q240" i="22"/>
  <c r="Q241" i="22"/>
  <c r="Q242" i="22"/>
  <c r="Q243" i="22"/>
  <c r="Q244" i="22"/>
  <c r="Q245" i="22"/>
  <c r="Q246" i="22"/>
  <c r="Q247" i="22"/>
  <c r="Q248" i="22"/>
  <c r="Q249" i="22"/>
  <c r="Q250" i="22"/>
  <c r="Q251" i="22"/>
  <c r="Q252" i="22"/>
  <c r="Q253" i="22"/>
  <c r="Q254" i="22"/>
  <c r="Q255" i="22"/>
  <c r="Q256" i="22"/>
  <c r="Q257" i="22"/>
  <c r="Q258" i="22"/>
  <c r="Q259" i="22"/>
  <c r="Q260" i="22"/>
  <c r="Q261" i="22"/>
  <c r="Q262" i="22"/>
  <c r="Q263" i="22"/>
  <c r="Q264" i="22"/>
  <c r="Q265" i="22"/>
  <c r="Q266" i="22"/>
  <c r="Q267" i="22"/>
  <c r="Q268" i="22"/>
  <c r="Q269" i="22"/>
  <c r="Q270" i="22"/>
  <c r="Q271" i="22"/>
  <c r="Q272" i="22"/>
  <c r="Q273" i="22"/>
  <c r="Q274" i="22"/>
  <c r="Q275" i="22"/>
  <c r="Q276" i="22"/>
  <c r="Q277" i="22"/>
  <c r="Q278" i="22"/>
  <c r="Q279" i="22"/>
  <c r="Q280" i="22"/>
  <c r="Q281" i="22"/>
  <c r="Q282" i="22"/>
  <c r="Q283" i="22"/>
  <c r="Q284" i="22"/>
  <c r="Q285" i="22"/>
  <c r="Q286" i="22"/>
  <c r="Q287" i="22"/>
  <c r="Q288" i="22"/>
  <c r="Q289" i="22"/>
  <c r="Q290" i="22"/>
  <c r="Q291" i="22"/>
  <c r="Q292" i="22"/>
  <c r="Q293" i="22"/>
  <c r="Q294" i="22"/>
  <c r="Q295" i="22"/>
  <c r="Q296" i="22"/>
  <c r="Q297" i="22"/>
  <c r="Q298" i="22"/>
  <c r="Q299" i="22"/>
  <c r="Q300" i="22"/>
  <c r="Q301" i="22"/>
  <c r="Q302" i="22"/>
  <c r="Q303" i="22"/>
  <c r="Q304" i="22"/>
  <c r="Q305" i="22"/>
  <c r="Q306" i="22"/>
  <c r="Q307" i="22"/>
  <c r="Q308" i="22"/>
  <c r="Q309" i="22"/>
  <c r="Q310" i="22"/>
  <c r="Q311" i="22"/>
  <c r="Q312" i="22"/>
  <c r="Q313" i="22"/>
  <c r="Q314" i="22"/>
  <c r="Q315" i="22"/>
  <c r="Q316" i="22"/>
  <c r="Q317" i="22"/>
  <c r="Q318" i="22"/>
  <c r="Q319" i="22"/>
  <c r="Q320" i="22"/>
  <c r="Q321" i="22"/>
  <c r="Q322" i="22"/>
  <c r="Q323" i="22"/>
  <c r="Q324" i="22"/>
  <c r="Q325" i="22"/>
  <c r="Q326" i="22"/>
  <c r="Q327" i="22"/>
  <c r="Q328" i="22"/>
  <c r="Q329" i="22"/>
  <c r="Q330" i="22"/>
  <c r="Q331" i="22"/>
  <c r="Q332" i="22"/>
  <c r="Q333" i="22"/>
  <c r="Q334" i="22"/>
  <c r="Q335" i="22"/>
  <c r="Q336" i="22"/>
  <c r="Q337" i="22"/>
  <c r="Q338" i="22"/>
  <c r="Q339" i="22"/>
  <c r="Q340" i="22"/>
  <c r="Q341" i="22"/>
  <c r="Q342" i="22"/>
  <c r="Q343" i="22"/>
  <c r="Q344" i="22"/>
  <c r="Q345" i="22"/>
  <c r="Q346" i="22"/>
  <c r="Q347" i="22"/>
  <c r="Q348" i="22"/>
  <c r="Q349" i="22"/>
  <c r="Q350" i="22"/>
  <c r="Q351" i="22"/>
  <c r="Q352" i="22"/>
  <c r="Q353" i="22"/>
  <c r="Q354" i="22"/>
  <c r="Q355" i="22"/>
  <c r="Q356" i="22"/>
  <c r="Q357" i="22"/>
  <c r="Q358" i="22"/>
  <c r="Q359" i="22"/>
  <c r="Q360" i="22"/>
  <c r="Q361" i="22"/>
  <c r="Q362" i="22"/>
  <c r="Q363" i="22"/>
  <c r="Q364" i="22"/>
  <c r="Q365" i="22"/>
  <c r="Q366" i="22"/>
  <c r="Q367" i="22"/>
  <c r="Q368" i="22"/>
  <c r="Q369" i="22"/>
  <c r="Q370" i="22"/>
  <c r="Q371" i="22"/>
  <c r="Q372" i="22"/>
  <c r="Q373" i="22"/>
  <c r="Q374" i="22"/>
  <c r="Q375" i="22"/>
  <c r="Q376" i="22"/>
  <c r="Q377" i="22"/>
  <c r="Q378" i="22"/>
  <c r="Q379" i="22"/>
  <c r="Q380" i="22"/>
  <c r="Q381" i="22"/>
  <c r="Q382" i="22"/>
  <c r="Q383" i="22"/>
  <c r="Q384" i="22"/>
  <c r="Q385" i="22"/>
  <c r="Q386" i="22"/>
  <c r="Q387" i="22"/>
  <c r="Q388" i="22"/>
  <c r="Q389" i="22"/>
  <c r="Q390" i="22"/>
  <c r="Q391" i="22"/>
  <c r="Q392" i="22"/>
  <c r="Q393" i="22"/>
  <c r="Q394" i="22"/>
  <c r="Q395" i="22"/>
  <c r="Q396" i="22"/>
  <c r="Q397" i="22"/>
  <c r="Q398" i="22"/>
  <c r="Q399" i="22"/>
  <c r="Q400" i="22"/>
  <c r="Q401" i="22"/>
  <c r="Q402" i="22"/>
  <c r="Q403" i="22"/>
  <c r="Q404" i="22"/>
  <c r="Q405" i="22"/>
  <c r="Q406" i="22"/>
  <c r="Q407" i="22"/>
  <c r="Q408" i="22"/>
  <c r="Q409" i="22"/>
  <c r="Q410" i="22"/>
  <c r="Q411" i="22"/>
  <c r="Q412" i="22"/>
  <c r="Q413" i="22"/>
  <c r="Q414" i="22"/>
  <c r="Q415" i="22"/>
  <c r="Q416" i="22"/>
  <c r="Q417" i="22"/>
  <c r="Q418" i="22"/>
  <c r="Q419" i="22"/>
  <c r="Q420" i="22"/>
  <c r="Q421" i="22"/>
  <c r="Q422" i="22"/>
  <c r="Q423" i="22"/>
  <c r="Q424" i="22"/>
  <c r="Q425" i="22"/>
  <c r="Q426" i="22"/>
  <c r="Q427" i="22"/>
  <c r="Q428" i="22"/>
  <c r="Q429" i="22"/>
  <c r="Q430" i="22"/>
  <c r="Q431" i="22"/>
  <c r="Q432" i="22"/>
  <c r="Q433" i="22"/>
  <c r="Q434" i="22"/>
  <c r="Q435" i="22"/>
  <c r="Q436" i="22"/>
  <c r="Q437" i="22"/>
  <c r="Q438" i="22"/>
  <c r="Q439" i="22"/>
  <c r="Q440" i="22"/>
  <c r="Q441" i="22"/>
  <c r="Q442" i="22"/>
  <c r="Q443" i="22"/>
  <c r="Q444" i="22"/>
  <c r="Q445" i="22"/>
  <c r="Q446" i="22"/>
  <c r="Q447" i="22"/>
  <c r="Q448" i="22"/>
  <c r="Q449" i="22"/>
  <c r="Q450" i="22"/>
  <c r="Q451" i="22"/>
  <c r="Q452" i="22"/>
  <c r="Q453" i="22"/>
  <c r="Q454" i="22"/>
  <c r="Q455" i="22"/>
  <c r="Q456" i="22"/>
  <c r="Q457" i="22"/>
  <c r="Q458" i="22"/>
  <c r="Q459" i="22"/>
  <c r="Q460" i="22"/>
  <c r="Q461" i="22"/>
  <c r="Q462" i="22"/>
  <c r="Q463" i="22"/>
  <c r="Q464" i="22"/>
  <c r="Q465" i="22"/>
  <c r="Q466" i="22"/>
  <c r="Q467" i="22"/>
  <c r="Q468" i="22"/>
  <c r="Q469" i="22"/>
  <c r="Q470" i="22"/>
  <c r="Q471" i="22"/>
  <c r="Q472" i="22"/>
  <c r="Q473" i="22"/>
  <c r="Q474" i="22"/>
  <c r="Q475" i="22"/>
  <c r="Q476" i="22"/>
  <c r="Q477" i="22"/>
  <c r="Q478" i="22"/>
  <c r="Q479" i="22"/>
  <c r="Q480" i="22"/>
  <c r="Q481" i="22"/>
  <c r="Q482" i="22"/>
  <c r="Q483" i="22"/>
  <c r="Q484" i="22"/>
  <c r="Q485" i="22"/>
  <c r="Q486" i="22"/>
  <c r="Q487" i="22"/>
  <c r="Q488" i="22"/>
  <c r="Q489" i="22"/>
  <c r="Q490" i="22"/>
  <c r="Q491" i="22"/>
  <c r="Q492" i="22"/>
  <c r="Q493" i="22"/>
  <c r="Q494" i="22"/>
  <c r="Q495" i="22"/>
  <c r="Q496" i="22"/>
  <c r="Q497" i="22"/>
  <c r="Q498" i="22"/>
  <c r="Q499" i="22"/>
  <c r="Q500" i="22"/>
  <c r="Q501" i="22"/>
  <c r="Q502" i="22"/>
  <c r="Q503" i="22"/>
  <c r="Q504" i="22"/>
  <c r="Q505" i="22"/>
  <c r="Q506" i="22"/>
  <c r="Q507" i="22"/>
  <c r="Q508" i="22"/>
  <c r="Q509" i="22"/>
  <c r="Q510" i="22"/>
  <c r="Q511" i="22"/>
  <c r="Q512" i="22"/>
  <c r="Q513" i="22"/>
  <c r="Q514" i="22"/>
  <c r="Q515" i="22"/>
  <c r="Q516" i="22"/>
  <c r="Q517" i="22"/>
  <c r="Q518" i="22"/>
  <c r="Q519" i="22"/>
  <c r="Q520" i="22"/>
  <c r="Q521" i="22"/>
  <c r="Q522" i="22"/>
  <c r="Q523" i="22"/>
  <c r="Q524" i="22"/>
  <c r="Q525" i="22"/>
  <c r="Q526" i="22"/>
  <c r="Q527" i="22"/>
  <c r="Q528" i="22"/>
  <c r="Q529" i="22"/>
  <c r="Q530" i="22"/>
  <c r="Q531" i="22"/>
  <c r="Q532" i="22"/>
  <c r="Q533" i="22"/>
  <c r="Q534" i="22"/>
  <c r="Q535" i="22"/>
  <c r="Q536" i="22"/>
  <c r="Q537" i="22"/>
  <c r="Q538" i="22"/>
  <c r="Q539" i="22"/>
  <c r="Q540" i="22"/>
  <c r="Q541" i="22"/>
  <c r="Q542" i="22"/>
  <c r="Q543" i="22"/>
  <c r="Q544" i="22"/>
  <c r="Q545" i="22"/>
  <c r="Q546" i="22"/>
  <c r="Q547" i="22"/>
  <c r="Q548" i="22"/>
  <c r="Q549" i="22"/>
  <c r="Q550" i="22"/>
  <c r="Q551" i="22"/>
  <c r="Q552" i="22"/>
  <c r="Q553" i="22"/>
  <c r="Q554" i="22"/>
  <c r="Q555" i="22"/>
  <c r="Q556" i="22"/>
  <c r="Q557" i="22"/>
  <c r="Q558" i="22"/>
  <c r="Q559" i="22"/>
  <c r="Q560" i="22"/>
  <c r="Q561" i="22"/>
  <c r="Q562" i="22"/>
  <c r="Q563" i="22"/>
  <c r="Q564" i="22"/>
  <c r="Q565" i="22"/>
  <c r="Q566" i="22"/>
  <c r="Q567" i="22"/>
  <c r="Q568" i="22"/>
  <c r="Q569" i="22"/>
  <c r="Q570" i="22"/>
  <c r="Q571" i="22"/>
  <c r="Q572" i="22"/>
  <c r="Q573" i="22"/>
  <c r="Q574" i="22"/>
  <c r="Q575" i="22"/>
  <c r="Q576" i="22"/>
  <c r="Q577" i="22"/>
  <c r="Q578" i="22"/>
  <c r="Q579" i="22"/>
  <c r="Q580" i="22"/>
  <c r="Q581" i="22"/>
  <c r="Q582" i="22"/>
  <c r="Q583" i="22"/>
  <c r="Q584" i="22"/>
  <c r="Q585" i="22"/>
  <c r="Q586" i="22"/>
  <c r="Q587" i="22"/>
  <c r="Q588" i="22"/>
  <c r="Q589" i="22"/>
  <c r="Q590" i="22"/>
  <c r="Q591" i="22"/>
  <c r="Q592" i="22"/>
  <c r="Q593" i="22"/>
  <c r="Q594" i="22"/>
  <c r="Q595" i="22"/>
  <c r="Q596" i="22"/>
  <c r="Q597" i="22"/>
  <c r="Q598" i="22"/>
  <c r="Q599" i="22"/>
  <c r="Q600" i="22"/>
  <c r="Q601" i="22"/>
  <c r="Q602" i="22"/>
  <c r="Q603" i="22"/>
  <c r="Q604" i="22"/>
  <c r="Q605" i="22"/>
  <c r="Q606" i="22"/>
  <c r="Q607" i="22"/>
  <c r="Q608" i="22"/>
  <c r="Q609" i="22"/>
  <c r="Q610" i="22"/>
  <c r="Q611" i="22"/>
  <c r="Q612" i="22"/>
  <c r="Q613" i="22"/>
  <c r="Q614" i="22"/>
  <c r="Q615" i="22"/>
  <c r="Q616" i="22"/>
  <c r="Q617" i="22"/>
  <c r="Q618" i="22"/>
  <c r="Q619" i="22"/>
  <c r="Q620" i="22"/>
  <c r="Q621" i="22"/>
  <c r="Q622" i="22"/>
  <c r="Q623" i="22"/>
  <c r="Q624" i="22"/>
  <c r="Q625" i="22"/>
  <c r="Q626" i="22"/>
  <c r="Q627" i="22"/>
  <c r="Q628" i="22"/>
  <c r="Q629" i="22"/>
  <c r="Q630" i="22"/>
  <c r="Q631" i="22"/>
  <c r="Q632" i="22"/>
  <c r="Q633" i="22"/>
  <c r="Q634" i="22"/>
  <c r="Q635" i="22"/>
  <c r="Q636" i="22"/>
  <c r="Q637" i="22"/>
  <c r="Q638" i="22"/>
  <c r="Q639" i="22"/>
  <c r="Q640" i="22"/>
  <c r="Q641" i="22"/>
  <c r="Q642" i="22"/>
  <c r="Q643" i="22"/>
  <c r="Q644" i="22"/>
  <c r="Q645" i="22"/>
  <c r="Q646" i="22"/>
  <c r="Q647" i="22"/>
  <c r="Q648" i="22"/>
  <c r="Q649" i="22"/>
  <c r="Q650" i="22"/>
  <c r="Q651" i="22"/>
  <c r="Q652" i="22"/>
  <c r="Q653" i="22"/>
  <c r="Q654" i="22"/>
  <c r="Q655" i="22"/>
  <c r="Q656" i="22"/>
  <c r="Q657" i="22"/>
  <c r="Q658" i="22"/>
  <c r="Q659" i="22"/>
  <c r="Q660" i="22"/>
  <c r="Q661" i="22"/>
  <c r="Q662" i="22"/>
  <c r="Q663" i="22"/>
  <c r="Q664" i="22"/>
  <c r="Q665" i="22"/>
  <c r="Q666" i="22"/>
  <c r="Q667" i="22"/>
  <c r="Q668" i="22"/>
  <c r="Q669" i="22"/>
  <c r="Q670" i="22"/>
  <c r="Q671" i="22"/>
  <c r="Q672" i="22"/>
  <c r="Q673" i="22"/>
  <c r="Q674" i="22"/>
  <c r="Q675" i="22"/>
  <c r="Q676" i="22"/>
  <c r="Q677" i="22"/>
  <c r="Q678" i="22"/>
  <c r="Q679" i="22"/>
  <c r="Q680" i="22"/>
  <c r="Q681" i="22"/>
  <c r="Q682" i="22"/>
  <c r="Q683" i="22"/>
  <c r="Q684" i="22"/>
  <c r="Q685" i="22"/>
  <c r="Q686" i="22"/>
  <c r="Q687" i="22"/>
  <c r="Q688" i="22"/>
  <c r="Q689" i="22"/>
  <c r="Q690" i="22"/>
  <c r="Q691" i="22"/>
  <c r="Q692" i="22"/>
  <c r="Q693" i="22"/>
  <c r="Q694" i="22"/>
  <c r="Q695" i="22"/>
  <c r="Q696" i="22"/>
  <c r="Q697" i="22"/>
  <c r="Q698" i="22"/>
  <c r="Q699" i="22"/>
  <c r="Q700" i="22"/>
  <c r="Q701" i="22"/>
  <c r="Q702" i="22"/>
  <c r="Q703" i="22"/>
  <c r="Q704" i="22"/>
  <c r="Q705" i="22"/>
  <c r="Q706" i="22"/>
  <c r="Q707" i="22"/>
  <c r="Q708" i="22"/>
  <c r="Q709" i="22"/>
  <c r="Q710" i="22"/>
  <c r="Q711" i="22"/>
  <c r="Q712" i="22"/>
  <c r="Q713" i="22"/>
  <c r="Q714" i="22"/>
  <c r="Q715" i="22"/>
  <c r="Q716" i="22"/>
  <c r="Q717" i="22"/>
  <c r="Q718" i="22"/>
  <c r="Q719" i="22"/>
  <c r="Q720" i="22"/>
  <c r="Q721" i="22"/>
  <c r="Q722" i="22"/>
  <c r="Q723" i="22"/>
  <c r="Q724" i="22"/>
  <c r="Q725" i="22"/>
  <c r="Q726" i="22"/>
  <c r="Q727" i="22"/>
  <c r="Q728" i="22"/>
  <c r="Q729" i="22"/>
  <c r="Q730" i="22"/>
  <c r="Q731" i="22"/>
  <c r="Q732" i="22"/>
  <c r="Q733" i="22"/>
  <c r="Q734" i="22"/>
  <c r="Q735" i="22"/>
  <c r="Q736" i="22"/>
  <c r="Q737" i="22"/>
  <c r="Q738" i="22"/>
  <c r="Q739" i="22"/>
  <c r="Q740" i="22"/>
  <c r="Q741" i="22"/>
  <c r="Q742" i="22"/>
  <c r="Q743" i="22"/>
  <c r="Q744" i="22"/>
  <c r="Q745" i="22"/>
  <c r="Q746" i="22"/>
  <c r="Q747" i="22"/>
  <c r="Q748" i="22"/>
  <c r="Q749" i="22"/>
  <c r="Q750" i="22"/>
  <c r="Q751" i="22"/>
  <c r="Q752" i="22"/>
  <c r="Q753" i="22"/>
  <c r="Q754" i="22"/>
  <c r="Q755" i="22"/>
  <c r="Q756" i="22"/>
  <c r="Q757" i="22"/>
  <c r="Q758" i="22"/>
  <c r="Q759" i="22"/>
  <c r="Q760" i="22"/>
  <c r="Q761" i="22"/>
  <c r="Q762" i="22"/>
  <c r="Q763" i="22"/>
  <c r="Q764" i="22"/>
  <c r="Q765" i="22"/>
  <c r="Q766" i="22"/>
  <c r="Q767" i="22"/>
  <c r="Q768" i="22"/>
  <c r="Q769" i="22"/>
  <c r="Q770" i="22"/>
  <c r="Q771" i="22"/>
  <c r="Q772" i="22"/>
  <c r="Q773" i="22"/>
  <c r="Q774" i="22"/>
  <c r="Q775" i="22"/>
  <c r="Q776" i="22"/>
  <c r="Q777" i="22"/>
  <c r="Q778" i="22"/>
  <c r="Q779" i="22"/>
  <c r="Q780" i="22"/>
  <c r="Q781" i="22"/>
  <c r="Q782" i="22"/>
  <c r="Q783" i="22"/>
  <c r="Q784" i="22"/>
  <c r="Q785" i="22"/>
  <c r="Q786" i="22"/>
  <c r="Q787" i="22"/>
  <c r="Q788" i="22"/>
  <c r="Q789" i="22"/>
  <c r="Q790" i="22"/>
  <c r="Q791" i="22"/>
  <c r="Q792" i="22"/>
  <c r="Q793" i="22"/>
  <c r="Q794" i="22"/>
  <c r="Q795" i="22"/>
  <c r="Q796" i="22"/>
  <c r="Q797" i="22"/>
  <c r="Q798" i="22"/>
  <c r="Q799" i="22"/>
  <c r="Q800" i="22"/>
  <c r="Q801" i="22"/>
  <c r="Q802" i="22"/>
  <c r="Q803" i="22"/>
  <c r="Q804" i="22"/>
  <c r="Q805" i="22"/>
  <c r="Q806" i="22"/>
  <c r="Q807" i="22"/>
  <c r="Q808" i="22"/>
  <c r="Q809" i="22"/>
  <c r="Q810" i="22"/>
  <c r="Q811" i="22"/>
  <c r="Q812" i="22"/>
  <c r="Q813" i="22"/>
  <c r="Q814" i="22"/>
  <c r="Q815" i="22"/>
  <c r="Q816" i="22"/>
  <c r="Q817" i="22"/>
  <c r="Q818" i="22"/>
  <c r="Q819" i="22"/>
  <c r="Q820" i="22"/>
  <c r="Q821" i="22"/>
  <c r="Q822" i="22"/>
  <c r="Q823" i="22"/>
  <c r="Q824" i="22"/>
  <c r="Q825" i="22"/>
  <c r="Q826" i="22"/>
  <c r="Q827" i="22"/>
  <c r="Q828" i="22"/>
  <c r="Q829" i="22"/>
  <c r="Q830" i="22"/>
  <c r="Q831" i="22"/>
  <c r="Q832" i="22"/>
  <c r="Q833" i="22"/>
  <c r="Q834" i="22"/>
  <c r="Q835" i="22"/>
  <c r="Q836" i="22"/>
  <c r="Q837" i="22"/>
  <c r="Q838" i="22"/>
  <c r="Q839" i="22"/>
  <c r="Q840" i="22"/>
  <c r="Q841" i="22"/>
  <c r="Q842" i="22"/>
  <c r="Q843" i="22"/>
  <c r="Q844" i="22"/>
  <c r="Q845" i="22"/>
  <c r="Q846" i="22"/>
  <c r="Q847" i="22"/>
  <c r="Q848" i="22"/>
  <c r="Q849" i="22"/>
  <c r="Q850" i="22"/>
  <c r="Q851" i="22"/>
  <c r="Q852" i="22"/>
  <c r="Q853" i="22"/>
  <c r="Q854" i="22"/>
  <c r="Q855" i="22"/>
  <c r="Q856" i="22"/>
  <c r="Q857" i="22"/>
  <c r="Q858" i="22"/>
  <c r="Q859" i="22"/>
  <c r="Q860" i="22"/>
  <c r="Q861" i="22"/>
  <c r="Q862" i="22"/>
  <c r="Q863" i="22"/>
  <c r="Q864" i="22"/>
  <c r="Q865" i="22"/>
  <c r="Q866" i="22"/>
  <c r="Q867" i="22"/>
  <c r="Q868" i="22"/>
  <c r="Q869" i="22"/>
  <c r="Q870" i="22"/>
  <c r="Q871" i="22"/>
  <c r="Q872" i="22"/>
  <c r="Q873" i="22"/>
  <c r="Q874" i="22"/>
  <c r="Q875" i="22"/>
  <c r="Q876" i="22"/>
  <c r="Q877" i="22"/>
  <c r="Q878" i="22"/>
  <c r="Q879" i="22"/>
  <c r="Q880" i="22"/>
  <c r="Q881" i="22"/>
  <c r="Q882" i="22"/>
  <c r="Q883" i="22"/>
  <c r="Q884" i="22"/>
  <c r="Q885" i="22"/>
  <c r="Q886" i="22"/>
  <c r="Q887" i="22"/>
  <c r="Q888" i="22"/>
  <c r="Q889" i="22"/>
  <c r="Q890" i="22"/>
  <c r="Q891" i="22"/>
  <c r="Q892" i="22"/>
  <c r="Q893" i="22"/>
  <c r="Q894" i="22"/>
  <c r="Q895" i="22"/>
  <c r="Q896" i="22"/>
  <c r="Q897" i="22"/>
  <c r="Q898" i="22"/>
  <c r="Q899" i="22"/>
  <c r="Q900" i="22"/>
  <c r="Q901" i="22"/>
  <c r="Q902" i="22"/>
  <c r="Q903" i="22"/>
  <c r="Q904" i="22"/>
  <c r="Q905" i="22"/>
  <c r="Q906" i="22"/>
  <c r="Q907" i="22"/>
  <c r="Q908" i="22"/>
  <c r="Q909" i="22"/>
  <c r="Q910" i="22"/>
  <c r="Q911" i="22"/>
  <c r="Q912" i="22"/>
  <c r="Q913" i="22"/>
  <c r="Q914" i="22"/>
  <c r="Q915" i="22"/>
  <c r="Q916" i="22"/>
  <c r="Q917" i="22"/>
  <c r="Q918" i="22"/>
  <c r="Q919" i="22"/>
  <c r="Q920" i="22"/>
  <c r="Q921" i="22"/>
  <c r="Q922" i="22"/>
  <c r="Q923" i="22"/>
  <c r="Q924" i="22"/>
  <c r="Q925" i="22"/>
  <c r="Q926" i="22"/>
  <c r="Q927" i="22"/>
  <c r="Q928" i="22"/>
  <c r="Q929" i="22"/>
  <c r="Q930" i="22"/>
  <c r="Q931" i="22"/>
  <c r="Q932" i="22"/>
  <c r="Q933" i="22"/>
  <c r="Q934" i="22"/>
  <c r="Q935" i="22"/>
  <c r="Q936" i="22"/>
  <c r="Q937" i="22"/>
  <c r="Q938" i="22"/>
  <c r="Q939" i="22"/>
  <c r="Q940" i="22"/>
  <c r="Q941" i="22"/>
  <c r="Q942" i="22"/>
  <c r="Q943" i="22"/>
  <c r="Q944" i="22"/>
  <c r="Q945" i="22"/>
  <c r="Q946" i="22"/>
  <c r="Q947" i="22"/>
  <c r="Q948" i="22"/>
  <c r="Q949" i="22"/>
  <c r="Q950" i="22"/>
  <c r="Q951" i="22"/>
  <c r="Q952" i="22"/>
  <c r="Q953" i="22"/>
  <c r="Q954" i="22"/>
  <c r="Q955" i="22"/>
  <c r="Q956" i="22"/>
  <c r="Q957" i="22"/>
  <c r="Q958" i="22"/>
  <c r="Q959" i="22"/>
  <c r="Q960" i="22"/>
  <c r="Q961" i="22"/>
  <c r="Q962" i="22"/>
  <c r="Q963" i="22"/>
  <c r="Q964" i="22"/>
  <c r="Q965" i="22"/>
  <c r="Q966" i="22"/>
  <c r="Q967" i="22"/>
  <c r="Q968" i="22"/>
  <c r="Q969" i="22"/>
  <c r="Q970" i="22"/>
  <c r="Q971" i="22"/>
  <c r="Q972" i="22"/>
  <c r="Q973" i="22"/>
  <c r="Q974" i="22"/>
  <c r="Q975" i="22"/>
  <c r="Q976" i="22"/>
  <c r="Q977" i="22"/>
  <c r="Q978" i="22"/>
  <c r="Q979" i="22"/>
  <c r="Q980" i="22"/>
  <c r="Q981" i="22"/>
  <c r="Q982" i="22"/>
  <c r="Q983" i="22"/>
  <c r="Q984" i="22"/>
  <c r="Q985" i="22"/>
  <c r="Q986" i="22"/>
  <c r="Q987" i="22"/>
  <c r="Q988" i="22"/>
  <c r="Q989" i="22"/>
  <c r="Q990" i="22"/>
  <c r="Q991" i="22"/>
  <c r="Q992" i="22"/>
  <c r="Q993" i="22"/>
  <c r="Q994" i="22"/>
  <c r="Q995" i="22"/>
  <c r="Q996" i="22"/>
  <c r="Q997" i="22"/>
  <c r="Q998" i="22"/>
  <c r="Q999" i="22"/>
  <c r="Q1000" i="22"/>
  <c r="Q1001" i="22"/>
  <c r="Q1002" i="22"/>
  <c r="Q1003" i="22"/>
  <c r="Q1004" i="22"/>
  <c r="Q1005" i="22"/>
  <c r="Q1006" i="22"/>
  <c r="Q1007" i="22"/>
  <c r="Q1008" i="22"/>
  <c r="Q1009" i="22"/>
  <c r="Q1010" i="22"/>
  <c r="Q1011" i="22"/>
  <c r="Q1012" i="22"/>
  <c r="Q1013" i="22"/>
  <c r="Q1014" i="22"/>
  <c r="Q1015" i="22"/>
  <c r="Q1016" i="22"/>
  <c r="Q1017" i="22"/>
  <c r="Q1018" i="22"/>
  <c r="Q1019" i="22"/>
  <c r="Q1020" i="22"/>
  <c r="Q1021" i="22"/>
  <c r="Q1022" i="22"/>
  <c r="Q1023" i="22"/>
  <c r="Q1024" i="22"/>
  <c r="Q1025" i="22"/>
  <c r="Q1026" i="22"/>
  <c r="Q1027" i="22"/>
  <c r="Q1028" i="22"/>
  <c r="Q1029" i="22"/>
  <c r="Q1030" i="22"/>
  <c r="Q1031" i="22"/>
  <c r="Q1032" i="22"/>
  <c r="Q1033" i="22"/>
  <c r="Q1034" i="22"/>
  <c r="Q1035" i="22"/>
  <c r="Q1036" i="22"/>
  <c r="Q1037" i="22"/>
  <c r="Q1038" i="22"/>
  <c r="Q1039" i="22"/>
  <c r="Q1040" i="22"/>
  <c r="Q1041" i="22"/>
  <c r="Q1042" i="22"/>
  <c r="Q1043" i="22"/>
  <c r="Q1044" i="22"/>
  <c r="Q1045" i="22"/>
  <c r="Q1046" i="22"/>
  <c r="Q1047" i="22"/>
  <c r="Q1048" i="22"/>
  <c r="Q1049" i="22"/>
  <c r="Q1050" i="22"/>
  <c r="Q1051" i="22"/>
  <c r="Q1052" i="22"/>
  <c r="Q1053" i="22"/>
  <c r="Q1054" i="22"/>
  <c r="Q1055" i="22"/>
  <c r="Q1056" i="22"/>
  <c r="Q1057" i="22"/>
  <c r="Q1058" i="22"/>
  <c r="Q1059" i="22"/>
  <c r="Q1060" i="22"/>
  <c r="Q1061" i="22"/>
  <c r="Q1062" i="22"/>
  <c r="Q1063" i="22"/>
  <c r="Q1064" i="22"/>
  <c r="Q1065" i="22"/>
  <c r="Q1066" i="22"/>
  <c r="Q1067" i="22"/>
  <c r="Q1068" i="22"/>
  <c r="Q1069" i="22"/>
  <c r="Q1070" i="22"/>
  <c r="Q1071" i="22"/>
  <c r="Q1072" i="22"/>
  <c r="Q1073" i="22"/>
  <c r="Q1074" i="22"/>
  <c r="Q1075" i="22"/>
  <c r="Q1076" i="22"/>
  <c r="Q1077" i="22"/>
  <c r="Q1078" i="22"/>
  <c r="Q1079" i="22"/>
  <c r="Q1080" i="22"/>
  <c r="Q1081" i="22"/>
  <c r="Q1082" i="22"/>
  <c r="Q1083" i="22"/>
  <c r="Q1084" i="22"/>
  <c r="Q1085" i="22"/>
  <c r="Q1086" i="22"/>
  <c r="Q1087" i="22"/>
  <c r="Q1088" i="22"/>
  <c r="Q1089" i="22"/>
  <c r="Q1090" i="22"/>
  <c r="Q1091" i="22"/>
  <c r="Q1092" i="22"/>
  <c r="Q1093" i="22"/>
  <c r="Q1094" i="22"/>
  <c r="Q1095" i="22"/>
  <c r="Q1096" i="22"/>
  <c r="Q1097" i="22"/>
  <c r="Q1098" i="22"/>
  <c r="Q1099" i="22"/>
  <c r="Q1100" i="22"/>
  <c r="Q1101" i="22"/>
  <c r="Q1102" i="22"/>
  <c r="Q1103" i="22"/>
  <c r="Q1104" i="22"/>
  <c r="Q1105" i="22"/>
  <c r="Q1106" i="22"/>
  <c r="Q1107" i="22"/>
  <c r="Q1108" i="22"/>
  <c r="Q1109" i="22"/>
  <c r="Q1110" i="22"/>
  <c r="Q1111" i="22"/>
  <c r="Q1112" i="22"/>
  <c r="Q1113" i="22"/>
  <c r="Q1114" i="22"/>
  <c r="Q1115" i="22"/>
  <c r="Q1116" i="22"/>
  <c r="Q1117" i="22"/>
  <c r="Q1118" i="22"/>
  <c r="Q1119" i="22"/>
  <c r="Q1120" i="22"/>
  <c r="Q1121" i="22"/>
  <c r="Q1122" i="22"/>
  <c r="Q1123" i="22"/>
  <c r="Q1124" i="22"/>
  <c r="Q1125" i="22"/>
  <c r="Q1126" i="22"/>
  <c r="Q1127" i="22"/>
  <c r="Q1128" i="22"/>
  <c r="Q1129" i="22"/>
  <c r="Q1130" i="22"/>
  <c r="Q1131" i="22"/>
  <c r="Q1132" i="22"/>
  <c r="Q1133" i="22"/>
  <c r="Q1134" i="22"/>
  <c r="Q1135" i="22"/>
  <c r="Q1136" i="22"/>
  <c r="Q1137" i="22"/>
  <c r="Q1138" i="22"/>
  <c r="Q1139" i="22"/>
  <c r="Q1140" i="22"/>
  <c r="Q1141" i="22"/>
  <c r="Q1142" i="22"/>
  <c r="Q1143" i="22"/>
  <c r="Q1144" i="22"/>
  <c r="Q1145" i="22"/>
  <c r="Q1146" i="22"/>
  <c r="Q1147" i="22"/>
  <c r="Q1148" i="22"/>
  <c r="Q1149" i="22"/>
  <c r="Q1150" i="22"/>
  <c r="Q1151" i="22"/>
  <c r="Q1152" i="22"/>
  <c r="Q1153" i="22"/>
  <c r="Q1154" i="22"/>
  <c r="Q1155" i="22"/>
  <c r="Q1156" i="22"/>
  <c r="Q1157" i="22"/>
  <c r="Q1158" i="22"/>
  <c r="Q1159" i="22"/>
  <c r="Q1160" i="22"/>
  <c r="Q1161" i="22"/>
  <c r="Q1162" i="22"/>
  <c r="Q1163" i="22"/>
  <c r="Q1164" i="22"/>
  <c r="Q1165" i="22"/>
  <c r="Q1166" i="22"/>
  <c r="Q1167" i="22"/>
  <c r="Q1168" i="22"/>
  <c r="Q1169" i="22"/>
  <c r="Q1170" i="22"/>
  <c r="Q1171" i="22"/>
  <c r="Q1172" i="22"/>
  <c r="Q1173" i="22"/>
  <c r="Q1174" i="22"/>
  <c r="Q1175" i="22"/>
  <c r="Q1176" i="22"/>
  <c r="Q1177" i="22"/>
  <c r="Q1178" i="22"/>
  <c r="Q1179" i="22"/>
  <c r="Q1180" i="22"/>
  <c r="Q1181" i="22"/>
  <c r="Q1182" i="22"/>
  <c r="Q1183" i="22"/>
  <c r="Q1184" i="22"/>
  <c r="Q1185" i="22"/>
  <c r="Q1186" i="22"/>
  <c r="Q1187" i="22"/>
  <c r="Q1188" i="22"/>
  <c r="Q1189" i="22"/>
  <c r="Q1190" i="22"/>
  <c r="Q1191" i="22"/>
  <c r="Q1192" i="22"/>
  <c r="Q1193" i="22"/>
  <c r="Q1194" i="22"/>
  <c r="L8" i="16"/>
  <c r="N8" i="16"/>
  <c r="O8" i="16"/>
  <c r="P8" i="16"/>
  <c r="Q8" i="16"/>
  <c r="R8" i="16"/>
  <c r="S8" i="16"/>
  <c r="T8" i="16"/>
  <c r="U8" i="16"/>
  <c r="S9" i="16"/>
  <c r="T9" i="16"/>
  <c r="U9" i="16"/>
  <c r="S10" i="16"/>
  <c r="T10" i="16"/>
  <c r="U10" i="16"/>
  <c r="S11" i="16"/>
  <c r="T11" i="16"/>
  <c r="U11" i="16"/>
  <c r="S12" i="16"/>
  <c r="T12" i="16"/>
  <c r="U12" i="16"/>
  <c r="S13" i="16"/>
  <c r="T13" i="16"/>
  <c r="U13" i="16"/>
  <c r="S14" i="16"/>
  <c r="T14" i="16"/>
  <c r="U14" i="16"/>
  <c r="S15" i="16"/>
  <c r="T15" i="16"/>
  <c r="U15" i="16"/>
  <c r="S16" i="16"/>
  <c r="T16" i="16"/>
  <c r="U16" i="16"/>
  <c r="S17" i="16"/>
  <c r="T17" i="16"/>
  <c r="U17" i="16"/>
  <c r="S18" i="16"/>
  <c r="T18" i="16"/>
  <c r="U18" i="16"/>
  <c r="S19" i="16"/>
  <c r="T19" i="16"/>
  <c r="U19" i="16"/>
  <c r="S20" i="16"/>
  <c r="T20" i="16"/>
  <c r="U20" i="16"/>
  <c r="S21" i="16"/>
  <c r="T21" i="16"/>
  <c r="U21" i="16"/>
  <c r="S22" i="16"/>
  <c r="T22" i="16"/>
  <c r="U22" i="16"/>
  <c r="S23" i="16"/>
  <c r="T23" i="16"/>
  <c r="U23" i="16"/>
  <c r="S24" i="16"/>
  <c r="T24" i="16"/>
  <c r="U24" i="16"/>
  <c r="S25" i="16"/>
  <c r="T25" i="16"/>
  <c r="U25" i="16"/>
  <c r="S26" i="16"/>
  <c r="T26" i="16"/>
  <c r="U26" i="16"/>
  <c r="S27" i="16"/>
  <c r="T27" i="16"/>
  <c r="U27" i="16"/>
  <c r="S28" i="16"/>
  <c r="T28" i="16"/>
  <c r="U28" i="16"/>
  <c r="S29" i="16"/>
  <c r="T29" i="16"/>
  <c r="U29" i="16"/>
  <c r="S30" i="16"/>
  <c r="T30" i="16"/>
  <c r="U30" i="16"/>
  <c r="S31" i="16"/>
  <c r="T31" i="16"/>
  <c r="U31" i="16"/>
  <c r="S32" i="16"/>
  <c r="T32" i="16"/>
  <c r="U32" i="16"/>
  <c r="S33" i="16"/>
  <c r="T33" i="16"/>
  <c r="U33" i="16"/>
  <c r="S34" i="16"/>
  <c r="T34" i="16"/>
  <c r="U34" i="16"/>
  <c r="S35" i="16"/>
  <c r="T35" i="16"/>
  <c r="U35" i="16"/>
  <c r="S36" i="16"/>
  <c r="T36" i="16"/>
  <c r="U36" i="16"/>
  <c r="S37" i="16"/>
  <c r="T37" i="16"/>
  <c r="U37" i="16"/>
  <c r="S38" i="16"/>
  <c r="T38" i="16"/>
  <c r="U38" i="16"/>
  <c r="S39" i="16"/>
  <c r="T39" i="16"/>
  <c r="U39" i="16"/>
  <c r="S40" i="16"/>
  <c r="T40" i="16"/>
  <c r="U40" i="16"/>
  <c r="S41" i="16"/>
  <c r="T41" i="16"/>
  <c r="U41" i="16"/>
  <c r="S42" i="16"/>
  <c r="T42" i="16"/>
  <c r="U42" i="16"/>
  <c r="S43" i="16"/>
  <c r="T43" i="16"/>
  <c r="U43" i="16"/>
  <c r="S44" i="16"/>
  <c r="T44" i="16"/>
  <c r="U44" i="16"/>
  <c r="S45" i="16"/>
  <c r="T45" i="16"/>
  <c r="U45" i="16"/>
  <c r="S46" i="16"/>
  <c r="T46" i="16"/>
  <c r="U46" i="16"/>
  <c r="S47" i="16"/>
  <c r="T47" i="16"/>
  <c r="U47" i="16"/>
  <c r="S48" i="16"/>
  <c r="T48" i="16"/>
  <c r="U48" i="16"/>
  <c r="S49" i="16"/>
  <c r="T49" i="16"/>
  <c r="U49" i="16"/>
  <c r="S50" i="16"/>
  <c r="T50" i="16"/>
  <c r="U50" i="16"/>
  <c r="S51" i="16"/>
  <c r="T51" i="16"/>
  <c r="U51" i="16"/>
  <c r="S52" i="16"/>
  <c r="T52" i="16"/>
  <c r="U52" i="16"/>
  <c r="S53" i="16"/>
  <c r="T53" i="16"/>
  <c r="U53" i="16"/>
  <c r="S54" i="16"/>
  <c r="T54" i="16"/>
  <c r="U54" i="16"/>
  <c r="S55" i="16"/>
  <c r="T55" i="16"/>
  <c r="U55" i="16"/>
  <c r="S56" i="16"/>
  <c r="T56" i="16"/>
  <c r="U56" i="16"/>
  <c r="S57" i="16"/>
  <c r="T57" i="16"/>
  <c r="U57" i="16"/>
  <c r="S58" i="16"/>
  <c r="T58" i="16"/>
  <c r="U58" i="16"/>
  <c r="S59" i="16"/>
  <c r="T59" i="16"/>
  <c r="U59" i="16"/>
  <c r="S60" i="16"/>
  <c r="T60" i="16"/>
  <c r="U60" i="16"/>
  <c r="S61" i="16"/>
  <c r="T61" i="16"/>
  <c r="U61" i="16"/>
  <c r="S62" i="16"/>
  <c r="T62" i="16"/>
  <c r="U62" i="16"/>
  <c r="S63" i="16"/>
  <c r="T63" i="16"/>
  <c r="U63" i="16"/>
  <c r="S64" i="16"/>
  <c r="T64" i="16"/>
  <c r="U64" i="16"/>
  <c r="S65" i="16"/>
  <c r="T65" i="16"/>
  <c r="U65" i="16"/>
  <c r="S66" i="16"/>
  <c r="T66" i="16"/>
  <c r="U66" i="16"/>
  <c r="S67" i="16"/>
  <c r="T67" i="16"/>
  <c r="U67" i="16"/>
  <c r="S68" i="16"/>
  <c r="T68" i="16"/>
  <c r="U68" i="16"/>
  <c r="S69" i="16"/>
  <c r="T69" i="16"/>
  <c r="U69" i="16"/>
  <c r="S70" i="16"/>
  <c r="T70" i="16"/>
  <c r="U70" i="16"/>
  <c r="S71" i="16"/>
  <c r="T71" i="16"/>
  <c r="U71" i="16"/>
  <c r="S72" i="16"/>
  <c r="T72" i="16"/>
  <c r="U72" i="16"/>
  <c r="S73" i="16"/>
  <c r="T73" i="16"/>
  <c r="U73" i="16"/>
  <c r="S74" i="16"/>
  <c r="T74" i="16"/>
  <c r="U74" i="16"/>
  <c r="S75" i="16"/>
  <c r="T75" i="16"/>
  <c r="U75" i="16"/>
  <c r="S76" i="16"/>
  <c r="T76" i="16"/>
  <c r="U76" i="16"/>
  <c r="S77" i="16"/>
  <c r="T77" i="16"/>
  <c r="U77" i="16"/>
  <c r="S78" i="16"/>
  <c r="T78" i="16"/>
  <c r="U78" i="16"/>
  <c r="S79" i="16"/>
  <c r="T79" i="16"/>
  <c r="U79" i="16"/>
  <c r="S80" i="16"/>
  <c r="T80" i="16"/>
  <c r="U80" i="16"/>
  <c r="S81" i="16"/>
  <c r="T81" i="16"/>
  <c r="U81" i="16"/>
  <c r="S82" i="16"/>
  <c r="T82" i="16"/>
  <c r="U82" i="16"/>
  <c r="S83" i="16"/>
  <c r="T83" i="16"/>
  <c r="U83" i="16"/>
  <c r="S84" i="16"/>
  <c r="T84" i="16"/>
  <c r="U84" i="16"/>
  <c r="S85" i="16"/>
  <c r="T85" i="16"/>
  <c r="U85" i="16"/>
  <c r="S86" i="16"/>
  <c r="T86" i="16"/>
  <c r="U86" i="16"/>
  <c r="S87" i="16"/>
  <c r="T87" i="16"/>
  <c r="U87" i="16"/>
  <c r="S88" i="16"/>
  <c r="T88" i="16"/>
  <c r="U88" i="16"/>
  <c r="S89" i="16"/>
  <c r="T89" i="16"/>
  <c r="U89" i="16"/>
  <c r="S90" i="16"/>
  <c r="T90" i="16"/>
  <c r="U90" i="16"/>
  <c r="S91" i="16"/>
  <c r="T91" i="16"/>
  <c r="U91" i="16"/>
  <c r="S92" i="16"/>
  <c r="T92" i="16"/>
  <c r="U92" i="16"/>
  <c r="S93" i="16"/>
  <c r="T93" i="16"/>
  <c r="U93" i="16"/>
  <c r="S94" i="16"/>
  <c r="T94" i="16"/>
  <c r="U94" i="16"/>
  <c r="S95" i="16"/>
  <c r="T95" i="16"/>
  <c r="U95" i="16"/>
  <c r="S96" i="16"/>
  <c r="T96" i="16"/>
  <c r="U96" i="16"/>
  <c r="S97" i="16"/>
  <c r="T97" i="16"/>
  <c r="U97" i="16"/>
  <c r="S98" i="16"/>
  <c r="T98" i="16"/>
  <c r="U98" i="16"/>
  <c r="S99" i="16"/>
  <c r="T99" i="16"/>
  <c r="U99" i="16"/>
  <c r="S100" i="16"/>
  <c r="T100" i="16"/>
  <c r="U100" i="16"/>
  <c r="S101" i="16"/>
  <c r="T101" i="16"/>
  <c r="U101" i="16"/>
  <c r="S102" i="16"/>
  <c r="T102" i="16"/>
  <c r="U102" i="16"/>
  <c r="S103" i="16"/>
  <c r="T103" i="16"/>
  <c r="U103" i="16"/>
  <c r="S104" i="16"/>
  <c r="T104" i="16"/>
  <c r="U104" i="16"/>
  <c r="S105" i="16"/>
  <c r="T105" i="16"/>
  <c r="U105" i="16"/>
  <c r="S106" i="16"/>
  <c r="T106" i="16"/>
  <c r="U106" i="16"/>
  <c r="S107" i="16"/>
  <c r="T107" i="16"/>
  <c r="U107" i="16"/>
  <c r="S108" i="16"/>
  <c r="T108" i="16"/>
  <c r="U108" i="16"/>
  <c r="S109" i="16"/>
  <c r="T109" i="16"/>
  <c r="U109" i="16"/>
  <c r="S110" i="16"/>
  <c r="T110" i="16"/>
  <c r="U110" i="16"/>
  <c r="S111" i="16"/>
  <c r="T111" i="16"/>
  <c r="U111" i="16"/>
  <c r="S112" i="16"/>
  <c r="T112" i="16"/>
  <c r="U112" i="16"/>
  <c r="S113" i="16"/>
  <c r="T113" i="16"/>
  <c r="U113" i="16"/>
  <c r="S114" i="16"/>
  <c r="T114" i="16"/>
  <c r="U114" i="16"/>
  <c r="S115" i="16"/>
  <c r="T115" i="16"/>
  <c r="U115" i="16"/>
  <c r="S116" i="16"/>
  <c r="T116" i="16"/>
  <c r="U116" i="16"/>
  <c r="S117" i="16"/>
  <c r="T117" i="16"/>
  <c r="U117" i="16"/>
  <c r="S118" i="16"/>
  <c r="T118" i="16"/>
  <c r="U118" i="16"/>
  <c r="S119" i="16"/>
  <c r="T119" i="16"/>
  <c r="U119" i="16"/>
  <c r="S120" i="16"/>
  <c r="T120" i="16"/>
  <c r="U120" i="16"/>
  <c r="S121" i="16"/>
  <c r="T121" i="16"/>
  <c r="U121" i="16"/>
  <c r="S122" i="16"/>
  <c r="T122" i="16"/>
  <c r="U122" i="16"/>
  <c r="S123" i="16"/>
  <c r="T123" i="16"/>
  <c r="U123" i="16"/>
  <c r="S124" i="16"/>
  <c r="T124" i="16"/>
  <c r="U124" i="16"/>
  <c r="S125" i="16"/>
  <c r="T125" i="16"/>
  <c r="U125" i="16"/>
  <c r="S126" i="16"/>
  <c r="T126" i="16"/>
  <c r="U126" i="16"/>
  <c r="S127" i="16"/>
  <c r="T127" i="16"/>
  <c r="U127" i="16"/>
  <c r="S128" i="16"/>
  <c r="T128" i="16"/>
  <c r="U128" i="16"/>
  <c r="S129" i="16"/>
  <c r="T129" i="16"/>
  <c r="U129" i="16"/>
  <c r="S130" i="16"/>
  <c r="T130" i="16"/>
  <c r="U130" i="16"/>
  <c r="S131" i="16"/>
  <c r="T131" i="16"/>
  <c r="U131" i="16"/>
  <c r="S132" i="16"/>
  <c r="T132" i="16"/>
  <c r="U132" i="16"/>
  <c r="S133" i="16"/>
  <c r="T133" i="16"/>
  <c r="U133" i="16"/>
  <c r="S134" i="16"/>
  <c r="T134" i="16"/>
  <c r="U134" i="16"/>
  <c r="S135" i="16"/>
  <c r="T135" i="16"/>
  <c r="U135" i="16"/>
  <c r="S136" i="16"/>
  <c r="T136" i="16"/>
  <c r="U136" i="16"/>
  <c r="S137" i="16"/>
  <c r="T137" i="16"/>
  <c r="U137" i="16"/>
  <c r="S138" i="16"/>
  <c r="T138" i="16"/>
  <c r="U138" i="16"/>
  <c r="S139" i="16"/>
  <c r="T139" i="16"/>
  <c r="U139" i="16"/>
  <c r="S140" i="16"/>
  <c r="T140" i="16"/>
  <c r="U140" i="16"/>
  <c r="S141" i="16"/>
  <c r="T141" i="16"/>
  <c r="U141" i="16"/>
  <c r="S142" i="16"/>
  <c r="T142" i="16"/>
  <c r="U142" i="16"/>
  <c r="S143" i="16"/>
  <c r="T143" i="16"/>
  <c r="U143" i="16"/>
  <c r="S144" i="16"/>
  <c r="T144" i="16"/>
  <c r="U144" i="16"/>
  <c r="S145" i="16"/>
  <c r="T145" i="16"/>
  <c r="U145" i="16"/>
  <c r="S146" i="16"/>
  <c r="T146" i="16"/>
  <c r="U146" i="16"/>
  <c r="S147" i="16"/>
  <c r="T147" i="16"/>
  <c r="U147" i="16"/>
  <c r="S148" i="16"/>
  <c r="T148" i="16"/>
  <c r="U148" i="16"/>
  <c r="S149" i="16"/>
  <c r="T149" i="16"/>
  <c r="U149" i="16"/>
  <c r="S150" i="16"/>
  <c r="T150" i="16"/>
  <c r="U150" i="16"/>
  <c r="S151" i="16"/>
  <c r="T151" i="16"/>
  <c r="U151" i="16"/>
  <c r="S152" i="16"/>
  <c r="T152" i="16"/>
  <c r="U152" i="16"/>
  <c r="S153" i="16"/>
  <c r="T153" i="16"/>
  <c r="U153" i="16"/>
  <c r="S154" i="16"/>
  <c r="T154" i="16"/>
  <c r="U154" i="16"/>
  <c r="S155" i="16"/>
  <c r="T155" i="16"/>
  <c r="U155" i="16"/>
  <c r="S156" i="16"/>
  <c r="T156" i="16"/>
  <c r="U156" i="16"/>
  <c r="S157" i="16"/>
  <c r="T157" i="16"/>
  <c r="U157" i="16"/>
  <c r="S158" i="16"/>
  <c r="T158" i="16"/>
  <c r="U158" i="16"/>
  <c r="S159" i="16"/>
  <c r="T159" i="16"/>
  <c r="U159" i="16"/>
  <c r="S160" i="16"/>
  <c r="T160" i="16"/>
  <c r="U160" i="16"/>
  <c r="S161" i="16"/>
  <c r="T161" i="16"/>
  <c r="U161" i="16"/>
  <c r="S162" i="16"/>
  <c r="T162" i="16"/>
  <c r="U162" i="16"/>
  <c r="S163" i="16"/>
  <c r="T163" i="16"/>
  <c r="U163" i="16"/>
  <c r="S164" i="16"/>
  <c r="T164" i="16"/>
  <c r="U164" i="16"/>
  <c r="S165" i="16"/>
  <c r="T165" i="16"/>
  <c r="U165" i="16"/>
  <c r="S166" i="16"/>
  <c r="T166" i="16"/>
  <c r="U166" i="16"/>
  <c r="S167" i="16"/>
  <c r="T167" i="16"/>
  <c r="U167" i="16"/>
  <c r="S168" i="16"/>
  <c r="T168" i="16"/>
  <c r="U168" i="16"/>
  <c r="S169" i="16"/>
  <c r="T169" i="16"/>
  <c r="U169" i="16"/>
  <c r="S170" i="16"/>
  <c r="T170" i="16"/>
  <c r="U170" i="16"/>
  <c r="S171" i="16"/>
  <c r="T171" i="16"/>
  <c r="U171" i="16"/>
  <c r="S172" i="16"/>
  <c r="T172" i="16"/>
  <c r="U172" i="16"/>
  <c r="S173" i="16"/>
  <c r="T173" i="16"/>
  <c r="U173" i="16"/>
  <c r="S174" i="16"/>
  <c r="T174" i="16"/>
  <c r="U174" i="16"/>
  <c r="S175" i="16"/>
  <c r="T175" i="16"/>
  <c r="U175" i="16"/>
  <c r="S176" i="16"/>
  <c r="T176" i="16"/>
  <c r="U176" i="16"/>
  <c r="S177" i="16"/>
  <c r="T177" i="16"/>
  <c r="U177" i="16"/>
  <c r="S178" i="16"/>
  <c r="T178" i="16"/>
  <c r="U178" i="16"/>
  <c r="S179" i="16"/>
  <c r="T179" i="16"/>
  <c r="U179" i="16"/>
  <c r="S180" i="16"/>
  <c r="T180" i="16"/>
  <c r="U180" i="16"/>
  <c r="S181" i="16"/>
  <c r="T181" i="16"/>
  <c r="U181" i="16"/>
  <c r="S182" i="16"/>
  <c r="T182" i="16"/>
  <c r="U182" i="16"/>
  <c r="S183" i="16"/>
  <c r="T183" i="16"/>
  <c r="U183" i="16"/>
  <c r="S184" i="16"/>
  <c r="T184" i="16"/>
  <c r="U184" i="16"/>
  <c r="S185" i="16"/>
  <c r="T185" i="16"/>
  <c r="U185" i="16"/>
  <c r="S186" i="16"/>
  <c r="T186" i="16"/>
  <c r="U186" i="16"/>
  <c r="S187" i="16"/>
  <c r="T187" i="16"/>
  <c r="U187" i="16"/>
  <c r="S188" i="16"/>
  <c r="T188" i="16"/>
  <c r="U188" i="16"/>
  <c r="S189" i="16"/>
  <c r="T189" i="16"/>
  <c r="U189" i="16"/>
  <c r="S190" i="16"/>
  <c r="T190" i="16"/>
  <c r="U190" i="16"/>
  <c r="S191" i="16"/>
  <c r="T191" i="16"/>
  <c r="U191" i="16"/>
  <c r="S192" i="16"/>
  <c r="T192" i="16"/>
  <c r="U192" i="16"/>
  <c r="S193" i="16"/>
  <c r="T193" i="16"/>
  <c r="U193" i="16"/>
  <c r="S194" i="16"/>
  <c r="T194" i="16"/>
  <c r="U194" i="16"/>
  <c r="S195" i="16"/>
  <c r="T195" i="16"/>
  <c r="U195" i="16"/>
  <c r="S196" i="16"/>
  <c r="T196" i="16"/>
  <c r="U196" i="16"/>
  <c r="S197" i="16"/>
  <c r="T197" i="16"/>
  <c r="U197" i="16"/>
  <c r="S198" i="16"/>
  <c r="T198" i="16"/>
  <c r="U198" i="16"/>
  <c r="S199" i="16"/>
  <c r="T199" i="16"/>
  <c r="U199" i="16"/>
  <c r="S200" i="16"/>
  <c r="T200" i="16"/>
  <c r="U200" i="16"/>
  <c r="S201" i="16"/>
  <c r="T201" i="16"/>
  <c r="U201" i="16"/>
  <c r="S202" i="16"/>
  <c r="T202" i="16"/>
  <c r="U202" i="16"/>
  <c r="S203" i="16"/>
  <c r="T203" i="16"/>
  <c r="U203" i="16"/>
  <c r="S204" i="16"/>
  <c r="T204" i="16"/>
  <c r="U204" i="16"/>
  <c r="S205" i="16"/>
  <c r="T205" i="16"/>
  <c r="U205" i="16"/>
  <c r="S206" i="16"/>
  <c r="T206" i="16"/>
  <c r="U206" i="16"/>
  <c r="S207" i="16"/>
  <c r="T207" i="16"/>
  <c r="U207" i="16"/>
  <c r="S208" i="16"/>
  <c r="T208" i="16"/>
  <c r="U208" i="16"/>
  <c r="S209" i="16"/>
  <c r="T209" i="16"/>
  <c r="U209" i="16"/>
  <c r="S210" i="16"/>
  <c r="T210" i="16"/>
  <c r="U210" i="16"/>
  <c r="S211" i="16"/>
  <c r="T211" i="16"/>
  <c r="U211" i="16"/>
  <c r="S212" i="16"/>
  <c r="T212" i="16"/>
  <c r="U212" i="16"/>
  <c r="S213" i="16"/>
  <c r="T213" i="16"/>
  <c r="U213" i="16"/>
  <c r="S214" i="16"/>
  <c r="T214" i="16"/>
  <c r="U214" i="16"/>
  <c r="S215" i="16"/>
  <c r="T215" i="16"/>
  <c r="U215" i="16"/>
  <c r="S216" i="16"/>
  <c r="T216" i="16"/>
  <c r="U216" i="16"/>
  <c r="S217" i="16"/>
  <c r="T217" i="16"/>
  <c r="U217" i="16"/>
  <c r="S218" i="16"/>
  <c r="T218" i="16"/>
  <c r="U218" i="16"/>
  <c r="S219" i="16"/>
  <c r="T219" i="16"/>
  <c r="U219" i="16"/>
  <c r="S220" i="16"/>
  <c r="T220" i="16"/>
  <c r="U220" i="16"/>
  <c r="S221" i="16"/>
  <c r="T221" i="16"/>
  <c r="U221" i="16"/>
  <c r="S222" i="16"/>
  <c r="T222" i="16"/>
  <c r="U222" i="16"/>
  <c r="S223" i="16"/>
  <c r="T223" i="16"/>
  <c r="U223" i="16"/>
  <c r="S224" i="16"/>
  <c r="T224" i="16"/>
  <c r="U224" i="16"/>
  <c r="S225" i="16"/>
  <c r="T225" i="16"/>
  <c r="U225" i="16"/>
  <c r="S226" i="16"/>
  <c r="T226" i="16"/>
  <c r="U226" i="16"/>
  <c r="S227" i="16"/>
  <c r="T227" i="16"/>
  <c r="U227" i="16"/>
  <c r="S228" i="16"/>
  <c r="T228" i="16"/>
  <c r="U228" i="16"/>
  <c r="S229" i="16"/>
  <c r="T229" i="16"/>
  <c r="U229" i="16"/>
  <c r="S230" i="16"/>
  <c r="T230" i="16"/>
  <c r="U230" i="16"/>
  <c r="S231" i="16"/>
  <c r="T231" i="16"/>
  <c r="U231" i="16"/>
  <c r="S232" i="16"/>
  <c r="T232" i="16"/>
  <c r="U232" i="16"/>
  <c r="S233" i="16"/>
  <c r="T233" i="16"/>
  <c r="U233" i="16"/>
  <c r="S234" i="16"/>
  <c r="T234" i="16"/>
  <c r="U234" i="16"/>
  <c r="S235" i="16"/>
  <c r="T235" i="16"/>
  <c r="U235" i="16"/>
  <c r="S236" i="16"/>
  <c r="T236" i="16"/>
  <c r="U236" i="16"/>
  <c r="S237" i="16"/>
  <c r="T237" i="16"/>
  <c r="U237" i="16"/>
  <c r="S238" i="16"/>
  <c r="T238" i="16"/>
  <c r="U238" i="16"/>
  <c r="S239" i="16"/>
  <c r="T239" i="16"/>
  <c r="U239" i="16"/>
  <c r="S240" i="16"/>
  <c r="T240" i="16"/>
  <c r="U240" i="16"/>
  <c r="S241" i="16"/>
  <c r="T241" i="16"/>
  <c r="U241" i="16"/>
  <c r="S242" i="16"/>
  <c r="T242" i="16"/>
  <c r="U242" i="16"/>
  <c r="S243" i="16"/>
  <c r="T243" i="16"/>
  <c r="U243" i="16"/>
  <c r="S244" i="16"/>
  <c r="T244" i="16"/>
  <c r="U244" i="16"/>
  <c r="S245" i="16"/>
  <c r="T245" i="16"/>
  <c r="U245" i="16"/>
  <c r="S246" i="16"/>
  <c r="T246" i="16"/>
  <c r="U246" i="16"/>
  <c r="S247" i="16"/>
  <c r="T247" i="16"/>
  <c r="U247" i="16"/>
  <c r="S248" i="16"/>
  <c r="T248" i="16"/>
  <c r="U248" i="16"/>
  <c r="S249" i="16"/>
  <c r="T249" i="16"/>
  <c r="U249" i="16"/>
  <c r="S250" i="16"/>
  <c r="T250" i="16"/>
  <c r="U250" i="16"/>
  <c r="S251" i="16"/>
  <c r="T251" i="16"/>
  <c r="U251" i="16"/>
  <c r="S252" i="16"/>
  <c r="T252" i="16"/>
  <c r="U252" i="16"/>
  <c r="S253" i="16"/>
  <c r="T253" i="16"/>
  <c r="U253" i="16"/>
  <c r="S254" i="16"/>
  <c r="T254" i="16"/>
  <c r="U254" i="16"/>
  <c r="S255" i="16"/>
  <c r="T255" i="16"/>
  <c r="U255" i="16"/>
  <c r="S256" i="16"/>
  <c r="T256" i="16"/>
  <c r="U256" i="16"/>
  <c r="S257" i="16"/>
  <c r="T257" i="16"/>
  <c r="U257" i="16"/>
  <c r="S258" i="16"/>
  <c r="T258" i="16"/>
  <c r="U258" i="16"/>
  <c r="S259" i="16"/>
  <c r="T259" i="16"/>
  <c r="U259" i="16"/>
  <c r="S260" i="16"/>
  <c r="T260" i="16"/>
  <c r="U260" i="16"/>
  <c r="S261" i="16"/>
  <c r="T261" i="16"/>
  <c r="U261" i="16"/>
  <c r="S262" i="16"/>
  <c r="T262" i="16"/>
  <c r="U262" i="16"/>
  <c r="S263" i="16"/>
  <c r="T263" i="16"/>
  <c r="U263" i="16"/>
  <c r="S264" i="16"/>
  <c r="T264" i="16"/>
  <c r="U264" i="16"/>
  <c r="S265" i="16"/>
  <c r="T265" i="16"/>
  <c r="U265" i="16"/>
  <c r="S266" i="16"/>
  <c r="T266" i="16"/>
  <c r="U266" i="16"/>
  <c r="S267" i="16"/>
  <c r="T267" i="16"/>
  <c r="U267" i="16"/>
  <c r="S268" i="16"/>
  <c r="T268" i="16"/>
  <c r="U268" i="16"/>
  <c r="S269" i="16"/>
  <c r="T269" i="16"/>
  <c r="U269" i="16"/>
  <c r="S270" i="16"/>
  <c r="T270" i="16"/>
  <c r="U270" i="16"/>
  <c r="S271" i="16"/>
  <c r="T271" i="16"/>
  <c r="U271" i="16"/>
  <c r="S272" i="16"/>
  <c r="T272" i="16"/>
  <c r="U272" i="16"/>
  <c r="S273" i="16"/>
  <c r="T273" i="16"/>
  <c r="U273" i="16"/>
  <c r="S274" i="16"/>
  <c r="T274" i="16"/>
  <c r="U274" i="16"/>
  <c r="S275" i="16"/>
  <c r="T275" i="16"/>
  <c r="U275" i="16"/>
  <c r="S276" i="16"/>
  <c r="T276" i="16"/>
  <c r="U276" i="16"/>
  <c r="S277" i="16"/>
  <c r="T277" i="16"/>
  <c r="U277" i="16"/>
  <c r="S278" i="16"/>
  <c r="T278" i="16"/>
  <c r="U278" i="16"/>
  <c r="S279" i="16"/>
  <c r="T279" i="16"/>
  <c r="U279" i="16"/>
  <c r="S280" i="16"/>
  <c r="T280" i="16"/>
  <c r="U280" i="16"/>
  <c r="S281" i="16"/>
  <c r="T281" i="16"/>
  <c r="U281" i="16"/>
  <c r="S282" i="16"/>
  <c r="T282" i="16"/>
  <c r="U282" i="16"/>
  <c r="S283" i="16"/>
  <c r="T283" i="16"/>
  <c r="U283" i="16"/>
  <c r="S284" i="16"/>
  <c r="T284" i="16"/>
  <c r="U284" i="16"/>
  <c r="S285" i="16"/>
  <c r="T285" i="16"/>
  <c r="U285" i="16"/>
  <c r="S286" i="16"/>
  <c r="T286" i="16"/>
  <c r="U286" i="16"/>
  <c r="S287" i="16"/>
  <c r="T287" i="16"/>
  <c r="U287" i="16"/>
  <c r="S288" i="16"/>
  <c r="T288" i="16"/>
  <c r="U288" i="16"/>
  <c r="S289" i="16"/>
  <c r="T289" i="16"/>
  <c r="U289" i="16"/>
  <c r="S290" i="16"/>
  <c r="T290" i="16"/>
  <c r="U290" i="16"/>
  <c r="S291" i="16"/>
  <c r="T291" i="16"/>
  <c r="U291" i="16"/>
  <c r="S292" i="16"/>
  <c r="T292" i="16"/>
  <c r="U292" i="16"/>
  <c r="S293" i="16"/>
  <c r="T293" i="16"/>
  <c r="U293" i="16"/>
  <c r="S294" i="16"/>
  <c r="T294" i="16"/>
  <c r="U294" i="16"/>
  <c r="S295" i="16"/>
  <c r="T295" i="16"/>
  <c r="U295" i="16"/>
  <c r="S296" i="16"/>
  <c r="T296" i="16"/>
  <c r="U296" i="16"/>
  <c r="S297" i="16"/>
  <c r="T297" i="16"/>
  <c r="U297" i="16"/>
  <c r="S298" i="16"/>
  <c r="T298" i="16"/>
  <c r="U298" i="16"/>
  <c r="S299" i="16"/>
  <c r="T299" i="16"/>
  <c r="U299" i="16"/>
  <c r="S300" i="16"/>
  <c r="T300" i="16"/>
  <c r="U300" i="16"/>
  <c r="S301" i="16"/>
  <c r="T301" i="16"/>
  <c r="U301" i="16"/>
  <c r="S302" i="16"/>
  <c r="T302" i="16"/>
  <c r="U302" i="16"/>
  <c r="S303" i="16"/>
  <c r="T303" i="16"/>
  <c r="U303" i="16"/>
  <c r="S304" i="16"/>
  <c r="T304" i="16"/>
  <c r="U304" i="16"/>
  <c r="S305" i="16"/>
  <c r="T305" i="16"/>
  <c r="U305" i="16"/>
  <c r="S306" i="16"/>
  <c r="T306" i="16"/>
  <c r="U306" i="16"/>
  <c r="S307" i="16"/>
  <c r="T307" i="16"/>
  <c r="U307" i="16"/>
  <c r="S308" i="16"/>
  <c r="T308" i="16"/>
  <c r="U308" i="16"/>
  <c r="S309" i="16"/>
  <c r="T309" i="16"/>
  <c r="U309" i="16"/>
  <c r="S310" i="16"/>
  <c r="T310" i="16"/>
  <c r="U310" i="16"/>
  <c r="S311" i="16"/>
  <c r="T311" i="16"/>
  <c r="U311" i="16"/>
  <c r="S312" i="16"/>
  <c r="T312" i="16"/>
  <c r="U312" i="16"/>
  <c r="S313" i="16"/>
  <c r="T313" i="16"/>
  <c r="U313" i="16"/>
  <c r="S314" i="16"/>
  <c r="T314" i="16"/>
  <c r="U314" i="16"/>
  <c r="S315" i="16"/>
  <c r="T315" i="16"/>
  <c r="U315" i="16"/>
  <c r="S316" i="16"/>
  <c r="T316" i="16"/>
  <c r="U316" i="16"/>
  <c r="S317" i="16"/>
  <c r="T317" i="16"/>
  <c r="U317" i="16"/>
  <c r="S318" i="16"/>
  <c r="T318" i="16"/>
  <c r="U318" i="16"/>
  <c r="S319" i="16"/>
  <c r="T319" i="16"/>
  <c r="U319" i="16"/>
  <c r="S320" i="16"/>
  <c r="T320" i="16"/>
  <c r="U320" i="16"/>
  <c r="S321" i="16"/>
  <c r="T321" i="16"/>
  <c r="U321" i="16"/>
  <c r="S322" i="16"/>
  <c r="T322" i="16"/>
  <c r="U322" i="16"/>
  <c r="S323" i="16"/>
  <c r="T323" i="16"/>
  <c r="U323" i="16"/>
  <c r="S324" i="16"/>
  <c r="T324" i="16"/>
  <c r="U324" i="16"/>
  <c r="S325" i="16"/>
  <c r="T325" i="16"/>
  <c r="U325" i="16"/>
  <c r="S326" i="16"/>
  <c r="T326" i="16"/>
  <c r="U326" i="16"/>
  <c r="S327" i="16"/>
  <c r="T327" i="16"/>
  <c r="U327" i="16"/>
  <c r="S328" i="16"/>
  <c r="T328" i="16"/>
  <c r="U328" i="16"/>
  <c r="S329" i="16"/>
  <c r="T329" i="16"/>
  <c r="U329" i="16"/>
  <c r="S330" i="16"/>
  <c r="T330" i="16"/>
  <c r="U330" i="16"/>
  <c r="S331" i="16"/>
  <c r="T331" i="16"/>
  <c r="U331" i="16"/>
  <c r="S332" i="16"/>
  <c r="T332" i="16"/>
  <c r="U332" i="16"/>
  <c r="S333" i="16"/>
  <c r="T333" i="16"/>
  <c r="U333" i="16"/>
  <c r="S334" i="16"/>
  <c r="T334" i="16"/>
  <c r="U334" i="16"/>
  <c r="S335" i="16"/>
  <c r="T335" i="16"/>
  <c r="U335" i="16"/>
  <c r="S336" i="16"/>
  <c r="T336" i="16"/>
  <c r="U336" i="16"/>
  <c r="S337" i="16"/>
  <c r="T337" i="16"/>
  <c r="U337" i="16"/>
  <c r="S338" i="16"/>
  <c r="T338" i="16"/>
  <c r="U338" i="16"/>
  <c r="S339" i="16"/>
  <c r="T339" i="16"/>
  <c r="U339" i="16"/>
  <c r="S340" i="16"/>
  <c r="T340" i="16"/>
  <c r="U340" i="16"/>
  <c r="S341" i="16"/>
  <c r="T341" i="16"/>
  <c r="U341" i="16"/>
  <c r="S342" i="16"/>
  <c r="T342" i="16"/>
  <c r="U342" i="16"/>
  <c r="S343" i="16"/>
  <c r="T343" i="16"/>
  <c r="U343" i="16"/>
  <c r="S344" i="16"/>
  <c r="T344" i="16"/>
  <c r="U344" i="16"/>
  <c r="S345" i="16"/>
  <c r="T345" i="16"/>
  <c r="U345" i="16"/>
  <c r="S346" i="16"/>
  <c r="T346" i="16"/>
  <c r="U346" i="16"/>
  <c r="S347" i="16"/>
  <c r="T347" i="16"/>
  <c r="U347" i="16"/>
  <c r="S348" i="16"/>
  <c r="T348" i="16"/>
  <c r="U348" i="16"/>
  <c r="S349" i="16"/>
  <c r="T349" i="16"/>
  <c r="U349" i="16"/>
  <c r="S350" i="16"/>
  <c r="T350" i="16"/>
  <c r="U350" i="16"/>
  <c r="S351" i="16"/>
  <c r="T351" i="16"/>
  <c r="U351" i="16"/>
  <c r="S352" i="16"/>
  <c r="T352" i="16"/>
  <c r="U352" i="16"/>
  <c r="S353" i="16"/>
  <c r="T353" i="16"/>
  <c r="U353" i="16"/>
  <c r="S354" i="16"/>
  <c r="T354" i="16"/>
  <c r="U354" i="16"/>
  <c r="S355" i="16"/>
  <c r="T355" i="16"/>
  <c r="U355" i="16"/>
  <c r="S356" i="16"/>
  <c r="T356" i="16"/>
  <c r="U356" i="16"/>
  <c r="S357" i="16"/>
  <c r="T357" i="16"/>
  <c r="U357" i="16"/>
  <c r="S358" i="16"/>
  <c r="T358" i="16"/>
  <c r="U358" i="16"/>
  <c r="S359" i="16"/>
  <c r="T359" i="16"/>
  <c r="U359" i="16"/>
  <c r="S360" i="16"/>
  <c r="T360" i="16"/>
  <c r="U360" i="16"/>
  <c r="S361" i="16"/>
  <c r="T361" i="16"/>
  <c r="U361" i="16"/>
  <c r="S362" i="16"/>
  <c r="T362" i="16"/>
  <c r="U362" i="16"/>
  <c r="S363" i="16"/>
  <c r="T363" i="16"/>
  <c r="U363" i="16"/>
  <c r="S364" i="16"/>
  <c r="T364" i="16"/>
  <c r="U364" i="16"/>
  <c r="S365" i="16"/>
  <c r="T365" i="16"/>
  <c r="U365" i="16"/>
  <c r="S366" i="16"/>
  <c r="T366" i="16"/>
  <c r="U366" i="16"/>
  <c r="S367" i="16"/>
  <c r="T367" i="16"/>
  <c r="U367" i="16"/>
  <c r="S368" i="16"/>
  <c r="T368" i="16"/>
  <c r="U368" i="16"/>
  <c r="S369" i="16"/>
  <c r="T369" i="16"/>
  <c r="U369" i="16"/>
  <c r="S370" i="16"/>
  <c r="T370" i="16"/>
  <c r="U370" i="16"/>
  <c r="S371" i="16"/>
  <c r="T371" i="16"/>
  <c r="U371" i="16"/>
  <c r="S372" i="16"/>
  <c r="T372" i="16"/>
  <c r="U372" i="16"/>
  <c r="S373" i="16"/>
  <c r="T373" i="16"/>
  <c r="U373" i="16"/>
  <c r="S374" i="16"/>
  <c r="T374" i="16"/>
  <c r="U374" i="16"/>
  <c r="S375" i="16"/>
  <c r="T375" i="16"/>
  <c r="U375" i="16"/>
  <c r="S376" i="16"/>
  <c r="T376" i="16"/>
  <c r="U376" i="16"/>
  <c r="S377" i="16"/>
  <c r="T377" i="16"/>
  <c r="U377" i="16"/>
  <c r="S378" i="16"/>
  <c r="T378" i="16"/>
  <c r="U378" i="16"/>
  <c r="S379" i="16"/>
  <c r="T379" i="16"/>
  <c r="U379" i="16"/>
  <c r="S380" i="16"/>
  <c r="T380" i="16"/>
  <c r="U380" i="16"/>
  <c r="S381" i="16"/>
  <c r="T381" i="16"/>
  <c r="U381" i="16"/>
  <c r="S382" i="16"/>
  <c r="T382" i="16"/>
  <c r="U382" i="16"/>
  <c r="S383" i="16"/>
  <c r="T383" i="16"/>
  <c r="U383" i="16"/>
  <c r="S384" i="16"/>
  <c r="T384" i="16"/>
  <c r="U384" i="16"/>
  <c r="S385" i="16"/>
  <c r="T385" i="16"/>
  <c r="U385" i="16"/>
  <c r="S386" i="16"/>
  <c r="T386" i="16"/>
  <c r="U386" i="16"/>
  <c r="S387" i="16"/>
  <c r="T387" i="16"/>
  <c r="U387" i="16"/>
  <c r="S388" i="16"/>
  <c r="T388" i="16"/>
  <c r="U388" i="16"/>
  <c r="S389" i="16"/>
  <c r="T389" i="16"/>
  <c r="U389" i="16"/>
  <c r="S390" i="16"/>
  <c r="T390" i="16"/>
  <c r="U390" i="16"/>
  <c r="S391" i="16"/>
  <c r="T391" i="16"/>
  <c r="U391" i="16"/>
  <c r="S392" i="16"/>
  <c r="T392" i="16"/>
  <c r="U392" i="16"/>
  <c r="S393" i="16"/>
  <c r="T393" i="16"/>
  <c r="U393" i="16"/>
  <c r="S394" i="16"/>
  <c r="T394" i="16"/>
  <c r="U394" i="16"/>
  <c r="S395" i="16"/>
  <c r="T395" i="16"/>
  <c r="U395" i="16"/>
  <c r="S396" i="16"/>
  <c r="T396" i="16"/>
  <c r="U396" i="16"/>
  <c r="S397" i="16"/>
  <c r="T397" i="16"/>
  <c r="U397" i="16"/>
  <c r="S398" i="16"/>
  <c r="T398" i="16"/>
  <c r="U398" i="16"/>
  <c r="S399" i="16"/>
  <c r="T399" i="16"/>
  <c r="U399" i="16"/>
  <c r="S400" i="16"/>
  <c r="T400" i="16"/>
  <c r="U400" i="16"/>
  <c r="S401" i="16"/>
  <c r="T401" i="16"/>
  <c r="U401" i="16"/>
  <c r="S402" i="16"/>
  <c r="T402" i="16"/>
  <c r="U402" i="16"/>
  <c r="S403" i="16"/>
  <c r="T403" i="16"/>
  <c r="U403" i="16"/>
  <c r="S404" i="16"/>
  <c r="T404" i="16"/>
  <c r="U404" i="16"/>
  <c r="S405" i="16"/>
  <c r="T405" i="16"/>
  <c r="U405" i="16"/>
  <c r="S406" i="16"/>
  <c r="T406" i="16"/>
  <c r="U406" i="16"/>
  <c r="S407" i="16"/>
  <c r="T407" i="16"/>
  <c r="U407" i="16"/>
  <c r="S408" i="16"/>
  <c r="T408" i="16"/>
  <c r="U408" i="16"/>
  <c r="S409" i="16"/>
  <c r="T409" i="16"/>
  <c r="U409" i="16"/>
  <c r="S410" i="16"/>
  <c r="T410" i="16"/>
  <c r="U410" i="16"/>
  <c r="S411" i="16"/>
  <c r="T411" i="16"/>
  <c r="U411" i="16"/>
  <c r="S412" i="16"/>
  <c r="T412" i="16"/>
  <c r="U412" i="16"/>
  <c r="S413" i="16"/>
  <c r="T413" i="16"/>
  <c r="U413" i="16"/>
  <c r="S414" i="16"/>
  <c r="T414" i="16"/>
  <c r="U414" i="16"/>
  <c r="S415" i="16"/>
  <c r="T415" i="16"/>
  <c r="U415" i="16"/>
  <c r="S416" i="16"/>
  <c r="T416" i="16"/>
  <c r="U416" i="16"/>
  <c r="S417" i="16"/>
  <c r="T417" i="16"/>
  <c r="U417" i="16"/>
  <c r="S418" i="16"/>
  <c r="T418" i="16"/>
  <c r="U418" i="16"/>
  <c r="S419" i="16"/>
  <c r="T419" i="16"/>
  <c r="U419" i="16"/>
  <c r="S420" i="16"/>
  <c r="T420" i="16"/>
  <c r="U420" i="16"/>
  <c r="S421" i="16"/>
  <c r="T421" i="16"/>
  <c r="U421" i="16"/>
  <c r="S422" i="16"/>
  <c r="T422" i="16"/>
  <c r="U422" i="16"/>
  <c r="S423" i="16"/>
  <c r="T423" i="16"/>
  <c r="U423" i="16"/>
  <c r="S424" i="16"/>
  <c r="T424" i="16"/>
  <c r="U424" i="16"/>
  <c r="S425" i="16"/>
  <c r="T425" i="16"/>
  <c r="U425" i="16"/>
  <c r="S426" i="16"/>
  <c r="T426" i="16"/>
  <c r="U426" i="16"/>
  <c r="S427" i="16"/>
  <c r="T427" i="16"/>
  <c r="U427" i="16"/>
  <c r="S428" i="16"/>
  <c r="T428" i="16"/>
  <c r="U428" i="16"/>
  <c r="S429" i="16"/>
  <c r="T429" i="16"/>
  <c r="U429" i="16"/>
  <c r="S430" i="16"/>
  <c r="T430" i="16"/>
  <c r="U430" i="16"/>
  <c r="S431" i="16"/>
  <c r="T431" i="16"/>
  <c r="U431" i="16"/>
  <c r="S432" i="16"/>
  <c r="T432" i="16"/>
  <c r="U432" i="16"/>
  <c r="S433" i="16"/>
  <c r="T433" i="16"/>
  <c r="U433" i="16"/>
  <c r="S434" i="16"/>
  <c r="T434" i="16"/>
  <c r="U434" i="16"/>
  <c r="S435" i="16"/>
  <c r="T435" i="16"/>
  <c r="U435" i="16"/>
  <c r="S436" i="16"/>
  <c r="T436" i="16"/>
  <c r="U436" i="16"/>
  <c r="S437" i="16"/>
  <c r="T437" i="16"/>
  <c r="U437" i="16"/>
  <c r="S438" i="16"/>
  <c r="T438" i="16"/>
  <c r="U438" i="16"/>
  <c r="S439" i="16"/>
  <c r="T439" i="16"/>
  <c r="U439" i="16"/>
  <c r="S440" i="16"/>
  <c r="T440" i="16"/>
  <c r="U440" i="16"/>
  <c r="S441" i="16"/>
  <c r="T441" i="16"/>
  <c r="U441" i="16"/>
  <c r="S442" i="16"/>
  <c r="T442" i="16"/>
  <c r="U442" i="16"/>
  <c r="S443" i="16"/>
  <c r="T443" i="16"/>
  <c r="U443" i="16"/>
  <c r="S444" i="16"/>
  <c r="T444" i="16"/>
  <c r="U444" i="16"/>
  <c r="S445" i="16"/>
  <c r="T445" i="16"/>
  <c r="U445" i="16"/>
  <c r="S446" i="16"/>
  <c r="T446" i="16"/>
  <c r="U446" i="16"/>
  <c r="S447" i="16"/>
  <c r="T447" i="16"/>
  <c r="U447" i="16"/>
  <c r="S448" i="16"/>
  <c r="T448" i="16"/>
  <c r="U448" i="16"/>
  <c r="S449" i="16"/>
  <c r="T449" i="16"/>
  <c r="U449" i="16"/>
  <c r="S450" i="16"/>
  <c r="T450" i="16"/>
  <c r="U450" i="16"/>
  <c r="S451" i="16"/>
  <c r="T451" i="16"/>
  <c r="U451" i="16"/>
  <c r="S452" i="16"/>
  <c r="T452" i="16"/>
  <c r="U452" i="16"/>
  <c r="S453" i="16"/>
  <c r="T453" i="16"/>
  <c r="U453" i="16"/>
  <c r="S454" i="16"/>
  <c r="T454" i="16"/>
  <c r="U454" i="16"/>
  <c r="S455" i="16"/>
  <c r="T455" i="16"/>
  <c r="U455" i="16"/>
  <c r="S456" i="16"/>
  <c r="T456" i="16"/>
  <c r="U456" i="16"/>
  <c r="S457" i="16"/>
  <c r="T457" i="16"/>
  <c r="U457" i="16"/>
  <c r="S458" i="16"/>
  <c r="T458" i="16"/>
  <c r="U458" i="16"/>
  <c r="S459" i="16"/>
  <c r="T459" i="16"/>
  <c r="U459" i="16"/>
  <c r="S460" i="16"/>
  <c r="T460" i="16"/>
  <c r="U460" i="16"/>
  <c r="S461" i="16"/>
  <c r="T461" i="16"/>
  <c r="U461" i="16"/>
  <c r="S462" i="16"/>
  <c r="T462" i="16"/>
  <c r="U462" i="16"/>
  <c r="S463" i="16"/>
  <c r="T463" i="16"/>
  <c r="U463" i="16"/>
  <c r="S464" i="16"/>
  <c r="T464" i="16"/>
  <c r="U464" i="16"/>
  <c r="S465" i="16"/>
  <c r="T465" i="16"/>
  <c r="U465" i="16"/>
  <c r="S466" i="16"/>
  <c r="T466" i="16"/>
  <c r="U466" i="16"/>
  <c r="S467" i="16"/>
  <c r="T467" i="16"/>
  <c r="U467" i="16"/>
  <c r="S468" i="16"/>
  <c r="T468" i="16"/>
  <c r="U468" i="16"/>
  <c r="S469" i="16"/>
  <c r="T469" i="16"/>
  <c r="U469" i="16"/>
  <c r="S470" i="16"/>
  <c r="T470" i="16"/>
  <c r="U470" i="16"/>
  <c r="S471" i="16"/>
  <c r="T471" i="16"/>
  <c r="U471" i="16"/>
  <c r="S472" i="16"/>
  <c r="T472" i="16"/>
  <c r="U472" i="16"/>
  <c r="S473" i="16"/>
  <c r="T473" i="16"/>
  <c r="U473" i="16"/>
  <c r="S474" i="16"/>
  <c r="T474" i="16"/>
  <c r="U474" i="16"/>
  <c r="S475" i="16"/>
  <c r="T475" i="16"/>
  <c r="U475" i="16"/>
  <c r="S476" i="16"/>
  <c r="T476" i="16"/>
  <c r="U476" i="16"/>
  <c r="S477" i="16"/>
  <c r="T477" i="16"/>
  <c r="U477" i="16"/>
  <c r="S478" i="16"/>
  <c r="T478" i="16"/>
  <c r="U478" i="16"/>
  <c r="S479" i="16"/>
  <c r="T479" i="16"/>
  <c r="U479" i="16"/>
  <c r="S480" i="16"/>
  <c r="T480" i="16"/>
  <c r="U480" i="16"/>
  <c r="S481" i="16"/>
  <c r="T481" i="16"/>
  <c r="U481" i="16"/>
  <c r="S482" i="16"/>
  <c r="T482" i="16"/>
  <c r="U482" i="16"/>
  <c r="S483" i="16"/>
  <c r="T483" i="16"/>
  <c r="U483" i="16"/>
  <c r="S484" i="16"/>
  <c r="T484" i="16"/>
  <c r="U484" i="16"/>
  <c r="S485" i="16"/>
  <c r="T485" i="16"/>
  <c r="U485" i="16"/>
  <c r="S486" i="16"/>
  <c r="T486" i="16"/>
  <c r="U486" i="16"/>
  <c r="S487" i="16"/>
  <c r="T487" i="16"/>
  <c r="U487" i="16"/>
  <c r="S488" i="16"/>
  <c r="T488" i="16"/>
  <c r="U488" i="16"/>
  <c r="S489" i="16"/>
  <c r="T489" i="16"/>
  <c r="U489" i="16"/>
  <c r="S490" i="16"/>
  <c r="T490" i="16"/>
  <c r="U490" i="16"/>
  <c r="S491" i="16"/>
  <c r="T491" i="16"/>
  <c r="U491" i="16"/>
  <c r="S492" i="16"/>
  <c r="T492" i="16"/>
  <c r="U492" i="16"/>
  <c r="S493" i="16"/>
  <c r="T493" i="16"/>
  <c r="U493" i="16"/>
  <c r="S494" i="16"/>
  <c r="T494" i="16"/>
  <c r="U494" i="16"/>
  <c r="S495" i="16"/>
  <c r="T495" i="16"/>
  <c r="U495" i="16"/>
  <c r="S496" i="16"/>
  <c r="T496" i="16"/>
  <c r="U496" i="16"/>
  <c r="S497" i="16"/>
  <c r="T497" i="16"/>
  <c r="U497" i="16"/>
  <c r="S498" i="16"/>
  <c r="T498" i="16"/>
  <c r="U498" i="16"/>
  <c r="S499" i="16"/>
  <c r="T499" i="16"/>
  <c r="U499" i="16"/>
  <c r="S500" i="16"/>
  <c r="T500" i="16"/>
  <c r="U500" i="16"/>
  <c r="S501" i="16"/>
  <c r="T501" i="16"/>
  <c r="U501" i="16"/>
  <c r="S502" i="16"/>
  <c r="T502" i="16"/>
  <c r="U502" i="16"/>
  <c r="S503" i="16"/>
  <c r="T503" i="16"/>
  <c r="U503" i="16"/>
  <c r="S504" i="16"/>
  <c r="T504" i="16"/>
  <c r="U504" i="16"/>
  <c r="S505" i="16"/>
  <c r="T505" i="16"/>
  <c r="U505" i="16"/>
  <c r="S506" i="16"/>
  <c r="T506" i="16"/>
  <c r="U506" i="16"/>
  <c r="S507" i="16"/>
  <c r="T507" i="16"/>
  <c r="U507" i="16"/>
  <c r="S508" i="16"/>
  <c r="T508" i="16"/>
  <c r="U508" i="16"/>
  <c r="S509" i="16"/>
  <c r="T509" i="16"/>
  <c r="U509" i="16"/>
  <c r="S510" i="16"/>
  <c r="T510" i="16"/>
  <c r="U510" i="16"/>
  <c r="S511" i="16"/>
  <c r="T511" i="16"/>
  <c r="U511" i="16"/>
  <c r="S512" i="16"/>
  <c r="T512" i="16"/>
  <c r="U512" i="16"/>
  <c r="S513" i="16"/>
  <c r="T513" i="16"/>
  <c r="U513" i="16"/>
  <c r="S514" i="16"/>
  <c r="T514" i="16"/>
  <c r="U514" i="16"/>
  <c r="S515" i="16"/>
  <c r="T515" i="16"/>
  <c r="U515" i="16"/>
  <c r="S516" i="16"/>
  <c r="T516" i="16"/>
  <c r="U516" i="16"/>
  <c r="S517" i="16"/>
  <c r="T517" i="16"/>
  <c r="U517" i="16"/>
  <c r="S518" i="16"/>
  <c r="T518" i="16"/>
  <c r="U518" i="16"/>
  <c r="S519" i="16"/>
  <c r="T519" i="16"/>
  <c r="U519" i="16"/>
  <c r="S520" i="16"/>
  <c r="T520" i="16"/>
  <c r="U520" i="16"/>
  <c r="S521" i="16"/>
  <c r="T521" i="16"/>
  <c r="U521" i="16"/>
  <c r="S522" i="16"/>
  <c r="T522" i="16"/>
  <c r="U522" i="16"/>
  <c r="S523" i="16"/>
  <c r="T523" i="16"/>
  <c r="U523" i="16"/>
  <c r="S524" i="16"/>
  <c r="T524" i="16"/>
  <c r="U524" i="16"/>
  <c r="S525" i="16"/>
  <c r="T525" i="16"/>
  <c r="U525" i="16"/>
  <c r="S526" i="16"/>
  <c r="T526" i="16"/>
  <c r="U526" i="16"/>
  <c r="S527" i="16"/>
  <c r="T527" i="16"/>
  <c r="U527" i="16"/>
  <c r="S528" i="16"/>
  <c r="T528" i="16"/>
  <c r="U528" i="16"/>
  <c r="S529" i="16"/>
  <c r="T529" i="16"/>
  <c r="U529" i="16"/>
  <c r="S530" i="16"/>
  <c r="T530" i="16"/>
  <c r="U530" i="16"/>
  <c r="S531" i="16"/>
  <c r="T531" i="16"/>
  <c r="U531" i="16"/>
  <c r="S532" i="16"/>
  <c r="T532" i="16"/>
  <c r="U532" i="16"/>
  <c r="S533" i="16"/>
  <c r="T533" i="16"/>
  <c r="U533" i="16"/>
  <c r="S534" i="16"/>
  <c r="T534" i="16"/>
  <c r="U534" i="16"/>
  <c r="S535" i="16"/>
  <c r="T535" i="16"/>
  <c r="U535" i="16"/>
  <c r="S536" i="16"/>
  <c r="T536" i="16"/>
  <c r="U536" i="16"/>
  <c r="S537" i="16"/>
  <c r="T537" i="16"/>
  <c r="U537" i="16"/>
  <c r="S538" i="16"/>
  <c r="T538" i="16"/>
  <c r="U538" i="16"/>
  <c r="S539" i="16"/>
  <c r="T539" i="16"/>
  <c r="U539" i="16"/>
  <c r="S540" i="16"/>
  <c r="T540" i="16"/>
  <c r="U540" i="16"/>
  <c r="S541" i="16"/>
  <c r="T541" i="16"/>
  <c r="U541" i="16"/>
  <c r="S542" i="16"/>
  <c r="T542" i="16"/>
  <c r="U542" i="16"/>
  <c r="S543" i="16"/>
  <c r="T543" i="16"/>
  <c r="U543" i="16"/>
  <c r="S544" i="16"/>
  <c r="T544" i="16"/>
  <c r="U544" i="16"/>
  <c r="S545" i="16"/>
  <c r="T545" i="16"/>
  <c r="U545" i="16"/>
  <c r="S546" i="16"/>
  <c r="T546" i="16"/>
  <c r="U546" i="16"/>
  <c r="S547" i="16"/>
  <c r="T547" i="16"/>
  <c r="U547" i="16"/>
  <c r="S548" i="16"/>
  <c r="T548" i="16"/>
  <c r="U548" i="16"/>
  <c r="S549" i="16"/>
  <c r="T549" i="16"/>
  <c r="U549" i="16"/>
  <c r="S550" i="16"/>
  <c r="T550" i="16"/>
  <c r="U550" i="16"/>
  <c r="S551" i="16"/>
  <c r="T551" i="16"/>
  <c r="U551" i="16"/>
  <c r="S552" i="16"/>
  <c r="T552" i="16"/>
  <c r="U552" i="16"/>
  <c r="S553" i="16"/>
  <c r="T553" i="16"/>
  <c r="U553" i="16"/>
  <c r="S554" i="16"/>
  <c r="T554" i="16"/>
  <c r="U554" i="16"/>
  <c r="S555" i="16"/>
  <c r="T555" i="16"/>
  <c r="U555" i="16"/>
  <c r="S556" i="16"/>
  <c r="T556" i="16"/>
  <c r="U556" i="16"/>
  <c r="S557" i="16"/>
  <c r="T557" i="16"/>
  <c r="U557" i="16"/>
  <c r="S558" i="16"/>
  <c r="T558" i="16"/>
  <c r="U558" i="16"/>
  <c r="S559" i="16"/>
  <c r="T559" i="16"/>
  <c r="U559" i="16"/>
  <c r="S560" i="16"/>
  <c r="T560" i="16"/>
  <c r="U560" i="16"/>
  <c r="S561" i="16"/>
  <c r="T561" i="16"/>
  <c r="U561" i="16"/>
  <c r="S562" i="16"/>
  <c r="T562" i="16"/>
  <c r="U562" i="16"/>
  <c r="S563" i="16"/>
  <c r="T563" i="16"/>
  <c r="U563" i="16"/>
  <c r="S564" i="16"/>
  <c r="T564" i="16"/>
  <c r="U564" i="16"/>
  <c r="S565" i="16"/>
  <c r="T565" i="16"/>
  <c r="U565" i="16"/>
  <c r="S566" i="16"/>
  <c r="T566" i="16"/>
  <c r="U566" i="16"/>
  <c r="S567" i="16"/>
  <c r="T567" i="16"/>
  <c r="U567" i="16"/>
  <c r="S568" i="16"/>
  <c r="T568" i="16"/>
  <c r="U568" i="16"/>
  <c r="S569" i="16"/>
  <c r="T569" i="16"/>
  <c r="U569" i="16"/>
  <c r="S570" i="16"/>
  <c r="T570" i="16"/>
  <c r="U570" i="16"/>
  <c r="S571" i="16"/>
  <c r="T571" i="16"/>
  <c r="U571" i="16"/>
  <c r="S572" i="16"/>
  <c r="T572" i="16"/>
  <c r="U572" i="16"/>
  <c r="S573" i="16"/>
  <c r="T573" i="16"/>
  <c r="U573" i="16"/>
  <c r="S574" i="16"/>
  <c r="T574" i="16"/>
  <c r="U574" i="16"/>
  <c r="S575" i="16"/>
  <c r="T575" i="16"/>
  <c r="U575" i="16"/>
  <c r="S576" i="16"/>
  <c r="T576" i="16"/>
  <c r="U576" i="16"/>
  <c r="S577" i="16"/>
  <c r="T577" i="16"/>
  <c r="U577" i="16"/>
  <c r="S578" i="16"/>
  <c r="T578" i="16"/>
  <c r="U578" i="16"/>
  <c r="S579" i="16"/>
  <c r="T579" i="16"/>
  <c r="U579" i="16"/>
  <c r="S580" i="16"/>
  <c r="T580" i="16"/>
  <c r="U580" i="16"/>
  <c r="S581" i="16"/>
  <c r="T581" i="16"/>
  <c r="U581" i="16"/>
  <c r="S582" i="16"/>
  <c r="T582" i="16"/>
  <c r="U582" i="16"/>
  <c r="S583" i="16"/>
  <c r="T583" i="16"/>
  <c r="U583" i="16"/>
  <c r="S584" i="16"/>
  <c r="T584" i="16"/>
  <c r="U584" i="16"/>
  <c r="S585" i="16"/>
  <c r="T585" i="16"/>
  <c r="U585" i="16"/>
  <c r="S586" i="16"/>
  <c r="T586" i="16"/>
  <c r="U586" i="16"/>
  <c r="S587" i="16"/>
  <c r="T587" i="16"/>
  <c r="U587" i="16"/>
  <c r="S588" i="16"/>
  <c r="T588" i="16"/>
  <c r="U588" i="16"/>
  <c r="S589" i="16"/>
  <c r="T589" i="16"/>
  <c r="U589" i="16"/>
  <c r="S590" i="16"/>
  <c r="T590" i="16"/>
  <c r="U590" i="16"/>
  <c r="S591" i="16"/>
  <c r="T591" i="16"/>
  <c r="U591" i="16"/>
  <c r="S592" i="16"/>
  <c r="T592" i="16"/>
  <c r="U592" i="16"/>
  <c r="S593" i="16"/>
  <c r="T593" i="16"/>
  <c r="U593" i="16"/>
  <c r="S594" i="16"/>
  <c r="T594" i="16"/>
  <c r="U594" i="16"/>
  <c r="S595" i="16"/>
  <c r="T595" i="16"/>
  <c r="U595" i="16"/>
  <c r="S596" i="16"/>
  <c r="T596" i="16"/>
  <c r="U596" i="16"/>
  <c r="S597" i="16"/>
  <c r="T597" i="16"/>
  <c r="U597" i="16"/>
  <c r="S598" i="16"/>
  <c r="T598" i="16"/>
  <c r="U598" i="16"/>
  <c r="S599" i="16"/>
  <c r="T599" i="16"/>
  <c r="U599" i="16"/>
  <c r="S600" i="16"/>
  <c r="T600" i="16"/>
  <c r="U600" i="16"/>
  <c r="S601" i="16"/>
  <c r="T601" i="16"/>
  <c r="U601" i="16"/>
  <c r="S602" i="16"/>
  <c r="T602" i="16"/>
  <c r="U602" i="16"/>
  <c r="S603" i="16"/>
  <c r="T603" i="16"/>
  <c r="U603" i="16"/>
  <c r="S604" i="16"/>
  <c r="T604" i="16"/>
  <c r="U604" i="16"/>
  <c r="S605" i="16"/>
  <c r="T605" i="16"/>
  <c r="U605" i="16"/>
  <c r="S606" i="16"/>
  <c r="T606" i="16"/>
  <c r="U606" i="16"/>
  <c r="S607" i="16"/>
  <c r="T607" i="16"/>
  <c r="U607" i="16"/>
  <c r="S608" i="16"/>
  <c r="T608" i="16"/>
  <c r="U608" i="16"/>
  <c r="S609" i="16"/>
  <c r="T609" i="16"/>
  <c r="U609" i="16"/>
  <c r="S610" i="16"/>
  <c r="T610" i="16"/>
  <c r="U610" i="16"/>
  <c r="S611" i="16"/>
  <c r="T611" i="16"/>
  <c r="U611" i="16"/>
  <c r="S612" i="16"/>
  <c r="T612" i="16"/>
  <c r="U612" i="16"/>
  <c r="S613" i="16"/>
  <c r="T613" i="16"/>
  <c r="U613" i="16"/>
  <c r="S614" i="16"/>
  <c r="T614" i="16"/>
  <c r="U614" i="16"/>
  <c r="S615" i="16"/>
  <c r="T615" i="16"/>
  <c r="U615" i="16"/>
  <c r="S616" i="16"/>
  <c r="T616" i="16"/>
  <c r="U616" i="16"/>
  <c r="S617" i="16"/>
  <c r="T617" i="16"/>
  <c r="U617" i="16"/>
  <c r="S618" i="16"/>
  <c r="T618" i="16"/>
  <c r="U618" i="16"/>
  <c r="S619" i="16"/>
  <c r="T619" i="16"/>
  <c r="U619" i="16"/>
  <c r="S620" i="16"/>
  <c r="T620" i="16"/>
  <c r="U620" i="16"/>
  <c r="S621" i="16"/>
  <c r="T621" i="16"/>
  <c r="U621" i="16"/>
  <c r="S622" i="16"/>
  <c r="T622" i="16"/>
  <c r="U622" i="16"/>
  <c r="S623" i="16"/>
  <c r="T623" i="16"/>
  <c r="U623" i="16"/>
  <c r="S624" i="16"/>
  <c r="T624" i="16"/>
  <c r="U624" i="16"/>
  <c r="S625" i="16"/>
  <c r="T625" i="16"/>
  <c r="U625" i="16"/>
  <c r="S626" i="16"/>
  <c r="T626" i="16"/>
  <c r="U626" i="16"/>
  <c r="S627" i="16"/>
  <c r="T627" i="16"/>
  <c r="U627" i="16"/>
  <c r="S628" i="16"/>
  <c r="T628" i="16"/>
  <c r="U628" i="16"/>
  <c r="S629" i="16"/>
  <c r="T629" i="16"/>
  <c r="U629" i="16"/>
  <c r="S630" i="16"/>
  <c r="T630" i="16"/>
  <c r="U630" i="16"/>
  <c r="S631" i="16"/>
  <c r="T631" i="16"/>
  <c r="U631" i="16"/>
  <c r="S632" i="16"/>
  <c r="T632" i="16"/>
  <c r="U632" i="16"/>
  <c r="S633" i="16"/>
  <c r="T633" i="16"/>
  <c r="U633" i="16"/>
  <c r="S634" i="16"/>
  <c r="T634" i="16"/>
  <c r="U634" i="16"/>
  <c r="S635" i="16"/>
  <c r="T635" i="16"/>
  <c r="U635" i="16"/>
  <c r="S636" i="16"/>
  <c r="T636" i="16"/>
  <c r="U636" i="16"/>
  <c r="S637" i="16"/>
  <c r="T637" i="16"/>
  <c r="U637" i="16"/>
  <c r="S638" i="16"/>
  <c r="T638" i="16"/>
  <c r="U638" i="16"/>
  <c r="S639" i="16"/>
  <c r="T639" i="16"/>
  <c r="U639" i="16"/>
  <c r="S640" i="16"/>
  <c r="T640" i="16"/>
  <c r="U640" i="16"/>
  <c r="S641" i="16"/>
  <c r="T641" i="16"/>
  <c r="U641" i="16"/>
  <c r="S642" i="16"/>
  <c r="T642" i="16"/>
  <c r="U642" i="16"/>
  <c r="S643" i="16"/>
  <c r="T643" i="16"/>
  <c r="U643" i="16"/>
  <c r="S644" i="16"/>
  <c r="T644" i="16"/>
  <c r="U644" i="16"/>
  <c r="S645" i="16"/>
  <c r="T645" i="16"/>
  <c r="U645" i="16"/>
  <c r="S646" i="16"/>
  <c r="T646" i="16"/>
  <c r="U646" i="16"/>
  <c r="S647" i="16"/>
  <c r="T647" i="16"/>
  <c r="U647" i="16"/>
  <c r="S648" i="16"/>
  <c r="T648" i="16"/>
  <c r="U648" i="16"/>
  <c r="S649" i="16"/>
  <c r="T649" i="16"/>
  <c r="U649" i="16"/>
  <c r="S650" i="16"/>
  <c r="T650" i="16"/>
  <c r="U650" i="16"/>
  <c r="S651" i="16"/>
  <c r="T651" i="16"/>
  <c r="U651" i="16"/>
  <c r="S652" i="16"/>
  <c r="T652" i="16"/>
  <c r="U652" i="16"/>
  <c r="S653" i="16"/>
  <c r="T653" i="16"/>
  <c r="U653" i="16"/>
  <c r="S654" i="16"/>
  <c r="T654" i="16"/>
  <c r="U654" i="16"/>
  <c r="S655" i="16"/>
  <c r="T655" i="16"/>
  <c r="U655" i="16"/>
  <c r="S656" i="16"/>
  <c r="T656" i="16"/>
  <c r="U656" i="16"/>
  <c r="S657" i="16"/>
  <c r="T657" i="16"/>
  <c r="U657" i="16"/>
  <c r="S658" i="16"/>
  <c r="T658" i="16"/>
  <c r="U658" i="16"/>
  <c r="S659" i="16"/>
  <c r="T659" i="16"/>
  <c r="U659" i="16"/>
  <c r="S660" i="16"/>
  <c r="T660" i="16"/>
  <c r="U660" i="16"/>
  <c r="S661" i="16"/>
  <c r="T661" i="16"/>
  <c r="U661" i="16"/>
  <c r="S662" i="16"/>
  <c r="T662" i="16"/>
  <c r="U662" i="16"/>
  <c r="S663" i="16"/>
  <c r="T663" i="16"/>
  <c r="U663" i="16"/>
  <c r="S664" i="16"/>
  <c r="T664" i="16"/>
  <c r="U664" i="16"/>
  <c r="S665" i="16"/>
  <c r="T665" i="16"/>
  <c r="U665" i="16"/>
  <c r="S666" i="16"/>
  <c r="T666" i="16"/>
  <c r="U666" i="16"/>
  <c r="S667" i="16"/>
  <c r="T667" i="16"/>
  <c r="U667" i="16"/>
  <c r="S668" i="16"/>
  <c r="T668" i="16"/>
  <c r="U668" i="16"/>
  <c r="S669" i="16"/>
  <c r="T669" i="16"/>
  <c r="U669" i="16"/>
  <c r="S670" i="16"/>
  <c r="T670" i="16"/>
  <c r="U670" i="16"/>
  <c r="S671" i="16"/>
  <c r="T671" i="16"/>
  <c r="U671" i="16"/>
  <c r="S672" i="16"/>
  <c r="T672" i="16"/>
  <c r="U672" i="16"/>
  <c r="S673" i="16"/>
  <c r="T673" i="16"/>
  <c r="U673" i="16"/>
  <c r="S674" i="16"/>
  <c r="T674" i="16"/>
  <c r="U674" i="16"/>
  <c r="S675" i="16"/>
  <c r="T675" i="16"/>
  <c r="U675" i="16"/>
  <c r="S676" i="16"/>
  <c r="T676" i="16"/>
  <c r="U676" i="16"/>
  <c r="S677" i="16"/>
  <c r="T677" i="16"/>
  <c r="U677" i="16"/>
  <c r="S678" i="16"/>
  <c r="T678" i="16"/>
  <c r="U678" i="16"/>
  <c r="S679" i="16"/>
  <c r="T679" i="16"/>
  <c r="U679" i="16"/>
  <c r="S680" i="16"/>
  <c r="T680" i="16"/>
  <c r="U680" i="16"/>
  <c r="S681" i="16"/>
  <c r="T681" i="16"/>
  <c r="U681" i="16"/>
  <c r="S682" i="16"/>
  <c r="T682" i="16"/>
  <c r="U682" i="16"/>
  <c r="S683" i="16"/>
  <c r="T683" i="16"/>
  <c r="U683" i="16"/>
  <c r="S684" i="16"/>
  <c r="T684" i="16"/>
  <c r="U684" i="16"/>
  <c r="S685" i="16"/>
  <c r="T685" i="16"/>
  <c r="U685" i="16"/>
  <c r="S686" i="16"/>
  <c r="T686" i="16"/>
  <c r="U686" i="16"/>
  <c r="S687" i="16"/>
  <c r="T687" i="16"/>
  <c r="U687" i="16"/>
  <c r="S688" i="16"/>
  <c r="T688" i="16"/>
  <c r="U688" i="16"/>
  <c r="S689" i="16"/>
  <c r="T689" i="16"/>
  <c r="U689" i="16"/>
  <c r="S690" i="16"/>
  <c r="T690" i="16"/>
  <c r="U690" i="16"/>
  <c r="S691" i="16"/>
  <c r="T691" i="16"/>
  <c r="U691" i="16"/>
  <c r="S692" i="16"/>
  <c r="T692" i="16"/>
  <c r="U692" i="16"/>
  <c r="S693" i="16"/>
  <c r="T693" i="16"/>
  <c r="U693" i="16"/>
  <c r="S694" i="16"/>
  <c r="T694" i="16"/>
  <c r="U694" i="16"/>
  <c r="S695" i="16"/>
  <c r="T695" i="16"/>
  <c r="U695" i="16"/>
  <c r="S696" i="16"/>
  <c r="T696" i="16"/>
  <c r="U696" i="16"/>
  <c r="S697" i="16"/>
  <c r="T697" i="16"/>
  <c r="U697" i="16"/>
  <c r="S698" i="16"/>
  <c r="T698" i="16"/>
  <c r="U698" i="16"/>
  <c r="S699" i="16"/>
  <c r="T699" i="16"/>
  <c r="U699" i="16"/>
  <c r="S700" i="16"/>
  <c r="T700" i="16"/>
  <c r="U700" i="16"/>
  <c r="S701" i="16"/>
  <c r="T701" i="16"/>
  <c r="U701" i="16"/>
  <c r="S702" i="16"/>
  <c r="T702" i="16"/>
  <c r="U702" i="16"/>
  <c r="S703" i="16"/>
  <c r="T703" i="16"/>
  <c r="U703" i="16"/>
  <c r="S704" i="16"/>
  <c r="T704" i="16"/>
  <c r="U704" i="16"/>
  <c r="S705" i="16"/>
  <c r="T705" i="16"/>
  <c r="U705" i="16"/>
  <c r="S706" i="16"/>
  <c r="T706" i="16"/>
  <c r="U706" i="16"/>
  <c r="S707" i="16"/>
  <c r="T707" i="16"/>
  <c r="U707" i="16"/>
  <c r="S708" i="16"/>
  <c r="T708" i="16"/>
  <c r="U708" i="16"/>
  <c r="S709" i="16"/>
  <c r="T709" i="16"/>
  <c r="U709" i="16"/>
  <c r="S710" i="16"/>
  <c r="T710" i="16"/>
  <c r="U710" i="16"/>
  <c r="S711" i="16"/>
  <c r="T711" i="16"/>
  <c r="U711" i="16"/>
  <c r="S712" i="16"/>
  <c r="T712" i="16"/>
  <c r="U712" i="16"/>
  <c r="S713" i="16"/>
  <c r="T713" i="16"/>
  <c r="U713" i="16"/>
  <c r="S714" i="16"/>
  <c r="T714" i="16"/>
  <c r="U714" i="16"/>
  <c r="S715" i="16"/>
  <c r="T715" i="16"/>
  <c r="U715" i="16"/>
  <c r="S716" i="16"/>
  <c r="T716" i="16"/>
  <c r="U716" i="16"/>
  <c r="S717" i="16"/>
  <c r="T717" i="16"/>
  <c r="U717" i="16"/>
  <c r="S718" i="16"/>
  <c r="T718" i="16"/>
  <c r="U718" i="16"/>
  <c r="S719" i="16"/>
  <c r="T719" i="16"/>
  <c r="U719" i="16"/>
  <c r="S720" i="16"/>
  <c r="T720" i="16"/>
  <c r="U720" i="16"/>
  <c r="S721" i="16"/>
  <c r="T721" i="16"/>
  <c r="U721" i="16"/>
  <c r="S722" i="16"/>
  <c r="T722" i="16"/>
  <c r="U722" i="16"/>
  <c r="S723" i="16"/>
  <c r="T723" i="16"/>
  <c r="U723" i="16"/>
  <c r="S724" i="16"/>
  <c r="T724" i="16"/>
  <c r="U724" i="16"/>
  <c r="S725" i="16"/>
  <c r="T725" i="16"/>
  <c r="U725" i="16"/>
  <c r="S726" i="16"/>
  <c r="T726" i="16"/>
  <c r="U726" i="16"/>
  <c r="S727" i="16"/>
  <c r="T727" i="16"/>
  <c r="U727" i="16"/>
  <c r="S728" i="16"/>
  <c r="T728" i="16"/>
  <c r="U728" i="16"/>
  <c r="S729" i="16"/>
  <c r="T729" i="16"/>
  <c r="U729" i="16"/>
  <c r="S730" i="16"/>
  <c r="T730" i="16"/>
  <c r="U730" i="16"/>
  <c r="S731" i="16"/>
  <c r="T731" i="16"/>
  <c r="U731" i="16"/>
  <c r="S732" i="16"/>
  <c r="T732" i="16"/>
  <c r="U732" i="16"/>
  <c r="S733" i="16"/>
  <c r="T733" i="16"/>
  <c r="U733" i="16"/>
  <c r="S734" i="16"/>
  <c r="T734" i="16"/>
  <c r="U734" i="16"/>
  <c r="S735" i="16"/>
  <c r="T735" i="16"/>
  <c r="U735" i="16"/>
  <c r="S736" i="16"/>
  <c r="T736" i="16"/>
  <c r="U736" i="16"/>
  <c r="S737" i="16"/>
  <c r="T737" i="16"/>
  <c r="U737" i="16"/>
  <c r="S738" i="16"/>
  <c r="T738" i="16"/>
  <c r="U738" i="16"/>
  <c r="S739" i="16"/>
  <c r="T739" i="16"/>
  <c r="U739" i="16"/>
  <c r="S740" i="16"/>
  <c r="T740" i="16"/>
  <c r="U740" i="16"/>
  <c r="S741" i="16"/>
  <c r="T741" i="16"/>
  <c r="U741" i="16"/>
  <c r="S742" i="16"/>
  <c r="T742" i="16"/>
  <c r="U742" i="16"/>
  <c r="S743" i="16"/>
  <c r="T743" i="16"/>
  <c r="U743" i="16"/>
  <c r="S744" i="16"/>
  <c r="T744" i="16"/>
  <c r="U744" i="16"/>
  <c r="S745" i="16"/>
  <c r="T745" i="16"/>
  <c r="U745" i="16"/>
  <c r="S746" i="16"/>
  <c r="T746" i="16"/>
  <c r="U746" i="16"/>
  <c r="S747" i="16"/>
  <c r="T747" i="16"/>
  <c r="U747" i="16"/>
  <c r="S748" i="16"/>
  <c r="T748" i="16"/>
  <c r="U748" i="16"/>
  <c r="S749" i="16"/>
  <c r="T749" i="16"/>
  <c r="U749" i="16"/>
  <c r="S750" i="16"/>
  <c r="T750" i="16"/>
  <c r="U750" i="16"/>
  <c r="S751" i="16"/>
  <c r="T751" i="16"/>
  <c r="U751" i="16"/>
  <c r="S752" i="16"/>
  <c r="T752" i="16"/>
  <c r="U752" i="16"/>
  <c r="S753" i="16"/>
  <c r="T753" i="16"/>
  <c r="U753" i="16"/>
  <c r="S754" i="16"/>
  <c r="T754" i="16"/>
  <c r="U754" i="16"/>
  <c r="S755" i="16"/>
  <c r="T755" i="16"/>
  <c r="U755" i="16"/>
  <c r="S756" i="16"/>
  <c r="T756" i="16"/>
  <c r="U756" i="16"/>
  <c r="S757" i="16"/>
  <c r="T757" i="16"/>
  <c r="U757" i="16"/>
  <c r="S758" i="16"/>
  <c r="T758" i="16"/>
  <c r="U758" i="16"/>
  <c r="S759" i="16"/>
  <c r="T759" i="16"/>
  <c r="U759" i="16"/>
  <c r="S760" i="16"/>
  <c r="T760" i="16"/>
  <c r="U760" i="16"/>
  <c r="S761" i="16"/>
  <c r="T761" i="16"/>
  <c r="U761" i="16"/>
  <c r="S762" i="16"/>
  <c r="T762" i="16"/>
  <c r="U762" i="16"/>
  <c r="S763" i="16"/>
  <c r="T763" i="16"/>
  <c r="U763" i="16"/>
  <c r="S764" i="16"/>
  <c r="T764" i="16"/>
  <c r="U764" i="16"/>
  <c r="S765" i="16"/>
  <c r="T765" i="16"/>
  <c r="U765" i="16"/>
  <c r="S766" i="16"/>
  <c r="T766" i="16"/>
  <c r="U766" i="16"/>
  <c r="S767" i="16"/>
  <c r="T767" i="16"/>
  <c r="U767" i="16"/>
  <c r="S768" i="16"/>
  <c r="T768" i="16"/>
  <c r="U768" i="16"/>
  <c r="S769" i="16"/>
  <c r="T769" i="16"/>
  <c r="U769" i="16"/>
  <c r="S770" i="16"/>
  <c r="T770" i="16"/>
  <c r="U770" i="16"/>
  <c r="S771" i="16"/>
  <c r="T771" i="16"/>
  <c r="U771" i="16"/>
  <c r="S772" i="16"/>
  <c r="T772" i="16"/>
  <c r="U772" i="16"/>
  <c r="S773" i="16"/>
  <c r="T773" i="16"/>
  <c r="U773" i="16"/>
  <c r="S774" i="16"/>
  <c r="T774" i="16"/>
  <c r="U774" i="16"/>
  <c r="S775" i="16"/>
  <c r="T775" i="16"/>
  <c r="U775" i="16"/>
  <c r="S776" i="16"/>
  <c r="T776" i="16"/>
  <c r="U776" i="16"/>
  <c r="S777" i="16"/>
  <c r="T777" i="16"/>
  <c r="U777" i="16"/>
  <c r="S778" i="16"/>
  <c r="T778" i="16"/>
  <c r="U778" i="16"/>
  <c r="S779" i="16"/>
  <c r="T779" i="16"/>
  <c r="U779" i="16"/>
  <c r="S780" i="16"/>
  <c r="T780" i="16"/>
  <c r="U780" i="16"/>
  <c r="S781" i="16"/>
  <c r="T781" i="16"/>
  <c r="U781" i="16"/>
  <c r="S782" i="16"/>
  <c r="T782" i="16"/>
  <c r="U782" i="16"/>
  <c r="S783" i="16"/>
  <c r="T783" i="16"/>
  <c r="U783" i="16"/>
  <c r="S784" i="16"/>
  <c r="T784" i="16"/>
  <c r="U784" i="16"/>
  <c r="S785" i="16"/>
  <c r="T785" i="16"/>
  <c r="U785" i="16"/>
  <c r="S786" i="16"/>
  <c r="T786" i="16"/>
  <c r="U786" i="16"/>
  <c r="S787" i="16"/>
  <c r="T787" i="16"/>
  <c r="U787" i="16"/>
  <c r="S788" i="16"/>
  <c r="T788" i="16"/>
  <c r="U788" i="16"/>
  <c r="S789" i="16"/>
  <c r="T789" i="16"/>
  <c r="U789" i="16"/>
  <c r="S790" i="16"/>
  <c r="T790" i="16"/>
  <c r="U790" i="16"/>
  <c r="S791" i="16"/>
  <c r="T791" i="16"/>
  <c r="U791" i="16"/>
  <c r="S792" i="16"/>
  <c r="T792" i="16"/>
  <c r="U792" i="16"/>
  <c r="S793" i="16"/>
  <c r="T793" i="16"/>
  <c r="U793" i="16"/>
  <c r="S794" i="16"/>
  <c r="T794" i="16"/>
  <c r="U794" i="16"/>
  <c r="S795" i="16"/>
  <c r="T795" i="16"/>
  <c r="U795" i="16"/>
  <c r="S796" i="16"/>
  <c r="T796" i="16"/>
  <c r="U796" i="16"/>
  <c r="S797" i="16"/>
  <c r="T797" i="16"/>
  <c r="U797" i="16"/>
  <c r="S798" i="16"/>
  <c r="T798" i="16"/>
  <c r="U798" i="16"/>
  <c r="S799" i="16"/>
  <c r="T799" i="16"/>
  <c r="U799" i="16"/>
  <c r="S800" i="16"/>
  <c r="T800" i="16"/>
  <c r="U800" i="16"/>
  <c r="S801" i="16"/>
  <c r="T801" i="16"/>
  <c r="U801" i="16"/>
  <c r="S802" i="16"/>
  <c r="T802" i="16"/>
  <c r="U802" i="16"/>
  <c r="S803" i="16"/>
  <c r="T803" i="16"/>
  <c r="U803" i="16"/>
  <c r="S804" i="16"/>
  <c r="T804" i="16"/>
  <c r="U804" i="16"/>
  <c r="S805" i="16"/>
  <c r="T805" i="16"/>
  <c r="U805" i="16"/>
  <c r="S806" i="16"/>
  <c r="T806" i="16"/>
  <c r="U806" i="16"/>
  <c r="S807" i="16"/>
  <c r="T807" i="16"/>
  <c r="U807" i="16"/>
  <c r="S808" i="16"/>
  <c r="T808" i="16"/>
  <c r="U808" i="16"/>
  <c r="S809" i="16"/>
  <c r="T809" i="16"/>
  <c r="U809" i="16"/>
  <c r="S810" i="16"/>
  <c r="T810" i="16"/>
  <c r="U810" i="16"/>
  <c r="S811" i="16"/>
  <c r="T811" i="16"/>
  <c r="U811" i="16"/>
  <c r="S812" i="16"/>
  <c r="T812" i="16"/>
  <c r="U812" i="16"/>
  <c r="S813" i="16"/>
  <c r="T813" i="16"/>
  <c r="U813" i="16"/>
  <c r="S814" i="16"/>
  <c r="T814" i="16"/>
  <c r="U814" i="16"/>
  <c r="S815" i="16"/>
  <c r="T815" i="16"/>
  <c r="U815" i="16"/>
  <c r="S816" i="16"/>
  <c r="T816" i="16"/>
  <c r="U816" i="16"/>
  <c r="S817" i="16"/>
  <c r="T817" i="16"/>
  <c r="U817" i="16"/>
  <c r="S818" i="16"/>
  <c r="T818" i="16"/>
  <c r="U818" i="16"/>
  <c r="S819" i="16"/>
  <c r="T819" i="16"/>
  <c r="U819" i="16"/>
  <c r="S820" i="16"/>
  <c r="T820" i="16"/>
  <c r="U820" i="16"/>
  <c r="S821" i="16"/>
  <c r="T821" i="16"/>
  <c r="U821" i="16"/>
  <c r="S822" i="16"/>
  <c r="T822" i="16"/>
  <c r="U822" i="16"/>
  <c r="S823" i="16"/>
  <c r="T823" i="16"/>
  <c r="U823" i="16"/>
  <c r="S824" i="16"/>
  <c r="T824" i="16"/>
  <c r="U824" i="16"/>
  <c r="S825" i="16"/>
  <c r="T825" i="16"/>
  <c r="U825" i="16"/>
  <c r="S826" i="16"/>
  <c r="T826" i="16"/>
  <c r="U826" i="16"/>
  <c r="S827" i="16"/>
  <c r="T827" i="16"/>
  <c r="U827" i="16"/>
  <c r="S828" i="16"/>
  <c r="T828" i="16"/>
  <c r="U828" i="16"/>
  <c r="S829" i="16"/>
  <c r="T829" i="16"/>
  <c r="U829" i="16"/>
  <c r="S830" i="16"/>
  <c r="T830" i="16"/>
  <c r="U830" i="16"/>
  <c r="S831" i="16"/>
  <c r="T831" i="16"/>
  <c r="U831" i="16"/>
  <c r="S832" i="16"/>
  <c r="T832" i="16"/>
  <c r="U832" i="16"/>
  <c r="S833" i="16"/>
  <c r="T833" i="16"/>
  <c r="U833" i="16"/>
  <c r="S834" i="16"/>
  <c r="T834" i="16"/>
  <c r="U834" i="16"/>
  <c r="S835" i="16"/>
  <c r="T835" i="16"/>
  <c r="U835" i="16"/>
  <c r="S836" i="16"/>
  <c r="T836" i="16"/>
  <c r="U836" i="16"/>
  <c r="S837" i="16"/>
  <c r="T837" i="16"/>
  <c r="U837" i="16"/>
  <c r="S838" i="16"/>
  <c r="T838" i="16"/>
  <c r="U838" i="16"/>
  <c r="S839" i="16"/>
  <c r="T839" i="16"/>
  <c r="U839" i="16"/>
  <c r="S840" i="16"/>
  <c r="T840" i="16"/>
  <c r="U840" i="16"/>
  <c r="S841" i="16"/>
  <c r="T841" i="16"/>
  <c r="U841" i="16"/>
  <c r="S842" i="16"/>
  <c r="T842" i="16"/>
  <c r="U842" i="16"/>
  <c r="S843" i="16"/>
  <c r="T843" i="16"/>
  <c r="U843" i="16"/>
  <c r="S844" i="16"/>
  <c r="T844" i="16"/>
  <c r="U844" i="16"/>
  <c r="S845" i="16"/>
  <c r="T845" i="16"/>
  <c r="U845" i="16"/>
  <c r="S846" i="16"/>
  <c r="T846" i="16"/>
  <c r="U846" i="16"/>
  <c r="S847" i="16"/>
  <c r="T847" i="16"/>
  <c r="U847" i="16"/>
  <c r="S848" i="16"/>
  <c r="T848" i="16"/>
  <c r="U848" i="16"/>
  <c r="S849" i="16"/>
  <c r="T849" i="16"/>
  <c r="U849" i="16"/>
  <c r="S850" i="16"/>
  <c r="T850" i="16"/>
  <c r="U850" i="16"/>
  <c r="S851" i="16"/>
  <c r="T851" i="16"/>
  <c r="U851" i="16"/>
  <c r="S852" i="16"/>
  <c r="T852" i="16"/>
  <c r="U852" i="16"/>
  <c r="S853" i="16"/>
  <c r="T853" i="16"/>
  <c r="U853" i="16"/>
  <c r="S854" i="16"/>
  <c r="T854" i="16"/>
  <c r="U854" i="16"/>
  <c r="S855" i="16"/>
  <c r="T855" i="16"/>
  <c r="U855" i="16"/>
  <c r="S856" i="16"/>
  <c r="T856" i="16"/>
  <c r="U856" i="16"/>
  <c r="S857" i="16"/>
  <c r="T857" i="16"/>
  <c r="U857" i="16"/>
  <c r="S858" i="16"/>
  <c r="T858" i="16"/>
  <c r="U858" i="16"/>
  <c r="S859" i="16"/>
  <c r="T859" i="16"/>
  <c r="U859" i="16"/>
  <c r="S860" i="16"/>
  <c r="T860" i="16"/>
  <c r="U860" i="16"/>
  <c r="S861" i="16"/>
  <c r="T861" i="16"/>
  <c r="U861" i="16"/>
  <c r="S862" i="16"/>
  <c r="T862" i="16"/>
  <c r="U862" i="16"/>
  <c r="S863" i="16"/>
  <c r="T863" i="16"/>
  <c r="U863" i="16"/>
  <c r="S864" i="16"/>
  <c r="T864" i="16"/>
  <c r="U864" i="16"/>
  <c r="S865" i="16"/>
  <c r="T865" i="16"/>
  <c r="U865" i="16"/>
  <c r="S866" i="16"/>
  <c r="T866" i="16"/>
  <c r="U866" i="16"/>
  <c r="S867" i="16"/>
  <c r="T867" i="16"/>
  <c r="U867" i="16"/>
  <c r="S868" i="16"/>
  <c r="T868" i="16"/>
  <c r="U868" i="16"/>
  <c r="S869" i="16"/>
  <c r="T869" i="16"/>
  <c r="U869" i="16"/>
  <c r="S870" i="16"/>
  <c r="T870" i="16"/>
  <c r="U870" i="16"/>
  <c r="S871" i="16"/>
  <c r="T871" i="16"/>
  <c r="U871" i="16"/>
  <c r="S872" i="16"/>
  <c r="T872" i="16"/>
  <c r="U872" i="16"/>
  <c r="S873" i="16"/>
  <c r="T873" i="16"/>
  <c r="U873" i="16"/>
  <c r="S874" i="16"/>
  <c r="T874" i="16"/>
  <c r="U874" i="16"/>
  <c r="S875" i="16"/>
  <c r="T875" i="16"/>
  <c r="U875" i="16"/>
  <c r="S876" i="16"/>
  <c r="T876" i="16"/>
  <c r="U876" i="16"/>
  <c r="S877" i="16"/>
  <c r="T877" i="16"/>
  <c r="U877" i="16"/>
  <c r="S878" i="16"/>
  <c r="T878" i="16"/>
  <c r="U878" i="16"/>
  <c r="S879" i="16"/>
  <c r="T879" i="16"/>
  <c r="U879" i="16"/>
  <c r="S880" i="16"/>
  <c r="T880" i="16"/>
  <c r="U880" i="16"/>
  <c r="S881" i="16"/>
  <c r="T881" i="16"/>
  <c r="U881" i="16"/>
  <c r="S882" i="16"/>
  <c r="T882" i="16"/>
  <c r="U882" i="16"/>
  <c r="S883" i="16"/>
  <c r="T883" i="16"/>
  <c r="U883" i="16"/>
  <c r="S884" i="16"/>
  <c r="T884" i="16"/>
  <c r="U884" i="16"/>
  <c r="S885" i="16"/>
  <c r="T885" i="16"/>
  <c r="U885" i="16"/>
  <c r="S886" i="16"/>
  <c r="T886" i="16"/>
  <c r="U886" i="16"/>
  <c r="S887" i="16"/>
  <c r="T887" i="16"/>
  <c r="U887" i="16"/>
  <c r="S888" i="16"/>
  <c r="T888" i="16"/>
  <c r="U888" i="16"/>
  <c r="S889" i="16"/>
  <c r="T889" i="16"/>
  <c r="U889" i="16"/>
  <c r="S890" i="16"/>
  <c r="T890" i="16"/>
  <c r="U890" i="16"/>
  <c r="S891" i="16"/>
  <c r="T891" i="16"/>
  <c r="U891" i="16"/>
  <c r="S892" i="16"/>
  <c r="T892" i="16"/>
  <c r="U892" i="16"/>
  <c r="S893" i="16"/>
  <c r="T893" i="16"/>
  <c r="U893" i="16"/>
  <c r="S894" i="16"/>
  <c r="T894" i="16"/>
  <c r="U894" i="16"/>
  <c r="S895" i="16"/>
  <c r="T895" i="16"/>
  <c r="U895" i="16"/>
  <c r="S896" i="16"/>
  <c r="T896" i="16"/>
  <c r="U896" i="16"/>
  <c r="S897" i="16"/>
  <c r="T897" i="16"/>
  <c r="U897" i="16"/>
  <c r="S898" i="16"/>
  <c r="T898" i="16"/>
  <c r="U898" i="16"/>
  <c r="S899" i="16"/>
  <c r="T899" i="16"/>
  <c r="U899" i="16"/>
  <c r="S900" i="16"/>
  <c r="T900" i="16"/>
  <c r="U900" i="16"/>
  <c r="S901" i="16"/>
  <c r="T901" i="16"/>
  <c r="U901" i="16"/>
  <c r="S902" i="16"/>
  <c r="T902" i="16"/>
  <c r="U902" i="16"/>
  <c r="S903" i="16"/>
  <c r="T903" i="16"/>
  <c r="U903" i="16"/>
  <c r="S904" i="16"/>
  <c r="T904" i="16"/>
  <c r="U904" i="16"/>
  <c r="S905" i="16"/>
  <c r="T905" i="16"/>
  <c r="U905" i="16"/>
  <c r="S906" i="16"/>
  <c r="T906" i="16"/>
  <c r="U906" i="16"/>
  <c r="S907" i="16"/>
  <c r="T907" i="16"/>
  <c r="U907" i="16"/>
  <c r="S908" i="16"/>
  <c r="T908" i="16"/>
  <c r="U908" i="16"/>
  <c r="S909" i="16"/>
  <c r="T909" i="16"/>
  <c r="U909" i="16"/>
  <c r="S910" i="16"/>
  <c r="T910" i="16"/>
  <c r="U910" i="16"/>
  <c r="S911" i="16"/>
  <c r="T911" i="16"/>
  <c r="U911" i="16"/>
  <c r="S912" i="16"/>
  <c r="T912" i="16"/>
  <c r="U912" i="16"/>
  <c r="S913" i="16"/>
  <c r="T913" i="16"/>
  <c r="U913" i="16"/>
  <c r="S914" i="16"/>
  <c r="T914" i="16"/>
  <c r="U914" i="16"/>
  <c r="S915" i="16"/>
  <c r="T915" i="16"/>
  <c r="U915" i="16"/>
  <c r="S916" i="16"/>
  <c r="T916" i="16"/>
  <c r="U916" i="16"/>
  <c r="S917" i="16"/>
  <c r="T917" i="16"/>
  <c r="U917" i="16"/>
  <c r="S918" i="16"/>
  <c r="T918" i="16"/>
  <c r="U918" i="16"/>
  <c r="S919" i="16"/>
  <c r="T919" i="16"/>
  <c r="U919" i="16"/>
  <c r="S920" i="16"/>
  <c r="T920" i="16"/>
  <c r="U920" i="16"/>
  <c r="S921" i="16"/>
  <c r="T921" i="16"/>
  <c r="U921" i="16"/>
  <c r="S922" i="16"/>
  <c r="T922" i="16"/>
  <c r="U922" i="16"/>
  <c r="S923" i="16"/>
  <c r="T923" i="16"/>
  <c r="U923" i="16"/>
  <c r="S924" i="16"/>
  <c r="T924" i="16"/>
  <c r="U924" i="16"/>
  <c r="S925" i="16"/>
  <c r="T925" i="16"/>
  <c r="U925" i="16"/>
  <c r="S926" i="16"/>
  <c r="T926" i="16"/>
  <c r="U926" i="16"/>
  <c r="S927" i="16"/>
  <c r="T927" i="16"/>
  <c r="U927" i="16"/>
  <c r="S928" i="16"/>
  <c r="T928" i="16"/>
  <c r="U928" i="16"/>
  <c r="S929" i="16"/>
  <c r="T929" i="16"/>
  <c r="U929" i="16"/>
  <c r="S930" i="16"/>
  <c r="T930" i="16"/>
  <c r="U930" i="16"/>
  <c r="S931" i="16"/>
  <c r="T931" i="16"/>
  <c r="U931" i="16"/>
  <c r="S932" i="16"/>
  <c r="T932" i="16"/>
  <c r="U932" i="16"/>
  <c r="S933" i="16"/>
  <c r="T933" i="16"/>
  <c r="U933" i="16"/>
  <c r="S934" i="16"/>
  <c r="T934" i="16"/>
  <c r="U934" i="16"/>
  <c r="S935" i="16"/>
  <c r="T935" i="16"/>
  <c r="U935" i="16"/>
  <c r="S936" i="16"/>
  <c r="T936" i="16"/>
  <c r="U936" i="16"/>
  <c r="S937" i="16"/>
  <c r="T937" i="16"/>
  <c r="U937" i="16"/>
  <c r="S938" i="16"/>
  <c r="T938" i="16"/>
  <c r="U938" i="16"/>
  <c r="S939" i="16"/>
  <c r="T939" i="16"/>
  <c r="U939" i="16"/>
  <c r="S940" i="16"/>
  <c r="T940" i="16"/>
  <c r="U940" i="16"/>
  <c r="S941" i="16"/>
  <c r="T941" i="16"/>
  <c r="U941" i="16"/>
  <c r="S942" i="16"/>
  <c r="T942" i="16"/>
  <c r="U942" i="16"/>
  <c r="S943" i="16"/>
  <c r="T943" i="16"/>
  <c r="U943" i="16"/>
  <c r="S944" i="16"/>
  <c r="T944" i="16"/>
  <c r="U944" i="16"/>
  <c r="S945" i="16"/>
  <c r="T945" i="16"/>
  <c r="U945" i="16"/>
  <c r="S946" i="16"/>
  <c r="T946" i="16"/>
  <c r="U946" i="16"/>
  <c r="S947" i="16"/>
  <c r="T947" i="16"/>
  <c r="U947" i="16"/>
  <c r="S948" i="16"/>
  <c r="T948" i="16"/>
  <c r="U948" i="16"/>
  <c r="S949" i="16"/>
  <c r="T949" i="16"/>
  <c r="U949" i="16"/>
  <c r="S950" i="16"/>
  <c r="T950" i="16"/>
  <c r="U950" i="16"/>
  <c r="S951" i="16"/>
  <c r="T951" i="16"/>
  <c r="U951" i="16"/>
  <c r="S952" i="16"/>
  <c r="T952" i="16"/>
  <c r="U952" i="16"/>
  <c r="S953" i="16"/>
  <c r="T953" i="16"/>
  <c r="U953" i="16"/>
  <c r="S954" i="16"/>
  <c r="T954" i="16"/>
  <c r="U954" i="16"/>
  <c r="S955" i="16"/>
  <c r="T955" i="16"/>
  <c r="U955" i="16"/>
  <c r="S956" i="16"/>
  <c r="T956" i="16"/>
  <c r="U956" i="16"/>
  <c r="S957" i="16"/>
  <c r="T957" i="16"/>
  <c r="U957" i="16"/>
  <c r="S958" i="16"/>
  <c r="T958" i="16"/>
  <c r="U958" i="16"/>
  <c r="S959" i="16"/>
  <c r="T959" i="16"/>
  <c r="U959" i="16"/>
  <c r="S960" i="16"/>
  <c r="T960" i="16"/>
  <c r="U960" i="16"/>
  <c r="S961" i="16"/>
  <c r="T961" i="16"/>
  <c r="U961" i="16"/>
  <c r="S962" i="16"/>
  <c r="T962" i="16"/>
  <c r="U962" i="16"/>
  <c r="S963" i="16"/>
  <c r="T963" i="16"/>
  <c r="U963" i="16"/>
  <c r="S964" i="16"/>
  <c r="T964" i="16"/>
  <c r="U964" i="16"/>
  <c r="S965" i="16"/>
  <c r="T965" i="16"/>
  <c r="U965" i="16"/>
  <c r="S966" i="16"/>
  <c r="T966" i="16"/>
  <c r="U966" i="16"/>
  <c r="S967" i="16"/>
  <c r="T967" i="16"/>
  <c r="U967" i="16"/>
  <c r="S968" i="16"/>
  <c r="T968" i="16"/>
  <c r="U968" i="16"/>
  <c r="S969" i="16"/>
  <c r="T969" i="16"/>
  <c r="U969" i="16"/>
  <c r="S970" i="16"/>
  <c r="T970" i="16"/>
  <c r="U970" i="16"/>
  <c r="S971" i="16"/>
  <c r="T971" i="16"/>
  <c r="U971" i="16"/>
  <c r="S972" i="16"/>
  <c r="T972" i="16"/>
  <c r="U972" i="16"/>
  <c r="S973" i="16"/>
  <c r="T973" i="16"/>
  <c r="U973" i="16"/>
  <c r="S974" i="16"/>
  <c r="T974" i="16"/>
  <c r="U974" i="16"/>
  <c r="S975" i="16"/>
  <c r="T975" i="16"/>
  <c r="U975" i="16"/>
  <c r="S976" i="16"/>
  <c r="T976" i="16"/>
  <c r="U976" i="16"/>
  <c r="S977" i="16"/>
  <c r="T977" i="16"/>
  <c r="U977" i="16"/>
  <c r="S978" i="16"/>
  <c r="T978" i="16"/>
  <c r="U978" i="16"/>
  <c r="S979" i="16"/>
  <c r="T979" i="16"/>
  <c r="U979" i="16"/>
  <c r="S980" i="16"/>
  <c r="T980" i="16"/>
  <c r="U980" i="16"/>
  <c r="S981" i="16"/>
  <c r="T981" i="16"/>
  <c r="U981" i="16"/>
  <c r="S982" i="16"/>
  <c r="T982" i="16"/>
  <c r="U982" i="16"/>
  <c r="S983" i="16"/>
  <c r="T983" i="16"/>
  <c r="U983" i="16"/>
  <c r="S984" i="16"/>
  <c r="T984" i="16"/>
  <c r="U984" i="16"/>
  <c r="S985" i="16"/>
  <c r="T985" i="16"/>
  <c r="U985" i="16"/>
  <c r="S986" i="16"/>
  <c r="T986" i="16"/>
  <c r="U986" i="16"/>
  <c r="S987" i="16"/>
  <c r="T987" i="16"/>
  <c r="U987" i="16"/>
  <c r="S988" i="16"/>
  <c r="T988" i="16"/>
  <c r="U988" i="16"/>
  <c r="S989" i="16"/>
  <c r="T989" i="16"/>
  <c r="U989" i="16"/>
  <c r="S990" i="16"/>
  <c r="T990" i="16"/>
  <c r="U990" i="16"/>
  <c r="S991" i="16"/>
  <c r="T991" i="16"/>
  <c r="U991" i="16"/>
  <c r="S992" i="16"/>
  <c r="T992" i="16"/>
  <c r="U992" i="16"/>
  <c r="S993" i="16"/>
  <c r="T993" i="16"/>
  <c r="U993" i="16"/>
  <c r="S994" i="16"/>
  <c r="T994" i="16"/>
  <c r="U994" i="16"/>
  <c r="S995" i="16"/>
  <c r="T995" i="16"/>
  <c r="U995" i="16"/>
  <c r="S996" i="16"/>
  <c r="T996" i="16"/>
  <c r="U996" i="16"/>
  <c r="S997" i="16"/>
  <c r="T997" i="16"/>
  <c r="U997" i="16"/>
  <c r="S998" i="16"/>
  <c r="T998" i="16"/>
  <c r="U998" i="16"/>
  <c r="S999" i="16"/>
  <c r="T999" i="16"/>
  <c r="U999" i="16"/>
  <c r="S1000" i="16"/>
  <c r="T1000" i="16"/>
  <c r="U1000" i="16"/>
  <c r="S1001" i="16"/>
  <c r="T1001" i="16"/>
  <c r="U1001" i="16"/>
  <c r="S1002" i="16"/>
  <c r="T1002" i="16"/>
  <c r="U1002" i="16"/>
  <c r="S1003" i="16"/>
  <c r="T1003" i="16"/>
  <c r="U1003" i="16"/>
  <c r="S1004" i="16"/>
  <c r="T1004" i="16"/>
  <c r="U1004" i="16"/>
  <c r="S1005" i="16"/>
  <c r="T1005" i="16"/>
  <c r="U1005" i="16"/>
  <c r="S1006" i="16"/>
  <c r="T1006" i="16"/>
  <c r="U1006" i="16"/>
  <c r="S1007" i="16"/>
  <c r="T1007" i="16"/>
  <c r="U1007" i="16"/>
  <c r="S1008" i="16"/>
  <c r="T1008" i="16"/>
  <c r="U1008" i="16"/>
  <c r="S1009" i="16"/>
  <c r="T1009" i="16"/>
  <c r="U1009" i="16"/>
  <c r="S1010" i="16"/>
  <c r="T1010" i="16"/>
  <c r="U1010" i="16"/>
  <c r="S1011" i="16"/>
  <c r="T1011" i="16"/>
  <c r="U1011" i="16"/>
  <c r="S1012" i="16"/>
  <c r="T1012" i="16"/>
  <c r="U1012" i="16"/>
  <c r="S1013" i="16"/>
  <c r="T1013" i="16"/>
  <c r="U1013" i="16"/>
  <c r="S1014" i="16"/>
  <c r="T1014" i="16"/>
  <c r="U1014" i="16"/>
  <c r="S1015" i="16"/>
  <c r="T1015" i="16"/>
  <c r="U1015" i="16"/>
  <c r="S1016" i="16"/>
  <c r="T1016" i="16"/>
  <c r="U1016" i="16"/>
  <c r="S1017" i="16"/>
  <c r="T1017" i="16"/>
  <c r="U1017" i="16"/>
  <c r="S1018" i="16"/>
  <c r="T1018" i="16"/>
  <c r="U1018" i="16"/>
  <c r="S1019" i="16"/>
  <c r="T1019" i="16"/>
  <c r="U1019" i="16"/>
  <c r="S1020" i="16"/>
  <c r="T1020" i="16"/>
  <c r="U1020" i="16"/>
  <c r="S1021" i="16"/>
  <c r="T1021" i="16"/>
  <c r="U1021" i="16"/>
  <c r="S1022" i="16"/>
  <c r="T1022" i="16"/>
  <c r="U1022" i="16"/>
  <c r="S1023" i="16"/>
  <c r="T1023" i="16"/>
  <c r="U1023" i="16"/>
  <c r="S1024" i="16"/>
  <c r="T1024" i="16"/>
  <c r="U1024" i="16"/>
  <c r="S1025" i="16"/>
  <c r="T1025" i="16"/>
  <c r="U1025" i="16"/>
  <c r="S1026" i="16"/>
  <c r="T1026" i="16"/>
  <c r="U1026" i="16"/>
  <c r="S1027" i="16"/>
  <c r="T1027" i="16"/>
  <c r="U1027" i="16"/>
  <c r="S1028" i="16"/>
  <c r="T1028" i="16"/>
  <c r="U1028" i="16"/>
  <c r="S1029" i="16"/>
  <c r="T1029" i="16"/>
  <c r="U1029" i="16"/>
  <c r="S1030" i="16"/>
  <c r="T1030" i="16"/>
  <c r="U1030" i="16"/>
  <c r="S1031" i="16"/>
  <c r="T1031" i="16"/>
  <c r="U1031" i="16"/>
  <c r="S1032" i="16"/>
  <c r="T1032" i="16"/>
  <c r="U1032" i="16"/>
  <c r="S1033" i="16"/>
  <c r="T1033" i="16"/>
  <c r="U1033" i="16"/>
  <c r="S1034" i="16"/>
  <c r="T1034" i="16"/>
  <c r="U1034" i="16"/>
  <c r="S1035" i="16"/>
  <c r="T1035" i="16"/>
  <c r="U1035" i="16"/>
  <c r="S1036" i="16"/>
  <c r="T1036" i="16"/>
  <c r="U1036" i="16"/>
  <c r="S1037" i="16"/>
  <c r="T1037" i="16"/>
  <c r="U1037" i="16"/>
  <c r="S1038" i="16"/>
  <c r="T1038" i="16"/>
  <c r="U1038" i="16"/>
  <c r="S1039" i="16"/>
  <c r="T1039" i="16"/>
  <c r="U1039" i="16"/>
  <c r="S1040" i="16"/>
  <c r="T1040" i="16"/>
  <c r="U1040" i="16"/>
  <c r="S1041" i="16"/>
  <c r="T1041" i="16"/>
  <c r="U1041" i="16"/>
  <c r="S1042" i="16"/>
  <c r="T1042" i="16"/>
  <c r="U1042" i="16"/>
  <c r="S1043" i="16"/>
  <c r="T1043" i="16"/>
  <c r="U1043" i="16"/>
  <c r="S1044" i="16"/>
  <c r="T1044" i="16"/>
  <c r="U1044" i="16"/>
  <c r="S1045" i="16"/>
  <c r="T1045" i="16"/>
  <c r="U1045" i="16"/>
  <c r="S1046" i="16"/>
  <c r="T1046" i="16"/>
  <c r="U1046" i="16"/>
  <c r="S1047" i="16"/>
  <c r="T1047" i="16"/>
  <c r="U1047" i="16"/>
  <c r="S1048" i="16"/>
  <c r="T1048" i="16"/>
  <c r="U1048" i="16"/>
  <c r="S1049" i="16"/>
  <c r="T1049" i="16"/>
  <c r="U1049" i="16"/>
  <c r="S1050" i="16"/>
  <c r="T1050" i="16"/>
  <c r="U1050" i="16"/>
  <c r="S1051" i="16"/>
  <c r="T1051" i="16"/>
  <c r="U1051" i="16"/>
  <c r="S1052" i="16"/>
  <c r="T1052" i="16"/>
  <c r="U1052" i="16"/>
  <c r="S1053" i="16"/>
  <c r="T1053" i="16"/>
  <c r="U1053" i="16"/>
  <c r="S1054" i="16"/>
  <c r="T1054" i="16"/>
  <c r="U1054" i="16"/>
  <c r="S1055" i="16"/>
  <c r="T1055" i="16"/>
  <c r="U1055" i="16"/>
  <c r="S1056" i="16"/>
  <c r="T1056" i="16"/>
  <c r="U1056" i="16"/>
  <c r="S1057" i="16"/>
  <c r="T1057" i="16"/>
  <c r="U1057" i="16"/>
  <c r="S1058" i="16"/>
  <c r="T1058" i="16"/>
  <c r="U1058" i="16"/>
  <c r="S1059" i="16"/>
  <c r="T1059" i="16"/>
  <c r="U1059" i="16"/>
  <c r="S1060" i="16"/>
  <c r="T1060" i="16"/>
  <c r="U1060" i="16"/>
  <c r="S1061" i="16"/>
  <c r="T1061" i="16"/>
  <c r="U1061" i="16"/>
  <c r="S1062" i="16"/>
  <c r="T1062" i="16"/>
  <c r="U1062" i="16"/>
  <c r="S1063" i="16"/>
  <c r="T1063" i="16"/>
  <c r="U1063" i="16"/>
  <c r="S1064" i="16"/>
  <c r="T1064" i="16"/>
  <c r="U1064" i="16"/>
  <c r="S1065" i="16"/>
  <c r="T1065" i="16"/>
  <c r="U1065" i="16"/>
  <c r="S1066" i="16"/>
  <c r="T1066" i="16"/>
  <c r="U1066" i="16"/>
  <c r="S1067" i="16"/>
  <c r="T1067" i="16"/>
  <c r="U1067" i="16"/>
  <c r="S1068" i="16"/>
  <c r="T1068" i="16"/>
  <c r="U1068" i="16"/>
  <c r="S1069" i="16"/>
  <c r="T1069" i="16"/>
  <c r="U1069" i="16"/>
  <c r="S1070" i="16"/>
  <c r="T1070" i="16"/>
  <c r="U1070" i="16"/>
  <c r="S1071" i="16"/>
  <c r="T1071" i="16"/>
  <c r="U1071" i="16"/>
  <c r="S1072" i="16"/>
  <c r="T1072" i="16"/>
  <c r="U1072" i="16"/>
  <c r="S1073" i="16"/>
  <c r="T1073" i="16"/>
  <c r="U1073" i="16"/>
  <c r="S1074" i="16"/>
  <c r="T1074" i="16"/>
  <c r="U1074" i="16"/>
  <c r="S1075" i="16"/>
  <c r="T1075" i="16"/>
  <c r="U1075" i="16"/>
  <c r="S1076" i="16"/>
  <c r="T1076" i="16"/>
  <c r="U1076" i="16"/>
  <c r="S1077" i="16"/>
  <c r="T1077" i="16"/>
  <c r="U1077" i="16"/>
  <c r="S1078" i="16"/>
  <c r="T1078" i="16"/>
  <c r="U1078" i="16"/>
  <c r="S1079" i="16"/>
  <c r="T1079" i="16"/>
  <c r="U1079" i="16"/>
  <c r="S1080" i="16"/>
  <c r="T1080" i="16"/>
  <c r="U1080" i="16"/>
  <c r="S1081" i="16"/>
  <c r="T1081" i="16"/>
  <c r="U1081" i="16"/>
  <c r="S1082" i="16"/>
  <c r="T1082" i="16"/>
  <c r="U1082" i="16"/>
  <c r="S1083" i="16"/>
  <c r="T1083" i="16"/>
  <c r="U1083" i="16"/>
  <c r="S1084" i="16"/>
  <c r="T1084" i="16"/>
  <c r="U1084" i="16"/>
  <c r="S1085" i="16"/>
  <c r="T1085" i="16"/>
  <c r="U1085" i="16"/>
  <c r="S1086" i="16"/>
  <c r="T1086" i="16"/>
  <c r="U1086" i="16"/>
  <c r="S1087" i="16"/>
  <c r="T1087" i="16"/>
  <c r="U1087" i="16"/>
  <c r="S1088" i="16"/>
  <c r="T1088" i="16"/>
  <c r="U1088" i="16"/>
  <c r="S1089" i="16"/>
  <c r="T1089" i="16"/>
  <c r="U1089" i="16"/>
  <c r="S1090" i="16"/>
  <c r="T1090" i="16"/>
  <c r="U1090" i="16"/>
  <c r="S1091" i="16"/>
  <c r="T1091" i="16"/>
  <c r="U1091" i="16"/>
  <c r="S1092" i="16"/>
  <c r="T1092" i="16"/>
  <c r="U1092" i="16"/>
  <c r="S1093" i="16"/>
  <c r="T1093" i="16"/>
  <c r="U1093" i="16"/>
  <c r="S1094" i="16"/>
  <c r="T1094" i="16"/>
  <c r="U1094" i="16"/>
  <c r="S1095" i="16"/>
  <c r="T1095" i="16"/>
  <c r="U1095" i="16"/>
  <c r="S1096" i="16"/>
  <c r="T1096" i="16"/>
  <c r="U1096" i="16"/>
  <c r="S1097" i="16"/>
  <c r="T1097" i="16"/>
  <c r="U1097" i="16"/>
  <c r="S1098" i="16"/>
  <c r="T1098" i="16"/>
  <c r="U1098" i="16"/>
  <c r="S1099" i="16"/>
  <c r="T1099" i="16"/>
  <c r="U1099" i="16"/>
  <c r="S1100" i="16"/>
  <c r="T1100" i="16"/>
  <c r="U1100" i="16"/>
  <c r="S1101" i="16"/>
  <c r="T1101" i="16"/>
  <c r="U1101" i="16"/>
  <c r="S1102" i="16"/>
  <c r="T1102" i="16"/>
  <c r="U1102" i="16"/>
  <c r="S1103" i="16"/>
  <c r="T1103" i="16"/>
  <c r="U1103" i="16"/>
  <c r="S1104" i="16"/>
  <c r="T1104" i="16"/>
  <c r="U1104" i="16"/>
  <c r="S1105" i="16"/>
  <c r="T1105" i="16"/>
  <c r="U1105" i="16"/>
  <c r="S1106" i="16"/>
  <c r="T1106" i="16"/>
  <c r="U1106" i="16"/>
  <c r="S1107" i="16"/>
  <c r="T1107" i="16"/>
  <c r="U1107" i="16"/>
  <c r="S1108" i="16"/>
  <c r="T1108" i="16"/>
  <c r="U1108" i="16"/>
  <c r="S1109" i="16"/>
  <c r="T1109" i="16"/>
  <c r="U1109" i="16"/>
  <c r="S1110" i="16"/>
  <c r="T1110" i="16"/>
  <c r="U1110" i="16"/>
  <c r="S1111" i="16"/>
  <c r="T1111" i="16"/>
  <c r="U1111" i="16"/>
  <c r="S1112" i="16"/>
  <c r="T1112" i="16"/>
  <c r="U1112" i="16"/>
  <c r="S1113" i="16"/>
  <c r="T1113" i="16"/>
  <c r="U1113" i="16"/>
  <c r="S1114" i="16"/>
  <c r="T1114" i="16"/>
  <c r="U1114" i="16"/>
  <c r="S1115" i="16"/>
  <c r="T1115" i="16"/>
  <c r="U1115" i="16"/>
  <c r="S1116" i="16"/>
  <c r="T1116" i="16"/>
  <c r="U1116" i="16"/>
  <c r="S1117" i="16"/>
  <c r="T1117" i="16"/>
  <c r="U1117" i="16"/>
  <c r="S1118" i="16"/>
  <c r="T1118" i="16"/>
  <c r="U1118" i="16"/>
  <c r="S1119" i="16"/>
  <c r="T1119" i="16"/>
  <c r="U1119" i="16"/>
  <c r="S1120" i="16"/>
  <c r="T1120" i="16"/>
  <c r="U1120" i="16"/>
  <c r="S1121" i="16"/>
  <c r="T1121" i="16"/>
  <c r="U1121" i="16"/>
  <c r="S1122" i="16"/>
  <c r="T1122" i="16"/>
  <c r="U1122" i="16"/>
  <c r="S1123" i="16"/>
  <c r="T1123" i="16"/>
  <c r="U1123" i="16"/>
  <c r="S1124" i="16"/>
  <c r="T1124" i="16"/>
  <c r="U1124" i="16"/>
  <c r="S1125" i="16"/>
  <c r="T1125" i="16"/>
  <c r="U1125" i="16"/>
  <c r="S1126" i="16"/>
  <c r="T1126" i="16"/>
  <c r="U1126" i="16"/>
  <c r="S1127" i="16"/>
  <c r="T1127" i="16"/>
  <c r="U1127" i="16"/>
  <c r="S1128" i="16"/>
  <c r="T1128" i="16"/>
  <c r="U1128" i="16"/>
  <c r="S1129" i="16"/>
  <c r="T1129" i="16"/>
  <c r="U1129" i="16"/>
  <c r="S1130" i="16"/>
  <c r="T1130" i="16"/>
  <c r="U1130" i="16"/>
  <c r="S1131" i="16"/>
  <c r="T1131" i="16"/>
  <c r="U1131" i="16"/>
  <c r="S1132" i="16"/>
  <c r="T1132" i="16"/>
  <c r="U1132" i="16"/>
  <c r="S1133" i="16"/>
  <c r="T1133" i="16"/>
  <c r="U1133" i="16"/>
  <c r="S1134" i="16"/>
  <c r="T1134" i="16"/>
  <c r="U1134" i="16"/>
  <c r="S1135" i="16"/>
  <c r="T1135" i="16"/>
  <c r="U1135" i="16"/>
  <c r="S1136" i="16"/>
  <c r="T1136" i="16"/>
  <c r="U1136" i="16"/>
  <c r="S1137" i="16"/>
  <c r="T1137" i="16"/>
  <c r="U1137" i="16"/>
  <c r="S1138" i="16"/>
  <c r="T1138" i="16"/>
  <c r="U1138" i="16"/>
  <c r="S1139" i="16"/>
  <c r="T1139" i="16"/>
  <c r="U1139" i="16"/>
  <c r="S1140" i="16"/>
  <c r="T1140" i="16"/>
  <c r="U1140" i="16"/>
  <c r="S1141" i="16"/>
  <c r="T1141" i="16"/>
  <c r="U1141" i="16"/>
  <c r="S1142" i="16"/>
  <c r="T1142" i="16"/>
  <c r="U1142" i="16"/>
  <c r="S1143" i="16"/>
  <c r="T1143" i="16"/>
  <c r="U1143" i="16"/>
  <c r="S1144" i="16"/>
  <c r="T1144" i="16"/>
  <c r="U1144" i="16"/>
  <c r="S1145" i="16"/>
  <c r="T1145" i="16"/>
  <c r="U1145" i="16"/>
  <c r="S1146" i="16"/>
  <c r="T1146" i="16"/>
  <c r="U1146" i="16"/>
  <c r="S1147" i="16"/>
  <c r="T1147" i="16"/>
  <c r="U1147" i="16"/>
  <c r="S1148" i="16"/>
  <c r="T1148" i="16"/>
  <c r="U1148" i="16"/>
  <c r="S1149" i="16"/>
  <c r="T1149" i="16"/>
  <c r="U1149" i="16"/>
  <c r="S1150" i="16"/>
  <c r="T1150" i="16"/>
  <c r="U1150" i="16"/>
  <c r="S1151" i="16"/>
  <c r="T1151" i="16"/>
  <c r="U1151" i="16"/>
  <c r="S1152" i="16"/>
  <c r="T1152" i="16"/>
  <c r="U1152" i="16"/>
  <c r="S1153" i="16"/>
  <c r="T1153" i="16"/>
  <c r="U1153" i="16"/>
  <c r="S1154" i="16"/>
  <c r="T1154" i="16"/>
  <c r="U1154" i="16"/>
  <c r="S1155" i="16"/>
  <c r="T1155" i="16"/>
  <c r="U1155" i="16"/>
  <c r="S1156" i="16"/>
  <c r="T1156" i="16"/>
  <c r="U1156" i="16"/>
  <c r="S1157" i="16"/>
  <c r="T1157" i="16"/>
  <c r="U1157" i="16"/>
  <c r="S1158" i="16"/>
  <c r="T1158" i="16"/>
  <c r="U1158" i="16"/>
  <c r="S1159" i="16"/>
  <c r="T1159" i="16"/>
  <c r="U1159" i="16"/>
  <c r="S1160" i="16"/>
  <c r="T1160" i="16"/>
  <c r="U1160" i="16"/>
  <c r="S1161" i="16"/>
  <c r="T1161" i="16"/>
  <c r="U1161" i="16"/>
  <c r="S1162" i="16"/>
  <c r="T1162" i="16"/>
  <c r="U1162" i="16"/>
  <c r="S1163" i="16"/>
  <c r="T1163" i="16"/>
  <c r="U1163" i="16"/>
  <c r="S1164" i="16"/>
  <c r="T1164" i="16"/>
  <c r="U1164" i="16"/>
  <c r="S1165" i="16"/>
  <c r="T1165" i="16"/>
  <c r="U1165" i="16"/>
  <c r="S1166" i="16"/>
  <c r="T1166" i="16"/>
  <c r="U1166" i="16"/>
  <c r="S1167" i="16"/>
  <c r="T1167" i="16"/>
  <c r="U1167" i="16"/>
  <c r="S1168" i="16"/>
  <c r="T1168" i="16"/>
  <c r="U1168" i="16"/>
  <c r="S1169" i="16"/>
  <c r="T1169" i="16"/>
  <c r="U1169" i="16"/>
  <c r="S1170" i="16"/>
  <c r="T1170" i="16"/>
  <c r="U1170" i="16"/>
  <c r="S1171" i="16"/>
  <c r="T1171" i="16"/>
  <c r="U1171" i="16"/>
  <c r="S1172" i="16"/>
  <c r="T1172" i="16"/>
  <c r="U1172" i="16"/>
  <c r="S1173" i="16"/>
  <c r="T1173" i="16"/>
  <c r="U1173" i="16"/>
  <c r="S1174" i="16"/>
  <c r="T1174" i="16"/>
  <c r="U1174" i="16"/>
  <c r="S1175" i="16"/>
  <c r="T1175" i="16"/>
  <c r="U1175" i="16"/>
  <c r="S1176" i="16"/>
  <c r="T1176" i="16"/>
  <c r="U1176" i="16"/>
  <c r="S1177" i="16"/>
  <c r="T1177" i="16"/>
  <c r="U1177" i="16"/>
  <c r="S1178" i="16"/>
  <c r="T1178" i="16"/>
  <c r="U1178" i="16"/>
  <c r="S1179" i="16"/>
  <c r="T1179" i="16"/>
  <c r="U1179" i="16"/>
  <c r="S1180" i="16"/>
  <c r="T1180" i="16"/>
  <c r="U1180" i="16"/>
  <c r="S1181" i="16"/>
  <c r="T1181" i="16"/>
  <c r="U1181" i="16"/>
  <c r="S1182" i="16"/>
  <c r="T1182" i="16"/>
  <c r="U1182" i="16"/>
  <c r="S1183" i="16"/>
  <c r="T1183" i="16"/>
  <c r="U1183" i="16"/>
  <c r="S1184" i="16"/>
  <c r="T1184" i="16"/>
  <c r="U1184" i="16"/>
  <c r="S1185" i="16"/>
  <c r="T1185" i="16"/>
  <c r="U1185" i="16"/>
  <c r="S1186" i="16"/>
  <c r="T1186" i="16"/>
  <c r="U1186" i="16"/>
  <c r="S1187" i="16"/>
  <c r="T1187" i="16"/>
  <c r="U1187" i="16"/>
  <c r="S1188" i="16"/>
  <c r="T1188" i="16"/>
  <c r="U1188" i="16"/>
  <c r="S1189" i="16"/>
  <c r="T1189" i="16"/>
  <c r="U1189" i="16"/>
  <c r="S1190" i="16"/>
  <c r="T1190" i="16"/>
  <c r="U1190" i="16"/>
  <c r="S1191" i="16"/>
  <c r="T1191" i="16"/>
  <c r="U1191" i="16"/>
  <c r="S1192" i="16"/>
  <c r="T1192" i="16"/>
  <c r="U1192" i="16"/>
  <c r="S1193" i="16"/>
  <c r="T1193" i="16"/>
  <c r="U1193" i="16"/>
  <c r="G8" i="18"/>
  <c r="K8" i="18"/>
  <c r="O8" i="18"/>
  <c r="K9" i="18"/>
  <c r="O9" i="18"/>
  <c r="G9" i="18"/>
  <c r="I8" i="18"/>
  <c r="G10" i="18"/>
  <c r="I9" i="18"/>
  <c r="G11" i="18"/>
  <c r="G12" i="18"/>
  <c r="G13" i="18"/>
  <c r="G14" i="18"/>
  <c r="G15" i="18"/>
  <c r="G16" i="18"/>
  <c r="G17" i="18"/>
  <c r="G18" i="18"/>
  <c r="G19" i="18"/>
  <c r="G20" i="18"/>
  <c r="G21" i="18"/>
  <c r="G22" i="18"/>
  <c r="G23" i="18"/>
  <c r="G24" i="18"/>
  <c r="G25" i="18"/>
  <c r="G31" i="18"/>
  <c r="T21" i="9" l="1"/>
  <c r="T20" i="9"/>
  <c r="U19" i="9"/>
  <c r="K19" i="9" s="1"/>
  <c r="F17" i="9"/>
  <c r="S13" i="9"/>
  <c r="C13" i="9" s="1"/>
  <c r="P13" i="9" s="1"/>
  <c r="T15" i="9"/>
  <c r="T14" i="9"/>
  <c r="T24" i="9"/>
  <c r="T22" i="9"/>
  <c r="F19" i="9"/>
  <c r="U20" i="9"/>
  <c r="M20" i="9" s="1"/>
  <c r="T19" i="9"/>
  <c r="U16" i="9"/>
  <c r="I16" i="9" s="1"/>
  <c r="F15" i="9"/>
  <c r="T16" i="9"/>
  <c r="F13" i="9"/>
  <c r="U13" i="9"/>
  <c r="I13" i="9" s="1"/>
  <c r="F26" i="9"/>
  <c r="T26" i="9"/>
  <c r="J27" i="9"/>
  <c r="K27" i="9"/>
  <c r="L27" i="9"/>
  <c r="M27" i="9"/>
  <c r="I27" i="9"/>
  <c r="C26" i="9"/>
  <c r="E27" i="9" s="1"/>
  <c r="G27" i="9" s="1"/>
  <c r="H27" i="9" s="1"/>
  <c r="U26" i="9"/>
  <c r="M26" i="9" s="1"/>
  <c r="U25" i="9"/>
  <c r="L25" i="9" s="1"/>
  <c r="L24" i="9"/>
  <c r="F24" i="9"/>
  <c r="U24" i="9"/>
  <c r="I24" i="9" s="1"/>
  <c r="M24" i="9"/>
  <c r="P24" i="9"/>
  <c r="K24" i="9"/>
  <c r="F23" i="9"/>
  <c r="T23" i="9"/>
  <c r="S23" i="9"/>
  <c r="C22" i="9"/>
  <c r="P22" i="9" s="1"/>
  <c r="K22" i="9"/>
  <c r="F22" i="9"/>
  <c r="U22" i="9"/>
  <c r="J22" i="9" s="1"/>
  <c r="L22" i="9"/>
  <c r="U21" i="9"/>
  <c r="L20" i="9"/>
  <c r="C18" i="9"/>
  <c r="P18" i="9" s="1"/>
  <c r="U18" i="9"/>
  <c r="M18" i="9" s="1"/>
  <c r="T18" i="9"/>
  <c r="F18" i="9"/>
  <c r="U17" i="9"/>
  <c r="K17" i="9" s="1"/>
  <c r="M16" i="9"/>
  <c r="L16" i="9"/>
  <c r="C16" i="9"/>
  <c r="P16" i="9" s="1"/>
  <c r="F16" i="9"/>
  <c r="C15" i="9"/>
  <c r="P15" i="9" s="1"/>
  <c r="U15" i="9"/>
  <c r="M15" i="9" s="1"/>
  <c r="U14" i="9"/>
  <c r="L14" i="9" s="1"/>
  <c r="E61" i="9"/>
  <c r="E57" i="9"/>
  <c r="E53" i="9"/>
  <c r="E49" i="9"/>
  <c r="E45" i="9"/>
  <c r="E41" i="9"/>
  <c r="E37" i="9"/>
  <c r="E33" i="9"/>
  <c r="E29" i="9"/>
  <c r="E25" i="9"/>
  <c r="G25" i="9" s="1"/>
  <c r="H25" i="9" s="1"/>
  <c r="E21" i="9"/>
  <c r="G21" i="9" s="1"/>
  <c r="H21" i="9" s="1"/>
  <c r="O29" i="17"/>
  <c r="E58" i="9"/>
  <c r="E54" i="9"/>
  <c r="E50" i="9"/>
  <c r="E46" i="9"/>
  <c r="E42" i="9"/>
  <c r="E38" i="9"/>
  <c r="E34" i="9"/>
  <c r="E30" i="9"/>
  <c r="M28" i="18"/>
  <c r="W28" i="17"/>
  <c r="E14" i="9"/>
  <c r="G14" i="9" s="1"/>
  <c r="H14" i="9" s="1"/>
  <c r="E59" i="9"/>
  <c r="E55" i="9"/>
  <c r="E51" i="9"/>
  <c r="E47" i="9"/>
  <c r="E43" i="9"/>
  <c r="E39" i="9"/>
  <c r="E35" i="9"/>
  <c r="E31" i="9"/>
  <c r="N27" i="18"/>
  <c r="P27" i="17"/>
  <c r="P23" i="17"/>
  <c r="O28" i="17"/>
  <c r="P25" i="17"/>
  <c r="W26" i="17"/>
  <c r="R30" i="17"/>
  <c r="E60" i="9"/>
  <c r="E56" i="9"/>
  <c r="E52" i="9"/>
  <c r="E48" i="9"/>
  <c r="E44" i="9"/>
  <c r="E40" i="9"/>
  <c r="E36" i="9"/>
  <c r="E32" i="9"/>
  <c r="E28" i="9"/>
  <c r="E20" i="9"/>
  <c r="G20" i="9" s="1"/>
  <c r="H20" i="9" s="1"/>
  <c r="R28" i="17"/>
  <c r="W30" i="17"/>
  <c r="W24" i="17"/>
  <c r="T31" i="18"/>
  <c r="P31" i="18"/>
  <c r="U31" i="18"/>
  <c r="U25" i="18"/>
  <c r="P25" i="18"/>
  <c r="T25" i="18"/>
  <c r="T24" i="18"/>
  <c r="U24" i="18"/>
  <c r="P24" i="18"/>
  <c r="T23" i="18"/>
  <c r="P23" i="18"/>
  <c r="U23" i="18"/>
  <c r="T22" i="18"/>
  <c r="U22" i="18"/>
  <c r="P22" i="18"/>
  <c r="P21" i="18"/>
  <c r="T21" i="18"/>
  <c r="U21" i="18"/>
  <c r="P19" i="18"/>
  <c r="T19" i="18"/>
  <c r="U19" i="18"/>
  <c r="T18" i="18"/>
  <c r="U18" i="18"/>
  <c r="P18" i="18"/>
  <c r="U17" i="18"/>
  <c r="P17" i="18"/>
  <c r="T17" i="18"/>
  <c r="T16" i="18"/>
  <c r="U16" i="18"/>
  <c r="P16" i="18"/>
  <c r="T15" i="18"/>
  <c r="U15" i="18"/>
  <c r="P15" i="18"/>
  <c r="T14" i="18"/>
  <c r="U14" i="18"/>
  <c r="P14" i="18"/>
  <c r="P13" i="18"/>
  <c r="U13" i="18"/>
  <c r="T13" i="18"/>
  <c r="M9" i="18"/>
  <c r="N9" i="18" s="1"/>
  <c r="M8" i="18"/>
  <c r="N8" i="18"/>
  <c r="T9" i="18"/>
  <c r="P9" i="18"/>
  <c r="R8" i="18"/>
  <c r="T8" i="18"/>
  <c r="U8" i="18"/>
  <c r="P8" i="18"/>
  <c r="P24" i="17"/>
  <c r="O24" i="17"/>
  <c r="U57" i="4"/>
  <c r="N57" i="4" s="1"/>
  <c r="T57" i="4"/>
  <c r="U49" i="4"/>
  <c r="N49" i="4" s="1"/>
  <c r="T49" i="4"/>
  <c r="U41" i="4"/>
  <c r="N41" i="4" s="1"/>
  <c r="T41" i="4"/>
  <c r="U33" i="4"/>
  <c r="N33" i="4" s="1"/>
  <c r="T33" i="4"/>
  <c r="U30" i="4"/>
  <c r="N30" i="4" s="1"/>
  <c r="T30" i="4"/>
  <c r="U25" i="4"/>
  <c r="N25" i="4" s="1"/>
  <c r="T25" i="4"/>
  <c r="U22" i="4"/>
  <c r="N22" i="4" s="1"/>
  <c r="T22" i="4"/>
  <c r="U17" i="4"/>
  <c r="N17" i="4" s="1"/>
  <c r="T17" i="4"/>
  <c r="I17" i="4"/>
  <c r="M17" i="4"/>
  <c r="W29" i="17"/>
  <c r="V29" i="17"/>
  <c r="R29" i="17"/>
  <c r="J58" i="4"/>
  <c r="O58" i="4" s="1"/>
  <c r="K57" i="4"/>
  <c r="G57" i="4"/>
  <c r="J54" i="4"/>
  <c r="O54" i="4" s="1"/>
  <c r="K53" i="4"/>
  <c r="J50" i="4"/>
  <c r="O50" i="4" s="1"/>
  <c r="K49" i="4"/>
  <c r="G49" i="4"/>
  <c r="J46" i="4"/>
  <c r="O46" i="4" s="1"/>
  <c r="K45" i="4"/>
  <c r="J42" i="4"/>
  <c r="O42" i="4" s="1"/>
  <c r="K41" i="4"/>
  <c r="G41" i="4"/>
  <c r="J38" i="4"/>
  <c r="O38" i="4" s="1"/>
  <c r="K37" i="4"/>
  <c r="J34" i="4"/>
  <c r="O34" i="4" s="1"/>
  <c r="K33" i="4"/>
  <c r="G33" i="4"/>
  <c r="J30" i="4"/>
  <c r="O30" i="4" s="1"/>
  <c r="F30" i="4"/>
  <c r="K25" i="4"/>
  <c r="G25" i="4"/>
  <c r="J22" i="4"/>
  <c r="O22" i="4" s="1"/>
  <c r="F22" i="4"/>
  <c r="L17" i="4"/>
  <c r="G17" i="4"/>
  <c r="H13" i="4"/>
  <c r="U13" i="4"/>
  <c r="N13" i="4" s="1"/>
  <c r="T13" i="4"/>
  <c r="I13" i="4"/>
  <c r="M13" i="4"/>
  <c r="I39" i="14"/>
  <c r="P57" i="4"/>
  <c r="L57" i="4"/>
  <c r="H57" i="4"/>
  <c r="D57" i="4"/>
  <c r="J13" i="4"/>
  <c r="O13" i="4" s="1"/>
  <c r="U54" i="4"/>
  <c r="N54" i="4" s="1"/>
  <c r="T54" i="4"/>
  <c r="U46" i="4"/>
  <c r="N46" i="4" s="1"/>
  <c r="T46" i="4"/>
  <c r="U38" i="4"/>
  <c r="N38" i="4" s="1"/>
  <c r="T38" i="4"/>
  <c r="J57" i="4"/>
  <c r="O57" i="4" s="1"/>
  <c r="F57" i="4"/>
  <c r="M54" i="4"/>
  <c r="I54" i="4"/>
  <c r="J49" i="4"/>
  <c r="O49" i="4" s="1"/>
  <c r="F49" i="4"/>
  <c r="M46" i="4"/>
  <c r="I46" i="4"/>
  <c r="J41" i="4"/>
  <c r="O41" i="4" s="1"/>
  <c r="F41" i="4"/>
  <c r="M38" i="4"/>
  <c r="I38" i="4"/>
  <c r="J33" i="4"/>
  <c r="O33" i="4" s="1"/>
  <c r="F33" i="4"/>
  <c r="M30" i="4"/>
  <c r="I30" i="4"/>
  <c r="J25" i="4"/>
  <c r="O25" i="4" s="1"/>
  <c r="F25" i="4"/>
  <c r="M22" i="4"/>
  <c r="I22" i="4"/>
  <c r="P17" i="4"/>
  <c r="K17" i="4"/>
  <c r="F17" i="4"/>
  <c r="L13" i="4"/>
  <c r="G13" i="4"/>
  <c r="U58" i="4"/>
  <c r="N58" i="4" s="1"/>
  <c r="T58" i="4"/>
  <c r="U53" i="4"/>
  <c r="N53" i="4" s="1"/>
  <c r="T53" i="4"/>
  <c r="U50" i="4"/>
  <c r="N50" i="4" s="1"/>
  <c r="T50" i="4"/>
  <c r="U45" i="4"/>
  <c r="N45" i="4" s="1"/>
  <c r="T45" i="4"/>
  <c r="U42" i="4"/>
  <c r="N42" i="4" s="1"/>
  <c r="T42" i="4"/>
  <c r="U37" i="4"/>
  <c r="N37" i="4" s="1"/>
  <c r="T37" i="4"/>
  <c r="U34" i="4"/>
  <c r="N34" i="4" s="1"/>
  <c r="T34" i="4"/>
  <c r="U29" i="4"/>
  <c r="N29" i="4" s="1"/>
  <c r="T29" i="4"/>
  <c r="U26" i="4"/>
  <c r="N26" i="4" s="1"/>
  <c r="T26" i="4"/>
  <c r="U21" i="4"/>
  <c r="N21" i="4" s="1"/>
  <c r="T21" i="4"/>
  <c r="I21" i="4"/>
  <c r="U18" i="4"/>
  <c r="N18" i="4" s="1"/>
  <c r="T18" i="4"/>
  <c r="D18" i="4"/>
  <c r="H18" i="4"/>
  <c r="L18" i="4"/>
  <c r="P18" i="4"/>
  <c r="M29" i="18"/>
  <c r="N29" i="18"/>
  <c r="O30" i="17"/>
  <c r="V27" i="17"/>
  <c r="W27" i="17"/>
  <c r="R27" i="17"/>
  <c r="T30" i="18"/>
  <c r="P30" i="18"/>
  <c r="P27" i="18"/>
  <c r="U27" i="18"/>
  <c r="V23" i="17"/>
  <c r="W23" i="17"/>
  <c r="R23" i="17"/>
  <c r="U30" i="18"/>
  <c r="O26" i="17"/>
  <c r="W25" i="17"/>
  <c r="R25" i="17"/>
  <c r="P29" i="18"/>
  <c r="U29" i="18"/>
  <c r="T28" i="18"/>
  <c r="U28" i="18"/>
  <c r="N26" i="18"/>
  <c r="M26" i="18"/>
  <c r="T29" i="18"/>
  <c r="M30" i="18"/>
  <c r="P28" i="18"/>
  <c r="T26" i="18"/>
  <c r="U26" i="18"/>
  <c r="O47" i="35"/>
  <c r="I19" i="9" l="1"/>
  <c r="L19" i="9"/>
  <c r="M19" i="9"/>
  <c r="J19" i="9"/>
  <c r="J13" i="9"/>
  <c r="K13" i="9"/>
  <c r="E22" i="9"/>
  <c r="K16" i="9"/>
  <c r="E26" i="9"/>
  <c r="K15" i="9"/>
  <c r="G26" i="9"/>
  <c r="H26" i="9" s="1"/>
  <c r="J24" i="9"/>
  <c r="I20" i="9"/>
  <c r="K20" i="9"/>
  <c r="J20" i="9"/>
  <c r="O20" i="9" s="1"/>
  <c r="M17" i="9"/>
  <c r="J16" i="9"/>
  <c r="K14" i="9"/>
  <c r="I15" i="9"/>
  <c r="L15" i="9"/>
  <c r="M13" i="9"/>
  <c r="P26" i="9"/>
  <c r="L13" i="9"/>
  <c r="I26" i="9"/>
  <c r="K26" i="9"/>
  <c r="N27" i="9"/>
  <c r="O27" i="9"/>
  <c r="J26" i="9"/>
  <c r="O26" i="9" s="1"/>
  <c r="N26" i="9"/>
  <c r="L26" i="9"/>
  <c r="N25" i="9"/>
  <c r="J25" i="9"/>
  <c r="O25" i="9" s="1"/>
  <c r="K25" i="9"/>
  <c r="I25" i="9"/>
  <c r="M25" i="9"/>
  <c r="C23" i="9"/>
  <c r="E23" i="9" s="1"/>
  <c r="G23" i="9" s="1"/>
  <c r="H23" i="9" s="1"/>
  <c r="U23" i="9"/>
  <c r="L23" i="9" s="1"/>
  <c r="I22" i="9"/>
  <c r="N22" i="9"/>
  <c r="G22" i="9"/>
  <c r="H22" i="9" s="1"/>
  <c r="O22" i="9" s="1"/>
  <c r="M22" i="9"/>
  <c r="N21" i="9"/>
  <c r="I21" i="9"/>
  <c r="J21" i="9"/>
  <c r="O21" i="9" s="1"/>
  <c r="L21" i="9"/>
  <c r="M21" i="9"/>
  <c r="K21" i="9"/>
  <c r="E19" i="9"/>
  <c r="G19" i="9" s="1"/>
  <c r="H19" i="9" s="1"/>
  <c r="O19" i="9" s="1"/>
  <c r="N20" i="9"/>
  <c r="J18" i="9"/>
  <c r="L18" i="9"/>
  <c r="E15" i="9"/>
  <c r="G15" i="9" s="1"/>
  <c r="H15" i="9" s="1"/>
  <c r="E18" i="9"/>
  <c r="N18" i="9" s="1"/>
  <c r="I18" i="9"/>
  <c r="K18" i="9"/>
  <c r="E17" i="9"/>
  <c r="G17" i="9" s="1"/>
  <c r="H17" i="9" s="1"/>
  <c r="I17" i="9"/>
  <c r="J17" i="9"/>
  <c r="L17" i="9"/>
  <c r="E16" i="9"/>
  <c r="N16" i="9" s="1"/>
  <c r="J15" i="9"/>
  <c r="N14" i="9"/>
  <c r="I14" i="9"/>
  <c r="M14" i="9"/>
  <c r="J14" i="9"/>
  <c r="O14" i="9" s="1"/>
  <c r="U9" i="18"/>
  <c r="I40" i="14"/>
  <c r="AI35" i="9"/>
  <c r="AI34" i="9"/>
  <c r="AI33" i="9"/>
  <c r="AI32" i="9"/>
  <c r="AI31" i="9"/>
  <c r="AI30" i="9"/>
  <c r="AI29" i="9"/>
  <c r="AI28" i="9"/>
  <c r="AI27" i="9"/>
  <c r="AI26" i="9"/>
  <c r="AI25" i="9"/>
  <c r="AI24" i="9"/>
  <c r="AI23" i="9"/>
  <c r="AI22" i="9"/>
  <c r="AI21" i="9"/>
  <c r="AI20" i="9"/>
  <c r="AI19" i="9"/>
  <c r="AI18" i="9"/>
  <c r="AI17" i="9"/>
  <c r="AI16" i="9"/>
  <c r="AI15" i="9"/>
  <c r="AI14" i="9"/>
  <c r="AI13" i="9"/>
  <c r="AI12" i="9"/>
  <c r="AI11" i="9"/>
  <c r="AI10" i="9"/>
  <c r="AI9" i="9"/>
  <c r="AI8" i="9"/>
  <c r="AI7" i="9"/>
  <c r="AI6" i="9"/>
  <c r="F5" i="36"/>
  <c r="F12" i="36"/>
  <c r="F29" i="36"/>
  <c r="I39" i="36"/>
  <c r="M39" i="36"/>
  <c r="K40" i="36"/>
  <c r="L40" i="36"/>
  <c r="I41" i="36"/>
  <c r="M41" i="36"/>
  <c r="K42" i="36"/>
  <c r="L42" i="36"/>
  <c r="I43" i="36"/>
  <c r="M43" i="36"/>
  <c r="I44" i="36"/>
  <c r="K44" i="36"/>
  <c r="L44" i="36"/>
  <c r="M44" i="36"/>
  <c r="I45" i="36"/>
  <c r="K45" i="36"/>
  <c r="L45" i="36"/>
  <c r="M45" i="36"/>
  <c r="G46" i="36"/>
  <c r="K46" i="36"/>
  <c r="L46" i="36"/>
  <c r="P46" i="36"/>
  <c r="I47" i="36"/>
  <c r="M47" i="36"/>
  <c r="G42" i="36"/>
  <c r="G45" i="36"/>
  <c r="F16" i="36"/>
  <c r="H54" i="36"/>
  <c r="C53" i="36"/>
  <c r="B53" i="36"/>
  <c r="C52" i="36"/>
  <c r="B52" i="36"/>
  <c r="C51" i="36"/>
  <c r="B51" i="36"/>
  <c r="C50" i="36"/>
  <c r="B50" i="36"/>
  <c r="Q47" i="36"/>
  <c r="D47" i="36"/>
  <c r="Q46" i="36"/>
  <c r="D46" i="36"/>
  <c r="Q45" i="36"/>
  <c r="D45" i="36"/>
  <c r="Q44" i="36"/>
  <c r="D44" i="36"/>
  <c r="Q43" i="36"/>
  <c r="D43" i="36"/>
  <c r="Q42" i="36"/>
  <c r="D42" i="36"/>
  <c r="Q41" i="36"/>
  <c r="D41" i="36"/>
  <c r="Q40" i="36"/>
  <c r="D40" i="36"/>
  <c r="Q39" i="36"/>
  <c r="D39" i="36"/>
  <c r="Q38" i="36"/>
  <c r="D38" i="36"/>
  <c r="Q37" i="36"/>
  <c r="D37" i="36"/>
  <c r="Q36" i="36"/>
  <c r="D36" i="36"/>
  <c r="Q35" i="36"/>
  <c r="D35" i="36"/>
  <c r="Q34" i="36"/>
  <c r="D34" i="36"/>
  <c r="Q33" i="36"/>
  <c r="D33" i="36"/>
  <c r="Q32" i="36"/>
  <c r="D32" i="36"/>
  <c r="R31" i="36"/>
  <c r="Q31" i="36"/>
  <c r="D31" i="36"/>
  <c r="Q30" i="36"/>
  <c r="D30" i="36"/>
  <c r="Q29" i="36"/>
  <c r="D29" i="36"/>
  <c r="Q28" i="36"/>
  <c r="D28" i="36"/>
  <c r="Q27" i="36"/>
  <c r="D27" i="36"/>
  <c r="Q26" i="36"/>
  <c r="D26" i="36"/>
  <c r="Q25" i="36"/>
  <c r="F25" i="36"/>
  <c r="D25" i="36"/>
  <c r="Q24" i="36"/>
  <c r="D24" i="36"/>
  <c r="R23" i="36"/>
  <c r="Q23" i="36"/>
  <c r="D23" i="36"/>
  <c r="Q22" i="36"/>
  <c r="D22" i="36"/>
  <c r="Q21" i="36"/>
  <c r="D21" i="36"/>
  <c r="Q20" i="36"/>
  <c r="D20" i="36"/>
  <c r="Q19" i="36"/>
  <c r="D19" i="36"/>
  <c r="Q18" i="36"/>
  <c r="D18" i="36"/>
  <c r="Q17" i="36"/>
  <c r="D17" i="36"/>
  <c r="Q16" i="36"/>
  <c r="D16" i="36"/>
  <c r="Q15" i="36"/>
  <c r="D15" i="36"/>
  <c r="Q14" i="36"/>
  <c r="D14" i="36"/>
  <c r="Q13" i="36"/>
  <c r="D13" i="36"/>
  <c r="Q12" i="36"/>
  <c r="D12" i="36"/>
  <c r="R11" i="36"/>
  <c r="Q11" i="36"/>
  <c r="D11" i="36"/>
  <c r="Q10" i="36"/>
  <c r="D10" i="36"/>
  <c r="Q9" i="36"/>
  <c r="D9" i="36"/>
  <c r="Q8" i="36"/>
  <c r="D8" i="36"/>
  <c r="Q7" i="36"/>
  <c r="D7" i="36"/>
  <c r="Q6" i="36"/>
  <c r="D6" i="36"/>
  <c r="Q5" i="36"/>
  <c r="D5" i="36"/>
  <c r="Q4" i="36"/>
  <c r="D4" i="36"/>
  <c r="Q3" i="36"/>
  <c r="D3" i="36"/>
  <c r="Q2" i="36"/>
  <c r="D2" i="36"/>
  <c r="U1" i="36"/>
  <c r="T1" i="36"/>
  <c r="S1" i="36"/>
  <c r="R1" i="36"/>
  <c r="Q1" i="36"/>
  <c r="P1" i="36"/>
  <c r="O1" i="36"/>
  <c r="N1" i="36"/>
  <c r="M1" i="36"/>
  <c r="L1" i="36"/>
  <c r="K1" i="36"/>
  <c r="J1" i="36"/>
  <c r="I1" i="36"/>
  <c r="H1" i="36"/>
  <c r="G1" i="36"/>
  <c r="F1" i="36"/>
  <c r="E1" i="36"/>
  <c r="D1" i="36"/>
  <c r="C1" i="36"/>
  <c r="B1" i="36"/>
  <c r="AE41" i="9"/>
  <c r="AE40" i="9"/>
  <c r="AE39" i="9"/>
  <c r="AE38" i="9"/>
  <c r="AE37" i="9"/>
  <c r="AE36" i="9"/>
  <c r="AE35" i="9"/>
  <c r="AE34" i="9"/>
  <c r="AE33" i="9"/>
  <c r="AE32" i="9"/>
  <c r="AE31" i="9"/>
  <c r="AE30" i="9"/>
  <c r="AE29" i="9"/>
  <c r="AE28" i="9"/>
  <c r="AE27" i="9"/>
  <c r="AE26" i="9"/>
  <c r="AE25" i="9"/>
  <c r="AE24" i="9"/>
  <c r="AE23" i="9"/>
  <c r="AE22" i="9"/>
  <c r="AE21" i="9"/>
  <c r="AE20" i="9"/>
  <c r="AE19" i="9"/>
  <c r="AE18" i="9"/>
  <c r="AE17" i="9"/>
  <c r="AE16" i="9"/>
  <c r="AE15" i="9"/>
  <c r="AE14" i="9"/>
  <c r="AE13" i="9"/>
  <c r="AE12" i="9"/>
  <c r="AE11" i="9"/>
  <c r="AE10" i="9"/>
  <c r="AE9" i="9"/>
  <c r="AE8" i="9"/>
  <c r="AE7" i="9"/>
  <c r="AE6" i="9"/>
  <c r="F4" i="36"/>
  <c r="R5" i="36"/>
  <c r="R6" i="36"/>
  <c r="R12" i="36"/>
  <c r="R13" i="36"/>
  <c r="R14" i="36"/>
  <c r="R15" i="36"/>
  <c r="R16" i="36"/>
  <c r="R17" i="36"/>
  <c r="F18" i="36"/>
  <c r="R21" i="36"/>
  <c r="F22" i="36"/>
  <c r="R24" i="36"/>
  <c r="R26" i="36"/>
  <c r="R28" i="36"/>
  <c r="R32" i="36"/>
  <c r="R34" i="36"/>
  <c r="R36" i="36"/>
  <c r="F6" i="36"/>
  <c r="F7" i="36"/>
  <c r="F8" i="36"/>
  <c r="F13" i="36"/>
  <c r="F20" i="36"/>
  <c r="F21" i="36"/>
  <c r="F33" i="36"/>
  <c r="F37" i="36"/>
  <c r="F39" i="36"/>
  <c r="G40" i="36"/>
  <c r="P40" i="36"/>
  <c r="F41" i="36"/>
  <c r="P42" i="36"/>
  <c r="F44" i="36"/>
  <c r="G44" i="36"/>
  <c r="P44" i="36"/>
  <c r="F45" i="36"/>
  <c r="P45" i="36"/>
  <c r="K23" i="9" l="1"/>
  <c r="O15" i="9"/>
  <c r="N19" i="9"/>
  <c r="M23" i="9"/>
  <c r="N23" i="9"/>
  <c r="J23" i="9"/>
  <c r="O23" i="9" s="1"/>
  <c r="I23" i="9"/>
  <c r="E24" i="9"/>
  <c r="P23" i="9"/>
  <c r="N15" i="9"/>
  <c r="N17" i="9"/>
  <c r="G18" i="9"/>
  <c r="H18" i="9" s="1"/>
  <c r="O18" i="9" s="1"/>
  <c r="G16" i="9"/>
  <c r="H16" i="9" s="1"/>
  <c r="O16" i="9" s="1"/>
  <c r="O17" i="9"/>
  <c r="I41" i="14"/>
  <c r="D91" i="34"/>
  <c r="C91" i="34"/>
  <c r="P14" i="36"/>
  <c r="C90" i="34"/>
  <c r="F9" i="36"/>
  <c r="R9" i="36"/>
  <c r="F43" i="36"/>
  <c r="G43" i="36"/>
  <c r="K43" i="36"/>
  <c r="P43" i="36"/>
  <c r="L43" i="36"/>
  <c r="W43" i="36" s="1"/>
  <c r="T47" i="36"/>
  <c r="F47" i="36"/>
  <c r="G47" i="36"/>
  <c r="K47" i="36"/>
  <c r="P47" i="36"/>
  <c r="L47" i="36"/>
  <c r="W47" i="36" s="1"/>
  <c r="O46" i="36"/>
  <c r="F46" i="36"/>
  <c r="W46" i="36" s="1"/>
  <c r="F42" i="36"/>
  <c r="W42" i="36" s="1"/>
  <c r="L41" i="36"/>
  <c r="W41" i="36" s="1"/>
  <c r="F40" i="36"/>
  <c r="W40" i="36" s="1"/>
  <c r="L39" i="36"/>
  <c r="W39" i="36" s="1"/>
  <c r="F38" i="36"/>
  <c r="L37" i="36"/>
  <c r="W37" i="36" s="1"/>
  <c r="F36" i="36"/>
  <c r="F34" i="36"/>
  <c r="L33" i="36"/>
  <c r="W33" i="36" s="1"/>
  <c r="F23" i="36"/>
  <c r="T37" i="36"/>
  <c r="T33" i="36"/>
  <c r="M46" i="36"/>
  <c r="I46" i="36"/>
  <c r="M42" i="36"/>
  <c r="I42" i="36"/>
  <c r="P41" i="36"/>
  <c r="K41" i="36"/>
  <c r="G41" i="36"/>
  <c r="M40" i="36"/>
  <c r="I40" i="36"/>
  <c r="P39" i="36"/>
  <c r="K39" i="36"/>
  <c r="G39" i="36"/>
  <c r="C39" i="36"/>
  <c r="S15" i="36"/>
  <c r="P10" i="36"/>
  <c r="U28" i="36"/>
  <c r="U20" i="36"/>
  <c r="P4" i="36"/>
  <c r="T3" i="36"/>
  <c r="S3" i="36"/>
  <c r="R3" i="36"/>
  <c r="C47" i="36"/>
  <c r="F3" i="36"/>
  <c r="F19" i="36"/>
  <c r="F11" i="36"/>
  <c r="F54" i="36" s="1"/>
  <c r="T44" i="36"/>
  <c r="T40" i="36"/>
  <c r="T36" i="36"/>
  <c r="T32" i="36"/>
  <c r="T16" i="36"/>
  <c r="T12" i="36"/>
  <c r="T8" i="36"/>
  <c r="T4" i="36"/>
  <c r="C43" i="36"/>
  <c r="C33" i="36"/>
  <c r="T43" i="36"/>
  <c r="T41" i="36"/>
  <c r="T39" i="36"/>
  <c r="T35" i="36"/>
  <c r="T31" i="36"/>
  <c r="T27" i="36"/>
  <c r="T19" i="36"/>
  <c r="T15" i="36"/>
  <c r="T7" i="36"/>
  <c r="S47" i="36"/>
  <c r="S45" i="36"/>
  <c r="S43" i="36"/>
  <c r="S41" i="36"/>
  <c r="S39" i="36"/>
  <c r="S35" i="36"/>
  <c r="S33" i="36"/>
  <c r="S27" i="36"/>
  <c r="S25" i="36"/>
  <c r="S21" i="36"/>
  <c r="S7" i="36"/>
  <c r="S5" i="36"/>
  <c r="C30" i="36"/>
  <c r="T46" i="36"/>
  <c r="T42" i="36"/>
  <c r="S14" i="36"/>
  <c r="S10" i="36"/>
  <c r="T45" i="36"/>
  <c r="S12" i="36"/>
  <c r="S46" i="36"/>
  <c r="S44" i="36"/>
  <c r="S42" i="36"/>
  <c r="S40" i="36"/>
  <c r="S36" i="36"/>
  <c r="S34" i="36"/>
  <c r="S28" i="36"/>
  <c r="S26" i="36"/>
  <c r="S24" i="36"/>
  <c r="S22" i="36"/>
  <c r="S19" i="36"/>
  <c r="C45" i="36"/>
  <c r="C41" i="36"/>
  <c r="O41" i="36"/>
  <c r="J41" i="36"/>
  <c r="R30" i="36"/>
  <c r="S30" i="36"/>
  <c r="O43" i="36"/>
  <c r="O40" i="36"/>
  <c r="J40" i="36"/>
  <c r="N44" i="36"/>
  <c r="U44" i="36"/>
  <c r="N40" i="36"/>
  <c r="U40" i="36"/>
  <c r="R38" i="36"/>
  <c r="F35" i="36"/>
  <c r="S32" i="36"/>
  <c r="S29" i="36"/>
  <c r="R29" i="36"/>
  <c r="R10" i="36"/>
  <c r="F10" i="36"/>
  <c r="R27" i="36"/>
  <c r="O45" i="36"/>
  <c r="J45" i="36"/>
  <c r="O42" i="36"/>
  <c r="J42" i="36"/>
  <c r="S37" i="36"/>
  <c r="R37" i="36"/>
  <c r="F15" i="36"/>
  <c r="R7" i="36"/>
  <c r="O47" i="36"/>
  <c r="J47" i="36"/>
  <c r="O44" i="36"/>
  <c r="J44" i="36"/>
  <c r="O39" i="36"/>
  <c r="J39" i="36"/>
  <c r="N46" i="36"/>
  <c r="U46" i="36"/>
  <c r="N42" i="36"/>
  <c r="U42" i="36"/>
  <c r="R22" i="36"/>
  <c r="S18" i="36"/>
  <c r="R18" i="36"/>
  <c r="R4" i="36"/>
  <c r="R19" i="36"/>
  <c r="R35" i="36"/>
  <c r="R8" i="36"/>
  <c r="R20" i="36"/>
  <c r="R25" i="36"/>
  <c r="R33" i="36"/>
  <c r="R39" i="36"/>
  <c r="H39" i="36" s="1"/>
  <c r="R40" i="36"/>
  <c r="H40" i="36" s="1"/>
  <c r="R41" i="36"/>
  <c r="H41" i="36" s="1"/>
  <c r="R42" i="36"/>
  <c r="H42" i="36" s="1"/>
  <c r="R43" i="36"/>
  <c r="H43" i="36" s="1"/>
  <c r="R44" i="36"/>
  <c r="H44" i="36" s="1"/>
  <c r="R45" i="36"/>
  <c r="H45" i="36" s="1"/>
  <c r="R46" i="36"/>
  <c r="H46" i="36" s="1"/>
  <c r="R47" i="36"/>
  <c r="H47" i="36" s="1"/>
  <c r="W45" i="36"/>
  <c r="W44" i="36"/>
  <c r="S20" i="36"/>
  <c r="P30" i="36"/>
  <c r="T29" i="36"/>
  <c r="T25" i="36"/>
  <c r="S6" i="36"/>
  <c r="F17" i="36"/>
  <c r="F31" i="36"/>
  <c r="F27" i="36"/>
  <c r="T38" i="36"/>
  <c r="T34" i="36"/>
  <c r="U32" i="36"/>
  <c r="F32" i="36"/>
  <c r="T30" i="36"/>
  <c r="F30" i="36"/>
  <c r="T28" i="36"/>
  <c r="F28" i="36"/>
  <c r="T26" i="36"/>
  <c r="U26" i="36"/>
  <c r="F26" i="36"/>
  <c r="T24" i="36"/>
  <c r="F24" i="36"/>
  <c r="S16" i="36"/>
  <c r="F14" i="36"/>
  <c r="S8" i="36"/>
  <c r="T20" i="36"/>
  <c r="T23" i="36"/>
  <c r="T21" i="36"/>
  <c r="T18" i="36"/>
  <c r="T13" i="36"/>
  <c r="S13" i="36"/>
  <c r="T10" i="36"/>
  <c r="T5" i="36"/>
  <c r="T22" i="36"/>
  <c r="T17" i="36"/>
  <c r="T14" i="36"/>
  <c r="T11" i="36"/>
  <c r="T9" i="36"/>
  <c r="S9" i="36"/>
  <c r="T6" i="36"/>
  <c r="U6" i="36"/>
  <c r="A69" i="35"/>
  <c r="L69" i="35"/>
  <c r="N24" i="9" l="1"/>
  <c r="G24" i="9"/>
  <c r="H24" i="9" s="1"/>
  <c r="O24" i="9" s="1"/>
  <c r="I42" i="14"/>
  <c r="F53" i="36"/>
  <c r="C29" i="36"/>
  <c r="C31" i="36"/>
  <c r="S31" i="36"/>
  <c r="J46" i="36"/>
  <c r="J43" i="36"/>
  <c r="C22" i="36"/>
  <c r="C15" i="36"/>
  <c r="C25" i="36"/>
  <c r="U4" i="36"/>
  <c r="S4" i="36"/>
  <c r="I11" i="36"/>
  <c r="M11" i="36"/>
  <c r="I15" i="36"/>
  <c r="M15" i="36"/>
  <c r="I19" i="36"/>
  <c r="I23" i="36"/>
  <c r="M23" i="36"/>
  <c r="I27" i="36"/>
  <c r="K27" i="36"/>
  <c r="L31" i="36"/>
  <c r="W31" i="36" s="1"/>
  <c r="K31" i="36"/>
  <c r="I31" i="36"/>
  <c r="I20" i="36"/>
  <c r="K20" i="36"/>
  <c r="I24" i="36"/>
  <c r="K24" i="36"/>
  <c r="M24" i="36"/>
  <c r="K28" i="36"/>
  <c r="M28" i="36"/>
  <c r="I28" i="36"/>
  <c r="L32" i="36"/>
  <c r="W32" i="36" s="1"/>
  <c r="I32" i="36"/>
  <c r="M32" i="36"/>
  <c r="K11" i="36"/>
  <c r="L15" i="36"/>
  <c r="W15" i="36" s="1"/>
  <c r="K19" i="36"/>
  <c r="L23" i="36"/>
  <c r="W23" i="36" s="1"/>
  <c r="K32" i="36"/>
  <c r="M19" i="36"/>
  <c r="M13" i="36"/>
  <c r="M17" i="36"/>
  <c r="I21" i="36"/>
  <c r="I25" i="36"/>
  <c r="K25" i="36"/>
  <c r="K29" i="36"/>
  <c r="L29" i="36"/>
  <c r="W29" i="36" s="1"/>
  <c r="I29" i="36"/>
  <c r="L13" i="36"/>
  <c r="W13" i="36" s="1"/>
  <c r="K8" i="36"/>
  <c r="M29" i="36"/>
  <c r="M25" i="36"/>
  <c r="C19" i="36"/>
  <c r="K4" i="36"/>
  <c r="I22" i="36"/>
  <c r="K26" i="36"/>
  <c r="M26" i="36"/>
  <c r="I26" i="36"/>
  <c r="L30" i="36"/>
  <c r="W30" i="36" s="1"/>
  <c r="I30" i="36"/>
  <c r="M30" i="36"/>
  <c r="L11" i="36"/>
  <c r="W11" i="36" s="1"/>
  <c r="K15" i="36"/>
  <c r="L19" i="36"/>
  <c r="W19" i="36" s="1"/>
  <c r="K23" i="36"/>
  <c r="L20" i="36"/>
  <c r="W20" i="36" s="1"/>
  <c r="L24" i="36"/>
  <c r="W24" i="36" s="1"/>
  <c r="K30" i="36"/>
  <c r="M27" i="36"/>
  <c r="I4" i="36"/>
  <c r="M4" i="36"/>
  <c r="L4" i="36"/>
  <c r="W4" i="36" s="1"/>
  <c r="C4" i="36"/>
  <c r="F49" i="36"/>
  <c r="C6" i="36"/>
  <c r="E42" i="36"/>
  <c r="E43" i="36"/>
  <c r="E30" i="36"/>
  <c r="E31" i="36"/>
  <c r="E46" i="36"/>
  <c r="E47" i="36"/>
  <c r="E40" i="36"/>
  <c r="E44" i="36"/>
  <c r="E45" i="36"/>
  <c r="E29" i="36"/>
  <c r="E41" i="36"/>
  <c r="C44" i="36"/>
  <c r="N41" i="36"/>
  <c r="U41" i="36"/>
  <c r="N45" i="36"/>
  <c r="U45" i="36"/>
  <c r="C10" i="36"/>
  <c r="C42" i="36"/>
  <c r="U25" i="36"/>
  <c r="U31" i="36"/>
  <c r="U33" i="36"/>
  <c r="U37" i="36"/>
  <c r="U15" i="36"/>
  <c r="C14" i="36"/>
  <c r="C46" i="36"/>
  <c r="N39" i="36"/>
  <c r="U39" i="36"/>
  <c r="N43" i="36"/>
  <c r="U43" i="36"/>
  <c r="N47" i="36"/>
  <c r="U47" i="36"/>
  <c r="U35" i="36"/>
  <c r="C18" i="36"/>
  <c r="C40" i="36"/>
  <c r="F50" i="36"/>
  <c r="F52" i="36"/>
  <c r="S38" i="36"/>
  <c r="F51" i="36"/>
  <c r="M38" i="36"/>
  <c r="U38" i="36"/>
  <c r="M36" i="36"/>
  <c r="U36" i="36"/>
  <c r="P22" i="36"/>
  <c r="P25" i="36"/>
  <c r="P37" i="36"/>
  <c r="C37" i="36"/>
  <c r="P36" i="36"/>
  <c r="C36" i="36"/>
  <c r="P19" i="36"/>
  <c r="P33" i="36"/>
  <c r="G30" i="36"/>
  <c r="H30" i="36" s="1"/>
  <c r="P18" i="36"/>
  <c r="P7" i="36"/>
  <c r="C7" i="36"/>
  <c r="C11" i="36"/>
  <c r="C17" i="36"/>
  <c r="S17" i="36"/>
  <c r="P15" i="36"/>
  <c r="J26" i="36"/>
  <c r="P32" i="36"/>
  <c r="C32" i="36"/>
  <c r="M20" i="36"/>
  <c r="U29" i="36"/>
  <c r="P35" i="36"/>
  <c r="C35" i="36"/>
  <c r="U11" i="36"/>
  <c r="S11" i="36"/>
  <c r="P34" i="36"/>
  <c r="C34" i="36"/>
  <c r="P23" i="36"/>
  <c r="C23" i="36"/>
  <c r="N34" i="36"/>
  <c r="P24" i="36"/>
  <c r="C24" i="36"/>
  <c r="L35" i="36"/>
  <c r="W35" i="36" s="1"/>
  <c r="U27" i="36"/>
  <c r="P29" i="36"/>
  <c r="P31" i="36"/>
  <c r="M31" i="36"/>
  <c r="P26" i="36"/>
  <c r="C26" i="36"/>
  <c r="U19" i="36"/>
  <c r="U24" i="36"/>
  <c r="P28" i="36"/>
  <c r="C28" i="36"/>
  <c r="P20" i="36"/>
  <c r="C20" i="36"/>
  <c r="P27" i="36"/>
  <c r="C27" i="36"/>
  <c r="U23" i="36"/>
  <c r="P6" i="36"/>
  <c r="J15" i="36"/>
  <c r="N35" i="36"/>
  <c r="J20" i="36"/>
  <c r="U30" i="36"/>
  <c r="M34" i="36"/>
  <c r="U34" i="36"/>
  <c r="P12" i="36"/>
  <c r="C12" i="36"/>
  <c r="S23" i="36"/>
  <c r="C9" i="36"/>
  <c r="C5" i="36"/>
  <c r="L21" i="36"/>
  <c r="W21" i="36" s="1"/>
  <c r="J24" i="36"/>
  <c r="J32" i="36"/>
  <c r="U7" i="36"/>
  <c r="M6" i="36"/>
  <c r="I33" i="36"/>
  <c r="L38" i="36"/>
  <c r="W38" i="36" s="1"/>
  <c r="C13" i="36"/>
  <c r="U18" i="36"/>
  <c r="U9" i="36"/>
  <c r="J19" i="36"/>
  <c r="L26" i="36"/>
  <c r="W26" i="36" s="1"/>
  <c r="J28" i="36"/>
  <c r="J36" i="36"/>
  <c r="I36" i="36"/>
  <c r="K6" i="36"/>
  <c r="J6" i="36"/>
  <c r="L27" i="36"/>
  <c r="W27" i="36" s="1"/>
  <c r="I37" i="36"/>
  <c r="J37" i="36"/>
  <c r="U13" i="36"/>
  <c r="K36" i="36"/>
  <c r="L28" i="36"/>
  <c r="W28" i="36" s="1"/>
  <c r="L6" i="36"/>
  <c r="W6" i="36" s="1"/>
  <c r="M22" i="36"/>
  <c r="P11" i="36"/>
  <c r="U14" i="36"/>
  <c r="U10" i="36"/>
  <c r="C21" i="36"/>
  <c r="I34" i="36"/>
  <c r="K34" i="36"/>
  <c r="I6" i="36"/>
  <c r="L25" i="36"/>
  <c r="W25" i="36" s="1"/>
  <c r="I35" i="36"/>
  <c r="K33" i="36"/>
  <c r="K35" i="36"/>
  <c r="K37" i="36"/>
  <c r="M33" i="36"/>
  <c r="L36" i="36"/>
  <c r="W36" i="36" s="1"/>
  <c r="L34" i="36"/>
  <c r="W34" i="36" s="1"/>
  <c r="U17" i="36"/>
  <c r="J38" i="36"/>
  <c r="I38" i="36"/>
  <c r="K38" i="36"/>
  <c r="U12" i="36"/>
  <c r="M37" i="36"/>
  <c r="M35" i="36"/>
  <c r="I43" i="14" l="1"/>
  <c r="N25" i="36"/>
  <c r="E25" i="36"/>
  <c r="N7" i="36"/>
  <c r="N11" i="36"/>
  <c r="E27" i="36"/>
  <c r="N23" i="36"/>
  <c r="E15" i="36"/>
  <c r="N14" i="36"/>
  <c r="N10" i="36"/>
  <c r="N8" i="36"/>
  <c r="N27" i="36"/>
  <c r="E26" i="36"/>
  <c r="N28" i="36"/>
  <c r="N16" i="36"/>
  <c r="N26" i="36"/>
  <c r="E20" i="36"/>
  <c r="N19" i="36"/>
  <c r="N15" i="36"/>
  <c r="M5" i="36"/>
  <c r="I5" i="36"/>
  <c r="L5" i="36"/>
  <c r="W5" i="36" s="1"/>
  <c r="K5" i="36"/>
  <c r="J23" i="36"/>
  <c r="N20" i="36"/>
  <c r="N12" i="36"/>
  <c r="U5" i="36"/>
  <c r="J4" i="36"/>
  <c r="P3" i="36"/>
  <c r="C3" i="36"/>
  <c r="U54" i="36"/>
  <c r="J54" i="36" s="1"/>
  <c r="P38" i="36"/>
  <c r="C38" i="36"/>
  <c r="E39" i="36"/>
  <c r="L54" i="36"/>
  <c r="N30" i="36"/>
  <c r="E38" i="36"/>
  <c r="E36" i="36"/>
  <c r="N36" i="36"/>
  <c r="E37" i="36"/>
  <c r="N29" i="36"/>
  <c r="N33" i="36"/>
  <c r="N31" i="36"/>
  <c r="N37" i="36"/>
  <c r="P17" i="36"/>
  <c r="E33" i="36"/>
  <c r="N38" i="36"/>
  <c r="E16" i="36"/>
  <c r="E23" i="36"/>
  <c r="O30" i="36"/>
  <c r="J30" i="36"/>
  <c r="E12" i="36"/>
  <c r="J27" i="36"/>
  <c r="J21" i="36"/>
  <c r="J35" i="36"/>
  <c r="J25" i="36"/>
  <c r="J34" i="36"/>
  <c r="K21" i="36"/>
  <c r="M8" i="36"/>
  <c r="U8" i="36"/>
  <c r="K13" i="36"/>
  <c r="J33" i="36"/>
  <c r="E35" i="36"/>
  <c r="G33" i="36"/>
  <c r="H33" i="36" s="1"/>
  <c r="E34" i="36"/>
  <c r="E7" i="36"/>
  <c r="P16" i="36"/>
  <c r="C16" i="36"/>
  <c r="G32" i="36"/>
  <c r="H32" i="36" s="1"/>
  <c r="G28" i="36"/>
  <c r="H28" i="36" s="1"/>
  <c r="J29" i="36"/>
  <c r="L16" i="36"/>
  <c r="W16" i="36" s="1"/>
  <c r="U16" i="36"/>
  <c r="J11" i="36"/>
  <c r="E8" i="36"/>
  <c r="E19" i="36"/>
  <c r="E24" i="36"/>
  <c r="K17" i="36"/>
  <c r="J31" i="36"/>
  <c r="N32" i="36"/>
  <c r="E32" i="36"/>
  <c r="P8" i="36"/>
  <c r="C8" i="36"/>
  <c r="E28" i="36"/>
  <c r="E18" i="36"/>
  <c r="M21" i="36"/>
  <c r="U21" i="36"/>
  <c r="U53" i="36" s="1"/>
  <c r="J53" i="36" s="1"/>
  <c r="S53" i="36" s="1"/>
  <c r="K22" i="36"/>
  <c r="U22" i="36"/>
  <c r="J22" i="36"/>
  <c r="L22" i="36"/>
  <c r="W22" i="36" s="1"/>
  <c r="E11" i="36"/>
  <c r="G29" i="36"/>
  <c r="H29" i="36" s="1"/>
  <c r="J9" i="36"/>
  <c r="I9" i="36"/>
  <c r="M9" i="36"/>
  <c r="E21" i="36"/>
  <c r="P21" i="36"/>
  <c r="N24" i="36"/>
  <c r="I17" i="36"/>
  <c r="J17" i="36"/>
  <c r="I12" i="36"/>
  <c r="I54" i="36" s="1"/>
  <c r="L12" i="36"/>
  <c r="W12" i="36" s="1"/>
  <c r="W54" i="36" s="1"/>
  <c r="K12" i="36"/>
  <c r="M12" i="36"/>
  <c r="K16" i="36"/>
  <c r="I13" i="36"/>
  <c r="J13" i="36"/>
  <c r="L17" i="36"/>
  <c r="W17" i="36" s="1"/>
  <c r="P5" i="36"/>
  <c r="E6" i="36"/>
  <c r="K9" i="36"/>
  <c r="I16" i="36"/>
  <c r="P9" i="36"/>
  <c r="I8" i="36"/>
  <c r="L8" i="36"/>
  <c r="W8" i="36" s="1"/>
  <c r="I7" i="36"/>
  <c r="I53" i="36" s="1"/>
  <c r="K7" i="36"/>
  <c r="L7" i="36"/>
  <c r="W7" i="36" s="1"/>
  <c r="L53" i="36" s="1"/>
  <c r="M7" i="36"/>
  <c r="M16" i="36"/>
  <c r="I14" i="36"/>
  <c r="M14" i="36"/>
  <c r="K14" i="36"/>
  <c r="L14" i="36"/>
  <c r="W14" i="36" s="1"/>
  <c r="I10" i="36"/>
  <c r="K10" i="36"/>
  <c r="M10" i="36"/>
  <c r="L10" i="36"/>
  <c r="W10" i="36" s="1"/>
  <c r="L9" i="36"/>
  <c r="W9" i="36" s="1"/>
  <c r="M18" i="36"/>
  <c r="I18" i="36"/>
  <c r="K18" i="36"/>
  <c r="L18" i="36"/>
  <c r="W18" i="36" s="1"/>
  <c r="P13" i="36"/>
  <c r="E22" i="36"/>
  <c r="A102" i="35"/>
  <c r="T90" i="35"/>
  <c r="L67" i="35"/>
  <c r="L65" i="35"/>
  <c r="A65" i="35"/>
  <c r="L63" i="35"/>
  <c r="A63" i="35"/>
  <c r="L61" i="35"/>
  <c r="A61" i="35"/>
  <c r="L59" i="35"/>
  <c r="L57" i="35"/>
  <c r="O57" i="35" s="1"/>
  <c r="A57" i="35"/>
  <c r="L55" i="35"/>
  <c r="A55" i="35"/>
  <c r="L53" i="35"/>
  <c r="L51" i="35"/>
  <c r="L49" i="35"/>
  <c r="O49" i="35" s="1"/>
  <c r="L47" i="35"/>
  <c r="A47" i="35"/>
  <c r="L45" i="35"/>
  <c r="O45" i="35" s="1"/>
  <c r="A45" i="35"/>
  <c r="L43" i="35"/>
  <c r="L41" i="35"/>
  <c r="L39" i="35"/>
  <c r="S38" i="35"/>
  <c r="K34" i="35"/>
  <c r="H34" i="35"/>
  <c r="I34" i="35" s="1"/>
  <c r="K33" i="35"/>
  <c r="H33" i="35"/>
  <c r="I33" i="35" s="1"/>
  <c r="K32" i="35"/>
  <c r="H32" i="35"/>
  <c r="I32" i="35" s="1"/>
  <c r="K31" i="35"/>
  <c r="H31" i="35"/>
  <c r="I31" i="35" s="1"/>
  <c r="K30" i="35"/>
  <c r="H30" i="35"/>
  <c r="I30" i="35" s="1"/>
  <c r="K29" i="35"/>
  <c r="H29" i="35"/>
  <c r="I29" i="35" s="1"/>
  <c r="B29" i="35"/>
  <c r="C29" i="35" s="1"/>
  <c r="S29" i="35" s="1"/>
  <c r="K28" i="35"/>
  <c r="H28" i="35"/>
  <c r="I28" i="35" s="1"/>
  <c r="K27" i="35"/>
  <c r="I27" i="35"/>
  <c r="H27" i="35"/>
  <c r="B27" i="35"/>
  <c r="C27" i="35" s="1"/>
  <c r="S27" i="35" s="1"/>
  <c r="K26" i="35"/>
  <c r="I26" i="35"/>
  <c r="H26" i="35"/>
  <c r="K25" i="35"/>
  <c r="H25" i="35"/>
  <c r="I25" i="35" s="1"/>
  <c r="B25" i="35"/>
  <c r="K24" i="35"/>
  <c r="H24" i="35"/>
  <c r="I24" i="35" s="1"/>
  <c r="K23" i="35"/>
  <c r="H23" i="35"/>
  <c r="I23" i="35" s="1"/>
  <c r="B23" i="35"/>
  <c r="K22" i="35"/>
  <c r="H22" i="35"/>
  <c r="I22" i="35" s="1"/>
  <c r="K21" i="35"/>
  <c r="H21" i="35"/>
  <c r="I21" i="35" s="1"/>
  <c r="B21" i="35"/>
  <c r="C21" i="35" s="1"/>
  <c r="S21" i="35" s="1"/>
  <c r="K20" i="35"/>
  <c r="H20" i="35"/>
  <c r="I20" i="35" s="1"/>
  <c r="K19" i="35"/>
  <c r="H19" i="35"/>
  <c r="I19" i="35" s="1"/>
  <c r="B19" i="35"/>
  <c r="A18" i="35"/>
  <c r="I44" i="14" l="1"/>
  <c r="U52" i="36"/>
  <c r="J52" i="36" s="1"/>
  <c r="S52" i="36" s="1"/>
  <c r="W52" i="36"/>
  <c r="W53" i="36"/>
  <c r="I52" i="36"/>
  <c r="U51" i="36"/>
  <c r="J51" i="36" s="1"/>
  <c r="S51" i="36" s="1"/>
  <c r="E53" i="36"/>
  <c r="N53" i="36" s="1"/>
  <c r="O55" i="35"/>
  <c r="O41" i="35"/>
  <c r="E54" i="36"/>
  <c r="G54" i="36" s="1"/>
  <c r="E4" i="36"/>
  <c r="N4" i="36"/>
  <c r="L51" i="36"/>
  <c r="W51" i="36"/>
  <c r="L52" i="36"/>
  <c r="I51" i="36"/>
  <c r="G25" i="36"/>
  <c r="H25" i="36" s="1"/>
  <c r="N18" i="36"/>
  <c r="G27" i="36"/>
  <c r="H27" i="36" s="1"/>
  <c r="G31" i="36"/>
  <c r="H31" i="36" s="1"/>
  <c r="G26" i="36"/>
  <c r="H26" i="36" s="1"/>
  <c r="G37" i="36"/>
  <c r="H37" i="36" s="1"/>
  <c r="G36" i="36"/>
  <c r="H36" i="36" s="1"/>
  <c r="G38" i="36"/>
  <c r="H38" i="36" s="1"/>
  <c r="O31" i="36"/>
  <c r="G18" i="36"/>
  <c r="H18" i="36" s="1"/>
  <c r="G19" i="36"/>
  <c r="H19" i="36" s="1"/>
  <c r="O26" i="36"/>
  <c r="E14" i="36"/>
  <c r="O28" i="36"/>
  <c r="G11" i="36"/>
  <c r="H11" i="36" s="1"/>
  <c r="G24" i="36"/>
  <c r="H24" i="36" s="1"/>
  <c r="G8" i="36"/>
  <c r="H8" i="36" s="1"/>
  <c r="O29" i="36"/>
  <c r="G7" i="36"/>
  <c r="H7" i="36" s="1"/>
  <c r="G35" i="36"/>
  <c r="H35" i="36" s="1"/>
  <c r="O33" i="36"/>
  <c r="O25" i="36"/>
  <c r="J5" i="36"/>
  <c r="O32" i="36"/>
  <c r="O18" i="36"/>
  <c r="J18" i="36"/>
  <c r="J14" i="36"/>
  <c r="J16" i="36"/>
  <c r="G12" i="36"/>
  <c r="H12" i="36" s="1"/>
  <c r="G23" i="36"/>
  <c r="H23" i="36" s="1"/>
  <c r="J7" i="36"/>
  <c r="E9" i="36"/>
  <c r="E5" i="36"/>
  <c r="G20" i="36"/>
  <c r="H20" i="36" s="1"/>
  <c r="G34" i="36"/>
  <c r="H34" i="36" s="1"/>
  <c r="E17" i="36"/>
  <c r="N5" i="36"/>
  <c r="E13" i="36"/>
  <c r="J10" i="36"/>
  <c r="J8" i="36"/>
  <c r="G15" i="36"/>
  <c r="H15" i="36" s="1"/>
  <c r="E10" i="36"/>
  <c r="J12" i="36"/>
  <c r="O27" i="36"/>
  <c r="G16" i="36"/>
  <c r="H16" i="36" s="1"/>
  <c r="N13" i="36"/>
  <c r="N22" i="36"/>
  <c r="N21" i="36"/>
  <c r="N6" i="36"/>
  <c r="N17" i="36"/>
  <c r="N9" i="36"/>
  <c r="B26" i="35"/>
  <c r="C26" i="35" s="1"/>
  <c r="S26" i="35" s="1"/>
  <c r="B20" i="35"/>
  <c r="C20" i="35" s="1"/>
  <c r="S20" i="35" s="1"/>
  <c r="C19" i="35"/>
  <c r="S19" i="35" s="1"/>
  <c r="B24" i="35"/>
  <c r="C24" i="35" s="1"/>
  <c r="S24" i="35" s="1"/>
  <c r="C25" i="35"/>
  <c r="S25" i="35" s="1"/>
  <c r="C23" i="35"/>
  <c r="S23" i="35" s="1"/>
  <c r="B22" i="35"/>
  <c r="C22" i="35" s="1"/>
  <c r="S22" i="35" s="1"/>
  <c r="B28" i="35"/>
  <c r="C28" i="35" s="1"/>
  <c r="S28" i="35" s="1"/>
  <c r="G101" i="35"/>
  <c r="G100" i="35"/>
  <c r="G99" i="35"/>
  <c r="C99" i="35"/>
  <c r="G96" i="35"/>
  <c r="G94" i="35"/>
  <c r="D17" i="35"/>
  <c r="G21" i="35"/>
  <c r="I45" i="14" l="1"/>
  <c r="E52" i="36"/>
  <c r="N52" i="36" s="1"/>
  <c r="G53" i="36"/>
  <c r="R53" i="36" s="1"/>
  <c r="H53" i="36" s="1"/>
  <c r="O53" i="36" s="1"/>
  <c r="N54" i="36"/>
  <c r="G4" i="36"/>
  <c r="H4" i="36" s="1"/>
  <c r="E51" i="36"/>
  <c r="G51" i="36" s="1"/>
  <c r="O36" i="36"/>
  <c r="O38" i="36"/>
  <c r="O37" i="36"/>
  <c r="O7" i="36"/>
  <c r="O16" i="36"/>
  <c r="G21" i="36"/>
  <c r="H21" i="36" s="1"/>
  <c r="G5" i="36"/>
  <c r="H5" i="36" s="1"/>
  <c r="G22" i="36"/>
  <c r="H22" i="36" s="1"/>
  <c r="G17" i="36"/>
  <c r="H17" i="36" s="1"/>
  <c r="O20" i="36"/>
  <c r="G9" i="36"/>
  <c r="H9" i="36" s="1"/>
  <c r="O23" i="36"/>
  <c r="O4" i="36"/>
  <c r="O24" i="36"/>
  <c r="G10" i="36"/>
  <c r="H10" i="36" s="1"/>
  <c r="O8" i="36"/>
  <c r="G13" i="36"/>
  <c r="H13" i="36" s="1"/>
  <c r="O35" i="36"/>
  <c r="G14" i="36"/>
  <c r="H14" i="36" s="1"/>
  <c r="O19" i="36"/>
  <c r="O34" i="36"/>
  <c r="O11" i="36"/>
  <c r="G6" i="36"/>
  <c r="H6" i="36" s="1"/>
  <c r="O12" i="36"/>
  <c r="O15" i="36"/>
  <c r="G97" i="35"/>
  <c r="D95" i="35"/>
  <c r="C95" i="35"/>
  <c r="E95" i="35" s="1"/>
  <c r="C98" i="35"/>
  <c r="E98" i="35" s="1"/>
  <c r="C93" i="35"/>
  <c r="E93" i="35" s="1"/>
  <c r="C100" i="35"/>
  <c r="E100" i="35" s="1"/>
  <c r="C101" i="35"/>
  <c r="E101" i="35" s="1"/>
  <c r="G98" i="35"/>
  <c r="G95" i="35"/>
  <c r="E31" i="35"/>
  <c r="D31" i="35" s="1"/>
  <c r="E34" i="35"/>
  <c r="D34" i="35" s="1"/>
  <c r="E30" i="35"/>
  <c r="D30" i="35" s="1"/>
  <c r="E33" i="35"/>
  <c r="D33" i="35" s="1"/>
  <c r="E29" i="35"/>
  <c r="D29" i="35" s="1"/>
  <c r="E27" i="35"/>
  <c r="D27" i="35" s="1"/>
  <c r="E25" i="35"/>
  <c r="D25" i="35" s="1"/>
  <c r="E23" i="35"/>
  <c r="D23" i="35" s="1"/>
  <c r="E21" i="35"/>
  <c r="D21" i="35" s="1"/>
  <c r="E19" i="35"/>
  <c r="D19" i="35" s="1"/>
  <c r="E32" i="35"/>
  <c r="D32" i="35" s="1"/>
  <c r="E28" i="35"/>
  <c r="D28" i="35" s="1"/>
  <c r="E26" i="35"/>
  <c r="D26" i="35" s="1"/>
  <c r="E24" i="35"/>
  <c r="D24" i="35" s="1"/>
  <c r="E22" i="35"/>
  <c r="D22" i="35" s="1"/>
  <c r="E20" i="35"/>
  <c r="D20" i="35" s="1"/>
  <c r="C94" i="35"/>
  <c r="E94" i="35" s="1"/>
  <c r="E99" i="35"/>
  <c r="G33" i="35"/>
  <c r="M21" i="35"/>
  <c r="N21" i="35" s="1"/>
  <c r="G32" i="35"/>
  <c r="G29" i="35"/>
  <c r="G28" i="35"/>
  <c r="G27" i="35"/>
  <c r="G26" i="35"/>
  <c r="G25" i="35"/>
  <c r="G24" i="35"/>
  <c r="G23" i="35"/>
  <c r="G22" i="35"/>
  <c r="G20" i="35"/>
  <c r="G19" i="35"/>
  <c r="G31" i="35"/>
  <c r="F21" i="35"/>
  <c r="L21" i="35" s="1"/>
  <c r="G34" i="35"/>
  <c r="G30" i="35"/>
  <c r="I46" i="14" l="1"/>
  <c r="G52" i="36"/>
  <c r="Q52" i="36" s="1"/>
  <c r="Q53" i="36"/>
  <c r="A63" i="36"/>
  <c r="Q51" i="36"/>
  <c r="R51" i="36"/>
  <c r="H51" i="36" s="1"/>
  <c r="N51" i="36"/>
  <c r="O6" i="36"/>
  <c r="O13" i="36"/>
  <c r="O10" i="36"/>
  <c r="O9" i="36"/>
  <c r="O17" i="36"/>
  <c r="O5" i="36"/>
  <c r="O14" i="36"/>
  <c r="O22" i="36"/>
  <c r="O21" i="36"/>
  <c r="C70" i="35"/>
  <c r="B70" i="35"/>
  <c r="D99" i="35"/>
  <c r="D100" i="35"/>
  <c r="C96" i="35"/>
  <c r="E96" i="35" s="1"/>
  <c r="C97" i="35"/>
  <c r="E97" i="35" s="1"/>
  <c r="G92" i="35"/>
  <c r="G91" i="35"/>
  <c r="C92" i="35"/>
  <c r="E92" i="35" s="1"/>
  <c r="D101" i="35"/>
  <c r="D93" i="35"/>
  <c r="D96" i="35"/>
  <c r="F30" i="35"/>
  <c r="L30" i="35" s="1"/>
  <c r="M30" i="35"/>
  <c r="N30" i="35" s="1"/>
  <c r="M24" i="35"/>
  <c r="N24" i="35" s="1"/>
  <c r="F24" i="35"/>
  <c r="L24" i="35" s="1"/>
  <c r="F33" i="35"/>
  <c r="L33" i="35" s="1"/>
  <c r="M33" i="35"/>
  <c r="N33" i="35" s="1"/>
  <c r="E48" i="35"/>
  <c r="D56" i="35"/>
  <c r="F46" i="35"/>
  <c r="B60" i="35"/>
  <c r="C54" i="35"/>
  <c r="G50" i="35"/>
  <c r="E44" i="35"/>
  <c r="B46" i="35"/>
  <c r="G46" i="35"/>
  <c r="B58" i="35"/>
  <c r="D48" i="35"/>
  <c r="F50" i="35"/>
  <c r="C46" i="35"/>
  <c r="B54" i="35"/>
  <c r="M22" i="35"/>
  <c r="N22" i="35" s="1"/>
  <c r="F22" i="35"/>
  <c r="L22" i="35" s="1"/>
  <c r="M26" i="35"/>
  <c r="N26" i="35" s="1"/>
  <c r="F26" i="35"/>
  <c r="L26" i="35" s="1"/>
  <c r="M32" i="35"/>
  <c r="N32" i="35" s="1"/>
  <c r="F32" i="35"/>
  <c r="L32" i="35" s="1"/>
  <c r="M31" i="35"/>
  <c r="N31" i="35" s="1"/>
  <c r="F31" i="35"/>
  <c r="L31" i="35" s="1"/>
  <c r="M23" i="35"/>
  <c r="N23" i="35" s="1"/>
  <c r="F23" i="35"/>
  <c r="L23" i="35" s="1"/>
  <c r="M27" i="35"/>
  <c r="N27" i="35" s="1"/>
  <c r="F27" i="35"/>
  <c r="L27" i="35" s="1"/>
  <c r="M19" i="35"/>
  <c r="N19" i="35" s="1"/>
  <c r="F19" i="35"/>
  <c r="L19" i="35" s="1"/>
  <c r="G42" i="35" s="1"/>
  <c r="M28" i="35"/>
  <c r="N28" i="35" s="1"/>
  <c r="F28" i="35"/>
  <c r="L28" i="35" s="1"/>
  <c r="M34" i="35"/>
  <c r="N34" i="35" s="1"/>
  <c r="F34" i="35"/>
  <c r="L34" i="35" s="1"/>
  <c r="M20" i="35"/>
  <c r="N20" i="35" s="1"/>
  <c r="F20" i="35"/>
  <c r="L20" i="35" s="1"/>
  <c r="M25" i="35"/>
  <c r="N25" i="35" s="1"/>
  <c r="F25" i="35"/>
  <c r="L25" i="35" s="1"/>
  <c r="E62" i="35" s="1"/>
  <c r="M29" i="35"/>
  <c r="N29" i="35" s="1"/>
  <c r="F29" i="35"/>
  <c r="L29" i="35" s="1"/>
  <c r="D94" i="35"/>
  <c r="I47" i="14" l="1"/>
  <c r="R52" i="36"/>
  <c r="H52" i="36" s="1"/>
  <c r="O54" i="36"/>
  <c r="A64" i="36"/>
  <c r="C58" i="35"/>
  <c r="E70" i="35"/>
  <c r="D70" i="35"/>
  <c r="G70" i="35"/>
  <c r="F70" i="35"/>
  <c r="E52" i="35"/>
  <c r="G52" i="35"/>
  <c r="C64" i="35"/>
  <c r="D97" i="35"/>
  <c r="D98" i="35"/>
  <c r="D92" i="35"/>
  <c r="G93" i="35"/>
  <c r="D44" i="35"/>
  <c r="E60" i="35"/>
  <c r="D60" i="35"/>
  <c r="F54" i="35"/>
  <c r="E56" i="35"/>
  <c r="C60" i="35"/>
  <c r="F52" i="35"/>
  <c r="F42" i="35"/>
  <c r="G54" i="35"/>
  <c r="B64" i="35"/>
  <c r="D62" i="35"/>
  <c r="D64" i="35"/>
  <c r="B66" i="35"/>
  <c r="G66" i="35"/>
  <c r="D68" i="35"/>
  <c r="C66" i="35"/>
  <c r="E68" i="35"/>
  <c r="F66" i="35"/>
  <c r="F44" i="35"/>
  <c r="D40" i="35"/>
  <c r="C48" i="35"/>
  <c r="G44" i="35"/>
  <c r="B42" i="35"/>
  <c r="B50" i="35"/>
  <c r="B40" i="35"/>
  <c r="D46" i="35"/>
  <c r="D50" i="35"/>
  <c r="E50" i="35"/>
  <c r="C44" i="35"/>
  <c r="E40" i="35"/>
  <c r="B62" i="35"/>
  <c r="D52" i="35"/>
  <c r="E42" i="35"/>
  <c r="B48" i="35"/>
  <c r="C42" i="35"/>
  <c r="B52" i="35"/>
  <c r="E46" i="35"/>
  <c r="C50" i="35"/>
  <c r="G40" i="35"/>
  <c r="B44" i="35"/>
  <c r="C52" i="35"/>
  <c r="D42" i="35"/>
  <c r="C62" i="35"/>
  <c r="F40" i="35"/>
  <c r="C40" i="35"/>
  <c r="F58" i="35"/>
  <c r="G58" i="35"/>
  <c r="F60" i="35"/>
  <c r="G60" i="35"/>
  <c r="E54" i="35"/>
  <c r="E64" i="35"/>
  <c r="F62" i="35"/>
  <c r="B56" i="35"/>
  <c r="F48" i="35"/>
  <c r="F64" i="35"/>
  <c r="G56" i="35"/>
  <c r="C56" i="35"/>
  <c r="G62" i="35"/>
  <c r="F56" i="35"/>
  <c r="G64" i="35"/>
  <c r="E58" i="35"/>
  <c r="G48" i="35"/>
  <c r="D58" i="35"/>
  <c r="D54" i="35"/>
  <c r="F68" i="35"/>
  <c r="D66" i="35"/>
  <c r="E66" i="35"/>
  <c r="B68" i="35"/>
  <c r="G68" i="35"/>
  <c r="C68" i="35"/>
  <c r="A98" i="34"/>
  <c r="T90" i="34"/>
  <c r="L83" i="34"/>
  <c r="A83" i="34"/>
  <c r="L81" i="34"/>
  <c r="A81" i="34"/>
  <c r="L79" i="34"/>
  <c r="A79" i="34"/>
  <c r="L77" i="34"/>
  <c r="A77" i="34"/>
  <c r="L75" i="34"/>
  <c r="A75" i="34"/>
  <c r="L73" i="34"/>
  <c r="A73" i="34"/>
  <c r="L71" i="34"/>
  <c r="A71" i="34"/>
  <c r="L69" i="34"/>
  <c r="A69" i="34"/>
  <c r="L67" i="34"/>
  <c r="A67" i="34"/>
  <c r="L65" i="34"/>
  <c r="A65" i="34"/>
  <c r="L63" i="34"/>
  <c r="A63" i="34"/>
  <c r="L61" i="34"/>
  <c r="A61" i="34"/>
  <c r="L59" i="34"/>
  <c r="A59" i="34"/>
  <c r="L57" i="34"/>
  <c r="A57" i="34"/>
  <c r="L55" i="34"/>
  <c r="A55" i="34"/>
  <c r="L53" i="34"/>
  <c r="A53" i="34"/>
  <c r="L51" i="34"/>
  <c r="A51" i="34"/>
  <c r="L49" i="34"/>
  <c r="A49" i="34"/>
  <c r="L47" i="34"/>
  <c r="A47" i="34"/>
  <c r="L45" i="34"/>
  <c r="A45" i="34"/>
  <c r="L43" i="34"/>
  <c r="L41" i="34"/>
  <c r="L39" i="34"/>
  <c r="S38" i="34"/>
  <c r="K34" i="34"/>
  <c r="I34" i="34"/>
  <c r="H34" i="34"/>
  <c r="K33" i="34"/>
  <c r="H33" i="34"/>
  <c r="I33" i="34" s="1"/>
  <c r="K32" i="34"/>
  <c r="I32" i="34"/>
  <c r="H32" i="34"/>
  <c r="K31" i="34"/>
  <c r="H31" i="34"/>
  <c r="I31" i="34" s="1"/>
  <c r="K30" i="34"/>
  <c r="I30" i="34"/>
  <c r="H30" i="34"/>
  <c r="K29" i="34"/>
  <c r="H29" i="34"/>
  <c r="I29" i="34" s="1"/>
  <c r="B29" i="34"/>
  <c r="C29" i="34" s="1"/>
  <c r="S29" i="34" s="1"/>
  <c r="K28" i="34"/>
  <c r="H28" i="34"/>
  <c r="I28" i="34" s="1"/>
  <c r="K27" i="34"/>
  <c r="H27" i="34"/>
  <c r="I27" i="34" s="1"/>
  <c r="C27" i="34"/>
  <c r="S27" i="34" s="1"/>
  <c r="B27" i="34"/>
  <c r="K26" i="34"/>
  <c r="H26" i="34"/>
  <c r="I26" i="34" s="1"/>
  <c r="K25" i="34"/>
  <c r="H25" i="34"/>
  <c r="I25" i="34" s="1"/>
  <c r="B25" i="34"/>
  <c r="B26" i="34" s="1"/>
  <c r="C26" i="34" s="1"/>
  <c r="S26" i="34" s="1"/>
  <c r="K24" i="34"/>
  <c r="H24" i="34"/>
  <c r="I24" i="34" s="1"/>
  <c r="K23" i="34"/>
  <c r="H23" i="34"/>
  <c r="I23" i="34" s="1"/>
  <c r="C23" i="34"/>
  <c r="S23" i="34" s="1"/>
  <c r="B23" i="34"/>
  <c r="K22" i="34"/>
  <c r="H22" i="34"/>
  <c r="I22" i="34" s="1"/>
  <c r="C22" i="34"/>
  <c r="S22" i="34" s="1"/>
  <c r="K21" i="34"/>
  <c r="H21" i="34"/>
  <c r="I21" i="34" s="1"/>
  <c r="G21" i="34"/>
  <c r="G28" i="34" s="1"/>
  <c r="C21" i="34"/>
  <c r="S21" i="34" s="1"/>
  <c r="B21" i="34"/>
  <c r="B22" i="34" s="1"/>
  <c r="K20" i="34"/>
  <c r="H20" i="34"/>
  <c r="I20" i="34" s="1"/>
  <c r="K19" i="34"/>
  <c r="H19" i="34"/>
  <c r="I19" i="34" s="1"/>
  <c r="C19" i="34"/>
  <c r="S19" i="34" s="1"/>
  <c r="B19" i="34"/>
  <c r="B20" i="34" s="1"/>
  <c r="C20" i="34" s="1"/>
  <c r="S20" i="34" s="1"/>
  <c r="A18" i="34"/>
  <c r="D17" i="34"/>
  <c r="E31" i="34" s="1"/>
  <c r="D31" i="34" s="1"/>
  <c r="I48" i="14" l="1"/>
  <c r="N47" i="35"/>
  <c r="P47" i="35" s="1"/>
  <c r="O51" i="36"/>
  <c r="A61" i="36"/>
  <c r="O52" i="36"/>
  <c r="A62" i="36"/>
  <c r="B24" i="34"/>
  <c r="C24" i="34" s="1"/>
  <c r="S24" i="34" s="1"/>
  <c r="B28" i="34"/>
  <c r="C28" i="34" s="1"/>
  <c r="S28" i="34" s="1"/>
  <c r="C25" i="34"/>
  <c r="S25" i="34" s="1"/>
  <c r="E30" i="34"/>
  <c r="D30" i="34" s="1"/>
  <c r="N69" i="35"/>
  <c r="M69" i="35"/>
  <c r="N53" i="35"/>
  <c r="N45" i="35"/>
  <c r="N63" i="35"/>
  <c r="N59" i="35"/>
  <c r="N39" i="35"/>
  <c r="N65" i="35"/>
  <c r="N43" i="35"/>
  <c r="N67" i="35"/>
  <c r="N51" i="35"/>
  <c r="N49" i="35"/>
  <c r="N61" i="35"/>
  <c r="N41" i="35"/>
  <c r="N57" i="35"/>
  <c r="N55" i="35"/>
  <c r="M45" i="35"/>
  <c r="M63" i="35"/>
  <c r="M59" i="35"/>
  <c r="M57" i="35"/>
  <c r="M53" i="35"/>
  <c r="M67" i="35"/>
  <c r="M51" i="35"/>
  <c r="M49" i="35"/>
  <c r="M47" i="35"/>
  <c r="M61" i="35"/>
  <c r="M39" i="35"/>
  <c r="M41" i="35"/>
  <c r="M65" i="35"/>
  <c r="M55" i="35"/>
  <c r="M43" i="35"/>
  <c r="M28" i="34"/>
  <c r="F28" i="34"/>
  <c r="L28" i="34" s="1"/>
  <c r="K84" i="34" s="1"/>
  <c r="G24" i="34"/>
  <c r="G19" i="34"/>
  <c r="G20" i="34"/>
  <c r="G25" i="34"/>
  <c r="G33" i="34"/>
  <c r="G34" i="34"/>
  <c r="M21" i="34"/>
  <c r="G31" i="34"/>
  <c r="G30" i="34"/>
  <c r="F21" i="34"/>
  <c r="L21" i="34" s="1"/>
  <c r="G52" i="34" s="1"/>
  <c r="G29" i="34"/>
  <c r="G22" i="34"/>
  <c r="G23" i="34"/>
  <c r="G26" i="34"/>
  <c r="G32" i="34"/>
  <c r="G27" i="34"/>
  <c r="C64" i="34"/>
  <c r="B64" i="34"/>
  <c r="H50" i="34"/>
  <c r="K82" i="34"/>
  <c r="K58" i="34"/>
  <c r="K54" i="34"/>
  <c r="G50" i="34"/>
  <c r="G46" i="34"/>
  <c r="F42" i="34"/>
  <c r="D56" i="34"/>
  <c r="E34" i="34"/>
  <c r="D34" i="34" s="1"/>
  <c r="D44" i="34"/>
  <c r="D60" i="34"/>
  <c r="E19" i="34"/>
  <c r="D19" i="34" s="1"/>
  <c r="E20" i="34"/>
  <c r="D20" i="34" s="1"/>
  <c r="E21" i="34"/>
  <c r="D21" i="34" s="1"/>
  <c r="E22" i="34"/>
  <c r="D22" i="34" s="1"/>
  <c r="E23" i="34"/>
  <c r="D23" i="34" s="1"/>
  <c r="E24" i="34"/>
  <c r="D24" i="34" s="1"/>
  <c r="E25" i="34"/>
  <c r="D25" i="34" s="1"/>
  <c r="E26" i="34"/>
  <c r="D26" i="34" s="1"/>
  <c r="E27" i="34"/>
  <c r="D27" i="34" s="1"/>
  <c r="E28" i="34"/>
  <c r="D28" i="34" s="1"/>
  <c r="E29" i="34"/>
  <c r="D29" i="34" s="1"/>
  <c r="E32" i="34"/>
  <c r="D32" i="34" s="1"/>
  <c r="E33" i="34"/>
  <c r="D33" i="34" s="1"/>
  <c r="H44" i="34"/>
  <c r="F54" i="34"/>
  <c r="I49" i="14" l="1"/>
  <c r="B90" i="35"/>
  <c r="P57" i="35"/>
  <c r="P69" i="35"/>
  <c r="B54" i="34"/>
  <c r="D64" i="34"/>
  <c r="D48" i="34"/>
  <c r="I44" i="34"/>
  <c r="E48" i="34"/>
  <c r="C54" i="34"/>
  <c r="I56" i="34"/>
  <c r="B60" i="34"/>
  <c r="C60" i="34"/>
  <c r="B46" i="34"/>
  <c r="B58" i="34"/>
  <c r="J46" i="34"/>
  <c r="C46" i="34"/>
  <c r="I48" i="34"/>
  <c r="G54" i="34"/>
  <c r="C58" i="34"/>
  <c r="G42" i="34"/>
  <c r="D62" i="34"/>
  <c r="E62" i="34"/>
  <c r="F46" i="34"/>
  <c r="J58" i="34"/>
  <c r="J54" i="34"/>
  <c r="E44" i="34"/>
  <c r="K46" i="34"/>
  <c r="E52" i="34"/>
  <c r="E56" i="34"/>
  <c r="E60" i="34"/>
  <c r="F52" i="34"/>
  <c r="P55" i="35"/>
  <c r="P41" i="35"/>
  <c r="P49" i="35"/>
  <c r="B94" i="35"/>
  <c r="F94" i="35" s="1"/>
  <c r="H94" i="35" s="1"/>
  <c r="B96" i="35"/>
  <c r="B95" i="35"/>
  <c r="F95" i="35" s="1"/>
  <c r="H95" i="35" s="1"/>
  <c r="B93" i="35"/>
  <c r="P45" i="35"/>
  <c r="B97" i="35"/>
  <c r="B99" i="35"/>
  <c r="B101" i="35"/>
  <c r="B100" i="35"/>
  <c r="B91" i="35"/>
  <c r="B92" i="35"/>
  <c r="B98" i="35"/>
  <c r="M32" i="34"/>
  <c r="F32" i="34"/>
  <c r="L32" i="34" s="1"/>
  <c r="M22" i="34"/>
  <c r="F22" i="34"/>
  <c r="L22" i="34" s="1"/>
  <c r="M31" i="34"/>
  <c r="F31" i="34"/>
  <c r="L31" i="34" s="1"/>
  <c r="M19" i="34"/>
  <c r="C49" i="36" s="1"/>
  <c r="F19" i="34"/>
  <c r="L19" i="34" s="1"/>
  <c r="B49" i="36" s="1"/>
  <c r="M26" i="34"/>
  <c r="F26" i="34"/>
  <c r="L26" i="34" s="1"/>
  <c r="M29" i="34"/>
  <c r="F29" i="34"/>
  <c r="L29" i="34" s="1"/>
  <c r="M25" i="34"/>
  <c r="F25" i="34"/>
  <c r="L25" i="34" s="1"/>
  <c r="M24" i="34"/>
  <c r="F24" i="34"/>
  <c r="L24" i="34" s="1"/>
  <c r="M23" i="34"/>
  <c r="F23" i="34"/>
  <c r="L23" i="34" s="1"/>
  <c r="H56" i="34"/>
  <c r="F50" i="34"/>
  <c r="H48" i="34"/>
  <c r="M34" i="34"/>
  <c r="F34" i="34"/>
  <c r="L34" i="34" s="1"/>
  <c r="M27" i="34"/>
  <c r="F27" i="34"/>
  <c r="L27" i="34" s="1"/>
  <c r="F30" i="34"/>
  <c r="L30" i="34" s="1"/>
  <c r="M30" i="34"/>
  <c r="M33" i="34"/>
  <c r="F33" i="34"/>
  <c r="L33" i="34" s="1"/>
  <c r="M20" i="34"/>
  <c r="F20" i="34"/>
  <c r="L20" i="34" s="1"/>
  <c r="I50" i="14" l="1"/>
  <c r="F93" i="35"/>
  <c r="H93" i="35" s="1"/>
  <c r="F96" i="35"/>
  <c r="H96" i="35" s="1"/>
  <c r="F98" i="35"/>
  <c r="H98" i="35" s="1"/>
  <c r="F100" i="35"/>
  <c r="H100" i="35" s="1"/>
  <c r="B102" i="35"/>
  <c r="F99" i="35"/>
  <c r="H99" i="35" s="1"/>
  <c r="F101" i="35"/>
  <c r="H101" i="35" s="1"/>
  <c r="F92" i="35"/>
  <c r="H92" i="35" s="1"/>
  <c r="F97" i="35"/>
  <c r="H97" i="35" s="1"/>
  <c r="I82" i="34"/>
  <c r="K72" i="34"/>
  <c r="F80" i="34"/>
  <c r="I84" i="34"/>
  <c r="K74" i="34"/>
  <c r="J84" i="34"/>
  <c r="H84" i="34"/>
  <c r="G80" i="34"/>
  <c r="J82" i="34"/>
  <c r="J62" i="34"/>
  <c r="K62" i="34"/>
  <c r="K64" i="34"/>
  <c r="K60" i="34"/>
  <c r="G60" i="34"/>
  <c r="K56" i="34"/>
  <c r="E54" i="34"/>
  <c r="I50" i="34"/>
  <c r="F64" i="34"/>
  <c r="D58" i="34"/>
  <c r="H54" i="34"/>
  <c r="F48" i="34"/>
  <c r="G62" i="34"/>
  <c r="I52" i="34"/>
  <c r="H60" i="34"/>
  <c r="G56" i="34"/>
  <c r="F60" i="34"/>
  <c r="J56" i="34"/>
  <c r="D54" i="34"/>
  <c r="F62" i="34"/>
  <c r="I58" i="34"/>
  <c r="C56" i="34"/>
  <c r="F56" i="34"/>
  <c r="J52" i="34"/>
  <c r="E64" i="34"/>
  <c r="H52" i="34"/>
  <c r="G64" i="34"/>
  <c r="E58" i="34"/>
  <c r="I54" i="34"/>
  <c r="G48" i="34"/>
  <c r="H58" i="34"/>
  <c r="B56" i="34"/>
  <c r="J50" i="34"/>
  <c r="F82" i="34"/>
  <c r="H80" i="34"/>
  <c r="G78" i="34"/>
  <c r="J74" i="34"/>
  <c r="H76" i="34"/>
  <c r="I72" i="34"/>
  <c r="D80" i="34"/>
  <c r="H82" i="34"/>
  <c r="J72" i="34"/>
  <c r="E84" i="34"/>
  <c r="I80" i="34"/>
  <c r="C78" i="34"/>
  <c r="D76" i="34"/>
  <c r="F78" i="34"/>
  <c r="E76" i="34"/>
  <c r="F70" i="34"/>
  <c r="G84" i="34"/>
  <c r="I74" i="34"/>
  <c r="E80" i="34"/>
  <c r="I76" i="34"/>
  <c r="G70" i="34"/>
  <c r="J78" i="34"/>
  <c r="B78" i="34"/>
  <c r="F84" i="34"/>
  <c r="H74" i="34"/>
  <c r="G82" i="34"/>
  <c r="K78" i="34"/>
  <c r="B40" i="34"/>
  <c r="C48" i="34"/>
  <c r="G44" i="34"/>
  <c r="I40" i="34"/>
  <c r="B52" i="34"/>
  <c r="J44" i="34"/>
  <c r="C50" i="34"/>
  <c r="J42" i="34"/>
  <c r="G40" i="34"/>
  <c r="B50" i="34"/>
  <c r="E42" i="34"/>
  <c r="D52" i="34"/>
  <c r="B62" i="34"/>
  <c r="D46" i="34"/>
  <c r="K40" i="34"/>
  <c r="E50" i="34"/>
  <c r="I46" i="34"/>
  <c r="C44" i="34"/>
  <c r="E40" i="34"/>
  <c r="B48" i="34"/>
  <c r="F44" i="34"/>
  <c r="C42" i="34"/>
  <c r="C62" i="34"/>
  <c r="C40" i="34"/>
  <c r="J48" i="34"/>
  <c r="K48" i="34"/>
  <c r="E46" i="34"/>
  <c r="H42" i="34"/>
  <c r="D50" i="34"/>
  <c r="H46" i="34"/>
  <c r="B44" i="34"/>
  <c r="H40" i="34"/>
  <c r="B42" i="34"/>
  <c r="J40" i="34"/>
  <c r="C52" i="34"/>
  <c r="K44" i="34"/>
  <c r="D42" i="34"/>
  <c r="K42" i="34"/>
  <c r="D40" i="34"/>
  <c r="F40" i="34"/>
  <c r="I42" i="34"/>
  <c r="H72" i="34"/>
  <c r="C80" i="34"/>
  <c r="G76" i="34"/>
  <c r="E70" i="34"/>
  <c r="I66" i="34"/>
  <c r="B84" i="34"/>
  <c r="J76" i="34"/>
  <c r="H70" i="34"/>
  <c r="B68" i="34"/>
  <c r="C82" i="34"/>
  <c r="B82" i="34"/>
  <c r="D84" i="34"/>
  <c r="F74" i="34"/>
  <c r="E82" i="34"/>
  <c r="I78" i="34"/>
  <c r="C76" i="34"/>
  <c r="G72" i="34"/>
  <c r="K68" i="34"/>
  <c r="E66" i="34"/>
  <c r="B80" i="34"/>
  <c r="F76" i="34"/>
  <c r="D70" i="34"/>
  <c r="H66" i="34"/>
  <c r="G74" i="34"/>
  <c r="K80" i="34"/>
  <c r="E78" i="34"/>
  <c r="G68" i="34"/>
  <c r="D82" i="34"/>
  <c r="H78" i="34"/>
  <c r="B76" i="34"/>
  <c r="F72" i="34"/>
  <c r="J68" i="34"/>
  <c r="D66" i="34"/>
  <c r="C84" i="34"/>
  <c r="K76" i="34"/>
  <c r="E74" i="34"/>
  <c r="I70" i="34"/>
  <c r="C68" i="34"/>
  <c r="J80" i="34"/>
  <c r="D78" i="34"/>
  <c r="F68" i="34"/>
  <c r="H64" i="34"/>
  <c r="F58" i="34"/>
  <c r="J60" i="34"/>
  <c r="I62" i="34"/>
  <c r="K52" i="34"/>
  <c r="I64" i="34"/>
  <c r="G58" i="34"/>
  <c r="H62" i="34"/>
  <c r="I60" i="34"/>
  <c r="K50" i="34"/>
  <c r="J64" i="34"/>
  <c r="F66" i="34"/>
  <c r="D74" i="34"/>
  <c r="E72" i="34"/>
  <c r="I68" i="34"/>
  <c r="C66" i="34"/>
  <c r="D72" i="34"/>
  <c r="G66" i="34"/>
  <c r="K70" i="34"/>
  <c r="E68" i="34"/>
  <c r="B74" i="34"/>
  <c r="J66" i="34"/>
  <c r="J70" i="34"/>
  <c r="B70" i="34"/>
  <c r="C72" i="34"/>
  <c r="C74" i="34"/>
  <c r="K66" i="34"/>
  <c r="B66" i="34"/>
  <c r="D68" i="34"/>
  <c r="H68" i="34"/>
  <c r="B72" i="34"/>
  <c r="C70" i="34"/>
  <c r="I51" i="14" l="1"/>
  <c r="N49" i="34"/>
  <c r="M49" i="34"/>
  <c r="N73" i="34"/>
  <c r="M73" i="34"/>
  <c r="N75" i="34"/>
  <c r="M75" i="34"/>
  <c r="N83" i="34"/>
  <c r="M83" i="34"/>
  <c r="N43" i="34"/>
  <c r="M43" i="34"/>
  <c r="M53" i="34"/>
  <c r="N53" i="34"/>
  <c r="N65" i="34"/>
  <c r="M65" i="34"/>
  <c r="N45" i="34"/>
  <c r="M45" i="34"/>
  <c r="M41" i="34"/>
  <c r="N41" i="34"/>
  <c r="N61" i="34"/>
  <c r="M61" i="34"/>
  <c r="N51" i="34"/>
  <c r="M51" i="34"/>
  <c r="N39" i="34"/>
  <c r="M39" i="34"/>
  <c r="N63" i="34"/>
  <c r="M63" i="34"/>
  <c r="N59" i="34"/>
  <c r="M59" i="34"/>
  <c r="N69" i="34"/>
  <c r="M69" i="34"/>
  <c r="N67" i="34"/>
  <c r="M67" i="34"/>
  <c r="N57" i="34"/>
  <c r="M57" i="34"/>
  <c r="N71" i="34"/>
  <c r="M71" i="34"/>
  <c r="N79" i="34"/>
  <c r="M79" i="34"/>
  <c r="N81" i="34"/>
  <c r="M81" i="34"/>
  <c r="N47" i="34"/>
  <c r="M47" i="34"/>
  <c r="N77" i="34"/>
  <c r="M77" i="34"/>
  <c r="N55" i="34"/>
  <c r="M55" i="34"/>
  <c r="I52" i="14" l="1"/>
  <c r="B92" i="34"/>
  <c r="B93" i="34"/>
  <c r="B90" i="34"/>
  <c r="B91" i="34"/>
  <c r="I53" i="14" l="1"/>
  <c r="B98" i="34"/>
  <c r="I54" i="14" l="1"/>
  <c r="G96" i="34"/>
  <c r="I55" i="14" l="1"/>
  <c r="G94" i="34"/>
  <c r="G97" i="34"/>
  <c r="C97" i="34"/>
  <c r="E97" i="34" s="1"/>
  <c r="C94" i="34"/>
  <c r="E94" i="34" s="1"/>
  <c r="G91" i="34"/>
  <c r="B12" i="14"/>
  <c r="B9" i="14"/>
  <c r="I56" i="14" l="1"/>
  <c r="C95" i="34"/>
  <c r="E95" i="34" s="1"/>
  <c r="C96" i="34"/>
  <c r="E96" i="34" s="1"/>
  <c r="C92" i="34"/>
  <c r="E92" i="34" s="1"/>
  <c r="G95" i="34"/>
  <c r="G92" i="34"/>
  <c r="D95" i="34"/>
  <c r="D92" i="34"/>
  <c r="C93" i="34"/>
  <c r="E93" i="34" s="1"/>
  <c r="I57" i="14" l="1"/>
  <c r="D97" i="34"/>
  <c r="F97" i="34" s="1"/>
  <c r="H97" i="34" s="1"/>
  <c r="F92" i="34"/>
  <c r="H92" i="34" s="1"/>
  <c r="D96" i="34"/>
  <c r="F95" i="34"/>
  <c r="D93" i="34"/>
  <c r="F93" i="34" s="1"/>
  <c r="AE22" i="25"/>
  <c r="I58" i="14" l="1"/>
  <c r="F96" i="34"/>
  <c r="H96" i="34" s="1"/>
  <c r="D94" i="34"/>
  <c r="F94" i="34" s="1"/>
  <c r="G93" i="34"/>
  <c r="H93" i="34" s="1"/>
  <c r="H95" i="34"/>
  <c r="S2" i="4"/>
  <c r="I59" i="14" l="1"/>
  <c r="H94" i="34"/>
  <c r="S32" i="33"/>
  <c r="F24" i="33"/>
  <c r="K32" i="33"/>
  <c r="I34" i="33"/>
  <c r="K34" i="33"/>
  <c r="L34" i="33"/>
  <c r="M34" i="33"/>
  <c r="Q35" i="33"/>
  <c r="D35" i="33"/>
  <c r="Q34" i="33"/>
  <c r="D34" i="33"/>
  <c r="Q33" i="33"/>
  <c r="D33" i="33"/>
  <c r="Q32" i="33"/>
  <c r="D32" i="33"/>
  <c r="Q31" i="33"/>
  <c r="D31" i="33"/>
  <c r="Q30" i="33"/>
  <c r="D30" i="33"/>
  <c r="Q29" i="33"/>
  <c r="D29" i="33"/>
  <c r="Q28" i="33"/>
  <c r="D28" i="33"/>
  <c r="Q27" i="33"/>
  <c r="D27" i="33"/>
  <c r="Q26" i="33"/>
  <c r="D26" i="33"/>
  <c r="Q25" i="33"/>
  <c r="D25" i="33"/>
  <c r="Q24" i="33"/>
  <c r="D24" i="33"/>
  <c r="Q23" i="33"/>
  <c r="D23" i="33"/>
  <c r="S34" i="33"/>
  <c r="P27" i="33"/>
  <c r="F27" i="33"/>
  <c r="F32" i="33"/>
  <c r="F34" i="33"/>
  <c r="G34" i="33"/>
  <c r="H34" i="33"/>
  <c r="J34" i="33"/>
  <c r="O34" i="33"/>
  <c r="P34" i="33"/>
  <c r="I60" i="14" l="1"/>
  <c r="S26" i="33"/>
  <c r="I26" i="33"/>
  <c r="M28" i="33"/>
  <c r="L26" i="33"/>
  <c r="F25" i="33"/>
  <c r="P25" i="33"/>
  <c r="S28" i="33"/>
  <c r="L28" i="33"/>
  <c r="F28" i="33"/>
  <c r="T30" i="33"/>
  <c r="S30" i="33"/>
  <c r="F30" i="33"/>
  <c r="L27" i="33"/>
  <c r="W27" i="33" s="1"/>
  <c r="S35" i="33"/>
  <c r="G35" i="33"/>
  <c r="K35" i="33"/>
  <c r="I35" i="33"/>
  <c r="M35" i="33"/>
  <c r="F35" i="33"/>
  <c r="S29" i="33"/>
  <c r="L35" i="33"/>
  <c r="T23" i="33"/>
  <c r="S23" i="33"/>
  <c r="M23" i="33"/>
  <c r="P33" i="33"/>
  <c r="P31" i="33"/>
  <c r="S27" i="33"/>
  <c r="I27" i="33"/>
  <c r="M27" i="33"/>
  <c r="I25" i="33"/>
  <c r="M25" i="33"/>
  <c r="S25" i="33"/>
  <c r="K25" i="33"/>
  <c r="C33" i="33"/>
  <c r="I33" i="33"/>
  <c r="M33" i="33"/>
  <c r="G33" i="33"/>
  <c r="K33" i="33"/>
  <c r="K31" i="33"/>
  <c r="C31" i="33"/>
  <c r="I31" i="33"/>
  <c r="C34" i="33"/>
  <c r="C26" i="33"/>
  <c r="N34" i="33"/>
  <c r="U25" i="33"/>
  <c r="P35" i="33"/>
  <c r="F29" i="33"/>
  <c r="U28" i="33"/>
  <c r="I28" i="33"/>
  <c r="P28" i="33"/>
  <c r="K28" i="33"/>
  <c r="R28" i="33"/>
  <c r="S31" i="33"/>
  <c r="U31" i="33"/>
  <c r="L31" i="33"/>
  <c r="R31" i="33"/>
  <c r="F31" i="33"/>
  <c r="M31" i="33"/>
  <c r="S33" i="33"/>
  <c r="H33" i="33"/>
  <c r="L33" i="33"/>
  <c r="R33" i="33"/>
  <c r="F33" i="33"/>
  <c r="S24" i="33"/>
  <c r="K24" i="33"/>
  <c r="P24" i="33"/>
  <c r="L24" i="33"/>
  <c r="W24" i="33" s="1"/>
  <c r="R24" i="33"/>
  <c r="H35" i="33"/>
  <c r="C35" i="33"/>
  <c r="P26" i="33"/>
  <c r="R26" i="33"/>
  <c r="F26" i="33"/>
  <c r="R35" i="33"/>
  <c r="W34" i="33"/>
  <c r="R23" i="33"/>
  <c r="R25" i="33"/>
  <c r="R27" i="33"/>
  <c r="R29" i="33"/>
  <c r="R30" i="33"/>
  <c r="R32" i="33"/>
  <c r="R34" i="33"/>
  <c r="C24" i="33"/>
  <c r="M32" i="33"/>
  <c r="I32" i="33"/>
  <c r="L32" i="33"/>
  <c r="W32" i="33" s="1"/>
  <c r="M30" i="33"/>
  <c r="K30" i="33"/>
  <c r="U30" i="33"/>
  <c r="P29" i="33"/>
  <c r="K29" i="33"/>
  <c r="K27" i="33"/>
  <c r="M26" i="33"/>
  <c r="L25" i="33"/>
  <c r="M24" i="33"/>
  <c r="F23" i="33"/>
  <c r="T35" i="33"/>
  <c r="T34" i="33"/>
  <c r="T33" i="33"/>
  <c r="T29" i="33"/>
  <c r="G12" i="23"/>
  <c r="I61" i="14" l="1"/>
  <c r="W26" i="33"/>
  <c r="W28" i="33"/>
  <c r="W25" i="33"/>
  <c r="N27" i="33"/>
  <c r="U27" i="33"/>
  <c r="C25" i="33"/>
  <c r="E34" i="33"/>
  <c r="E33" i="33"/>
  <c r="E26" i="33"/>
  <c r="C27" i="33"/>
  <c r="U29" i="33"/>
  <c r="C29" i="33"/>
  <c r="E29" i="33"/>
  <c r="E27" i="33"/>
  <c r="U32" i="33"/>
  <c r="U34" i="33"/>
  <c r="J27" i="33"/>
  <c r="T27" i="33"/>
  <c r="J33" i="33"/>
  <c r="O33" i="33"/>
  <c r="N33" i="33"/>
  <c r="U33" i="33"/>
  <c r="J24" i="33"/>
  <c r="T24" i="33"/>
  <c r="J28" i="33"/>
  <c r="T28" i="33"/>
  <c r="J32" i="33"/>
  <c r="T32" i="33"/>
  <c r="N35" i="33"/>
  <c r="U35" i="33"/>
  <c r="W33" i="33"/>
  <c r="J31" i="33"/>
  <c r="T31" i="33"/>
  <c r="K26" i="33"/>
  <c r="U26" i="33"/>
  <c r="J25" i="33"/>
  <c r="T25" i="33"/>
  <c r="E25" i="33"/>
  <c r="J35" i="33"/>
  <c r="O35" i="33"/>
  <c r="I24" i="33"/>
  <c r="U24" i="33"/>
  <c r="J23" i="33"/>
  <c r="U23" i="33"/>
  <c r="E35" i="33"/>
  <c r="J26" i="33"/>
  <c r="T26" i="33"/>
  <c r="C28" i="33"/>
  <c r="W35" i="33"/>
  <c r="W31" i="33"/>
  <c r="P32" i="33"/>
  <c r="C32" i="33"/>
  <c r="N30" i="33"/>
  <c r="C30" i="33"/>
  <c r="P23" i="33"/>
  <c r="C23" i="33"/>
  <c r="E28" i="33"/>
  <c r="P30" i="33"/>
  <c r="E31" i="33"/>
  <c r="J30" i="33"/>
  <c r="I30" i="33"/>
  <c r="L30" i="33"/>
  <c r="W30" i="33" s="1"/>
  <c r="N29" i="33"/>
  <c r="L29" i="33"/>
  <c r="W29" i="33" s="1"/>
  <c r="I29" i="33"/>
  <c r="M29" i="33"/>
  <c r="J29" i="33"/>
  <c r="N26" i="33"/>
  <c r="N28" i="33"/>
  <c r="N25" i="33"/>
  <c r="L23" i="33"/>
  <c r="W23" i="33" s="1"/>
  <c r="I23" i="33"/>
  <c r="K23" i="33"/>
  <c r="I62" i="14" l="1"/>
  <c r="H29" i="33"/>
  <c r="G29" i="33"/>
  <c r="E32" i="33"/>
  <c r="E30" i="33"/>
  <c r="N32" i="33"/>
  <c r="E23" i="33"/>
  <c r="G27" i="33"/>
  <c r="E24" i="33"/>
  <c r="G28" i="33"/>
  <c r="G25" i="33"/>
  <c r="G26" i="33"/>
  <c r="N24" i="33"/>
  <c r="N31" i="33"/>
  <c r="N23" i="33"/>
  <c r="S16" i="33"/>
  <c r="S22" i="33"/>
  <c r="F9" i="33"/>
  <c r="F7" i="33"/>
  <c r="T6" i="33"/>
  <c r="F14" i="33"/>
  <c r="T13" i="33"/>
  <c r="T18" i="33"/>
  <c r="S10" i="33"/>
  <c r="S20" i="33"/>
  <c r="T8" i="33"/>
  <c r="F21" i="33"/>
  <c r="F19" i="33"/>
  <c r="T21" i="33"/>
  <c r="D22" i="33"/>
  <c r="D21" i="33"/>
  <c r="D20" i="33"/>
  <c r="D19" i="33"/>
  <c r="D18" i="33"/>
  <c r="D17" i="33"/>
  <c r="D16" i="33"/>
  <c r="D15" i="33"/>
  <c r="D14" i="33"/>
  <c r="D13" i="33"/>
  <c r="D12" i="33"/>
  <c r="D11" i="33"/>
  <c r="D10" i="33"/>
  <c r="D9" i="33"/>
  <c r="D8" i="33"/>
  <c r="D7" i="33"/>
  <c r="D6" i="33"/>
  <c r="D5" i="33"/>
  <c r="D4" i="33"/>
  <c r="D3" i="33"/>
  <c r="Q22" i="33"/>
  <c r="Q21" i="33"/>
  <c r="Q20" i="33"/>
  <c r="Q19" i="33"/>
  <c r="Q18" i="33"/>
  <c r="Q17" i="33"/>
  <c r="Q16" i="33"/>
  <c r="Q15" i="33"/>
  <c r="R14" i="33"/>
  <c r="Q14" i="33"/>
  <c r="Q13" i="33"/>
  <c r="Q12" i="33"/>
  <c r="Q11" i="33"/>
  <c r="Q10" i="33"/>
  <c r="Q9" i="33"/>
  <c r="Q8" i="33"/>
  <c r="Q7" i="33"/>
  <c r="Q6" i="33"/>
  <c r="Q5" i="33"/>
  <c r="Q4" i="33"/>
  <c r="Q3" i="33"/>
  <c r="Q2" i="33"/>
  <c r="D2" i="33"/>
  <c r="U1" i="33"/>
  <c r="T1" i="33"/>
  <c r="S1" i="33"/>
  <c r="R1" i="33"/>
  <c r="Q1" i="33"/>
  <c r="P1" i="33"/>
  <c r="O1" i="33"/>
  <c r="N1" i="33"/>
  <c r="M1" i="33"/>
  <c r="L1" i="33"/>
  <c r="K1" i="33"/>
  <c r="J1" i="33"/>
  <c r="I1" i="33"/>
  <c r="H1" i="33"/>
  <c r="G1" i="33"/>
  <c r="F1" i="33"/>
  <c r="E1" i="33"/>
  <c r="D1" i="33"/>
  <c r="C1" i="33"/>
  <c r="B1" i="33"/>
  <c r="R3" i="33"/>
  <c r="R18" i="33"/>
  <c r="I63" i="14" l="1"/>
  <c r="O29" i="33"/>
  <c r="G31" i="33"/>
  <c r="G30" i="33"/>
  <c r="G32" i="33"/>
  <c r="H26" i="33"/>
  <c r="O26" i="33"/>
  <c r="H28" i="33"/>
  <c r="O28" i="33"/>
  <c r="H27" i="33"/>
  <c r="O27" i="33"/>
  <c r="H25" i="33"/>
  <c r="O25" i="33"/>
  <c r="G24" i="33"/>
  <c r="G23" i="33"/>
  <c r="L5" i="33"/>
  <c r="S9" i="33"/>
  <c r="C8" i="33"/>
  <c r="K8" i="33"/>
  <c r="C7" i="33"/>
  <c r="C6" i="33"/>
  <c r="M5" i="33"/>
  <c r="K5" i="33"/>
  <c r="C5" i="33"/>
  <c r="S6" i="33"/>
  <c r="M21" i="33"/>
  <c r="U21" i="33"/>
  <c r="C21" i="33"/>
  <c r="K19" i="33"/>
  <c r="L16" i="33"/>
  <c r="C16" i="33"/>
  <c r="C12" i="33"/>
  <c r="C18" i="33"/>
  <c r="C22" i="33"/>
  <c r="S7" i="33"/>
  <c r="S4" i="33"/>
  <c r="R8" i="33"/>
  <c r="R10" i="33"/>
  <c r="R16" i="33"/>
  <c r="R22" i="33"/>
  <c r="F10" i="33"/>
  <c r="T10" i="33"/>
  <c r="R4" i="33"/>
  <c r="R6" i="33"/>
  <c r="S17" i="33"/>
  <c r="R17" i="33"/>
  <c r="T17" i="33"/>
  <c r="S5" i="33"/>
  <c r="R5" i="33"/>
  <c r="T5" i="33"/>
  <c r="F5" i="33"/>
  <c r="F17" i="33"/>
  <c r="S15" i="33"/>
  <c r="R15" i="33"/>
  <c r="F15" i="33"/>
  <c r="P15" i="33"/>
  <c r="S12" i="33"/>
  <c r="F12" i="33"/>
  <c r="R12" i="33"/>
  <c r="R20" i="33"/>
  <c r="S21" i="33"/>
  <c r="R21" i="33"/>
  <c r="S18" i="33"/>
  <c r="F18" i="33"/>
  <c r="S11" i="33"/>
  <c r="R11" i="33"/>
  <c r="T9" i="33"/>
  <c r="R9" i="33"/>
  <c r="R19" i="33"/>
  <c r="T19" i="33"/>
  <c r="S13" i="33"/>
  <c r="R13" i="33"/>
  <c r="P13" i="33"/>
  <c r="F13" i="33"/>
  <c r="F8" i="33"/>
  <c r="R7" i="33"/>
  <c r="P17" i="33"/>
  <c r="C17" i="33"/>
  <c r="C15" i="33"/>
  <c r="C14" i="33"/>
  <c r="U13" i="33"/>
  <c r="P22" i="33"/>
  <c r="K22" i="33"/>
  <c r="F22" i="33"/>
  <c r="T22" i="33"/>
  <c r="K20" i="33"/>
  <c r="I20" i="33"/>
  <c r="F20" i="33"/>
  <c r="C20" i="33"/>
  <c r="T20" i="33"/>
  <c r="P18" i="33"/>
  <c r="K18" i="33"/>
  <c r="U18" i="33"/>
  <c r="U17" i="33"/>
  <c r="F16" i="33"/>
  <c r="T16" i="33"/>
  <c r="K15" i="33"/>
  <c r="T15" i="33"/>
  <c r="M14" i="33"/>
  <c r="I14" i="33"/>
  <c r="I13" i="33"/>
  <c r="M13" i="33"/>
  <c r="J13" i="33"/>
  <c r="K13" i="33"/>
  <c r="L13" i="33"/>
  <c r="F11" i="33"/>
  <c r="T11" i="33"/>
  <c r="C9" i="33"/>
  <c r="T7" i="33"/>
  <c r="F6" i="33"/>
  <c r="F4" i="33"/>
  <c r="T4" i="33"/>
  <c r="S3" i="33"/>
  <c r="F3" i="33"/>
  <c r="I64" i="14" l="1"/>
  <c r="H30" i="33"/>
  <c r="O30" i="33"/>
  <c r="O32" i="33"/>
  <c r="H32" i="33"/>
  <c r="O31" i="33"/>
  <c r="H31" i="33"/>
  <c r="O23" i="33"/>
  <c r="H23" i="33"/>
  <c r="O24" i="33"/>
  <c r="H24" i="33"/>
  <c r="U6" i="33"/>
  <c r="U7" i="33"/>
  <c r="P10" i="33"/>
  <c r="I10" i="33"/>
  <c r="J10" i="33"/>
  <c r="M10" i="33"/>
  <c r="I8" i="33"/>
  <c r="I9" i="33"/>
  <c r="U9" i="33"/>
  <c r="L9" i="33"/>
  <c r="W9" i="33" s="1"/>
  <c r="K9" i="33"/>
  <c r="P8" i="33"/>
  <c r="M7" i="33"/>
  <c r="L7" i="33"/>
  <c r="W7" i="33" s="1"/>
  <c r="I7" i="33"/>
  <c r="P7" i="33"/>
  <c r="K6" i="33"/>
  <c r="P6" i="33"/>
  <c r="I6" i="33"/>
  <c r="P5" i="33"/>
  <c r="P4" i="33"/>
  <c r="M4" i="33"/>
  <c r="K12" i="33"/>
  <c r="I12" i="33"/>
  <c r="L12" i="33"/>
  <c r="W12" i="33" s="1"/>
  <c r="P11" i="33"/>
  <c r="U5" i="33"/>
  <c r="P21" i="33"/>
  <c r="N18" i="33"/>
  <c r="I21" i="33"/>
  <c r="E18" i="33"/>
  <c r="K21" i="33"/>
  <c r="M16" i="33"/>
  <c r="P16" i="33"/>
  <c r="E17" i="33"/>
  <c r="I16" i="33"/>
  <c r="U16" i="33"/>
  <c r="K16" i="33"/>
  <c r="P12" i="33"/>
  <c r="E13" i="33"/>
  <c r="C10" i="33"/>
  <c r="M12" i="33"/>
  <c r="K7" i="33"/>
  <c r="I5" i="33"/>
  <c r="I11" i="33"/>
  <c r="C11" i="33"/>
  <c r="K11" i="33"/>
  <c r="M8" i="33"/>
  <c r="L8" i="33"/>
  <c r="W8" i="33" s="1"/>
  <c r="C4" i="33"/>
  <c r="K4" i="33"/>
  <c r="M11" i="33"/>
  <c r="U11" i="33"/>
  <c r="T12" i="33"/>
  <c r="L15" i="33"/>
  <c r="W15" i="33" s="1"/>
  <c r="U15" i="33"/>
  <c r="F38" i="33"/>
  <c r="U4" i="33"/>
  <c r="L10" i="33"/>
  <c r="W10" i="33" s="1"/>
  <c r="U10" i="33"/>
  <c r="M20" i="33"/>
  <c r="U20" i="33"/>
  <c r="M19" i="33"/>
  <c r="U19" i="33"/>
  <c r="S19" i="33"/>
  <c r="L22" i="33"/>
  <c r="W22" i="33" s="1"/>
  <c r="U22" i="33"/>
  <c r="U8" i="33"/>
  <c r="S8" i="33"/>
  <c r="L14" i="33"/>
  <c r="W14" i="33" s="1"/>
  <c r="U14" i="33"/>
  <c r="U12" i="33"/>
  <c r="J14" i="33"/>
  <c r="T14" i="33"/>
  <c r="C13" i="33"/>
  <c r="K14" i="33"/>
  <c r="S14" i="33"/>
  <c r="L19" i="33"/>
  <c r="W19" i="33" s="1"/>
  <c r="W5" i="33"/>
  <c r="P9" i="33"/>
  <c r="P20" i="33"/>
  <c r="G18" i="33"/>
  <c r="W13" i="33"/>
  <c r="P14" i="33"/>
  <c r="W16" i="33"/>
  <c r="E14" i="33"/>
  <c r="I15" i="33"/>
  <c r="J22" i="33"/>
  <c r="M15" i="33"/>
  <c r="J15" i="33"/>
  <c r="J20" i="33"/>
  <c r="I19" i="33"/>
  <c r="J19" i="33"/>
  <c r="I22" i="33"/>
  <c r="M22" i="33"/>
  <c r="I18" i="33"/>
  <c r="M18" i="33"/>
  <c r="J18" i="33"/>
  <c r="K17" i="33"/>
  <c r="I17" i="33"/>
  <c r="M17" i="33"/>
  <c r="J17" i="33"/>
  <c r="L11" i="33"/>
  <c r="W11" i="33" s="1"/>
  <c r="K10" i="33"/>
  <c r="J9" i="33"/>
  <c r="M9" i="33"/>
  <c r="M6" i="33"/>
  <c r="J6" i="33"/>
  <c r="C3" i="33"/>
  <c r="D9" i="14"/>
  <c r="E10" i="33" l="1"/>
  <c r="N11" i="33"/>
  <c r="N10" i="33"/>
  <c r="N6" i="33"/>
  <c r="N9" i="33"/>
  <c r="E9" i="33"/>
  <c r="N8" i="33"/>
  <c r="N7" i="33"/>
  <c r="N5" i="33"/>
  <c r="N12" i="33"/>
  <c r="E21" i="33"/>
  <c r="N22" i="33"/>
  <c r="J21" i="33"/>
  <c r="E16" i="33"/>
  <c r="N16" i="33"/>
  <c r="N21" i="33"/>
  <c r="E20" i="33"/>
  <c r="N19" i="33"/>
  <c r="N17" i="33"/>
  <c r="J16" i="33"/>
  <c r="E5" i="33"/>
  <c r="N13" i="33"/>
  <c r="J12" i="33"/>
  <c r="E8" i="33"/>
  <c r="E6" i="33"/>
  <c r="J5" i="33"/>
  <c r="E12" i="33"/>
  <c r="J11" i="33"/>
  <c r="E11" i="33"/>
  <c r="E7" i="33"/>
  <c r="J8" i="33"/>
  <c r="J7" i="33"/>
  <c r="J4" i="33"/>
  <c r="P19" i="33"/>
  <c r="C19" i="33"/>
  <c r="E19" i="33"/>
  <c r="G16" i="33"/>
  <c r="G14" i="33"/>
  <c r="L6" i="33"/>
  <c r="W6" i="33" s="1"/>
  <c r="L18" i="33"/>
  <c r="W18" i="33" s="1"/>
  <c r="L20" i="33"/>
  <c r="W20" i="33" s="1"/>
  <c r="I4" i="33"/>
  <c r="N15" i="33"/>
  <c r="E15" i="33"/>
  <c r="L17" i="33"/>
  <c r="W17" i="33" s="1"/>
  <c r="L21" i="33"/>
  <c r="W21" i="33" s="1"/>
  <c r="L4" i="33"/>
  <c r="W4" i="33" s="1"/>
  <c r="E22" i="33"/>
  <c r="N14" i="33"/>
  <c r="G7" i="33"/>
  <c r="G15" i="33"/>
  <c r="N20" i="33"/>
  <c r="H18" i="33"/>
  <c r="G10" i="33"/>
  <c r="H16" i="33"/>
  <c r="G21" i="33"/>
  <c r="P3" i="33"/>
  <c r="R5134" i="22"/>
  <c r="R5133" i="22"/>
  <c r="R5132" i="22"/>
  <c r="R5131" i="22"/>
  <c r="R5130" i="22"/>
  <c r="R5129" i="22"/>
  <c r="R5128" i="22"/>
  <c r="R5127" i="22"/>
  <c r="R5126" i="22"/>
  <c r="R5125" i="22"/>
  <c r="R5124" i="22"/>
  <c r="R5123" i="22"/>
  <c r="R5122" i="22"/>
  <c r="R5121" i="22"/>
  <c r="R5120" i="22"/>
  <c r="R5119" i="22"/>
  <c r="R5118" i="22"/>
  <c r="R5117" i="22"/>
  <c r="R5116" i="22"/>
  <c r="R5115" i="22"/>
  <c r="R5114" i="22"/>
  <c r="R5113" i="22"/>
  <c r="R5112" i="22"/>
  <c r="R5111" i="22"/>
  <c r="R5110" i="22"/>
  <c r="R5109" i="22"/>
  <c r="R5108" i="22"/>
  <c r="R5107" i="22"/>
  <c r="R5106" i="22"/>
  <c r="R5105" i="22"/>
  <c r="R5104" i="22"/>
  <c r="R5103" i="22"/>
  <c r="R5102" i="22"/>
  <c r="R5101" i="22"/>
  <c r="R5100" i="22"/>
  <c r="R5099" i="22"/>
  <c r="R5098" i="22"/>
  <c r="R5097" i="22"/>
  <c r="R5096" i="22"/>
  <c r="R5095" i="22"/>
  <c r="R5094" i="22"/>
  <c r="R5093" i="22"/>
  <c r="R5092" i="22"/>
  <c r="R5091" i="22"/>
  <c r="R5090" i="22"/>
  <c r="R5089" i="22"/>
  <c r="R5088" i="22"/>
  <c r="R5087" i="22"/>
  <c r="R5086" i="22"/>
  <c r="R5085" i="22"/>
  <c r="R5084" i="22"/>
  <c r="R5083" i="22"/>
  <c r="R5082" i="22"/>
  <c r="R5081" i="22"/>
  <c r="R5080" i="22"/>
  <c r="R5079" i="22"/>
  <c r="R5078" i="22"/>
  <c r="R5077" i="22"/>
  <c r="R5076" i="22"/>
  <c r="R5075" i="22"/>
  <c r="R5074" i="22"/>
  <c r="R5073" i="22"/>
  <c r="R5072" i="22"/>
  <c r="R5071" i="22"/>
  <c r="R5070" i="22"/>
  <c r="R5069" i="22"/>
  <c r="R5068" i="22"/>
  <c r="R5067" i="22"/>
  <c r="R5066" i="22"/>
  <c r="R5065" i="22"/>
  <c r="R5064" i="22"/>
  <c r="R5063" i="22"/>
  <c r="R5062" i="22"/>
  <c r="R5061" i="22"/>
  <c r="R5060" i="22"/>
  <c r="R5059" i="22"/>
  <c r="R5058" i="22"/>
  <c r="R5057" i="22"/>
  <c r="R5056" i="22"/>
  <c r="R5055" i="22"/>
  <c r="R5054" i="22"/>
  <c r="R5053" i="22"/>
  <c r="R5052" i="22"/>
  <c r="R5051" i="22"/>
  <c r="R5050" i="22"/>
  <c r="R5049" i="22"/>
  <c r="R5048" i="22"/>
  <c r="R5047" i="22"/>
  <c r="R5046" i="22"/>
  <c r="R5045" i="22"/>
  <c r="R5044" i="22"/>
  <c r="R5043" i="22"/>
  <c r="R5042" i="22"/>
  <c r="R5041" i="22"/>
  <c r="R5040" i="22"/>
  <c r="R5039" i="22"/>
  <c r="R5038" i="22"/>
  <c r="R5037" i="22"/>
  <c r="R5036" i="22"/>
  <c r="R5035" i="22"/>
  <c r="R5034" i="22"/>
  <c r="R5033" i="22"/>
  <c r="R5032" i="22"/>
  <c r="R5031" i="22"/>
  <c r="R5030" i="22"/>
  <c r="R5029" i="22"/>
  <c r="R5028" i="22"/>
  <c r="R5027" i="22"/>
  <c r="R5026" i="22"/>
  <c r="R5025" i="22"/>
  <c r="R5024" i="22"/>
  <c r="R5023" i="22"/>
  <c r="R5022" i="22"/>
  <c r="R5021" i="22"/>
  <c r="R5020" i="22"/>
  <c r="R5019" i="22"/>
  <c r="R5018" i="22"/>
  <c r="R5017" i="22"/>
  <c r="R5016" i="22"/>
  <c r="R5015" i="22"/>
  <c r="R5014" i="22"/>
  <c r="R5013" i="22"/>
  <c r="R5012" i="22"/>
  <c r="R5011" i="22"/>
  <c r="R5010" i="22"/>
  <c r="R5009" i="22"/>
  <c r="R5008" i="22"/>
  <c r="R5007" i="22"/>
  <c r="R5006" i="22"/>
  <c r="R5005" i="22"/>
  <c r="R5004" i="22"/>
  <c r="R5003" i="22"/>
  <c r="R5002" i="22"/>
  <c r="R5001" i="22"/>
  <c r="R5000" i="22"/>
  <c r="R4999" i="22"/>
  <c r="R4998" i="22"/>
  <c r="R4997" i="22"/>
  <c r="R4996" i="22"/>
  <c r="R4995" i="22"/>
  <c r="R4994" i="22"/>
  <c r="R4993" i="22"/>
  <c r="R4992" i="22"/>
  <c r="R4991" i="22"/>
  <c r="R4990" i="22"/>
  <c r="R4989" i="22"/>
  <c r="R4988" i="22"/>
  <c r="R4987" i="22"/>
  <c r="R4986" i="22"/>
  <c r="R4985" i="22"/>
  <c r="R4984" i="22"/>
  <c r="R4983" i="22"/>
  <c r="R4982" i="22"/>
  <c r="R4981" i="22"/>
  <c r="R4980" i="22"/>
  <c r="R4979" i="22"/>
  <c r="R4978" i="22"/>
  <c r="R4977" i="22"/>
  <c r="R4976" i="22"/>
  <c r="R4975" i="22"/>
  <c r="R4974" i="22"/>
  <c r="R4973" i="22"/>
  <c r="R4972" i="22"/>
  <c r="R4971" i="22"/>
  <c r="R4970" i="22"/>
  <c r="R4969" i="22"/>
  <c r="R4968" i="22"/>
  <c r="R4967" i="22"/>
  <c r="R4966" i="22"/>
  <c r="R4965" i="22"/>
  <c r="R4964" i="22"/>
  <c r="R4963" i="22"/>
  <c r="R4962" i="22"/>
  <c r="R4961" i="22"/>
  <c r="R4960" i="22"/>
  <c r="R4959" i="22"/>
  <c r="R4958" i="22"/>
  <c r="R4957" i="22"/>
  <c r="R4956" i="22"/>
  <c r="R4955" i="22"/>
  <c r="R4954" i="22"/>
  <c r="R4953" i="22"/>
  <c r="R4952" i="22"/>
  <c r="R4951" i="22"/>
  <c r="R4950" i="22"/>
  <c r="R4949" i="22"/>
  <c r="R4948" i="22"/>
  <c r="R4947" i="22"/>
  <c r="R4946" i="22"/>
  <c r="R4945" i="22"/>
  <c r="R4944" i="22"/>
  <c r="R4943" i="22"/>
  <c r="R4942" i="22"/>
  <c r="R4941" i="22"/>
  <c r="R4940" i="22"/>
  <c r="R4939" i="22"/>
  <c r="R4938" i="22"/>
  <c r="R4937" i="22"/>
  <c r="R4936" i="22"/>
  <c r="R4935" i="22"/>
  <c r="R4934" i="22"/>
  <c r="R4933" i="22"/>
  <c r="R4932" i="22"/>
  <c r="R4931" i="22"/>
  <c r="R4930" i="22"/>
  <c r="R4929" i="22"/>
  <c r="R4928" i="22"/>
  <c r="R4927" i="22"/>
  <c r="R4926" i="22"/>
  <c r="R4925" i="22"/>
  <c r="R4924" i="22"/>
  <c r="R4923" i="22"/>
  <c r="R4922" i="22"/>
  <c r="R4921" i="22"/>
  <c r="R4920" i="22"/>
  <c r="R4919" i="22"/>
  <c r="R4918" i="22"/>
  <c r="R4917" i="22"/>
  <c r="R4916" i="22"/>
  <c r="R4915" i="22"/>
  <c r="R4914" i="22"/>
  <c r="R4913" i="22"/>
  <c r="R4912" i="22"/>
  <c r="R4911" i="22"/>
  <c r="R4910" i="22"/>
  <c r="R4909" i="22"/>
  <c r="R4908" i="22"/>
  <c r="R4907" i="22"/>
  <c r="R4906" i="22"/>
  <c r="R4905" i="22"/>
  <c r="R4904" i="22"/>
  <c r="R4903" i="22"/>
  <c r="R4902" i="22"/>
  <c r="R4901" i="22"/>
  <c r="R4900" i="22"/>
  <c r="R4899" i="22"/>
  <c r="R4898" i="22"/>
  <c r="R4897" i="22"/>
  <c r="R4896" i="22"/>
  <c r="R4895" i="22"/>
  <c r="R4894" i="22"/>
  <c r="R4893" i="22"/>
  <c r="R4892" i="22"/>
  <c r="R4891" i="22"/>
  <c r="R4890" i="22"/>
  <c r="R4889" i="22"/>
  <c r="R4888" i="22"/>
  <c r="R4887" i="22"/>
  <c r="R4886" i="22"/>
  <c r="R4885" i="22"/>
  <c r="R4884" i="22"/>
  <c r="R4883" i="22"/>
  <c r="R4882" i="22"/>
  <c r="R4881" i="22"/>
  <c r="R4880" i="22"/>
  <c r="R4879" i="22"/>
  <c r="R4878" i="22"/>
  <c r="R4877" i="22"/>
  <c r="R4876" i="22"/>
  <c r="R4875" i="22"/>
  <c r="R4874" i="22"/>
  <c r="R4873" i="22"/>
  <c r="R4872" i="22"/>
  <c r="R4871" i="22"/>
  <c r="R4870" i="22"/>
  <c r="R4869" i="22"/>
  <c r="R4868" i="22"/>
  <c r="R4867" i="22"/>
  <c r="R4866" i="22"/>
  <c r="R4865" i="22"/>
  <c r="R4864" i="22"/>
  <c r="R4863" i="22"/>
  <c r="R4862" i="22"/>
  <c r="R4861" i="22"/>
  <c r="R4860" i="22"/>
  <c r="R4859" i="22"/>
  <c r="R4858" i="22"/>
  <c r="R4857" i="22"/>
  <c r="R4856" i="22"/>
  <c r="R4855" i="22"/>
  <c r="R4854" i="22"/>
  <c r="R4853" i="22"/>
  <c r="R4852" i="22"/>
  <c r="R4851" i="22"/>
  <c r="R4850" i="22"/>
  <c r="R4849" i="22"/>
  <c r="R4848" i="22"/>
  <c r="R4847" i="22"/>
  <c r="R4846" i="22"/>
  <c r="R4845" i="22"/>
  <c r="R4844" i="22"/>
  <c r="R4843" i="22"/>
  <c r="R4842" i="22"/>
  <c r="R4841" i="22"/>
  <c r="R4840" i="22"/>
  <c r="R4839" i="22"/>
  <c r="R4838" i="22"/>
  <c r="R4837" i="22"/>
  <c r="R4836" i="22"/>
  <c r="R4835" i="22"/>
  <c r="R4834" i="22"/>
  <c r="R4833" i="22"/>
  <c r="R4832" i="22"/>
  <c r="R4831" i="22"/>
  <c r="R4830" i="22"/>
  <c r="R4829" i="22"/>
  <c r="R4828" i="22"/>
  <c r="R4827" i="22"/>
  <c r="R4826" i="22"/>
  <c r="R4825" i="22"/>
  <c r="R4824" i="22"/>
  <c r="R4823" i="22"/>
  <c r="R4822" i="22"/>
  <c r="R4821" i="22"/>
  <c r="R4820" i="22"/>
  <c r="R4819" i="22"/>
  <c r="R4818" i="22"/>
  <c r="R4817" i="22"/>
  <c r="R4816" i="22"/>
  <c r="R4815" i="22"/>
  <c r="R4814" i="22"/>
  <c r="R4813" i="22"/>
  <c r="R4812" i="22"/>
  <c r="R4811" i="22"/>
  <c r="R4810" i="22"/>
  <c r="R4809" i="22"/>
  <c r="R4808" i="22"/>
  <c r="R4807" i="22"/>
  <c r="R4806" i="22"/>
  <c r="R4805" i="22"/>
  <c r="R4804" i="22"/>
  <c r="R4803" i="22"/>
  <c r="R4802" i="22"/>
  <c r="R4801" i="22"/>
  <c r="R4800" i="22"/>
  <c r="R4799" i="22"/>
  <c r="R4798" i="22"/>
  <c r="R4797" i="22"/>
  <c r="R4796" i="22"/>
  <c r="R4795" i="22"/>
  <c r="R4794" i="22"/>
  <c r="R4793" i="22"/>
  <c r="R4792" i="22"/>
  <c r="R4791" i="22"/>
  <c r="R4790" i="22"/>
  <c r="R4789" i="22"/>
  <c r="R4788" i="22"/>
  <c r="R4787" i="22"/>
  <c r="R4786" i="22"/>
  <c r="R4785" i="22"/>
  <c r="R4784" i="22"/>
  <c r="R4783" i="22"/>
  <c r="R4782" i="22"/>
  <c r="R4781" i="22"/>
  <c r="R4780" i="22"/>
  <c r="R4779" i="22"/>
  <c r="R4778" i="22"/>
  <c r="R4777" i="22"/>
  <c r="R4776" i="22"/>
  <c r="R4775" i="22"/>
  <c r="R4774" i="22"/>
  <c r="R4773" i="22"/>
  <c r="R4772" i="22"/>
  <c r="R4771" i="22"/>
  <c r="R4770" i="22"/>
  <c r="R4769" i="22"/>
  <c r="R4768" i="22"/>
  <c r="R4767" i="22"/>
  <c r="R4766" i="22"/>
  <c r="R4765" i="22"/>
  <c r="R4764" i="22"/>
  <c r="R4763" i="22"/>
  <c r="R4762" i="22"/>
  <c r="R4761" i="22"/>
  <c r="R4760" i="22"/>
  <c r="R4759" i="22"/>
  <c r="R4758" i="22"/>
  <c r="R4757" i="22"/>
  <c r="R4756" i="22"/>
  <c r="R4755" i="22"/>
  <c r="R4754" i="22"/>
  <c r="R4753" i="22"/>
  <c r="R4752" i="22"/>
  <c r="R4751" i="22"/>
  <c r="R4750" i="22"/>
  <c r="R4749" i="22"/>
  <c r="R4748" i="22"/>
  <c r="R4747" i="22"/>
  <c r="R4746" i="22"/>
  <c r="R4745" i="22"/>
  <c r="R4744" i="22"/>
  <c r="R4743" i="22"/>
  <c r="R4742" i="22"/>
  <c r="R4741" i="22"/>
  <c r="R4740" i="22"/>
  <c r="R4739" i="22"/>
  <c r="R4738" i="22"/>
  <c r="R4737" i="22"/>
  <c r="R4736" i="22"/>
  <c r="R4735" i="22"/>
  <c r="R4734" i="22"/>
  <c r="R4733" i="22"/>
  <c r="R4732" i="22"/>
  <c r="R4731" i="22"/>
  <c r="R4730" i="22"/>
  <c r="R4729" i="22"/>
  <c r="R4728" i="22"/>
  <c r="R4727" i="22"/>
  <c r="R4726" i="22"/>
  <c r="R4725" i="22"/>
  <c r="R4724" i="22"/>
  <c r="R4723" i="22"/>
  <c r="R4722" i="22"/>
  <c r="R4721" i="22"/>
  <c r="R4720" i="22"/>
  <c r="R4719" i="22"/>
  <c r="R4718" i="22"/>
  <c r="R4717" i="22"/>
  <c r="R4716" i="22"/>
  <c r="R4715" i="22"/>
  <c r="R4714" i="22"/>
  <c r="R4713" i="22"/>
  <c r="R4712" i="22"/>
  <c r="R4711" i="22"/>
  <c r="R4710" i="22"/>
  <c r="R4709" i="22"/>
  <c r="R4708" i="22"/>
  <c r="R4707" i="22"/>
  <c r="R4706" i="22"/>
  <c r="R4705" i="22"/>
  <c r="R4704" i="22"/>
  <c r="R4703" i="22"/>
  <c r="R4702" i="22"/>
  <c r="R4701" i="22"/>
  <c r="R4700" i="22"/>
  <c r="R4699" i="22"/>
  <c r="R4698" i="22"/>
  <c r="R4697" i="22"/>
  <c r="R4696" i="22"/>
  <c r="R4695" i="22"/>
  <c r="R4694" i="22"/>
  <c r="R4693" i="22"/>
  <c r="R4692" i="22"/>
  <c r="R4691" i="22"/>
  <c r="R4690" i="22"/>
  <c r="R4689" i="22"/>
  <c r="R4688" i="22"/>
  <c r="R4687" i="22"/>
  <c r="R4686" i="22"/>
  <c r="R4685" i="22"/>
  <c r="R4684" i="22"/>
  <c r="R4683" i="22"/>
  <c r="R4682" i="22"/>
  <c r="R4681" i="22"/>
  <c r="R4680" i="22"/>
  <c r="R4679" i="22"/>
  <c r="R4678" i="22"/>
  <c r="R4677" i="22"/>
  <c r="R4676" i="22"/>
  <c r="R4675" i="22"/>
  <c r="R4674" i="22"/>
  <c r="R4673" i="22"/>
  <c r="R4672" i="22"/>
  <c r="R4671" i="22"/>
  <c r="R4670" i="22"/>
  <c r="R4669" i="22"/>
  <c r="R4668" i="22"/>
  <c r="R4667" i="22"/>
  <c r="R4666" i="22"/>
  <c r="R4665" i="22"/>
  <c r="R4664" i="22"/>
  <c r="R4663" i="22"/>
  <c r="R4662" i="22"/>
  <c r="R4661" i="22"/>
  <c r="R4660" i="22"/>
  <c r="R4659" i="22"/>
  <c r="R4658" i="22"/>
  <c r="R4657" i="22"/>
  <c r="R4656" i="22"/>
  <c r="R4655" i="22"/>
  <c r="R4654" i="22"/>
  <c r="R4653" i="22"/>
  <c r="R4652" i="22"/>
  <c r="R4651" i="22"/>
  <c r="R4650" i="22"/>
  <c r="R4649" i="22"/>
  <c r="R4648" i="22"/>
  <c r="R4647" i="22"/>
  <c r="R4646" i="22"/>
  <c r="R4645" i="22"/>
  <c r="R4644" i="22"/>
  <c r="R4643" i="22"/>
  <c r="R4642" i="22"/>
  <c r="R4641" i="22"/>
  <c r="R4640" i="22"/>
  <c r="R4639" i="22"/>
  <c r="R4638" i="22"/>
  <c r="R4637" i="22"/>
  <c r="R4636" i="22"/>
  <c r="R4635" i="22"/>
  <c r="R4634" i="22"/>
  <c r="R4633" i="22"/>
  <c r="R4632" i="22"/>
  <c r="R4631" i="22"/>
  <c r="R4630" i="22"/>
  <c r="R4629" i="22"/>
  <c r="R4628" i="22"/>
  <c r="R4627" i="22"/>
  <c r="R4626" i="22"/>
  <c r="R4625" i="22"/>
  <c r="R4624" i="22"/>
  <c r="R4623" i="22"/>
  <c r="R4622" i="22"/>
  <c r="R4621" i="22"/>
  <c r="R4620" i="22"/>
  <c r="R4619" i="22"/>
  <c r="R4618" i="22"/>
  <c r="R4617" i="22"/>
  <c r="R4616" i="22"/>
  <c r="R4615" i="22"/>
  <c r="R4614" i="22"/>
  <c r="R4613" i="22"/>
  <c r="R4612" i="22"/>
  <c r="R4611" i="22"/>
  <c r="R4610" i="22"/>
  <c r="R4609" i="22"/>
  <c r="R4608" i="22"/>
  <c r="R4607" i="22"/>
  <c r="R4606" i="22"/>
  <c r="R4605" i="22"/>
  <c r="R4604" i="22"/>
  <c r="R4603" i="22"/>
  <c r="R4602" i="22"/>
  <c r="R4601" i="22"/>
  <c r="R4600" i="22"/>
  <c r="R4599" i="22"/>
  <c r="R4598" i="22"/>
  <c r="R4597" i="22"/>
  <c r="R4596" i="22"/>
  <c r="R4595" i="22"/>
  <c r="R4594" i="22"/>
  <c r="R4593" i="22"/>
  <c r="R4592" i="22"/>
  <c r="R4591" i="22"/>
  <c r="R4590" i="22"/>
  <c r="R4589" i="22"/>
  <c r="R4588" i="22"/>
  <c r="R4587" i="22"/>
  <c r="R4586" i="22"/>
  <c r="R4585" i="22"/>
  <c r="R4584" i="22"/>
  <c r="R4583" i="22"/>
  <c r="R4582" i="22"/>
  <c r="R4581" i="22"/>
  <c r="R4580" i="22"/>
  <c r="R4579" i="22"/>
  <c r="R4578" i="22"/>
  <c r="R4577" i="22"/>
  <c r="R4576" i="22"/>
  <c r="R4575" i="22"/>
  <c r="R4574" i="22"/>
  <c r="R4573" i="22"/>
  <c r="R4572" i="22"/>
  <c r="R4571" i="22"/>
  <c r="R4570" i="22"/>
  <c r="R4569" i="22"/>
  <c r="R4568" i="22"/>
  <c r="R4567" i="22"/>
  <c r="R4566" i="22"/>
  <c r="R4565" i="22"/>
  <c r="R4564" i="22"/>
  <c r="R4563" i="22"/>
  <c r="R4562" i="22"/>
  <c r="R4561" i="22"/>
  <c r="R4560" i="22"/>
  <c r="R4559" i="22"/>
  <c r="R4558" i="22"/>
  <c r="R4557" i="22"/>
  <c r="R4556" i="22"/>
  <c r="R4555" i="22"/>
  <c r="R4554" i="22"/>
  <c r="R4553" i="22"/>
  <c r="R4552" i="22"/>
  <c r="R4551" i="22"/>
  <c r="R4550" i="22"/>
  <c r="R4549" i="22"/>
  <c r="R4548" i="22"/>
  <c r="R4547" i="22"/>
  <c r="R4546" i="22"/>
  <c r="R4545" i="22"/>
  <c r="R4544" i="22"/>
  <c r="R4543" i="22"/>
  <c r="R4542" i="22"/>
  <c r="R4541" i="22"/>
  <c r="R4540" i="22"/>
  <c r="R4539" i="22"/>
  <c r="R4538" i="22"/>
  <c r="R4537" i="22"/>
  <c r="R4536" i="22"/>
  <c r="R4535" i="22"/>
  <c r="R4534" i="22"/>
  <c r="R4533" i="22"/>
  <c r="R4532" i="22"/>
  <c r="R4531" i="22"/>
  <c r="R4530" i="22"/>
  <c r="R4529" i="22"/>
  <c r="R4528" i="22"/>
  <c r="R4527" i="22"/>
  <c r="R4526" i="22"/>
  <c r="R4525" i="22"/>
  <c r="R4524" i="22"/>
  <c r="R4523" i="22"/>
  <c r="R4522" i="22"/>
  <c r="R4521" i="22"/>
  <c r="R4520" i="22"/>
  <c r="R4519" i="22"/>
  <c r="R4518" i="22"/>
  <c r="R4517" i="22"/>
  <c r="R4516" i="22"/>
  <c r="R4515" i="22"/>
  <c r="R4514" i="22"/>
  <c r="R4513" i="22"/>
  <c r="R4512" i="22"/>
  <c r="R4511" i="22"/>
  <c r="R4510" i="22"/>
  <c r="R4509" i="22"/>
  <c r="R4508" i="22"/>
  <c r="R4507" i="22"/>
  <c r="R4506" i="22"/>
  <c r="R4505" i="22"/>
  <c r="R4504" i="22"/>
  <c r="R4503" i="22"/>
  <c r="R4502" i="22"/>
  <c r="R4501" i="22"/>
  <c r="R4500" i="22"/>
  <c r="R4499" i="22"/>
  <c r="R4498" i="22"/>
  <c r="R4497" i="22"/>
  <c r="R4496" i="22"/>
  <c r="R4495" i="22"/>
  <c r="R4494" i="22"/>
  <c r="R4493" i="22"/>
  <c r="R4492" i="22"/>
  <c r="R4491" i="22"/>
  <c r="R4490" i="22"/>
  <c r="R4489" i="22"/>
  <c r="R4488" i="22"/>
  <c r="R4487" i="22"/>
  <c r="R4486" i="22"/>
  <c r="R4485" i="22"/>
  <c r="R4484" i="22"/>
  <c r="R4483" i="22"/>
  <c r="R4482" i="22"/>
  <c r="R4481" i="22"/>
  <c r="R4480" i="22"/>
  <c r="R4479" i="22"/>
  <c r="R4478" i="22"/>
  <c r="R4477" i="22"/>
  <c r="R4476" i="22"/>
  <c r="R4475" i="22"/>
  <c r="R4474" i="22"/>
  <c r="R4473" i="22"/>
  <c r="R4472" i="22"/>
  <c r="R4471" i="22"/>
  <c r="R4470" i="22"/>
  <c r="R4469" i="22"/>
  <c r="R4468" i="22"/>
  <c r="R4467" i="22"/>
  <c r="R4466" i="22"/>
  <c r="R4465" i="22"/>
  <c r="R4464" i="22"/>
  <c r="R4463" i="22"/>
  <c r="R4462" i="22"/>
  <c r="R4461" i="22"/>
  <c r="R4460" i="22"/>
  <c r="R4459" i="22"/>
  <c r="R4458" i="22"/>
  <c r="R4457" i="22"/>
  <c r="R4456" i="22"/>
  <c r="R4455" i="22"/>
  <c r="R4454" i="22"/>
  <c r="R4453" i="22"/>
  <c r="R4452" i="22"/>
  <c r="R4451" i="22"/>
  <c r="R4450" i="22"/>
  <c r="R4449" i="22"/>
  <c r="R4448" i="22"/>
  <c r="R4447" i="22"/>
  <c r="R4446" i="22"/>
  <c r="R4445" i="22"/>
  <c r="R4444" i="22"/>
  <c r="R4443" i="22"/>
  <c r="R4442" i="22"/>
  <c r="R4441" i="22"/>
  <c r="R4440" i="22"/>
  <c r="R4439" i="22"/>
  <c r="R4438" i="22"/>
  <c r="R4437" i="22"/>
  <c r="R4436" i="22"/>
  <c r="R4435" i="22"/>
  <c r="R4434" i="22"/>
  <c r="R4433" i="22"/>
  <c r="R4432" i="22"/>
  <c r="R4431" i="22"/>
  <c r="R4430" i="22"/>
  <c r="R4429" i="22"/>
  <c r="R4428" i="22"/>
  <c r="R4427" i="22"/>
  <c r="R4426" i="22"/>
  <c r="R4425" i="22"/>
  <c r="R4424" i="22"/>
  <c r="R4423" i="22"/>
  <c r="R4422" i="22"/>
  <c r="R4421" i="22"/>
  <c r="R4420" i="22"/>
  <c r="R4419" i="22"/>
  <c r="R4418" i="22"/>
  <c r="R4417" i="22"/>
  <c r="R4416" i="22"/>
  <c r="R4415" i="22"/>
  <c r="R4414" i="22"/>
  <c r="R4413" i="22"/>
  <c r="R4412" i="22"/>
  <c r="R4411" i="22"/>
  <c r="R4410" i="22"/>
  <c r="R4409" i="22"/>
  <c r="R4408" i="22"/>
  <c r="R4407" i="22"/>
  <c r="R4406" i="22"/>
  <c r="R4405" i="22"/>
  <c r="R4404" i="22"/>
  <c r="R4403" i="22"/>
  <c r="R4402" i="22"/>
  <c r="R4401" i="22"/>
  <c r="R4400" i="22"/>
  <c r="R4399" i="22"/>
  <c r="R4398" i="22"/>
  <c r="R4397" i="22"/>
  <c r="R4396" i="22"/>
  <c r="R4395" i="22"/>
  <c r="R4394" i="22"/>
  <c r="R4393" i="22"/>
  <c r="R4392" i="22"/>
  <c r="R4391" i="22"/>
  <c r="R4390" i="22"/>
  <c r="R4389" i="22"/>
  <c r="R4388" i="22"/>
  <c r="R4387" i="22"/>
  <c r="R4386" i="22"/>
  <c r="R4385" i="22"/>
  <c r="R4384" i="22"/>
  <c r="R4383" i="22"/>
  <c r="R4382" i="22"/>
  <c r="R4381" i="22"/>
  <c r="R4380" i="22"/>
  <c r="R4379" i="22"/>
  <c r="R4378" i="22"/>
  <c r="R4377" i="22"/>
  <c r="R4376" i="22"/>
  <c r="R4375" i="22"/>
  <c r="R4374" i="22"/>
  <c r="R4373" i="22"/>
  <c r="R4372" i="22"/>
  <c r="R4371" i="22"/>
  <c r="R4370" i="22"/>
  <c r="R4369" i="22"/>
  <c r="R4368" i="22"/>
  <c r="R4367" i="22"/>
  <c r="R4366" i="22"/>
  <c r="R4365" i="22"/>
  <c r="R4364" i="22"/>
  <c r="R4363" i="22"/>
  <c r="R4362" i="22"/>
  <c r="R4361" i="22"/>
  <c r="R4360" i="22"/>
  <c r="R4359" i="22"/>
  <c r="R4358" i="22"/>
  <c r="R4357" i="22"/>
  <c r="R4356" i="22"/>
  <c r="R4355" i="22"/>
  <c r="R4354" i="22"/>
  <c r="R4353" i="22"/>
  <c r="R4352" i="22"/>
  <c r="R4351" i="22"/>
  <c r="R4350" i="22"/>
  <c r="R4349" i="22"/>
  <c r="R4348" i="22"/>
  <c r="R4347" i="22"/>
  <c r="R4346" i="22"/>
  <c r="R4345" i="22"/>
  <c r="R4344" i="22"/>
  <c r="R4343" i="22"/>
  <c r="R4342" i="22"/>
  <c r="R4341" i="22"/>
  <c r="R4340" i="22"/>
  <c r="R4339" i="22"/>
  <c r="R4338" i="22"/>
  <c r="R4337" i="22"/>
  <c r="R4336" i="22"/>
  <c r="R4335" i="22"/>
  <c r="R4334" i="22"/>
  <c r="R4333" i="22"/>
  <c r="R4332" i="22"/>
  <c r="R4331" i="22"/>
  <c r="R4330" i="22"/>
  <c r="R4329" i="22"/>
  <c r="R4328" i="22"/>
  <c r="R4327" i="22"/>
  <c r="R4326" i="22"/>
  <c r="R4325" i="22"/>
  <c r="R4324" i="22"/>
  <c r="R4323" i="22"/>
  <c r="R4322" i="22"/>
  <c r="R4321" i="22"/>
  <c r="R4320" i="22"/>
  <c r="R4319" i="22"/>
  <c r="R4318" i="22"/>
  <c r="R4317" i="22"/>
  <c r="R4316" i="22"/>
  <c r="R4315" i="22"/>
  <c r="R4314" i="22"/>
  <c r="R4313" i="22"/>
  <c r="R4312" i="22"/>
  <c r="R4311" i="22"/>
  <c r="R4310" i="22"/>
  <c r="R4309" i="22"/>
  <c r="R4308" i="22"/>
  <c r="R4307" i="22"/>
  <c r="R4306" i="22"/>
  <c r="R4305" i="22"/>
  <c r="R4304" i="22"/>
  <c r="R4303" i="22"/>
  <c r="R4302" i="22"/>
  <c r="R4301" i="22"/>
  <c r="R4300" i="22"/>
  <c r="R4299" i="22"/>
  <c r="R4298" i="22"/>
  <c r="R4297" i="22"/>
  <c r="R4296" i="22"/>
  <c r="R4295" i="22"/>
  <c r="R4294" i="22"/>
  <c r="R4293" i="22"/>
  <c r="R4292" i="22"/>
  <c r="R4291" i="22"/>
  <c r="R4290" i="22"/>
  <c r="R4289" i="22"/>
  <c r="R4288" i="22"/>
  <c r="R4287" i="22"/>
  <c r="R4286" i="22"/>
  <c r="R4285" i="22"/>
  <c r="R4284" i="22"/>
  <c r="R4283" i="22"/>
  <c r="R4282" i="22"/>
  <c r="R4281" i="22"/>
  <c r="R4280" i="22"/>
  <c r="R4279" i="22"/>
  <c r="R4278" i="22"/>
  <c r="R4277" i="22"/>
  <c r="R4276" i="22"/>
  <c r="R4275" i="22"/>
  <c r="R4274" i="22"/>
  <c r="R4273" i="22"/>
  <c r="R4272" i="22"/>
  <c r="R4271" i="22"/>
  <c r="R4270" i="22"/>
  <c r="R4269" i="22"/>
  <c r="R4268" i="22"/>
  <c r="R4267" i="22"/>
  <c r="R4266" i="22"/>
  <c r="R4265" i="22"/>
  <c r="R4264" i="22"/>
  <c r="R4263" i="22"/>
  <c r="R4262" i="22"/>
  <c r="R4261" i="22"/>
  <c r="R4260" i="22"/>
  <c r="R4259" i="22"/>
  <c r="R4258" i="22"/>
  <c r="R4257" i="22"/>
  <c r="R4256" i="22"/>
  <c r="R4255" i="22"/>
  <c r="R4254" i="22"/>
  <c r="R4253" i="22"/>
  <c r="R4252" i="22"/>
  <c r="R4251" i="22"/>
  <c r="R4250" i="22"/>
  <c r="R4249" i="22"/>
  <c r="R4248" i="22"/>
  <c r="R4247" i="22"/>
  <c r="R4246" i="22"/>
  <c r="R4245" i="22"/>
  <c r="R4244" i="22"/>
  <c r="R4243" i="22"/>
  <c r="R4242" i="22"/>
  <c r="R4241" i="22"/>
  <c r="R4240" i="22"/>
  <c r="R4239" i="22"/>
  <c r="R4238" i="22"/>
  <c r="R4237" i="22"/>
  <c r="R4236" i="22"/>
  <c r="R4235" i="22"/>
  <c r="R4234" i="22"/>
  <c r="R4233" i="22"/>
  <c r="R4232" i="22"/>
  <c r="R4231" i="22"/>
  <c r="R4230" i="22"/>
  <c r="R4229" i="22"/>
  <c r="R4228" i="22"/>
  <c r="R4227" i="22"/>
  <c r="R4226" i="22"/>
  <c r="R4225" i="22"/>
  <c r="R4224" i="22"/>
  <c r="R4223" i="22"/>
  <c r="R4222" i="22"/>
  <c r="R4221" i="22"/>
  <c r="R4220" i="22"/>
  <c r="R4219" i="22"/>
  <c r="R4218" i="22"/>
  <c r="R4217" i="22"/>
  <c r="R4216" i="22"/>
  <c r="R4215" i="22"/>
  <c r="R4214" i="22"/>
  <c r="R4213" i="22"/>
  <c r="R4212" i="22"/>
  <c r="R4211" i="22"/>
  <c r="R4210" i="22"/>
  <c r="R4209" i="22"/>
  <c r="R4208" i="22"/>
  <c r="R4207" i="22"/>
  <c r="R4206" i="22"/>
  <c r="R4205" i="22"/>
  <c r="R4204" i="22"/>
  <c r="R4203" i="22"/>
  <c r="R4202" i="22"/>
  <c r="R4201" i="22"/>
  <c r="R4200" i="22"/>
  <c r="R4199" i="22"/>
  <c r="R4198" i="22"/>
  <c r="R4197" i="22"/>
  <c r="R4196" i="22"/>
  <c r="R4195" i="22"/>
  <c r="R4194" i="22"/>
  <c r="R4193" i="22"/>
  <c r="R4192" i="22"/>
  <c r="R4191" i="22"/>
  <c r="R4190" i="22"/>
  <c r="R4189" i="22"/>
  <c r="R4188" i="22"/>
  <c r="R4187" i="22"/>
  <c r="R4186" i="22"/>
  <c r="R4185" i="22"/>
  <c r="R4184" i="22"/>
  <c r="R4183" i="22"/>
  <c r="R4182" i="22"/>
  <c r="R4181" i="22"/>
  <c r="R4180" i="22"/>
  <c r="R4179" i="22"/>
  <c r="R4178" i="22"/>
  <c r="R4177" i="22"/>
  <c r="R4176" i="22"/>
  <c r="R4175" i="22"/>
  <c r="R4174" i="22"/>
  <c r="R4173" i="22"/>
  <c r="R4172" i="22"/>
  <c r="R4171" i="22"/>
  <c r="R4170" i="22"/>
  <c r="R4169" i="22"/>
  <c r="R4168" i="22"/>
  <c r="R4167" i="22"/>
  <c r="R4166" i="22"/>
  <c r="R4165" i="22"/>
  <c r="R4164" i="22"/>
  <c r="R4163" i="22"/>
  <c r="R4162" i="22"/>
  <c r="R4161" i="22"/>
  <c r="R4160" i="22"/>
  <c r="R4159" i="22"/>
  <c r="R4158" i="22"/>
  <c r="R4157" i="22"/>
  <c r="R4156" i="22"/>
  <c r="R4155" i="22"/>
  <c r="R4154" i="22"/>
  <c r="R4153" i="22"/>
  <c r="R4152" i="22"/>
  <c r="R4151" i="22"/>
  <c r="R4150" i="22"/>
  <c r="R4149" i="22"/>
  <c r="R4148" i="22"/>
  <c r="R4147" i="22"/>
  <c r="R4146" i="22"/>
  <c r="R4145" i="22"/>
  <c r="R4144" i="22"/>
  <c r="R4143" i="22"/>
  <c r="R4142" i="22"/>
  <c r="R4141" i="22"/>
  <c r="R4140" i="22"/>
  <c r="R4139" i="22"/>
  <c r="R4138" i="22"/>
  <c r="R4137" i="22"/>
  <c r="R4136" i="22"/>
  <c r="R4135" i="22"/>
  <c r="R4134" i="22"/>
  <c r="R4133" i="22"/>
  <c r="R4132" i="22"/>
  <c r="R4131" i="22"/>
  <c r="R4130" i="22"/>
  <c r="R4129" i="22"/>
  <c r="R4128" i="22"/>
  <c r="R4127" i="22"/>
  <c r="R4126" i="22"/>
  <c r="R4125" i="22"/>
  <c r="R4124" i="22"/>
  <c r="R4123" i="22"/>
  <c r="R4122" i="22"/>
  <c r="R4121" i="22"/>
  <c r="R4120" i="22"/>
  <c r="R4119" i="22"/>
  <c r="R4118" i="22"/>
  <c r="R4117" i="22"/>
  <c r="R4116" i="22"/>
  <c r="R4115" i="22"/>
  <c r="R4114" i="22"/>
  <c r="R4113" i="22"/>
  <c r="R4112" i="22"/>
  <c r="R4111" i="22"/>
  <c r="R4110" i="22"/>
  <c r="R4109" i="22"/>
  <c r="R4108" i="22"/>
  <c r="R4107" i="22"/>
  <c r="R4106" i="22"/>
  <c r="R4105" i="22"/>
  <c r="R4104" i="22"/>
  <c r="R4103" i="22"/>
  <c r="R4102" i="22"/>
  <c r="R4101" i="22"/>
  <c r="R4100" i="22"/>
  <c r="R4099" i="22"/>
  <c r="R4098" i="22"/>
  <c r="R4097" i="22"/>
  <c r="R4096" i="22"/>
  <c r="R4095" i="22"/>
  <c r="R4094" i="22"/>
  <c r="R4093" i="22"/>
  <c r="R4092" i="22"/>
  <c r="R4091" i="22"/>
  <c r="R4090" i="22"/>
  <c r="R4089" i="22"/>
  <c r="R4088" i="22"/>
  <c r="R4087" i="22"/>
  <c r="R4086" i="22"/>
  <c r="R4085" i="22"/>
  <c r="R4084" i="22"/>
  <c r="R4083" i="22"/>
  <c r="R4082" i="22"/>
  <c r="R4081" i="22"/>
  <c r="R4080" i="22"/>
  <c r="R4079" i="22"/>
  <c r="R4078" i="22"/>
  <c r="R4077" i="22"/>
  <c r="R4076" i="22"/>
  <c r="R4075" i="22"/>
  <c r="R4074" i="22"/>
  <c r="R4073" i="22"/>
  <c r="R4072" i="22"/>
  <c r="R4071" i="22"/>
  <c r="R4070" i="22"/>
  <c r="R4069" i="22"/>
  <c r="R4068" i="22"/>
  <c r="R4067" i="22"/>
  <c r="R4066" i="22"/>
  <c r="R4065" i="22"/>
  <c r="R4064" i="22"/>
  <c r="R4063" i="22"/>
  <c r="R4062" i="22"/>
  <c r="R4061" i="22"/>
  <c r="R4060" i="22"/>
  <c r="R4059" i="22"/>
  <c r="R4058" i="22"/>
  <c r="R4057" i="22"/>
  <c r="R4056" i="22"/>
  <c r="R4055" i="22"/>
  <c r="R4054" i="22"/>
  <c r="R4053" i="22"/>
  <c r="R4052" i="22"/>
  <c r="R4051" i="22"/>
  <c r="R4050" i="22"/>
  <c r="R4049" i="22"/>
  <c r="R4048" i="22"/>
  <c r="R4047" i="22"/>
  <c r="R4046" i="22"/>
  <c r="R4045" i="22"/>
  <c r="R4044" i="22"/>
  <c r="R4043" i="22"/>
  <c r="R4042" i="22"/>
  <c r="R4041" i="22"/>
  <c r="R4040" i="22"/>
  <c r="R4039" i="22"/>
  <c r="R4038" i="22"/>
  <c r="R4037" i="22"/>
  <c r="R4036" i="22"/>
  <c r="R4035" i="22"/>
  <c r="R4034" i="22"/>
  <c r="R4033" i="22"/>
  <c r="R4032" i="22"/>
  <c r="R4031" i="22"/>
  <c r="R4030" i="22"/>
  <c r="R4029" i="22"/>
  <c r="R4028" i="22"/>
  <c r="R4027" i="22"/>
  <c r="R4026" i="22"/>
  <c r="R4025" i="22"/>
  <c r="R4024" i="22"/>
  <c r="R4023" i="22"/>
  <c r="R4022" i="22"/>
  <c r="R4021" i="22"/>
  <c r="R4020" i="22"/>
  <c r="R4019" i="22"/>
  <c r="R4018" i="22"/>
  <c r="R4017" i="22"/>
  <c r="R4016" i="22"/>
  <c r="R4015" i="22"/>
  <c r="R4014" i="22"/>
  <c r="R4013" i="22"/>
  <c r="R4012" i="22"/>
  <c r="R4011" i="22"/>
  <c r="R4010" i="22"/>
  <c r="R4009" i="22"/>
  <c r="R4008" i="22"/>
  <c r="R4007" i="22"/>
  <c r="R4006" i="22"/>
  <c r="R4005" i="22"/>
  <c r="R4004" i="22"/>
  <c r="R4003" i="22"/>
  <c r="R4002" i="22"/>
  <c r="R4001" i="22"/>
  <c r="R4000" i="22"/>
  <c r="R3999" i="22"/>
  <c r="R3998" i="22"/>
  <c r="R3997" i="22"/>
  <c r="R3996" i="22"/>
  <c r="R3995" i="22"/>
  <c r="R3994" i="22"/>
  <c r="R3993" i="22"/>
  <c r="R3992" i="22"/>
  <c r="R3991" i="22"/>
  <c r="R3990" i="22"/>
  <c r="R3989" i="22"/>
  <c r="R3988" i="22"/>
  <c r="R3987" i="22"/>
  <c r="R3986" i="22"/>
  <c r="R3985" i="22"/>
  <c r="R3984" i="22"/>
  <c r="R3983" i="22"/>
  <c r="R3982" i="22"/>
  <c r="R3981" i="22"/>
  <c r="R3980" i="22"/>
  <c r="R3979" i="22"/>
  <c r="R3978" i="22"/>
  <c r="R3977" i="22"/>
  <c r="R3976" i="22"/>
  <c r="R3975" i="22"/>
  <c r="R3974" i="22"/>
  <c r="R3973" i="22"/>
  <c r="R3972" i="22"/>
  <c r="R3971" i="22"/>
  <c r="R3970" i="22"/>
  <c r="R3969" i="22"/>
  <c r="R3968" i="22"/>
  <c r="R3967" i="22"/>
  <c r="R3966" i="22"/>
  <c r="R3965" i="22"/>
  <c r="R3964" i="22"/>
  <c r="R3963" i="22"/>
  <c r="R3962" i="22"/>
  <c r="R3961" i="22"/>
  <c r="R3960" i="22"/>
  <c r="R3959" i="22"/>
  <c r="R3958" i="22"/>
  <c r="R3957" i="22"/>
  <c r="R3956" i="22"/>
  <c r="R3955" i="22"/>
  <c r="R3954" i="22"/>
  <c r="R3953" i="22"/>
  <c r="R3952" i="22"/>
  <c r="R3951" i="22"/>
  <c r="R3950" i="22"/>
  <c r="R3949" i="22"/>
  <c r="R3948" i="22"/>
  <c r="R3947" i="22"/>
  <c r="R3946" i="22"/>
  <c r="R3945" i="22"/>
  <c r="R3944" i="22"/>
  <c r="R3943" i="22"/>
  <c r="R3942" i="22"/>
  <c r="R3941" i="22"/>
  <c r="R3940" i="22"/>
  <c r="R3939" i="22"/>
  <c r="R3938" i="22"/>
  <c r="R3937" i="22"/>
  <c r="R3936" i="22"/>
  <c r="R3935" i="22"/>
  <c r="R3934" i="22"/>
  <c r="R3933" i="22"/>
  <c r="R3932" i="22"/>
  <c r="R3931" i="22"/>
  <c r="R3930" i="22"/>
  <c r="R3929" i="22"/>
  <c r="R3928" i="22"/>
  <c r="R3927" i="22"/>
  <c r="R3926" i="22"/>
  <c r="R3925" i="22"/>
  <c r="R3924" i="22"/>
  <c r="R3923" i="22"/>
  <c r="R3922" i="22"/>
  <c r="R3921" i="22"/>
  <c r="R3920" i="22"/>
  <c r="R3919" i="22"/>
  <c r="R3918" i="22"/>
  <c r="R3917" i="22"/>
  <c r="R3916" i="22"/>
  <c r="R3915" i="22"/>
  <c r="R3914" i="22"/>
  <c r="R3913" i="22"/>
  <c r="R3912" i="22"/>
  <c r="R3911" i="22"/>
  <c r="R3910" i="22"/>
  <c r="R3909" i="22"/>
  <c r="R3908" i="22"/>
  <c r="R3907" i="22"/>
  <c r="R3906" i="22"/>
  <c r="R3905" i="22"/>
  <c r="R3904" i="22"/>
  <c r="R3903" i="22"/>
  <c r="R3902" i="22"/>
  <c r="R3901" i="22"/>
  <c r="R3900" i="22"/>
  <c r="R3899" i="22"/>
  <c r="R3898" i="22"/>
  <c r="R3897" i="22"/>
  <c r="R3896" i="22"/>
  <c r="R3895" i="22"/>
  <c r="R3894" i="22"/>
  <c r="R3893" i="22"/>
  <c r="R3892" i="22"/>
  <c r="R3891" i="22"/>
  <c r="R3890" i="22"/>
  <c r="R3889" i="22"/>
  <c r="R3888" i="22"/>
  <c r="R3887" i="22"/>
  <c r="R3886" i="22"/>
  <c r="R3885" i="22"/>
  <c r="R3884" i="22"/>
  <c r="R3883" i="22"/>
  <c r="R3882" i="22"/>
  <c r="R3881" i="22"/>
  <c r="R3880" i="22"/>
  <c r="R3879" i="22"/>
  <c r="R3878" i="22"/>
  <c r="R3877" i="22"/>
  <c r="R3876" i="22"/>
  <c r="R3875" i="22"/>
  <c r="R3874" i="22"/>
  <c r="R3873" i="22"/>
  <c r="R3872" i="22"/>
  <c r="R3871" i="22"/>
  <c r="R3870" i="22"/>
  <c r="R3869" i="22"/>
  <c r="R3868" i="22"/>
  <c r="R3867" i="22"/>
  <c r="R3866" i="22"/>
  <c r="R3865" i="22"/>
  <c r="R3864" i="22"/>
  <c r="R3863" i="22"/>
  <c r="R3862" i="22"/>
  <c r="R3861" i="22"/>
  <c r="R3860" i="22"/>
  <c r="R3859" i="22"/>
  <c r="R3858" i="22"/>
  <c r="R3857" i="22"/>
  <c r="R3856" i="22"/>
  <c r="R3855" i="22"/>
  <c r="R3854" i="22"/>
  <c r="R3853" i="22"/>
  <c r="R3852" i="22"/>
  <c r="R3851" i="22"/>
  <c r="R3850" i="22"/>
  <c r="R3849" i="22"/>
  <c r="R3848" i="22"/>
  <c r="R3847" i="22"/>
  <c r="R3846" i="22"/>
  <c r="R3845" i="22"/>
  <c r="R3844" i="22"/>
  <c r="R3843" i="22"/>
  <c r="R3842" i="22"/>
  <c r="R3841" i="22"/>
  <c r="R3840" i="22"/>
  <c r="R3839" i="22"/>
  <c r="R3838" i="22"/>
  <c r="R3837" i="22"/>
  <c r="R3836" i="22"/>
  <c r="R3835" i="22"/>
  <c r="R3834" i="22"/>
  <c r="R3833" i="22"/>
  <c r="R3832" i="22"/>
  <c r="R3831" i="22"/>
  <c r="R3830" i="22"/>
  <c r="R3829" i="22"/>
  <c r="R3828" i="22"/>
  <c r="R3827" i="22"/>
  <c r="R3826" i="22"/>
  <c r="R3825" i="22"/>
  <c r="R3824" i="22"/>
  <c r="R3823" i="22"/>
  <c r="R3822" i="22"/>
  <c r="R3821" i="22"/>
  <c r="R3820" i="22"/>
  <c r="R3819" i="22"/>
  <c r="R3818" i="22"/>
  <c r="R3817" i="22"/>
  <c r="R3816" i="22"/>
  <c r="R3815" i="22"/>
  <c r="R3814" i="22"/>
  <c r="R3813" i="22"/>
  <c r="R3812" i="22"/>
  <c r="R3811" i="22"/>
  <c r="R3810" i="22"/>
  <c r="R3809" i="22"/>
  <c r="R3808" i="22"/>
  <c r="R3807" i="22"/>
  <c r="R3806" i="22"/>
  <c r="R3805" i="22"/>
  <c r="R3804" i="22"/>
  <c r="R3803" i="22"/>
  <c r="R3802" i="22"/>
  <c r="R3801" i="22"/>
  <c r="R3800" i="22"/>
  <c r="R3799" i="22"/>
  <c r="R3798" i="22"/>
  <c r="R3797" i="22"/>
  <c r="R3796" i="22"/>
  <c r="R3795" i="22"/>
  <c r="R3794" i="22"/>
  <c r="R3793" i="22"/>
  <c r="R3792" i="22"/>
  <c r="R3791" i="22"/>
  <c r="R3790" i="22"/>
  <c r="R3789" i="22"/>
  <c r="R3788" i="22"/>
  <c r="R3787" i="22"/>
  <c r="R3786" i="22"/>
  <c r="R3785" i="22"/>
  <c r="R3784" i="22"/>
  <c r="R3783" i="22"/>
  <c r="R3782" i="22"/>
  <c r="R3781" i="22"/>
  <c r="R3780" i="22"/>
  <c r="R3779" i="22"/>
  <c r="R3778" i="22"/>
  <c r="R3777" i="22"/>
  <c r="R3776" i="22"/>
  <c r="R3775" i="22"/>
  <c r="R3774" i="22"/>
  <c r="R3773" i="22"/>
  <c r="R3772" i="22"/>
  <c r="R3771" i="22"/>
  <c r="R3770" i="22"/>
  <c r="R3769" i="22"/>
  <c r="R3768" i="22"/>
  <c r="R3767" i="22"/>
  <c r="R3766" i="22"/>
  <c r="R3765" i="22"/>
  <c r="R3764" i="22"/>
  <c r="R3763" i="22"/>
  <c r="R3762" i="22"/>
  <c r="R3761" i="22"/>
  <c r="R3760" i="22"/>
  <c r="R3759" i="22"/>
  <c r="R3758" i="22"/>
  <c r="R3757" i="22"/>
  <c r="R3756" i="22"/>
  <c r="R3755" i="22"/>
  <c r="R3754" i="22"/>
  <c r="R3753" i="22"/>
  <c r="R3752" i="22"/>
  <c r="R3751" i="22"/>
  <c r="R3750" i="22"/>
  <c r="R3749" i="22"/>
  <c r="R3748" i="22"/>
  <c r="R3747" i="22"/>
  <c r="R3746" i="22"/>
  <c r="R3745" i="22"/>
  <c r="R3744" i="22"/>
  <c r="R3743" i="22"/>
  <c r="R3742" i="22"/>
  <c r="R3741" i="22"/>
  <c r="R3740" i="22"/>
  <c r="R3739" i="22"/>
  <c r="R3738" i="22"/>
  <c r="R3737" i="22"/>
  <c r="R3736" i="22"/>
  <c r="R3735" i="22"/>
  <c r="R3734" i="22"/>
  <c r="R3733" i="22"/>
  <c r="R3732" i="22"/>
  <c r="R3731" i="22"/>
  <c r="R3730" i="22"/>
  <c r="R3729" i="22"/>
  <c r="R3728" i="22"/>
  <c r="R3727" i="22"/>
  <c r="R3726" i="22"/>
  <c r="R3725" i="22"/>
  <c r="R3724" i="22"/>
  <c r="R3723" i="22"/>
  <c r="R3722" i="22"/>
  <c r="R3721" i="22"/>
  <c r="R3720" i="22"/>
  <c r="R3719" i="22"/>
  <c r="R3718" i="22"/>
  <c r="R3717" i="22"/>
  <c r="R3716" i="22"/>
  <c r="R3715" i="22"/>
  <c r="R3714" i="22"/>
  <c r="R3713" i="22"/>
  <c r="R3712" i="22"/>
  <c r="R3711" i="22"/>
  <c r="R3710" i="22"/>
  <c r="R3709" i="22"/>
  <c r="R3708" i="22"/>
  <c r="R3707" i="22"/>
  <c r="R3706" i="22"/>
  <c r="R3705" i="22"/>
  <c r="R3704" i="22"/>
  <c r="R3703" i="22"/>
  <c r="R3702" i="22"/>
  <c r="R3701" i="22"/>
  <c r="R3700" i="22"/>
  <c r="R3699" i="22"/>
  <c r="R3698" i="22"/>
  <c r="R3697" i="22"/>
  <c r="R3696" i="22"/>
  <c r="R3695" i="22"/>
  <c r="R3694" i="22"/>
  <c r="R3693" i="22"/>
  <c r="R3692" i="22"/>
  <c r="R3691" i="22"/>
  <c r="R3690" i="22"/>
  <c r="R3689" i="22"/>
  <c r="R3688" i="22"/>
  <c r="R3687" i="22"/>
  <c r="R3686" i="22"/>
  <c r="R3685" i="22"/>
  <c r="R3684" i="22"/>
  <c r="R3683" i="22"/>
  <c r="R3682" i="22"/>
  <c r="R3681" i="22"/>
  <c r="R3680" i="22"/>
  <c r="R3679" i="22"/>
  <c r="R3678" i="22"/>
  <c r="R3677" i="22"/>
  <c r="R3676" i="22"/>
  <c r="R3675" i="22"/>
  <c r="R3674" i="22"/>
  <c r="R3673" i="22"/>
  <c r="R3672" i="22"/>
  <c r="R3671" i="22"/>
  <c r="R3670" i="22"/>
  <c r="R3669" i="22"/>
  <c r="R3668" i="22"/>
  <c r="R3667" i="22"/>
  <c r="R3666" i="22"/>
  <c r="R3665" i="22"/>
  <c r="R3664" i="22"/>
  <c r="R3663" i="22"/>
  <c r="R3662" i="22"/>
  <c r="R3661" i="22"/>
  <c r="R3660" i="22"/>
  <c r="R3659" i="22"/>
  <c r="R3658" i="22"/>
  <c r="R3657" i="22"/>
  <c r="R3656" i="22"/>
  <c r="R3655" i="22"/>
  <c r="R3654" i="22"/>
  <c r="R3653" i="22"/>
  <c r="R3652" i="22"/>
  <c r="R3651" i="22"/>
  <c r="R3650" i="22"/>
  <c r="R3649" i="22"/>
  <c r="R3648" i="22"/>
  <c r="R3647" i="22"/>
  <c r="R3646" i="22"/>
  <c r="R3645" i="22"/>
  <c r="R3644" i="22"/>
  <c r="R3643" i="22"/>
  <c r="R3642" i="22"/>
  <c r="R3641" i="22"/>
  <c r="R3640" i="22"/>
  <c r="R3639" i="22"/>
  <c r="R3638" i="22"/>
  <c r="R3637" i="22"/>
  <c r="R3636" i="22"/>
  <c r="R3635" i="22"/>
  <c r="R3634" i="22"/>
  <c r="R3633" i="22"/>
  <c r="R3632" i="22"/>
  <c r="R3631" i="22"/>
  <c r="R3630" i="22"/>
  <c r="R3629" i="22"/>
  <c r="R3628" i="22"/>
  <c r="R3627" i="22"/>
  <c r="R3626" i="22"/>
  <c r="R3625" i="22"/>
  <c r="R3624" i="22"/>
  <c r="R3623" i="22"/>
  <c r="R3622" i="22"/>
  <c r="R3621" i="22"/>
  <c r="R3620" i="22"/>
  <c r="R3619" i="22"/>
  <c r="R3618" i="22"/>
  <c r="R3617" i="22"/>
  <c r="R3616" i="22"/>
  <c r="R3615" i="22"/>
  <c r="R3614" i="22"/>
  <c r="R3613" i="22"/>
  <c r="R3612" i="22"/>
  <c r="R3611" i="22"/>
  <c r="R3610" i="22"/>
  <c r="R3609" i="22"/>
  <c r="R3608" i="22"/>
  <c r="R3607" i="22"/>
  <c r="R3606" i="22"/>
  <c r="R3605" i="22"/>
  <c r="R3604" i="22"/>
  <c r="R3603" i="22"/>
  <c r="R3602" i="22"/>
  <c r="R3601" i="22"/>
  <c r="R3600" i="22"/>
  <c r="R3599" i="22"/>
  <c r="R3598" i="22"/>
  <c r="R3597" i="22"/>
  <c r="R3596" i="22"/>
  <c r="R3595" i="22"/>
  <c r="R3594" i="22"/>
  <c r="R3593" i="22"/>
  <c r="R3592" i="22"/>
  <c r="R3591" i="22"/>
  <c r="R3590" i="22"/>
  <c r="R3589" i="22"/>
  <c r="R3588" i="22"/>
  <c r="R3587" i="22"/>
  <c r="R3586" i="22"/>
  <c r="R3585" i="22"/>
  <c r="R3584" i="22"/>
  <c r="R3583" i="22"/>
  <c r="R3582" i="22"/>
  <c r="R3581" i="22"/>
  <c r="R3580" i="22"/>
  <c r="R3579" i="22"/>
  <c r="R3578" i="22"/>
  <c r="R3577" i="22"/>
  <c r="R3576" i="22"/>
  <c r="R3575" i="22"/>
  <c r="R3574" i="22"/>
  <c r="R3573" i="22"/>
  <c r="R3572" i="22"/>
  <c r="R3571" i="22"/>
  <c r="R3570" i="22"/>
  <c r="R3569" i="22"/>
  <c r="R3568" i="22"/>
  <c r="R3567" i="22"/>
  <c r="R3566" i="22"/>
  <c r="R3565" i="22"/>
  <c r="R3564" i="22"/>
  <c r="R3563" i="22"/>
  <c r="R3562" i="22"/>
  <c r="R3561" i="22"/>
  <c r="R3560" i="22"/>
  <c r="R3559" i="22"/>
  <c r="R3558" i="22"/>
  <c r="R3557" i="22"/>
  <c r="R3556" i="22"/>
  <c r="R3555" i="22"/>
  <c r="R3554" i="22"/>
  <c r="R3553" i="22"/>
  <c r="R3552" i="22"/>
  <c r="R3551" i="22"/>
  <c r="R3550" i="22"/>
  <c r="R3549" i="22"/>
  <c r="R3548" i="22"/>
  <c r="R3547" i="22"/>
  <c r="R3546" i="22"/>
  <c r="R3545" i="22"/>
  <c r="R3544" i="22"/>
  <c r="R3543" i="22"/>
  <c r="R3542" i="22"/>
  <c r="R3541" i="22"/>
  <c r="R3540" i="22"/>
  <c r="R3539" i="22"/>
  <c r="R3538" i="22"/>
  <c r="R3537" i="22"/>
  <c r="R3536" i="22"/>
  <c r="R3535" i="22"/>
  <c r="R3534" i="22"/>
  <c r="R3533" i="22"/>
  <c r="R3532" i="22"/>
  <c r="R3531" i="22"/>
  <c r="R3530" i="22"/>
  <c r="R3529" i="22"/>
  <c r="R3528" i="22"/>
  <c r="R3527" i="22"/>
  <c r="R3526" i="22"/>
  <c r="R3525" i="22"/>
  <c r="R3524" i="22"/>
  <c r="R3523" i="22"/>
  <c r="R3522" i="22"/>
  <c r="R3521" i="22"/>
  <c r="R3520" i="22"/>
  <c r="R3519" i="22"/>
  <c r="R3518" i="22"/>
  <c r="R3517" i="22"/>
  <c r="R3516" i="22"/>
  <c r="R3515" i="22"/>
  <c r="R3514" i="22"/>
  <c r="R3513" i="22"/>
  <c r="R3512" i="22"/>
  <c r="R3511" i="22"/>
  <c r="R3510" i="22"/>
  <c r="R3509" i="22"/>
  <c r="R3508" i="22"/>
  <c r="R3507" i="22"/>
  <c r="R3506" i="22"/>
  <c r="R3505" i="22"/>
  <c r="R3504" i="22"/>
  <c r="R3503" i="22"/>
  <c r="R3502" i="22"/>
  <c r="R3501" i="22"/>
  <c r="R3500" i="22"/>
  <c r="R3499" i="22"/>
  <c r="R3498" i="22"/>
  <c r="R3497" i="22"/>
  <c r="R3496" i="22"/>
  <c r="R3495" i="22"/>
  <c r="R3494" i="22"/>
  <c r="R3493" i="22"/>
  <c r="R3492" i="22"/>
  <c r="R3491" i="22"/>
  <c r="R3490" i="22"/>
  <c r="R3489" i="22"/>
  <c r="R3488" i="22"/>
  <c r="R3487" i="22"/>
  <c r="R3486" i="22"/>
  <c r="R3485" i="22"/>
  <c r="R3484" i="22"/>
  <c r="R3483" i="22"/>
  <c r="R3482" i="22"/>
  <c r="R3481" i="22"/>
  <c r="R3480" i="22"/>
  <c r="R3479" i="22"/>
  <c r="R3478" i="22"/>
  <c r="R3477" i="22"/>
  <c r="R3476" i="22"/>
  <c r="R3475" i="22"/>
  <c r="R3474" i="22"/>
  <c r="R3473" i="22"/>
  <c r="R3472" i="22"/>
  <c r="R3471" i="22"/>
  <c r="R3470" i="22"/>
  <c r="R3469" i="22"/>
  <c r="R3468" i="22"/>
  <c r="R3467" i="22"/>
  <c r="R3466" i="22"/>
  <c r="R3465" i="22"/>
  <c r="R3464" i="22"/>
  <c r="R3463" i="22"/>
  <c r="R3462" i="22"/>
  <c r="R3461" i="22"/>
  <c r="R3460" i="22"/>
  <c r="R3459" i="22"/>
  <c r="R3458" i="22"/>
  <c r="R3457" i="22"/>
  <c r="R3456" i="22"/>
  <c r="R3455" i="22"/>
  <c r="R3454" i="22"/>
  <c r="R3453" i="22"/>
  <c r="R3452" i="22"/>
  <c r="R3451" i="22"/>
  <c r="R3450" i="22"/>
  <c r="R3449" i="22"/>
  <c r="R3448" i="22"/>
  <c r="R3447" i="22"/>
  <c r="R3446" i="22"/>
  <c r="R3445" i="22"/>
  <c r="R3444" i="22"/>
  <c r="R3443" i="22"/>
  <c r="R3442" i="22"/>
  <c r="R3441" i="22"/>
  <c r="R3440" i="22"/>
  <c r="R3439" i="22"/>
  <c r="R3438" i="22"/>
  <c r="R3437" i="22"/>
  <c r="R3436" i="22"/>
  <c r="R3435" i="22"/>
  <c r="R3434" i="22"/>
  <c r="R3433" i="22"/>
  <c r="R3432" i="22"/>
  <c r="R3431" i="22"/>
  <c r="R3430" i="22"/>
  <c r="R3429" i="22"/>
  <c r="R3428" i="22"/>
  <c r="R3427" i="22"/>
  <c r="R3426" i="22"/>
  <c r="R3425" i="22"/>
  <c r="R3424" i="22"/>
  <c r="R3423" i="22"/>
  <c r="R3422" i="22"/>
  <c r="R3421" i="22"/>
  <c r="R3420" i="22"/>
  <c r="R3419" i="22"/>
  <c r="R3418" i="22"/>
  <c r="R3417" i="22"/>
  <c r="R3416" i="22"/>
  <c r="R3415" i="22"/>
  <c r="R3414" i="22"/>
  <c r="R3413" i="22"/>
  <c r="R3412" i="22"/>
  <c r="R3411" i="22"/>
  <c r="R3410" i="22"/>
  <c r="R3409" i="22"/>
  <c r="R3408" i="22"/>
  <c r="R3407" i="22"/>
  <c r="R3406" i="22"/>
  <c r="R3405" i="22"/>
  <c r="R3404" i="22"/>
  <c r="R3403" i="22"/>
  <c r="R3402" i="22"/>
  <c r="R3401" i="22"/>
  <c r="R3400" i="22"/>
  <c r="R3399" i="22"/>
  <c r="R3398" i="22"/>
  <c r="R3397" i="22"/>
  <c r="R3396" i="22"/>
  <c r="R3395" i="22"/>
  <c r="R3394" i="22"/>
  <c r="R3393" i="22"/>
  <c r="R3392" i="22"/>
  <c r="R3391" i="22"/>
  <c r="R3390" i="22"/>
  <c r="R3389" i="22"/>
  <c r="R3388" i="22"/>
  <c r="R3387" i="22"/>
  <c r="R3386" i="22"/>
  <c r="R3385" i="22"/>
  <c r="R3384" i="22"/>
  <c r="R3383" i="22"/>
  <c r="R3382" i="22"/>
  <c r="R3381" i="22"/>
  <c r="R3380" i="22"/>
  <c r="R3379" i="22"/>
  <c r="R3378" i="22"/>
  <c r="R3377" i="22"/>
  <c r="R3376" i="22"/>
  <c r="R3375" i="22"/>
  <c r="R3374" i="22"/>
  <c r="R3373" i="22"/>
  <c r="R3372" i="22"/>
  <c r="R3371" i="22"/>
  <c r="R3370" i="22"/>
  <c r="R3369" i="22"/>
  <c r="R3368" i="22"/>
  <c r="R3367" i="22"/>
  <c r="R3366" i="22"/>
  <c r="R3365" i="22"/>
  <c r="R3364" i="22"/>
  <c r="R3363" i="22"/>
  <c r="R3362" i="22"/>
  <c r="R3361" i="22"/>
  <c r="R3360" i="22"/>
  <c r="R3359" i="22"/>
  <c r="R3358" i="22"/>
  <c r="R3357" i="22"/>
  <c r="R3356" i="22"/>
  <c r="R3355" i="22"/>
  <c r="R3354" i="22"/>
  <c r="R3353" i="22"/>
  <c r="R3352" i="22"/>
  <c r="R3351" i="22"/>
  <c r="R3350" i="22"/>
  <c r="R3349" i="22"/>
  <c r="R3348" i="22"/>
  <c r="R3347" i="22"/>
  <c r="R3346" i="22"/>
  <c r="R3345" i="22"/>
  <c r="R3344" i="22"/>
  <c r="R3343" i="22"/>
  <c r="R3342" i="22"/>
  <c r="R3341" i="22"/>
  <c r="R3340" i="22"/>
  <c r="R3339" i="22"/>
  <c r="R3338" i="22"/>
  <c r="R3337" i="22"/>
  <c r="R3336" i="22"/>
  <c r="R3335" i="22"/>
  <c r="R3334" i="22"/>
  <c r="R3333" i="22"/>
  <c r="R3332" i="22"/>
  <c r="R3331" i="22"/>
  <c r="R3330" i="22"/>
  <c r="R3329" i="22"/>
  <c r="R3328" i="22"/>
  <c r="R3327" i="22"/>
  <c r="R3326" i="22"/>
  <c r="R3325" i="22"/>
  <c r="R3324" i="22"/>
  <c r="R3323" i="22"/>
  <c r="R3322" i="22"/>
  <c r="R3321" i="22"/>
  <c r="R3320" i="22"/>
  <c r="R3319" i="22"/>
  <c r="R3318" i="22"/>
  <c r="R3317" i="22"/>
  <c r="R3316" i="22"/>
  <c r="R3315" i="22"/>
  <c r="R3314" i="22"/>
  <c r="R3313" i="22"/>
  <c r="R3312" i="22"/>
  <c r="R3311" i="22"/>
  <c r="R3310" i="22"/>
  <c r="R3309" i="22"/>
  <c r="R3308" i="22"/>
  <c r="R3307" i="22"/>
  <c r="R3306" i="22"/>
  <c r="R3305" i="22"/>
  <c r="R3304" i="22"/>
  <c r="R3303" i="22"/>
  <c r="R3302" i="22"/>
  <c r="R3301" i="22"/>
  <c r="R3300" i="22"/>
  <c r="R3299" i="22"/>
  <c r="R3298" i="22"/>
  <c r="R3297" i="22"/>
  <c r="R3296" i="22"/>
  <c r="R3295" i="22"/>
  <c r="R3294" i="22"/>
  <c r="R3293" i="22"/>
  <c r="R3292" i="22"/>
  <c r="R3291" i="22"/>
  <c r="R3290" i="22"/>
  <c r="R3289" i="22"/>
  <c r="R3288" i="22"/>
  <c r="R3287" i="22"/>
  <c r="R3286" i="22"/>
  <c r="R3285" i="22"/>
  <c r="R3284" i="22"/>
  <c r="R3283" i="22"/>
  <c r="R3282" i="22"/>
  <c r="R3281" i="22"/>
  <c r="R3280" i="22"/>
  <c r="R3279" i="22"/>
  <c r="R3278" i="22"/>
  <c r="R3277" i="22"/>
  <c r="R3276" i="22"/>
  <c r="R3275" i="22"/>
  <c r="R3274" i="22"/>
  <c r="R3273" i="22"/>
  <c r="R3272" i="22"/>
  <c r="R3271" i="22"/>
  <c r="R3270" i="22"/>
  <c r="R3269" i="22"/>
  <c r="R3268" i="22"/>
  <c r="R3267" i="22"/>
  <c r="R3266" i="22"/>
  <c r="R3265" i="22"/>
  <c r="R3264" i="22"/>
  <c r="R3263" i="22"/>
  <c r="R3262" i="22"/>
  <c r="R3261" i="22"/>
  <c r="R3260" i="22"/>
  <c r="R3259" i="22"/>
  <c r="R3258" i="22"/>
  <c r="R3257" i="22"/>
  <c r="R3256" i="22"/>
  <c r="R3255" i="22"/>
  <c r="R3254" i="22"/>
  <c r="R3253" i="22"/>
  <c r="R3252" i="22"/>
  <c r="R3251" i="22"/>
  <c r="R3250" i="22"/>
  <c r="R3249" i="22"/>
  <c r="R3248" i="22"/>
  <c r="R3247" i="22"/>
  <c r="R3246" i="22"/>
  <c r="R3245" i="22"/>
  <c r="R3244" i="22"/>
  <c r="R3243" i="22"/>
  <c r="R3242" i="22"/>
  <c r="R3241" i="22"/>
  <c r="R3240" i="22"/>
  <c r="R3239" i="22"/>
  <c r="R3238" i="22"/>
  <c r="R3237" i="22"/>
  <c r="R3236" i="22"/>
  <c r="R3235" i="22"/>
  <c r="R3234" i="22"/>
  <c r="R3233" i="22"/>
  <c r="R3232" i="22"/>
  <c r="R3231" i="22"/>
  <c r="R3230" i="22"/>
  <c r="R3229" i="22"/>
  <c r="R3228" i="22"/>
  <c r="R3227" i="22"/>
  <c r="R3226" i="22"/>
  <c r="R3225" i="22"/>
  <c r="R3224" i="22"/>
  <c r="R3223" i="22"/>
  <c r="R3222" i="22"/>
  <c r="R3221" i="22"/>
  <c r="R3220" i="22"/>
  <c r="R3219" i="22"/>
  <c r="R3218" i="22"/>
  <c r="R3217" i="22"/>
  <c r="R3216" i="22"/>
  <c r="R3215" i="22"/>
  <c r="R3214" i="22"/>
  <c r="R3213" i="22"/>
  <c r="R3212" i="22"/>
  <c r="R3211" i="22"/>
  <c r="R3210" i="22"/>
  <c r="R3209" i="22"/>
  <c r="R3208" i="22"/>
  <c r="R3207" i="22"/>
  <c r="R3206" i="22"/>
  <c r="R3205" i="22"/>
  <c r="R3204" i="22"/>
  <c r="R3203" i="22"/>
  <c r="R3202" i="22"/>
  <c r="R3201" i="22"/>
  <c r="R3200" i="22"/>
  <c r="R3199" i="22"/>
  <c r="R3198" i="22"/>
  <c r="R3197" i="22"/>
  <c r="R3196" i="22"/>
  <c r="R3195" i="22"/>
  <c r="R3194" i="22"/>
  <c r="R3193" i="22"/>
  <c r="R3192" i="22"/>
  <c r="R3191" i="22"/>
  <c r="R3190" i="22"/>
  <c r="R3189" i="22"/>
  <c r="R3188" i="22"/>
  <c r="R3187" i="22"/>
  <c r="R3186" i="22"/>
  <c r="R3185" i="22"/>
  <c r="R3184" i="22"/>
  <c r="R3183" i="22"/>
  <c r="R3182" i="22"/>
  <c r="R3181" i="22"/>
  <c r="R3180" i="22"/>
  <c r="R3179" i="22"/>
  <c r="R3178" i="22"/>
  <c r="R3177" i="22"/>
  <c r="R3176" i="22"/>
  <c r="R3175" i="22"/>
  <c r="R3174" i="22"/>
  <c r="R3173" i="22"/>
  <c r="R3172" i="22"/>
  <c r="R3171" i="22"/>
  <c r="R3170" i="22"/>
  <c r="R3169" i="22"/>
  <c r="R3168" i="22"/>
  <c r="R3167" i="22"/>
  <c r="R3166" i="22"/>
  <c r="R3165" i="22"/>
  <c r="R3164" i="22"/>
  <c r="R3163" i="22"/>
  <c r="R3162" i="22"/>
  <c r="R3161" i="22"/>
  <c r="R3160" i="22"/>
  <c r="R3159" i="22"/>
  <c r="R3158" i="22"/>
  <c r="R3157" i="22"/>
  <c r="R3156" i="22"/>
  <c r="R3155" i="22"/>
  <c r="R3154" i="22"/>
  <c r="R3153" i="22"/>
  <c r="R3152" i="22"/>
  <c r="R3151" i="22"/>
  <c r="R3150" i="22"/>
  <c r="R3149" i="22"/>
  <c r="R3148" i="22"/>
  <c r="R3147" i="22"/>
  <c r="R3146" i="22"/>
  <c r="R3145" i="22"/>
  <c r="R3144" i="22"/>
  <c r="R3143" i="22"/>
  <c r="R3142" i="22"/>
  <c r="R3141" i="22"/>
  <c r="R3140" i="22"/>
  <c r="R3139" i="22"/>
  <c r="R3138" i="22"/>
  <c r="R3137" i="22"/>
  <c r="R3136" i="22"/>
  <c r="R3135" i="22"/>
  <c r="R3134" i="22"/>
  <c r="R3133" i="22"/>
  <c r="R3132" i="22"/>
  <c r="R3131" i="22"/>
  <c r="R3130" i="22"/>
  <c r="R3129" i="22"/>
  <c r="R3128" i="22"/>
  <c r="R3127" i="22"/>
  <c r="R3126" i="22"/>
  <c r="R3125" i="22"/>
  <c r="R3124" i="22"/>
  <c r="R3123" i="22"/>
  <c r="R3122" i="22"/>
  <c r="R3121" i="22"/>
  <c r="R3120" i="22"/>
  <c r="R3119" i="22"/>
  <c r="R3118" i="22"/>
  <c r="R3117" i="22"/>
  <c r="R3116" i="22"/>
  <c r="R3115" i="22"/>
  <c r="R3114" i="22"/>
  <c r="R3113" i="22"/>
  <c r="R3112" i="22"/>
  <c r="R3111" i="22"/>
  <c r="R3110" i="22"/>
  <c r="R3109" i="22"/>
  <c r="R3108" i="22"/>
  <c r="R3107" i="22"/>
  <c r="R3106" i="22"/>
  <c r="R3105" i="22"/>
  <c r="R3104" i="22"/>
  <c r="R3103" i="22"/>
  <c r="R3102" i="22"/>
  <c r="R3101" i="22"/>
  <c r="R3100" i="22"/>
  <c r="R3099" i="22"/>
  <c r="R3098" i="22"/>
  <c r="R3097" i="22"/>
  <c r="R3096" i="22"/>
  <c r="R3095" i="22"/>
  <c r="R3094" i="22"/>
  <c r="R3093" i="22"/>
  <c r="R3092" i="22"/>
  <c r="R3091" i="22"/>
  <c r="R3090" i="22"/>
  <c r="R3089" i="22"/>
  <c r="R3088" i="22"/>
  <c r="R3087" i="22"/>
  <c r="R3086" i="22"/>
  <c r="R3085" i="22"/>
  <c r="R3084" i="22"/>
  <c r="R3083" i="22"/>
  <c r="R3082" i="22"/>
  <c r="R3081" i="22"/>
  <c r="R3080" i="22"/>
  <c r="R3079" i="22"/>
  <c r="R3078" i="22"/>
  <c r="R3077" i="22"/>
  <c r="R3076" i="22"/>
  <c r="R3075" i="22"/>
  <c r="R3074" i="22"/>
  <c r="R3073" i="22"/>
  <c r="R3072" i="22"/>
  <c r="R3071" i="22"/>
  <c r="R3070" i="22"/>
  <c r="R3069" i="22"/>
  <c r="R3068" i="22"/>
  <c r="R3067" i="22"/>
  <c r="R3066" i="22"/>
  <c r="R3065" i="22"/>
  <c r="R3064" i="22"/>
  <c r="R3063" i="22"/>
  <c r="R3062" i="22"/>
  <c r="R3061" i="22"/>
  <c r="R3060" i="22"/>
  <c r="R3059" i="22"/>
  <c r="R3058" i="22"/>
  <c r="R3057" i="22"/>
  <c r="R3056" i="22"/>
  <c r="R3055" i="22"/>
  <c r="R3054" i="22"/>
  <c r="R3053" i="22"/>
  <c r="R3052" i="22"/>
  <c r="R3051" i="22"/>
  <c r="R3050" i="22"/>
  <c r="R3049" i="22"/>
  <c r="R3048" i="22"/>
  <c r="R3047" i="22"/>
  <c r="R3046" i="22"/>
  <c r="R3045" i="22"/>
  <c r="R3044" i="22"/>
  <c r="R3043" i="22"/>
  <c r="R3042" i="22"/>
  <c r="R3041" i="22"/>
  <c r="R3040" i="22"/>
  <c r="R3039" i="22"/>
  <c r="R3038" i="22"/>
  <c r="R3037" i="22"/>
  <c r="R3036" i="22"/>
  <c r="R3035" i="22"/>
  <c r="R3034" i="22"/>
  <c r="R3033" i="22"/>
  <c r="R3032" i="22"/>
  <c r="R3031" i="22"/>
  <c r="R3030" i="22"/>
  <c r="R3029" i="22"/>
  <c r="R3028" i="22"/>
  <c r="R3027" i="22"/>
  <c r="R3026" i="22"/>
  <c r="R3025" i="22"/>
  <c r="R3024" i="22"/>
  <c r="R3023" i="22"/>
  <c r="R3022" i="22"/>
  <c r="R3021" i="22"/>
  <c r="R3020" i="22"/>
  <c r="R3019" i="22"/>
  <c r="R3018" i="22"/>
  <c r="R3017" i="22"/>
  <c r="R3016" i="22"/>
  <c r="R3015" i="22"/>
  <c r="R3014" i="22"/>
  <c r="R3013" i="22"/>
  <c r="R3012" i="22"/>
  <c r="R3011" i="22"/>
  <c r="R3010" i="22"/>
  <c r="R3009" i="22"/>
  <c r="R3008" i="22"/>
  <c r="R3007" i="22"/>
  <c r="R3006" i="22"/>
  <c r="R3005" i="22"/>
  <c r="R3004" i="22"/>
  <c r="R3003" i="22"/>
  <c r="R3002" i="22"/>
  <c r="R3001" i="22"/>
  <c r="R3000" i="22"/>
  <c r="R2999" i="22"/>
  <c r="R2998" i="22"/>
  <c r="R2997" i="22"/>
  <c r="R2996" i="22"/>
  <c r="R2995" i="22"/>
  <c r="R2994" i="22"/>
  <c r="R2993" i="22"/>
  <c r="R2992" i="22"/>
  <c r="R2991" i="22"/>
  <c r="R2990" i="22"/>
  <c r="R2989" i="22"/>
  <c r="R2988" i="22"/>
  <c r="R2987" i="22"/>
  <c r="R2986" i="22"/>
  <c r="R2985" i="22"/>
  <c r="R2984" i="22"/>
  <c r="R2983" i="22"/>
  <c r="R2982" i="22"/>
  <c r="R2981" i="22"/>
  <c r="R2980" i="22"/>
  <c r="R2979" i="22"/>
  <c r="R2978" i="22"/>
  <c r="R2977" i="22"/>
  <c r="R2976" i="22"/>
  <c r="R2975" i="22"/>
  <c r="R2974" i="22"/>
  <c r="R2973" i="22"/>
  <c r="R2972" i="22"/>
  <c r="R2971" i="22"/>
  <c r="R2970" i="22"/>
  <c r="R2969" i="22"/>
  <c r="R2968" i="22"/>
  <c r="R2967" i="22"/>
  <c r="R2966" i="22"/>
  <c r="R2965" i="22"/>
  <c r="R2964" i="22"/>
  <c r="R2963" i="22"/>
  <c r="R2962" i="22"/>
  <c r="R2961" i="22"/>
  <c r="R2960" i="22"/>
  <c r="R2959" i="22"/>
  <c r="R2958" i="22"/>
  <c r="R2957" i="22"/>
  <c r="R2956" i="22"/>
  <c r="R2955" i="22"/>
  <c r="R2954" i="22"/>
  <c r="R2953" i="22"/>
  <c r="R2952" i="22"/>
  <c r="R2951" i="22"/>
  <c r="R2950" i="22"/>
  <c r="R2949" i="22"/>
  <c r="R2948" i="22"/>
  <c r="R2947" i="22"/>
  <c r="R2946" i="22"/>
  <c r="R2945" i="22"/>
  <c r="R2944" i="22"/>
  <c r="R2943" i="22"/>
  <c r="R2942" i="22"/>
  <c r="R2941" i="22"/>
  <c r="R2940" i="22"/>
  <c r="R2939" i="22"/>
  <c r="R2938" i="22"/>
  <c r="R2937" i="22"/>
  <c r="R2936" i="22"/>
  <c r="R2935" i="22"/>
  <c r="R2934" i="22"/>
  <c r="R2933" i="22"/>
  <c r="R2932" i="22"/>
  <c r="R2931" i="22"/>
  <c r="R2930" i="22"/>
  <c r="R2929" i="22"/>
  <c r="R2928" i="22"/>
  <c r="R2927" i="22"/>
  <c r="R2926" i="22"/>
  <c r="R2925" i="22"/>
  <c r="R2924" i="22"/>
  <c r="R2923" i="22"/>
  <c r="R2922" i="22"/>
  <c r="R2921" i="22"/>
  <c r="R2920" i="22"/>
  <c r="R2919" i="22"/>
  <c r="R2918" i="22"/>
  <c r="R2917" i="22"/>
  <c r="R2916" i="22"/>
  <c r="R2915" i="22"/>
  <c r="R2914" i="22"/>
  <c r="R2913" i="22"/>
  <c r="R2912" i="22"/>
  <c r="R2911" i="22"/>
  <c r="R2910" i="22"/>
  <c r="R2909" i="22"/>
  <c r="R2908" i="22"/>
  <c r="R2907" i="22"/>
  <c r="R2906" i="22"/>
  <c r="R2905" i="22"/>
  <c r="R2904" i="22"/>
  <c r="R2903" i="22"/>
  <c r="R2902" i="22"/>
  <c r="R2901" i="22"/>
  <c r="R2900" i="22"/>
  <c r="R2899" i="22"/>
  <c r="R2898" i="22"/>
  <c r="R2897" i="22"/>
  <c r="R2896" i="22"/>
  <c r="R2895" i="22"/>
  <c r="R2894" i="22"/>
  <c r="R2893" i="22"/>
  <c r="R2892" i="22"/>
  <c r="R2891" i="22"/>
  <c r="R2890" i="22"/>
  <c r="R2889" i="22"/>
  <c r="R2888" i="22"/>
  <c r="R2887" i="22"/>
  <c r="R2886" i="22"/>
  <c r="R2885" i="22"/>
  <c r="R2884" i="22"/>
  <c r="R2883" i="22"/>
  <c r="R2882" i="22"/>
  <c r="R2881" i="22"/>
  <c r="R2880" i="22"/>
  <c r="R2879" i="22"/>
  <c r="R2878" i="22"/>
  <c r="R2877" i="22"/>
  <c r="R2876" i="22"/>
  <c r="R2875" i="22"/>
  <c r="R2874" i="22"/>
  <c r="R2873" i="22"/>
  <c r="R2872" i="22"/>
  <c r="R2871" i="22"/>
  <c r="R2870" i="22"/>
  <c r="R2869" i="22"/>
  <c r="R2868" i="22"/>
  <c r="R2867" i="22"/>
  <c r="R2866" i="22"/>
  <c r="R2865" i="22"/>
  <c r="R2864" i="22"/>
  <c r="R2863" i="22"/>
  <c r="R2862" i="22"/>
  <c r="R2861" i="22"/>
  <c r="R2860" i="22"/>
  <c r="R2859" i="22"/>
  <c r="R2858" i="22"/>
  <c r="R2857" i="22"/>
  <c r="R2856" i="22"/>
  <c r="R2855" i="22"/>
  <c r="R2854" i="22"/>
  <c r="R2853" i="22"/>
  <c r="R2852" i="22"/>
  <c r="R2851" i="22"/>
  <c r="R2850" i="22"/>
  <c r="R2849" i="22"/>
  <c r="R2848" i="22"/>
  <c r="R2847" i="22"/>
  <c r="R2846" i="22"/>
  <c r="R2845" i="22"/>
  <c r="R2844" i="22"/>
  <c r="R2843" i="22"/>
  <c r="R2842" i="22"/>
  <c r="R2841" i="22"/>
  <c r="R2840" i="22"/>
  <c r="R2839" i="22"/>
  <c r="R2838" i="22"/>
  <c r="R2837" i="22"/>
  <c r="R2836" i="22"/>
  <c r="R2835" i="22"/>
  <c r="R2834" i="22"/>
  <c r="R2833" i="22"/>
  <c r="R2832" i="22"/>
  <c r="R2831" i="22"/>
  <c r="R2830" i="22"/>
  <c r="R2829" i="22"/>
  <c r="R2828" i="22"/>
  <c r="R2827" i="22"/>
  <c r="R2826" i="22"/>
  <c r="R2825" i="22"/>
  <c r="R2824" i="22"/>
  <c r="R2823" i="22"/>
  <c r="R2822" i="22"/>
  <c r="R2821" i="22"/>
  <c r="R2820" i="22"/>
  <c r="R2819" i="22"/>
  <c r="R2818" i="22"/>
  <c r="R2817" i="22"/>
  <c r="R2816" i="22"/>
  <c r="R2815" i="22"/>
  <c r="R2814" i="22"/>
  <c r="R2813" i="22"/>
  <c r="R2812" i="22"/>
  <c r="R2811" i="22"/>
  <c r="R2810" i="22"/>
  <c r="R2809" i="22"/>
  <c r="R2808" i="22"/>
  <c r="R2807" i="22"/>
  <c r="R2806" i="22"/>
  <c r="R2805" i="22"/>
  <c r="R2804" i="22"/>
  <c r="R2803" i="22"/>
  <c r="R2802" i="22"/>
  <c r="R2801" i="22"/>
  <c r="R2800" i="22"/>
  <c r="R2799" i="22"/>
  <c r="R2798" i="22"/>
  <c r="R2797" i="22"/>
  <c r="R2796" i="22"/>
  <c r="R2795" i="22"/>
  <c r="R2794" i="22"/>
  <c r="R2793" i="22"/>
  <c r="R2792" i="22"/>
  <c r="R2791" i="22"/>
  <c r="R2790" i="22"/>
  <c r="R2789" i="22"/>
  <c r="R2788" i="22"/>
  <c r="R2787" i="22"/>
  <c r="R2786" i="22"/>
  <c r="R2785" i="22"/>
  <c r="R2784" i="22"/>
  <c r="R2783" i="22"/>
  <c r="R2782" i="22"/>
  <c r="R2781" i="22"/>
  <c r="R2780" i="22"/>
  <c r="R2779" i="22"/>
  <c r="R2778" i="22"/>
  <c r="R2777" i="22"/>
  <c r="R2776" i="22"/>
  <c r="R2775" i="22"/>
  <c r="R2774" i="22"/>
  <c r="R2773" i="22"/>
  <c r="R2772" i="22"/>
  <c r="R2771" i="22"/>
  <c r="R2770" i="22"/>
  <c r="R2769" i="22"/>
  <c r="R2768" i="22"/>
  <c r="R2767" i="22"/>
  <c r="R2766" i="22"/>
  <c r="R2765" i="22"/>
  <c r="R2764" i="22"/>
  <c r="R2763" i="22"/>
  <c r="R2762" i="22"/>
  <c r="R2761" i="22"/>
  <c r="R2760" i="22"/>
  <c r="R2759" i="22"/>
  <c r="R2758" i="22"/>
  <c r="R2757" i="22"/>
  <c r="R2756" i="22"/>
  <c r="R2755" i="22"/>
  <c r="R2754" i="22"/>
  <c r="R2753" i="22"/>
  <c r="R2752" i="22"/>
  <c r="R2751" i="22"/>
  <c r="R2750" i="22"/>
  <c r="R2749" i="22"/>
  <c r="R2748" i="22"/>
  <c r="R2747" i="22"/>
  <c r="R2746" i="22"/>
  <c r="R2745" i="22"/>
  <c r="R2744" i="22"/>
  <c r="R2743" i="22"/>
  <c r="R2742" i="22"/>
  <c r="R2741" i="22"/>
  <c r="R2740" i="22"/>
  <c r="R2739" i="22"/>
  <c r="R2738" i="22"/>
  <c r="R2737" i="22"/>
  <c r="R2736" i="22"/>
  <c r="R2735" i="22"/>
  <c r="R2734" i="22"/>
  <c r="R2733" i="22"/>
  <c r="R2732" i="22"/>
  <c r="R2731" i="22"/>
  <c r="R2730" i="22"/>
  <c r="R2729" i="22"/>
  <c r="R2728" i="22"/>
  <c r="R2727" i="22"/>
  <c r="R2726" i="22"/>
  <c r="R2725" i="22"/>
  <c r="R2724" i="22"/>
  <c r="R2723" i="22"/>
  <c r="R2722" i="22"/>
  <c r="R2721" i="22"/>
  <c r="R2720" i="22"/>
  <c r="R2719" i="22"/>
  <c r="R2718" i="22"/>
  <c r="R2717" i="22"/>
  <c r="R2716" i="22"/>
  <c r="R2715" i="22"/>
  <c r="R2714" i="22"/>
  <c r="R2713" i="22"/>
  <c r="R2712" i="22"/>
  <c r="R2711" i="22"/>
  <c r="R2710" i="22"/>
  <c r="R2709" i="22"/>
  <c r="R2708" i="22"/>
  <c r="R2707" i="22"/>
  <c r="R2706" i="22"/>
  <c r="R2705" i="22"/>
  <c r="R2704" i="22"/>
  <c r="R2703" i="22"/>
  <c r="R2702" i="22"/>
  <c r="R2701" i="22"/>
  <c r="R2700" i="22"/>
  <c r="R2699" i="22"/>
  <c r="R2698" i="22"/>
  <c r="R2697" i="22"/>
  <c r="R2696" i="22"/>
  <c r="R2695" i="22"/>
  <c r="R2694" i="22"/>
  <c r="R2693" i="22"/>
  <c r="R2692" i="22"/>
  <c r="R2691" i="22"/>
  <c r="R2690" i="22"/>
  <c r="R2689" i="22"/>
  <c r="R2688" i="22"/>
  <c r="R2687" i="22"/>
  <c r="R2686" i="22"/>
  <c r="R2685" i="22"/>
  <c r="R2684" i="22"/>
  <c r="R2683" i="22"/>
  <c r="R2682" i="22"/>
  <c r="R2681" i="22"/>
  <c r="R2680" i="22"/>
  <c r="R2679" i="22"/>
  <c r="R2678" i="22"/>
  <c r="R2677" i="22"/>
  <c r="R2676" i="22"/>
  <c r="R2675" i="22"/>
  <c r="R2674" i="22"/>
  <c r="R2673" i="22"/>
  <c r="R2672" i="22"/>
  <c r="R2671" i="22"/>
  <c r="R2670" i="22"/>
  <c r="R2669" i="22"/>
  <c r="R2668" i="22"/>
  <c r="R2667" i="22"/>
  <c r="R2666" i="22"/>
  <c r="R2665" i="22"/>
  <c r="R2664" i="22"/>
  <c r="R2663" i="22"/>
  <c r="R2662" i="22"/>
  <c r="R2661" i="22"/>
  <c r="R2660" i="22"/>
  <c r="R2659" i="22"/>
  <c r="R2658" i="22"/>
  <c r="R2657" i="22"/>
  <c r="R2656" i="22"/>
  <c r="R2655" i="22"/>
  <c r="R2654" i="22"/>
  <c r="R2653" i="22"/>
  <c r="R2652" i="22"/>
  <c r="R2651" i="22"/>
  <c r="R2650" i="22"/>
  <c r="R2649" i="22"/>
  <c r="R2648" i="22"/>
  <c r="R2647" i="22"/>
  <c r="R2646" i="22"/>
  <c r="R2645" i="22"/>
  <c r="R2644" i="22"/>
  <c r="R2643" i="22"/>
  <c r="R2642" i="22"/>
  <c r="R2641" i="22"/>
  <c r="R2640" i="22"/>
  <c r="R2639" i="22"/>
  <c r="R2638" i="22"/>
  <c r="R2637" i="22"/>
  <c r="R2636" i="22"/>
  <c r="R2635" i="22"/>
  <c r="R2634" i="22"/>
  <c r="R2633" i="22"/>
  <c r="R2632" i="22"/>
  <c r="R2631" i="22"/>
  <c r="R2630" i="22"/>
  <c r="R2629" i="22"/>
  <c r="R2628" i="22"/>
  <c r="R2627" i="22"/>
  <c r="R2626" i="22"/>
  <c r="R2625" i="22"/>
  <c r="R2624" i="22"/>
  <c r="R2623" i="22"/>
  <c r="R2622" i="22"/>
  <c r="R2621" i="22"/>
  <c r="R2620" i="22"/>
  <c r="R2619" i="22"/>
  <c r="R2618" i="22"/>
  <c r="R2617" i="22"/>
  <c r="R2616" i="22"/>
  <c r="R2615" i="22"/>
  <c r="R2614" i="22"/>
  <c r="R2613" i="22"/>
  <c r="R2612" i="22"/>
  <c r="R2611" i="22"/>
  <c r="R2610" i="22"/>
  <c r="R2609" i="22"/>
  <c r="R2608" i="22"/>
  <c r="R2607" i="22"/>
  <c r="R2606" i="22"/>
  <c r="R2605" i="22"/>
  <c r="R2604" i="22"/>
  <c r="R2603" i="22"/>
  <c r="R2602" i="22"/>
  <c r="R2601" i="22"/>
  <c r="R2600" i="22"/>
  <c r="R2599" i="22"/>
  <c r="R2598" i="22"/>
  <c r="R2597" i="22"/>
  <c r="R2596" i="22"/>
  <c r="R2595" i="22"/>
  <c r="R2594" i="22"/>
  <c r="R2593" i="22"/>
  <c r="R2592" i="22"/>
  <c r="R2591" i="22"/>
  <c r="R2590" i="22"/>
  <c r="R2589" i="22"/>
  <c r="R2588" i="22"/>
  <c r="R2587" i="22"/>
  <c r="R2586" i="22"/>
  <c r="R2585" i="22"/>
  <c r="R2584" i="22"/>
  <c r="R2583" i="22"/>
  <c r="R2582" i="22"/>
  <c r="R2581" i="22"/>
  <c r="R2580" i="22"/>
  <c r="R2579" i="22"/>
  <c r="R2578" i="22"/>
  <c r="R2577" i="22"/>
  <c r="R2576" i="22"/>
  <c r="R2575" i="22"/>
  <c r="R2574" i="22"/>
  <c r="R2573" i="22"/>
  <c r="R2572" i="22"/>
  <c r="R2571" i="22"/>
  <c r="R2570" i="22"/>
  <c r="R2569" i="22"/>
  <c r="R2568" i="22"/>
  <c r="R2567" i="22"/>
  <c r="R2566" i="22"/>
  <c r="R2565" i="22"/>
  <c r="R2564" i="22"/>
  <c r="R2563" i="22"/>
  <c r="R2562" i="22"/>
  <c r="R2561" i="22"/>
  <c r="R2560" i="22"/>
  <c r="R2559" i="22"/>
  <c r="R2558" i="22"/>
  <c r="R2557" i="22"/>
  <c r="R2556" i="22"/>
  <c r="R2555" i="22"/>
  <c r="R2554" i="22"/>
  <c r="R2553" i="22"/>
  <c r="R2552" i="22"/>
  <c r="R2551" i="22"/>
  <c r="R2550" i="22"/>
  <c r="R2549" i="22"/>
  <c r="R2548" i="22"/>
  <c r="R2547" i="22"/>
  <c r="R2546" i="22"/>
  <c r="R2545" i="22"/>
  <c r="R2544" i="22"/>
  <c r="R2543" i="22"/>
  <c r="R2542" i="22"/>
  <c r="R2541" i="22"/>
  <c r="R2540" i="22"/>
  <c r="R2539" i="22"/>
  <c r="R2538" i="22"/>
  <c r="R2537" i="22"/>
  <c r="R2536" i="22"/>
  <c r="R2535" i="22"/>
  <c r="R2534" i="22"/>
  <c r="R2533" i="22"/>
  <c r="R2532" i="22"/>
  <c r="R2531" i="22"/>
  <c r="R2530" i="22"/>
  <c r="R2529" i="22"/>
  <c r="R2528" i="22"/>
  <c r="R2527" i="22"/>
  <c r="R2526" i="22"/>
  <c r="R2525" i="22"/>
  <c r="R2524" i="22"/>
  <c r="R2523" i="22"/>
  <c r="R2522" i="22"/>
  <c r="R2521" i="22"/>
  <c r="R2520" i="22"/>
  <c r="R2519" i="22"/>
  <c r="R2518" i="22"/>
  <c r="R2517" i="22"/>
  <c r="R2516" i="22"/>
  <c r="R2515" i="22"/>
  <c r="R2514" i="22"/>
  <c r="R2513" i="22"/>
  <c r="R2512" i="22"/>
  <c r="R2511" i="22"/>
  <c r="R2510" i="22"/>
  <c r="R2509" i="22"/>
  <c r="R2508" i="22"/>
  <c r="R2507" i="22"/>
  <c r="R2506" i="22"/>
  <c r="R2505" i="22"/>
  <c r="R2504" i="22"/>
  <c r="R2503" i="22"/>
  <c r="R2502" i="22"/>
  <c r="R2501" i="22"/>
  <c r="R2500" i="22"/>
  <c r="R2499" i="22"/>
  <c r="R2498" i="22"/>
  <c r="R2497" i="22"/>
  <c r="R2496" i="22"/>
  <c r="R2495" i="22"/>
  <c r="R2494" i="22"/>
  <c r="R2493" i="22"/>
  <c r="R2492" i="22"/>
  <c r="R2491" i="22"/>
  <c r="R2490" i="22"/>
  <c r="R2489" i="22"/>
  <c r="R2488" i="22"/>
  <c r="R2487" i="22"/>
  <c r="R2486" i="22"/>
  <c r="R2485" i="22"/>
  <c r="R2484" i="22"/>
  <c r="R2483" i="22"/>
  <c r="R2482" i="22"/>
  <c r="R2481" i="22"/>
  <c r="R2480" i="22"/>
  <c r="R2479" i="22"/>
  <c r="R2478" i="22"/>
  <c r="R2477" i="22"/>
  <c r="R2476" i="22"/>
  <c r="R2475" i="22"/>
  <c r="R2474" i="22"/>
  <c r="R2473" i="22"/>
  <c r="R2472" i="22"/>
  <c r="R2471" i="22"/>
  <c r="R2470" i="22"/>
  <c r="R2469" i="22"/>
  <c r="R2468" i="22"/>
  <c r="R2467" i="22"/>
  <c r="R2466" i="22"/>
  <c r="R2465" i="22"/>
  <c r="R2464" i="22"/>
  <c r="R2463" i="22"/>
  <c r="R2462" i="22"/>
  <c r="R2461" i="22"/>
  <c r="R2460" i="22"/>
  <c r="R2459" i="22"/>
  <c r="R2458" i="22"/>
  <c r="R2457" i="22"/>
  <c r="R2456" i="22"/>
  <c r="R2455" i="22"/>
  <c r="R2454" i="22"/>
  <c r="R2453" i="22"/>
  <c r="R2452" i="22"/>
  <c r="R2451" i="22"/>
  <c r="R2450" i="22"/>
  <c r="R2449" i="22"/>
  <c r="R2448" i="22"/>
  <c r="R2447" i="22"/>
  <c r="R2446" i="22"/>
  <c r="R2445" i="22"/>
  <c r="R2444" i="22"/>
  <c r="R2443" i="22"/>
  <c r="R2442" i="22"/>
  <c r="R2441" i="22"/>
  <c r="R2440" i="22"/>
  <c r="R2439" i="22"/>
  <c r="R2438" i="22"/>
  <c r="R2437" i="22"/>
  <c r="R2436" i="22"/>
  <c r="R2435" i="22"/>
  <c r="R2434" i="22"/>
  <c r="R2433" i="22"/>
  <c r="R2432" i="22"/>
  <c r="R2431" i="22"/>
  <c r="R2430" i="22"/>
  <c r="R2429" i="22"/>
  <c r="R2428" i="22"/>
  <c r="R2427" i="22"/>
  <c r="R2426" i="22"/>
  <c r="R2425" i="22"/>
  <c r="R2424" i="22"/>
  <c r="R2423" i="22"/>
  <c r="R2422" i="22"/>
  <c r="R2421" i="22"/>
  <c r="R2420" i="22"/>
  <c r="R2419" i="22"/>
  <c r="R2418" i="22"/>
  <c r="R2417" i="22"/>
  <c r="R2416" i="22"/>
  <c r="R2415" i="22"/>
  <c r="R2414" i="22"/>
  <c r="R2413" i="22"/>
  <c r="R2412" i="22"/>
  <c r="R2411" i="22"/>
  <c r="R2410" i="22"/>
  <c r="R2409" i="22"/>
  <c r="R2408" i="22"/>
  <c r="R2407" i="22"/>
  <c r="R2406" i="22"/>
  <c r="R2405" i="22"/>
  <c r="R2404" i="22"/>
  <c r="R2403" i="22"/>
  <c r="R2402" i="22"/>
  <c r="R2401" i="22"/>
  <c r="R2400" i="22"/>
  <c r="R2399" i="22"/>
  <c r="R2398" i="22"/>
  <c r="R2397" i="22"/>
  <c r="R2396" i="22"/>
  <c r="R2395" i="22"/>
  <c r="R2394" i="22"/>
  <c r="R2393" i="22"/>
  <c r="R2392" i="22"/>
  <c r="R2391" i="22"/>
  <c r="R2390" i="22"/>
  <c r="R2389" i="22"/>
  <c r="R2388" i="22"/>
  <c r="R2387" i="22"/>
  <c r="R2386" i="22"/>
  <c r="R2385" i="22"/>
  <c r="R2384" i="22"/>
  <c r="R2383" i="22"/>
  <c r="R2382" i="22"/>
  <c r="R2381" i="22"/>
  <c r="R2380" i="22"/>
  <c r="R2379" i="22"/>
  <c r="R2378" i="22"/>
  <c r="R2377" i="22"/>
  <c r="R2376" i="22"/>
  <c r="R2375" i="22"/>
  <c r="R2374" i="22"/>
  <c r="R2373" i="22"/>
  <c r="R2372" i="22"/>
  <c r="R2371" i="22"/>
  <c r="R2370" i="22"/>
  <c r="R2369" i="22"/>
  <c r="R2368" i="22"/>
  <c r="R2367" i="22"/>
  <c r="R2366" i="22"/>
  <c r="R2365" i="22"/>
  <c r="R2364" i="22"/>
  <c r="R2363" i="22"/>
  <c r="R2362" i="22"/>
  <c r="R2361" i="22"/>
  <c r="R2360" i="22"/>
  <c r="R2359" i="22"/>
  <c r="R2358" i="22"/>
  <c r="R2357" i="22"/>
  <c r="R2356" i="22"/>
  <c r="R2355" i="22"/>
  <c r="R2354" i="22"/>
  <c r="R2353" i="22"/>
  <c r="R2352" i="22"/>
  <c r="R2351" i="22"/>
  <c r="R2350" i="22"/>
  <c r="R2349" i="22"/>
  <c r="R2348" i="22"/>
  <c r="R2347" i="22"/>
  <c r="R2346" i="22"/>
  <c r="R2345" i="22"/>
  <c r="R2344" i="22"/>
  <c r="R2343" i="22"/>
  <c r="R2342" i="22"/>
  <c r="R2341" i="22"/>
  <c r="R2340" i="22"/>
  <c r="R2339" i="22"/>
  <c r="R2338" i="22"/>
  <c r="R2337" i="22"/>
  <c r="R2336" i="22"/>
  <c r="R2335" i="22"/>
  <c r="R2334" i="22"/>
  <c r="R2333" i="22"/>
  <c r="R2332" i="22"/>
  <c r="R2331" i="22"/>
  <c r="R2330" i="22"/>
  <c r="R2329" i="22"/>
  <c r="R2328" i="22"/>
  <c r="R2327" i="22"/>
  <c r="R2326" i="22"/>
  <c r="R2325" i="22"/>
  <c r="R2324" i="22"/>
  <c r="R2323" i="22"/>
  <c r="R2322" i="22"/>
  <c r="R2321" i="22"/>
  <c r="R2320" i="22"/>
  <c r="R2319" i="22"/>
  <c r="R2318" i="22"/>
  <c r="R2317" i="22"/>
  <c r="R2316" i="22"/>
  <c r="R2315" i="22"/>
  <c r="R2314" i="22"/>
  <c r="R2313" i="22"/>
  <c r="R2312" i="22"/>
  <c r="R2311" i="22"/>
  <c r="R2310" i="22"/>
  <c r="R2309" i="22"/>
  <c r="R2308" i="22"/>
  <c r="R2307" i="22"/>
  <c r="R2306" i="22"/>
  <c r="R2305" i="22"/>
  <c r="R2304" i="22"/>
  <c r="R2303" i="22"/>
  <c r="R2302" i="22"/>
  <c r="R2301" i="22"/>
  <c r="R2300" i="22"/>
  <c r="R2299" i="22"/>
  <c r="R2298" i="22"/>
  <c r="R2297" i="22"/>
  <c r="R2296" i="22"/>
  <c r="R2295" i="22"/>
  <c r="R2294" i="22"/>
  <c r="R2293" i="22"/>
  <c r="R2292" i="22"/>
  <c r="R2291" i="22"/>
  <c r="R2290" i="22"/>
  <c r="R2289" i="22"/>
  <c r="R2288" i="22"/>
  <c r="R2287" i="22"/>
  <c r="R2286" i="22"/>
  <c r="R2285" i="22"/>
  <c r="R2284" i="22"/>
  <c r="R2283" i="22"/>
  <c r="R2282" i="22"/>
  <c r="R2281" i="22"/>
  <c r="R2280" i="22"/>
  <c r="R2279" i="22"/>
  <c r="R2278" i="22"/>
  <c r="R2277" i="22"/>
  <c r="R2276" i="22"/>
  <c r="R2275" i="22"/>
  <c r="R2274" i="22"/>
  <c r="R2273" i="22"/>
  <c r="R2272" i="22"/>
  <c r="R2271" i="22"/>
  <c r="R2270" i="22"/>
  <c r="R2269" i="22"/>
  <c r="R2268" i="22"/>
  <c r="R2267" i="22"/>
  <c r="R2266" i="22"/>
  <c r="R2265" i="22"/>
  <c r="R2264" i="22"/>
  <c r="R2263" i="22"/>
  <c r="R2262" i="22"/>
  <c r="R2261" i="22"/>
  <c r="R2260" i="22"/>
  <c r="R2259" i="22"/>
  <c r="R2258" i="22"/>
  <c r="R2257" i="22"/>
  <c r="R2256" i="22"/>
  <c r="R2255" i="22"/>
  <c r="R2254" i="22"/>
  <c r="R2253" i="22"/>
  <c r="R2252" i="22"/>
  <c r="R2251" i="22"/>
  <c r="R2250" i="22"/>
  <c r="R2249" i="22"/>
  <c r="R2248" i="22"/>
  <c r="R2247" i="22"/>
  <c r="R2246" i="22"/>
  <c r="R2245" i="22"/>
  <c r="R2244" i="22"/>
  <c r="R2243" i="22"/>
  <c r="R2242" i="22"/>
  <c r="R2241" i="22"/>
  <c r="R2240" i="22"/>
  <c r="R2239" i="22"/>
  <c r="R2238" i="22"/>
  <c r="R2237" i="22"/>
  <c r="R2236" i="22"/>
  <c r="R2235" i="22"/>
  <c r="R2234" i="22"/>
  <c r="R2233" i="22"/>
  <c r="R2232" i="22"/>
  <c r="R2231" i="22"/>
  <c r="R2230" i="22"/>
  <c r="R2229" i="22"/>
  <c r="R2228" i="22"/>
  <c r="R2227" i="22"/>
  <c r="R2226" i="22"/>
  <c r="R2225" i="22"/>
  <c r="R2224" i="22"/>
  <c r="R2223" i="22"/>
  <c r="R2222" i="22"/>
  <c r="R2221" i="22"/>
  <c r="R2220" i="22"/>
  <c r="R2219" i="22"/>
  <c r="R2218" i="22"/>
  <c r="R2217" i="22"/>
  <c r="R2216" i="22"/>
  <c r="R2215" i="22"/>
  <c r="R2214" i="22"/>
  <c r="R2213" i="22"/>
  <c r="R2212" i="22"/>
  <c r="R2211" i="22"/>
  <c r="R2210" i="22"/>
  <c r="R2209" i="22"/>
  <c r="R2208" i="22"/>
  <c r="R2207" i="22"/>
  <c r="R2206" i="22"/>
  <c r="R2205" i="22"/>
  <c r="R2204" i="22"/>
  <c r="R2203" i="22"/>
  <c r="R2202" i="22"/>
  <c r="R2201" i="22"/>
  <c r="R2200" i="22"/>
  <c r="R2199" i="22"/>
  <c r="R2198" i="22"/>
  <c r="R2197" i="22"/>
  <c r="R2196" i="22"/>
  <c r="R2195" i="22"/>
  <c r="R2194" i="22"/>
  <c r="R2193" i="22"/>
  <c r="R2192" i="22"/>
  <c r="R2191" i="22"/>
  <c r="R2190" i="22"/>
  <c r="R2189" i="22"/>
  <c r="R2188" i="22"/>
  <c r="R2187" i="22"/>
  <c r="R2186" i="22"/>
  <c r="R2185" i="22"/>
  <c r="R2184" i="22"/>
  <c r="R2183" i="22"/>
  <c r="R2182" i="22"/>
  <c r="R2181" i="22"/>
  <c r="R2180" i="22"/>
  <c r="R2179" i="22"/>
  <c r="R2178" i="22"/>
  <c r="R2177" i="22"/>
  <c r="R2176" i="22"/>
  <c r="R2175" i="22"/>
  <c r="R2174" i="22"/>
  <c r="R2173" i="22"/>
  <c r="R2172" i="22"/>
  <c r="R2171" i="22"/>
  <c r="R2170" i="22"/>
  <c r="R2169" i="22"/>
  <c r="R2168" i="22"/>
  <c r="R2167" i="22"/>
  <c r="R2166" i="22"/>
  <c r="R2165" i="22"/>
  <c r="R2164" i="22"/>
  <c r="R2163" i="22"/>
  <c r="R2162" i="22"/>
  <c r="R2161" i="22"/>
  <c r="R2160" i="22"/>
  <c r="R2159" i="22"/>
  <c r="R2158" i="22"/>
  <c r="R2157" i="22"/>
  <c r="R2156" i="22"/>
  <c r="R2155" i="22"/>
  <c r="R2154" i="22"/>
  <c r="R2153" i="22"/>
  <c r="R2152" i="22"/>
  <c r="R2151" i="22"/>
  <c r="R2150" i="22"/>
  <c r="R2149" i="22"/>
  <c r="R2148" i="22"/>
  <c r="R2147" i="22"/>
  <c r="R2146" i="22"/>
  <c r="R2145" i="22"/>
  <c r="R2144" i="22"/>
  <c r="R2143" i="22"/>
  <c r="R2142" i="22"/>
  <c r="R2141" i="22"/>
  <c r="R2140" i="22"/>
  <c r="R2139" i="22"/>
  <c r="R2138" i="22"/>
  <c r="R2137" i="22"/>
  <c r="R2136" i="22"/>
  <c r="R2135" i="22"/>
  <c r="R2134" i="22"/>
  <c r="R2133" i="22"/>
  <c r="R2132" i="22"/>
  <c r="R2131" i="22"/>
  <c r="R2130" i="22"/>
  <c r="R2129" i="22"/>
  <c r="R2128" i="22"/>
  <c r="R2127" i="22"/>
  <c r="R2126" i="22"/>
  <c r="R2125" i="22"/>
  <c r="R2124" i="22"/>
  <c r="R2123" i="22"/>
  <c r="R2122" i="22"/>
  <c r="R2121" i="22"/>
  <c r="R2120" i="22"/>
  <c r="R2119" i="22"/>
  <c r="R2118" i="22"/>
  <c r="R2117" i="22"/>
  <c r="R2116" i="22"/>
  <c r="R2115" i="22"/>
  <c r="R2114" i="22"/>
  <c r="R2113" i="22"/>
  <c r="R2112" i="22"/>
  <c r="R2111" i="22"/>
  <c r="R2110" i="22"/>
  <c r="R2109" i="22"/>
  <c r="R2108" i="22"/>
  <c r="R2107" i="22"/>
  <c r="R2106" i="22"/>
  <c r="R2105" i="22"/>
  <c r="R2104" i="22"/>
  <c r="R2103" i="22"/>
  <c r="R2102" i="22"/>
  <c r="R2101" i="22"/>
  <c r="R2100" i="22"/>
  <c r="R2099" i="22"/>
  <c r="R2098" i="22"/>
  <c r="R2097" i="22"/>
  <c r="R2096" i="22"/>
  <c r="R2095" i="22"/>
  <c r="R2094" i="22"/>
  <c r="R2093" i="22"/>
  <c r="R2092" i="22"/>
  <c r="R2091" i="22"/>
  <c r="R2090" i="22"/>
  <c r="R2089" i="22"/>
  <c r="R2088" i="22"/>
  <c r="R2087" i="22"/>
  <c r="R2086" i="22"/>
  <c r="R2085" i="22"/>
  <c r="R2084" i="22"/>
  <c r="R2083" i="22"/>
  <c r="R2082" i="22"/>
  <c r="R2081" i="22"/>
  <c r="R2080" i="22"/>
  <c r="R2079" i="22"/>
  <c r="R2078" i="22"/>
  <c r="R2077" i="22"/>
  <c r="R2076" i="22"/>
  <c r="R2075" i="22"/>
  <c r="R2074" i="22"/>
  <c r="R2073" i="22"/>
  <c r="R2072" i="22"/>
  <c r="R2071" i="22"/>
  <c r="R2070" i="22"/>
  <c r="R2069" i="22"/>
  <c r="R2068" i="22"/>
  <c r="R2067" i="22"/>
  <c r="R2066" i="22"/>
  <c r="R2065" i="22"/>
  <c r="R2064" i="22"/>
  <c r="R2063" i="22"/>
  <c r="R2062" i="22"/>
  <c r="R2061" i="22"/>
  <c r="R2060" i="22"/>
  <c r="R2059" i="22"/>
  <c r="R2058" i="22"/>
  <c r="R2057" i="22"/>
  <c r="R2056" i="22"/>
  <c r="R2055" i="22"/>
  <c r="R2054" i="22"/>
  <c r="R2053" i="22"/>
  <c r="R2052" i="22"/>
  <c r="R2051" i="22"/>
  <c r="R2050" i="22"/>
  <c r="R2049" i="22"/>
  <c r="R2048" i="22"/>
  <c r="R2047" i="22"/>
  <c r="R2046" i="22"/>
  <c r="R2045" i="22"/>
  <c r="R2044" i="22"/>
  <c r="R2043" i="22"/>
  <c r="R2042" i="22"/>
  <c r="R2041" i="22"/>
  <c r="R2040" i="22"/>
  <c r="R2039" i="22"/>
  <c r="R2038" i="22"/>
  <c r="R2037" i="22"/>
  <c r="R2036" i="22"/>
  <c r="R2035" i="22"/>
  <c r="R2034" i="22"/>
  <c r="R2033" i="22"/>
  <c r="R2032" i="22"/>
  <c r="R2031" i="22"/>
  <c r="R2030" i="22"/>
  <c r="R2029" i="22"/>
  <c r="R2028" i="22"/>
  <c r="R2027" i="22"/>
  <c r="R2026" i="22"/>
  <c r="R2025" i="22"/>
  <c r="R2024" i="22"/>
  <c r="R2023" i="22"/>
  <c r="R2022" i="22"/>
  <c r="R2021" i="22"/>
  <c r="R2020" i="22"/>
  <c r="R2019" i="22"/>
  <c r="R2018" i="22"/>
  <c r="R2017" i="22"/>
  <c r="R2016" i="22"/>
  <c r="R2015" i="22"/>
  <c r="R2014" i="22"/>
  <c r="R2013" i="22"/>
  <c r="R2012" i="22"/>
  <c r="R2011" i="22"/>
  <c r="R2010" i="22"/>
  <c r="R2009" i="22"/>
  <c r="R2008" i="22"/>
  <c r="R2007" i="22"/>
  <c r="R2006" i="22"/>
  <c r="R2005" i="22"/>
  <c r="R2004" i="22"/>
  <c r="R2003" i="22"/>
  <c r="R2002" i="22"/>
  <c r="R2001" i="22"/>
  <c r="R2000" i="22"/>
  <c r="R1999" i="22"/>
  <c r="R1998" i="22"/>
  <c r="R1997" i="22"/>
  <c r="R1996" i="22"/>
  <c r="R1995" i="22"/>
  <c r="R1994" i="22"/>
  <c r="R1993" i="22"/>
  <c r="R1992" i="22"/>
  <c r="R1991" i="22"/>
  <c r="R1990" i="22"/>
  <c r="R1989" i="22"/>
  <c r="R1988" i="22"/>
  <c r="R1987" i="22"/>
  <c r="R1986" i="22"/>
  <c r="R1985" i="22"/>
  <c r="R1984" i="22"/>
  <c r="R1983" i="22"/>
  <c r="R1982" i="22"/>
  <c r="R1981" i="22"/>
  <c r="R1980" i="22"/>
  <c r="R1979" i="22"/>
  <c r="R1978" i="22"/>
  <c r="R1977" i="22"/>
  <c r="R1976" i="22"/>
  <c r="R1975" i="22"/>
  <c r="R1974" i="22"/>
  <c r="R1973" i="22"/>
  <c r="R1972" i="22"/>
  <c r="R1971" i="22"/>
  <c r="R1970" i="22"/>
  <c r="R1969" i="22"/>
  <c r="R1968" i="22"/>
  <c r="R1967" i="22"/>
  <c r="R1966" i="22"/>
  <c r="R1965" i="22"/>
  <c r="R1964" i="22"/>
  <c r="R1963" i="22"/>
  <c r="R1962" i="22"/>
  <c r="R1961" i="22"/>
  <c r="R1960" i="22"/>
  <c r="R1959" i="22"/>
  <c r="R1958" i="22"/>
  <c r="R1957" i="22"/>
  <c r="R1956" i="22"/>
  <c r="R1955" i="22"/>
  <c r="R1954" i="22"/>
  <c r="R1953" i="22"/>
  <c r="R1952" i="22"/>
  <c r="R1951" i="22"/>
  <c r="R1950" i="22"/>
  <c r="R1949" i="22"/>
  <c r="R1948" i="22"/>
  <c r="R1947" i="22"/>
  <c r="R1946" i="22"/>
  <c r="R1945" i="22"/>
  <c r="R1944" i="22"/>
  <c r="R1943" i="22"/>
  <c r="R1942" i="22"/>
  <c r="R1941" i="22"/>
  <c r="R1940" i="22"/>
  <c r="R1939" i="22"/>
  <c r="R1938" i="22"/>
  <c r="R1937" i="22"/>
  <c r="R1936" i="22"/>
  <c r="R1935" i="22"/>
  <c r="R1934" i="22"/>
  <c r="R1933" i="22"/>
  <c r="R1932" i="22"/>
  <c r="R1931" i="22"/>
  <c r="R1930" i="22"/>
  <c r="R1929" i="22"/>
  <c r="R1928" i="22"/>
  <c r="R1927" i="22"/>
  <c r="R1926" i="22"/>
  <c r="R1925" i="22"/>
  <c r="R1924" i="22"/>
  <c r="R1923" i="22"/>
  <c r="R1922" i="22"/>
  <c r="R1921" i="22"/>
  <c r="R1920" i="22"/>
  <c r="R1919" i="22"/>
  <c r="R1918" i="22"/>
  <c r="R1917" i="22"/>
  <c r="R1916" i="22"/>
  <c r="R1915" i="22"/>
  <c r="R1914" i="22"/>
  <c r="R1913" i="22"/>
  <c r="R1912" i="22"/>
  <c r="R1911" i="22"/>
  <c r="R1910" i="22"/>
  <c r="R1909" i="22"/>
  <c r="R1908" i="22"/>
  <c r="R1907" i="22"/>
  <c r="R1906" i="22"/>
  <c r="R1905" i="22"/>
  <c r="R1904" i="22"/>
  <c r="R1903" i="22"/>
  <c r="R1902" i="22"/>
  <c r="R1901" i="22"/>
  <c r="R1900" i="22"/>
  <c r="R1899" i="22"/>
  <c r="R1898" i="22"/>
  <c r="R1897" i="22"/>
  <c r="R1896" i="22"/>
  <c r="R1895" i="22"/>
  <c r="R1894" i="22"/>
  <c r="R1893" i="22"/>
  <c r="R1892" i="22"/>
  <c r="R1891" i="22"/>
  <c r="R1890" i="22"/>
  <c r="R1889" i="22"/>
  <c r="R1888" i="22"/>
  <c r="R1887" i="22"/>
  <c r="R1886" i="22"/>
  <c r="R1885" i="22"/>
  <c r="R1884" i="22"/>
  <c r="R1883" i="22"/>
  <c r="R1882" i="22"/>
  <c r="R1881" i="22"/>
  <c r="R1880" i="22"/>
  <c r="R1879" i="22"/>
  <c r="R1878" i="22"/>
  <c r="R1877" i="22"/>
  <c r="R1876" i="22"/>
  <c r="R1875" i="22"/>
  <c r="R1874" i="22"/>
  <c r="R1873" i="22"/>
  <c r="R1872" i="22"/>
  <c r="R1871" i="22"/>
  <c r="R1870" i="22"/>
  <c r="R1869" i="22"/>
  <c r="R1868" i="22"/>
  <c r="R1867" i="22"/>
  <c r="R1866" i="22"/>
  <c r="R1865" i="22"/>
  <c r="R1864" i="22"/>
  <c r="R1863" i="22"/>
  <c r="R1862" i="22"/>
  <c r="R1861" i="22"/>
  <c r="R1860" i="22"/>
  <c r="R1859" i="22"/>
  <c r="R1858" i="22"/>
  <c r="R1857" i="22"/>
  <c r="R1856" i="22"/>
  <c r="R1855" i="22"/>
  <c r="R1854" i="22"/>
  <c r="R1853" i="22"/>
  <c r="R1852" i="22"/>
  <c r="R1851" i="22"/>
  <c r="R1850" i="22"/>
  <c r="R1849" i="22"/>
  <c r="R1848" i="22"/>
  <c r="R1847" i="22"/>
  <c r="R1846" i="22"/>
  <c r="R1845" i="22"/>
  <c r="R1844" i="22"/>
  <c r="R1843" i="22"/>
  <c r="R1842" i="22"/>
  <c r="R1841" i="22"/>
  <c r="R1840" i="22"/>
  <c r="R1839" i="22"/>
  <c r="R1838" i="22"/>
  <c r="R1837" i="22"/>
  <c r="R1836" i="22"/>
  <c r="R1835" i="22"/>
  <c r="R1834" i="22"/>
  <c r="R1833" i="22"/>
  <c r="R1832" i="22"/>
  <c r="R1831" i="22"/>
  <c r="R1830" i="22"/>
  <c r="R1829" i="22"/>
  <c r="R1828" i="22"/>
  <c r="R1827" i="22"/>
  <c r="R1826" i="22"/>
  <c r="R1825" i="22"/>
  <c r="R1824" i="22"/>
  <c r="R1823" i="22"/>
  <c r="R1822" i="22"/>
  <c r="R1821" i="22"/>
  <c r="R1820" i="22"/>
  <c r="R1819" i="22"/>
  <c r="R1818" i="22"/>
  <c r="R1817" i="22"/>
  <c r="R1816" i="22"/>
  <c r="R1815" i="22"/>
  <c r="R1814" i="22"/>
  <c r="R1813" i="22"/>
  <c r="R1812" i="22"/>
  <c r="R1811" i="22"/>
  <c r="R1810" i="22"/>
  <c r="R1809" i="22"/>
  <c r="R1808" i="22"/>
  <c r="R1807" i="22"/>
  <c r="R1806" i="22"/>
  <c r="R1805" i="22"/>
  <c r="R1804" i="22"/>
  <c r="R1803" i="22"/>
  <c r="R1802" i="22"/>
  <c r="R1801" i="22"/>
  <c r="R1800" i="22"/>
  <c r="R1799" i="22"/>
  <c r="R1798" i="22"/>
  <c r="R1797" i="22"/>
  <c r="R1796" i="22"/>
  <c r="R1795" i="22"/>
  <c r="R1794" i="22"/>
  <c r="R1793" i="22"/>
  <c r="R1792" i="22"/>
  <c r="R1791" i="22"/>
  <c r="R1790" i="22"/>
  <c r="R1789" i="22"/>
  <c r="R1788" i="22"/>
  <c r="R1787" i="22"/>
  <c r="R1786" i="22"/>
  <c r="R1785" i="22"/>
  <c r="R1784" i="22"/>
  <c r="R1783" i="22"/>
  <c r="R1782" i="22"/>
  <c r="R1781" i="22"/>
  <c r="R1780" i="22"/>
  <c r="R1779" i="22"/>
  <c r="R1778" i="22"/>
  <c r="R1777" i="22"/>
  <c r="R1776" i="22"/>
  <c r="R1775" i="22"/>
  <c r="R1774" i="22"/>
  <c r="R1773" i="22"/>
  <c r="R1772" i="22"/>
  <c r="R1771" i="22"/>
  <c r="R1770" i="22"/>
  <c r="R1769" i="22"/>
  <c r="R1768" i="22"/>
  <c r="R1767" i="22"/>
  <c r="R1766" i="22"/>
  <c r="R1765" i="22"/>
  <c r="R1764" i="22"/>
  <c r="R1763" i="22"/>
  <c r="R1762" i="22"/>
  <c r="R1761" i="22"/>
  <c r="R1760" i="22"/>
  <c r="R1759" i="22"/>
  <c r="R1758" i="22"/>
  <c r="R1757" i="22"/>
  <c r="R1756" i="22"/>
  <c r="R1755" i="22"/>
  <c r="R1754" i="22"/>
  <c r="R1753" i="22"/>
  <c r="R1752" i="22"/>
  <c r="R1751" i="22"/>
  <c r="R1750" i="22"/>
  <c r="R1749" i="22"/>
  <c r="R1748" i="22"/>
  <c r="R1747" i="22"/>
  <c r="R1746" i="22"/>
  <c r="R1745" i="22"/>
  <c r="R1744" i="22"/>
  <c r="R1743" i="22"/>
  <c r="R1742" i="22"/>
  <c r="R1741" i="22"/>
  <c r="R1740" i="22"/>
  <c r="R1739" i="22"/>
  <c r="R1738" i="22"/>
  <c r="R1737" i="22"/>
  <c r="R1736" i="22"/>
  <c r="R1735" i="22"/>
  <c r="R1734" i="22"/>
  <c r="R1733" i="22"/>
  <c r="R1732" i="22"/>
  <c r="R1731" i="22"/>
  <c r="R1730" i="22"/>
  <c r="R1729" i="22"/>
  <c r="R1728" i="22"/>
  <c r="R1727" i="22"/>
  <c r="R1726" i="22"/>
  <c r="R1725" i="22"/>
  <c r="R1724" i="22"/>
  <c r="R1723" i="22"/>
  <c r="R1722" i="22"/>
  <c r="R1721" i="22"/>
  <c r="R1720" i="22"/>
  <c r="R1719" i="22"/>
  <c r="R1718" i="22"/>
  <c r="R1717" i="22"/>
  <c r="R1716" i="22"/>
  <c r="R1715" i="22"/>
  <c r="R1714" i="22"/>
  <c r="R1713" i="22"/>
  <c r="R1712" i="22"/>
  <c r="R1711" i="22"/>
  <c r="R1710" i="22"/>
  <c r="R1709" i="22"/>
  <c r="R1708" i="22"/>
  <c r="R1707" i="22"/>
  <c r="R1706" i="22"/>
  <c r="R1705" i="22"/>
  <c r="R1704" i="22"/>
  <c r="R1703" i="22"/>
  <c r="R1702" i="22"/>
  <c r="R1701" i="22"/>
  <c r="R1700" i="22"/>
  <c r="R1699" i="22"/>
  <c r="R1698" i="22"/>
  <c r="R1697" i="22"/>
  <c r="R1696" i="22"/>
  <c r="R1695" i="22"/>
  <c r="R1694" i="22"/>
  <c r="R1693" i="22"/>
  <c r="R1692" i="22"/>
  <c r="R1691" i="22"/>
  <c r="R1690" i="22"/>
  <c r="R1689" i="22"/>
  <c r="R1688" i="22"/>
  <c r="R1687" i="22"/>
  <c r="R1686" i="22"/>
  <c r="R1685" i="22"/>
  <c r="R1684" i="22"/>
  <c r="R1683" i="22"/>
  <c r="R1682" i="22"/>
  <c r="R1681" i="22"/>
  <c r="R1680" i="22"/>
  <c r="R1679" i="22"/>
  <c r="R1678" i="22"/>
  <c r="R1677" i="22"/>
  <c r="R1676" i="22"/>
  <c r="R1675" i="22"/>
  <c r="R1674" i="22"/>
  <c r="R1673" i="22"/>
  <c r="R1672" i="22"/>
  <c r="R1671" i="22"/>
  <c r="R1670" i="22"/>
  <c r="R1669" i="22"/>
  <c r="R1668" i="22"/>
  <c r="R1667" i="22"/>
  <c r="R1666" i="22"/>
  <c r="R1665" i="22"/>
  <c r="R1664" i="22"/>
  <c r="R1663" i="22"/>
  <c r="R1662" i="22"/>
  <c r="R1661" i="22"/>
  <c r="R1660" i="22"/>
  <c r="R1659" i="22"/>
  <c r="R1658" i="22"/>
  <c r="R1657" i="22"/>
  <c r="R1656" i="22"/>
  <c r="R1655" i="22"/>
  <c r="R1654" i="22"/>
  <c r="R1653" i="22"/>
  <c r="R1652" i="22"/>
  <c r="R1651" i="22"/>
  <c r="R1650" i="22"/>
  <c r="R1649" i="22"/>
  <c r="R1648" i="22"/>
  <c r="R1647" i="22"/>
  <c r="R1646" i="22"/>
  <c r="R1645" i="22"/>
  <c r="R1644" i="22"/>
  <c r="R1643" i="22"/>
  <c r="R1642" i="22"/>
  <c r="R1641" i="22"/>
  <c r="R1640" i="22"/>
  <c r="R1639" i="22"/>
  <c r="R1638" i="22"/>
  <c r="R1637" i="22"/>
  <c r="R1636" i="22"/>
  <c r="R1635" i="22"/>
  <c r="R1634" i="22"/>
  <c r="R1633" i="22"/>
  <c r="R1632" i="22"/>
  <c r="R1631" i="22"/>
  <c r="R1630" i="22"/>
  <c r="R1629" i="22"/>
  <c r="R1628" i="22"/>
  <c r="R1627" i="22"/>
  <c r="R1626" i="22"/>
  <c r="R1625" i="22"/>
  <c r="R1624" i="22"/>
  <c r="R1623" i="22"/>
  <c r="R1622" i="22"/>
  <c r="R1621" i="22"/>
  <c r="R1620" i="22"/>
  <c r="R1619" i="22"/>
  <c r="R1618" i="22"/>
  <c r="R1617" i="22"/>
  <c r="R1616" i="22"/>
  <c r="R1615" i="22"/>
  <c r="R1614" i="22"/>
  <c r="R1613" i="22"/>
  <c r="R1612" i="22"/>
  <c r="R1611" i="22"/>
  <c r="R1610" i="22"/>
  <c r="R1609" i="22"/>
  <c r="R1608" i="22"/>
  <c r="R1607" i="22"/>
  <c r="R1606" i="22"/>
  <c r="R1605" i="22"/>
  <c r="R1604" i="22"/>
  <c r="R1603" i="22"/>
  <c r="R1602" i="22"/>
  <c r="R1601" i="22"/>
  <c r="R1600" i="22"/>
  <c r="R1599" i="22"/>
  <c r="R1598" i="22"/>
  <c r="R1597" i="22"/>
  <c r="R1596" i="22"/>
  <c r="R1595" i="22"/>
  <c r="R1594" i="22"/>
  <c r="R1593" i="22"/>
  <c r="R1592" i="22"/>
  <c r="R1591" i="22"/>
  <c r="R1590" i="22"/>
  <c r="R1589" i="22"/>
  <c r="R1588" i="22"/>
  <c r="R1587" i="22"/>
  <c r="R1586" i="22"/>
  <c r="R1585" i="22"/>
  <c r="R1584" i="22"/>
  <c r="R1583" i="22"/>
  <c r="R1582" i="22"/>
  <c r="R1581" i="22"/>
  <c r="R1580" i="22"/>
  <c r="R1579" i="22"/>
  <c r="R1578" i="22"/>
  <c r="R1577" i="22"/>
  <c r="R1576" i="22"/>
  <c r="R1575" i="22"/>
  <c r="R1574" i="22"/>
  <c r="R1573" i="22"/>
  <c r="R1572" i="22"/>
  <c r="R1571" i="22"/>
  <c r="R1570" i="22"/>
  <c r="R1569" i="22"/>
  <c r="R1568" i="22"/>
  <c r="R1567" i="22"/>
  <c r="R1566" i="22"/>
  <c r="R1565" i="22"/>
  <c r="R1564" i="22"/>
  <c r="R1563" i="22"/>
  <c r="R1562" i="22"/>
  <c r="R1561" i="22"/>
  <c r="R1560" i="22"/>
  <c r="R1559" i="22"/>
  <c r="R1558" i="22"/>
  <c r="R1557" i="22"/>
  <c r="R1556" i="22"/>
  <c r="R1555" i="22"/>
  <c r="R1554" i="22"/>
  <c r="R1553" i="22"/>
  <c r="R1552" i="22"/>
  <c r="R1551" i="22"/>
  <c r="R1550" i="22"/>
  <c r="R1549" i="22"/>
  <c r="R1548" i="22"/>
  <c r="R1547" i="22"/>
  <c r="R1546" i="22"/>
  <c r="R1545" i="22"/>
  <c r="R1544" i="22"/>
  <c r="R1543" i="22"/>
  <c r="R1542" i="22"/>
  <c r="R1541" i="22"/>
  <c r="R1540" i="22"/>
  <c r="R1539" i="22"/>
  <c r="R1538" i="22"/>
  <c r="R1537" i="22"/>
  <c r="R1536" i="22"/>
  <c r="R1535" i="22"/>
  <c r="R1534" i="22"/>
  <c r="R1533" i="22"/>
  <c r="R1532" i="22"/>
  <c r="R1531" i="22"/>
  <c r="R1530" i="22"/>
  <c r="R1529" i="22"/>
  <c r="R1528" i="22"/>
  <c r="R1527" i="22"/>
  <c r="R1526" i="22"/>
  <c r="R1525" i="22"/>
  <c r="R1524" i="22"/>
  <c r="R1523" i="22"/>
  <c r="R1522" i="22"/>
  <c r="R1521" i="22"/>
  <c r="R1520" i="22"/>
  <c r="R1519" i="22"/>
  <c r="R1518" i="22"/>
  <c r="R1517" i="22"/>
  <c r="R1516" i="22"/>
  <c r="R1515" i="22"/>
  <c r="R1514" i="22"/>
  <c r="R1513" i="22"/>
  <c r="R1512" i="22"/>
  <c r="R1511" i="22"/>
  <c r="R1510" i="22"/>
  <c r="R1509" i="22"/>
  <c r="R1508" i="22"/>
  <c r="R1507" i="22"/>
  <c r="R1506" i="22"/>
  <c r="R1505" i="22"/>
  <c r="R1504" i="22"/>
  <c r="R1503" i="22"/>
  <c r="R1502" i="22"/>
  <c r="R1501" i="22"/>
  <c r="R1500" i="22"/>
  <c r="R1499" i="22"/>
  <c r="R1498" i="22"/>
  <c r="R1497" i="22"/>
  <c r="R1496" i="22"/>
  <c r="R1495" i="22"/>
  <c r="R1494" i="22"/>
  <c r="R1493" i="22"/>
  <c r="R1492" i="22"/>
  <c r="R1491" i="22"/>
  <c r="R1490" i="22"/>
  <c r="R1489" i="22"/>
  <c r="R1488" i="22"/>
  <c r="R1487" i="22"/>
  <c r="R1486" i="22"/>
  <c r="R1485" i="22"/>
  <c r="R1484" i="22"/>
  <c r="R1483" i="22"/>
  <c r="R1482" i="22"/>
  <c r="R1481" i="22"/>
  <c r="R1480" i="22"/>
  <c r="R1479" i="22"/>
  <c r="R1478" i="22"/>
  <c r="R1477" i="22"/>
  <c r="R1476" i="22"/>
  <c r="R1475" i="22"/>
  <c r="R1474" i="22"/>
  <c r="R1473" i="22"/>
  <c r="R1472" i="22"/>
  <c r="R1471" i="22"/>
  <c r="R1470" i="22"/>
  <c r="R1469" i="22"/>
  <c r="R1468" i="22"/>
  <c r="R1467" i="22"/>
  <c r="R1466" i="22"/>
  <c r="R1465" i="22"/>
  <c r="R1464" i="22"/>
  <c r="R1463" i="22"/>
  <c r="R1462" i="22"/>
  <c r="R1461" i="22"/>
  <c r="R1460" i="22"/>
  <c r="R1459" i="22"/>
  <c r="R1458" i="22"/>
  <c r="R1457" i="22"/>
  <c r="R1456" i="22"/>
  <c r="R1455" i="22"/>
  <c r="R1454" i="22"/>
  <c r="R1453" i="22"/>
  <c r="R1452" i="22"/>
  <c r="R1451" i="22"/>
  <c r="R1450" i="22"/>
  <c r="R1449" i="22"/>
  <c r="R1448" i="22"/>
  <c r="R1447" i="22"/>
  <c r="R1446" i="22"/>
  <c r="R1445" i="22"/>
  <c r="R1444" i="22"/>
  <c r="R1443" i="22"/>
  <c r="R1442" i="22"/>
  <c r="R1441" i="22"/>
  <c r="R1440" i="22"/>
  <c r="R1439" i="22"/>
  <c r="R1438" i="22"/>
  <c r="R1437" i="22"/>
  <c r="R1436" i="22"/>
  <c r="R1435" i="22"/>
  <c r="R1434" i="22"/>
  <c r="R1433" i="22"/>
  <c r="R1432" i="22"/>
  <c r="R1431" i="22"/>
  <c r="R1430" i="22"/>
  <c r="R1429" i="22"/>
  <c r="R1428" i="22"/>
  <c r="R1427" i="22"/>
  <c r="R1426" i="22"/>
  <c r="R1425" i="22"/>
  <c r="R1424" i="22"/>
  <c r="R1423" i="22"/>
  <c r="R1422" i="22"/>
  <c r="R1421" i="22"/>
  <c r="R1420" i="22"/>
  <c r="R1419" i="22"/>
  <c r="R1418" i="22"/>
  <c r="R1417" i="22"/>
  <c r="R1416" i="22"/>
  <c r="R1415" i="22"/>
  <c r="R1414" i="22"/>
  <c r="R1413" i="22"/>
  <c r="R1412" i="22"/>
  <c r="R1411" i="22"/>
  <c r="R1410" i="22"/>
  <c r="R1409" i="22"/>
  <c r="R1408" i="22"/>
  <c r="R1407" i="22"/>
  <c r="R1406" i="22"/>
  <c r="R1405" i="22"/>
  <c r="R1404" i="22"/>
  <c r="R1403" i="22"/>
  <c r="R1402" i="22"/>
  <c r="R1401" i="22"/>
  <c r="R1400" i="22"/>
  <c r="R1399" i="22"/>
  <c r="R1398" i="22"/>
  <c r="R1397" i="22"/>
  <c r="R1396" i="22"/>
  <c r="R1395" i="22"/>
  <c r="R1394" i="22"/>
  <c r="R1393" i="22"/>
  <c r="R1392" i="22"/>
  <c r="R1391" i="22"/>
  <c r="R1390" i="22"/>
  <c r="R1389" i="22"/>
  <c r="R1388" i="22"/>
  <c r="R1387" i="22"/>
  <c r="R1386" i="22"/>
  <c r="R1385" i="22"/>
  <c r="R1384" i="22"/>
  <c r="R1383" i="22"/>
  <c r="R1382" i="22"/>
  <c r="R1381" i="22"/>
  <c r="R1380" i="22"/>
  <c r="R1379" i="22"/>
  <c r="R1378" i="22"/>
  <c r="R1377" i="22"/>
  <c r="R1376" i="22"/>
  <c r="R1375" i="22"/>
  <c r="R1374" i="22"/>
  <c r="R1373" i="22"/>
  <c r="R1372" i="22"/>
  <c r="R1371" i="22"/>
  <c r="R1370" i="22"/>
  <c r="R1369" i="22"/>
  <c r="R1368" i="22"/>
  <c r="R1367" i="22"/>
  <c r="R1366" i="22"/>
  <c r="R1365" i="22"/>
  <c r="R1364" i="22"/>
  <c r="R1363" i="22"/>
  <c r="R1362" i="22"/>
  <c r="R1361" i="22"/>
  <c r="R1360" i="22"/>
  <c r="R1359" i="22"/>
  <c r="R1358" i="22"/>
  <c r="R1357" i="22"/>
  <c r="R1356" i="22"/>
  <c r="R1355" i="22"/>
  <c r="R1354" i="22"/>
  <c r="R1353" i="22"/>
  <c r="R1352" i="22"/>
  <c r="R1351" i="22"/>
  <c r="R1350" i="22"/>
  <c r="R1349" i="22"/>
  <c r="R1348" i="22"/>
  <c r="R1347" i="22"/>
  <c r="R1346" i="22"/>
  <c r="R1345" i="22"/>
  <c r="R1344" i="22"/>
  <c r="R1343" i="22"/>
  <c r="R1342" i="22"/>
  <c r="R1341" i="22"/>
  <c r="R1340" i="22"/>
  <c r="R1339" i="22"/>
  <c r="R1338" i="22"/>
  <c r="R1337" i="22"/>
  <c r="R1336" i="22"/>
  <c r="R1335" i="22"/>
  <c r="R1334" i="22"/>
  <c r="R1333" i="22"/>
  <c r="R1332" i="22"/>
  <c r="R1331" i="22"/>
  <c r="R1330" i="22"/>
  <c r="R1329" i="22"/>
  <c r="R1328" i="22"/>
  <c r="R1327" i="22"/>
  <c r="R1326" i="22"/>
  <c r="R1325" i="22"/>
  <c r="R1324" i="22"/>
  <c r="R1323" i="22"/>
  <c r="R1322" i="22"/>
  <c r="R1321" i="22"/>
  <c r="R1320" i="22"/>
  <c r="R1319" i="22"/>
  <c r="R1318" i="22"/>
  <c r="R1317" i="22"/>
  <c r="R1316" i="22"/>
  <c r="R1315" i="22"/>
  <c r="R1314" i="22"/>
  <c r="R1313" i="22"/>
  <c r="R1312" i="22"/>
  <c r="R1311" i="22"/>
  <c r="R1310" i="22"/>
  <c r="R1309" i="22"/>
  <c r="R1308" i="22"/>
  <c r="R1307" i="22"/>
  <c r="R1306" i="22"/>
  <c r="R1305" i="22"/>
  <c r="R1304" i="22"/>
  <c r="R1303" i="22"/>
  <c r="R1302" i="22"/>
  <c r="R1301" i="22"/>
  <c r="R1300" i="22"/>
  <c r="R1299" i="22"/>
  <c r="R1298" i="22"/>
  <c r="R1297" i="22"/>
  <c r="R1296" i="22"/>
  <c r="R1295" i="22"/>
  <c r="R1294" i="22"/>
  <c r="R1293" i="22"/>
  <c r="R1292" i="22"/>
  <c r="R1291" i="22"/>
  <c r="R1290" i="22"/>
  <c r="R1289" i="22"/>
  <c r="R1288" i="22"/>
  <c r="R1287" i="22"/>
  <c r="R1286" i="22"/>
  <c r="R1285" i="22"/>
  <c r="R1284" i="22"/>
  <c r="R1283" i="22"/>
  <c r="R1282" i="22"/>
  <c r="R1281" i="22"/>
  <c r="R1280" i="22"/>
  <c r="R1279" i="22"/>
  <c r="R1278" i="22"/>
  <c r="R1277" i="22"/>
  <c r="R1276" i="22"/>
  <c r="R1275" i="22"/>
  <c r="R1274" i="22"/>
  <c r="R1273" i="22"/>
  <c r="R1272" i="22"/>
  <c r="R1271" i="22"/>
  <c r="R1270" i="22"/>
  <c r="R1269" i="22"/>
  <c r="R1268" i="22"/>
  <c r="R1267" i="22"/>
  <c r="R1266" i="22"/>
  <c r="R1265" i="22"/>
  <c r="R1264" i="22"/>
  <c r="R1263" i="22"/>
  <c r="R1262" i="22"/>
  <c r="R1261" i="22"/>
  <c r="R1260" i="22"/>
  <c r="R1259" i="22"/>
  <c r="R1258" i="22"/>
  <c r="R1257" i="22"/>
  <c r="R1256" i="22"/>
  <c r="R1255" i="22"/>
  <c r="R1254" i="22"/>
  <c r="R1253" i="22"/>
  <c r="R1252" i="22"/>
  <c r="R1251" i="22"/>
  <c r="R1250" i="22"/>
  <c r="R1249" i="22"/>
  <c r="R1248" i="22"/>
  <c r="R1247" i="22"/>
  <c r="R1246" i="22"/>
  <c r="R1245" i="22"/>
  <c r="R1244" i="22"/>
  <c r="R1243" i="22"/>
  <c r="R1242" i="22"/>
  <c r="R1241" i="22"/>
  <c r="R1240" i="22"/>
  <c r="R1239" i="22"/>
  <c r="R1238" i="22"/>
  <c r="R1237" i="22"/>
  <c r="R1236" i="22"/>
  <c r="R1235" i="22"/>
  <c r="R1234" i="22"/>
  <c r="R1233" i="22"/>
  <c r="R1232" i="22"/>
  <c r="R1231" i="22"/>
  <c r="R1230" i="22"/>
  <c r="R1229" i="22"/>
  <c r="R1228" i="22"/>
  <c r="R1227" i="22"/>
  <c r="R1226" i="22"/>
  <c r="R1225" i="22"/>
  <c r="R1224" i="22"/>
  <c r="R1223" i="22"/>
  <c r="R1222" i="22"/>
  <c r="R1221" i="22"/>
  <c r="R1220" i="22"/>
  <c r="R1219" i="22"/>
  <c r="R1218" i="22"/>
  <c r="R1217" i="22"/>
  <c r="R1216" i="22"/>
  <c r="R1215" i="22"/>
  <c r="R1214" i="22"/>
  <c r="R1213" i="22"/>
  <c r="R1212" i="22"/>
  <c r="R1211" i="22"/>
  <c r="R1210" i="22"/>
  <c r="R1209" i="22"/>
  <c r="R1208" i="22"/>
  <c r="R1207" i="22"/>
  <c r="R1206" i="22"/>
  <c r="R1205" i="22"/>
  <c r="R1204" i="22"/>
  <c r="R1203" i="22"/>
  <c r="R1202" i="22"/>
  <c r="R1201" i="22"/>
  <c r="R1200" i="22"/>
  <c r="R1199" i="22"/>
  <c r="R1198" i="22"/>
  <c r="R1197" i="22"/>
  <c r="R1196" i="22"/>
  <c r="R1195" i="22"/>
  <c r="R1194" i="22"/>
  <c r="R1193" i="22"/>
  <c r="R1192" i="22"/>
  <c r="R1191" i="22"/>
  <c r="R1190" i="22"/>
  <c r="R1189" i="22"/>
  <c r="R1188" i="22"/>
  <c r="R1187" i="22"/>
  <c r="R1186" i="22"/>
  <c r="R1185" i="22"/>
  <c r="R1184" i="22"/>
  <c r="R1183" i="22"/>
  <c r="R1182" i="22"/>
  <c r="R1181" i="22"/>
  <c r="R1180" i="22"/>
  <c r="R1179" i="22"/>
  <c r="R1178" i="22"/>
  <c r="R1177" i="22"/>
  <c r="R1176" i="22"/>
  <c r="R1175" i="22"/>
  <c r="R1174" i="22"/>
  <c r="R1173" i="22"/>
  <c r="R1172" i="22"/>
  <c r="R1171" i="22"/>
  <c r="R1170" i="22"/>
  <c r="R1169" i="22"/>
  <c r="R1168" i="22"/>
  <c r="R1167" i="22"/>
  <c r="R1166" i="22"/>
  <c r="R1165" i="22"/>
  <c r="R1164" i="22"/>
  <c r="R1163" i="22"/>
  <c r="R1162" i="22"/>
  <c r="R1161" i="22"/>
  <c r="R1160" i="22"/>
  <c r="R1159" i="22"/>
  <c r="R1158" i="22"/>
  <c r="R1157" i="22"/>
  <c r="R1156" i="22"/>
  <c r="R1155" i="22"/>
  <c r="R1154" i="22"/>
  <c r="R1153" i="22"/>
  <c r="R1152" i="22"/>
  <c r="R1151" i="22"/>
  <c r="R1150" i="22"/>
  <c r="R1149" i="22"/>
  <c r="R1148" i="22"/>
  <c r="R1147" i="22"/>
  <c r="R1146" i="22"/>
  <c r="R1145" i="22"/>
  <c r="R1144" i="22"/>
  <c r="R1143" i="22"/>
  <c r="R1142" i="22"/>
  <c r="R1141" i="22"/>
  <c r="R1140" i="22"/>
  <c r="R1139" i="22"/>
  <c r="R1138" i="22"/>
  <c r="R1137" i="22"/>
  <c r="R1136" i="22"/>
  <c r="R1135" i="22"/>
  <c r="R1134" i="22"/>
  <c r="R1133" i="22"/>
  <c r="R1132" i="22"/>
  <c r="R1131" i="22"/>
  <c r="R1130" i="22"/>
  <c r="R1129" i="22"/>
  <c r="R1128" i="22"/>
  <c r="R1127" i="22"/>
  <c r="R1126" i="22"/>
  <c r="R1125" i="22"/>
  <c r="R1124" i="22"/>
  <c r="R1123" i="22"/>
  <c r="R1122" i="22"/>
  <c r="R1121" i="22"/>
  <c r="R1120" i="22"/>
  <c r="R1119" i="22"/>
  <c r="R1118" i="22"/>
  <c r="R1117" i="22"/>
  <c r="R1116" i="22"/>
  <c r="R1115" i="22"/>
  <c r="R1114" i="22"/>
  <c r="R1113" i="22"/>
  <c r="R1112" i="22"/>
  <c r="R1111" i="22"/>
  <c r="R1110" i="22"/>
  <c r="R1109" i="22"/>
  <c r="R1108" i="22"/>
  <c r="R1107" i="22"/>
  <c r="R1106" i="22"/>
  <c r="R1105" i="22"/>
  <c r="R1104" i="22"/>
  <c r="R1103" i="22"/>
  <c r="R1102" i="22"/>
  <c r="R1101" i="22"/>
  <c r="R1100" i="22"/>
  <c r="R1099" i="22"/>
  <c r="R1098" i="22"/>
  <c r="R1097" i="22"/>
  <c r="R1096" i="22"/>
  <c r="R1095" i="22"/>
  <c r="R1094" i="22"/>
  <c r="R1093" i="22"/>
  <c r="R1092" i="22"/>
  <c r="R1091" i="22"/>
  <c r="R1090" i="22"/>
  <c r="R1089" i="22"/>
  <c r="R1088" i="22"/>
  <c r="R1087" i="22"/>
  <c r="R1086" i="22"/>
  <c r="R1085" i="22"/>
  <c r="R1084" i="22"/>
  <c r="R1083" i="22"/>
  <c r="R1082" i="22"/>
  <c r="R1081" i="22"/>
  <c r="R1080" i="22"/>
  <c r="R1079" i="22"/>
  <c r="R1078" i="22"/>
  <c r="R1077" i="22"/>
  <c r="R1076" i="22"/>
  <c r="R1075" i="22"/>
  <c r="R1074" i="22"/>
  <c r="R1073" i="22"/>
  <c r="R1072" i="22"/>
  <c r="R1071" i="22"/>
  <c r="R1070" i="22"/>
  <c r="R1069" i="22"/>
  <c r="R1068" i="22"/>
  <c r="R1067" i="22"/>
  <c r="R1066" i="22"/>
  <c r="R1065" i="22"/>
  <c r="R1064" i="22"/>
  <c r="R1063" i="22"/>
  <c r="R1062" i="22"/>
  <c r="R1061" i="22"/>
  <c r="R1060" i="22"/>
  <c r="R1059" i="22"/>
  <c r="R1058" i="22"/>
  <c r="R1057" i="22"/>
  <c r="R1056" i="22"/>
  <c r="R1055" i="22"/>
  <c r="R1054" i="22"/>
  <c r="R1053" i="22"/>
  <c r="R1052" i="22"/>
  <c r="R1051" i="22"/>
  <c r="R1050" i="22"/>
  <c r="R1049" i="22"/>
  <c r="R1048" i="22"/>
  <c r="R1047" i="22"/>
  <c r="R1046" i="22"/>
  <c r="R1045" i="22"/>
  <c r="R1044" i="22"/>
  <c r="R1043" i="22"/>
  <c r="R1042" i="22"/>
  <c r="R1041" i="22"/>
  <c r="R1040" i="22"/>
  <c r="R1039" i="22"/>
  <c r="R1038" i="22"/>
  <c r="R1037" i="22"/>
  <c r="R1036" i="22"/>
  <c r="R1035" i="22"/>
  <c r="R1034" i="22"/>
  <c r="R1033" i="22"/>
  <c r="R1032" i="22"/>
  <c r="R1031" i="22"/>
  <c r="R1030" i="22"/>
  <c r="R1029" i="22"/>
  <c r="R1028" i="22"/>
  <c r="R1027" i="22"/>
  <c r="R1026" i="22"/>
  <c r="R1025" i="22"/>
  <c r="R1024" i="22"/>
  <c r="R1023" i="22"/>
  <c r="R1022" i="22"/>
  <c r="R1021" i="22"/>
  <c r="R1020" i="22"/>
  <c r="R1019" i="22"/>
  <c r="R1018" i="22"/>
  <c r="R1017" i="22"/>
  <c r="R1016" i="22"/>
  <c r="R1015" i="22"/>
  <c r="R1014" i="22"/>
  <c r="R1013" i="22"/>
  <c r="R1012" i="22"/>
  <c r="R1011" i="22"/>
  <c r="R1010" i="22"/>
  <c r="R1009" i="22"/>
  <c r="R1008" i="22"/>
  <c r="R1007" i="22"/>
  <c r="R1006" i="22"/>
  <c r="R1005" i="22"/>
  <c r="R1004" i="22"/>
  <c r="R1003" i="22"/>
  <c r="R1002" i="22"/>
  <c r="R1001" i="22"/>
  <c r="R1000" i="22"/>
  <c r="R999" i="22"/>
  <c r="R998" i="22"/>
  <c r="R997" i="22"/>
  <c r="R996" i="22"/>
  <c r="R995" i="22"/>
  <c r="R994" i="22"/>
  <c r="R993" i="22"/>
  <c r="R992" i="22"/>
  <c r="R991" i="22"/>
  <c r="R990" i="22"/>
  <c r="R989" i="22"/>
  <c r="R988" i="22"/>
  <c r="R987" i="22"/>
  <c r="R986" i="22"/>
  <c r="R985" i="22"/>
  <c r="R984" i="22"/>
  <c r="R983" i="22"/>
  <c r="R982" i="22"/>
  <c r="R981" i="22"/>
  <c r="R980" i="22"/>
  <c r="R979" i="22"/>
  <c r="R978" i="22"/>
  <c r="R977" i="22"/>
  <c r="R976" i="22"/>
  <c r="R975" i="22"/>
  <c r="R974" i="22"/>
  <c r="R973" i="22"/>
  <c r="R972" i="22"/>
  <c r="R971" i="22"/>
  <c r="R970" i="22"/>
  <c r="R969" i="22"/>
  <c r="R968" i="22"/>
  <c r="R967" i="22"/>
  <c r="R966" i="22"/>
  <c r="R965" i="22"/>
  <c r="R964" i="22"/>
  <c r="R963" i="22"/>
  <c r="R962" i="22"/>
  <c r="R961" i="22"/>
  <c r="R960" i="22"/>
  <c r="R959" i="22"/>
  <c r="R958" i="22"/>
  <c r="R957" i="22"/>
  <c r="R956" i="22"/>
  <c r="R955" i="22"/>
  <c r="R954" i="22"/>
  <c r="R953" i="22"/>
  <c r="R952" i="22"/>
  <c r="R951" i="22"/>
  <c r="R950" i="22"/>
  <c r="R949" i="22"/>
  <c r="R948" i="22"/>
  <c r="R947" i="22"/>
  <c r="R946" i="22"/>
  <c r="R945" i="22"/>
  <c r="R944" i="22"/>
  <c r="R943" i="22"/>
  <c r="R942" i="22"/>
  <c r="R941" i="22"/>
  <c r="R940" i="22"/>
  <c r="R939" i="22"/>
  <c r="R938" i="22"/>
  <c r="R937" i="22"/>
  <c r="R936" i="22"/>
  <c r="R935" i="22"/>
  <c r="R934" i="22"/>
  <c r="R933" i="22"/>
  <c r="R932" i="22"/>
  <c r="R931" i="22"/>
  <c r="R930" i="22"/>
  <c r="R929" i="22"/>
  <c r="R928" i="22"/>
  <c r="R927" i="22"/>
  <c r="R926" i="22"/>
  <c r="R925" i="22"/>
  <c r="R924" i="22"/>
  <c r="R923" i="22"/>
  <c r="R922" i="22"/>
  <c r="R921" i="22"/>
  <c r="R920" i="22"/>
  <c r="R919" i="22"/>
  <c r="R918" i="22"/>
  <c r="R917" i="22"/>
  <c r="R916" i="22"/>
  <c r="R915" i="22"/>
  <c r="R914" i="22"/>
  <c r="R913" i="22"/>
  <c r="R912" i="22"/>
  <c r="R911" i="22"/>
  <c r="R910" i="22"/>
  <c r="R909" i="22"/>
  <c r="R908" i="22"/>
  <c r="R907" i="22"/>
  <c r="R906" i="22"/>
  <c r="R905" i="22"/>
  <c r="R904" i="22"/>
  <c r="R903" i="22"/>
  <c r="R902" i="22"/>
  <c r="R901" i="22"/>
  <c r="R900" i="22"/>
  <c r="R899" i="22"/>
  <c r="R898" i="22"/>
  <c r="R897" i="22"/>
  <c r="R896" i="22"/>
  <c r="R895" i="22"/>
  <c r="R894" i="22"/>
  <c r="R893" i="22"/>
  <c r="R892" i="22"/>
  <c r="R891" i="22"/>
  <c r="R890" i="22"/>
  <c r="R889" i="22"/>
  <c r="R888" i="22"/>
  <c r="R887" i="22"/>
  <c r="R886" i="22"/>
  <c r="R885" i="22"/>
  <c r="R884" i="22"/>
  <c r="R883" i="22"/>
  <c r="R882" i="22"/>
  <c r="R881" i="22"/>
  <c r="R880" i="22"/>
  <c r="R879" i="22"/>
  <c r="R878" i="22"/>
  <c r="R877" i="22"/>
  <c r="R876" i="22"/>
  <c r="R875" i="22"/>
  <c r="R874" i="22"/>
  <c r="R873" i="22"/>
  <c r="R872" i="22"/>
  <c r="R871" i="22"/>
  <c r="R870" i="22"/>
  <c r="R869" i="22"/>
  <c r="R868" i="22"/>
  <c r="R867" i="22"/>
  <c r="R866" i="22"/>
  <c r="R865" i="22"/>
  <c r="R864" i="22"/>
  <c r="R863" i="22"/>
  <c r="R862" i="22"/>
  <c r="R861" i="22"/>
  <c r="R860" i="22"/>
  <c r="R859" i="22"/>
  <c r="R858" i="22"/>
  <c r="R857" i="22"/>
  <c r="R856" i="22"/>
  <c r="R855" i="22"/>
  <c r="R854" i="22"/>
  <c r="R853" i="22"/>
  <c r="R852" i="22"/>
  <c r="R851" i="22"/>
  <c r="R850" i="22"/>
  <c r="R849" i="22"/>
  <c r="R848" i="22"/>
  <c r="R847" i="22"/>
  <c r="R846" i="22"/>
  <c r="R845" i="22"/>
  <c r="R844" i="22"/>
  <c r="R843" i="22"/>
  <c r="R842" i="22"/>
  <c r="R841" i="22"/>
  <c r="R840" i="22"/>
  <c r="R839" i="22"/>
  <c r="R838" i="22"/>
  <c r="R837" i="22"/>
  <c r="R836" i="22"/>
  <c r="R835" i="22"/>
  <c r="R834" i="22"/>
  <c r="R833" i="22"/>
  <c r="R832" i="22"/>
  <c r="R831" i="22"/>
  <c r="R830" i="22"/>
  <c r="R829" i="22"/>
  <c r="R828" i="22"/>
  <c r="R827" i="22"/>
  <c r="R826" i="22"/>
  <c r="R825" i="22"/>
  <c r="R824" i="22"/>
  <c r="R823" i="22"/>
  <c r="R822" i="22"/>
  <c r="R821" i="22"/>
  <c r="R820" i="22"/>
  <c r="R819" i="22"/>
  <c r="R818" i="22"/>
  <c r="R817" i="22"/>
  <c r="R816" i="22"/>
  <c r="R815" i="22"/>
  <c r="R814" i="22"/>
  <c r="R813" i="22"/>
  <c r="R812" i="22"/>
  <c r="R811" i="22"/>
  <c r="R810" i="22"/>
  <c r="R809" i="22"/>
  <c r="R808" i="22"/>
  <c r="R807" i="22"/>
  <c r="R806" i="22"/>
  <c r="R805" i="22"/>
  <c r="R804" i="22"/>
  <c r="R803" i="22"/>
  <c r="R802" i="22"/>
  <c r="R801" i="22"/>
  <c r="R800" i="22"/>
  <c r="R799" i="22"/>
  <c r="R798" i="22"/>
  <c r="R797" i="22"/>
  <c r="R796" i="22"/>
  <c r="R795" i="22"/>
  <c r="R794" i="22"/>
  <c r="R793" i="22"/>
  <c r="R792" i="22"/>
  <c r="R791" i="22"/>
  <c r="R790" i="22"/>
  <c r="R789" i="22"/>
  <c r="R788" i="22"/>
  <c r="R787" i="22"/>
  <c r="R786" i="22"/>
  <c r="R785" i="22"/>
  <c r="R784" i="22"/>
  <c r="R783" i="22"/>
  <c r="R782" i="22"/>
  <c r="R781" i="22"/>
  <c r="R780" i="22"/>
  <c r="R779" i="22"/>
  <c r="R778" i="22"/>
  <c r="R777" i="22"/>
  <c r="R776" i="22"/>
  <c r="R775" i="22"/>
  <c r="R774" i="22"/>
  <c r="R773" i="22"/>
  <c r="R772" i="22"/>
  <c r="R771" i="22"/>
  <c r="R770" i="22"/>
  <c r="R769" i="22"/>
  <c r="R768" i="22"/>
  <c r="R767" i="22"/>
  <c r="R766" i="22"/>
  <c r="R765" i="22"/>
  <c r="R764" i="22"/>
  <c r="R763" i="22"/>
  <c r="R762" i="22"/>
  <c r="R761" i="22"/>
  <c r="R760" i="22"/>
  <c r="R759" i="22"/>
  <c r="R758" i="22"/>
  <c r="R757" i="22"/>
  <c r="R756" i="22"/>
  <c r="R755" i="22"/>
  <c r="R754" i="22"/>
  <c r="R753" i="22"/>
  <c r="R752" i="22"/>
  <c r="R751" i="22"/>
  <c r="R750" i="22"/>
  <c r="R749" i="22"/>
  <c r="R748" i="22"/>
  <c r="R747" i="22"/>
  <c r="R746" i="22"/>
  <c r="R745" i="22"/>
  <c r="R744" i="22"/>
  <c r="R743" i="22"/>
  <c r="R742" i="22"/>
  <c r="R741" i="22"/>
  <c r="R740" i="22"/>
  <c r="R739" i="22"/>
  <c r="R738" i="22"/>
  <c r="R737" i="22"/>
  <c r="R736" i="22"/>
  <c r="R735" i="22"/>
  <c r="R734" i="22"/>
  <c r="R733" i="22"/>
  <c r="R732" i="22"/>
  <c r="R731" i="22"/>
  <c r="R730" i="22"/>
  <c r="R729" i="22"/>
  <c r="R728" i="22"/>
  <c r="R727" i="22"/>
  <c r="R726" i="22"/>
  <c r="R725" i="22"/>
  <c r="R724" i="22"/>
  <c r="R723" i="22"/>
  <c r="R722" i="22"/>
  <c r="R721" i="22"/>
  <c r="R720" i="22"/>
  <c r="R719" i="22"/>
  <c r="R718" i="22"/>
  <c r="R717" i="22"/>
  <c r="R716" i="22"/>
  <c r="R715" i="22"/>
  <c r="R714" i="22"/>
  <c r="R713" i="22"/>
  <c r="R712" i="22"/>
  <c r="R711" i="22"/>
  <c r="R710" i="22"/>
  <c r="R709" i="22"/>
  <c r="R708" i="22"/>
  <c r="R707" i="22"/>
  <c r="R706" i="22"/>
  <c r="R705" i="22"/>
  <c r="R704" i="22"/>
  <c r="R703" i="22"/>
  <c r="R702" i="22"/>
  <c r="R701" i="22"/>
  <c r="R700" i="22"/>
  <c r="R699" i="22"/>
  <c r="R698" i="22"/>
  <c r="R697" i="22"/>
  <c r="R696" i="22"/>
  <c r="R695" i="22"/>
  <c r="R694" i="22"/>
  <c r="R693" i="22"/>
  <c r="R692" i="22"/>
  <c r="R691" i="22"/>
  <c r="R690" i="22"/>
  <c r="R689" i="22"/>
  <c r="R688" i="22"/>
  <c r="R687" i="22"/>
  <c r="R686" i="22"/>
  <c r="R685" i="22"/>
  <c r="R684" i="22"/>
  <c r="R683" i="22"/>
  <c r="R682" i="22"/>
  <c r="R681" i="22"/>
  <c r="R680" i="22"/>
  <c r="R679" i="22"/>
  <c r="R678" i="22"/>
  <c r="R677" i="22"/>
  <c r="R676" i="22"/>
  <c r="R675" i="22"/>
  <c r="R674" i="22"/>
  <c r="R673" i="22"/>
  <c r="R672" i="22"/>
  <c r="R671" i="22"/>
  <c r="R670" i="22"/>
  <c r="R669" i="22"/>
  <c r="R668" i="22"/>
  <c r="R667" i="22"/>
  <c r="R666" i="22"/>
  <c r="R665" i="22"/>
  <c r="R664" i="22"/>
  <c r="R663" i="22"/>
  <c r="R662" i="22"/>
  <c r="R661" i="22"/>
  <c r="R660" i="22"/>
  <c r="R659" i="22"/>
  <c r="R658" i="22"/>
  <c r="R657" i="22"/>
  <c r="R656" i="22"/>
  <c r="R655" i="22"/>
  <c r="R654" i="22"/>
  <c r="R653" i="22"/>
  <c r="R652" i="22"/>
  <c r="R651" i="22"/>
  <c r="R650" i="22"/>
  <c r="R649" i="22"/>
  <c r="R648" i="22"/>
  <c r="R647" i="22"/>
  <c r="R646" i="22"/>
  <c r="R645" i="22"/>
  <c r="R644" i="22"/>
  <c r="R643" i="22"/>
  <c r="R642" i="22"/>
  <c r="R641" i="22"/>
  <c r="R640" i="22"/>
  <c r="R639" i="22"/>
  <c r="R638" i="22"/>
  <c r="R637" i="22"/>
  <c r="R636" i="22"/>
  <c r="R635" i="22"/>
  <c r="R634" i="22"/>
  <c r="R633" i="22"/>
  <c r="R632" i="22"/>
  <c r="R631" i="22"/>
  <c r="R630" i="22"/>
  <c r="R629" i="22"/>
  <c r="R628" i="22"/>
  <c r="R627" i="22"/>
  <c r="R626" i="22"/>
  <c r="R625" i="22"/>
  <c r="R624" i="22"/>
  <c r="R623" i="22"/>
  <c r="R622" i="22"/>
  <c r="R621" i="22"/>
  <c r="R620" i="22"/>
  <c r="R619" i="22"/>
  <c r="R618" i="22"/>
  <c r="R617" i="22"/>
  <c r="R616" i="22"/>
  <c r="R615" i="22"/>
  <c r="R614" i="22"/>
  <c r="R613" i="22"/>
  <c r="R612" i="22"/>
  <c r="R611" i="22"/>
  <c r="R610" i="22"/>
  <c r="R609" i="22"/>
  <c r="R608" i="22"/>
  <c r="R607" i="22"/>
  <c r="R606" i="22"/>
  <c r="R605" i="22"/>
  <c r="R604" i="22"/>
  <c r="R603" i="22"/>
  <c r="R602" i="22"/>
  <c r="R601" i="22"/>
  <c r="R600" i="22"/>
  <c r="R599" i="22"/>
  <c r="R598" i="22"/>
  <c r="R597" i="22"/>
  <c r="R596" i="22"/>
  <c r="R595" i="22"/>
  <c r="R594" i="22"/>
  <c r="R593" i="22"/>
  <c r="R592" i="22"/>
  <c r="R591" i="22"/>
  <c r="R590" i="22"/>
  <c r="R589" i="22"/>
  <c r="R588" i="22"/>
  <c r="R587" i="22"/>
  <c r="R586" i="22"/>
  <c r="R585" i="22"/>
  <c r="R584" i="22"/>
  <c r="R583" i="22"/>
  <c r="R582" i="22"/>
  <c r="R581" i="22"/>
  <c r="R580" i="22"/>
  <c r="R579" i="22"/>
  <c r="R578" i="22"/>
  <c r="R577" i="22"/>
  <c r="R576" i="22"/>
  <c r="R575" i="22"/>
  <c r="R574" i="22"/>
  <c r="R573" i="22"/>
  <c r="R572" i="22"/>
  <c r="R571" i="22"/>
  <c r="R570" i="22"/>
  <c r="R569" i="22"/>
  <c r="R568" i="22"/>
  <c r="R567" i="22"/>
  <c r="R566" i="22"/>
  <c r="R565" i="22"/>
  <c r="R564" i="22"/>
  <c r="R563" i="22"/>
  <c r="R562" i="22"/>
  <c r="R561" i="22"/>
  <c r="R560" i="22"/>
  <c r="R559" i="22"/>
  <c r="R558" i="22"/>
  <c r="R557" i="22"/>
  <c r="R556" i="22"/>
  <c r="R555" i="22"/>
  <c r="R554" i="22"/>
  <c r="R553" i="22"/>
  <c r="R552" i="22"/>
  <c r="R551" i="22"/>
  <c r="R550" i="22"/>
  <c r="R549" i="22"/>
  <c r="R548" i="22"/>
  <c r="R547" i="22"/>
  <c r="R546" i="22"/>
  <c r="R545" i="22"/>
  <c r="R544" i="22"/>
  <c r="R543" i="22"/>
  <c r="R542" i="22"/>
  <c r="R541" i="22"/>
  <c r="R540" i="22"/>
  <c r="R539" i="22"/>
  <c r="R538" i="22"/>
  <c r="R537" i="22"/>
  <c r="R536" i="22"/>
  <c r="R535" i="22"/>
  <c r="R534" i="22"/>
  <c r="R533" i="22"/>
  <c r="R532" i="22"/>
  <c r="R531" i="22"/>
  <c r="R530" i="22"/>
  <c r="R529" i="22"/>
  <c r="R528" i="22"/>
  <c r="R527" i="22"/>
  <c r="R526" i="22"/>
  <c r="R525" i="22"/>
  <c r="R524" i="22"/>
  <c r="R523" i="22"/>
  <c r="R522" i="22"/>
  <c r="R521" i="22"/>
  <c r="R520" i="22"/>
  <c r="R519" i="22"/>
  <c r="R518" i="22"/>
  <c r="R517" i="22"/>
  <c r="R516" i="22"/>
  <c r="R515" i="22"/>
  <c r="R514" i="22"/>
  <c r="R513" i="22"/>
  <c r="R512" i="22"/>
  <c r="R511" i="22"/>
  <c r="R510" i="22"/>
  <c r="R509" i="22"/>
  <c r="R508" i="22"/>
  <c r="R507" i="22"/>
  <c r="R506" i="22"/>
  <c r="R505" i="22"/>
  <c r="R504" i="22"/>
  <c r="R503" i="22"/>
  <c r="R502" i="22"/>
  <c r="R501" i="22"/>
  <c r="R500" i="22"/>
  <c r="R499" i="22"/>
  <c r="R498" i="22"/>
  <c r="R497" i="22"/>
  <c r="R496" i="22"/>
  <c r="R495" i="22"/>
  <c r="R494" i="22"/>
  <c r="R493" i="22"/>
  <c r="R492" i="22"/>
  <c r="R491" i="22"/>
  <c r="R490" i="22"/>
  <c r="R489" i="22"/>
  <c r="R488" i="22"/>
  <c r="R487" i="22"/>
  <c r="R486" i="22"/>
  <c r="R485" i="22"/>
  <c r="R484" i="22"/>
  <c r="R483" i="22"/>
  <c r="R482" i="22"/>
  <c r="R481" i="22"/>
  <c r="R480" i="22"/>
  <c r="R479" i="22"/>
  <c r="R478" i="22"/>
  <c r="R477" i="22"/>
  <c r="R476" i="22"/>
  <c r="R475" i="22"/>
  <c r="R474" i="22"/>
  <c r="R473" i="22"/>
  <c r="R472" i="22"/>
  <c r="R471" i="22"/>
  <c r="R470" i="22"/>
  <c r="R469" i="22"/>
  <c r="R468" i="22"/>
  <c r="R467" i="22"/>
  <c r="R466" i="22"/>
  <c r="R465" i="22"/>
  <c r="R464" i="22"/>
  <c r="R463" i="22"/>
  <c r="R462" i="22"/>
  <c r="R461" i="22"/>
  <c r="R460" i="22"/>
  <c r="R459" i="22"/>
  <c r="R458" i="22"/>
  <c r="R457" i="22"/>
  <c r="R456" i="22"/>
  <c r="R455" i="22"/>
  <c r="R454" i="22"/>
  <c r="R453" i="22"/>
  <c r="R452" i="22"/>
  <c r="R451" i="22"/>
  <c r="R450" i="22"/>
  <c r="R449" i="22"/>
  <c r="R448" i="22"/>
  <c r="R447" i="22"/>
  <c r="R446" i="22"/>
  <c r="R445" i="22"/>
  <c r="R444" i="22"/>
  <c r="R443" i="22"/>
  <c r="R442" i="22"/>
  <c r="R441" i="22"/>
  <c r="R440" i="22"/>
  <c r="R439" i="22"/>
  <c r="R438" i="22"/>
  <c r="R437" i="22"/>
  <c r="R436" i="22"/>
  <c r="R435" i="22"/>
  <c r="R434" i="22"/>
  <c r="R433" i="22"/>
  <c r="R432" i="22"/>
  <c r="R431" i="22"/>
  <c r="R430" i="22"/>
  <c r="R429" i="22"/>
  <c r="R428" i="22"/>
  <c r="R427" i="22"/>
  <c r="R426" i="22"/>
  <c r="R425" i="22"/>
  <c r="R424" i="22"/>
  <c r="R423" i="22"/>
  <c r="R422" i="22"/>
  <c r="R421" i="22"/>
  <c r="R420" i="22"/>
  <c r="R419" i="22"/>
  <c r="R418" i="22"/>
  <c r="R417" i="22"/>
  <c r="R416" i="22"/>
  <c r="R415" i="22"/>
  <c r="R414" i="22"/>
  <c r="R413" i="22"/>
  <c r="R412" i="22"/>
  <c r="R411" i="22"/>
  <c r="R410" i="22"/>
  <c r="R409" i="22"/>
  <c r="R408" i="22"/>
  <c r="R407" i="22"/>
  <c r="R406" i="22"/>
  <c r="R405" i="22"/>
  <c r="R404" i="22"/>
  <c r="R403" i="22"/>
  <c r="R402" i="22"/>
  <c r="R401" i="22"/>
  <c r="R400" i="22"/>
  <c r="R399" i="22"/>
  <c r="R398" i="22"/>
  <c r="R397" i="22"/>
  <c r="R396" i="22"/>
  <c r="R395" i="22"/>
  <c r="R394" i="22"/>
  <c r="R393" i="22"/>
  <c r="R392" i="22"/>
  <c r="R391" i="22"/>
  <c r="R390" i="22"/>
  <c r="R389" i="22"/>
  <c r="R388" i="22"/>
  <c r="R387" i="22"/>
  <c r="R386" i="22"/>
  <c r="R385" i="22"/>
  <c r="R384" i="22"/>
  <c r="R383" i="22"/>
  <c r="R382" i="22"/>
  <c r="R381" i="22"/>
  <c r="R380" i="22"/>
  <c r="R379" i="22"/>
  <c r="R378" i="22"/>
  <c r="R377" i="22"/>
  <c r="R376" i="22"/>
  <c r="R375" i="22"/>
  <c r="R374" i="22"/>
  <c r="R373" i="22"/>
  <c r="R372" i="22"/>
  <c r="R371" i="22"/>
  <c r="R370" i="22"/>
  <c r="R369" i="22"/>
  <c r="R368" i="22"/>
  <c r="R367" i="22"/>
  <c r="R366" i="22"/>
  <c r="R365" i="22"/>
  <c r="R364" i="22"/>
  <c r="R363" i="22"/>
  <c r="R362" i="22"/>
  <c r="R361" i="22"/>
  <c r="R360" i="22"/>
  <c r="R359" i="22"/>
  <c r="R358" i="22"/>
  <c r="R357" i="22"/>
  <c r="R356" i="22"/>
  <c r="R355" i="22"/>
  <c r="R354" i="22"/>
  <c r="R353" i="22"/>
  <c r="R352" i="22"/>
  <c r="R351" i="22"/>
  <c r="R350" i="22"/>
  <c r="R349" i="22"/>
  <c r="R348" i="22"/>
  <c r="R347" i="22"/>
  <c r="R346" i="22"/>
  <c r="R345" i="22"/>
  <c r="R344" i="22"/>
  <c r="R343" i="22"/>
  <c r="R342" i="22"/>
  <c r="R341" i="22"/>
  <c r="R340" i="22"/>
  <c r="R339" i="22"/>
  <c r="R338" i="22"/>
  <c r="R337" i="22"/>
  <c r="R336" i="22"/>
  <c r="R335" i="22"/>
  <c r="R334" i="22"/>
  <c r="R333" i="22"/>
  <c r="R332" i="22"/>
  <c r="R331" i="22"/>
  <c r="R330" i="22"/>
  <c r="R329" i="22"/>
  <c r="R328" i="22"/>
  <c r="R327" i="22"/>
  <c r="R326" i="22"/>
  <c r="R325" i="22"/>
  <c r="R324" i="22"/>
  <c r="R323" i="22"/>
  <c r="R322" i="22"/>
  <c r="R321" i="22"/>
  <c r="R320" i="22"/>
  <c r="R319" i="22"/>
  <c r="R318" i="22"/>
  <c r="R317" i="22"/>
  <c r="R316" i="22"/>
  <c r="R315" i="22"/>
  <c r="R314" i="22"/>
  <c r="R313" i="22"/>
  <c r="R312" i="22"/>
  <c r="R311" i="22"/>
  <c r="R310" i="22"/>
  <c r="R309" i="22"/>
  <c r="R308" i="22"/>
  <c r="R307" i="22"/>
  <c r="R306" i="22"/>
  <c r="R305" i="22"/>
  <c r="R304" i="22"/>
  <c r="R303" i="22"/>
  <c r="R302" i="22"/>
  <c r="R301" i="22"/>
  <c r="R300" i="22"/>
  <c r="R299" i="22"/>
  <c r="R298" i="22"/>
  <c r="R297" i="22"/>
  <c r="R296" i="22"/>
  <c r="R295" i="22"/>
  <c r="R294" i="22"/>
  <c r="R293" i="22"/>
  <c r="R292" i="22"/>
  <c r="R291" i="22"/>
  <c r="R290" i="22"/>
  <c r="R289" i="22"/>
  <c r="R288" i="22"/>
  <c r="R287" i="22"/>
  <c r="R286" i="22"/>
  <c r="R285" i="22"/>
  <c r="R284" i="22"/>
  <c r="R283" i="22"/>
  <c r="R282" i="22"/>
  <c r="R281" i="22"/>
  <c r="R280" i="22"/>
  <c r="R279" i="22"/>
  <c r="R278" i="22"/>
  <c r="R277" i="22"/>
  <c r="R276" i="22"/>
  <c r="R275" i="22"/>
  <c r="R274" i="22"/>
  <c r="R273" i="22"/>
  <c r="R272" i="22"/>
  <c r="R271" i="22"/>
  <c r="R270" i="22"/>
  <c r="R269" i="22"/>
  <c r="R268" i="22"/>
  <c r="R267" i="22"/>
  <c r="R266" i="22"/>
  <c r="R265" i="22"/>
  <c r="R264" i="22"/>
  <c r="R263" i="22"/>
  <c r="R262" i="22"/>
  <c r="R261" i="22"/>
  <c r="R260" i="22"/>
  <c r="R259" i="22"/>
  <c r="R258" i="22"/>
  <c r="R257" i="22"/>
  <c r="R256" i="22"/>
  <c r="R255" i="22"/>
  <c r="R254" i="22"/>
  <c r="R253" i="22"/>
  <c r="R252" i="22"/>
  <c r="R251" i="22"/>
  <c r="R250" i="22"/>
  <c r="R249" i="22"/>
  <c r="R248" i="22"/>
  <c r="R247" i="22"/>
  <c r="R246" i="22"/>
  <c r="R245" i="22"/>
  <c r="R244" i="22"/>
  <c r="R243" i="22"/>
  <c r="R242" i="22"/>
  <c r="R241" i="22"/>
  <c r="R240" i="22"/>
  <c r="R239" i="22"/>
  <c r="R238" i="22"/>
  <c r="R237" i="22"/>
  <c r="R236" i="22"/>
  <c r="R235" i="22"/>
  <c r="R234" i="22"/>
  <c r="R233" i="22"/>
  <c r="R232" i="22"/>
  <c r="R231" i="22"/>
  <c r="R230" i="22"/>
  <c r="R229" i="22"/>
  <c r="R228" i="22"/>
  <c r="R227" i="22"/>
  <c r="R226" i="22"/>
  <c r="R225" i="22"/>
  <c r="R224" i="22"/>
  <c r="R223" i="22"/>
  <c r="R222" i="22"/>
  <c r="R221" i="22"/>
  <c r="R220" i="22"/>
  <c r="R219" i="22"/>
  <c r="R218" i="22"/>
  <c r="R217" i="22"/>
  <c r="R216" i="22"/>
  <c r="R215" i="22"/>
  <c r="R214" i="22"/>
  <c r="R213" i="22"/>
  <c r="R212" i="22"/>
  <c r="R211" i="22"/>
  <c r="R210" i="22"/>
  <c r="R209" i="22"/>
  <c r="R208" i="22"/>
  <c r="R207" i="22"/>
  <c r="R206" i="22"/>
  <c r="R205" i="22"/>
  <c r="R204" i="22"/>
  <c r="R203" i="22"/>
  <c r="R202" i="22"/>
  <c r="R201" i="22"/>
  <c r="R200" i="22"/>
  <c r="R199" i="22"/>
  <c r="R198" i="22"/>
  <c r="R197" i="22"/>
  <c r="R196" i="22"/>
  <c r="R195" i="22"/>
  <c r="R194" i="22"/>
  <c r="R193" i="22"/>
  <c r="R192" i="22"/>
  <c r="R191" i="22"/>
  <c r="R190" i="22"/>
  <c r="R189" i="22"/>
  <c r="R188" i="22"/>
  <c r="R187" i="22"/>
  <c r="R186" i="22"/>
  <c r="R185" i="22"/>
  <c r="R184" i="22"/>
  <c r="R183" i="22"/>
  <c r="R182" i="22"/>
  <c r="R181" i="22"/>
  <c r="R180" i="22"/>
  <c r="R179" i="22"/>
  <c r="R178" i="22"/>
  <c r="R177" i="22"/>
  <c r="R176" i="22"/>
  <c r="R175" i="22"/>
  <c r="R174" i="22"/>
  <c r="R173" i="22"/>
  <c r="R172" i="22"/>
  <c r="R171" i="22"/>
  <c r="R170" i="22"/>
  <c r="R169" i="22"/>
  <c r="R168" i="22"/>
  <c r="R167" i="22"/>
  <c r="R166" i="22"/>
  <c r="R165" i="22"/>
  <c r="R164" i="22"/>
  <c r="R163" i="22"/>
  <c r="R162" i="22"/>
  <c r="R161" i="22"/>
  <c r="R160" i="22"/>
  <c r="R159" i="22"/>
  <c r="R158" i="22"/>
  <c r="R157" i="22"/>
  <c r="R156" i="22"/>
  <c r="R155" i="22"/>
  <c r="R154" i="22"/>
  <c r="R153" i="22"/>
  <c r="R152" i="22"/>
  <c r="R151" i="22"/>
  <c r="R150" i="22"/>
  <c r="R149" i="22"/>
  <c r="R148" i="22"/>
  <c r="R147" i="22"/>
  <c r="R146" i="22"/>
  <c r="R145" i="22"/>
  <c r="R144" i="22"/>
  <c r="R143" i="22"/>
  <c r="R142" i="22"/>
  <c r="R141" i="22"/>
  <c r="R140" i="22"/>
  <c r="R139" i="22"/>
  <c r="R138" i="22"/>
  <c r="R137" i="22"/>
  <c r="R136" i="22"/>
  <c r="R135" i="22"/>
  <c r="R134" i="22"/>
  <c r="R133" i="22"/>
  <c r="R132" i="22"/>
  <c r="R131" i="22"/>
  <c r="R130" i="22"/>
  <c r="R129" i="22"/>
  <c r="R128" i="22"/>
  <c r="R127" i="22"/>
  <c r="R126" i="22"/>
  <c r="R125" i="22"/>
  <c r="R124" i="22"/>
  <c r="R123" i="22"/>
  <c r="R122" i="22"/>
  <c r="R121" i="22"/>
  <c r="R120" i="22"/>
  <c r="R119" i="22"/>
  <c r="R118" i="22"/>
  <c r="R117" i="22"/>
  <c r="R116" i="22"/>
  <c r="R115" i="22"/>
  <c r="R114" i="22"/>
  <c r="R113" i="22"/>
  <c r="R112" i="22"/>
  <c r="R111" i="22"/>
  <c r="R110" i="22"/>
  <c r="R109" i="22"/>
  <c r="R108" i="22"/>
  <c r="R107" i="22"/>
  <c r="R106" i="22"/>
  <c r="R105" i="22"/>
  <c r="R104" i="22"/>
  <c r="R103" i="22"/>
  <c r="R102" i="22"/>
  <c r="R101" i="22"/>
  <c r="R100" i="22"/>
  <c r="R99" i="22"/>
  <c r="R98" i="22"/>
  <c r="R97" i="22"/>
  <c r="R96" i="22"/>
  <c r="R95" i="22"/>
  <c r="R94" i="22"/>
  <c r="R93" i="22"/>
  <c r="R92" i="22"/>
  <c r="R91" i="22"/>
  <c r="R90" i="22"/>
  <c r="R89" i="22"/>
  <c r="R88" i="22"/>
  <c r="R87" i="22"/>
  <c r="R86" i="22"/>
  <c r="R85" i="22"/>
  <c r="R84" i="22"/>
  <c r="R83" i="22"/>
  <c r="R82" i="22"/>
  <c r="R81" i="22"/>
  <c r="R80" i="22"/>
  <c r="R79" i="22"/>
  <c r="R78" i="22"/>
  <c r="R77" i="22"/>
  <c r="R76" i="22"/>
  <c r="R75" i="22"/>
  <c r="R74" i="22"/>
  <c r="R73" i="22"/>
  <c r="R72" i="22"/>
  <c r="R71" i="22"/>
  <c r="R70" i="22"/>
  <c r="R69" i="22"/>
  <c r="R68" i="22"/>
  <c r="R67" i="22"/>
  <c r="R66" i="22"/>
  <c r="R65" i="22"/>
  <c r="R64" i="22"/>
  <c r="R63" i="22"/>
  <c r="R62" i="22"/>
  <c r="R61" i="22"/>
  <c r="R60" i="22"/>
  <c r="R59" i="22"/>
  <c r="R58" i="22"/>
  <c r="R57" i="22"/>
  <c r="R56" i="22"/>
  <c r="R55" i="22"/>
  <c r="R54" i="22"/>
  <c r="R53" i="22"/>
  <c r="R52" i="22"/>
  <c r="R51" i="22"/>
  <c r="R50" i="22"/>
  <c r="R49" i="22"/>
  <c r="R48" i="22"/>
  <c r="R47" i="22"/>
  <c r="R46" i="22"/>
  <c r="R45" i="22"/>
  <c r="R44" i="22"/>
  <c r="R43" i="22"/>
  <c r="R42" i="22"/>
  <c r="R41" i="22"/>
  <c r="R40" i="22"/>
  <c r="R39" i="22"/>
  <c r="R38" i="22"/>
  <c r="R37" i="22"/>
  <c r="R36" i="22"/>
  <c r="R35" i="22"/>
  <c r="R34" i="22"/>
  <c r="R33" i="22"/>
  <c r="R32" i="22"/>
  <c r="R31" i="22"/>
  <c r="R30" i="22"/>
  <c r="R29" i="22"/>
  <c r="R28" i="22"/>
  <c r="R27" i="22"/>
  <c r="R26" i="22"/>
  <c r="R25" i="22"/>
  <c r="R24" i="22"/>
  <c r="R23" i="22"/>
  <c r="R22" i="22"/>
  <c r="R21" i="22"/>
  <c r="R20" i="22"/>
  <c r="R19" i="22"/>
  <c r="R18" i="22"/>
  <c r="R17" i="22"/>
  <c r="R16" i="22"/>
  <c r="R15" i="22"/>
  <c r="R14" i="22"/>
  <c r="R13" i="22"/>
  <c r="R12" i="22"/>
  <c r="R11" i="22"/>
  <c r="R10" i="22"/>
  <c r="R9" i="22"/>
  <c r="R8" i="22"/>
  <c r="G5" i="33" l="1"/>
  <c r="G11" i="33"/>
  <c r="G22" i="33"/>
  <c r="G20" i="33"/>
  <c r="G19" i="33"/>
  <c r="G17" i="33"/>
  <c r="G8" i="33"/>
  <c r="G13" i="33"/>
  <c r="G9" i="33"/>
  <c r="G6" i="33"/>
  <c r="G12" i="33"/>
  <c r="H14" i="33"/>
  <c r="E4" i="33"/>
  <c r="H20" i="33"/>
  <c r="H9" i="33"/>
  <c r="H15" i="33"/>
  <c r="H21" i="33"/>
  <c r="O16" i="33"/>
  <c r="H17" i="33"/>
  <c r="H8" i="33"/>
  <c r="H10" i="33"/>
  <c r="H6" i="33"/>
  <c r="O18" i="33"/>
  <c r="H11" i="33"/>
  <c r="H7" i="33"/>
  <c r="H5" i="33"/>
  <c r="G4" i="33"/>
  <c r="N4" i="33"/>
  <c r="P22" i="25"/>
  <c r="O22" i="25"/>
  <c r="O22" i="33" l="1"/>
  <c r="H22" i="33"/>
  <c r="O19" i="33"/>
  <c r="H19" i="33"/>
  <c r="O13" i="33"/>
  <c r="H13" i="33"/>
  <c r="O12" i="33"/>
  <c r="H12" i="33"/>
  <c r="O14" i="33"/>
  <c r="O7" i="33"/>
  <c r="H4" i="33"/>
  <c r="O6" i="33"/>
  <c r="O9" i="33"/>
  <c r="O11" i="33"/>
  <c r="O10" i="33"/>
  <c r="O8" i="33"/>
  <c r="O17" i="33"/>
  <c r="O21" i="33"/>
  <c r="O15" i="33"/>
  <c r="O5" i="33"/>
  <c r="O20" i="33"/>
  <c r="O4" i="33" l="1"/>
  <c r="Q22" i="30"/>
  <c r="C22" i="30"/>
  <c r="Q21" i="30"/>
  <c r="C21" i="30"/>
  <c r="Q20" i="30"/>
  <c r="C20" i="30"/>
  <c r="Q19" i="30"/>
  <c r="C19" i="30"/>
  <c r="Q18" i="30"/>
  <c r="C18" i="30"/>
  <c r="Q17" i="30"/>
  <c r="C17" i="30"/>
  <c r="Q16" i="30"/>
  <c r="C16" i="30"/>
  <c r="Q15" i="30"/>
  <c r="C15" i="30"/>
  <c r="E3" i="30" l="1"/>
  <c r="E5" i="30"/>
  <c r="E6" i="30"/>
  <c r="E7" i="30"/>
  <c r="E8" i="30"/>
  <c r="E9" i="30"/>
  <c r="E10" i="30"/>
  <c r="E11" i="30"/>
  <c r="E12" i="30"/>
  <c r="E13" i="30"/>
  <c r="E14" i="30"/>
  <c r="E15" i="30"/>
  <c r="E16" i="30"/>
  <c r="E17" i="30"/>
  <c r="E18" i="30"/>
  <c r="E19" i="30"/>
  <c r="E20" i="30"/>
  <c r="E21" i="30"/>
  <c r="E22" i="30"/>
  <c r="D2" i="22"/>
  <c r="I9" i="4"/>
  <c r="E4" i="30"/>
  <c r="I9" i="9"/>
  <c r="U1" i="30"/>
  <c r="T1" i="30"/>
  <c r="Q14" i="30"/>
  <c r="C14" i="30"/>
  <c r="Q13" i="30"/>
  <c r="C13" i="30"/>
  <c r="Q12" i="30"/>
  <c r="C12" i="30"/>
  <c r="Q11" i="30"/>
  <c r="C11" i="30"/>
  <c r="Q10" i="30"/>
  <c r="C10" i="30"/>
  <c r="Q9" i="30"/>
  <c r="C9" i="30"/>
  <c r="Q8" i="30"/>
  <c r="C8" i="30"/>
  <c r="Q7" i="30"/>
  <c r="C7" i="30"/>
  <c r="Q6" i="30"/>
  <c r="C6" i="30"/>
  <c r="Q5" i="30"/>
  <c r="C5" i="30"/>
  <c r="Q4" i="30"/>
  <c r="C4" i="30"/>
  <c r="Q3" i="30"/>
  <c r="C3" i="30"/>
  <c r="Q2" i="30"/>
  <c r="C2" i="30"/>
  <c r="S1" i="30"/>
  <c r="R1" i="30"/>
  <c r="Q1" i="30"/>
  <c r="P1" i="30"/>
  <c r="O1" i="30"/>
  <c r="N1" i="30"/>
  <c r="M1" i="30"/>
  <c r="L1" i="30"/>
  <c r="K1" i="30"/>
  <c r="J1" i="30"/>
  <c r="I1" i="30"/>
  <c r="H1" i="30"/>
  <c r="G1" i="30"/>
  <c r="F1" i="30"/>
  <c r="E1" i="30"/>
  <c r="D1" i="30"/>
  <c r="C1" i="30"/>
  <c r="B1" i="30"/>
  <c r="J8" i="19"/>
  <c r="H7" i="19"/>
  <c r="K7" i="19" s="1"/>
  <c r="I7" i="19"/>
  <c r="D8" i="19"/>
  <c r="C8" i="19" s="1"/>
  <c r="B7" i="19"/>
  <c r="C7" i="19"/>
  <c r="B7" i="21"/>
  <c r="E6" i="21"/>
  <c r="E7" i="21" s="1"/>
  <c r="C6" i="21"/>
  <c r="B6" i="21"/>
  <c r="F5" i="21"/>
  <c r="C5" i="21"/>
  <c r="C10" i="20"/>
  <c r="F9" i="20"/>
  <c r="C9" i="20"/>
  <c r="D9" i="20" s="1"/>
  <c r="E8" i="20"/>
  <c r="D8" i="20"/>
  <c r="C8" i="20"/>
  <c r="E7" i="20"/>
  <c r="D7" i="20"/>
  <c r="E6" i="20"/>
  <c r="F6" i="20" s="1"/>
  <c r="B2" i="16"/>
  <c r="U7" i="16"/>
  <c r="S7" i="16"/>
  <c r="Q7" i="16"/>
  <c r="P7" i="16"/>
  <c r="M7" i="16"/>
  <c r="M8" i="16" s="1"/>
  <c r="L7" i="16"/>
  <c r="Z30" i="17"/>
  <c r="G30" i="17"/>
  <c r="F30" i="17"/>
  <c r="Z29" i="17"/>
  <c r="G29" i="17"/>
  <c r="F29" i="17"/>
  <c r="Z28" i="17"/>
  <c r="G28" i="17"/>
  <c r="F28" i="17"/>
  <c r="Z27" i="17"/>
  <c r="G27" i="17"/>
  <c r="F27" i="17"/>
  <c r="Z26" i="17"/>
  <c r="G26" i="17"/>
  <c r="F26" i="17"/>
  <c r="Z25" i="17"/>
  <c r="G25" i="17"/>
  <c r="F25" i="17"/>
  <c r="Z24" i="17"/>
  <c r="G24" i="17"/>
  <c r="F24" i="17"/>
  <c r="Z23" i="17"/>
  <c r="G23" i="17"/>
  <c r="F23" i="17"/>
  <c r="C10" i="17"/>
  <c r="F9" i="17"/>
  <c r="D8" i="17"/>
  <c r="D9" i="17" s="1"/>
  <c r="C9" i="17"/>
  <c r="G8" i="17"/>
  <c r="X30" i="18"/>
  <c r="E30" i="18"/>
  <c r="D30" i="18"/>
  <c r="X29" i="18"/>
  <c r="E29" i="18"/>
  <c r="D29" i="18"/>
  <c r="X28" i="18"/>
  <c r="E28" i="18"/>
  <c r="D28" i="18"/>
  <c r="X27" i="18"/>
  <c r="E27" i="18"/>
  <c r="D27" i="18"/>
  <c r="X26" i="18"/>
  <c r="E26" i="18"/>
  <c r="D26" i="18"/>
  <c r="C11" i="18"/>
  <c r="E10" i="18"/>
  <c r="D10" i="18"/>
  <c r="C10" i="18"/>
  <c r="E9" i="18"/>
  <c r="D9" i="18"/>
  <c r="E8" i="18"/>
  <c r="E4" i="23"/>
  <c r="G13" i="23"/>
  <c r="G11" i="23"/>
  <c r="G10" i="23"/>
  <c r="J72" i="14"/>
  <c r="AB15" i="14"/>
  <c r="AB8" i="14"/>
  <c r="AB11" i="14" s="1"/>
  <c r="AA8" i="14"/>
  <c r="Z8" i="14"/>
  <c r="Y8" i="14"/>
  <c r="Y13" i="14" s="1"/>
  <c r="X8" i="14"/>
  <c r="X13" i="14" s="1"/>
  <c r="W8" i="14"/>
  <c r="W13" i="14" s="1"/>
  <c r="V8" i="14"/>
  <c r="U8" i="14"/>
  <c r="U14" i="14" s="1"/>
  <c r="T8" i="14"/>
  <c r="T11" i="14" s="1"/>
  <c r="S8" i="14"/>
  <c r="S11" i="14" s="1"/>
  <c r="R8" i="14"/>
  <c r="Q8" i="14"/>
  <c r="Q13" i="14" s="1"/>
  <c r="P8" i="14"/>
  <c r="P13" i="14" s="1"/>
  <c r="O8" i="14"/>
  <c r="N8" i="14"/>
  <c r="M8" i="14"/>
  <c r="L8" i="14"/>
  <c r="K8" i="14"/>
  <c r="K13" i="14" s="1"/>
  <c r="K14" i="14" s="1"/>
  <c r="K3" i="14"/>
  <c r="AG5140" i="13"/>
  <c r="AH175" i="13"/>
  <c r="AG175" i="13"/>
  <c r="R175" i="13"/>
  <c r="G175" i="13"/>
  <c r="D175" i="13"/>
  <c r="AH174" i="13"/>
  <c r="AG174" i="13"/>
  <c r="R174" i="13"/>
  <c r="D174" i="13"/>
  <c r="AH173" i="13"/>
  <c r="AG173" i="13"/>
  <c r="R173" i="13"/>
  <c r="G173" i="13"/>
  <c r="D173" i="13"/>
  <c r="AH172" i="13"/>
  <c r="AG172" i="13"/>
  <c r="R172" i="13"/>
  <c r="L172" i="13" s="1"/>
  <c r="D172" i="13"/>
  <c r="AH171" i="13"/>
  <c r="AG171" i="13"/>
  <c r="R171" i="13"/>
  <c r="D171" i="13"/>
  <c r="C171" i="13"/>
  <c r="AH170" i="13"/>
  <c r="AG170" i="13"/>
  <c r="R170" i="13"/>
  <c r="D170" i="13"/>
  <c r="AH169" i="13"/>
  <c r="AG169" i="13"/>
  <c r="T169" i="13"/>
  <c r="U169" i="13" s="1"/>
  <c r="R169" i="13"/>
  <c r="I169" i="13" s="1"/>
  <c r="N169" i="13"/>
  <c r="L169" i="13"/>
  <c r="H169" i="13"/>
  <c r="G169" i="13"/>
  <c r="F169" i="13"/>
  <c r="D169" i="13"/>
  <c r="C169" i="13"/>
  <c r="B169" i="13"/>
  <c r="AH168" i="13"/>
  <c r="AG168" i="13"/>
  <c r="R168" i="13"/>
  <c r="J168" i="13"/>
  <c r="O168" i="13" s="1"/>
  <c r="D168" i="13"/>
  <c r="AH167" i="13"/>
  <c r="AG167" i="13"/>
  <c r="R167" i="13"/>
  <c r="I167" i="13" s="1"/>
  <c r="D167" i="13"/>
  <c r="AH166" i="13"/>
  <c r="AG166" i="13"/>
  <c r="R166" i="13"/>
  <c r="L166" i="13"/>
  <c r="D166" i="13"/>
  <c r="AH165" i="13"/>
  <c r="AG165" i="13"/>
  <c r="T165" i="13"/>
  <c r="U165" i="13" s="1"/>
  <c r="N165" i="13" s="1"/>
  <c r="S165" i="13"/>
  <c r="R165" i="13"/>
  <c r="L165" i="13"/>
  <c r="J165" i="13"/>
  <c r="O165" i="13" s="1"/>
  <c r="I165" i="13"/>
  <c r="H165" i="13"/>
  <c r="G165" i="13"/>
  <c r="F165" i="13"/>
  <c r="D165" i="13"/>
  <c r="C165" i="13"/>
  <c r="AH164" i="13"/>
  <c r="AG164" i="13"/>
  <c r="S164" i="13"/>
  <c r="R164" i="13"/>
  <c r="D164" i="13"/>
  <c r="AH163" i="13"/>
  <c r="AG163" i="13"/>
  <c r="R163" i="13"/>
  <c r="F163" i="13" s="1"/>
  <c r="D163" i="13"/>
  <c r="AH162" i="13"/>
  <c r="AG162" i="13"/>
  <c r="T162" i="13"/>
  <c r="U162" i="13" s="1"/>
  <c r="N162" i="13" s="1"/>
  <c r="R162" i="13"/>
  <c r="S162" i="13" s="1"/>
  <c r="L162" i="13"/>
  <c r="J162" i="13"/>
  <c r="O162" i="13" s="1"/>
  <c r="F162" i="13"/>
  <c r="D162" i="13"/>
  <c r="C162" i="13"/>
  <c r="E162" i="13" s="1"/>
  <c r="AH161" i="13"/>
  <c r="AG161" i="13"/>
  <c r="T161" i="13"/>
  <c r="U161" i="13" s="1"/>
  <c r="N161" i="13" s="1"/>
  <c r="S161" i="13"/>
  <c r="R161" i="13"/>
  <c r="L161" i="13"/>
  <c r="J161" i="13"/>
  <c r="O161" i="13" s="1"/>
  <c r="I161" i="13"/>
  <c r="H161" i="13"/>
  <c r="G161" i="13"/>
  <c r="F161" i="13"/>
  <c r="D161" i="13"/>
  <c r="C161" i="13"/>
  <c r="B161" i="13"/>
  <c r="AH160" i="13"/>
  <c r="AG160" i="13"/>
  <c r="R160" i="13"/>
  <c r="L160" i="13"/>
  <c r="J160" i="13"/>
  <c r="O160" i="13" s="1"/>
  <c r="F160" i="13"/>
  <c r="D160" i="13"/>
  <c r="AH159" i="13"/>
  <c r="AG159" i="13"/>
  <c r="T159" i="13"/>
  <c r="U159" i="13" s="1"/>
  <c r="N159" i="13" s="1"/>
  <c r="R159" i="13"/>
  <c r="S159" i="13" s="1"/>
  <c r="I159" i="13"/>
  <c r="G159" i="13"/>
  <c r="D159" i="13"/>
  <c r="C159" i="13"/>
  <c r="AH158" i="13"/>
  <c r="AG158" i="13"/>
  <c r="R158" i="13"/>
  <c r="G158" i="13" s="1"/>
  <c r="L158" i="13"/>
  <c r="J158" i="13"/>
  <c r="O158" i="13" s="1"/>
  <c r="F158" i="13"/>
  <c r="D158" i="13"/>
  <c r="AH157" i="13"/>
  <c r="AG157" i="13"/>
  <c r="R157" i="13"/>
  <c r="H157" i="13" s="1"/>
  <c r="I157" i="13"/>
  <c r="D157" i="13"/>
  <c r="C157" i="13"/>
  <c r="B157" i="13" s="1"/>
  <c r="AH156" i="13"/>
  <c r="AG156" i="13"/>
  <c r="R156" i="13"/>
  <c r="J156" i="13" s="1"/>
  <c r="O156" i="13"/>
  <c r="D156" i="13"/>
  <c r="AH155" i="13"/>
  <c r="AG155" i="13"/>
  <c r="R155" i="13"/>
  <c r="D155" i="13"/>
  <c r="AH154" i="13"/>
  <c r="AG154" i="13"/>
  <c r="R154" i="13"/>
  <c r="D154" i="13"/>
  <c r="AH153" i="13"/>
  <c r="AG153" i="13"/>
  <c r="T153" i="13"/>
  <c r="U153" i="13" s="1"/>
  <c r="N153" i="13" s="1"/>
  <c r="S153" i="13"/>
  <c r="R153" i="13"/>
  <c r="L153" i="13"/>
  <c r="J153" i="13"/>
  <c r="O153" i="13" s="1"/>
  <c r="I153" i="13"/>
  <c r="G153" i="13"/>
  <c r="F153" i="13"/>
  <c r="D153" i="13"/>
  <c r="AH152" i="13"/>
  <c r="AG152" i="13"/>
  <c r="S152" i="13"/>
  <c r="R152" i="13"/>
  <c r="J152" i="13" s="1"/>
  <c r="O152" i="13" s="1"/>
  <c r="L152" i="13"/>
  <c r="I152" i="13"/>
  <c r="G152" i="13"/>
  <c r="F152" i="13"/>
  <c r="D152" i="13"/>
  <c r="C152" i="13"/>
  <c r="AH151" i="13"/>
  <c r="AG151" i="13"/>
  <c r="R151" i="13"/>
  <c r="D151" i="13"/>
  <c r="AH150" i="13"/>
  <c r="AG150" i="13"/>
  <c r="T150" i="13"/>
  <c r="U150" i="13" s="1"/>
  <c r="N150" i="13" s="1"/>
  <c r="R150" i="13"/>
  <c r="H150" i="13" s="1"/>
  <c r="I150" i="13"/>
  <c r="D150" i="13"/>
  <c r="AH149" i="13"/>
  <c r="AG149" i="13"/>
  <c r="R149" i="13"/>
  <c r="G149" i="13" s="1"/>
  <c r="H149" i="13"/>
  <c r="D149" i="13"/>
  <c r="AH148" i="13"/>
  <c r="AG148" i="13"/>
  <c r="R148" i="13"/>
  <c r="J148" i="13"/>
  <c r="O148" i="13" s="1"/>
  <c r="D148" i="13"/>
  <c r="C148" i="13"/>
  <c r="B148" i="13" s="1"/>
  <c r="AH147" i="13"/>
  <c r="AG147" i="13"/>
  <c r="U147" i="13"/>
  <c r="N147" i="13" s="1"/>
  <c r="T147" i="13"/>
  <c r="S147" i="13"/>
  <c r="R147" i="13"/>
  <c r="J147" i="13" s="1"/>
  <c r="O147" i="13"/>
  <c r="L147" i="13"/>
  <c r="H147" i="13"/>
  <c r="G147" i="13"/>
  <c r="F147" i="13"/>
  <c r="D147" i="13"/>
  <c r="C147" i="13"/>
  <c r="AH146" i="13"/>
  <c r="AG146" i="13"/>
  <c r="S146" i="13"/>
  <c r="R146" i="13"/>
  <c r="H146" i="13"/>
  <c r="G146" i="13"/>
  <c r="D146" i="13"/>
  <c r="AH145" i="13"/>
  <c r="AG145" i="13"/>
  <c r="T145" i="13"/>
  <c r="U145" i="13" s="1"/>
  <c r="N145" i="13" s="1"/>
  <c r="R145" i="13"/>
  <c r="J145" i="13"/>
  <c r="O145" i="13" s="1"/>
  <c r="I145" i="13"/>
  <c r="D145" i="13"/>
  <c r="C145" i="13"/>
  <c r="B145" i="13" s="1"/>
  <c r="AH144" i="13"/>
  <c r="AG144" i="13"/>
  <c r="R144" i="13"/>
  <c r="L144" i="13" s="1"/>
  <c r="D144" i="13"/>
  <c r="AH143" i="13"/>
  <c r="AG143" i="13"/>
  <c r="R143" i="13"/>
  <c r="D143" i="13"/>
  <c r="AH142" i="13"/>
  <c r="AG142" i="13"/>
  <c r="T142" i="13"/>
  <c r="U142" i="13" s="1"/>
  <c r="N142" i="13" s="1"/>
  <c r="R142" i="13"/>
  <c r="S142" i="13" s="1"/>
  <c r="G142" i="13"/>
  <c r="F142" i="13"/>
  <c r="D142" i="13"/>
  <c r="AH141" i="13"/>
  <c r="AG141" i="13"/>
  <c r="T141" i="13"/>
  <c r="U141" i="13" s="1"/>
  <c r="N141" i="13" s="1"/>
  <c r="R141" i="13"/>
  <c r="L141" i="13"/>
  <c r="I141" i="13"/>
  <c r="H141" i="13"/>
  <c r="G141" i="13"/>
  <c r="D141" i="13"/>
  <c r="C141" i="13"/>
  <c r="B141" i="13" s="1"/>
  <c r="AH140" i="13"/>
  <c r="AG140" i="13"/>
  <c r="R140" i="13"/>
  <c r="J140" i="13" s="1"/>
  <c r="O140" i="13" s="1"/>
  <c r="D140" i="13"/>
  <c r="AH139" i="13"/>
  <c r="AG139" i="13"/>
  <c r="R139" i="13"/>
  <c r="D139" i="13"/>
  <c r="AH138" i="13"/>
  <c r="AG138" i="13"/>
  <c r="T138" i="13"/>
  <c r="U138" i="13" s="1"/>
  <c r="N138" i="13" s="1"/>
  <c r="S138" i="13"/>
  <c r="R138" i="13"/>
  <c r="I138" i="13" s="1"/>
  <c r="H138" i="13"/>
  <c r="G138" i="13"/>
  <c r="F138" i="13"/>
  <c r="D138" i="13"/>
  <c r="C138" i="13"/>
  <c r="B138" i="13" s="1"/>
  <c r="AH137" i="13"/>
  <c r="AG137" i="13"/>
  <c r="R137" i="13"/>
  <c r="D137" i="13"/>
  <c r="AH136" i="13"/>
  <c r="AG136" i="13"/>
  <c r="R136" i="13"/>
  <c r="D136" i="13"/>
  <c r="AH135" i="13"/>
  <c r="AG135" i="13"/>
  <c r="T135" i="13"/>
  <c r="U135" i="13" s="1"/>
  <c r="N135" i="13" s="1"/>
  <c r="R135" i="13"/>
  <c r="J135" i="13"/>
  <c r="O135" i="13" s="1"/>
  <c r="I135" i="13"/>
  <c r="H135" i="13"/>
  <c r="F135" i="13"/>
  <c r="D135" i="13"/>
  <c r="AH134" i="13"/>
  <c r="AG134" i="13"/>
  <c r="R134" i="13"/>
  <c r="D134" i="13"/>
  <c r="AH133" i="13"/>
  <c r="AG133" i="13"/>
  <c r="R133" i="13"/>
  <c r="D133" i="13"/>
  <c r="AH132" i="13"/>
  <c r="AG132" i="13"/>
  <c r="R132" i="13"/>
  <c r="J132" i="13"/>
  <c r="O132" i="13" s="1"/>
  <c r="G132" i="13"/>
  <c r="D132" i="13"/>
  <c r="AH131" i="13"/>
  <c r="AG131" i="13"/>
  <c r="R131" i="13"/>
  <c r="J131" i="13"/>
  <c r="O131" i="13" s="1"/>
  <c r="I131" i="13"/>
  <c r="F131" i="13"/>
  <c r="D131" i="13"/>
  <c r="AH130" i="13"/>
  <c r="AG130" i="13"/>
  <c r="T130" i="13"/>
  <c r="U130" i="13" s="1"/>
  <c r="N130" i="13" s="1"/>
  <c r="R130" i="13"/>
  <c r="I130" i="13" s="1"/>
  <c r="H130" i="13"/>
  <c r="G130" i="13"/>
  <c r="D130" i="13"/>
  <c r="C130" i="13"/>
  <c r="B130" i="13"/>
  <c r="AH129" i="13"/>
  <c r="AG129" i="13"/>
  <c r="R129" i="13"/>
  <c r="J129" i="13" s="1"/>
  <c r="O129" i="13" s="1"/>
  <c r="D129" i="13"/>
  <c r="AH128" i="13"/>
  <c r="AG128" i="13"/>
  <c r="R128" i="13"/>
  <c r="L128" i="13"/>
  <c r="D128" i="13"/>
  <c r="AH127" i="13"/>
  <c r="AG127" i="13"/>
  <c r="R127" i="13"/>
  <c r="F127" i="13"/>
  <c r="D127" i="13"/>
  <c r="AH126" i="13"/>
  <c r="AG126" i="13"/>
  <c r="T126" i="13"/>
  <c r="U126" i="13" s="1"/>
  <c r="N126" i="13" s="1"/>
  <c r="R126" i="13"/>
  <c r="D126" i="13"/>
  <c r="C126" i="13"/>
  <c r="B126" i="13" s="1"/>
  <c r="AH125" i="13"/>
  <c r="AG125" i="13"/>
  <c r="T125" i="13"/>
  <c r="U125" i="13" s="1"/>
  <c r="N125" i="13" s="1"/>
  <c r="R125" i="13"/>
  <c r="J125" i="13" s="1"/>
  <c r="O125" i="13" s="1"/>
  <c r="D125" i="13"/>
  <c r="AH124" i="13"/>
  <c r="AG124" i="13"/>
  <c r="R124" i="13"/>
  <c r="J124" i="13"/>
  <c r="O124" i="13" s="1"/>
  <c r="G124" i="13"/>
  <c r="D124" i="13"/>
  <c r="AH123" i="13"/>
  <c r="AG123" i="13"/>
  <c r="R123" i="13"/>
  <c r="I123" i="13"/>
  <c r="F123" i="13"/>
  <c r="D123" i="13"/>
  <c r="AH122" i="13"/>
  <c r="AG122" i="13"/>
  <c r="T122" i="13"/>
  <c r="U122" i="13" s="1"/>
  <c r="N122" i="13" s="1"/>
  <c r="S122" i="13"/>
  <c r="R122" i="13"/>
  <c r="G122" i="13"/>
  <c r="F122" i="13"/>
  <c r="D122" i="13"/>
  <c r="AH121" i="13"/>
  <c r="AG121" i="13"/>
  <c r="R121" i="13"/>
  <c r="J121" i="13"/>
  <c r="O121" i="13" s="1"/>
  <c r="D121" i="13"/>
  <c r="AH120" i="13"/>
  <c r="AG120" i="13"/>
  <c r="R120" i="13"/>
  <c r="L120" i="13"/>
  <c r="J120" i="13"/>
  <c r="O120" i="13" s="1"/>
  <c r="D120" i="13"/>
  <c r="C120" i="13"/>
  <c r="B120" i="13"/>
  <c r="AH119" i="13"/>
  <c r="AG119" i="13"/>
  <c r="R119" i="13"/>
  <c r="H119" i="13"/>
  <c r="D119" i="13"/>
  <c r="AH118" i="13"/>
  <c r="AG118" i="13"/>
  <c r="R118" i="13"/>
  <c r="G118" i="13" s="1"/>
  <c r="H118" i="13"/>
  <c r="D118" i="13"/>
  <c r="C118" i="13"/>
  <c r="B118" i="13"/>
  <c r="AH117" i="13"/>
  <c r="AG117" i="13"/>
  <c r="R117" i="13"/>
  <c r="J117" i="13"/>
  <c r="O117" i="13" s="1"/>
  <c r="D117" i="13"/>
  <c r="AH116" i="13"/>
  <c r="AG116" i="13"/>
  <c r="R116" i="13"/>
  <c r="D116" i="13"/>
  <c r="AH115" i="13"/>
  <c r="AG115" i="13"/>
  <c r="R115" i="13"/>
  <c r="I115" i="13"/>
  <c r="F115" i="13"/>
  <c r="D115" i="13"/>
  <c r="AH114" i="13"/>
  <c r="AG114" i="13"/>
  <c r="R114" i="13"/>
  <c r="G114" i="13" s="1"/>
  <c r="L114" i="13"/>
  <c r="D114" i="13"/>
  <c r="AH113" i="13"/>
  <c r="AG113" i="13"/>
  <c r="R113" i="13"/>
  <c r="T113" i="13" s="1"/>
  <c r="U113" i="13" s="1"/>
  <c r="N113" i="13" s="1"/>
  <c r="J113" i="13"/>
  <c r="O113" i="13" s="1"/>
  <c r="F113" i="13"/>
  <c r="D113" i="13"/>
  <c r="AH112" i="13"/>
  <c r="AG112" i="13"/>
  <c r="T112" i="13"/>
  <c r="U112" i="13" s="1"/>
  <c r="N112" i="13" s="1"/>
  <c r="S112" i="13"/>
  <c r="R112" i="13"/>
  <c r="L112" i="13"/>
  <c r="J112" i="13"/>
  <c r="O112" i="13" s="1"/>
  <c r="I112" i="13"/>
  <c r="H112" i="13"/>
  <c r="G112" i="13"/>
  <c r="F112" i="13"/>
  <c r="D112" i="13"/>
  <c r="C112" i="13"/>
  <c r="AH111" i="13"/>
  <c r="AG111" i="13"/>
  <c r="R111" i="13"/>
  <c r="F111" i="13"/>
  <c r="D111" i="13"/>
  <c r="AH110" i="13"/>
  <c r="AG110" i="13"/>
  <c r="R110" i="13"/>
  <c r="C110" i="13" s="1"/>
  <c r="D110" i="13"/>
  <c r="AH109" i="13"/>
  <c r="AG109" i="13"/>
  <c r="T109" i="13"/>
  <c r="U109" i="13" s="1"/>
  <c r="N109" i="13" s="1"/>
  <c r="S109" i="13"/>
  <c r="R109" i="13"/>
  <c r="L109" i="13"/>
  <c r="J109" i="13"/>
  <c r="O109" i="13" s="1"/>
  <c r="I109" i="13"/>
  <c r="G109" i="13"/>
  <c r="F109" i="13"/>
  <c r="D109" i="13"/>
  <c r="AH108" i="13"/>
  <c r="AG108" i="13"/>
  <c r="T108" i="13"/>
  <c r="U108" i="13" s="1"/>
  <c r="N108" i="13" s="1"/>
  <c r="R108" i="13"/>
  <c r="S108" i="13" s="1"/>
  <c r="J108" i="13"/>
  <c r="O108" i="13" s="1"/>
  <c r="I108" i="13"/>
  <c r="F108" i="13"/>
  <c r="D108" i="13"/>
  <c r="C108" i="13"/>
  <c r="AH107" i="13"/>
  <c r="AG107" i="13"/>
  <c r="R107" i="13"/>
  <c r="F107" i="13" s="1"/>
  <c r="L107" i="13"/>
  <c r="D107" i="13"/>
  <c r="C107" i="13"/>
  <c r="B107" i="13" s="1"/>
  <c r="AH106" i="13"/>
  <c r="AG106" i="13"/>
  <c r="R106" i="13"/>
  <c r="C106" i="13" s="1"/>
  <c r="D106" i="13"/>
  <c r="AH105" i="13"/>
  <c r="AG105" i="13"/>
  <c r="R105" i="13"/>
  <c r="L105" i="13" s="1"/>
  <c r="H105" i="13"/>
  <c r="G105" i="13"/>
  <c r="D105" i="13"/>
  <c r="C105" i="13"/>
  <c r="B105" i="13" s="1"/>
  <c r="AH104" i="13"/>
  <c r="AG104" i="13"/>
  <c r="R104" i="13"/>
  <c r="G104" i="13"/>
  <c r="D104" i="13"/>
  <c r="AH103" i="13"/>
  <c r="AG103" i="13"/>
  <c r="R103" i="13"/>
  <c r="L103" i="13"/>
  <c r="F103" i="13"/>
  <c r="D103" i="13"/>
  <c r="C103" i="13"/>
  <c r="B103" i="13" s="1"/>
  <c r="AH102" i="13"/>
  <c r="AG102" i="13"/>
  <c r="R102" i="13"/>
  <c r="L102" i="13" s="1"/>
  <c r="D102" i="13"/>
  <c r="AH101" i="13"/>
  <c r="AG101" i="13"/>
  <c r="R101" i="13"/>
  <c r="L101" i="13" s="1"/>
  <c r="H101" i="13"/>
  <c r="G101" i="13"/>
  <c r="D101" i="13"/>
  <c r="AH100" i="13"/>
  <c r="AG100" i="13"/>
  <c r="R100" i="13"/>
  <c r="G100" i="13"/>
  <c r="D100" i="13"/>
  <c r="AH99" i="13"/>
  <c r="AG99" i="13"/>
  <c r="R99" i="13"/>
  <c r="J99" i="13" s="1"/>
  <c r="O99" i="13"/>
  <c r="L99" i="13"/>
  <c r="I99" i="13"/>
  <c r="F99" i="13"/>
  <c r="D99" i="13"/>
  <c r="C99" i="13"/>
  <c r="B99" i="13" s="1"/>
  <c r="AH98" i="13"/>
  <c r="AG98" i="13"/>
  <c r="S98" i="13"/>
  <c r="R98" i="13"/>
  <c r="G98" i="13"/>
  <c r="D98" i="13"/>
  <c r="AH97" i="13"/>
  <c r="AG97" i="13"/>
  <c r="R97" i="13"/>
  <c r="H97" i="13"/>
  <c r="D97" i="13"/>
  <c r="C97" i="13"/>
  <c r="AH96" i="13"/>
  <c r="AG96" i="13"/>
  <c r="U96" i="13"/>
  <c r="N96" i="13" s="1"/>
  <c r="S96" i="13"/>
  <c r="R96" i="13"/>
  <c r="T96" i="13" s="1"/>
  <c r="L96" i="13"/>
  <c r="J96" i="13"/>
  <c r="O96" i="13" s="1"/>
  <c r="I96" i="13"/>
  <c r="H96" i="13"/>
  <c r="G96" i="13"/>
  <c r="F96" i="13"/>
  <c r="D96" i="13"/>
  <c r="C96" i="13"/>
  <c r="B96" i="13"/>
  <c r="AH95" i="13"/>
  <c r="AG95" i="13"/>
  <c r="R95" i="13"/>
  <c r="J95" i="13" s="1"/>
  <c r="O95" i="13" s="1"/>
  <c r="L95" i="13"/>
  <c r="I95" i="13"/>
  <c r="F95" i="13"/>
  <c r="D95" i="13"/>
  <c r="C95" i="13"/>
  <c r="B95" i="13" s="1"/>
  <c r="AH94" i="13"/>
  <c r="AG94" i="13"/>
  <c r="R94" i="13"/>
  <c r="S94" i="13" s="1"/>
  <c r="L94" i="13"/>
  <c r="H94" i="13"/>
  <c r="D94" i="13"/>
  <c r="C94" i="13"/>
  <c r="AH93" i="13"/>
  <c r="AG93" i="13"/>
  <c r="T93" i="13"/>
  <c r="U93" i="13" s="1"/>
  <c r="N93" i="13" s="1"/>
  <c r="R93" i="13"/>
  <c r="S93" i="13" s="1"/>
  <c r="L93" i="13"/>
  <c r="I93" i="13"/>
  <c r="H93" i="13"/>
  <c r="G93" i="13"/>
  <c r="D93" i="13"/>
  <c r="C93" i="13"/>
  <c r="AH92" i="13"/>
  <c r="AG92" i="13"/>
  <c r="R92" i="13"/>
  <c r="S92" i="13" s="1"/>
  <c r="L92" i="13"/>
  <c r="H92" i="13"/>
  <c r="G92" i="13"/>
  <c r="D92" i="13"/>
  <c r="C92" i="13"/>
  <c r="AH91" i="13"/>
  <c r="AG91" i="13"/>
  <c r="R91" i="13"/>
  <c r="F91" i="13" s="1"/>
  <c r="L91" i="13"/>
  <c r="I91" i="13"/>
  <c r="D91" i="13"/>
  <c r="C91" i="13"/>
  <c r="B91" i="13" s="1"/>
  <c r="AH90" i="13"/>
  <c r="AG90" i="13"/>
  <c r="R90" i="13"/>
  <c r="C90" i="13" s="1"/>
  <c r="L90" i="13"/>
  <c r="D90" i="13"/>
  <c r="AH89" i="13"/>
  <c r="AG89" i="13"/>
  <c r="T89" i="13"/>
  <c r="U89" i="13" s="1"/>
  <c r="N89" i="13" s="1"/>
  <c r="R89" i="13"/>
  <c r="S89" i="13" s="1"/>
  <c r="L89" i="13"/>
  <c r="J89" i="13"/>
  <c r="O89" i="13" s="1"/>
  <c r="H89" i="13"/>
  <c r="G89" i="13"/>
  <c r="F89" i="13"/>
  <c r="D89" i="13"/>
  <c r="C89" i="13"/>
  <c r="B89" i="13"/>
  <c r="AH88" i="13"/>
  <c r="AG88" i="13"/>
  <c r="T88" i="13"/>
  <c r="U88" i="13" s="1"/>
  <c r="N88" i="13" s="1"/>
  <c r="S88" i="13"/>
  <c r="R88" i="13"/>
  <c r="L88" i="13"/>
  <c r="J88" i="13"/>
  <c r="O88" i="13" s="1"/>
  <c r="I88" i="13"/>
  <c r="H88" i="13"/>
  <c r="G88" i="13"/>
  <c r="F88" i="13"/>
  <c r="D88" i="13"/>
  <c r="C88" i="13"/>
  <c r="B88" i="13" s="1"/>
  <c r="AH87" i="13"/>
  <c r="AG87" i="13"/>
  <c r="R87" i="13"/>
  <c r="L87" i="13"/>
  <c r="I87" i="13"/>
  <c r="F87" i="13"/>
  <c r="D87" i="13"/>
  <c r="C87" i="13"/>
  <c r="B87" i="13" s="1"/>
  <c r="AH86" i="13"/>
  <c r="AG86" i="13"/>
  <c r="R86" i="13"/>
  <c r="D86" i="13"/>
  <c r="AH85" i="13"/>
  <c r="AG85" i="13"/>
  <c r="R85" i="13"/>
  <c r="S85" i="13" s="1"/>
  <c r="I85" i="13"/>
  <c r="H85" i="13"/>
  <c r="D85" i="13"/>
  <c r="C85" i="13"/>
  <c r="B85" i="13" s="1"/>
  <c r="AH84" i="13"/>
  <c r="AG84" i="13"/>
  <c r="R84" i="13"/>
  <c r="S84" i="13" s="1"/>
  <c r="I84" i="13"/>
  <c r="H84" i="13"/>
  <c r="D84" i="13"/>
  <c r="C84" i="13"/>
  <c r="E85" i="13" s="1"/>
  <c r="AH83" i="13"/>
  <c r="AG83" i="13"/>
  <c r="R83" i="13"/>
  <c r="F83" i="13" s="1"/>
  <c r="L83" i="13"/>
  <c r="D83" i="13"/>
  <c r="C83" i="13"/>
  <c r="B83" i="13" s="1"/>
  <c r="AH82" i="13"/>
  <c r="AG82" i="13"/>
  <c r="R82" i="13"/>
  <c r="L82" i="13" s="1"/>
  <c r="G82" i="13"/>
  <c r="D82" i="13"/>
  <c r="C82" i="13"/>
  <c r="AH81" i="13"/>
  <c r="AG81" i="13"/>
  <c r="T81" i="13"/>
  <c r="U81" i="13" s="1"/>
  <c r="N81" i="13" s="1"/>
  <c r="S81" i="13"/>
  <c r="R81" i="13"/>
  <c r="L81" i="13"/>
  <c r="J81" i="13"/>
  <c r="O81" i="13" s="1"/>
  <c r="I81" i="13"/>
  <c r="H81" i="13"/>
  <c r="G81" i="13"/>
  <c r="F81" i="13"/>
  <c r="E81" i="13"/>
  <c r="D81" i="13"/>
  <c r="C81" i="13"/>
  <c r="B81" i="13"/>
  <c r="AH80" i="13"/>
  <c r="AG80" i="13"/>
  <c r="T80" i="13"/>
  <c r="U80" i="13" s="1"/>
  <c r="N80" i="13" s="1"/>
  <c r="S80" i="13"/>
  <c r="R80" i="13"/>
  <c r="L80" i="13"/>
  <c r="J80" i="13"/>
  <c r="O80" i="13" s="1"/>
  <c r="I80" i="13"/>
  <c r="H80" i="13"/>
  <c r="G80" i="13"/>
  <c r="F80" i="13"/>
  <c r="D80" i="13"/>
  <c r="C80" i="13"/>
  <c r="B80" i="13" s="1"/>
  <c r="AH79" i="13"/>
  <c r="AG79" i="13"/>
  <c r="R79" i="13"/>
  <c r="C79" i="13" s="1"/>
  <c r="D79" i="13"/>
  <c r="AH78" i="13"/>
  <c r="AG78" i="13"/>
  <c r="R78" i="13"/>
  <c r="T78" i="13" s="1"/>
  <c r="U78" i="13" s="1"/>
  <c r="N78" i="13" s="1"/>
  <c r="L78" i="13"/>
  <c r="H78" i="13"/>
  <c r="D78" i="13"/>
  <c r="C78" i="13"/>
  <c r="AH77" i="13"/>
  <c r="AG77" i="13"/>
  <c r="T77" i="13"/>
  <c r="U77" i="13" s="1"/>
  <c r="N77" i="13" s="1"/>
  <c r="S77" i="13"/>
  <c r="R77" i="13"/>
  <c r="L77" i="13"/>
  <c r="J77" i="13"/>
  <c r="O77" i="13" s="1"/>
  <c r="I77" i="13"/>
  <c r="H77" i="13"/>
  <c r="G77" i="13"/>
  <c r="F77" i="13"/>
  <c r="D77" i="13"/>
  <c r="C77" i="13"/>
  <c r="E77" i="13" s="1"/>
  <c r="B77" i="13"/>
  <c r="AH76" i="13"/>
  <c r="AG76" i="13"/>
  <c r="T76" i="13"/>
  <c r="U76" i="13" s="1"/>
  <c r="N76" i="13" s="1"/>
  <c r="R76" i="13"/>
  <c r="S76" i="13" s="1"/>
  <c r="L76" i="13"/>
  <c r="J76" i="13"/>
  <c r="O76" i="13" s="1"/>
  <c r="H76" i="13"/>
  <c r="G76" i="13"/>
  <c r="F76" i="13"/>
  <c r="D76" i="13"/>
  <c r="C76" i="13"/>
  <c r="AH75" i="13"/>
  <c r="AG75" i="13"/>
  <c r="R75" i="13"/>
  <c r="L75" i="13"/>
  <c r="I75" i="13"/>
  <c r="F75" i="13"/>
  <c r="D75" i="13"/>
  <c r="C75" i="13"/>
  <c r="B75" i="13" s="1"/>
  <c r="AH74" i="13"/>
  <c r="AG74" i="13"/>
  <c r="R74" i="13"/>
  <c r="L74" i="13"/>
  <c r="D74" i="13"/>
  <c r="C74" i="13"/>
  <c r="AH73" i="13"/>
  <c r="AG73" i="13"/>
  <c r="T73" i="13"/>
  <c r="U73" i="13" s="1"/>
  <c r="N73" i="13" s="1"/>
  <c r="S73" i="13"/>
  <c r="R73" i="13"/>
  <c r="L73" i="13"/>
  <c r="J73" i="13"/>
  <c r="O73" i="13" s="1"/>
  <c r="I73" i="13"/>
  <c r="H73" i="13"/>
  <c r="G73" i="13"/>
  <c r="F73" i="13"/>
  <c r="D73" i="13"/>
  <c r="C73" i="13"/>
  <c r="B73" i="13"/>
  <c r="AH72" i="13"/>
  <c r="AG72" i="13"/>
  <c r="R72" i="13"/>
  <c r="I72" i="13"/>
  <c r="D72" i="13"/>
  <c r="AH71" i="13"/>
  <c r="AG71" i="13"/>
  <c r="R71" i="13"/>
  <c r="L71" i="13"/>
  <c r="I71" i="13"/>
  <c r="F71" i="13"/>
  <c r="D71" i="13"/>
  <c r="C71" i="13"/>
  <c r="B71" i="13" s="1"/>
  <c r="AH70" i="13"/>
  <c r="AG70" i="13"/>
  <c r="R70" i="13"/>
  <c r="D70" i="13"/>
  <c r="C70" i="13"/>
  <c r="B70" i="13" s="1"/>
  <c r="AH69" i="13"/>
  <c r="AG69" i="13"/>
  <c r="R69" i="13"/>
  <c r="I69" i="13"/>
  <c r="D69" i="13"/>
  <c r="AH68" i="13"/>
  <c r="AG68" i="13"/>
  <c r="R68" i="13"/>
  <c r="D68" i="13"/>
  <c r="AH67" i="13"/>
  <c r="AG67" i="13"/>
  <c r="R67" i="13"/>
  <c r="D67" i="13"/>
  <c r="C67" i="13"/>
  <c r="B67" i="13" s="1"/>
  <c r="AH66" i="13"/>
  <c r="AG66" i="13"/>
  <c r="R66" i="13"/>
  <c r="D66" i="13"/>
  <c r="AH65" i="13"/>
  <c r="AG65" i="13"/>
  <c r="T65" i="13"/>
  <c r="U65" i="13" s="1"/>
  <c r="N65" i="13" s="1"/>
  <c r="R65" i="13"/>
  <c r="S65" i="13" s="1"/>
  <c r="L65" i="13"/>
  <c r="J65" i="13"/>
  <c r="O65" i="13" s="1"/>
  <c r="H65" i="13"/>
  <c r="G65" i="13"/>
  <c r="F65" i="13"/>
  <c r="D65" i="13"/>
  <c r="C65" i="13"/>
  <c r="B65" i="13"/>
  <c r="AH64" i="13"/>
  <c r="AG64" i="13"/>
  <c r="T64" i="13"/>
  <c r="U64" i="13" s="1"/>
  <c r="N64" i="13" s="1"/>
  <c r="S64" i="13"/>
  <c r="R64" i="13"/>
  <c r="L64" i="13"/>
  <c r="J64" i="13"/>
  <c r="O64" i="13" s="1"/>
  <c r="I64" i="13"/>
  <c r="H64" i="13"/>
  <c r="G64" i="13"/>
  <c r="F64" i="13"/>
  <c r="D64" i="13"/>
  <c r="C64" i="13"/>
  <c r="AH63" i="13"/>
  <c r="AG63" i="13"/>
  <c r="R63" i="13"/>
  <c r="L63" i="13" s="1"/>
  <c r="D63" i="13"/>
  <c r="AH62" i="13"/>
  <c r="AG62" i="13"/>
  <c r="T62" i="13"/>
  <c r="U62" i="13" s="1"/>
  <c r="N62" i="13" s="1"/>
  <c r="R62" i="13"/>
  <c r="L62" i="13"/>
  <c r="H62" i="13"/>
  <c r="G62" i="13"/>
  <c r="D62" i="13"/>
  <c r="C62" i="13"/>
  <c r="B62" i="13" s="1"/>
  <c r="AH61" i="13"/>
  <c r="AG61" i="13"/>
  <c r="T61" i="13"/>
  <c r="U61" i="13" s="1"/>
  <c r="N61" i="13" s="1"/>
  <c r="S61" i="13"/>
  <c r="R61" i="13"/>
  <c r="L61" i="13"/>
  <c r="J61" i="13"/>
  <c r="O61" i="13" s="1"/>
  <c r="I61" i="13"/>
  <c r="H61" i="13"/>
  <c r="G61" i="13"/>
  <c r="F61" i="13"/>
  <c r="D61" i="13"/>
  <c r="C61" i="13"/>
  <c r="E61" i="13" s="1"/>
  <c r="B61" i="13"/>
  <c r="AH60" i="13"/>
  <c r="AG60" i="13"/>
  <c r="T60" i="13"/>
  <c r="U60" i="13" s="1"/>
  <c r="N60" i="13" s="1"/>
  <c r="R60" i="13"/>
  <c r="S60" i="13" s="1"/>
  <c r="L60" i="13"/>
  <c r="J60" i="13"/>
  <c r="O60" i="13" s="1"/>
  <c r="H60" i="13"/>
  <c r="G60" i="13"/>
  <c r="F60" i="13"/>
  <c r="D60" i="13"/>
  <c r="C60" i="13"/>
  <c r="AH59" i="13"/>
  <c r="AG59" i="13"/>
  <c r="R59" i="13"/>
  <c r="L59" i="13"/>
  <c r="I59" i="13"/>
  <c r="F59" i="13"/>
  <c r="D59" i="13"/>
  <c r="C59" i="13"/>
  <c r="B59" i="13" s="1"/>
  <c r="AH58" i="13"/>
  <c r="AG58" i="13"/>
  <c r="R58" i="13"/>
  <c r="L58" i="13"/>
  <c r="G58" i="13"/>
  <c r="D58" i="13"/>
  <c r="C58" i="13"/>
  <c r="AH57" i="13"/>
  <c r="AG57" i="13"/>
  <c r="T57" i="13"/>
  <c r="U57" i="13" s="1"/>
  <c r="N57" i="13" s="1"/>
  <c r="R57" i="13"/>
  <c r="S57" i="13" s="1"/>
  <c r="L57" i="13"/>
  <c r="J57" i="13"/>
  <c r="O57" i="13" s="1"/>
  <c r="H57" i="13"/>
  <c r="G57" i="13"/>
  <c r="F57" i="13"/>
  <c r="D57" i="13"/>
  <c r="C57" i="13"/>
  <c r="B57" i="13"/>
  <c r="AH56" i="13"/>
  <c r="AG56" i="13"/>
  <c r="T56" i="13"/>
  <c r="U56" i="13" s="1"/>
  <c r="N56" i="13" s="1"/>
  <c r="S56" i="13"/>
  <c r="R56" i="13"/>
  <c r="L56" i="13"/>
  <c r="J56" i="13"/>
  <c r="O56" i="13" s="1"/>
  <c r="I56" i="13"/>
  <c r="H56" i="13"/>
  <c r="G56" i="13"/>
  <c r="F56" i="13"/>
  <c r="D56" i="13"/>
  <c r="C56" i="13"/>
  <c r="B56" i="13"/>
  <c r="AH55" i="13"/>
  <c r="AG55" i="13"/>
  <c r="R55" i="13"/>
  <c r="F55" i="13" s="1"/>
  <c r="L55" i="13"/>
  <c r="I55" i="13"/>
  <c r="D55" i="13"/>
  <c r="C55" i="13"/>
  <c r="B55" i="13" s="1"/>
  <c r="AH54" i="13"/>
  <c r="AG54" i="13"/>
  <c r="R54" i="13"/>
  <c r="S54" i="13" s="1"/>
  <c r="L54" i="13"/>
  <c r="D54" i="13"/>
  <c r="AH53" i="13"/>
  <c r="AG53" i="13"/>
  <c r="T53" i="13"/>
  <c r="U53" i="13" s="1"/>
  <c r="N53" i="13" s="1"/>
  <c r="R53" i="13"/>
  <c r="S53" i="13" s="1"/>
  <c r="L53" i="13"/>
  <c r="I53" i="13"/>
  <c r="H53" i="13"/>
  <c r="G53" i="13"/>
  <c r="D53" i="13"/>
  <c r="C53" i="13"/>
  <c r="AH52" i="13"/>
  <c r="AG52" i="13"/>
  <c r="R52" i="13"/>
  <c r="H52" i="13" s="1"/>
  <c r="I52" i="13"/>
  <c r="D52" i="13"/>
  <c r="C52" i="13"/>
  <c r="AH51" i="13"/>
  <c r="AG51" i="13"/>
  <c r="R51" i="13"/>
  <c r="F51" i="13" s="1"/>
  <c r="L51" i="13"/>
  <c r="D51" i="13"/>
  <c r="AH50" i="13"/>
  <c r="AG50" i="13"/>
  <c r="R50" i="13"/>
  <c r="D50" i="13"/>
  <c r="AH49" i="13"/>
  <c r="AG49" i="13"/>
  <c r="R49" i="13"/>
  <c r="I49" i="13" s="1"/>
  <c r="D49" i="13"/>
  <c r="C49" i="13"/>
  <c r="B49" i="13" s="1"/>
  <c r="AH48" i="13"/>
  <c r="AG48" i="13"/>
  <c r="T48" i="13"/>
  <c r="U48" i="13" s="1"/>
  <c r="N48" i="13" s="1"/>
  <c r="R48" i="13"/>
  <c r="S48" i="13" s="1"/>
  <c r="L48" i="13"/>
  <c r="J48" i="13"/>
  <c r="O48" i="13" s="1"/>
  <c r="H48" i="13"/>
  <c r="G48" i="13"/>
  <c r="F48" i="13"/>
  <c r="D48" i="13"/>
  <c r="C48" i="13"/>
  <c r="B48" i="13"/>
  <c r="AH47" i="13"/>
  <c r="AG47" i="13"/>
  <c r="R47" i="13"/>
  <c r="C47" i="13" s="1"/>
  <c r="L47" i="13"/>
  <c r="I47" i="13"/>
  <c r="D47" i="13"/>
  <c r="AH46" i="13"/>
  <c r="AG46" i="13"/>
  <c r="R46" i="13"/>
  <c r="J46" i="13" s="1"/>
  <c r="O46" i="13"/>
  <c r="I46" i="13"/>
  <c r="G46" i="13"/>
  <c r="D46" i="13"/>
  <c r="AH45" i="13"/>
  <c r="AG45" i="13"/>
  <c r="T45" i="13"/>
  <c r="U45" i="13" s="1"/>
  <c r="N45" i="13" s="1"/>
  <c r="R45" i="13"/>
  <c r="S45" i="13" s="1"/>
  <c r="L45" i="13"/>
  <c r="J45" i="13"/>
  <c r="O45" i="13" s="1"/>
  <c r="H45" i="13"/>
  <c r="G45" i="13"/>
  <c r="F45" i="13"/>
  <c r="D45" i="13"/>
  <c r="C45" i="13"/>
  <c r="B45" i="13" s="1"/>
  <c r="AH44" i="13"/>
  <c r="AG44" i="13"/>
  <c r="R44" i="13"/>
  <c r="S44" i="13" s="1"/>
  <c r="I44" i="13"/>
  <c r="H44" i="13"/>
  <c r="D44" i="13"/>
  <c r="C44" i="13"/>
  <c r="AH43" i="13"/>
  <c r="AG43" i="13"/>
  <c r="R43" i="13"/>
  <c r="F43" i="13"/>
  <c r="D43" i="13"/>
  <c r="AH42" i="13"/>
  <c r="AG42" i="13"/>
  <c r="R42" i="13"/>
  <c r="H42" i="13" s="1"/>
  <c r="I42" i="13"/>
  <c r="D42" i="13"/>
  <c r="C42" i="13"/>
  <c r="AH41" i="13"/>
  <c r="AG41" i="13"/>
  <c r="T41" i="13"/>
  <c r="U41" i="13" s="1"/>
  <c r="N41" i="13" s="1"/>
  <c r="S41" i="13"/>
  <c r="R41" i="13"/>
  <c r="L41" i="13"/>
  <c r="J41" i="13"/>
  <c r="O41" i="13" s="1"/>
  <c r="I41" i="13"/>
  <c r="H41" i="13"/>
  <c r="G41" i="13"/>
  <c r="F41" i="13"/>
  <c r="D41" i="13"/>
  <c r="C41" i="13"/>
  <c r="B41" i="13" s="1"/>
  <c r="AH40" i="13"/>
  <c r="AG40" i="13"/>
  <c r="R40" i="13"/>
  <c r="D40" i="13"/>
  <c r="AH39" i="13"/>
  <c r="AG39" i="13"/>
  <c r="R39" i="13"/>
  <c r="C39" i="13" s="1"/>
  <c r="L39" i="13"/>
  <c r="I39" i="13"/>
  <c r="D39" i="13"/>
  <c r="AH38" i="13"/>
  <c r="AG38" i="13"/>
  <c r="R38" i="13"/>
  <c r="G38" i="13" s="1"/>
  <c r="L38" i="13"/>
  <c r="D38" i="13"/>
  <c r="C38" i="13"/>
  <c r="AH37" i="13"/>
  <c r="AG37" i="13"/>
  <c r="R37" i="13"/>
  <c r="I37" i="13" s="1"/>
  <c r="J37" i="13"/>
  <c r="O37" i="13" s="1"/>
  <c r="D37" i="13"/>
  <c r="C37" i="13"/>
  <c r="AH36" i="13"/>
  <c r="AG36" i="13"/>
  <c r="T36" i="13"/>
  <c r="U36" i="13" s="1"/>
  <c r="N36" i="13" s="1"/>
  <c r="S36" i="13"/>
  <c r="R36" i="13"/>
  <c r="L36" i="13"/>
  <c r="J36" i="13"/>
  <c r="O36" i="13" s="1"/>
  <c r="I36" i="13"/>
  <c r="G36" i="13"/>
  <c r="F36" i="13"/>
  <c r="D36" i="13"/>
  <c r="AH35" i="13"/>
  <c r="AG35" i="13"/>
  <c r="R35" i="13"/>
  <c r="D35" i="13"/>
  <c r="AH34" i="13"/>
  <c r="AG34" i="13"/>
  <c r="R34" i="13"/>
  <c r="L34" i="13"/>
  <c r="D34" i="13"/>
  <c r="AH33" i="13"/>
  <c r="AG33" i="13"/>
  <c r="R33" i="13"/>
  <c r="J33" i="13" s="1"/>
  <c r="O33" i="13" s="1"/>
  <c r="D33" i="13"/>
  <c r="AH32" i="13"/>
  <c r="AG32" i="13"/>
  <c r="T32" i="13"/>
  <c r="U32" i="13" s="1"/>
  <c r="N32" i="13" s="1"/>
  <c r="S32" i="13"/>
  <c r="R32" i="13"/>
  <c r="L32" i="13"/>
  <c r="J32" i="13"/>
  <c r="O32" i="13" s="1"/>
  <c r="I32" i="13"/>
  <c r="H32" i="13"/>
  <c r="G32" i="13"/>
  <c r="F32" i="13"/>
  <c r="D32" i="13"/>
  <c r="C32" i="13"/>
  <c r="B32" i="13"/>
  <c r="AH31" i="13"/>
  <c r="AG31" i="13"/>
  <c r="R31" i="13"/>
  <c r="J31" i="13" s="1"/>
  <c r="O31" i="13" s="1"/>
  <c r="G31" i="13"/>
  <c r="D31" i="13"/>
  <c r="AH30" i="13"/>
  <c r="AG30" i="13"/>
  <c r="R30" i="13"/>
  <c r="G30" i="13" s="1"/>
  <c r="D30" i="13"/>
  <c r="AH29" i="13"/>
  <c r="AG29" i="13"/>
  <c r="T29" i="13"/>
  <c r="U29" i="13" s="1"/>
  <c r="N29" i="13" s="1"/>
  <c r="R29" i="13"/>
  <c r="I29" i="13"/>
  <c r="H29" i="13"/>
  <c r="G29" i="13"/>
  <c r="D29" i="13"/>
  <c r="AH28" i="13"/>
  <c r="AG28" i="13"/>
  <c r="R28" i="13"/>
  <c r="G28" i="13"/>
  <c r="D28" i="13"/>
  <c r="AH27" i="13"/>
  <c r="AG27" i="13"/>
  <c r="R27" i="13"/>
  <c r="J27" i="13" s="1"/>
  <c r="O27" i="13" s="1"/>
  <c r="L27" i="13"/>
  <c r="G27" i="13"/>
  <c r="D27" i="13"/>
  <c r="C27" i="13"/>
  <c r="AH26" i="13"/>
  <c r="AG26" i="13"/>
  <c r="R26" i="13"/>
  <c r="J26" i="13" s="1"/>
  <c r="O26" i="13" s="1"/>
  <c r="L26" i="13"/>
  <c r="H26" i="13"/>
  <c r="D26" i="13"/>
  <c r="C26" i="13"/>
  <c r="AH25" i="13"/>
  <c r="AG25" i="13"/>
  <c r="R25" i="13"/>
  <c r="F25" i="13" s="1"/>
  <c r="L25" i="13"/>
  <c r="J25" i="13"/>
  <c r="O25" i="13" s="1"/>
  <c r="D25" i="13"/>
  <c r="C25" i="13"/>
  <c r="E25" i="13" s="1"/>
  <c r="AH24" i="13"/>
  <c r="AG24" i="13"/>
  <c r="T24" i="13"/>
  <c r="U24" i="13" s="1"/>
  <c r="N24" i="13" s="1"/>
  <c r="S24" i="13"/>
  <c r="R24" i="13"/>
  <c r="L24" i="13"/>
  <c r="J24" i="13"/>
  <c r="O24" i="13" s="1"/>
  <c r="I24" i="13"/>
  <c r="H24" i="13"/>
  <c r="G24" i="13"/>
  <c r="F24" i="13"/>
  <c r="D24" i="13"/>
  <c r="C24" i="13"/>
  <c r="B24" i="13"/>
  <c r="AH23" i="13"/>
  <c r="AG23" i="13"/>
  <c r="R23" i="13"/>
  <c r="F23" i="13" s="1"/>
  <c r="L23" i="13"/>
  <c r="D23" i="13"/>
  <c r="AH22" i="13"/>
  <c r="AG22" i="13"/>
  <c r="R22" i="13"/>
  <c r="S22" i="13" s="1"/>
  <c r="D22" i="13"/>
  <c r="C22" i="13"/>
  <c r="B22" i="13" s="1"/>
  <c r="AH21" i="13"/>
  <c r="AG21" i="13"/>
  <c r="R21" i="13"/>
  <c r="T21" i="13" s="1"/>
  <c r="U21" i="13" s="1"/>
  <c r="N21" i="13" s="1"/>
  <c r="L21" i="13"/>
  <c r="F21" i="13"/>
  <c r="D21" i="13"/>
  <c r="AH20" i="13"/>
  <c r="AG20" i="13"/>
  <c r="R20" i="13"/>
  <c r="L20" i="13" s="1"/>
  <c r="H20" i="13"/>
  <c r="G20" i="13"/>
  <c r="D20" i="13"/>
  <c r="AH19" i="13"/>
  <c r="AG19" i="13"/>
  <c r="R19" i="13"/>
  <c r="G19" i="13" s="1"/>
  <c r="J19" i="13"/>
  <c r="O19" i="13" s="1"/>
  <c r="I19" i="13"/>
  <c r="D19" i="13"/>
  <c r="AH18" i="13"/>
  <c r="AG18" i="13"/>
  <c r="S18" i="13"/>
  <c r="R18" i="13"/>
  <c r="J18" i="13" s="1"/>
  <c r="O18" i="13"/>
  <c r="L18" i="13"/>
  <c r="I18" i="13"/>
  <c r="H18" i="13"/>
  <c r="F18" i="13"/>
  <c r="D18" i="13"/>
  <c r="C18" i="13"/>
  <c r="B18" i="13" s="1"/>
  <c r="AH17" i="13"/>
  <c r="AG17" i="13"/>
  <c r="R17" i="13"/>
  <c r="T17" i="13" s="1"/>
  <c r="U17" i="13" s="1"/>
  <c r="N17" i="13" s="1"/>
  <c r="L17" i="13"/>
  <c r="H17" i="13"/>
  <c r="F17" i="13"/>
  <c r="D17" i="13"/>
  <c r="AH16" i="13"/>
  <c r="AG16" i="13"/>
  <c r="R16" i="13"/>
  <c r="T16" i="13" s="1"/>
  <c r="U16" i="13" s="1"/>
  <c r="N16" i="13" s="1"/>
  <c r="H16" i="13"/>
  <c r="D16" i="13"/>
  <c r="C16" i="13"/>
  <c r="E16" i="13" s="1"/>
  <c r="AH15" i="13"/>
  <c r="AG15" i="13"/>
  <c r="S15" i="13"/>
  <c r="R15" i="13"/>
  <c r="L15" i="13"/>
  <c r="I15" i="13"/>
  <c r="F15" i="13"/>
  <c r="D15" i="13"/>
  <c r="C15" i="13"/>
  <c r="B15" i="13"/>
  <c r="AH14" i="13"/>
  <c r="AG14" i="13"/>
  <c r="R14" i="13"/>
  <c r="C14" i="13" s="1"/>
  <c r="B14" i="13" s="1"/>
  <c r="I14" i="13"/>
  <c r="D14" i="13"/>
  <c r="D7" i="13" s="1"/>
  <c r="AH13" i="13"/>
  <c r="AG13" i="13"/>
  <c r="R13" i="13"/>
  <c r="C13" i="13" s="1"/>
  <c r="D13" i="13"/>
  <c r="AH12" i="13"/>
  <c r="AG12" i="13"/>
  <c r="R12" i="13"/>
  <c r="T12" i="13" s="1"/>
  <c r="U12" i="13" s="1"/>
  <c r="I12" i="13"/>
  <c r="D12" i="13"/>
  <c r="S6" i="13"/>
  <c r="S5" i="13"/>
  <c r="D5160" i="9"/>
  <c r="D5159" i="9"/>
  <c r="D5158" i="9"/>
  <c r="D5157" i="9"/>
  <c r="D5156" i="9"/>
  <c r="D5155" i="9"/>
  <c r="D5154" i="9"/>
  <c r="D5153" i="9"/>
  <c r="D82" i="9"/>
  <c r="C82" i="9"/>
  <c r="R12" i="9"/>
  <c r="R2" i="36" s="1"/>
  <c r="E9" i="9"/>
  <c r="F9" i="9"/>
  <c r="D9" i="9"/>
  <c r="D7" i="9"/>
  <c r="S6" i="9"/>
  <c r="S5" i="9"/>
  <c r="B61" i="4"/>
  <c r="B60" i="4"/>
  <c r="B59" i="4"/>
  <c r="B58" i="4"/>
  <c r="B57" i="4"/>
  <c r="B56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22" i="30" s="1"/>
  <c r="B31" i="4"/>
  <c r="B21" i="30" s="1"/>
  <c r="B30" i="4"/>
  <c r="B20" i="30" s="1"/>
  <c r="B29" i="4"/>
  <c r="B19" i="30" s="1"/>
  <c r="S12" i="4"/>
  <c r="E12" i="4"/>
  <c r="E2" i="30" s="1"/>
  <c r="B12" i="4"/>
  <c r="B2" i="30" s="1"/>
  <c r="E9" i="4"/>
  <c r="F9" i="4"/>
  <c r="D9" i="4"/>
  <c r="E7" i="4"/>
  <c r="C7" i="4" s="1"/>
  <c r="S6" i="4"/>
  <c r="S5" i="4"/>
  <c r="K8" i="17"/>
  <c r="K9" i="17"/>
  <c r="Q8" i="17"/>
  <c r="M8" i="17"/>
  <c r="I8" i="17"/>
  <c r="I10" i="18"/>
  <c r="I11" i="18"/>
  <c r="O10" i="18"/>
  <c r="K10" i="17"/>
  <c r="K11" i="17"/>
  <c r="Q9" i="17"/>
  <c r="M9" i="17"/>
  <c r="I9" i="17"/>
  <c r="I12" i="18"/>
  <c r="I13" i="18"/>
  <c r="O11" i="18"/>
  <c r="K12" i="17"/>
  <c r="Q10" i="17"/>
  <c r="M10" i="17"/>
  <c r="I10" i="17"/>
  <c r="I14" i="18"/>
  <c r="O12" i="18"/>
  <c r="K13" i="17"/>
  <c r="Q11" i="17"/>
  <c r="I11" i="17"/>
  <c r="I15" i="18"/>
  <c r="O13" i="18"/>
  <c r="K14" i="17"/>
  <c r="Q12" i="17"/>
  <c r="I12" i="17"/>
  <c r="I16" i="18"/>
  <c r="O14" i="18"/>
  <c r="K15" i="17"/>
  <c r="Q13" i="17"/>
  <c r="I13" i="17"/>
  <c r="I17" i="18"/>
  <c r="O15" i="18"/>
  <c r="K16" i="17"/>
  <c r="Q14" i="17"/>
  <c r="I14" i="17"/>
  <c r="I18" i="18"/>
  <c r="I19" i="18"/>
  <c r="O16" i="18"/>
  <c r="K17" i="17"/>
  <c r="Q15" i="17"/>
  <c r="I15" i="17"/>
  <c r="I20" i="18"/>
  <c r="I21" i="18"/>
  <c r="I22" i="18"/>
  <c r="O17" i="18"/>
  <c r="K18" i="17"/>
  <c r="Q16" i="17"/>
  <c r="I16" i="17"/>
  <c r="I23" i="18"/>
  <c r="O18" i="18"/>
  <c r="K19" i="17"/>
  <c r="Q17" i="17"/>
  <c r="I17" i="17"/>
  <c r="I24" i="18"/>
  <c r="I25" i="18"/>
  <c r="O19" i="18"/>
  <c r="K20" i="17"/>
  <c r="Q18" i="17"/>
  <c r="I18" i="17"/>
  <c r="I31" i="18"/>
  <c r="O20" i="18"/>
  <c r="K21" i="17"/>
  <c r="Q19" i="17"/>
  <c r="I19" i="17"/>
  <c r="O21" i="18"/>
  <c r="K22" i="17"/>
  <c r="Q20" i="17"/>
  <c r="I20" i="17"/>
  <c r="O22" i="18"/>
  <c r="K31" i="17"/>
  <c r="Q21" i="17"/>
  <c r="Q22" i="17" s="1"/>
  <c r="Q31" i="17"/>
  <c r="I21" i="17"/>
  <c r="O23" i="18"/>
  <c r="I22" i="17"/>
  <c r="O24" i="18"/>
  <c r="O25" i="18"/>
  <c r="O31" i="18"/>
  <c r="I31" i="17"/>
  <c r="W31" i="17" l="1"/>
  <c r="R31" i="17"/>
  <c r="V31" i="17"/>
  <c r="V22" i="17"/>
  <c r="R22" i="17"/>
  <c r="W22" i="17"/>
  <c r="W21" i="17"/>
  <c r="R21" i="17"/>
  <c r="V21" i="17"/>
  <c r="O31" i="17"/>
  <c r="P31" i="17"/>
  <c r="V20" i="17"/>
  <c r="W20" i="17"/>
  <c r="R20" i="17"/>
  <c r="P22" i="17"/>
  <c r="O22" i="17"/>
  <c r="V19" i="17"/>
  <c r="W19" i="17"/>
  <c r="R19" i="17"/>
  <c r="O21" i="17"/>
  <c r="P21" i="17"/>
  <c r="M31" i="18"/>
  <c r="N31" i="18"/>
  <c r="V18" i="17"/>
  <c r="W18" i="17"/>
  <c r="R18" i="17"/>
  <c r="O20" i="17"/>
  <c r="P20" i="17"/>
  <c r="M25" i="18"/>
  <c r="N25" i="18"/>
  <c r="N24" i="18"/>
  <c r="M24" i="18"/>
  <c r="R17" i="17"/>
  <c r="V17" i="17"/>
  <c r="W17" i="17"/>
  <c r="O19" i="17"/>
  <c r="P19" i="17"/>
  <c r="N23" i="18"/>
  <c r="M23" i="18"/>
  <c r="V16" i="17"/>
  <c r="O18" i="17"/>
  <c r="P18" i="17"/>
  <c r="N22" i="18"/>
  <c r="M22" i="18"/>
  <c r="N21" i="18"/>
  <c r="M21" i="18"/>
  <c r="T20" i="18"/>
  <c r="V15" i="17"/>
  <c r="O17" i="17"/>
  <c r="P17" i="17"/>
  <c r="N19" i="18"/>
  <c r="M19" i="18"/>
  <c r="N18" i="18"/>
  <c r="M18" i="18"/>
  <c r="V14" i="17"/>
  <c r="M17" i="18"/>
  <c r="N17" i="18"/>
  <c r="V13" i="17"/>
  <c r="M16" i="18"/>
  <c r="N16" i="18"/>
  <c r="V12" i="17"/>
  <c r="M15" i="18"/>
  <c r="N15" i="18"/>
  <c r="V11" i="17"/>
  <c r="M14" i="18"/>
  <c r="N14" i="18"/>
  <c r="V10" i="17"/>
  <c r="R10" i="17"/>
  <c r="W10" i="17"/>
  <c r="T10" i="17"/>
  <c r="M13" i="18"/>
  <c r="N13" i="18"/>
  <c r="T12" i="18"/>
  <c r="R9" i="17"/>
  <c r="V9" i="17"/>
  <c r="W9" i="17"/>
  <c r="T9" i="17"/>
  <c r="O10" i="17"/>
  <c r="P10" i="17"/>
  <c r="T11" i="18"/>
  <c r="T10" i="18"/>
  <c r="V8" i="17"/>
  <c r="W8" i="17"/>
  <c r="R8" i="17"/>
  <c r="T8" i="17"/>
  <c r="O9" i="17"/>
  <c r="P9" i="17"/>
  <c r="P8" i="17"/>
  <c r="O8" i="17"/>
  <c r="B8" i="22"/>
  <c r="R2" i="33"/>
  <c r="T3" i="33"/>
  <c r="S3" i="30"/>
  <c r="S5" i="30"/>
  <c r="S9" i="30"/>
  <c r="S13" i="30"/>
  <c r="S17" i="30"/>
  <c r="S21" i="30"/>
  <c r="S8" i="30"/>
  <c r="S12" i="30"/>
  <c r="S16" i="30"/>
  <c r="S20" i="30"/>
  <c r="S4" i="30"/>
  <c r="S7" i="30"/>
  <c r="S11" i="30"/>
  <c r="S15" i="30"/>
  <c r="S19" i="30"/>
  <c r="S6" i="30"/>
  <c r="S10" i="30"/>
  <c r="S14" i="30"/>
  <c r="S18" i="30"/>
  <c r="S22" i="30"/>
  <c r="E24" i="30"/>
  <c r="N12" i="13"/>
  <c r="S12" i="13"/>
  <c r="T28" i="13"/>
  <c r="U28" i="13" s="1"/>
  <c r="N28" i="13" s="1"/>
  <c r="J28" i="13"/>
  <c r="O28" i="13" s="1"/>
  <c r="F28" i="13"/>
  <c r="S40" i="13"/>
  <c r="I40" i="13"/>
  <c r="T40" i="13"/>
  <c r="U40" i="13" s="1"/>
  <c r="N40" i="13" s="1"/>
  <c r="J40" i="13"/>
  <c r="O40" i="13" s="1"/>
  <c r="F40" i="13"/>
  <c r="J50" i="13"/>
  <c r="O50" i="13" s="1"/>
  <c r="S50" i="13"/>
  <c r="H50" i="13"/>
  <c r="C50" i="13"/>
  <c r="I50" i="13"/>
  <c r="T68" i="13"/>
  <c r="U68" i="13" s="1"/>
  <c r="N68" i="13" s="1"/>
  <c r="L68" i="13"/>
  <c r="G68" i="13"/>
  <c r="S68" i="13"/>
  <c r="J68" i="13"/>
  <c r="O68" i="13" s="1"/>
  <c r="F68" i="13"/>
  <c r="H68" i="13"/>
  <c r="C68" i="13"/>
  <c r="B97" i="13"/>
  <c r="E97" i="13"/>
  <c r="I134" i="13"/>
  <c r="T134" i="13"/>
  <c r="U134" i="13" s="1"/>
  <c r="N134" i="13" s="1"/>
  <c r="H134" i="13"/>
  <c r="C134" i="13"/>
  <c r="B134" i="13" s="1"/>
  <c r="G134" i="13"/>
  <c r="S134" i="13"/>
  <c r="F134" i="13"/>
  <c r="H12" i="13"/>
  <c r="L13" i="13"/>
  <c r="B16" i="13"/>
  <c r="G16" i="13"/>
  <c r="L16" i="13"/>
  <c r="J17" i="13"/>
  <c r="O17" i="13" s="1"/>
  <c r="G22" i="13"/>
  <c r="S23" i="13"/>
  <c r="F26" i="13"/>
  <c r="S26" i="13"/>
  <c r="L28" i="13"/>
  <c r="C31" i="13"/>
  <c r="B31" i="13" s="1"/>
  <c r="H36" i="13"/>
  <c r="C36" i="13"/>
  <c r="B36" i="13" s="1"/>
  <c r="C40" i="13"/>
  <c r="B40" i="13" s="1"/>
  <c r="L40" i="13"/>
  <c r="C43" i="13"/>
  <c r="I43" i="13"/>
  <c r="L43" i="13"/>
  <c r="C51" i="13"/>
  <c r="B51" i="13" s="1"/>
  <c r="F67" i="13"/>
  <c r="L67" i="13"/>
  <c r="I68" i="13"/>
  <c r="T72" i="13"/>
  <c r="U72" i="13" s="1"/>
  <c r="N72" i="13" s="1"/>
  <c r="L72" i="13"/>
  <c r="G72" i="13"/>
  <c r="S72" i="13"/>
  <c r="J72" i="13"/>
  <c r="O72" i="13" s="1"/>
  <c r="F72" i="13"/>
  <c r="H72" i="13"/>
  <c r="C72" i="13"/>
  <c r="B72" i="13" s="1"/>
  <c r="B78" i="13"/>
  <c r="E78" i="13"/>
  <c r="B94" i="13"/>
  <c r="E94" i="13"/>
  <c r="S97" i="13"/>
  <c r="J97" i="13"/>
  <c r="O97" i="13" s="1"/>
  <c r="F97" i="13"/>
  <c r="L97" i="13"/>
  <c r="T97" i="13"/>
  <c r="U97" i="13" s="1"/>
  <c r="N97" i="13" s="1"/>
  <c r="I97" i="13"/>
  <c r="G97" i="13"/>
  <c r="S100" i="13"/>
  <c r="I100" i="13"/>
  <c r="J100" i="13"/>
  <c r="O100" i="13" s="1"/>
  <c r="T100" i="13"/>
  <c r="U100" i="13" s="1"/>
  <c r="N100" i="13" s="1"/>
  <c r="H100" i="13"/>
  <c r="C100" i="13"/>
  <c r="E100" i="13" s="1"/>
  <c r="L100" i="13"/>
  <c r="F100" i="13"/>
  <c r="I116" i="13"/>
  <c r="L116" i="13"/>
  <c r="C116" i="13"/>
  <c r="B116" i="13" s="1"/>
  <c r="G116" i="13"/>
  <c r="J116" i="13"/>
  <c r="O116" i="13" s="1"/>
  <c r="I139" i="13"/>
  <c r="H139" i="13"/>
  <c r="L139" i="13"/>
  <c r="S139" i="13"/>
  <c r="F139" i="13"/>
  <c r="F12" i="13"/>
  <c r="J12" i="13"/>
  <c r="O12" i="13" s="1"/>
  <c r="I16" i="13"/>
  <c r="S16" i="13"/>
  <c r="S20" i="13"/>
  <c r="J20" i="13"/>
  <c r="O20" i="13" s="1"/>
  <c r="F20" i="13"/>
  <c r="T22" i="13"/>
  <c r="U22" i="13" s="1"/>
  <c r="N22" i="13" s="1"/>
  <c r="H28" i="13"/>
  <c r="S28" i="13"/>
  <c r="L31" i="13"/>
  <c r="F31" i="13"/>
  <c r="H37" i="13"/>
  <c r="L37" i="13"/>
  <c r="G40" i="13"/>
  <c r="B42" i="13"/>
  <c r="E42" i="13"/>
  <c r="J42" i="13"/>
  <c r="O42" i="13" s="1"/>
  <c r="L42" i="13"/>
  <c r="G42" i="13"/>
  <c r="S49" i="13"/>
  <c r="J49" i="13"/>
  <c r="O49" i="13" s="1"/>
  <c r="F49" i="13"/>
  <c r="T49" i="13"/>
  <c r="U49" i="13" s="1"/>
  <c r="N49" i="13" s="1"/>
  <c r="L49" i="13"/>
  <c r="G49" i="13"/>
  <c r="T69" i="13"/>
  <c r="U69" i="13" s="1"/>
  <c r="N69" i="13" s="1"/>
  <c r="L69" i="13"/>
  <c r="G69" i="13"/>
  <c r="S69" i="13"/>
  <c r="J69" i="13"/>
  <c r="O69" i="13" s="1"/>
  <c r="F69" i="13"/>
  <c r="H69" i="13"/>
  <c r="C69" i="13"/>
  <c r="B69" i="13" s="1"/>
  <c r="E93" i="13"/>
  <c r="B93" i="13"/>
  <c r="I136" i="13"/>
  <c r="J136" i="13"/>
  <c r="O136" i="13" s="1"/>
  <c r="G136" i="13"/>
  <c r="C136" i="13"/>
  <c r="B136" i="13" s="1"/>
  <c r="L136" i="13"/>
  <c r="L174" i="13"/>
  <c r="C174" i="13"/>
  <c r="I174" i="13"/>
  <c r="B13" i="4"/>
  <c r="C12" i="13"/>
  <c r="E12" i="13" s="1"/>
  <c r="G12" i="13"/>
  <c r="L12" i="13"/>
  <c r="F16" i="13"/>
  <c r="J16" i="13"/>
  <c r="O16" i="13" s="1"/>
  <c r="C17" i="13"/>
  <c r="I17" i="13"/>
  <c r="S17" i="13"/>
  <c r="C20" i="13"/>
  <c r="B20" i="13" s="1"/>
  <c r="I20" i="13"/>
  <c r="T20" i="13"/>
  <c r="U20" i="13" s="1"/>
  <c r="N20" i="13" s="1"/>
  <c r="F22" i="13"/>
  <c r="I25" i="13"/>
  <c r="S25" i="13"/>
  <c r="H25" i="13"/>
  <c r="E27" i="13"/>
  <c r="C28" i="13"/>
  <c r="B28" i="13" s="1"/>
  <c r="I28" i="13"/>
  <c r="I31" i="13"/>
  <c r="S31" i="13"/>
  <c r="E32" i="13"/>
  <c r="F34" i="13"/>
  <c r="S34" i="13"/>
  <c r="C35" i="13"/>
  <c r="J35" i="13"/>
  <c r="O35" i="13" s="1"/>
  <c r="G37" i="13"/>
  <c r="T37" i="13"/>
  <c r="U37" i="13" s="1"/>
  <c r="N37" i="13" s="1"/>
  <c r="J38" i="13"/>
  <c r="O38" i="13" s="1"/>
  <c r="T38" i="13"/>
  <c r="U38" i="13" s="1"/>
  <c r="N38" i="13" s="1"/>
  <c r="I38" i="13"/>
  <c r="H40" i="13"/>
  <c r="S42" i="13"/>
  <c r="E44" i="13"/>
  <c r="B44" i="13"/>
  <c r="T44" i="13"/>
  <c r="U44" i="13" s="1"/>
  <c r="N44" i="13" s="1"/>
  <c r="J44" i="13"/>
  <c r="O44" i="13" s="1"/>
  <c r="F44" i="13"/>
  <c r="L44" i="13"/>
  <c r="G44" i="13"/>
  <c r="H49" i="13"/>
  <c r="G50" i="13"/>
  <c r="S52" i="13"/>
  <c r="J52" i="13"/>
  <c r="O52" i="13" s="1"/>
  <c r="F52" i="13"/>
  <c r="T52" i="13"/>
  <c r="U52" i="13" s="1"/>
  <c r="N52" i="13" s="1"/>
  <c r="L52" i="13"/>
  <c r="G52" i="13"/>
  <c r="E53" i="13"/>
  <c r="B53" i="13"/>
  <c r="L66" i="13"/>
  <c r="F66" i="13"/>
  <c r="T66" i="13"/>
  <c r="U66" i="13" s="1"/>
  <c r="N66" i="13" s="1"/>
  <c r="G66" i="13"/>
  <c r="C66" i="13"/>
  <c r="B82" i="13"/>
  <c r="E82" i="13"/>
  <c r="T104" i="13"/>
  <c r="U104" i="13" s="1"/>
  <c r="N104" i="13" s="1"/>
  <c r="J104" i="13"/>
  <c r="O104" i="13" s="1"/>
  <c r="F104" i="13"/>
  <c r="I104" i="13"/>
  <c r="C104" i="13"/>
  <c r="B104" i="13" s="1"/>
  <c r="S104" i="13"/>
  <c r="H104" i="13"/>
  <c r="L104" i="13"/>
  <c r="F39" i="13"/>
  <c r="I45" i="13"/>
  <c r="C46" i="13"/>
  <c r="H46" i="13"/>
  <c r="S46" i="13"/>
  <c r="F47" i="13"/>
  <c r="I48" i="13"/>
  <c r="F53" i="13"/>
  <c r="J53" i="13"/>
  <c r="O53" i="13" s="1"/>
  <c r="C54" i="13"/>
  <c r="B54" i="13" s="1"/>
  <c r="I57" i="13"/>
  <c r="E59" i="13"/>
  <c r="I60" i="13"/>
  <c r="E62" i="13"/>
  <c r="E65" i="13"/>
  <c r="I65" i="13"/>
  <c r="I76" i="13"/>
  <c r="G78" i="13"/>
  <c r="F82" i="13"/>
  <c r="G84" i="13"/>
  <c r="L84" i="13"/>
  <c r="T84" i="13"/>
  <c r="U84" i="13" s="1"/>
  <c r="N84" i="13" s="1"/>
  <c r="G85" i="13"/>
  <c r="L85" i="13"/>
  <c r="T85" i="13"/>
  <c r="U85" i="13" s="1"/>
  <c r="N85" i="13" s="1"/>
  <c r="I89" i="13"/>
  <c r="F92" i="13"/>
  <c r="J92" i="13"/>
  <c r="O92" i="13" s="1"/>
  <c r="T92" i="13"/>
  <c r="U92" i="13" s="1"/>
  <c r="N92" i="13" s="1"/>
  <c r="F93" i="13"/>
  <c r="J93" i="13"/>
  <c r="O93" i="13" s="1"/>
  <c r="G94" i="13"/>
  <c r="L98" i="13"/>
  <c r="C98" i="13"/>
  <c r="H108" i="13"/>
  <c r="J111" i="13"/>
  <c r="O111" i="13" s="1"/>
  <c r="L111" i="13"/>
  <c r="C111" i="13"/>
  <c r="B111" i="13" s="1"/>
  <c r="I113" i="13"/>
  <c r="F114" i="13"/>
  <c r="J119" i="13"/>
  <c r="O119" i="13" s="1"/>
  <c r="T119" i="13"/>
  <c r="U119" i="13" s="1"/>
  <c r="N119" i="13" s="1"/>
  <c r="F119" i="13"/>
  <c r="I126" i="13"/>
  <c r="S126" i="13"/>
  <c r="F126" i="13"/>
  <c r="H126" i="13"/>
  <c r="T133" i="13"/>
  <c r="U133" i="13" s="1"/>
  <c r="N133" i="13" s="1"/>
  <c r="J133" i="13"/>
  <c r="O133" i="13" s="1"/>
  <c r="T173" i="13"/>
  <c r="U173" i="13" s="1"/>
  <c r="N173" i="13" s="1"/>
  <c r="H173" i="13"/>
  <c r="C173" i="13"/>
  <c r="B173" i="13" s="1"/>
  <c r="S173" i="13"/>
  <c r="J173" i="13"/>
  <c r="O173" i="13" s="1"/>
  <c r="L173" i="13"/>
  <c r="F173" i="13"/>
  <c r="E92" i="13"/>
  <c r="S101" i="13"/>
  <c r="J101" i="13"/>
  <c r="O101" i="13" s="1"/>
  <c r="F101" i="13"/>
  <c r="S105" i="13"/>
  <c r="J105" i="13"/>
  <c r="O105" i="13" s="1"/>
  <c r="F105" i="13"/>
  <c r="J107" i="13"/>
  <c r="O107" i="13" s="1"/>
  <c r="I107" i="13"/>
  <c r="L113" i="13"/>
  <c r="G113" i="13"/>
  <c r="I118" i="13"/>
  <c r="S118" i="13"/>
  <c r="F118" i="13"/>
  <c r="T118" i="13"/>
  <c r="U118" i="13" s="1"/>
  <c r="N118" i="13" s="1"/>
  <c r="J127" i="13"/>
  <c r="O127" i="13" s="1"/>
  <c r="H127" i="13"/>
  <c r="I127" i="13"/>
  <c r="I128" i="13"/>
  <c r="G128" i="13"/>
  <c r="J128" i="13"/>
  <c r="O128" i="13" s="1"/>
  <c r="T149" i="13"/>
  <c r="U149" i="13" s="1"/>
  <c r="N149" i="13" s="1"/>
  <c r="J149" i="13"/>
  <c r="O149" i="13" s="1"/>
  <c r="F149" i="13"/>
  <c r="I149" i="13"/>
  <c r="C149" i="13"/>
  <c r="B149" i="13" s="1"/>
  <c r="L149" i="13"/>
  <c r="L155" i="13"/>
  <c r="S155" i="13"/>
  <c r="T157" i="13"/>
  <c r="U157" i="13" s="1"/>
  <c r="N157" i="13" s="1"/>
  <c r="L157" i="13"/>
  <c r="G157" i="13"/>
  <c r="J157" i="13"/>
  <c r="O157" i="13" s="1"/>
  <c r="F157" i="13"/>
  <c r="J163" i="13"/>
  <c r="O163" i="13" s="1"/>
  <c r="T163" i="13"/>
  <c r="U163" i="13" s="1"/>
  <c r="N163" i="13" s="1"/>
  <c r="L163" i="13"/>
  <c r="S163" i="13"/>
  <c r="G163" i="13"/>
  <c r="H163" i="13"/>
  <c r="C163" i="13"/>
  <c r="B163" i="13" s="1"/>
  <c r="I173" i="13"/>
  <c r="E39" i="13"/>
  <c r="E60" i="13"/>
  <c r="E76" i="13"/>
  <c r="T82" i="13"/>
  <c r="U82" i="13" s="1"/>
  <c r="N82" i="13" s="1"/>
  <c r="F84" i="13"/>
  <c r="J84" i="13"/>
  <c r="O84" i="13" s="1"/>
  <c r="F85" i="13"/>
  <c r="J85" i="13"/>
  <c r="O85" i="13" s="1"/>
  <c r="I92" i="13"/>
  <c r="C101" i="13"/>
  <c r="B101" i="13" s="1"/>
  <c r="I101" i="13"/>
  <c r="T101" i="13"/>
  <c r="U101" i="13" s="1"/>
  <c r="N101" i="13" s="1"/>
  <c r="J103" i="13"/>
  <c r="O103" i="13" s="1"/>
  <c r="I103" i="13"/>
  <c r="I105" i="13"/>
  <c r="T105" i="13"/>
  <c r="U105" i="13" s="1"/>
  <c r="N105" i="13" s="1"/>
  <c r="L108" i="13"/>
  <c r="G108" i="13"/>
  <c r="H109" i="13"/>
  <c r="C109" i="13"/>
  <c r="B109" i="13" s="1"/>
  <c r="I111" i="13"/>
  <c r="H113" i="13"/>
  <c r="S113" i="13"/>
  <c r="I119" i="13"/>
  <c r="T123" i="13"/>
  <c r="U123" i="13" s="1"/>
  <c r="N123" i="13" s="1"/>
  <c r="H123" i="13"/>
  <c r="J123" i="13"/>
  <c r="O123" i="13" s="1"/>
  <c r="G126" i="13"/>
  <c r="T127" i="13"/>
  <c r="U127" i="13" s="1"/>
  <c r="N127" i="13" s="1"/>
  <c r="C128" i="13"/>
  <c r="B128" i="13" s="1"/>
  <c r="F144" i="13"/>
  <c r="S145" i="13"/>
  <c r="L145" i="13"/>
  <c r="G145" i="13"/>
  <c r="F145" i="13"/>
  <c r="H145" i="13"/>
  <c r="I146" i="13"/>
  <c r="T146" i="13"/>
  <c r="U146" i="13" s="1"/>
  <c r="N146" i="13" s="1"/>
  <c r="L146" i="13"/>
  <c r="F146" i="13"/>
  <c r="J146" i="13"/>
  <c r="O146" i="13" s="1"/>
  <c r="C146" i="13"/>
  <c r="L148" i="13"/>
  <c r="S148" i="13"/>
  <c r="F148" i="13"/>
  <c r="G148" i="13"/>
  <c r="S149" i="13"/>
  <c r="S157" i="13"/>
  <c r="L170" i="13"/>
  <c r="C170" i="13"/>
  <c r="E112" i="13"/>
  <c r="J115" i="13"/>
  <c r="O115" i="13" s="1"/>
  <c r="L115" i="13"/>
  <c r="C115" i="13"/>
  <c r="B115" i="13" s="1"/>
  <c r="I120" i="13"/>
  <c r="G120" i="13"/>
  <c r="I122" i="13"/>
  <c r="H122" i="13"/>
  <c r="C122" i="13"/>
  <c r="B122" i="13" s="1"/>
  <c r="I124" i="13"/>
  <c r="L124" i="13"/>
  <c r="C124" i="13"/>
  <c r="B124" i="13" s="1"/>
  <c r="F130" i="13"/>
  <c r="S130" i="13"/>
  <c r="T131" i="13"/>
  <c r="U131" i="13" s="1"/>
  <c r="N131" i="13" s="1"/>
  <c r="H131" i="13"/>
  <c r="S141" i="13"/>
  <c r="J141" i="13"/>
  <c r="O141" i="13" s="1"/>
  <c r="F141" i="13"/>
  <c r="H153" i="13"/>
  <c r="C153" i="13"/>
  <c r="E153" i="13" s="1"/>
  <c r="F159" i="13"/>
  <c r="C160" i="13"/>
  <c r="S160" i="13"/>
  <c r="I160" i="13"/>
  <c r="H162" i="13"/>
  <c r="G164" i="13"/>
  <c r="C164" i="13"/>
  <c r="E165" i="13" s="1"/>
  <c r="B165" i="13"/>
  <c r="J169" i="13"/>
  <c r="O169" i="13" s="1"/>
  <c r="S169" i="13"/>
  <c r="F7" i="20"/>
  <c r="G6" i="20"/>
  <c r="H6" i="20" s="1"/>
  <c r="H7" i="20" s="1"/>
  <c r="F8" i="20"/>
  <c r="I132" i="13"/>
  <c r="L132" i="13"/>
  <c r="C132" i="13"/>
  <c r="B132" i="13" s="1"/>
  <c r="L142" i="13"/>
  <c r="J142" i="13"/>
  <c r="O142" i="13" s="1"/>
  <c r="C142" i="13"/>
  <c r="H158" i="13"/>
  <c r="T158" i="13"/>
  <c r="U158" i="13" s="1"/>
  <c r="N158" i="13" s="1"/>
  <c r="I158" i="13"/>
  <c r="C158" i="13"/>
  <c r="J159" i="13"/>
  <c r="O159" i="13" s="1"/>
  <c r="L159" i="13"/>
  <c r="I162" i="13"/>
  <c r="G162" i="13"/>
  <c r="L171" i="13"/>
  <c r="S171" i="13"/>
  <c r="G9" i="20"/>
  <c r="E25" i="30"/>
  <c r="E8" i="21"/>
  <c r="F7" i="21"/>
  <c r="F6" i="21"/>
  <c r="B35" i="13"/>
  <c r="B13" i="13"/>
  <c r="E13" i="13"/>
  <c r="B38" i="13"/>
  <c r="E38" i="13"/>
  <c r="B79" i="13"/>
  <c r="E79" i="13"/>
  <c r="J86" i="13"/>
  <c r="O86" i="13" s="1"/>
  <c r="I86" i="13"/>
  <c r="L86" i="13"/>
  <c r="H86" i="13"/>
  <c r="G86" i="13"/>
  <c r="F86" i="13"/>
  <c r="J7" i="13"/>
  <c r="O7" i="13" s="1"/>
  <c r="B39" i="13"/>
  <c r="T86" i="13"/>
  <c r="U86" i="13" s="1"/>
  <c r="N86" i="13" s="1"/>
  <c r="L137" i="13"/>
  <c r="C137" i="13"/>
  <c r="S137" i="13"/>
  <c r="G137" i="13"/>
  <c r="I137" i="13"/>
  <c r="H137" i="13"/>
  <c r="F137" i="13"/>
  <c r="J137" i="13"/>
  <c r="O137" i="13" s="1"/>
  <c r="J143" i="13"/>
  <c r="O143" i="13" s="1"/>
  <c r="L143" i="13"/>
  <c r="I143" i="13"/>
  <c r="H143" i="13"/>
  <c r="F143" i="13"/>
  <c r="G143" i="13"/>
  <c r="C143" i="13"/>
  <c r="J14" i="13"/>
  <c r="O14" i="13" s="1"/>
  <c r="L14" i="13"/>
  <c r="H14" i="13"/>
  <c r="T14" i="13"/>
  <c r="U14" i="13" s="1"/>
  <c r="N14" i="13" s="1"/>
  <c r="G14" i="13"/>
  <c r="S14" i="13"/>
  <c r="F14" i="13"/>
  <c r="C21" i="13"/>
  <c r="F33" i="13"/>
  <c r="J58" i="13"/>
  <c r="O58" i="13" s="1"/>
  <c r="I58" i="13"/>
  <c r="H58" i="13"/>
  <c r="F58" i="13"/>
  <c r="T58" i="13"/>
  <c r="U58" i="13" s="1"/>
  <c r="N58" i="13" s="1"/>
  <c r="S58" i="13"/>
  <c r="J70" i="13"/>
  <c r="O70" i="13" s="1"/>
  <c r="I70" i="13"/>
  <c r="L70" i="13"/>
  <c r="H70" i="13"/>
  <c r="G70" i="13"/>
  <c r="F70" i="13"/>
  <c r="J79" i="13"/>
  <c r="O79" i="13" s="1"/>
  <c r="T79" i="13"/>
  <c r="U79" i="13" s="1"/>
  <c r="N79" i="13" s="1"/>
  <c r="H79" i="13"/>
  <c r="S79" i="13"/>
  <c r="G79" i="13"/>
  <c r="L79" i="13"/>
  <c r="I79" i="13"/>
  <c r="F79" i="13"/>
  <c r="B90" i="13"/>
  <c r="E90" i="13"/>
  <c r="J106" i="13"/>
  <c r="O106" i="13" s="1"/>
  <c r="I106" i="13"/>
  <c r="T106" i="13"/>
  <c r="U106" i="13" s="1"/>
  <c r="N106" i="13" s="1"/>
  <c r="H106" i="13"/>
  <c r="L106" i="13"/>
  <c r="G106" i="13"/>
  <c r="F106" i="13"/>
  <c r="T137" i="13"/>
  <c r="U137" i="13" s="1"/>
  <c r="N137" i="13" s="1"/>
  <c r="S143" i="13"/>
  <c r="J166" i="13"/>
  <c r="O166" i="13" s="1"/>
  <c r="H166" i="13"/>
  <c r="T166" i="13"/>
  <c r="U166" i="13" s="1"/>
  <c r="N166" i="13" s="1"/>
  <c r="G166" i="13"/>
  <c r="S166" i="13"/>
  <c r="F166" i="13"/>
  <c r="I166" i="13"/>
  <c r="C166" i="13"/>
  <c r="J30" i="13"/>
  <c r="O30" i="13" s="1"/>
  <c r="S30" i="13"/>
  <c r="F30" i="13"/>
  <c r="C30" i="13"/>
  <c r="E31" i="13" s="1"/>
  <c r="L30" i="13"/>
  <c r="E54" i="13"/>
  <c r="B106" i="13"/>
  <c r="E106" i="13"/>
  <c r="E108" i="13"/>
  <c r="E109" i="13"/>
  <c r="J110" i="13"/>
  <c r="O110" i="13" s="1"/>
  <c r="I110" i="13"/>
  <c r="T110" i="13"/>
  <c r="U110" i="13" s="1"/>
  <c r="N110" i="13" s="1"/>
  <c r="H110" i="13"/>
  <c r="L110" i="13"/>
  <c r="G110" i="13"/>
  <c r="F110" i="13"/>
  <c r="J21" i="13"/>
  <c r="O21" i="13" s="1"/>
  <c r="I21" i="13"/>
  <c r="H21" i="13"/>
  <c r="T35" i="13"/>
  <c r="U35" i="13" s="1"/>
  <c r="N35" i="13" s="1"/>
  <c r="H35" i="13"/>
  <c r="L35" i="13"/>
  <c r="I35" i="13"/>
  <c r="G35" i="13"/>
  <c r="S35" i="13"/>
  <c r="F35" i="13"/>
  <c r="E68" i="13"/>
  <c r="B68" i="13"/>
  <c r="E72" i="13"/>
  <c r="E73" i="13"/>
  <c r="S86" i="13"/>
  <c r="S110" i="13"/>
  <c r="S21" i="13"/>
  <c r="J54" i="13"/>
  <c r="O54" i="13" s="1"/>
  <c r="I54" i="13"/>
  <c r="H54" i="13"/>
  <c r="G54" i="13"/>
  <c r="F54" i="13"/>
  <c r="C63" i="13"/>
  <c r="E64" i="13" s="1"/>
  <c r="B64" i="13"/>
  <c r="J74" i="13"/>
  <c r="O74" i="13" s="1"/>
  <c r="I74" i="13"/>
  <c r="H74" i="13"/>
  <c r="G74" i="13"/>
  <c r="F74" i="13"/>
  <c r="T74" i="13"/>
  <c r="U74" i="13" s="1"/>
  <c r="N74" i="13" s="1"/>
  <c r="S74" i="13"/>
  <c r="J22" i="13"/>
  <c r="O22" i="13" s="1"/>
  <c r="L22" i="13"/>
  <c r="I22" i="13"/>
  <c r="H22" i="13"/>
  <c r="B25" i="13"/>
  <c r="S29" i="13"/>
  <c r="F29" i="13"/>
  <c r="L29" i="13"/>
  <c r="C29" i="13"/>
  <c r="J29" i="13"/>
  <c r="O29" i="13" s="1"/>
  <c r="H30" i="13"/>
  <c r="B43" i="13"/>
  <c r="E43" i="13"/>
  <c r="E48" i="13"/>
  <c r="E49" i="13"/>
  <c r="T54" i="13"/>
  <c r="U54" i="13" s="1"/>
  <c r="N54" i="13" s="1"/>
  <c r="S70" i="13"/>
  <c r="E91" i="13"/>
  <c r="S106" i="13"/>
  <c r="T143" i="13"/>
  <c r="U143" i="13" s="1"/>
  <c r="N143" i="13" s="1"/>
  <c r="B159" i="13"/>
  <c r="E159" i="13"/>
  <c r="B26" i="13"/>
  <c r="E26" i="13"/>
  <c r="E28" i="13"/>
  <c r="E45" i="13"/>
  <c r="E56" i="13"/>
  <c r="E57" i="13"/>
  <c r="J13" i="13"/>
  <c r="O13" i="13" s="1"/>
  <c r="H13" i="13"/>
  <c r="T13" i="13"/>
  <c r="U13" i="13" s="1"/>
  <c r="N13" i="13" s="1"/>
  <c r="G13" i="13"/>
  <c r="S13" i="13"/>
  <c r="F13" i="13"/>
  <c r="B27" i="13"/>
  <c r="I30" i="13"/>
  <c r="B37" i="13"/>
  <c r="E40" i="13"/>
  <c r="E41" i="13"/>
  <c r="T70" i="13"/>
  <c r="U70" i="13" s="1"/>
  <c r="N70" i="13" s="1"/>
  <c r="C86" i="13"/>
  <c r="J102" i="13"/>
  <c r="O102" i="13" s="1"/>
  <c r="I102" i="13"/>
  <c r="T102" i="13"/>
  <c r="U102" i="13" s="1"/>
  <c r="N102" i="13" s="1"/>
  <c r="H102" i="13"/>
  <c r="G102" i="13"/>
  <c r="F102" i="13"/>
  <c r="S102" i="13"/>
  <c r="C102" i="13"/>
  <c r="B112" i="13"/>
  <c r="L33" i="13"/>
  <c r="C33" i="13"/>
  <c r="I33" i="13"/>
  <c r="H33" i="13"/>
  <c r="T33" i="13"/>
  <c r="U33" i="13" s="1"/>
  <c r="N33" i="13" s="1"/>
  <c r="G33" i="13"/>
  <c r="B58" i="13"/>
  <c r="E58" i="13"/>
  <c r="J63" i="13"/>
  <c r="O63" i="13" s="1"/>
  <c r="T63" i="13"/>
  <c r="U63" i="13" s="1"/>
  <c r="N63" i="13" s="1"/>
  <c r="H63" i="13"/>
  <c r="S63" i="13"/>
  <c r="G63" i="13"/>
  <c r="I63" i="13"/>
  <c r="F63" i="13"/>
  <c r="B74" i="13"/>
  <c r="E74" i="13"/>
  <c r="E84" i="13"/>
  <c r="B84" i="13"/>
  <c r="E88" i="13"/>
  <c r="E89" i="13"/>
  <c r="B110" i="13"/>
  <c r="E111" i="13"/>
  <c r="E110" i="13"/>
  <c r="J151" i="13"/>
  <c r="O151" i="13" s="1"/>
  <c r="S151" i="13"/>
  <c r="F151" i="13"/>
  <c r="C151" i="13"/>
  <c r="L151" i="13"/>
  <c r="H151" i="13"/>
  <c r="I151" i="13"/>
  <c r="G151" i="13"/>
  <c r="I13" i="13"/>
  <c r="E14" i="13"/>
  <c r="E15" i="13"/>
  <c r="T19" i="13"/>
  <c r="U19" i="13" s="1"/>
  <c r="N19" i="13" s="1"/>
  <c r="H19" i="13"/>
  <c r="S19" i="13"/>
  <c r="F19" i="13"/>
  <c r="C19" i="13"/>
  <c r="L19" i="13"/>
  <c r="G21" i="13"/>
  <c r="T23" i="13"/>
  <c r="U23" i="13" s="1"/>
  <c r="N23" i="13" s="1"/>
  <c r="H23" i="13"/>
  <c r="C23" i="13"/>
  <c r="J23" i="13"/>
  <c r="O23" i="13" s="1"/>
  <c r="I23" i="13"/>
  <c r="G23" i="13"/>
  <c r="T30" i="13"/>
  <c r="U30" i="13" s="1"/>
  <c r="N30" i="13" s="1"/>
  <c r="S33" i="13"/>
  <c r="J34" i="13"/>
  <c r="O34" i="13" s="1"/>
  <c r="C34" i="13"/>
  <c r="I34" i="13"/>
  <c r="H34" i="13"/>
  <c r="T34" i="13"/>
  <c r="U34" i="13" s="1"/>
  <c r="N34" i="13" s="1"/>
  <c r="G34" i="13"/>
  <c r="B47" i="13"/>
  <c r="E47" i="13"/>
  <c r="E52" i="13"/>
  <c r="B52" i="13"/>
  <c r="E75" i="13"/>
  <c r="J90" i="13"/>
  <c r="O90" i="13" s="1"/>
  <c r="I90" i="13"/>
  <c r="H90" i="13"/>
  <c r="G90" i="13"/>
  <c r="F90" i="13"/>
  <c r="T90" i="13"/>
  <c r="U90" i="13" s="1"/>
  <c r="N90" i="13" s="1"/>
  <c r="S90" i="13"/>
  <c r="E95" i="13"/>
  <c r="B108" i="13"/>
  <c r="B142" i="13"/>
  <c r="E142" i="13"/>
  <c r="T151" i="13"/>
  <c r="U151" i="13" s="1"/>
  <c r="N151" i="13" s="1"/>
  <c r="T15" i="13"/>
  <c r="U15" i="13" s="1"/>
  <c r="N15" i="13" s="1"/>
  <c r="H15" i="13"/>
  <c r="L46" i="13"/>
  <c r="L50" i="13"/>
  <c r="J51" i="13"/>
  <c r="O51" i="13" s="1"/>
  <c r="T51" i="13"/>
  <c r="U51" i="13" s="1"/>
  <c r="N51" i="13" s="1"/>
  <c r="H51" i="13"/>
  <c r="S51" i="13"/>
  <c r="G51" i="13"/>
  <c r="B60" i="13"/>
  <c r="H66" i="13"/>
  <c r="J67" i="13"/>
  <c r="O67" i="13" s="1"/>
  <c r="T67" i="13"/>
  <c r="U67" i="13" s="1"/>
  <c r="N67" i="13" s="1"/>
  <c r="H67" i="13"/>
  <c r="S67" i="13"/>
  <c r="G67" i="13"/>
  <c r="B76" i="13"/>
  <c r="H82" i="13"/>
  <c r="J83" i="13"/>
  <c r="O83" i="13" s="1"/>
  <c r="T83" i="13"/>
  <c r="U83" i="13" s="1"/>
  <c r="N83" i="13" s="1"/>
  <c r="H83" i="13"/>
  <c r="S83" i="13"/>
  <c r="G83" i="13"/>
  <c r="B92" i="13"/>
  <c r="J98" i="13"/>
  <c r="O98" i="13" s="1"/>
  <c r="I98" i="13"/>
  <c r="T98" i="13"/>
  <c r="U98" i="13" s="1"/>
  <c r="N98" i="13" s="1"/>
  <c r="H98" i="13"/>
  <c r="B100" i="13"/>
  <c r="E104" i="13"/>
  <c r="L117" i="13"/>
  <c r="C117" i="13"/>
  <c r="E118" i="13" s="1"/>
  <c r="S117" i="13"/>
  <c r="G117" i="13"/>
  <c r="I117" i="13"/>
  <c r="H117" i="13"/>
  <c r="F117" i="13"/>
  <c r="C140" i="13"/>
  <c r="T156" i="13"/>
  <c r="U156" i="13" s="1"/>
  <c r="N156" i="13" s="1"/>
  <c r="H156" i="13"/>
  <c r="L156" i="13"/>
  <c r="I156" i="13"/>
  <c r="G156" i="13"/>
  <c r="S156" i="13"/>
  <c r="F156" i="13"/>
  <c r="C156" i="13"/>
  <c r="S12" i="9"/>
  <c r="T5154" i="9"/>
  <c r="T27" i="13"/>
  <c r="U27" i="13" s="1"/>
  <c r="N27" i="13" s="1"/>
  <c r="H27" i="13"/>
  <c r="J39" i="13"/>
  <c r="O39" i="13" s="1"/>
  <c r="T39" i="13"/>
  <c r="U39" i="13" s="1"/>
  <c r="N39" i="13" s="1"/>
  <c r="H39" i="13"/>
  <c r="J43" i="13"/>
  <c r="O43" i="13" s="1"/>
  <c r="T43" i="13"/>
  <c r="U43" i="13" s="1"/>
  <c r="N43" i="13" s="1"/>
  <c r="H43" i="13"/>
  <c r="J47" i="13"/>
  <c r="O47" i="13" s="1"/>
  <c r="T47" i="13"/>
  <c r="U47" i="13" s="1"/>
  <c r="N47" i="13" s="1"/>
  <c r="H47" i="13"/>
  <c r="J62" i="13"/>
  <c r="O62" i="13" s="1"/>
  <c r="I62" i="13"/>
  <c r="J78" i="13"/>
  <c r="O78" i="13" s="1"/>
  <c r="I78" i="13"/>
  <c r="J94" i="13"/>
  <c r="O94" i="13" s="1"/>
  <c r="I94" i="13"/>
  <c r="T94" i="13"/>
  <c r="U94" i="13" s="1"/>
  <c r="N94" i="13" s="1"/>
  <c r="J114" i="13"/>
  <c r="O114" i="13" s="1"/>
  <c r="I114" i="13"/>
  <c r="T114" i="13"/>
  <c r="U114" i="13" s="1"/>
  <c r="N114" i="13" s="1"/>
  <c r="H114" i="13"/>
  <c r="T117" i="13"/>
  <c r="U117" i="13" s="1"/>
  <c r="N117" i="13" s="1"/>
  <c r="L121" i="13"/>
  <c r="C121" i="13"/>
  <c r="S121" i="13"/>
  <c r="G121" i="13"/>
  <c r="I121" i="13"/>
  <c r="H121" i="13"/>
  <c r="F121" i="13"/>
  <c r="E152" i="13"/>
  <c r="C12" i="18"/>
  <c r="D11" i="18"/>
  <c r="E11" i="18"/>
  <c r="G15" i="13"/>
  <c r="E18" i="13"/>
  <c r="G25" i="13"/>
  <c r="T25" i="13"/>
  <c r="U25" i="13" s="1"/>
  <c r="N25" i="13" s="1"/>
  <c r="G26" i="13"/>
  <c r="T26" i="13"/>
  <c r="U26" i="13" s="1"/>
  <c r="N26" i="13" s="1"/>
  <c r="F27" i="13"/>
  <c r="S27" i="13"/>
  <c r="F37" i="13"/>
  <c r="S37" i="13"/>
  <c r="F38" i="13"/>
  <c r="S38" i="13"/>
  <c r="S39" i="13"/>
  <c r="S43" i="13"/>
  <c r="S47" i="13"/>
  <c r="E51" i="13"/>
  <c r="J55" i="13"/>
  <c r="O55" i="13" s="1"/>
  <c r="T55" i="13"/>
  <c r="U55" i="13" s="1"/>
  <c r="N55" i="13" s="1"/>
  <c r="H55" i="13"/>
  <c r="S55" i="13"/>
  <c r="G55" i="13"/>
  <c r="S62" i="13"/>
  <c r="E67" i="13"/>
  <c r="J71" i="13"/>
  <c r="O71" i="13" s="1"/>
  <c r="T71" i="13"/>
  <c r="U71" i="13" s="1"/>
  <c r="N71" i="13" s="1"/>
  <c r="H71" i="13"/>
  <c r="S71" i="13"/>
  <c r="G71" i="13"/>
  <c r="S78" i="13"/>
  <c r="E83" i="13"/>
  <c r="J87" i="13"/>
  <c r="O87" i="13" s="1"/>
  <c r="T87" i="13"/>
  <c r="U87" i="13" s="1"/>
  <c r="N87" i="13" s="1"/>
  <c r="H87" i="13"/>
  <c r="S87" i="13"/>
  <c r="G87" i="13"/>
  <c r="E96" i="13"/>
  <c r="C114" i="13"/>
  <c r="S114" i="13"/>
  <c r="E116" i="13"/>
  <c r="T121" i="13"/>
  <c r="U121" i="13" s="1"/>
  <c r="N121" i="13" s="1"/>
  <c r="L125" i="13"/>
  <c r="C125" i="13"/>
  <c r="S125" i="13"/>
  <c r="G125" i="13"/>
  <c r="I125" i="13"/>
  <c r="H125" i="13"/>
  <c r="F125" i="13"/>
  <c r="B147" i="13"/>
  <c r="B171" i="13"/>
  <c r="E171" i="13"/>
  <c r="F10" i="17"/>
  <c r="E10" i="17"/>
  <c r="D11" i="17" s="1"/>
  <c r="C11" i="17"/>
  <c r="G10" i="17"/>
  <c r="J66" i="13"/>
  <c r="O66" i="13" s="1"/>
  <c r="I66" i="13"/>
  <c r="E80" i="13"/>
  <c r="J82" i="13"/>
  <c r="O82" i="13" s="1"/>
  <c r="I82" i="13"/>
  <c r="L129" i="13"/>
  <c r="C129" i="13"/>
  <c r="S129" i="13"/>
  <c r="G129" i="13"/>
  <c r="I129" i="13"/>
  <c r="H129" i="13"/>
  <c r="F129" i="13"/>
  <c r="T140" i="13"/>
  <c r="U140" i="13" s="1"/>
  <c r="N140" i="13" s="1"/>
  <c r="H140" i="13"/>
  <c r="S140" i="13"/>
  <c r="F140" i="13"/>
  <c r="L140" i="13"/>
  <c r="I140" i="13"/>
  <c r="G140" i="13"/>
  <c r="E158" i="13"/>
  <c r="B158" i="13"/>
  <c r="T172" i="13"/>
  <c r="U172" i="13" s="1"/>
  <c r="N172" i="13" s="1"/>
  <c r="H172" i="13"/>
  <c r="I172" i="13"/>
  <c r="J172" i="13"/>
  <c r="O172" i="13" s="1"/>
  <c r="G172" i="13"/>
  <c r="F172" i="13"/>
  <c r="C172" i="13"/>
  <c r="H9" i="20"/>
  <c r="H10" i="20"/>
  <c r="H8" i="20"/>
  <c r="I6" i="20"/>
  <c r="J15" i="13"/>
  <c r="O15" i="13" s="1"/>
  <c r="G17" i="13"/>
  <c r="G18" i="13"/>
  <c r="T18" i="13"/>
  <c r="U18" i="13" s="1"/>
  <c r="N18" i="13" s="1"/>
  <c r="I26" i="13"/>
  <c r="I27" i="13"/>
  <c r="T31" i="13"/>
  <c r="U31" i="13" s="1"/>
  <c r="N31" i="13" s="1"/>
  <c r="H31" i="13"/>
  <c r="H38" i="13"/>
  <c r="G39" i="13"/>
  <c r="F42" i="13"/>
  <c r="T42" i="13"/>
  <c r="U42" i="13" s="1"/>
  <c r="N42" i="13" s="1"/>
  <c r="G43" i="13"/>
  <c r="F46" i="13"/>
  <c r="T46" i="13"/>
  <c r="U46" i="13" s="1"/>
  <c r="N46" i="13" s="1"/>
  <c r="G47" i="13"/>
  <c r="F50" i="13"/>
  <c r="T50" i="13"/>
  <c r="U50" i="13" s="1"/>
  <c r="N50" i="13" s="1"/>
  <c r="I51" i="13"/>
  <c r="E55" i="13"/>
  <c r="J59" i="13"/>
  <c r="O59" i="13" s="1"/>
  <c r="T59" i="13"/>
  <c r="U59" i="13" s="1"/>
  <c r="N59" i="13" s="1"/>
  <c r="H59" i="13"/>
  <c r="S59" i="13"/>
  <c r="G59" i="13"/>
  <c r="F62" i="13"/>
  <c r="S66" i="13"/>
  <c r="I67" i="13"/>
  <c r="E71" i="13"/>
  <c r="J75" i="13"/>
  <c r="O75" i="13" s="1"/>
  <c r="T75" i="13"/>
  <c r="U75" i="13" s="1"/>
  <c r="N75" i="13" s="1"/>
  <c r="H75" i="13"/>
  <c r="S75" i="13"/>
  <c r="G75" i="13"/>
  <c r="F78" i="13"/>
  <c r="S82" i="13"/>
  <c r="I83" i="13"/>
  <c r="E87" i="13"/>
  <c r="J91" i="13"/>
  <c r="O91" i="13" s="1"/>
  <c r="T91" i="13"/>
  <c r="U91" i="13" s="1"/>
  <c r="N91" i="13" s="1"/>
  <c r="H91" i="13"/>
  <c r="S91" i="13"/>
  <c r="G91" i="13"/>
  <c r="F94" i="13"/>
  <c r="F98" i="13"/>
  <c r="E107" i="13"/>
  <c r="T129" i="13"/>
  <c r="U129" i="13" s="1"/>
  <c r="N129" i="13" s="1"/>
  <c r="L133" i="13"/>
  <c r="C133" i="13"/>
  <c r="E134" i="13" s="1"/>
  <c r="S133" i="13"/>
  <c r="G133" i="13"/>
  <c r="I133" i="13"/>
  <c r="H133" i="13"/>
  <c r="F133" i="13"/>
  <c r="L154" i="13"/>
  <c r="C154" i="13"/>
  <c r="I154" i="13"/>
  <c r="H154" i="13"/>
  <c r="T154" i="13"/>
  <c r="U154" i="13" s="1"/>
  <c r="N154" i="13" s="1"/>
  <c r="G154" i="13"/>
  <c r="S154" i="13"/>
  <c r="J154" i="13"/>
  <c r="O154" i="13" s="1"/>
  <c r="F154" i="13"/>
  <c r="S172" i="13"/>
  <c r="T144" i="13"/>
  <c r="U144" i="13" s="1"/>
  <c r="N144" i="13" s="1"/>
  <c r="H144" i="13"/>
  <c r="C144" i="13"/>
  <c r="J144" i="13"/>
  <c r="O144" i="13" s="1"/>
  <c r="I144" i="13"/>
  <c r="G144" i="13"/>
  <c r="E161" i="13"/>
  <c r="E160" i="13"/>
  <c r="J167" i="13"/>
  <c r="O167" i="13" s="1"/>
  <c r="L167" i="13"/>
  <c r="H167" i="13"/>
  <c r="T167" i="13"/>
  <c r="U167" i="13" s="1"/>
  <c r="N167" i="13" s="1"/>
  <c r="G167" i="13"/>
  <c r="S167" i="13"/>
  <c r="F167" i="13"/>
  <c r="T168" i="13"/>
  <c r="U168" i="13" s="1"/>
  <c r="N168" i="13" s="1"/>
  <c r="H168" i="13"/>
  <c r="C168" i="13"/>
  <c r="L168" i="13"/>
  <c r="I168" i="13"/>
  <c r="G168" i="13"/>
  <c r="F168" i="13"/>
  <c r="J175" i="13"/>
  <c r="O175" i="13" s="1"/>
  <c r="S175" i="13"/>
  <c r="F175" i="13"/>
  <c r="C175" i="13"/>
  <c r="L175" i="13"/>
  <c r="I175" i="13"/>
  <c r="H175" i="13"/>
  <c r="G95" i="13"/>
  <c r="S95" i="13"/>
  <c r="G99" i="13"/>
  <c r="S99" i="13"/>
  <c r="G103" i="13"/>
  <c r="S103" i="13"/>
  <c r="G107" i="13"/>
  <c r="S107" i="13"/>
  <c r="G111" i="13"/>
  <c r="S111" i="13"/>
  <c r="C113" i="13"/>
  <c r="G115" i="13"/>
  <c r="S115" i="13"/>
  <c r="S116" i="13"/>
  <c r="J118" i="13"/>
  <c r="O118" i="13" s="1"/>
  <c r="S120" i="13"/>
  <c r="J122" i="13"/>
  <c r="O122" i="13" s="1"/>
  <c r="S124" i="13"/>
  <c r="J126" i="13"/>
  <c r="O126" i="13" s="1"/>
  <c r="S128" i="13"/>
  <c r="J130" i="13"/>
  <c r="O130" i="13" s="1"/>
  <c r="S132" i="13"/>
  <c r="J134" i="13"/>
  <c r="O134" i="13" s="1"/>
  <c r="S136" i="13"/>
  <c r="J138" i="13"/>
  <c r="O138" i="13" s="1"/>
  <c r="J139" i="13"/>
  <c r="O139" i="13" s="1"/>
  <c r="T139" i="13"/>
  <c r="U139" i="13" s="1"/>
  <c r="N139" i="13" s="1"/>
  <c r="G139" i="13"/>
  <c r="C139" i="13"/>
  <c r="S144" i="13"/>
  <c r="E149" i="13"/>
  <c r="G150" i="13"/>
  <c r="F155" i="13"/>
  <c r="F164" i="13"/>
  <c r="S168" i="13"/>
  <c r="H170" i="13"/>
  <c r="S174" i="13"/>
  <c r="F174" i="13"/>
  <c r="J174" i="13"/>
  <c r="O174" i="13" s="1"/>
  <c r="H174" i="13"/>
  <c r="G174" i="13"/>
  <c r="T174" i="13"/>
  <c r="U174" i="13" s="1"/>
  <c r="N174" i="13" s="1"/>
  <c r="T175" i="13"/>
  <c r="U175" i="13" s="1"/>
  <c r="N175" i="13" s="1"/>
  <c r="H95" i="13"/>
  <c r="T95" i="13"/>
  <c r="U95" i="13" s="1"/>
  <c r="N95" i="13" s="1"/>
  <c r="H99" i="13"/>
  <c r="T99" i="13"/>
  <c r="U99" i="13" s="1"/>
  <c r="N99" i="13" s="1"/>
  <c r="H103" i="13"/>
  <c r="T103" i="13"/>
  <c r="U103" i="13" s="1"/>
  <c r="N103" i="13" s="1"/>
  <c r="H107" i="13"/>
  <c r="T107" i="13"/>
  <c r="U107" i="13" s="1"/>
  <c r="N107" i="13" s="1"/>
  <c r="H111" i="13"/>
  <c r="T111" i="13"/>
  <c r="U111" i="13" s="1"/>
  <c r="N111" i="13" s="1"/>
  <c r="H115" i="13"/>
  <c r="T115" i="13"/>
  <c r="U115" i="13" s="1"/>
  <c r="N115" i="13" s="1"/>
  <c r="F116" i="13"/>
  <c r="T116" i="13"/>
  <c r="U116" i="13" s="1"/>
  <c r="N116" i="13" s="1"/>
  <c r="L118" i="13"/>
  <c r="S119" i="13"/>
  <c r="G119" i="13"/>
  <c r="L119" i="13"/>
  <c r="C119" i="13"/>
  <c r="E120" i="13" s="1"/>
  <c r="F120" i="13"/>
  <c r="T120" i="13"/>
  <c r="U120" i="13" s="1"/>
  <c r="N120" i="13" s="1"/>
  <c r="L122" i="13"/>
  <c r="S123" i="13"/>
  <c r="G123" i="13"/>
  <c r="L123" i="13"/>
  <c r="C123" i="13"/>
  <c r="F124" i="13"/>
  <c r="T124" i="13"/>
  <c r="U124" i="13" s="1"/>
  <c r="N124" i="13" s="1"/>
  <c r="L126" i="13"/>
  <c r="S127" i="13"/>
  <c r="G127" i="13"/>
  <c r="L127" i="13"/>
  <c r="C127" i="13"/>
  <c r="F128" i="13"/>
  <c r="T128" i="13"/>
  <c r="U128" i="13" s="1"/>
  <c r="N128" i="13" s="1"/>
  <c r="L130" i="13"/>
  <c r="S131" i="13"/>
  <c r="G131" i="13"/>
  <c r="L131" i="13"/>
  <c r="C131" i="13"/>
  <c r="E132" i="13" s="1"/>
  <c r="F132" i="13"/>
  <c r="T132" i="13"/>
  <c r="U132" i="13" s="1"/>
  <c r="N132" i="13" s="1"/>
  <c r="L134" i="13"/>
  <c r="S135" i="13"/>
  <c r="G135" i="13"/>
  <c r="L135" i="13"/>
  <c r="C135" i="13"/>
  <c r="E136" i="13" s="1"/>
  <c r="F136" i="13"/>
  <c r="T136" i="13"/>
  <c r="U136" i="13" s="1"/>
  <c r="N136" i="13" s="1"/>
  <c r="L138" i="13"/>
  <c r="I142" i="13"/>
  <c r="H142" i="13"/>
  <c r="B160" i="13"/>
  <c r="C167" i="13"/>
  <c r="F8" i="21"/>
  <c r="E9" i="21"/>
  <c r="H116" i="13"/>
  <c r="H120" i="13"/>
  <c r="E122" i="13"/>
  <c r="H124" i="13"/>
  <c r="H128" i="13"/>
  <c r="E130" i="13"/>
  <c r="H132" i="13"/>
  <c r="H136" i="13"/>
  <c r="E138" i="13"/>
  <c r="E148" i="13"/>
  <c r="S150" i="13"/>
  <c r="F150" i="13"/>
  <c r="L150" i="13"/>
  <c r="C150" i="13"/>
  <c r="J150" i="13"/>
  <c r="O150" i="13" s="1"/>
  <c r="J155" i="13"/>
  <c r="O155" i="13" s="1"/>
  <c r="C155" i="13"/>
  <c r="I155" i="13"/>
  <c r="H155" i="13"/>
  <c r="T155" i="13"/>
  <c r="U155" i="13" s="1"/>
  <c r="N155" i="13" s="1"/>
  <c r="G155" i="13"/>
  <c r="T164" i="13"/>
  <c r="U164" i="13" s="1"/>
  <c r="N164" i="13" s="1"/>
  <c r="H164" i="13"/>
  <c r="L164" i="13"/>
  <c r="J164" i="13"/>
  <c r="O164" i="13" s="1"/>
  <c r="I164" i="13"/>
  <c r="I170" i="13"/>
  <c r="J170" i="13"/>
  <c r="O170" i="13" s="1"/>
  <c r="G170" i="13"/>
  <c r="T170" i="13"/>
  <c r="U170" i="13" s="1"/>
  <c r="N170" i="13" s="1"/>
  <c r="F170" i="13"/>
  <c r="S170" i="13"/>
  <c r="J171" i="13"/>
  <c r="O171" i="13" s="1"/>
  <c r="I171" i="13"/>
  <c r="H171" i="13"/>
  <c r="G171" i="13"/>
  <c r="T171" i="13"/>
  <c r="U171" i="13" s="1"/>
  <c r="N171" i="13" s="1"/>
  <c r="F171" i="13"/>
  <c r="G8" i="20"/>
  <c r="G7" i="20"/>
  <c r="I163" i="13"/>
  <c r="G10" i="20"/>
  <c r="I10" i="20"/>
  <c r="F10" i="20"/>
  <c r="C11" i="20"/>
  <c r="D10" i="20"/>
  <c r="T148" i="13"/>
  <c r="U148" i="13" s="1"/>
  <c r="N148" i="13" s="1"/>
  <c r="H148" i="13"/>
  <c r="B152" i="13"/>
  <c r="B153" i="13"/>
  <c r="B162" i="13"/>
  <c r="E10" i="20"/>
  <c r="S158" i="13"/>
  <c r="T160" i="13"/>
  <c r="U160" i="13" s="1"/>
  <c r="N160" i="13" s="1"/>
  <c r="H160" i="13"/>
  <c r="I147" i="13"/>
  <c r="I148" i="13"/>
  <c r="T152" i="13"/>
  <c r="U152" i="13" s="1"/>
  <c r="N152" i="13" s="1"/>
  <c r="H152" i="13"/>
  <c r="H159" i="13"/>
  <c r="G160" i="13"/>
  <c r="E163" i="13"/>
  <c r="E9" i="17"/>
  <c r="D10" i="17" s="1"/>
  <c r="G9" i="17"/>
  <c r="E9" i="20"/>
  <c r="C7" i="21"/>
  <c r="B8" i="21"/>
  <c r="I5156" i="9"/>
  <c r="S2" i="30"/>
  <c r="N7" i="16"/>
  <c r="T5156" i="9"/>
  <c r="B61" i="9"/>
  <c r="T5155" i="9"/>
  <c r="S5155" i="9"/>
  <c r="T5157" i="9"/>
  <c r="B58" i="9"/>
  <c r="B57" i="9"/>
  <c r="S5156" i="9"/>
  <c r="K5160" i="9"/>
  <c r="F5158" i="9"/>
  <c r="S5160" i="9"/>
  <c r="L5160" i="9"/>
  <c r="K5156" i="9"/>
  <c r="F5155" i="9"/>
  <c r="P5160" i="9"/>
  <c r="AB14" i="14"/>
  <c r="T12" i="14"/>
  <c r="Y14" i="14"/>
  <c r="AB13" i="14"/>
  <c r="S10" i="14"/>
  <c r="U10" i="14"/>
  <c r="AA13" i="14"/>
  <c r="W10" i="14"/>
  <c r="S12" i="14"/>
  <c r="T13" i="14"/>
  <c r="X14" i="14"/>
  <c r="K10" i="14"/>
  <c r="S13" i="14"/>
  <c r="T14" i="14"/>
  <c r="X11" i="14"/>
  <c r="O13" i="14"/>
  <c r="O10" i="14" s="1"/>
  <c r="S14" i="14"/>
  <c r="L13" i="14"/>
  <c r="L14" i="14" s="1"/>
  <c r="Q14" i="14"/>
  <c r="K11" i="14"/>
  <c r="P14" i="14"/>
  <c r="P11" i="14"/>
  <c r="N13" i="14"/>
  <c r="N10" i="14" s="1"/>
  <c r="V13" i="14"/>
  <c r="V10" i="14" s="1"/>
  <c r="T10" i="14"/>
  <c r="AB10" i="14"/>
  <c r="Q11" i="14"/>
  <c r="Y11" i="14"/>
  <c r="U12" i="14"/>
  <c r="M13" i="14"/>
  <c r="M10" i="14" s="1"/>
  <c r="U13" i="14"/>
  <c r="Q10" i="14"/>
  <c r="Y10" i="14"/>
  <c r="Q12" i="14"/>
  <c r="AB12" i="14"/>
  <c r="R13" i="14"/>
  <c r="R14" i="14" s="1"/>
  <c r="Z13" i="14"/>
  <c r="Z14" i="14" s="1"/>
  <c r="W14" i="14"/>
  <c r="W11" i="14"/>
  <c r="P10" i="14"/>
  <c r="X10" i="14"/>
  <c r="U11" i="14"/>
  <c r="F5160" i="9"/>
  <c r="F5156" i="9"/>
  <c r="I8" i="9"/>
  <c r="I8" i="4"/>
  <c r="T5158" i="9"/>
  <c r="X25" i="4"/>
  <c r="X26" i="4"/>
  <c r="T7" i="16"/>
  <c r="L9" i="4"/>
  <c r="E8" i="4"/>
  <c r="C8" i="4" s="1"/>
  <c r="E8" i="9"/>
  <c r="C8" i="9" s="1"/>
  <c r="F12" i="9"/>
  <c r="F2" i="36" s="1"/>
  <c r="C9" i="4"/>
  <c r="J9" i="4" s="1"/>
  <c r="N9" i="4" s="1"/>
  <c r="I5160" i="9"/>
  <c r="T5160" i="9"/>
  <c r="M5160" i="9"/>
  <c r="R5153" i="9"/>
  <c r="I9" i="23"/>
  <c r="I12" i="23"/>
  <c r="J9" i="23"/>
  <c r="J12" i="23"/>
  <c r="J13" i="23"/>
  <c r="I10" i="23"/>
  <c r="I13" i="23"/>
  <c r="J10" i="23"/>
  <c r="I11" i="23"/>
  <c r="J11" i="23"/>
  <c r="F5157" i="9"/>
  <c r="U5" i="25"/>
  <c r="S5" i="25" a="1"/>
  <c r="S5" i="25" s="1"/>
  <c r="L9" i="9"/>
  <c r="B8" i="19"/>
  <c r="G9" i="9"/>
  <c r="H9" i="9" s="1"/>
  <c r="R5159" i="9"/>
  <c r="E7" i="19"/>
  <c r="E8" i="19" s="1"/>
  <c r="K8" i="19"/>
  <c r="H8" i="19" s="1"/>
  <c r="T5159" i="9"/>
  <c r="R5160" i="9"/>
  <c r="R4" i="9"/>
  <c r="K9" i="4"/>
  <c r="M9" i="4"/>
  <c r="R5154" i="9"/>
  <c r="O7" i="16"/>
  <c r="G9" i="4"/>
  <c r="H9" i="4" s="1"/>
  <c r="R5157" i="9"/>
  <c r="R5155" i="9"/>
  <c r="Q5" i="18" a="1"/>
  <c r="Q5" i="18" s="1"/>
  <c r="S5" i="17" a="1"/>
  <c r="S5" i="17" s="1"/>
  <c r="S5" i="18"/>
  <c r="U5" i="17"/>
  <c r="K9" i="9"/>
  <c r="M9" i="9"/>
  <c r="C9" i="9"/>
  <c r="J9" i="9" s="1"/>
  <c r="N9" i="9" s="1"/>
  <c r="T12" i="9"/>
  <c r="I8" i="19"/>
  <c r="R5158" i="9"/>
  <c r="R5156" i="9"/>
  <c r="M11" i="17"/>
  <c r="K10" i="18"/>
  <c r="J60" i="14"/>
  <c r="J64" i="14"/>
  <c r="J61" i="14"/>
  <c r="U8" i="17"/>
  <c r="S8" i="17"/>
  <c r="S10" i="17" a="1"/>
  <c r="S11" i="17" a="1"/>
  <c r="S28" i="17" a="1"/>
  <c r="U30" i="17" a="1"/>
  <c r="U26" i="17" a="1"/>
  <c r="U24" i="17" a="1"/>
  <c r="U9" i="17" a="1"/>
  <c r="U28" i="17" a="1"/>
  <c r="U27" i="17" a="1"/>
  <c r="S9" i="17" a="1"/>
  <c r="Q8" i="18" a="1"/>
  <c r="S24" i="17" a="1"/>
  <c r="S29" i="17" a="1"/>
  <c r="U10" i="17" a="1"/>
  <c r="U29" i="17" a="1"/>
  <c r="U11" i="17" a="1"/>
  <c r="S8" i="18" a="1"/>
  <c r="S25" i="17" a="1"/>
  <c r="S30" i="17" a="1"/>
  <c r="S27" i="17" a="1"/>
  <c r="S26" i="17" a="1"/>
  <c r="U25" i="17" a="1"/>
  <c r="M12" i="17"/>
  <c r="K11" i="18"/>
  <c r="M13" i="17"/>
  <c r="K12" i="18"/>
  <c r="M14" i="17"/>
  <c r="K13" i="18"/>
  <c r="M15" i="17"/>
  <c r="K14" i="18"/>
  <c r="M16" i="17"/>
  <c r="K15" i="18"/>
  <c r="M17" i="17"/>
  <c r="K16" i="18"/>
  <c r="M18" i="17"/>
  <c r="K17" i="18"/>
  <c r="M19" i="17"/>
  <c r="K18" i="18"/>
  <c r="M20" i="17"/>
  <c r="K19" i="18"/>
  <c r="M21" i="17"/>
  <c r="K20" i="18"/>
  <c r="M22" i="17"/>
  <c r="K21" i="18"/>
  <c r="M31" i="17"/>
  <c r="K22" i="18"/>
  <c r="K23" i="18"/>
  <c r="K24" i="18"/>
  <c r="K25" i="18"/>
  <c r="K31" i="18"/>
  <c r="R31" i="18" l="1"/>
  <c r="R25" i="18"/>
  <c r="R24" i="18"/>
  <c r="R23" i="18"/>
  <c r="R22" i="18"/>
  <c r="T31" i="17"/>
  <c r="R21" i="18"/>
  <c r="T22" i="17"/>
  <c r="P20" i="18"/>
  <c r="M20" i="18"/>
  <c r="N20" i="18" s="1"/>
  <c r="T21" i="17"/>
  <c r="R19" i="18"/>
  <c r="T20" i="17"/>
  <c r="R18" i="18"/>
  <c r="T19" i="17"/>
  <c r="R17" i="18"/>
  <c r="T18" i="17"/>
  <c r="R16" i="18"/>
  <c r="T17" i="17"/>
  <c r="R15" i="18"/>
  <c r="O16" i="17"/>
  <c r="P16" i="17" s="1"/>
  <c r="R16" i="17"/>
  <c r="R14" i="18"/>
  <c r="R15" i="17"/>
  <c r="O15" i="17"/>
  <c r="P15" i="17" s="1"/>
  <c r="R13" i="18"/>
  <c r="R14" i="17"/>
  <c r="O14" i="17"/>
  <c r="P14" i="17" s="1"/>
  <c r="P12" i="18"/>
  <c r="M12" i="18"/>
  <c r="N12" i="18" s="1"/>
  <c r="R13" i="17"/>
  <c r="O13" i="17"/>
  <c r="P13" i="17" s="1"/>
  <c r="P11" i="18"/>
  <c r="M11" i="18"/>
  <c r="N11" i="18" s="1"/>
  <c r="R12" i="17"/>
  <c r="O12" i="17"/>
  <c r="P12" i="17" s="1"/>
  <c r="K61" i="14"/>
  <c r="S61" i="14" s="1"/>
  <c r="O61" i="14"/>
  <c r="W61" i="14"/>
  <c r="AA61" i="14"/>
  <c r="D61" i="14"/>
  <c r="L61" i="14"/>
  <c r="Q61" i="14"/>
  <c r="V61" i="14"/>
  <c r="R61" i="14"/>
  <c r="Y61" i="14"/>
  <c r="M61" i="14"/>
  <c r="T61" i="14"/>
  <c r="Z61" i="14"/>
  <c r="N61" i="14"/>
  <c r="X61" i="14"/>
  <c r="P61" i="14"/>
  <c r="U61" i="14"/>
  <c r="K64" i="14"/>
  <c r="S64" i="14" s="1"/>
  <c r="O64" i="14"/>
  <c r="W64" i="14"/>
  <c r="AA64" i="14"/>
  <c r="P64" i="14"/>
  <c r="U64" i="14"/>
  <c r="Z64" i="14"/>
  <c r="M64" i="14"/>
  <c r="T64" i="14"/>
  <c r="N64" i="14"/>
  <c r="V64" i="14"/>
  <c r="D64" i="14"/>
  <c r="R64" i="14"/>
  <c r="X64" i="14"/>
  <c r="L64" i="14"/>
  <c r="Y64" i="14"/>
  <c r="Q64" i="14"/>
  <c r="K60" i="14"/>
  <c r="S60" i="14" s="1"/>
  <c r="O60" i="14"/>
  <c r="W60" i="14"/>
  <c r="AA60" i="14"/>
  <c r="P60" i="14"/>
  <c r="U60" i="14"/>
  <c r="Z60" i="14"/>
  <c r="D60" i="14"/>
  <c r="Q60" i="14"/>
  <c r="X60" i="14"/>
  <c r="L60" i="14"/>
  <c r="R60" i="14"/>
  <c r="Y60" i="14"/>
  <c r="T60" i="14"/>
  <c r="N60" i="14"/>
  <c r="V60" i="14"/>
  <c r="M60" i="14"/>
  <c r="P10" i="18"/>
  <c r="M10" i="18"/>
  <c r="N10" i="18" s="1"/>
  <c r="O11" i="17"/>
  <c r="P11" i="17" s="1"/>
  <c r="R11" i="17"/>
  <c r="G8" i="22"/>
  <c r="E8" i="22"/>
  <c r="I8" i="22"/>
  <c r="F8" i="22"/>
  <c r="J8" i="22"/>
  <c r="H8" i="22"/>
  <c r="U28" i="17"/>
  <c r="S25" i="17"/>
  <c r="S30" i="17"/>
  <c r="U10" i="17"/>
  <c r="S27" i="17"/>
  <c r="S8" i="18"/>
  <c r="Q8" i="18"/>
  <c r="U24" i="17"/>
  <c r="S24" i="17"/>
  <c r="S28" i="17"/>
  <c r="U29" i="17"/>
  <c r="S29" i="17"/>
  <c r="U27" i="17"/>
  <c r="S26" i="17"/>
  <c r="U25" i="17"/>
  <c r="U9" i="17"/>
  <c r="S9" i="17"/>
  <c r="U30" i="17"/>
  <c r="U26" i="17"/>
  <c r="S10" i="17"/>
  <c r="K8" i="4"/>
  <c r="B47" i="36"/>
  <c r="T2" i="33"/>
  <c r="T2" i="36"/>
  <c r="S2" i="36"/>
  <c r="C91" i="35"/>
  <c r="E91" i="34"/>
  <c r="L7" i="4"/>
  <c r="M7" i="4"/>
  <c r="R12" i="4"/>
  <c r="S4" i="4"/>
  <c r="K7" i="4"/>
  <c r="N7" i="4"/>
  <c r="C12" i="9"/>
  <c r="E13" i="9" s="1"/>
  <c r="AA11" i="14"/>
  <c r="AA14" i="14"/>
  <c r="AA10" i="14"/>
  <c r="U3" i="33"/>
  <c r="S2" i="33"/>
  <c r="F5153" i="9"/>
  <c r="F2" i="33"/>
  <c r="F37" i="33" s="1"/>
  <c r="E101" i="13"/>
  <c r="C7" i="13"/>
  <c r="G7" i="13" s="1"/>
  <c r="H7" i="13" s="1"/>
  <c r="B98" i="13"/>
  <c r="E99" i="13"/>
  <c r="E98" i="13"/>
  <c r="B66" i="13"/>
  <c r="E66" i="13"/>
  <c r="E17" i="13"/>
  <c r="B17" i="13"/>
  <c r="E174" i="13"/>
  <c r="B174" i="13"/>
  <c r="E69" i="13"/>
  <c r="E146" i="13"/>
  <c r="B146" i="13"/>
  <c r="E164" i="13"/>
  <c r="B3" i="30"/>
  <c r="B14" i="4"/>
  <c r="E37" i="13"/>
  <c r="E170" i="13"/>
  <c r="B170" i="13"/>
  <c r="B50" i="13"/>
  <c r="E50" i="13"/>
  <c r="B164" i="13"/>
  <c r="E147" i="13"/>
  <c r="E115" i="13"/>
  <c r="I7" i="13"/>
  <c r="B12" i="13"/>
  <c r="E70" i="13"/>
  <c r="N7" i="13"/>
  <c r="L7" i="13"/>
  <c r="E36" i="13"/>
  <c r="E105" i="13"/>
  <c r="B46" i="13"/>
  <c r="E46" i="13"/>
  <c r="S11" i="17"/>
  <c r="U11" i="17"/>
  <c r="E144" i="13"/>
  <c r="B144" i="13"/>
  <c r="E145" i="13"/>
  <c r="B139" i="13"/>
  <c r="E139" i="13"/>
  <c r="B175" i="13"/>
  <c r="E175" i="13"/>
  <c r="E169" i="13"/>
  <c r="E168" i="13"/>
  <c r="B168" i="13"/>
  <c r="B156" i="13"/>
  <c r="E156" i="13"/>
  <c r="E157" i="13"/>
  <c r="B140" i="13"/>
  <c r="E140" i="13"/>
  <c r="E141" i="13"/>
  <c r="B166" i="13"/>
  <c r="E166" i="13"/>
  <c r="U12" i="9"/>
  <c r="U2" i="36" s="1"/>
  <c r="B150" i="13"/>
  <c r="E150" i="13"/>
  <c r="B127" i="13"/>
  <c r="E127" i="13"/>
  <c r="B102" i="13"/>
  <c r="E102" i="13"/>
  <c r="E103" i="13"/>
  <c r="B86" i="13"/>
  <c r="E86" i="13"/>
  <c r="M7" i="13"/>
  <c r="K7" i="13"/>
  <c r="B21" i="13"/>
  <c r="E21" i="13"/>
  <c r="B143" i="13"/>
  <c r="E143" i="13"/>
  <c r="S5153" i="9"/>
  <c r="F9" i="21"/>
  <c r="E10" i="21"/>
  <c r="B131" i="13"/>
  <c r="E131" i="13"/>
  <c r="B113" i="13"/>
  <c r="E113" i="13"/>
  <c r="E129" i="13"/>
  <c r="B129" i="13"/>
  <c r="E11" i="17"/>
  <c r="D12" i="17" s="1"/>
  <c r="C12" i="17"/>
  <c r="F11" i="17"/>
  <c r="G11" i="17"/>
  <c r="E24" i="13"/>
  <c r="B23" i="13"/>
  <c r="E23" i="13"/>
  <c r="E22" i="13"/>
  <c r="B135" i="13"/>
  <c r="E135" i="13"/>
  <c r="B172" i="13"/>
  <c r="E173" i="13"/>
  <c r="E172" i="13"/>
  <c r="B114" i="13"/>
  <c r="E114" i="13"/>
  <c r="D12" i="18"/>
  <c r="C13" i="18"/>
  <c r="E12" i="18"/>
  <c r="B34" i="13"/>
  <c r="E34" i="13"/>
  <c r="B63" i="13"/>
  <c r="E63" i="13"/>
  <c r="B155" i="13"/>
  <c r="E155" i="13"/>
  <c r="E125" i="13"/>
  <c r="B125" i="13"/>
  <c r="E33" i="13"/>
  <c r="B33" i="13"/>
  <c r="E7" i="13"/>
  <c r="E137" i="13"/>
  <c r="B137" i="13"/>
  <c r="E154" i="13"/>
  <c r="B154" i="13"/>
  <c r="B123" i="13"/>
  <c r="E123" i="13"/>
  <c r="F7" i="13"/>
  <c r="C12" i="20"/>
  <c r="I11" i="20"/>
  <c r="G11" i="20"/>
  <c r="H11" i="20"/>
  <c r="E11" i="20"/>
  <c r="F11" i="20"/>
  <c r="D11" i="20"/>
  <c r="E126" i="13"/>
  <c r="B167" i="13"/>
  <c r="E167" i="13"/>
  <c r="E128" i="13"/>
  <c r="B151" i="13"/>
  <c r="E151" i="13"/>
  <c r="B29" i="13"/>
  <c r="E29" i="13"/>
  <c r="B30" i="13"/>
  <c r="E30" i="13"/>
  <c r="E35" i="13"/>
  <c r="E133" i="13"/>
  <c r="B133" i="13"/>
  <c r="B117" i="13"/>
  <c r="E117" i="13"/>
  <c r="B9" i="21"/>
  <c r="C8" i="21"/>
  <c r="B119" i="13"/>
  <c r="E119" i="13"/>
  <c r="I7" i="20"/>
  <c r="J6" i="20"/>
  <c r="I8" i="20"/>
  <c r="I9" i="20"/>
  <c r="B19" i="13"/>
  <c r="E20" i="13"/>
  <c r="E19" i="13"/>
  <c r="E124" i="13"/>
  <c r="B121" i="13"/>
  <c r="E121" i="13"/>
  <c r="N5160" i="9"/>
  <c r="N5156" i="9"/>
  <c r="V11" i="14"/>
  <c r="N14" i="14"/>
  <c r="U5156" i="9"/>
  <c r="E5160" i="9"/>
  <c r="E5156" i="9"/>
  <c r="N11" i="14"/>
  <c r="V14" i="14"/>
  <c r="O11" i="14"/>
  <c r="O14" i="14"/>
  <c r="Z10" i="14"/>
  <c r="R11" i="14"/>
  <c r="L11" i="14"/>
  <c r="L10" i="14"/>
  <c r="Z11" i="14"/>
  <c r="R10" i="14"/>
  <c r="M11" i="14"/>
  <c r="M14" i="14"/>
  <c r="C5155" i="9"/>
  <c r="B55" i="9"/>
  <c r="K8" i="9"/>
  <c r="O9" i="4"/>
  <c r="O9" i="9"/>
  <c r="B56" i="9"/>
  <c r="B60" i="9"/>
  <c r="S5159" i="9"/>
  <c r="S5157" i="9"/>
  <c r="F3" i="22" a="1"/>
  <c r="F4" i="22" a="1"/>
  <c r="J5156" i="9"/>
  <c r="L5156" i="9"/>
  <c r="M5156" i="9"/>
  <c r="P5159" i="9"/>
  <c r="C5159" i="9"/>
  <c r="F5159" i="9"/>
  <c r="L5159" i="9"/>
  <c r="K5159" i="9"/>
  <c r="M5159" i="9"/>
  <c r="H5156" i="9"/>
  <c r="G5156" i="9"/>
  <c r="I5158" i="9"/>
  <c r="L5158" i="9"/>
  <c r="M5158" i="9"/>
  <c r="S5158" i="9"/>
  <c r="K5158" i="9"/>
  <c r="P5157" i="9"/>
  <c r="K5157" i="9"/>
  <c r="M5157" i="9"/>
  <c r="L5157" i="9"/>
  <c r="I5157" i="9"/>
  <c r="J5155" i="9"/>
  <c r="J7" i="9"/>
  <c r="D8" i="4"/>
  <c r="J8" i="4" s="1"/>
  <c r="N8" i="4" s="1"/>
  <c r="D8" i="9"/>
  <c r="J8" i="9" s="1"/>
  <c r="F8" i="9"/>
  <c r="G8" i="9" s="1"/>
  <c r="H8" i="9" s="1"/>
  <c r="F8" i="4"/>
  <c r="G8" i="4" s="1"/>
  <c r="H8" i="4" s="1"/>
  <c r="U5158" i="9"/>
  <c r="C5156" i="9"/>
  <c r="P5155" i="9"/>
  <c r="U5155" i="9"/>
  <c r="T5153" i="9"/>
  <c r="T4" i="9"/>
  <c r="C5157" i="9"/>
  <c r="F5154" i="9"/>
  <c r="F7" i="9"/>
  <c r="U5154" i="9"/>
  <c r="C5154" i="9"/>
  <c r="K7" i="9"/>
  <c r="S4" i="9"/>
  <c r="J5160" i="9"/>
  <c r="P5156" i="9"/>
  <c r="U5157" i="9"/>
  <c r="C5160" i="9"/>
  <c r="R7" i="16"/>
  <c r="B59" i="9"/>
  <c r="S5154" i="9"/>
  <c r="L7" i="9"/>
  <c r="M7" i="9"/>
  <c r="U5160" i="9"/>
  <c r="J63" i="14"/>
  <c r="J62" i="14"/>
  <c r="J58" i="14"/>
  <c r="J59" i="14"/>
  <c r="Z8" i="17"/>
  <c r="V72" i="14"/>
  <c r="S12" i="17" a="1"/>
  <c r="U12" i="17" a="1"/>
  <c r="X8" i="18"/>
  <c r="W12" i="17" l="1"/>
  <c r="W13" i="17"/>
  <c r="W14" i="17"/>
  <c r="W11" i="17"/>
  <c r="G13" i="9"/>
  <c r="H13" i="9" s="1"/>
  <c r="O13" i="9" s="1"/>
  <c r="N13" i="9"/>
  <c r="U10" i="18"/>
  <c r="W15" i="17"/>
  <c r="K59" i="14"/>
  <c r="S59" i="14" s="1"/>
  <c r="O59" i="14"/>
  <c r="W59" i="14"/>
  <c r="AA59" i="14"/>
  <c r="N59" i="14"/>
  <c r="T59" i="14"/>
  <c r="Y59" i="14"/>
  <c r="P59" i="14"/>
  <c r="V59" i="14"/>
  <c r="Q59" i="14"/>
  <c r="X59" i="14"/>
  <c r="L59" i="14"/>
  <c r="Z59" i="14"/>
  <c r="D59" i="14"/>
  <c r="M59" i="14"/>
  <c r="R59" i="14"/>
  <c r="U59" i="14"/>
  <c r="K58" i="14"/>
  <c r="S58" i="14" s="1"/>
  <c r="O58" i="14"/>
  <c r="W58" i="14"/>
  <c r="AA58" i="14"/>
  <c r="M58" i="14"/>
  <c r="R58" i="14"/>
  <c r="X58" i="14"/>
  <c r="N58" i="14"/>
  <c r="U58" i="14"/>
  <c r="P58" i="14"/>
  <c r="V58" i="14"/>
  <c r="D58" i="14"/>
  <c r="T58" i="14"/>
  <c r="Q58" i="14"/>
  <c r="Y58" i="14"/>
  <c r="L58" i="14"/>
  <c r="Z58" i="14"/>
  <c r="K62" i="14"/>
  <c r="S62" i="14" s="1"/>
  <c r="O62" i="14"/>
  <c r="W62" i="14"/>
  <c r="AA62" i="14"/>
  <c r="M62" i="14"/>
  <c r="R62" i="14"/>
  <c r="X62" i="14"/>
  <c r="Q62" i="14"/>
  <c r="Y62" i="14"/>
  <c r="L62" i="14"/>
  <c r="T62" i="14"/>
  <c r="Z62" i="14"/>
  <c r="U62" i="14"/>
  <c r="V62" i="14"/>
  <c r="D62" i="14"/>
  <c r="N62" i="14"/>
  <c r="P62" i="14"/>
  <c r="K63" i="14"/>
  <c r="S63" i="14" s="1"/>
  <c r="O63" i="14"/>
  <c r="W63" i="14"/>
  <c r="AA63" i="14"/>
  <c r="N63" i="14"/>
  <c r="T63" i="14"/>
  <c r="Y63" i="14"/>
  <c r="L63" i="14"/>
  <c r="R63" i="14"/>
  <c r="Z63" i="14"/>
  <c r="D63" i="14"/>
  <c r="M63" i="14"/>
  <c r="U63" i="14"/>
  <c r="P63" i="14"/>
  <c r="Q63" i="14"/>
  <c r="V63" i="14"/>
  <c r="X63" i="14"/>
  <c r="U12" i="18"/>
  <c r="W16" i="17"/>
  <c r="U20" i="18"/>
  <c r="U11" i="18"/>
  <c r="M8" i="9"/>
  <c r="B45" i="36"/>
  <c r="B46" i="36"/>
  <c r="L8" i="9"/>
  <c r="L8" i="4"/>
  <c r="M8" i="4"/>
  <c r="U3" i="36"/>
  <c r="M5154" i="9"/>
  <c r="K5154" i="9"/>
  <c r="I3" i="36"/>
  <c r="I50" i="36" s="1"/>
  <c r="E3" i="36"/>
  <c r="E49" i="36" s="1"/>
  <c r="C2" i="36"/>
  <c r="C98" i="34"/>
  <c r="C90" i="35"/>
  <c r="E91" i="35"/>
  <c r="J7" i="4"/>
  <c r="U12" i="4"/>
  <c r="I12" i="4" s="1"/>
  <c r="I2" i="30" s="1"/>
  <c r="R2" i="30"/>
  <c r="P12" i="4"/>
  <c r="P2" i="30" s="1"/>
  <c r="R4" i="4"/>
  <c r="T12" i="4"/>
  <c r="D12" i="4"/>
  <c r="T5" i="30"/>
  <c r="D5" i="30"/>
  <c r="L5" i="30"/>
  <c r="P5" i="30"/>
  <c r="I5" i="30"/>
  <c r="K5" i="30"/>
  <c r="M5" i="30"/>
  <c r="R5" i="30"/>
  <c r="T9" i="30"/>
  <c r="D9" i="30"/>
  <c r="P9" i="30"/>
  <c r="I9" i="30"/>
  <c r="K9" i="30"/>
  <c r="M9" i="30"/>
  <c r="R9" i="30"/>
  <c r="T10" i="30"/>
  <c r="K10" i="30"/>
  <c r="F10" i="30"/>
  <c r="L10" i="30"/>
  <c r="D10" i="30"/>
  <c r="I10" i="30"/>
  <c r="M10" i="30"/>
  <c r="P10" i="30"/>
  <c r="R10" i="30"/>
  <c r="T11" i="30"/>
  <c r="D11" i="30"/>
  <c r="I11" i="30"/>
  <c r="L11" i="30"/>
  <c r="P11" i="30"/>
  <c r="K11" i="30"/>
  <c r="M11" i="30"/>
  <c r="R11" i="30"/>
  <c r="T12" i="30"/>
  <c r="I12" i="30"/>
  <c r="M12" i="30"/>
  <c r="F12" i="30"/>
  <c r="K12" i="30"/>
  <c r="P12" i="30"/>
  <c r="D12" i="30"/>
  <c r="L12" i="30"/>
  <c r="G12" i="30"/>
  <c r="R12" i="30"/>
  <c r="T21" i="30"/>
  <c r="D21" i="30"/>
  <c r="H21" i="30"/>
  <c r="L21" i="30"/>
  <c r="P21" i="30"/>
  <c r="I21" i="30"/>
  <c r="F21" i="30"/>
  <c r="K21" i="30"/>
  <c r="G21" i="30"/>
  <c r="M21" i="30"/>
  <c r="R21" i="30"/>
  <c r="T22" i="30"/>
  <c r="K22" i="30"/>
  <c r="L22" i="30"/>
  <c r="D22" i="30"/>
  <c r="I22" i="30"/>
  <c r="M22" i="30"/>
  <c r="P22" i="30"/>
  <c r="R22" i="30"/>
  <c r="T17" i="30"/>
  <c r="D17" i="30"/>
  <c r="L17" i="30"/>
  <c r="P17" i="30"/>
  <c r="I17" i="30"/>
  <c r="F17" i="30"/>
  <c r="K17" i="30"/>
  <c r="M17" i="30"/>
  <c r="R17" i="30"/>
  <c r="T18" i="30"/>
  <c r="K18" i="30"/>
  <c r="F18" i="30"/>
  <c r="L18" i="30"/>
  <c r="D18" i="30"/>
  <c r="I18" i="30"/>
  <c r="M18" i="30"/>
  <c r="P18" i="30"/>
  <c r="R18" i="30"/>
  <c r="T19" i="30"/>
  <c r="F19" i="30"/>
  <c r="D19" i="30"/>
  <c r="I19" i="30"/>
  <c r="G19" i="30"/>
  <c r="L19" i="30"/>
  <c r="P19" i="30"/>
  <c r="K19" i="30"/>
  <c r="M19" i="30"/>
  <c r="H19" i="30"/>
  <c r="R19" i="30"/>
  <c r="T4" i="30"/>
  <c r="I4" i="30"/>
  <c r="M4" i="30"/>
  <c r="F4" i="30"/>
  <c r="K4" i="30"/>
  <c r="P4" i="30"/>
  <c r="L4" i="30"/>
  <c r="D4" i="30"/>
  <c r="R4" i="30"/>
  <c r="T20" i="30"/>
  <c r="I20" i="30"/>
  <c r="M20" i="30"/>
  <c r="K20" i="30"/>
  <c r="P20" i="30"/>
  <c r="D20" i="30"/>
  <c r="L20" i="30"/>
  <c r="R20" i="30"/>
  <c r="T3" i="30"/>
  <c r="D3" i="30"/>
  <c r="I3" i="30"/>
  <c r="K3" i="30"/>
  <c r="P3" i="30"/>
  <c r="L3" i="30"/>
  <c r="R3" i="30"/>
  <c r="T6" i="30"/>
  <c r="K6" i="30"/>
  <c r="L6" i="30"/>
  <c r="M6" i="30"/>
  <c r="D6" i="30"/>
  <c r="I6" i="30"/>
  <c r="P6" i="30"/>
  <c r="R6" i="30"/>
  <c r="T7" i="30"/>
  <c r="D7" i="30"/>
  <c r="I7" i="30"/>
  <c r="K7" i="30"/>
  <c r="L7" i="30"/>
  <c r="P7" i="30"/>
  <c r="M7" i="30"/>
  <c r="R7" i="30"/>
  <c r="T8" i="30"/>
  <c r="I8" i="30"/>
  <c r="M8" i="30"/>
  <c r="K8" i="30"/>
  <c r="P8" i="30"/>
  <c r="D8" i="30"/>
  <c r="L8" i="30"/>
  <c r="R8" i="30"/>
  <c r="K12" i="4"/>
  <c r="K2" i="30" s="1"/>
  <c r="T13" i="30"/>
  <c r="D13" i="30"/>
  <c r="L13" i="30"/>
  <c r="P13" i="30"/>
  <c r="I13" i="30"/>
  <c r="K13" i="30"/>
  <c r="M13" i="30"/>
  <c r="R13" i="30"/>
  <c r="T14" i="30"/>
  <c r="K14" i="30"/>
  <c r="L14" i="30"/>
  <c r="D14" i="30"/>
  <c r="I14" i="30"/>
  <c r="M14" i="30"/>
  <c r="P14" i="30"/>
  <c r="R14" i="30"/>
  <c r="T15" i="30"/>
  <c r="D15" i="30"/>
  <c r="I15" i="30"/>
  <c r="L15" i="30"/>
  <c r="P15" i="30"/>
  <c r="K15" i="30"/>
  <c r="M15" i="30"/>
  <c r="R15" i="30"/>
  <c r="T16" i="30"/>
  <c r="I16" i="30"/>
  <c r="M16" i="30"/>
  <c r="F16" i="30"/>
  <c r="K16" i="30"/>
  <c r="P16" i="30"/>
  <c r="D16" i="30"/>
  <c r="L16" i="30"/>
  <c r="R16" i="30"/>
  <c r="C5153" i="9"/>
  <c r="B12" i="9"/>
  <c r="J12" i="9"/>
  <c r="J2" i="36" s="1"/>
  <c r="I12" i="9"/>
  <c r="I2" i="36" s="1"/>
  <c r="M12" i="9"/>
  <c r="M2" i="36" s="1"/>
  <c r="E12" i="9"/>
  <c r="E2" i="36" s="1"/>
  <c r="K12" i="9"/>
  <c r="K2" i="36" s="1"/>
  <c r="P12" i="9"/>
  <c r="E7" i="9"/>
  <c r="C2" i="33"/>
  <c r="L12" i="9"/>
  <c r="L2" i="36" s="1"/>
  <c r="W2" i="36" s="1"/>
  <c r="U38" i="33"/>
  <c r="J38" i="33" s="1"/>
  <c r="U4" i="9"/>
  <c r="U2" i="33"/>
  <c r="U37" i="33" s="1"/>
  <c r="J37" i="33" s="1"/>
  <c r="B4" i="30"/>
  <c r="B15" i="4"/>
  <c r="U5153" i="9"/>
  <c r="U12" i="17"/>
  <c r="S12" i="17"/>
  <c r="J9" i="20"/>
  <c r="J7" i="20"/>
  <c r="K6" i="20"/>
  <c r="K12" i="20" s="1"/>
  <c r="J10" i="20"/>
  <c r="J8" i="20"/>
  <c r="J11" i="20"/>
  <c r="C14" i="18"/>
  <c r="E13" i="18"/>
  <c r="D13" i="18"/>
  <c r="D12" i="20"/>
  <c r="G12" i="20"/>
  <c r="C13" i="20"/>
  <c r="E12" i="20"/>
  <c r="J12" i="20"/>
  <c r="I12" i="20"/>
  <c r="F12" i="20"/>
  <c r="H12" i="20"/>
  <c r="C9" i="21"/>
  <c r="B10" i="21"/>
  <c r="G12" i="17"/>
  <c r="F12" i="17"/>
  <c r="E12" i="17"/>
  <c r="D13" i="17" s="1"/>
  <c r="C13" i="17"/>
  <c r="E11" i="21"/>
  <c r="F10" i="21"/>
  <c r="G5160" i="9"/>
  <c r="M3" i="30"/>
  <c r="F22" i="30"/>
  <c r="O22" i="30"/>
  <c r="J22" i="30"/>
  <c r="F15" i="30"/>
  <c r="O15" i="30"/>
  <c r="J15" i="30"/>
  <c r="O19" i="30"/>
  <c r="J19" i="30"/>
  <c r="H18" i="30"/>
  <c r="G18" i="30"/>
  <c r="F20" i="30"/>
  <c r="F11" i="30"/>
  <c r="D14" i="14"/>
  <c r="D10" i="14"/>
  <c r="D11" i="14"/>
  <c r="J9" i="30"/>
  <c r="J11" i="30"/>
  <c r="J12" i="30"/>
  <c r="J8" i="30"/>
  <c r="J5" i="30"/>
  <c r="J10" i="30"/>
  <c r="J4" i="30"/>
  <c r="G11" i="30"/>
  <c r="F8" i="30"/>
  <c r="L9" i="30"/>
  <c r="F14" i="30"/>
  <c r="F6" i="30"/>
  <c r="J14" i="30"/>
  <c r="F7" i="30"/>
  <c r="F13" i="30"/>
  <c r="F3" i="30"/>
  <c r="F9" i="30"/>
  <c r="J13" i="30"/>
  <c r="J7" i="30"/>
  <c r="O11" i="30"/>
  <c r="L5155" i="9"/>
  <c r="K5155" i="9"/>
  <c r="M5155" i="9"/>
  <c r="I5155" i="9"/>
  <c r="I4" i="22"/>
  <c r="H4" i="22"/>
  <c r="G4" i="22"/>
  <c r="F4" i="22"/>
  <c r="J4" i="22"/>
  <c r="H3" i="22"/>
  <c r="J3" i="22"/>
  <c r="I3" i="22"/>
  <c r="F3" i="22"/>
  <c r="G3" i="22"/>
  <c r="U5159" i="9"/>
  <c r="N5157" i="9"/>
  <c r="C7" i="9"/>
  <c r="G7" i="9" s="1"/>
  <c r="I5159" i="9"/>
  <c r="C5158" i="9"/>
  <c r="J5158" i="9"/>
  <c r="O5156" i="9"/>
  <c r="J5157" i="9"/>
  <c r="G5157" i="9"/>
  <c r="H5157" i="9"/>
  <c r="N5155" i="9"/>
  <c r="E5155" i="9"/>
  <c r="P5154" i="9"/>
  <c r="O8" i="4"/>
  <c r="O8" i="9"/>
  <c r="N8" i="9"/>
  <c r="V12" i="14"/>
  <c r="E5157" i="9"/>
  <c r="J15" i="14"/>
  <c r="K72" i="14"/>
  <c r="Z9" i="17"/>
  <c r="U13" i="17" a="1"/>
  <c r="S13" i="17" a="1"/>
  <c r="M72" i="14"/>
  <c r="R72" i="14"/>
  <c r="X9" i="18"/>
  <c r="S4" i="14"/>
  <c r="X10" i="18"/>
  <c r="X11" i="18"/>
  <c r="R11" i="18" l="1"/>
  <c r="R10" i="18"/>
  <c r="R9" i="18"/>
  <c r="D15" i="14"/>
  <c r="D90" i="34"/>
  <c r="F90" i="34" s="1"/>
  <c r="N3" i="36"/>
  <c r="U49" i="36"/>
  <c r="J49" i="36" s="1"/>
  <c r="S49" i="36" s="1"/>
  <c r="U50" i="36"/>
  <c r="J50" i="36" s="1"/>
  <c r="S50" i="36" s="1"/>
  <c r="G49" i="36"/>
  <c r="E50" i="36"/>
  <c r="I49" i="36"/>
  <c r="D91" i="35"/>
  <c r="F91" i="35" s="1"/>
  <c r="I3" i="33"/>
  <c r="I38" i="33" s="1"/>
  <c r="L3" i="36"/>
  <c r="W3" i="36" s="1"/>
  <c r="L3" i="33"/>
  <c r="W3" i="33" s="1"/>
  <c r="L38" i="33" s="1"/>
  <c r="L5154" i="9"/>
  <c r="B13" i="9"/>
  <c r="B2" i="36"/>
  <c r="K3" i="36"/>
  <c r="K3" i="33"/>
  <c r="J3" i="36"/>
  <c r="J3" i="33"/>
  <c r="M3" i="36"/>
  <c r="M3" i="33"/>
  <c r="G90" i="35"/>
  <c r="P2" i="36"/>
  <c r="E90" i="34"/>
  <c r="E98" i="34" s="1"/>
  <c r="F91" i="34"/>
  <c r="H91" i="34" s="1"/>
  <c r="C102" i="35"/>
  <c r="E90" i="35"/>
  <c r="E102" i="35" s="1"/>
  <c r="D90" i="35"/>
  <c r="W12" i="30"/>
  <c r="G90" i="34"/>
  <c r="I25" i="30"/>
  <c r="W22" i="30"/>
  <c r="W7" i="30"/>
  <c r="M12" i="4"/>
  <c r="M2" i="30" s="1"/>
  <c r="L12" i="4"/>
  <c r="L2" i="30" s="1"/>
  <c r="J12" i="4"/>
  <c r="J2" i="30" s="1"/>
  <c r="R12" i="14"/>
  <c r="Y25" i="4"/>
  <c r="Z25" i="4" s="1"/>
  <c r="I24" i="30"/>
  <c r="W13" i="30"/>
  <c r="W6" i="30"/>
  <c r="W15" i="30"/>
  <c r="W20" i="30"/>
  <c r="W11" i="30"/>
  <c r="W16" i="30"/>
  <c r="W10" i="30"/>
  <c r="W18" i="30"/>
  <c r="W17" i="30"/>
  <c r="I7" i="4"/>
  <c r="O16" i="30"/>
  <c r="J16" i="30"/>
  <c r="N6" i="30"/>
  <c r="U6" i="30"/>
  <c r="O21" i="30"/>
  <c r="J21" i="30"/>
  <c r="F5" i="30"/>
  <c r="W5" i="30" s="1"/>
  <c r="W14" i="30"/>
  <c r="J6" i="30"/>
  <c r="N16" i="30"/>
  <c r="U16" i="30"/>
  <c r="N15" i="30"/>
  <c r="U15" i="30"/>
  <c r="N20" i="30"/>
  <c r="U20" i="30"/>
  <c r="N4" i="30"/>
  <c r="U4" i="30"/>
  <c r="N17" i="30"/>
  <c r="U17" i="30"/>
  <c r="N22" i="30"/>
  <c r="U22" i="30"/>
  <c r="N10" i="30"/>
  <c r="U10" i="30"/>
  <c r="N5" i="30"/>
  <c r="U5" i="30"/>
  <c r="F12" i="4"/>
  <c r="G12" i="4" s="1"/>
  <c r="D2" i="30"/>
  <c r="N13" i="30"/>
  <c r="U13" i="30"/>
  <c r="Y26" i="4"/>
  <c r="Z26" i="4" s="1"/>
  <c r="J3" i="30"/>
  <c r="N14" i="30"/>
  <c r="U14" i="30"/>
  <c r="N7" i="30"/>
  <c r="U7" i="30"/>
  <c r="N19" i="30"/>
  <c r="U19" i="30"/>
  <c r="O17" i="30"/>
  <c r="J17" i="30"/>
  <c r="W21" i="30"/>
  <c r="T4" i="4"/>
  <c r="T2" i="30"/>
  <c r="U4" i="4"/>
  <c r="U2" i="30"/>
  <c r="N12" i="4"/>
  <c r="N2" i="30" s="1"/>
  <c r="O20" i="30"/>
  <c r="J20" i="30"/>
  <c r="N12" i="30"/>
  <c r="U12" i="30"/>
  <c r="N11" i="30"/>
  <c r="U11" i="30"/>
  <c r="W8" i="30"/>
  <c r="N8" i="30"/>
  <c r="U8" i="30"/>
  <c r="N3" i="30"/>
  <c r="U3" i="30"/>
  <c r="W19" i="30"/>
  <c r="O18" i="30"/>
  <c r="J18" i="30"/>
  <c r="N18" i="30"/>
  <c r="U18" i="30"/>
  <c r="N21" i="30"/>
  <c r="U21" i="30"/>
  <c r="N9" i="30"/>
  <c r="U9" i="30"/>
  <c r="E5154" i="9"/>
  <c r="N12" i="9"/>
  <c r="E5153" i="9"/>
  <c r="E3" i="33"/>
  <c r="E38" i="33" s="1"/>
  <c r="N38" i="33" s="1"/>
  <c r="M12" i="14"/>
  <c r="T15" i="14"/>
  <c r="Q15" i="14"/>
  <c r="K15" i="14"/>
  <c r="S15" i="14" s="1"/>
  <c r="L15" i="14"/>
  <c r="U15" i="14"/>
  <c r="P5153" i="9"/>
  <c r="P2" i="33"/>
  <c r="M2" i="33"/>
  <c r="M5153" i="9"/>
  <c r="L2" i="33"/>
  <c r="W2" i="33" s="1"/>
  <c r="L5153" i="9"/>
  <c r="I2" i="33"/>
  <c r="I5153" i="9"/>
  <c r="K2" i="33"/>
  <c r="K5153" i="9"/>
  <c r="J2" i="33"/>
  <c r="J5153" i="9"/>
  <c r="E2" i="33"/>
  <c r="G12" i="9"/>
  <c r="G2" i="36" s="1"/>
  <c r="B2" i="33"/>
  <c r="B16" i="4"/>
  <c r="B5" i="30"/>
  <c r="W3" i="30"/>
  <c r="W9" i="30"/>
  <c r="W4" i="30"/>
  <c r="U13" i="17"/>
  <c r="S13" i="17"/>
  <c r="E13" i="17"/>
  <c r="D14" i="17" s="1"/>
  <c r="G13" i="17"/>
  <c r="C14" i="17"/>
  <c r="F13" i="17"/>
  <c r="E12" i="21"/>
  <c r="F11" i="21"/>
  <c r="C15" i="18"/>
  <c r="D14" i="18"/>
  <c r="E14" i="18"/>
  <c r="L6" i="20"/>
  <c r="L13" i="20" s="1"/>
  <c r="K7" i="20"/>
  <c r="K9" i="20"/>
  <c r="K8" i="20"/>
  <c r="K10" i="20"/>
  <c r="K11" i="20"/>
  <c r="C10" i="21"/>
  <c r="B11" i="21"/>
  <c r="E13" i="20"/>
  <c r="I13" i="20"/>
  <c r="F13" i="20"/>
  <c r="C14" i="20"/>
  <c r="K13" i="20"/>
  <c r="H13" i="20"/>
  <c r="G13" i="20"/>
  <c r="D13" i="20"/>
  <c r="J13" i="20"/>
  <c r="H5160" i="9"/>
  <c r="O5160" i="9"/>
  <c r="H16" i="30"/>
  <c r="G16" i="30"/>
  <c r="H17" i="30"/>
  <c r="G17" i="30"/>
  <c r="H20" i="30"/>
  <c r="G20" i="30"/>
  <c r="H22" i="30"/>
  <c r="G22" i="30"/>
  <c r="H15" i="30"/>
  <c r="G15" i="30"/>
  <c r="G3" i="30"/>
  <c r="H12" i="30"/>
  <c r="O12" i="30"/>
  <c r="G4" i="30"/>
  <c r="G14" i="30"/>
  <c r="G7" i="30"/>
  <c r="G9" i="30"/>
  <c r="G5" i="30"/>
  <c r="G10" i="30"/>
  <c r="G6" i="30"/>
  <c r="H11" i="30"/>
  <c r="G13" i="30"/>
  <c r="G8" i="30"/>
  <c r="E5158" i="9"/>
  <c r="E4" i="22"/>
  <c r="C8" i="25" s="1" a="1"/>
  <c r="N7" i="9"/>
  <c r="K12" i="14"/>
  <c r="E5159" i="9"/>
  <c r="N5159" i="9"/>
  <c r="J5159" i="9"/>
  <c r="O5157" i="9"/>
  <c r="P5158" i="9"/>
  <c r="N5158" i="9"/>
  <c r="G5155" i="9"/>
  <c r="J5154" i="9"/>
  <c r="I5154" i="9"/>
  <c r="I7" i="9"/>
  <c r="H7" i="9"/>
  <c r="V15" i="14"/>
  <c r="W15" i="14"/>
  <c r="N15" i="14"/>
  <c r="X15" i="14"/>
  <c r="M15" i="14"/>
  <c r="O15" i="14"/>
  <c r="R15" i="14"/>
  <c r="Y15" i="14"/>
  <c r="Z15" i="14"/>
  <c r="J16" i="14"/>
  <c r="U72" i="14"/>
  <c r="Y72" i="14"/>
  <c r="S72" i="14"/>
  <c r="Z10" i="17"/>
  <c r="T72" i="14"/>
  <c r="U14" i="17" a="1"/>
  <c r="X72" i="14"/>
  <c r="X12" i="18"/>
  <c r="S14" i="17" a="1"/>
  <c r="Z72" i="14"/>
  <c r="R12" i="18" l="1"/>
  <c r="L16" i="14"/>
  <c r="T16" i="14"/>
  <c r="X16" i="14"/>
  <c r="Y16" i="14"/>
  <c r="Q16" i="14"/>
  <c r="K16" i="14"/>
  <c r="S16" i="14" s="1"/>
  <c r="U16" i="14"/>
  <c r="N49" i="36"/>
  <c r="I37" i="33"/>
  <c r="N50" i="36"/>
  <c r="G50" i="36"/>
  <c r="W50" i="36"/>
  <c r="L50" i="36"/>
  <c r="L37" i="33"/>
  <c r="B14" i="9"/>
  <c r="Q49" i="36"/>
  <c r="R49" i="36"/>
  <c r="H49" i="36" s="1"/>
  <c r="L49" i="36"/>
  <c r="W49" i="36"/>
  <c r="G3" i="36"/>
  <c r="H3" i="36" s="1"/>
  <c r="B3" i="33"/>
  <c r="N3" i="33"/>
  <c r="W38" i="33"/>
  <c r="H91" i="35"/>
  <c r="N2" i="33"/>
  <c r="N2" i="36"/>
  <c r="B3" i="36"/>
  <c r="D98" i="34"/>
  <c r="D102" i="35"/>
  <c r="F90" i="35"/>
  <c r="F102" i="35" s="1"/>
  <c r="W37" i="33"/>
  <c r="E37" i="33"/>
  <c r="G37" i="33" s="1"/>
  <c r="Y12" i="14"/>
  <c r="X12" i="14"/>
  <c r="H90" i="34"/>
  <c r="F98" i="34"/>
  <c r="U25" i="30"/>
  <c r="N25" i="30" s="1"/>
  <c r="G2" i="30"/>
  <c r="H12" i="4"/>
  <c r="U24" i="30"/>
  <c r="N24" i="30" s="1"/>
  <c r="F2" i="30"/>
  <c r="F25" i="30" s="1"/>
  <c r="F7" i="4"/>
  <c r="G3" i="33"/>
  <c r="N5154" i="9"/>
  <c r="N5153" i="9"/>
  <c r="H5154" i="9"/>
  <c r="G5154" i="9"/>
  <c r="H3" i="33"/>
  <c r="H38" i="33" s="1"/>
  <c r="O38" i="33" s="1"/>
  <c r="H12" i="9"/>
  <c r="H2" i="36" s="1"/>
  <c r="G2" i="33"/>
  <c r="G5153" i="9"/>
  <c r="G38" i="33"/>
  <c r="B6" i="30"/>
  <c r="B17" i="4"/>
  <c r="U14" i="17"/>
  <c r="S14" i="17"/>
  <c r="C16" i="18"/>
  <c r="D15" i="18"/>
  <c r="E15" i="18"/>
  <c r="E13" i="21"/>
  <c r="F12" i="21"/>
  <c r="L7" i="20"/>
  <c r="L8" i="20"/>
  <c r="M6" i="20"/>
  <c r="M14" i="20" s="1"/>
  <c r="L10" i="20"/>
  <c r="L9" i="20"/>
  <c r="L11" i="20"/>
  <c r="L12" i="20"/>
  <c r="C11" i="21"/>
  <c r="B12" i="21"/>
  <c r="C15" i="17"/>
  <c r="F14" i="17"/>
  <c r="E14" i="17"/>
  <c r="D15" i="17" s="1"/>
  <c r="G14" i="17"/>
  <c r="G14" i="20"/>
  <c r="E14" i="20"/>
  <c r="J14" i="20"/>
  <c r="F14" i="20"/>
  <c r="C15" i="20"/>
  <c r="L14" i="20"/>
  <c r="I14" i="20"/>
  <c r="D14" i="20"/>
  <c r="K14" i="20"/>
  <c r="H14" i="20"/>
  <c r="Z12" i="14"/>
  <c r="H14" i="30"/>
  <c r="O14" i="30"/>
  <c r="H8" i="30"/>
  <c r="O8" i="30"/>
  <c r="H6" i="30"/>
  <c r="O6" i="30"/>
  <c r="H9" i="30"/>
  <c r="O9" i="30"/>
  <c r="H3" i="30"/>
  <c r="O3" i="30"/>
  <c r="H5" i="30"/>
  <c r="O5" i="30"/>
  <c r="H7" i="30"/>
  <c r="O7" i="30"/>
  <c r="H4" i="30"/>
  <c r="O4" i="30"/>
  <c r="H13" i="30"/>
  <c r="O13" i="30"/>
  <c r="H10" i="30"/>
  <c r="O10" i="30"/>
  <c r="L12" i="14"/>
  <c r="C9" i="25"/>
  <c r="C8" i="25"/>
  <c r="C12" i="25"/>
  <c r="C13" i="25"/>
  <c r="C11" i="25"/>
  <c r="C10" i="25"/>
  <c r="G5159" i="9"/>
  <c r="G5158" i="9"/>
  <c r="H5155" i="9"/>
  <c r="O5155" i="9"/>
  <c r="O7" i="9"/>
  <c r="P15" i="14"/>
  <c r="V16" i="14"/>
  <c r="AA16" i="14"/>
  <c r="W16" i="14"/>
  <c r="M16" i="14"/>
  <c r="N16" i="14"/>
  <c r="R16" i="14"/>
  <c r="P16" i="14"/>
  <c r="Z16" i="14"/>
  <c r="O16" i="14"/>
  <c r="J17" i="14"/>
  <c r="S8" i="25" a="1"/>
  <c r="I8" i="25"/>
  <c r="X13" i="18"/>
  <c r="N72" i="14"/>
  <c r="U10" i="25" a="1"/>
  <c r="U11" i="25" a="1"/>
  <c r="S10" i="25" a="1"/>
  <c r="S11" i="25" a="1"/>
  <c r="S9" i="25" a="1"/>
  <c r="U12" i="25" a="1"/>
  <c r="Z11" i="17"/>
  <c r="S12" i="25" a="1"/>
  <c r="U15" i="17" a="1"/>
  <c r="S13" i="25" a="1"/>
  <c r="S15" i="17" a="1"/>
  <c r="K8" i="25"/>
  <c r="U13" i="25" a="1"/>
  <c r="M8" i="25"/>
  <c r="U8" i="25" a="1"/>
  <c r="U9" i="25" a="1"/>
  <c r="D16" i="14" l="1"/>
  <c r="T11" i="17"/>
  <c r="L17" i="14"/>
  <c r="T17" i="14"/>
  <c r="X17" i="14"/>
  <c r="Y17" i="14"/>
  <c r="U17" i="14"/>
  <c r="K17" i="14"/>
  <c r="S17" i="14" s="1"/>
  <c r="Q17" i="14"/>
  <c r="R50" i="36"/>
  <c r="H50" i="36" s="1"/>
  <c r="O50" i="36" s="1"/>
  <c r="Q50" i="36"/>
  <c r="B15" i="9"/>
  <c r="B4" i="33"/>
  <c r="B4" i="36"/>
  <c r="A59" i="36"/>
  <c r="O3" i="36"/>
  <c r="O3" i="33"/>
  <c r="H98" i="34"/>
  <c r="H102" i="35"/>
  <c r="H90" i="35"/>
  <c r="N37" i="33"/>
  <c r="J25" i="30"/>
  <c r="G25" i="30"/>
  <c r="N12" i="14"/>
  <c r="Q72" i="14"/>
  <c r="H2" i="30"/>
  <c r="H24" i="30" s="1"/>
  <c r="O12" i="4"/>
  <c r="O2" i="30" s="1"/>
  <c r="G7" i="4"/>
  <c r="D7" i="4"/>
  <c r="W2" i="30"/>
  <c r="F24" i="30"/>
  <c r="H5153" i="9"/>
  <c r="H2" i="33"/>
  <c r="H37" i="33" s="1"/>
  <c r="O12" i="9"/>
  <c r="O2" i="36" s="1"/>
  <c r="Y38" i="33"/>
  <c r="D43" i="33"/>
  <c r="O5154" i="9"/>
  <c r="B18" i="4"/>
  <c r="B7" i="30"/>
  <c r="F13" i="25"/>
  <c r="P27" i="25" s="1"/>
  <c r="G13" i="25"/>
  <c r="Q27" i="25" s="1"/>
  <c r="M27" i="25"/>
  <c r="F12" i="25"/>
  <c r="P26" i="25" s="1"/>
  <c r="G12" i="25"/>
  <c r="Q26" i="25" s="1"/>
  <c r="M26" i="25"/>
  <c r="M23" i="25"/>
  <c r="G9" i="25"/>
  <c r="Q23" i="25" s="1"/>
  <c r="F9" i="25"/>
  <c r="P23" i="25" s="1"/>
  <c r="M25" i="25"/>
  <c r="F11" i="25"/>
  <c r="P25" i="25" s="1"/>
  <c r="G11" i="25"/>
  <c r="Q25" i="25" s="1"/>
  <c r="M22" i="25"/>
  <c r="G8" i="25"/>
  <c r="Q22" i="25" s="1"/>
  <c r="M24" i="25"/>
  <c r="F10" i="25"/>
  <c r="P24" i="25" s="1"/>
  <c r="G10" i="25"/>
  <c r="Q24" i="25" s="1"/>
  <c r="R22" i="25"/>
  <c r="S15" i="17"/>
  <c r="U15" i="17"/>
  <c r="F13" i="21"/>
  <c r="E14" i="21"/>
  <c r="E16" i="18"/>
  <c r="D16" i="18"/>
  <c r="C17" i="18"/>
  <c r="C12" i="21"/>
  <c r="B13" i="21"/>
  <c r="C16" i="20"/>
  <c r="I15" i="20"/>
  <c r="K15" i="20"/>
  <c r="F15" i="20"/>
  <c r="H15" i="20"/>
  <c r="E15" i="20"/>
  <c r="G15" i="20"/>
  <c r="D15" i="20"/>
  <c r="M15" i="20"/>
  <c r="J15" i="20"/>
  <c r="L15" i="20"/>
  <c r="N6" i="20"/>
  <c r="N15" i="20" s="1"/>
  <c r="M8" i="20"/>
  <c r="M7" i="20"/>
  <c r="M10" i="20"/>
  <c r="M9" i="20"/>
  <c r="M11" i="20"/>
  <c r="M12" i="20"/>
  <c r="M13" i="20"/>
  <c r="E15" i="17"/>
  <c r="D16" i="17" s="1"/>
  <c r="C16" i="17"/>
  <c r="G15" i="17"/>
  <c r="F15" i="17"/>
  <c r="S13" i="25"/>
  <c r="AE27" i="25" s="1"/>
  <c r="U13" i="25"/>
  <c r="U11" i="25"/>
  <c r="S11" i="25"/>
  <c r="AE25" i="25" s="1"/>
  <c r="S10" i="25"/>
  <c r="AE24" i="25" s="1"/>
  <c r="U10" i="25"/>
  <c r="S9" i="25"/>
  <c r="AE23" i="25" s="1"/>
  <c r="U9" i="25"/>
  <c r="V8" i="25"/>
  <c r="R8" i="25"/>
  <c r="O8" i="25"/>
  <c r="P8" i="25" s="1"/>
  <c r="S8" i="25"/>
  <c r="U8" i="25"/>
  <c r="U12" i="25"/>
  <c r="S12" i="25"/>
  <c r="AE26" i="25" s="1"/>
  <c r="E13" i="25"/>
  <c r="O27" i="25" s="1"/>
  <c r="E11" i="25"/>
  <c r="E10" i="25"/>
  <c r="E9" i="25"/>
  <c r="D8" i="25"/>
  <c r="E12" i="25"/>
  <c r="H5159" i="9"/>
  <c r="O5159" i="9"/>
  <c r="H5158" i="9"/>
  <c r="O5158" i="9"/>
  <c r="AA15" i="14"/>
  <c r="O17" i="14"/>
  <c r="M17" i="14"/>
  <c r="V17" i="14"/>
  <c r="R17" i="14"/>
  <c r="N17" i="14"/>
  <c r="W17" i="14"/>
  <c r="P17" i="14"/>
  <c r="AA17" i="14"/>
  <c r="Z17" i="14"/>
  <c r="J18" i="14"/>
  <c r="I9" i="25"/>
  <c r="M9" i="25"/>
  <c r="Z12" i="17"/>
  <c r="Z8" i="25"/>
  <c r="L72" i="14"/>
  <c r="O72" i="14"/>
  <c r="S16" i="17" a="1"/>
  <c r="X14" i="18"/>
  <c r="Q8" i="25"/>
  <c r="Z13" i="17"/>
  <c r="K9" i="25"/>
  <c r="U16" i="17" a="1"/>
  <c r="Z14" i="17"/>
  <c r="D17" i="14" l="1"/>
  <c r="T14" i="17"/>
  <c r="T13" i="17"/>
  <c r="T12" i="17"/>
  <c r="L18" i="14"/>
  <c r="T18" i="14"/>
  <c r="X18" i="14"/>
  <c r="Y18" i="14"/>
  <c r="K18" i="14"/>
  <c r="S18" i="14" s="1"/>
  <c r="U18" i="14"/>
  <c r="Q18" i="14"/>
  <c r="Y50" i="36"/>
  <c r="B16" i="9"/>
  <c r="B17" i="9" s="1"/>
  <c r="A60" i="36"/>
  <c r="B5" i="36"/>
  <c r="B5" i="33"/>
  <c r="O49" i="36"/>
  <c r="Y49" i="36"/>
  <c r="O37" i="33"/>
  <c r="D42" i="33"/>
  <c r="Y37" i="33"/>
  <c r="H25" i="30"/>
  <c r="O25" i="30" s="1"/>
  <c r="W25" i="30"/>
  <c r="L25" i="30"/>
  <c r="O12" i="14"/>
  <c r="H7" i="4"/>
  <c r="W24" i="30"/>
  <c r="L24" i="30"/>
  <c r="J24" i="30"/>
  <c r="O24" i="30" s="1"/>
  <c r="G24" i="30"/>
  <c r="O5153" i="9"/>
  <c r="O2" i="33"/>
  <c r="B19" i="4"/>
  <c r="B8" i="30"/>
  <c r="D10" i="25"/>
  <c r="N24" i="25" s="1"/>
  <c r="O23" i="25"/>
  <c r="D11" i="25"/>
  <c r="N25" i="25" s="1"/>
  <c r="O24" i="25"/>
  <c r="D12" i="25"/>
  <c r="N26" i="25" s="1"/>
  <c r="O25" i="25"/>
  <c r="D13" i="25"/>
  <c r="N27" i="25" s="1"/>
  <c r="O26" i="25"/>
  <c r="D9" i="25"/>
  <c r="N23" i="25" s="1"/>
  <c r="N22" i="25"/>
  <c r="R23" i="25"/>
  <c r="V23" i="25" s="1"/>
  <c r="T8" i="25"/>
  <c r="S16" i="17"/>
  <c r="U16" i="17"/>
  <c r="F14" i="21"/>
  <c r="E15" i="21"/>
  <c r="E17" i="18"/>
  <c r="D17" i="18"/>
  <c r="C18" i="18"/>
  <c r="K16" i="20"/>
  <c r="C17" i="20"/>
  <c r="G16" i="20"/>
  <c r="M16" i="20"/>
  <c r="D16" i="20"/>
  <c r="L16" i="20"/>
  <c r="J16" i="20"/>
  <c r="H16" i="20"/>
  <c r="F16" i="20"/>
  <c r="N16" i="20"/>
  <c r="I16" i="20"/>
  <c r="E16" i="20"/>
  <c r="E16" i="17"/>
  <c r="D17" i="17" s="1"/>
  <c r="G16" i="17"/>
  <c r="C17" i="17"/>
  <c r="F16" i="17"/>
  <c r="C13" i="21"/>
  <c r="B14" i="21"/>
  <c r="O6" i="20"/>
  <c r="O16" i="20" s="1"/>
  <c r="N8" i="20"/>
  <c r="N9" i="20"/>
  <c r="N7" i="20"/>
  <c r="N10" i="20"/>
  <c r="N11" i="20"/>
  <c r="N12" i="20"/>
  <c r="N13" i="20"/>
  <c r="N14" i="20"/>
  <c r="O9" i="25"/>
  <c r="P9" i="25" s="1"/>
  <c r="R9" i="25"/>
  <c r="V9" i="25"/>
  <c r="W8" i="25"/>
  <c r="N18" i="14"/>
  <c r="Z18" i="14"/>
  <c r="AA18" i="14"/>
  <c r="W18" i="14"/>
  <c r="P18" i="14"/>
  <c r="O18" i="14"/>
  <c r="M18" i="14"/>
  <c r="R18" i="14"/>
  <c r="V18" i="14"/>
  <c r="J19" i="14"/>
  <c r="J20" i="14"/>
  <c r="X15" i="18"/>
  <c r="P72" i="14"/>
  <c r="Z15" i="17"/>
  <c r="W72" i="14"/>
  <c r="I10" i="25"/>
  <c r="M10" i="25"/>
  <c r="S17" i="17" a="1"/>
  <c r="U17" i="17" a="1"/>
  <c r="Z16" i="17"/>
  <c r="Q9" i="25"/>
  <c r="Z9" i="25"/>
  <c r="K10" i="25"/>
  <c r="X16" i="18"/>
  <c r="X17" i="18" s="1"/>
  <c r="D18" i="14" l="1"/>
  <c r="T16" i="17"/>
  <c r="T15" i="17"/>
  <c r="L20" i="14"/>
  <c r="T20" i="14"/>
  <c r="X20" i="14"/>
  <c r="Y20" i="14"/>
  <c r="Q20" i="14"/>
  <c r="U20" i="14"/>
  <c r="K20" i="14"/>
  <c r="S20" i="14" s="1"/>
  <c r="L19" i="14"/>
  <c r="T19" i="14"/>
  <c r="X19" i="14"/>
  <c r="Y19" i="14"/>
  <c r="Q19" i="14"/>
  <c r="K19" i="14"/>
  <c r="S19" i="14" s="1"/>
  <c r="U19" i="14"/>
  <c r="B6" i="36"/>
  <c r="B6" i="33"/>
  <c r="B7" i="36"/>
  <c r="D35" i="30"/>
  <c r="Y25" i="30"/>
  <c r="W12" i="14"/>
  <c r="P12" i="14"/>
  <c r="O7" i="4"/>
  <c r="Y24" i="30"/>
  <c r="D34" i="30"/>
  <c r="B18" i="9"/>
  <c r="B7" i="33"/>
  <c r="B20" i="4"/>
  <c r="B9" i="30"/>
  <c r="T9" i="25"/>
  <c r="R24" i="25"/>
  <c r="V24" i="25" s="1"/>
  <c r="U17" i="17"/>
  <c r="S17" i="17"/>
  <c r="M17" i="20"/>
  <c r="E17" i="20"/>
  <c r="L17" i="20"/>
  <c r="I17" i="20"/>
  <c r="H17" i="20"/>
  <c r="G17" i="20"/>
  <c r="D17" i="20"/>
  <c r="O17" i="20"/>
  <c r="J17" i="20"/>
  <c r="C18" i="20"/>
  <c r="F17" i="20"/>
  <c r="N17" i="20"/>
  <c r="K17" i="20"/>
  <c r="C19" i="18"/>
  <c r="D18" i="18"/>
  <c r="E18" i="18"/>
  <c r="O9" i="20"/>
  <c r="O7" i="20"/>
  <c r="P6" i="20"/>
  <c r="P17" i="20" s="1"/>
  <c r="O8" i="20"/>
  <c r="O10" i="20"/>
  <c r="O11" i="20"/>
  <c r="O12" i="20"/>
  <c r="O13" i="20"/>
  <c r="O14" i="20"/>
  <c r="O15" i="20"/>
  <c r="B15" i="21"/>
  <c r="C14" i="21"/>
  <c r="E17" i="17"/>
  <c r="D18" i="17" s="1"/>
  <c r="C18" i="17"/>
  <c r="G17" i="17"/>
  <c r="F17" i="17"/>
  <c r="E16" i="21"/>
  <c r="F15" i="21"/>
  <c r="O10" i="25"/>
  <c r="P10" i="25" s="1"/>
  <c r="R10" i="25"/>
  <c r="V10" i="25"/>
  <c r="W9" i="25"/>
  <c r="P20" i="14"/>
  <c r="W20" i="14"/>
  <c r="Z20" i="14"/>
  <c r="V20" i="14"/>
  <c r="R20" i="14"/>
  <c r="N20" i="14"/>
  <c r="M20" i="14"/>
  <c r="O20" i="14"/>
  <c r="AA20" i="14"/>
  <c r="N19" i="14"/>
  <c r="V19" i="14"/>
  <c r="O19" i="14"/>
  <c r="Z19" i="14"/>
  <c r="P19" i="14"/>
  <c r="R19" i="14"/>
  <c r="AA19" i="14"/>
  <c r="M19" i="14"/>
  <c r="W19" i="14"/>
  <c r="J21" i="14"/>
  <c r="X18" i="18"/>
  <c r="Z17" i="17"/>
  <c r="I11" i="25"/>
  <c r="M11" i="25"/>
  <c r="Q10" i="25"/>
  <c r="U18" i="17" a="1"/>
  <c r="Z10" i="25"/>
  <c r="S18" i="17" a="1"/>
  <c r="K11" i="25"/>
  <c r="AA72" i="14"/>
  <c r="D20" i="14" l="1"/>
  <c r="D19" i="14"/>
  <c r="L21" i="14"/>
  <c r="T21" i="14"/>
  <c r="X21" i="14"/>
  <c r="Y21" i="14"/>
  <c r="U21" i="14"/>
  <c r="Q21" i="14"/>
  <c r="K21" i="14"/>
  <c r="S21" i="14" s="1"/>
  <c r="B8" i="36"/>
  <c r="AA12" i="14"/>
  <c r="D12" i="14" s="1"/>
  <c r="B8" i="33"/>
  <c r="B19" i="9"/>
  <c r="O11" i="25"/>
  <c r="P11" i="25" s="1"/>
  <c r="R25" i="25"/>
  <c r="V25" i="25" s="1"/>
  <c r="T10" i="25"/>
  <c r="B21" i="4"/>
  <c r="B10" i="30"/>
  <c r="R11" i="25"/>
  <c r="V11" i="25"/>
  <c r="S18" i="17"/>
  <c r="U18" i="17"/>
  <c r="P8" i="20"/>
  <c r="P7" i="20"/>
  <c r="Q6" i="20"/>
  <c r="P10" i="20"/>
  <c r="P9" i="20"/>
  <c r="P11" i="20"/>
  <c r="P12" i="20"/>
  <c r="P13" i="20"/>
  <c r="P14" i="20"/>
  <c r="P15" i="20"/>
  <c r="P16" i="20"/>
  <c r="C20" i="18"/>
  <c r="E19" i="18"/>
  <c r="D19" i="18"/>
  <c r="O18" i="20"/>
  <c r="G18" i="20"/>
  <c r="I18" i="20"/>
  <c r="C19" i="20"/>
  <c r="N18" i="20"/>
  <c r="E18" i="20"/>
  <c r="M18" i="20"/>
  <c r="D18" i="20"/>
  <c r="P18" i="20"/>
  <c r="K18" i="20"/>
  <c r="H18" i="20"/>
  <c r="J18" i="20"/>
  <c r="Q18" i="20"/>
  <c r="L18" i="20"/>
  <c r="F18" i="20"/>
  <c r="C15" i="21"/>
  <c r="B16" i="21"/>
  <c r="E17" i="21"/>
  <c r="F16" i="21"/>
  <c r="C19" i="17"/>
  <c r="F18" i="17"/>
  <c r="G18" i="17"/>
  <c r="E18" i="17"/>
  <c r="D19" i="17" s="1"/>
  <c r="W10" i="25"/>
  <c r="O21" i="14"/>
  <c r="N21" i="14"/>
  <c r="P21" i="14"/>
  <c r="AA21" i="14"/>
  <c r="M21" i="14"/>
  <c r="V21" i="14"/>
  <c r="Z21" i="14"/>
  <c r="R21" i="14"/>
  <c r="W21" i="14"/>
  <c r="J22" i="14"/>
  <c r="Q11" i="25"/>
  <c r="X19" i="18"/>
  <c r="Z11" i="25"/>
  <c r="K12" i="25"/>
  <c r="S19" i="17" a="1"/>
  <c r="U19" i="17" a="1"/>
  <c r="I12" i="25"/>
  <c r="Z18" i="17"/>
  <c r="M12" i="25"/>
  <c r="D21" i="14" l="1"/>
  <c r="L22" i="14"/>
  <c r="T22" i="14"/>
  <c r="X22" i="14"/>
  <c r="Y22" i="14"/>
  <c r="K22" i="14"/>
  <c r="S22" i="14" s="1"/>
  <c r="U22" i="14"/>
  <c r="Q22" i="14"/>
  <c r="B9" i="36"/>
  <c r="B9" i="33"/>
  <c r="B20" i="9"/>
  <c r="O12" i="25"/>
  <c r="P12" i="25" s="1"/>
  <c r="R26" i="25"/>
  <c r="V26" i="25" s="1"/>
  <c r="T11" i="25"/>
  <c r="W11" i="25"/>
  <c r="B22" i="4"/>
  <c r="B11" i="30"/>
  <c r="R12" i="25"/>
  <c r="V12" i="25"/>
  <c r="U19" i="17"/>
  <c r="S19" i="17"/>
  <c r="B17" i="21"/>
  <c r="C16" i="21"/>
  <c r="E19" i="17"/>
  <c r="D20" i="17" s="1"/>
  <c r="F19" i="17"/>
  <c r="G19" i="17"/>
  <c r="C20" i="17"/>
  <c r="F17" i="21"/>
  <c r="E18" i="21"/>
  <c r="D20" i="18"/>
  <c r="E20" i="18"/>
  <c r="C21" i="18"/>
  <c r="J19" i="20"/>
  <c r="K19" i="20"/>
  <c r="P19" i="20"/>
  <c r="F19" i="20"/>
  <c r="M19" i="20"/>
  <c r="L19" i="20"/>
  <c r="C20" i="20"/>
  <c r="H19" i="20"/>
  <c r="E19" i="20"/>
  <c r="Q19" i="20"/>
  <c r="N19" i="20"/>
  <c r="G19" i="20"/>
  <c r="D19" i="20"/>
  <c r="I19" i="20"/>
  <c r="O19" i="20"/>
  <c r="Q7" i="20"/>
  <c r="Q9" i="20"/>
  <c r="Q8" i="20"/>
  <c r="R6" i="20"/>
  <c r="R19" i="20" s="1"/>
  <c r="Q10" i="20"/>
  <c r="Q11" i="20"/>
  <c r="Q12" i="20"/>
  <c r="Q13" i="20"/>
  <c r="Q14" i="20"/>
  <c r="Q15" i="20"/>
  <c r="Q16" i="20"/>
  <c r="Q17" i="20"/>
  <c r="R22" i="14"/>
  <c r="AA22" i="14"/>
  <c r="O22" i="14"/>
  <c r="M22" i="14"/>
  <c r="N22" i="14"/>
  <c r="Z22" i="14"/>
  <c r="V22" i="14"/>
  <c r="P22" i="14"/>
  <c r="W22" i="14"/>
  <c r="J23" i="14"/>
  <c r="Z19" i="17"/>
  <c r="X20" i="18"/>
  <c r="M13" i="25"/>
  <c r="Q12" i="25"/>
  <c r="Z12" i="25"/>
  <c r="K13" i="25"/>
  <c r="S20" i="17" a="1"/>
  <c r="U20" i="17" a="1"/>
  <c r="I13" i="25"/>
  <c r="D22" i="14" l="1"/>
  <c r="R20" i="18"/>
  <c r="L23" i="14"/>
  <c r="T23" i="14"/>
  <c r="X23" i="14"/>
  <c r="Y23" i="14"/>
  <c r="Q23" i="14"/>
  <c r="K23" i="14"/>
  <c r="S23" i="14" s="1"/>
  <c r="U23" i="14"/>
  <c r="B10" i="36"/>
  <c r="B10" i="33"/>
  <c r="B21" i="9"/>
  <c r="B23" i="4"/>
  <c r="K5" i="25"/>
  <c r="L10" i="25" s="1"/>
  <c r="W12" i="25"/>
  <c r="T12" i="25"/>
  <c r="O13" i="25"/>
  <c r="P13" i="25" s="1"/>
  <c r="R27" i="25"/>
  <c r="M5" i="25"/>
  <c r="N13" i="25" s="1"/>
  <c r="R13" i="25"/>
  <c r="I5" i="25"/>
  <c r="J13" i="25" s="1"/>
  <c r="V13" i="25"/>
  <c r="B12" i="30"/>
  <c r="U20" i="17"/>
  <c r="S20" i="17"/>
  <c r="C22" i="18"/>
  <c r="D21" i="18"/>
  <c r="E21" i="18"/>
  <c r="C17" i="21"/>
  <c r="B18" i="21"/>
  <c r="E20" i="17"/>
  <c r="D21" i="17" s="1"/>
  <c r="G20" i="17"/>
  <c r="C21" i="17"/>
  <c r="F20" i="17"/>
  <c r="L20" i="20"/>
  <c r="D20" i="20"/>
  <c r="C21" i="20"/>
  <c r="P20" i="20"/>
  <c r="G20" i="20"/>
  <c r="O20" i="20"/>
  <c r="E20" i="20"/>
  <c r="K20" i="20"/>
  <c r="J20" i="20"/>
  <c r="Q20" i="20"/>
  <c r="M20" i="20"/>
  <c r="R20" i="20"/>
  <c r="I20" i="20"/>
  <c r="H20" i="20"/>
  <c r="F20" i="20"/>
  <c r="N20" i="20"/>
  <c r="S6" i="20"/>
  <c r="S20" i="20" s="1"/>
  <c r="R9" i="20"/>
  <c r="R7" i="20"/>
  <c r="R8" i="20"/>
  <c r="R10" i="20"/>
  <c r="R11" i="20"/>
  <c r="R12" i="20"/>
  <c r="R13" i="20"/>
  <c r="R14" i="20"/>
  <c r="R15" i="20"/>
  <c r="R16" i="20"/>
  <c r="R17" i="20"/>
  <c r="R18" i="20"/>
  <c r="E19" i="21"/>
  <c r="F18" i="21"/>
  <c r="R23" i="14"/>
  <c r="O23" i="14"/>
  <c r="W23" i="14"/>
  <c r="Z23" i="14"/>
  <c r="N23" i="14"/>
  <c r="M23" i="14"/>
  <c r="V23" i="14"/>
  <c r="P23" i="14"/>
  <c r="AA23" i="14"/>
  <c r="J24" i="14"/>
  <c r="U21" i="17" a="1"/>
  <c r="Z13" i="25"/>
  <c r="Q13" i="25"/>
  <c r="Z20" i="17"/>
  <c r="S21" i="17" a="1"/>
  <c r="X21" i="18"/>
  <c r="D23" i="14" l="1"/>
  <c r="L24" i="14"/>
  <c r="T24" i="14"/>
  <c r="X24" i="14"/>
  <c r="Y24" i="14"/>
  <c r="Q24" i="14"/>
  <c r="K24" i="14"/>
  <c r="S24" i="14" s="1"/>
  <c r="U24" i="14"/>
  <c r="B11" i="36"/>
  <c r="B11" i="33"/>
  <c r="B22" i="9"/>
  <c r="B24" i="4"/>
  <c r="B13" i="30"/>
  <c r="R19" i="25"/>
  <c r="S23" i="25" s="1"/>
  <c r="V27" i="25"/>
  <c r="O29" i="25" s="1"/>
  <c r="L12" i="25"/>
  <c r="L8" i="25"/>
  <c r="L11" i="25"/>
  <c r="L13" i="25"/>
  <c r="L9" i="25"/>
  <c r="N8" i="25"/>
  <c r="W13" i="25"/>
  <c r="T13" i="25"/>
  <c r="N11" i="25"/>
  <c r="N10" i="25"/>
  <c r="N9" i="25"/>
  <c r="N12" i="25"/>
  <c r="O5" i="25"/>
  <c r="P5" i="25" s="1"/>
  <c r="Z5" i="25"/>
  <c r="T5" i="25" s="1"/>
  <c r="Q5" i="25"/>
  <c r="J8" i="25"/>
  <c r="J9" i="25"/>
  <c r="J11" i="25"/>
  <c r="V5" i="25"/>
  <c r="J12" i="25"/>
  <c r="R5" i="25"/>
  <c r="J10" i="25"/>
  <c r="S21" i="17"/>
  <c r="U21" i="17"/>
  <c r="F19" i="21"/>
  <c r="E20" i="21"/>
  <c r="N21" i="20"/>
  <c r="F21" i="20"/>
  <c r="L21" i="20"/>
  <c r="C22" i="20"/>
  <c r="O21" i="20"/>
  <c r="D21" i="20"/>
  <c r="J21" i="20"/>
  <c r="S21" i="20"/>
  <c r="I21" i="20"/>
  <c r="P21" i="20"/>
  <c r="K21" i="20"/>
  <c r="G21" i="20"/>
  <c r="Q21" i="20"/>
  <c r="M21" i="20"/>
  <c r="H21" i="20"/>
  <c r="R21" i="20"/>
  <c r="E21" i="20"/>
  <c r="E21" i="17"/>
  <c r="D22" i="17" s="1"/>
  <c r="G21" i="17"/>
  <c r="C22" i="17"/>
  <c r="F21" i="17"/>
  <c r="S9" i="20"/>
  <c r="S7" i="20"/>
  <c r="T6" i="20"/>
  <c r="S8" i="20"/>
  <c r="S10" i="20"/>
  <c r="S11" i="20"/>
  <c r="S12" i="20"/>
  <c r="S13" i="20"/>
  <c r="S14" i="20"/>
  <c r="S15" i="20"/>
  <c r="S16" i="20"/>
  <c r="S17" i="20"/>
  <c r="S18" i="20"/>
  <c r="S19" i="20"/>
  <c r="B19" i="21"/>
  <c r="C18" i="21"/>
  <c r="C23" i="18"/>
  <c r="E22" i="18"/>
  <c r="D22" i="18"/>
  <c r="N24" i="14"/>
  <c r="P24" i="14"/>
  <c r="W24" i="14"/>
  <c r="O24" i="14"/>
  <c r="M24" i="14"/>
  <c r="V24" i="14"/>
  <c r="AA24" i="14"/>
  <c r="Z24" i="14"/>
  <c r="R24" i="14"/>
  <c r="J25" i="14"/>
  <c r="S23" i="17" a="1"/>
  <c r="Z21" i="17"/>
  <c r="S22" i="17" a="1"/>
  <c r="X22" i="18"/>
  <c r="U22" i="17" a="1"/>
  <c r="U23" i="17" a="1"/>
  <c r="D24" i="14" l="1"/>
  <c r="L25" i="14"/>
  <c r="T25" i="14"/>
  <c r="X25" i="14"/>
  <c r="Y25" i="14"/>
  <c r="U25" i="14"/>
  <c r="K25" i="14"/>
  <c r="S25" i="14" s="1"/>
  <c r="Q25" i="14"/>
  <c r="B12" i="36"/>
  <c r="B12" i="33"/>
  <c r="B23" i="9"/>
  <c r="B14" i="30"/>
  <c r="B25" i="4"/>
  <c r="S26" i="25"/>
  <c r="S27" i="25"/>
  <c r="S24" i="25"/>
  <c r="S25" i="25"/>
  <c r="S22" i="25"/>
  <c r="W5" i="25"/>
  <c r="U23" i="17"/>
  <c r="S22" i="17"/>
  <c r="U22" i="17"/>
  <c r="S23" i="17"/>
  <c r="C19" i="21"/>
  <c r="B20" i="21"/>
  <c r="P22" i="20"/>
  <c r="H22" i="20"/>
  <c r="R22" i="20"/>
  <c r="I22" i="20"/>
  <c r="M22" i="20"/>
  <c r="T22" i="20"/>
  <c r="J22" i="20"/>
  <c r="S22" i="20"/>
  <c r="G22" i="20"/>
  <c r="K22" i="20"/>
  <c r="E22" i="20"/>
  <c r="Q22" i="20"/>
  <c r="O22" i="20"/>
  <c r="N22" i="20"/>
  <c r="C23" i="20"/>
  <c r="L22" i="20"/>
  <c r="F22" i="20"/>
  <c r="D22" i="20"/>
  <c r="U6" i="20"/>
  <c r="U22" i="20" s="1"/>
  <c r="T7" i="20"/>
  <c r="T8" i="20"/>
  <c r="T9" i="20"/>
  <c r="T10" i="20"/>
  <c r="T11" i="20"/>
  <c r="T12" i="20"/>
  <c r="T13" i="20"/>
  <c r="T14" i="20"/>
  <c r="T15" i="20"/>
  <c r="T16" i="20"/>
  <c r="T17" i="20"/>
  <c r="T18" i="20"/>
  <c r="T19" i="20"/>
  <c r="T20" i="20"/>
  <c r="E23" i="18"/>
  <c r="C24" i="18"/>
  <c r="D23" i="18"/>
  <c r="G22" i="17"/>
  <c r="E22" i="17"/>
  <c r="F22" i="17"/>
  <c r="C31" i="17"/>
  <c r="T21" i="20"/>
  <c r="E21" i="21"/>
  <c r="F20" i="21"/>
  <c r="M25" i="14"/>
  <c r="N25" i="14"/>
  <c r="R25" i="14"/>
  <c r="V25" i="14"/>
  <c r="P25" i="14"/>
  <c r="AA25" i="14"/>
  <c r="Z25" i="14"/>
  <c r="O25" i="14"/>
  <c r="W25" i="14"/>
  <c r="J26" i="14"/>
  <c r="X23" i="18"/>
  <c r="S31" i="17" a="1"/>
  <c r="U31" i="17" a="1"/>
  <c r="Z22" i="17"/>
  <c r="D25" i="14" l="1"/>
  <c r="L26" i="14"/>
  <c r="T26" i="14"/>
  <c r="X26" i="14"/>
  <c r="Y26" i="14"/>
  <c r="K26" i="14"/>
  <c r="S26" i="14" s="1"/>
  <c r="U26" i="14"/>
  <c r="Q26" i="14"/>
  <c r="B13" i="36"/>
  <c r="B24" i="9"/>
  <c r="B13" i="33"/>
  <c r="B26" i="4"/>
  <c r="B15" i="30"/>
  <c r="U31" i="17"/>
  <c r="S31" i="17"/>
  <c r="R23" i="20"/>
  <c r="J23" i="20"/>
  <c r="N23" i="20"/>
  <c r="E23" i="20"/>
  <c r="L23" i="20"/>
  <c r="S23" i="20"/>
  <c r="H23" i="20"/>
  <c r="Q23" i="20"/>
  <c r="G23" i="20"/>
  <c r="U23" i="20"/>
  <c r="D23" i="20"/>
  <c r="P23" i="20"/>
  <c r="M23" i="20"/>
  <c r="F23" i="20"/>
  <c r="C24" i="20"/>
  <c r="T23" i="20"/>
  <c r="K23" i="20"/>
  <c r="I23" i="20"/>
  <c r="O23" i="20"/>
  <c r="G31" i="17"/>
  <c r="E31" i="17"/>
  <c r="F31" i="17"/>
  <c r="C25" i="18"/>
  <c r="D24" i="18"/>
  <c r="E24" i="18"/>
  <c r="C20" i="21"/>
  <c r="B21" i="21"/>
  <c r="F21" i="21"/>
  <c r="E22" i="21"/>
  <c r="V6" i="20"/>
  <c r="V23" i="20" s="1"/>
  <c r="U7" i="20"/>
  <c r="U8" i="20"/>
  <c r="U9" i="20"/>
  <c r="U10" i="20"/>
  <c r="U11" i="20"/>
  <c r="U12" i="20"/>
  <c r="U13" i="20"/>
  <c r="U14" i="20"/>
  <c r="U15" i="20"/>
  <c r="U16" i="20"/>
  <c r="U17" i="20"/>
  <c r="U18" i="20"/>
  <c r="U19" i="20"/>
  <c r="U20" i="20"/>
  <c r="U21" i="20"/>
  <c r="R26" i="14"/>
  <c r="AA26" i="14"/>
  <c r="V26" i="14"/>
  <c r="N26" i="14"/>
  <c r="Z26" i="14"/>
  <c r="O26" i="14"/>
  <c r="P26" i="14"/>
  <c r="M26" i="14"/>
  <c r="W26" i="14"/>
  <c r="J27" i="14"/>
  <c r="Z31" i="17"/>
  <c r="X24" i="18"/>
  <c r="D26" i="14" l="1"/>
  <c r="L27" i="14"/>
  <c r="T27" i="14"/>
  <c r="X27" i="14"/>
  <c r="Y27" i="14"/>
  <c r="Q27" i="14"/>
  <c r="K27" i="14"/>
  <c r="S27" i="14" s="1"/>
  <c r="U27" i="14"/>
  <c r="B14" i="36"/>
  <c r="B25" i="9"/>
  <c r="B14" i="33"/>
  <c r="B27" i="4"/>
  <c r="B16" i="30"/>
  <c r="M5" i="17"/>
  <c r="Q5" i="17"/>
  <c r="K5" i="17"/>
  <c r="I5" i="17"/>
  <c r="Z5" i="17"/>
  <c r="E25" i="18"/>
  <c r="D25" i="18"/>
  <c r="C31" i="18"/>
  <c r="F22" i="21"/>
  <c r="E23" i="21"/>
  <c r="T24" i="20"/>
  <c r="L24" i="20"/>
  <c r="D24" i="20"/>
  <c r="S24" i="20"/>
  <c r="J24" i="20"/>
  <c r="V24" i="20"/>
  <c r="K24" i="20"/>
  <c r="Q24" i="20"/>
  <c r="G24" i="20"/>
  <c r="P24" i="20"/>
  <c r="F24" i="20"/>
  <c r="O24" i="20"/>
  <c r="M24" i="20"/>
  <c r="H24" i="20"/>
  <c r="I24" i="20"/>
  <c r="C25" i="20"/>
  <c r="E24" i="20"/>
  <c r="U24" i="20"/>
  <c r="N24" i="20"/>
  <c r="R24" i="20"/>
  <c r="C21" i="21"/>
  <c r="B22" i="21"/>
  <c r="V7" i="20"/>
  <c r="V8" i="20"/>
  <c r="W6" i="20"/>
  <c r="W24" i="20" s="1"/>
  <c r="V10" i="20"/>
  <c r="V9" i="20"/>
  <c r="V11" i="20"/>
  <c r="V12" i="20"/>
  <c r="V13" i="20"/>
  <c r="V14" i="20"/>
  <c r="V15" i="20"/>
  <c r="V16" i="20"/>
  <c r="V17" i="20"/>
  <c r="V18" i="20"/>
  <c r="V19" i="20"/>
  <c r="V20" i="20"/>
  <c r="V21" i="20"/>
  <c r="V22" i="20"/>
  <c r="N27" i="14"/>
  <c r="AA27" i="14"/>
  <c r="P27" i="14"/>
  <c r="R27" i="14"/>
  <c r="V27" i="14"/>
  <c r="Z27" i="14"/>
  <c r="O27" i="14"/>
  <c r="W27" i="14"/>
  <c r="M27" i="14"/>
  <c r="J28" i="14"/>
  <c r="S31" i="18" a="1"/>
  <c r="Q31" i="18" a="1"/>
  <c r="X25" i="18"/>
  <c r="D27" i="14" l="1"/>
  <c r="L28" i="14"/>
  <c r="T28" i="14"/>
  <c r="X28" i="14"/>
  <c r="Y28" i="14"/>
  <c r="Q28" i="14"/>
  <c r="U28" i="14"/>
  <c r="K28" i="14"/>
  <c r="S28" i="14" s="1"/>
  <c r="N10" i="17"/>
  <c r="N11" i="17"/>
  <c r="N18" i="17"/>
  <c r="N19" i="17"/>
  <c r="N8" i="17"/>
  <c r="N15" i="17"/>
  <c r="N20" i="17"/>
  <c r="N17" i="17"/>
  <c r="N23" i="17"/>
  <c r="N25" i="17"/>
  <c r="N27" i="17"/>
  <c r="N29" i="17"/>
  <c r="N21" i="17"/>
  <c r="N22" i="17"/>
  <c r="N31" i="17"/>
  <c r="N9" i="17"/>
  <c r="N24" i="17"/>
  <c r="N13" i="17"/>
  <c r="N30" i="17"/>
  <c r="N12" i="17"/>
  <c r="N16" i="17"/>
  <c r="N26" i="17"/>
  <c r="N14" i="17"/>
  <c r="N28" i="17"/>
  <c r="J12" i="17"/>
  <c r="J13" i="17"/>
  <c r="J20" i="17"/>
  <c r="J21" i="17"/>
  <c r="J9" i="17"/>
  <c r="J14" i="17"/>
  <c r="J19" i="17"/>
  <c r="J8" i="17"/>
  <c r="J10" i="17"/>
  <c r="J23" i="17"/>
  <c r="J25" i="17"/>
  <c r="J27" i="17"/>
  <c r="J29" i="17"/>
  <c r="J31" i="17"/>
  <c r="J11" i="17"/>
  <c r="J15" i="17"/>
  <c r="J17" i="17"/>
  <c r="J26" i="17"/>
  <c r="J24" i="17"/>
  <c r="J18" i="17"/>
  <c r="J30" i="17"/>
  <c r="J22" i="17"/>
  <c r="J16" i="17"/>
  <c r="J28" i="17"/>
  <c r="L8" i="17"/>
  <c r="L15" i="17"/>
  <c r="L16" i="17"/>
  <c r="L31" i="17"/>
  <c r="L11" i="17"/>
  <c r="L18" i="17"/>
  <c r="L21" i="17"/>
  <c r="L20" i="17"/>
  <c r="L22" i="17"/>
  <c r="L24" i="17"/>
  <c r="L26" i="17"/>
  <c r="L28" i="17"/>
  <c r="L30" i="17"/>
  <c r="L9" i="17"/>
  <c r="L13" i="17"/>
  <c r="L29" i="17"/>
  <c r="L17" i="17"/>
  <c r="L19" i="17"/>
  <c r="L27" i="17"/>
  <c r="L10" i="17"/>
  <c r="L14" i="17"/>
  <c r="L23" i="17"/>
  <c r="L25" i="17"/>
  <c r="L12" i="17"/>
  <c r="B15" i="36"/>
  <c r="B26" i="9"/>
  <c r="B15" i="33"/>
  <c r="B28" i="4"/>
  <c r="B17" i="30"/>
  <c r="S31" i="18"/>
  <c r="Q31" i="18"/>
  <c r="V25" i="20"/>
  <c r="N25" i="20"/>
  <c r="F25" i="20"/>
  <c r="C26" i="20"/>
  <c r="P25" i="20"/>
  <c r="G25" i="20"/>
  <c r="T25" i="20"/>
  <c r="J25" i="20"/>
  <c r="Q25" i="20"/>
  <c r="E25" i="20"/>
  <c r="O25" i="20"/>
  <c r="D25" i="20"/>
  <c r="K25" i="20"/>
  <c r="W25" i="20"/>
  <c r="H25" i="20"/>
  <c r="S25" i="20"/>
  <c r="M25" i="20"/>
  <c r="I25" i="20"/>
  <c r="U25" i="20"/>
  <c r="R25" i="20"/>
  <c r="L25" i="20"/>
  <c r="V5" i="17"/>
  <c r="R5" i="17"/>
  <c r="B23" i="21"/>
  <c r="C22" i="21"/>
  <c r="E24" i="21"/>
  <c r="F23" i="21"/>
  <c r="X6" i="20"/>
  <c r="W8" i="20"/>
  <c r="W9" i="20"/>
  <c r="W7" i="20"/>
  <c r="W10" i="20"/>
  <c r="W11" i="20"/>
  <c r="W12" i="20"/>
  <c r="W13" i="20"/>
  <c r="W14" i="20"/>
  <c r="W15" i="20"/>
  <c r="W16" i="20"/>
  <c r="W17" i="20"/>
  <c r="W18" i="20"/>
  <c r="W19" i="20"/>
  <c r="W20" i="20"/>
  <c r="W21" i="20"/>
  <c r="W22" i="20"/>
  <c r="W23" i="20"/>
  <c r="D31" i="18"/>
  <c r="T5" i="17"/>
  <c r="O5" i="17"/>
  <c r="P5" i="17" s="1"/>
  <c r="AA28" i="14"/>
  <c r="P28" i="14"/>
  <c r="Z28" i="14"/>
  <c r="O28" i="14"/>
  <c r="W28" i="14"/>
  <c r="M28" i="14"/>
  <c r="V28" i="14"/>
  <c r="R28" i="14"/>
  <c r="N28" i="14"/>
  <c r="J29" i="14"/>
  <c r="X31" i="18"/>
  <c r="D28" i="14" l="1"/>
  <c r="L29" i="14"/>
  <c r="T29" i="14"/>
  <c r="X29" i="14"/>
  <c r="Y29" i="14"/>
  <c r="U29" i="14"/>
  <c r="Q29" i="14"/>
  <c r="K29" i="14"/>
  <c r="S29" i="14" s="1"/>
  <c r="B16" i="33"/>
  <c r="B27" i="9"/>
  <c r="B16" i="36"/>
  <c r="B18" i="30"/>
  <c r="B7" i="4"/>
  <c r="P7" i="4" s="1"/>
  <c r="W5" i="17"/>
  <c r="K5" i="18"/>
  <c r="I5" i="18"/>
  <c r="X5" i="18"/>
  <c r="O5" i="18"/>
  <c r="G5" i="18"/>
  <c r="X7" i="20"/>
  <c r="X10" i="20"/>
  <c r="X8" i="20"/>
  <c r="X9" i="20"/>
  <c r="X11" i="20"/>
  <c r="X12" i="20"/>
  <c r="X13" i="20"/>
  <c r="X14" i="20"/>
  <c r="X15" i="20"/>
  <c r="X16" i="20"/>
  <c r="X17" i="20"/>
  <c r="X18" i="20"/>
  <c r="X19" i="20"/>
  <c r="X20" i="20"/>
  <c r="X21" i="20"/>
  <c r="X22" i="20"/>
  <c r="X23" i="20"/>
  <c r="X24" i="20"/>
  <c r="X25" i="20"/>
  <c r="X26" i="20"/>
  <c r="P26" i="20"/>
  <c r="H26" i="20"/>
  <c r="U26" i="20"/>
  <c r="L26" i="20"/>
  <c r="S26" i="20"/>
  <c r="I26" i="20"/>
  <c r="O26" i="20"/>
  <c r="E26" i="20"/>
  <c r="C27" i="20"/>
  <c r="N26" i="20"/>
  <c r="D26" i="20"/>
  <c r="V26" i="20"/>
  <c r="F26" i="20"/>
  <c r="R26" i="20"/>
  <c r="M26" i="20"/>
  <c r="T26" i="20"/>
  <c r="K26" i="20"/>
  <c r="J26" i="20"/>
  <c r="G26" i="20"/>
  <c r="Q26" i="20"/>
  <c r="W26" i="20"/>
  <c r="E25" i="21"/>
  <c r="F24" i="21"/>
  <c r="C23" i="21"/>
  <c r="B24" i="21"/>
  <c r="O29" i="14"/>
  <c r="P29" i="14"/>
  <c r="AA29" i="14"/>
  <c r="W29" i="14"/>
  <c r="V29" i="14"/>
  <c r="M29" i="14"/>
  <c r="Z29" i="14"/>
  <c r="N29" i="14"/>
  <c r="R29" i="14"/>
  <c r="J30" i="14"/>
  <c r="D29" i="14" l="1"/>
  <c r="L30" i="14"/>
  <c r="T30" i="14"/>
  <c r="X30" i="14"/>
  <c r="Y30" i="14"/>
  <c r="K30" i="14"/>
  <c r="S30" i="14" s="1"/>
  <c r="Q30" i="14"/>
  <c r="U30" i="14"/>
  <c r="L14" i="18"/>
  <c r="L15" i="18"/>
  <c r="L19" i="18"/>
  <c r="L21" i="18"/>
  <c r="L23" i="18"/>
  <c r="L25" i="18"/>
  <c r="L27" i="18"/>
  <c r="L29" i="18"/>
  <c r="L31" i="18"/>
  <c r="L11" i="18"/>
  <c r="L16" i="18"/>
  <c r="L24" i="18"/>
  <c r="L8" i="18"/>
  <c r="L9" i="18"/>
  <c r="L10" i="18"/>
  <c r="L12" i="18"/>
  <c r="L22" i="18"/>
  <c r="L13" i="18"/>
  <c r="L20" i="18"/>
  <c r="L28" i="18"/>
  <c r="L30" i="18"/>
  <c r="L18" i="18"/>
  <c r="L26" i="18"/>
  <c r="L17" i="18"/>
  <c r="H8" i="18"/>
  <c r="H9" i="18"/>
  <c r="H16" i="18"/>
  <c r="H17" i="18"/>
  <c r="H19" i="18"/>
  <c r="H21" i="18"/>
  <c r="H23" i="18"/>
  <c r="H25" i="18"/>
  <c r="H27" i="18"/>
  <c r="H29" i="18"/>
  <c r="H31" i="18"/>
  <c r="H10" i="18"/>
  <c r="H15" i="18"/>
  <c r="H26" i="18"/>
  <c r="H18" i="18"/>
  <c r="H30" i="18"/>
  <c r="H24" i="18"/>
  <c r="H12" i="18"/>
  <c r="H14" i="18"/>
  <c r="H28" i="18"/>
  <c r="H22" i="18"/>
  <c r="H13" i="18"/>
  <c r="H20" i="18"/>
  <c r="H11" i="18"/>
  <c r="J11" i="18"/>
  <c r="J12" i="18"/>
  <c r="J20" i="18"/>
  <c r="J22" i="18"/>
  <c r="J24" i="18"/>
  <c r="J26" i="18"/>
  <c r="J28" i="18"/>
  <c r="J30" i="18"/>
  <c r="J14" i="18"/>
  <c r="J17" i="18"/>
  <c r="J21" i="18"/>
  <c r="J29" i="18"/>
  <c r="J13" i="18"/>
  <c r="J15" i="18"/>
  <c r="J25" i="18"/>
  <c r="J27" i="18"/>
  <c r="J31" i="18"/>
  <c r="J16" i="18"/>
  <c r="J18" i="18"/>
  <c r="J23" i="18"/>
  <c r="J8" i="18"/>
  <c r="J10" i="18"/>
  <c r="J19" i="18"/>
  <c r="J9" i="18"/>
  <c r="B28" i="9"/>
  <c r="B17" i="33"/>
  <c r="B17" i="36"/>
  <c r="T5" i="18"/>
  <c r="P5" i="18"/>
  <c r="E26" i="21"/>
  <c r="F25" i="21"/>
  <c r="M5" i="18"/>
  <c r="N5" i="18" s="1"/>
  <c r="C24" i="21"/>
  <c r="B25" i="21"/>
  <c r="R27" i="20"/>
  <c r="J27" i="20"/>
  <c r="Q27" i="20"/>
  <c r="H27" i="20"/>
  <c r="S27" i="20"/>
  <c r="G27" i="20"/>
  <c r="X27" i="20"/>
  <c r="N27" i="20"/>
  <c r="D27" i="20"/>
  <c r="W27" i="20"/>
  <c r="M27" i="20"/>
  <c r="P27" i="20"/>
  <c r="L27" i="20"/>
  <c r="C28" i="20"/>
  <c r="I27" i="20"/>
  <c r="V27" i="20"/>
  <c r="T27" i="20"/>
  <c r="O27" i="20"/>
  <c r="K27" i="20"/>
  <c r="U27" i="20"/>
  <c r="F27" i="20"/>
  <c r="E27" i="20"/>
  <c r="R5" i="18"/>
  <c r="R30" i="14"/>
  <c r="O30" i="14"/>
  <c r="N30" i="14"/>
  <c r="Z30" i="14"/>
  <c r="W30" i="14"/>
  <c r="AA30" i="14"/>
  <c r="P30" i="14"/>
  <c r="M30" i="14"/>
  <c r="V30" i="14"/>
  <c r="J31" i="14"/>
  <c r="D30" i="14" l="1"/>
  <c r="L31" i="14"/>
  <c r="P31" i="14"/>
  <c r="T31" i="14"/>
  <c r="X31" i="14"/>
  <c r="N31" i="14"/>
  <c r="Y31" i="14"/>
  <c r="Q31" i="14"/>
  <c r="W31" i="14"/>
  <c r="R31" i="14"/>
  <c r="AA31" i="14"/>
  <c r="K31" i="14"/>
  <c r="S31" i="14" s="1"/>
  <c r="U31" i="14"/>
  <c r="Z31" i="14"/>
  <c r="D31" i="14"/>
  <c r="V31" i="14"/>
  <c r="M31" i="14"/>
  <c r="O31" i="14"/>
  <c r="B29" i="9"/>
  <c r="B18" i="36"/>
  <c r="B18" i="33"/>
  <c r="U5" i="18"/>
  <c r="C25" i="21"/>
  <c r="B26" i="21"/>
  <c r="T28" i="20"/>
  <c r="L28" i="20"/>
  <c r="D28" i="20"/>
  <c r="W28" i="20"/>
  <c r="N28" i="20"/>
  <c r="E28" i="20"/>
  <c r="Q28" i="20"/>
  <c r="G28" i="20"/>
  <c r="X28" i="20"/>
  <c r="M28" i="20"/>
  <c r="V28" i="20"/>
  <c r="K28" i="20"/>
  <c r="J28" i="20"/>
  <c r="C29" i="20"/>
  <c r="H28" i="20"/>
  <c r="S28" i="20"/>
  <c r="U28" i="20"/>
  <c r="R28" i="20"/>
  <c r="P28" i="20"/>
  <c r="I28" i="20"/>
  <c r="F28" i="20"/>
  <c r="O28" i="20"/>
  <c r="F26" i="21"/>
  <c r="E27" i="21"/>
  <c r="J32" i="14"/>
  <c r="L32" i="14" l="1"/>
  <c r="P32" i="14"/>
  <c r="N32" i="14"/>
  <c r="W32" i="14"/>
  <c r="AA32" i="14"/>
  <c r="O32" i="14"/>
  <c r="U32" i="14"/>
  <c r="Z32" i="14"/>
  <c r="K32" i="14"/>
  <c r="S32" i="14" s="1"/>
  <c r="T32" i="14"/>
  <c r="M32" i="14"/>
  <c r="V32" i="14"/>
  <c r="Q32" i="14"/>
  <c r="R32" i="14"/>
  <c r="D32" i="14"/>
  <c r="X32" i="14"/>
  <c r="Y32" i="14"/>
  <c r="B19" i="33"/>
  <c r="B30" i="9"/>
  <c r="B19" i="36"/>
  <c r="B31" i="9"/>
  <c r="V29" i="20"/>
  <c r="N29" i="20"/>
  <c r="F29" i="20"/>
  <c r="S29" i="20"/>
  <c r="J29" i="20"/>
  <c r="P29" i="20"/>
  <c r="E29" i="20"/>
  <c r="W29" i="20"/>
  <c r="L29" i="20"/>
  <c r="U29" i="20"/>
  <c r="K29" i="20"/>
  <c r="X29" i="20"/>
  <c r="G29" i="20"/>
  <c r="R29" i="20"/>
  <c r="O29" i="20"/>
  <c r="H29" i="20"/>
  <c r="C30" i="20"/>
  <c r="T29" i="20"/>
  <c r="D29" i="20"/>
  <c r="Q29" i="20"/>
  <c r="M29" i="20"/>
  <c r="I29" i="20"/>
  <c r="E28" i="21"/>
  <c r="F27" i="21"/>
  <c r="C26" i="21"/>
  <c r="B27" i="21"/>
  <c r="J33" i="14"/>
  <c r="J34" i="14"/>
  <c r="K34" i="14" l="1"/>
  <c r="S34" i="14" s="1"/>
  <c r="O34" i="14"/>
  <c r="W34" i="14"/>
  <c r="AA34" i="14"/>
  <c r="M34" i="14"/>
  <c r="R34" i="14"/>
  <c r="X34" i="14"/>
  <c r="D34" i="14"/>
  <c r="N34" i="14"/>
  <c r="U34" i="14"/>
  <c r="P34" i="14"/>
  <c r="V34" i="14"/>
  <c r="Q34" i="14"/>
  <c r="T34" i="14"/>
  <c r="Y34" i="14"/>
  <c r="L34" i="14"/>
  <c r="Z34" i="14"/>
  <c r="K33" i="14"/>
  <c r="S33" i="14" s="1"/>
  <c r="O33" i="14"/>
  <c r="W33" i="14"/>
  <c r="AA33" i="14"/>
  <c r="D33" i="14"/>
  <c r="L33" i="14"/>
  <c r="Q33" i="14"/>
  <c r="V33" i="14"/>
  <c r="N33" i="14"/>
  <c r="U33" i="14"/>
  <c r="P33" i="14"/>
  <c r="X33" i="14"/>
  <c r="R33" i="14"/>
  <c r="T33" i="14"/>
  <c r="Y33" i="14"/>
  <c r="M33" i="14"/>
  <c r="Z33" i="14"/>
  <c r="B20" i="33"/>
  <c r="B20" i="36"/>
  <c r="B21" i="36"/>
  <c r="B21" i="33"/>
  <c r="B32" i="9"/>
  <c r="E29" i="21"/>
  <c r="F28" i="21"/>
  <c r="C27" i="21"/>
  <c r="B28" i="21"/>
  <c r="X30" i="20"/>
  <c r="P30" i="20"/>
  <c r="H30" i="20"/>
  <c r="C31" i="20"/>
  <c r="O30" i="20"/>
  <c r="F30" i="20"/>
  <c r="N30" i="20"/>
  <c r="D30" i="20"/>
  <c r="U30" i="20"/>
  <c r="K30" i="20"/>
  <c r="T30" i="20"/>
  <c r="J30" i="20"/>
  <c r="R30" i="20"/>
  <c r="M30" i="20"/>
  <c r="I30" i="20"/>
  <c r="L30" i="20"/>
  <c r="E30" i="20"/>
  <c r="W30" i="20"/>
  <c r="S30" i="20"/>
  <c r="Q30" i="20"/>
  <c r="G30" i="20"/>
  <c r="V30" i="20"/>
  <c r="J35" i="14"/>
  <c r="K35" i="14" l="1"/>
  <c r="S35" i="14" s="1"/>
  <c r="O35" i="14"/>
  <c r="W35" i="14"/>
  <c r="AA35" i="14"/>
  <c r="N35" i="14"/>
  <c r="T35" i="14"/>
  <c r="Y35" i="14"/>
  <c r="P35" i="14"/>
  <c r="V35" i="14"/>
  <c r="D35" i="14"/>
  <c r="Q35" i="14"/>
  <c r="X35" i="14"/>
  <c r="U35" i="14"/>
  <c r="R35" i="14"/>
  <c r="L35" i="14"/>
  <c r="Z35" i="14"/>
  <c r="M35" i="14"/>
  <c r="B22" i="36"/>
  <c r="B22" i="33"/>
  <c r="B33" i="9"/>
  <c r="R31" i="20"/>
  <c r="J31" i="20"/>
  <c r="U31" i="20"/>
  <c r="L31" i="20"/>
  <c r="X31" i="20"/>
  <c r="N31" i="20"/>
  <c r="D31" i="20"/>
  <c r="T31" i="20"/>
  <c r="I31" i="20"/>
  <c r="S31" i="20"/>
  <c r="H31" i="20"/>
  <c r="M31" i="20"/>
  <c r="C32" i="20"/>
  <c r="G31" i="20"/>
  <c r="V31" i="20"/>
  <c r="E31" i="20"/>
  <c r="P31" i="20"/>
  <c r="K31" i="20"/>
  <c r="F31" i="20"/>
  <c r="O31" i="20"/>
  <c r="W31" i="20"/>
  <c r="Q31" i="20"/>
  <c r="B29" i="21"/>
  <c r="C28" i="21"/>
  <c r="E30" i="21"/>
  <c r="F29" i="21"/>
  <c r="J36" i="14"/>
  <c r="K36" i="14" l="1"/>
  <c r="S36" i="14" s="1"/>
  <c r="O36" i="14"/>
  <c r="W36" i="14"/>
  <c r="AA36" i="14"/>
  <c r="P36" i="14"/>
  <c r="U36" i="14"/>
  <c r="Z36" i="14"/>
  <c r="Q36" i="14"/>
  <c r="X36" i="14"/>
  <c r="L36" i="14"/>
  <c r="R36" i="14"/>
  <c r="Y36" i="14"/>
  <c r="D36" i="14"/>
  <c r="M36" i="14"/>
  <c r="N36" i="14"/>
  <c r="T36" i="14"/>
  <c r="V36" i="14"/>
  <c r="B23" i="36"/>
  <c r="B23" i="33"/>
  <c r="B34" i="9"/>
  <c r="C29" i="21"/>
  <c r="B30" i="21"/>
  <c r="T32" i="20"/>
  <c r="L32" i="20"/>
  <c r="D32" i="20"/>
  <c r="Q32" i="20"/>
  <c r="H32" i="20"/>
  <c r="W32" i="20"/>
  <c r="M32" i="20"/>
  <c r="S32" i="20"/>
  <c r="I32" i="20"/>
  <c r="R32" i="20"/>
  <c r="G32" i="20"/>
  <c r="X32" i="20"/>
  <c r="F32" i="20"/>
  <c r="U32" i="20"/>
  <c r="O32" i="20"/>
  <c r="V32" i="20"/>
  <c r="N32" i="20"/>
  <c r="K32" i="20"/>
  <c r="J32" i="20"/>
  <c r="C33" i="20"/>
  <c r="P32" i="20"/>
  <c r="E32" i="20"/>
  <c r="F30" i="21"/>
  <c r="E31" i="21"/>
  <c r="J37" i="14"/>
  <c r="K37" i="14" l="1"/>
  <c r="S37" i="14" s="1"/>
  <c r="O37" i="14"/>
  <c r="W37" i="14"/>
  <c r="AA37" i="14"/>
  <c r="D37" i="14"/>
  <c r="L37" i="14"/>
  <c r="Q37" i="14"/>
  <c r="V37" i="14"/>
  <c r="R37" i="14"/>
  <c r="Y37" i="14"/>
  <c r="M37" i="14"/>
  <c r="T37" i="14"/>
  <c r="Z37" i="14"/>
  <c r="U37" i="14"/>
  <c r="X37" i="14"/>
  <c r="N37" i="14"/>
  <c r="P37" i="14"/>
  <c r="B24" i="36"/>
  <c r="B24" i="33"/>
  <c r="B35" i="9"/>
  <c r="F31" i="21"/>
  <c r="E32" i="21"/>
  <c r="V33" i="20"/>
  <c r="N33" i="20"/>
  <c r="F33" i="20"/>
  <c r="W33" i="20"/>
  <c r="M33" i="20"/>
  <c r="D33" i="20"/>
  <c r="U33" i="20"/>
  <c r="K33" i="20"/>
  <c r="R33" i="20"/>
  <c r="H33" i="20"/>
  <c r="Q33" i="20"/>
  <c r="G33" i="20"/>
  <c r="S33" i="20"/>
  <c r="O33" i="20"/>
  <c r="J33" i="20"/>
  <c r="C34" i="20"/>
  <c r="T33" i="20"/>
  <c r="P33" i="20"/>
  <c r="L33" i="20"/>
  <c r="X33" i="20"/>
  <c r="E33" i="20"/>
  <c r="I33" i="20"/>
  <c r="B31" i="21"/>
  <c r="C30" i="21"/>
  <c r="J38" i="14"/>
  <c r="K38" i="14" l="1"/>
  <c r="S38" i="14" s="1"/>
  <c r="O38" i="14"/>
  <c r="W38" i="14"/>
  <c r="AA38" i="14"/>
  <c r="M38" i="14"/>
  <c r="R38" i="14"/>
  <c r="X38" i="14"/>
  <c r="Q38" i="14"/>
  <c r="Y38" i="14"/>
  <c r="L38" i="14"/>
  <c r="T38" i="14"/>
  <c r="Z38" i="14"/>
  <c r="N38" i="14"/>
  <c r="P38" i="14"/>
  <c r="U38" i="14"/>
  <c r="D38" i="14"/>
  <c r="V38" i="14"/>
  <c r="B25" i="36"/>
  <c r="B25" i="33"/>
  <c r="B36" i="9"/>
  <c r="X34" i="20"/>
  <c r="P34" i="20"/>
  <c r="H34" i="20"/>
  <c r="S34" i="20"/>
  <c r="J34" i="20"/>
  <c r="U34" i="20"/>
  <c r="K34" i="20"/>
  <c r="Q34" i="20"/>
  <c r="F34" i="20"/>
  <c r="O34" i="20"/>
  <c r="E34" i="20"/>
  <c r="M34" i="20"/>
  <c r="C35" i="20"/>
  <c r="I34" i="20"/>
  <c r="V34" i="20"/>
  <c r="D34" i="20"/>
  <c r="W34" i="20"/>
  <c r="T34" i="20"/>
  <c r="R34" i="20"/>
  <c r="L34" i="20"/>
  <c r="G34" i="20"/>
  <c r="N34" i="20"/>
  <c r="E33" i="21"/>
  <c r="F32" i="21"/>
  <c r="C31" i="21"/>
  <c r="B32" i="21"/>
  <c r="J39" i="14"/>
  <c r="K39" i="14" l="1"/>
  <c r="S39" i="14" s="1"/>
  <c r="O39" i="14"/>
  <c r="W39" i="14"/>
  <c r="AA39" i="14"/>
  <c r="N39" i="14"/>
  <c r="T39" i="14"/>
  <c r="Y39" i="14"/>
  <c r="D39" i="14"/>
  <c r="L39" i="14"/>
  <c r="R39" i="14"/>
  <c r="Z39" i="14"/>
  <c r="M39" i="14"/>
  <c r="U39" i="14"/>
  <c r="V39" i="14"/>
  <c r="Q39" i="14"/>
  <c r="X39" i="14"/>
  <c r="P39" i="14"/>
  <c r="B26" i="36"/>
  <c r="B26" i="33"/>
  <c r="B37" i="9"/>
  <c r="R35" i="20"/>
  <c r="J35" i="20"/>
  <c r="X35" i="20"/>
  <c r="O35" i="20"/>
  <c r="F35" i="20"/>
  <c r="T35" i="20"/>
  <c r="I35" i="20"/>
  <c r="P35" i="20"/>
  <c r="E35" i="20"/>
  <c r="C36" i="20"/>
  <c r="N35" i="20"/>
  <c r="D35" i="20"/>
  <c r="W35" i="20"/>
  <c r="H35" i="20"/>
  <c r="U35" i="20"/>
  <c r="Q35" i="20"/>
  <c r="K35" i="20"/>
  <c r="V35" i="20"/>
  <c r="M35" i="20"/>
  <c r="L35" i="20"/>
  <c r="G35" i="20"/>
  <c r="S35" i="20"/>
  <c r="E34" i="21"/>
  <c r="F33" i="21"/>
  <c r="B33" i="21"/>
  <c r="C32" i="21"/>
  <c r="J40" i="14"/>
  <c r="K40" i="14" l="1"/>
  <c r="S40" i="14" s="1"/>
  <c r="O40" i="14"/>
  <c r="W40" i="14"/>
  <c r="AA40" i="14"/>
  <c r="P40" i="14"/>
  <c r="U40" i="14"/>
  <c r="Z40" i="14"/>
  <c r="M40" i="14"/>
  <c r="T40" i="14"/>
  <c r="N40" i="14"/>
  <c r="V40" i="14"/>
  <c r="L40" i="14"/>
  <c r="Y40" i="14"/>
  <c r="X40" i="14"/>
  <c r="D40" i="14"/>
  <c r="Q40" i="14"/>
  <c r="R40" i="14"/>
  <c r="B27" i="36"/>
  <c r="B27" i="33"/>
  <c r="B38" i="9"/>
  <c r="E35" i="21"/>
  <c r="F34" i="21"/>
  <c r="T36" i="20"/>
  <c r="L36" i="20"/>
  <c r="D36" i="20"/>
  <c r="U36" i="20"/>
  <c r="K36" i="20"/>
  <c r="R36" i="20"/>
  <c r="H36" i="20"/>
  <c r="C37" i="20"/>
  <c r="O36" i="20"/>
  <c r="E36" i="20"/>
  <c r="X36" i="20"/>
  <c r="N36" i="20"/>
  <c r="S36" i="20"/>
  <c r="P36" i="20"/>
  <c r="J36" i="20"/>
  <c r="M36" i="20"/>
  <c r="G36" i="20"/>
  <c r="F36" i="20"/>
  <c r="I36" i="20"/>
  <c r="W36" i="20"/>
  <c r="V36" i="20"/>
  <c r="Q36" i="20"/>
  <c r="C33" i="21"/>
  <c r="B34" i="21"/>
  <c r="J41" i="14"/>
  <c r="K41" i="14" l="1"/>
  <c r="S41" i="14" s="1"/>
  <c r="O41" i="14"/>
  <c r="W41" i="14"/>
  <c r="AA41" i="14"/>
  <c r="D41" i="14"/>
  <c r="L41" i="14"/>
  <c r="Q41" i="14"/>
  <c r="V41" i="14"/>
  <c r="N41" i="14"/>
  <c r="U41" i="14"/>
  <c r="P41" i="14"/>
  <c r="X41" i="14"/>
  <c r="R41" i="14"/>
  <c r="M41" i="14"/>
  <c r="T41" i="14"/>
  <c r="Y41" i="14"/>
  <c r="Z41" i="14"/>
  <c r="B28" i="36"/>
  <c r="B28" i="33"/>
  <c r="B39" i="9"/>
  <c r="B35" i="21"/>
  <c r="C34" i="21"/>
  <c r="V37" i="20"/>
  <c r="N37" i="20"/>
  <c r="F37" i="20"/>
  <c r="Q37" i="20"/>
  <c r="H37" i="20"/>
  <c r="R37" i="20"/>
  <c r="G37" i="20"/>
  <c r="X37" i="20"/>
  <c r="M37" i="20"/>
  <c r="W37" i="20"/>
  <c r="L37" i="20"/>
  <c r="O37" i="20"/>
  <c r="J37" i="20"/>
  <c r="U37" i="20"/>
  <c r="E37" i="20"/>
  <c r="S37" i="20"/>
  <c r="K37" i="20"/>
  <c r="I37" i="20"/>
  <c r="D37" i="20"/>
  <c r="C38" i="20"/>
  <c r="T37" i="20"/>
  <c r="P37" i="20"/>
  <c r="E36" i="21"/>
  <c r="F35" i="21"/>
  <c r="J42" i="14"/>
  <c r="K42" i="14" l="1"/>
  <c r="S42" i="14" s="1"/>
  <c r="O42" i="14"/>
  <c r="W42" i="14"/>
  <c r="AA42" i="14"/>
  <c r="M42" i="14"/>
  <c r="R42" i="14"/>
  <c r="X42" i="14"/>
  <c r="N42" i="14"/>
  <c r="U42" i="14"/>
  <c r="D42" i="14"/>
  <c r="P42" i="14"/>
  <c r="V42" i="14"/>
  <c r="T42" i="14"/>
  <c r="Q42" i="14"/>
  <c r="Y42" i="14"/>
  <c r="L42" i="14"/>
  <c r="Z42" i="14"/>
  <c r="B29" i="36"/>
  <c r="B29" i="33"/>
  <c r="B40" i="9"/>
  <c r="X38" i="20"/>
  <c r="P38" i="20"/>
  <c r="H38" i="20"/>
  <c r="V38" i="20"/>
  <c r="M38" i="20"/>
  <c r="D38" i="20"/>
  <c r="Q38" i="20"/>
  <c r="F38" i="20"/>
  <c r="W38" i="20"/>
  <c r="L38" i="20"/>
  <c r="U38" i="20"/>
  <c r="K38" i="20"/>
  <c r="I38" i="20"/>
  <c r="T38" i="20"/>
  <c r="E38" i="20"/>
  <c r="R38" i="20"/>
  <c r="C39" i="20"/>
  <c r="O38" i="20"/>
  <c r="N38" i="20"/>
  <c r="J38" i="20"/>
  <c r="S38" i="20"/>
  <c r="G38" i="20"/>
  <c r="E37" i="21"/>
  <c r="F36" i="21"/>
  <c r="C35" i="21"/>
  <c r="B36" i="21"/>
  <c r="J43" i="14"/>
  <c r="K43" i="14" l="1"/>
  <c r="S43" i="14" s="1"/>
  <c r="O43" i="14"/>
  <c r="W43" i="14"/>
  <c r="AA43" i="14"/>
  <c r="N43" i="14"/>
  <c r="T43" i="14"/>
  <c r="Y43" i="14"/>
  <c r="P43" i="14"/>
  <c r="V43" i="14"/>
  <c r="Q43" i="14"/>
  <c r="X43" i="14"/>
  <c r="D43" i="14"/>
  <c r="L43" i="14"/>
  <c r="Z43" i="14"/>
  <c r="M43" i="14"/>
  <c r="R43" i="14"/>
  <c r="U43" i="14"/>
  <c r="B30" i="36"/>
  <c r="B30" i="33"/>
  <c r="B41" i="9"/>
  <c r="F37" i="21"/>
  <c r="E38" i="21"/>
  <c r="B37" i="21"/>
  <c r="C36" i="21"/>
  <c r="R39" i="20"/>
  <c r="J39" i="20"/>
  <c r="S39" i="20"/>
  <c r="I39" i="20"/>
  <c r="C40" i="20"/>
  <c r="O39" i="20"/>
  <c r="E39" i="20"/>
  <c r="V39" i="20"/>
  <c r="L39" i="20"/>
  <c r="U39" i="20"/>
  <c r="K39" i="20"/>
  <c r="T39" i="20"/>
  <c r="D39" i="20"/>
  <c r="P39" i="20"/>
  <c r="M39" i="20"/>
  <c r="W39" i="20"/>
  <c r="Q39" i="20"/>
  <c r="N39" i="20"/>
  <c r="X39" i="20"/>
  <c r="G39" i="20"/>
  <c r="H39" i="20"/>
  <c r="F39" i="20"/>
  <c r="J44" i="14"/>
  <c r="K44" i="14" l="1"/>
  <c r="S44" i="14" s="1"/>
  <c r="O44" i="14"/>
  <c r="W44" i="14"/>
  <c r="AA44" i="14"/>
  <c r="P44" i="14"/>
  <c r="U44" i="14"/>
  <c r="Z44" i="14"/>
  <c r="D44" i="14"/>
  <c r="Q44" i="14"/>
  <c r="X44" i="14"/>
  <c r="L44" i="14"/>
  <c r="R44" i="14"/>
  <c r="Y44" i="14"/>
  <c r="T44" i="14"/>
  <c r="N44" i="14"/>
  <c r="V44" i="14"/>
  <c r="M44" i="14"/>
  <c r="B31" i="36"/>
  <c r="B31" i="33"/>
  <c r="B42" i="9"/>
  <c r="F38" i="21"/>
  <c r="E39" i="21"/>
  <c r="C37" i="21"/>
  <c r="B38" i="21"/>
  <c r="T40" i="20"/>
  <c r="L40" i="20"/>
  <c r="D40" i="20"/>
  <c r="X40" i="20"/>
  <c r="O40" i="20"/>
  <c r="F40" i="20"/>
  <c r="C41" i="20"/>
  <c r="N40" i="20"/>
  <c r="U40" i="20"/>
  <c r="J40" i="20"/>
  <c r="S40" i="20"/>
  <c r="I40" i="20"/>
  <c r="P40" i="20"/>
  <c r="K40" i="20"/>
  <c r="W40" i="20"/>
  <c r="G40" i="20"/>
  <c r="E40" i="20"/>
  <c r="V40" i="20"/>
  <c r="R40" i="20"/>
  <c r="M40" i="20"/>
  <c r="H40" i="20"/>
  <c r="Q40" i="20"/>
  <c r="J45" i="14"/>
  <c r="K45" i="14" l="1"/>
  <c r="S45" i="14" s="1"/>
  <c r="O45" i="14"/>
  <c r="W45" i="14"/>
  <c r="AA45" i="14"/>
  <c r="D45" i="14"/>
  <c r="L45" i="14"/>
  <c r="Q45" i="14"/>
  <c r="V45" i="14"/>
  <c r="R45" i="14"/>
  <c r="Y45" i="14"/>
  <c r="M45" i="14"/>
  <c r="T45" i="14"/>
  <c r="Z45" i="14"/>
  <c r="N45" i="14"/>
  <c r="X45" i="14"/>
  <c r="P45" i="14"/>
  <c r="U45" i="14"/>
  <c r="B32" i="36"/>
  <c r="B32" i="33"/>
  <c r="B43" i="9"/>
  <c r="F39" i="21"/>
  <c r="E40" i="21"/>
  <c r="F40" i="21" s="1"/>
  <c r="B39" i="21"/>
  <c r="C38" i="21"/>
  <c r="V41" i="20"/>
  <c r="N41" i="20"/>
  <c r="F41" i="20"/>
  <c r="T41" i="20"/>
  <c r="K41" i="20"/>
  <c r="X41" i="20"/>
  <c r="M41" i="20"/>
  <c r="S41" i="20"/>
  <c r="I41" i="20"/>
  <c r="R41" i="20"/>
  <c r="H41" i="20"/>
  <c r="J41" i="20"/>
  <c r="W41" i="20"/>
  <c r="E41" i="20"/>
  <c r="Q41" i="20"/>
  <c r="L41" i="20"/>
  <c r="D41" i="20"/>
  <c r="C42" i="20"/>
  <c r="G41" i="20"/>
  <c r="U41" i="20"/>
  <c r="P41" i="20"/>
  <c r="O41" i="20"/>
  <c r="J46" i="14"/>
  <c r="K46" i="14" l="1"/>
  <c r="S46" i="14" s="1"/>
  <c r="O46" i="14"/>
  <c r="W46" i="14"/>
  <c r="AA46" i="14"/>
  <c r="M46" i="14"/>
  <c r="R46" i="14"/>
  <c r="X46" i="14"/>
  <c r="Q46" i="14"/>
  <c r="Y46" i="14"/>
  <c r="L46" i="14"/>
  <c r="T46" i="14"/>
  <c r="Z46" i="14"/>
  <c r="U46" i="14"/>
  <c r="D46" i="14"/>
  <c r="V46" i="14"/>
  <c r="N46" i="14"/>
  <c r="P46" i="14"/>
  <c r="B33" i="36"/>
  <c r="B33" i="33"/>
  <c r="B44" i="9"/>
  <c r="X42" i="20"/>
  <c r="P42" i="20"/>
  <c r="H42" i="20"/>
  <c r="Q42" i="20"/>
  <c r="G42" i="20"/>
  <c r="V42" i="20"/>
  <c r="L42" i="20"/>
  <c r="S42" i="20"/>
  <c r="I42" i="20"/>
  <c r="R42" i="20"/>
  <c r="F42" i="20"/>
  <c r="U42" i="20"/>
  <c r="D42" i="20"/>
  <c r="O42" i="20"/>
  <c r="M42" i="20"/>
  <c r="N42" i="20"/>
  <c r="J42" i="20"/>
  <c r="E42" i="20"/>
  <c r="W42" i="20"/>
  <c r="T42" i="20"/>
  <c r="K42" i="20"/>
  <c r="C39" i="21"/>
  <c r="B40" i="21"/>
  <c r="C40" i="21" s="1"/>
  <c r="J47" i="14"/>
  <c r="K47" i="14" l="1"/>
  <c r="S47" i="14" s="1"/>
  <c r="O47" i="14"/>
  <c r="W47" i="14"/>
  <c r="AA47" i="14"/>
  <c r="N47" i="14"/>
  <c r="T47" i="14"/>
  <c r="Y47" i="14"/>
  <c r="L47" i="14"/>
  <c r="R47" i="14"/>
  <c r="Z47" i="14"/>
  <c r="M47" i="14"/>
  <c r="U47" i="14"/>
  <c r="P47" i="14"/>
  <c r="Q47" i="14"/>
  <c r="D47" i="14"/>
  <c r="V47" i="14"/>
  <c r="X47" i="14"/>
  <c r="B34" i="36"/>
  <c r="B45" i="9"/>
  <c r="B34" i="33"/>
  <c r="J48" i="14"/>
  <c r="K48" i="14" l="1"/>
  <c r="S48" i="14" s="1"/>
  <c r="O48" i="14"/>
  <c r="W48" i="14"/>
  <c r="AA48" i="14"/>
  <c r="P48" i="14"/>
  <c r="U48" i="14"/>
  <c r="Z48" i="14"/>
  <c r="M48" i="14"/>
  <c r="T48" i="14"/>
  <c r="D48" i="14"/>
  <c r="N48" i="14"/>
  <c r="V48" i="14"/>
  <c r="R48" i="14"/>
  <c r="X48" i="14"/>
  <c r="L48" i="14"/>
  <c r="Y48" i="14"/>
  <c r="Q48" i="14"/>
  <c r="B35" i="36"/>
  <c r="B35" i="33"/>
  <c r="B46" i="9"/>
  <c r="J49" i="14"/>
  <c r="K49" i="14" l="1"/>
  <c r="S49" i="14" s="1"/>
  <c r="O49" i="14"/>
  <c r="W49" i="14"/>
  <c r="AA49" i="14"/>
  <c r="D49" i="14"/>
  <c r="L49" i="14"/>
  <c r="Q49" i="14"/>
  <c r="V49" i="14"/>
  <c r="N49" i="14"/>
  <c r="U49" i="14"/>
  <c r="P49" i="14"/>
  <c r="X49" i="14"/>
  <c r="Y49" i="14"/>
  <c r="M49" i="14"/>
  <c r="Z49" i="14"/>
  <c r="R49" i="14"/>
  <c r="T49" i="14"/>
  <c r="B36" i="36"/>
  <c r="B47" i="9"/>
  <c r="J50" i="14"/>
  <c r="K50" i="14" l="1"/>
  <c r="S50" i="14" s="1"/>
  <c r="O50" i="14"/>
  <c r="W50" i="14"/>
  <c r="AA50" i="14"/>
  <c r="M50" i="14"/>
  <c r="R50" i="14"/>
  <c r="X50" i="14"/>
  <c r="D50" i="14"/>
  <c r="N50" i="14"/>
  <c r="U50" i="14"/>
  <c r="P50" i="14"/>
  <c r="V50" i="14"/>
  <c r="L50" i="14"/>
  <c r="Z50" i="14"/>
  <c r="Q50" i="14"/>
  <c r="T50" i="14"/>
  <c r="Y50" i="14"/>
  <c r="B37" i="36"/>
  <c r="B48" i="9"/>
  <c r="J51" i="14"/>
  <c r="K51" i="14" l="1"/>
  <c r="S51" i="14" s="1"/>
  <c r="O51" i="14"/>
  <c r="W51" i="14"/>
  <c r="AA51" i="14"/>
  <c r="N51" i="14"/>
  <c r="T51" i="14"/>
  <c r="Y51" i="14"/>
  <c r="P51" i="14"/>
  <c r="V51" i="14"/>
  <c r="Q51" i="14"/>
  <c r="X51" i="14"/>
  <c r="D51" i="14"/>
  <c r="R51" i="14"/>
  <c r="M51" i="14"/>
  <c r="U51" i="14"/>
  <c r="L51" i="14"/>
  <c r="Z51" i="14"/>
  <c r="B38" i="36"/>
  <c r="B49" i="9"/>
  <c r="J52" i="14"/>
  <c r="K52" i="14" l="1"/>
  <c r="S52" i="14" s="1"/>
  <c r="O52" i="14"/>
  <c r="W52" i="14"/>
  <c r="AA52" i="14"/>
  <c r="P52" i="14"/>
  <c r="U52" i="14"/>
  <c r="Z52" i="14"/>
  <c r="Q52" i="14"/>
  <c r="X52" i="14"/>
  <c r="L52" i="14"/>
  <c r="R52" i="14"/>
  <c r="Y52" i="14"/>
  <c r="M52" i="14"/>
  <c r="V52" i="14"/>
  <c r="N52" i="14"/>
  <c r="T52" i="14"/>
  <c r="D52" i="14"/>
  <c r="B39" i="36"/>
  <c r="B50" i="9"/>
  <c r="J53" i="14"/>
  <c r="K53" i="14" l="1"/>
  <c r="S53" i="14" s="1"/>
  <c r="O53" i="14"/>
  <c r="W53" i="14"/>
  <c r="AA53" i="14"/>
  <c r="D53" i="14"/>
  <c r="L53" i="14"/>
  <c r="Q53" i="14"/>
  <c r="V53" i="14"/>
  <c r="R53" i="14"/>
  <c r="Y53" i="14"/>
  <c r="M53" i="14"/>
  <c r="T53" i="14"/>
  <c r="Z53" i="14"/>
  <c r="U53" i="14"/>
  <c r="P53" i="14"/>
  <c r="X53" i="14"/>
  <c r="N53" i="14"/>
  <c r="B40" i="36"/>
  <c r="B51" i="9"/>
  <c r="J54" i="14"/>
  <c r="K54" i="14" l="1"/>
  <c r="S54" i="14" s="1"/>
  <c r="O54" i="14"/>
  <c r="W54" i="14"/>
  <c r="AA54" i="14"/>
  <c r="M54" i="14"/>
  <c r="R54" i="14"/>
  <c r="X54" i="14"/>
  <c r="Q54" i="14"/>
  <c r="Y54" i="14"/>
  <c r="L54" i="14"/>
  <c r="T54" i="14"/>
  <c r="Z54" i="14"/>
  <c r="N54" i="14"/>
  <c r="V54" i="14"/>
  <c r="P54" i="14"/>
  <c r="U54" i="14"/>
  <c r="D54" i="14"/>
  <c r="B41" i="36"/>
  <c r="B52" i="9"/>
  <c r="J55" i="14"/>
  <c r="K55" i="14" l="1"/>
  <c r="S55" i="14" s="1"/>
  <c r="O55" i="14"/>
  <c r="W55" i="14"/>
  <c r="AA55" i="14"/>
  <c r="N55" i="14"/>
  <c r="T55" i="14"/>
  <c r="Y55" i="14"/>
  <c r="D55" i="14"/>
  <c r="L55" i="14"/>
  <c r="R55" i="14"/>
  <c r="Z55" i="14"/>
  <c r="M55" i="14"/>
  <c r="U55" i="14"/>
  <c r="V55" i="14"/>
  <c r="Q55" i="14"/>
  <c r="X55" i="14"/>
  <c r="P55" i="14"/>
  <c r="B42" i="36"/>
  <c r="B53" i="9"/>
  <c r="J56" i="14"/>
  <c r="K56" i="14" l="1"/>
  <c r="S56" i="14" s="1"/>
  <c r="O56" i="14"/>
  <c r="W56" i="14"/>
  <c r="AA56" i="14"/>
  <c r="P56" i="14"/>
  <c r="U56" i="14"/>
  <c r="Z56" i="14"/>
  <c r="M56" i="14"/>
  <c r="T56" i="14"/>
  <c r="D56" i="14"/>
  <c r="N56" i="14"/>
  <c r="V56" i="14"/>
  <c r="L56" i="14"/>
  <c r="Y56" i="14"/>
  <c r="X56" i="14"/>
  <c r="Q56" i="14"/>
  <c r="R56" i="14"/>
  <c r="B43" i="36"/>
  <c r="B54" i="9"/>
  <c r="J57" i="14"/>
  <c r="K57" i="14" l="1"/>
  <c r="S57" i="14" s="1"/>
  <c r="O57" i="14"/>
  <c r="W57" i="14"/>
  <c r="AA57" i="14"/>
  <c r="D57" i="14"/>
  <c r="L57" i="14"/>
  <c r="Q57" i="14"/>
  <c r="V57" i="14"/>
  <c r="N57" i="14"/>
  <c r="U57" i="14"/>
  <c r="P57" i="14"/>
  <c r="X57" i="14"/>
  <c r="R57" i="14"/>
  <c r="M57" i="14"/>
  <c r="T57" i="14"/>
  <c r="Y57" i="14"/>
  <c r="Z57" i="14"/>
  <c r="B44" i="36"/>
  <c r="B7" i="9"/>
  <c r="P7" i="9" s="1"/>
</calcChain>
</file>

<file path=xl/comments1.xml><?xml version="1.0" encoding="utf-8"?>
<comments xmlns="http://schemas.openxmlformats.org/spreadsheetml/2006/main">
  <authors>
    <author xml:space="preserve">Daniel A Burpee </author>
  </authors>
  <commentList>
    <comment ref="C12" authorId="0">
      <text>
        <r>
          <rPr>
            <sz val="14"/>
            <color indexed="81"/>
            <rFont val="Tahoma"/>
            <family val="2"/>
          </rPr>
          <t>Enter the Cumulative Distance at which you would like the split calculated (e.g., 500, 1000, 2000)</t>
        </r>
      </text>
    </comment>
  </commentList>
</comments>
</file>

<file path=xl/comments2.xml><?xml version="1.0" encoding="utf-8"?>
<comments xmlns="http://schemas.openxmlformats.org/spreadsheetml/2006/main">
  <authors>
    <author xml:space="preserve">Daniel A Burpee </author>
  </authors>
  <commentList>
    <comment ref="V7" authorId="0">
      <text>
        <r>
          <rPr>
            <sz val="14"/>
            <color indexed="81"/>
            <rFont val="Tahoma"/>
            <family val="2"/>
          </rPr>
          <t>Copy and paste the RP Stroke data into the appropriate cells below.  Sample data is highlighted in Pink on the "Sample RP Stroke Data" worksheet</t>
        </r>
      </text>
    </comment>
  </commentList>
</comments>
</file>

<file path=xl/sharedStrings.xml><?xml version="1.0" encoding="utf-8"?>
<sst xmlns="http://schemas.openxmlformats.org/spreadsheetml/2006/main" count="1965" uniqueCount="239">
  <si>
    <t>DutyCycle</t>
  </si>
  <si>
    <t>Time</t>
  </si>
  <si>
    <t>Distance</t>
  </si>
  <si>
    <t>Pace</t>
  </si>
  <si>
    <t>Watts</t>
  </si>
  <si>
    <t>Cals</t>
  </si>
  <si>
    <t>SPM</t>
  </si>
  <si>
    <t>HR</t>
  </si>
  <si>
    <t>Time (sec)</t>
  </si>
  <si>
    <t>Strokes</t>
  </si>
  <si>
    <t>Split Strokes</t>
  </si>
  <si>
    <t>Splt Time (sec)</t>
  </si>
  <si>
    <t>Stroke Time</t>
  </si>
  <si>
    <t>End</t>
  </si>
  <si>
    <t>Workout Summary</t>
  </si>
  <si>
    <t>Paste the RP stroke data below</t>
  </si>
  <si>
    <t>#</t>
  </si>
  <si>
    <t>Handicap Delay (sec)</t>
  </si>
  <si>
    <t>Handicap Delay (s)</t>
  </si>
  <si>
    <t>MaxHR</t>
  </si>
  <si>
    <t>MinHR</t>
  </si>
  <si>
    <t>AvgHR</t>
  </si>
  <si>
    <t xml:space="preserve">SPM </t>
  </si>
  <si>
    <t xml:space="preserve">DPS </t>
  </si>
  <si>
    <t xml:space="preserve">SPI </t>
  </si>
  <si>
    <t xml:space="preserve">  Pace </t>
  </si>
  <si>
    <t xml:space="preserve"> Split </t>
  </si>
  <si>
    <t>Adj HR</t>
  </si>
  <si>
    <t xml:space="preserve">Time </t>
  </si>
  <si>
    <t>Step 1</t>
  </si>
  <si>
    <t>Export Stroke File from RP</t>
  </si>
  <si>
    <t>Rowing Log - Right click Row - Export</t>
  </si>
  <si>
    <t>CSV File - Export - Choose location</t>
  </si>
  <si>
    <t>Step 4</t>
  </si>
  <si>
    <t>Step 5</t>
  </si>
  <si>
    <t>Enter a handicap delay (if necessary)</t>
  </si>
  <si>
    <t>Step 6</t>
  </si>
  <si>
    <t>Press Clear Workbook to reset all the highlighted cells in orange</t>
  </si>
  <si>
    <t>Note:</t>
  </si>
  <si>
    <t>The Time Template will give an error if you enter a time beyond the time rowed</t>
  </si>
  <si>
    <t>Rowfile_Id</t>
  </si>
  <si>
    <t>Step2a</t>
  </si>
  <si>
    <t>Go to "Dist Template" or "Time Template" worksheet</t>
  </si>
  <si>
    <t>Step3a</t>
  </si>
  <si>
    <t>Click on the "Distance Template" or "Time Template" button and follow instructions</t>
  </si>
  <si>
    <t>Locate the exported Row file in CSV format.</t>
  </si>
  <si>
    <t xml:space="preserve">Dist </t>
  </si>
  <si>
    <t>Total</t>
  </si>
  <si>
    <t xml:space="preserve"> Total </t>
  </si>
  <si>
    <t xml:space="preserve"> Time  </t>
  </si>
  <si>
    <t xml:space="preserve">  Avg  </t>
  </si>
  <si>
    <t xml:space="preserve"> Avg </t>
  </si>
  <si>
    <t xml:space="preserve">Cals </t>
  </si>
  <si>
    <t xml:space="preserve">Avg </t>
  </si>
  <si>
    <t xml:space="preserve"> HR  </t>
  </si>
  <si>
    <t>Max</t>
  </si>
  <si>
    <t xml:space="preserve">  HR </t>
  </si>
  <si>
    <t xml:space="preserve"> DPS</t>
  </si>
  <si>
    <t xml:space="preserve"> SPI</t>
  </si>
  <si>
    <t xml:space="preserve">Total </t>
  </si>
  <si>
    <t xml:space="preserve"> Cals </t>
  </si>
  <si>
    <t xml:space="preserve"> Min </t>
  </si>
  <si>
    <t xml:space="preserve"> Max </t>
  </si>
  <si>
    <t>EDist</t>
  </si>
  <si>
    <t xml:space="preserve"> ETime </t>
  </si>
  <si>
    <t xml:space="preserve"> SPace </t>
  </si>
  <si>
    <t>Etime</t>
  </si>
  <si>
    <t>Type</t>
  </si>
  <si>
    <t>AvgPace</t>
  </si>
  <si>
    <t>AvgWatts</t>
  </si>
  <si>
    <t>EndHR</t>
  </si>
  <si>
    <t xml:space="preserve"> Etime </t>
  </si>
  <si>
    <t>Dist</t>
  </si>
  <si>
    <t>--</t>
  </si>
  <si>
    <t>Separator</t>
  </si>
  <si>
    <t>SDist</t>
  </si>
  <si>
    <t>Source: Template</t>
  </si>
  <si>
    <t>B</t>
  </si>
  <si>
    <t>C</t>
  </si>
  <si>
    <t>D</t>
  </si>
  <si>
    <t>E</t>
  </si>
  <si>
    <t>F</t>
  </si>
  <si>
    <t>G</t>
  </si>
  <si>
    <t>J</t>
  </si>
  <si>
    <t>L</t>
  </si>
  <si>
    <t>N</t>
  </si>
  <si>
    <t>O</t>
  </si>
  <si>
    <t>Row Ref</t>
  </si>
  <si>
    <t>Col Ref</t>
  </si>
  <si>
    <t>Worksheet Ref</t>
  </si>
  <si>
    <t>Output</t>
  </si>
  <si>
    <t>Ref2</t>
  </si>
  <si>
    <t>Workout Details</t>
  </si>
  <si>
    <t>Dist-</t>
  </si>
  <si>
    <t>-Total-</t>
  </si>
  <si>
    <t>-Time--</t>
  </si>
  <si>
    <t>-Pace--</t>
  </si>
  <si>
    <t>--Avg--</t>
  </si>
  <si>
    <t>Avg-</t>
  </si>
  <si>
    <t>SPM-</t>
  </si>
  <si>
    <t>-Avg-</t>
  </si>
  <si>
    <t>DPS-</t>
  </si>
  <si>
    <t>-SPI</t>
  </si>
  <si>
    <t>-Etime-</t>
  </si>
  <si>
    <t>-Split-</t>
  </si>
  <si>
    <t>#-</t>
  </si>
  <si>
    <t>-Avg</t>
  </si>
  <si>
    <t>-DPS</t>
  </si>
  <si>
    <t>-SPace-</t>
  </si>
  <si>
    <t>Suggestions --&gt; "--" or  "][" or "}{" or ")(" or "|"</t>
  </si>
  <si>
    <t>Comments</t>
  </si>
  <si>
    <t>Include?</t>
  </si>
  <si>
    <t>H</t>
  </si>
  <si>
    <t>I</t>
  </si>
  <si>
    <t>K</t>
  </si>
  <si>
    <t>M</t>
  </si>
  <si>
    <t>-Min-</t>
  </si>
  <si>
    <t>-Max-</t>
  </si>
  <si>
    <t>-Cals-</t>
  </si>
  <si>
    <t xml:space="preserve">Split </t>
  </si>
  <si>
    <t xml:space="preserve">Pace </t>
  </si>
  <si>
    <t>Total-</t>
  </si>
  <si>
    <t>-HR--</t>
  </si>
  <si>
    <t>End Hr</t>
  </si>
  <si>
    <t>Ref Column</t>
  </si>
  <si>
    <t>Adj Time</t>
  </si>
  <si>
    <t>StrokeDist</t>
  </si>
  <si>
    <t>StrokeTime</t>
  </si>
  <si>
    <t>StrokeCals</t>
  </si>
  <si>
    <t>StrokeBeats</t>
  </si>
  <si>
    <t>&lt;=</t>
  </si>
  <si>
    <t>&gt;=</t>
  </si>
  <si>
    <t>HeartBeats</t>
  </si>
  <si>
    <t>TOTAL</t>
  </si>
  <si>
    <t>Enter the cumulative distance/time for each split (i.e. 500m splits would be entered as 500, 1000, 1500, etc.)</t>
  </si>
  <si>
    <t>Note: Dropped HR signals are set to the previous strokes HR (e.g., drop strokes 20-30 and the HR value is set to the 19th stroke HR)</t>
  </si>
  <si>
    <t>&lt;</t>
  </si>
  <si>
    <t>Low</t>
  </si>
  <si>
    <t>High</t>
  </si>
  <si>
    <t>% of</t>
  </si>
  <si>
    <t>Min%HRR</t>
  </si>
  <si>
    <t>Avg%HRR</t>
  </si>
  <si>
    <t>Max%HRR</t>
  </si>
  <si>
    <t>Resting HR</t>
  </si>
  <si>
    <t>Max HR</t>
  </si>
  <si>
    <t>-%HRR--</t>
  </si>
  <si>
    <t>--Min--</t>
  </si>
  <si>
    <t>--Max--</t>
  </si>
  <si>
    <t>HRR% Low</t>
  </si>
  <si>
    <t>HRR% High</t>
  </si>
  <si>
    <t>U</t>
  </si>
  <si>
    <t>Int Length (meters)</t>
  </si>
  <si>
    <t>Interval Counter</t>
  </si>
  <si>
    <t>Adj Dist</t>
  </si>
  <si>
    <t>CumTime</t>
  </si>
  <si>
    <t>Int Length (Seconds)</t>
  </si>
  <si>
    <t>Pace Increment</t>
  </si>
  <si>
    <t>Target SPI</t>
  </si>
  <si>
    <t>SPI Variance</t>
  </si>
  <si>
    <t>Watt Increment</t>
  </si>
  <si>
    <t>Split Time (sec)</t>
  </si>
  <si>
    <t>W</t>
  </si>
  <si>
    <t>R</t>
  </si>
  <si>
    <t>Work</t>
  </si>
  <si>
    <t>Rest</t>
  </si>
  <si>
    <t>Note: Work/Rest is calc'd from stroke data which excludes fractional distance/times at the end of each interval</t>
  </si>
  <si>
    <t>NoSD</t>
  </si>
  <si>
    <r>
      <t>Band</t>
    </r>
    <r>
      <rPr>
        <sz val="9"/>
        <color rgb="FF000000"/>
        <rFont val="Tahoma"/>
        <family val="2"/>
      </rPr>
      <t>  </t>
    </r>
  </si>
  <si>
    <r>
      <t>Type of Work</t>
    </r>
    <r>
      <rPr>
        <sz val="9"/>
        <color rgb="FF000000"/>
        <rFont val="Tahoma"/>
        <family val="2"/>
      </rPr>
      <t> </t>
    </r>
  </si>
  <si>
    <t>% HR</t>
  </si>
  <si>
    <r>
      <t>What it is good for</t>
    </r>
    <r>
      <rPr>
        <sz val="9"/>
        <color rgb="FF000000"/>
        <rFont val="Tahoma"/>
        <family val="2"/>
      </rPr>
      <t> </t>
    </r>
  </si>
  <si>
    <r>
      <t>How you Feel</t>
    </r>
    <r>
      <rPr>
        <sz val="9"/>
        <color rgb="FF000000"/>
        <rFont val="Tahoma"/>
        <family val="2"/>
      </rPr>
      <t> </t>
    </r>
  </si>
  <si>
    <t> UT2</t>
  </si>
  <si>
    <t>Utilisation 2. Light aerobic, low intensity work. Sustainable and fat burning.</t>
  </si>
  <si>
    <t> 55-70</t>
  </si>
  <si>
    <t>General CV fitness</t>
  </si>
  <si>
    <t>Relaxed. Able to carry on a conversation.</t>
  </si>
  <si>
    <t> UT1</t>
  </si>
  <si>
    <t>Utilisation 1. Heavy aerobic work using more oxygen.</t>
  </si>
  <si>
    <t> 70-80</t>
  </si>
  <si>
    <t> Higher level of CV fitness</t>
  </si>
  <si>
    <t>Working. Feel warmer. Heart rate and respiration up. May sweat. </t>
  </si>
  <si>
    <t> AT</t>
  </si>
  <si>
    <t>Anaerobic Threshold. Harder work. On the aerobic limit. Pushing into anaerobic area.</t>
  </si>
  <si>
    <t> 80-85</t>
  </si>
  <si>
    <t>High level of CV fitness. Building mental and physical tolerance.</t>
  </si>
  <si>
    <t>Hard work. Heart rate and respiration up. Carbon dioxide build up. Sweating. Breathing hard. </t>
  </si>
  <si>
    <t> TR</t>
  </si>
  <si>
    <t>Oxygen Transportation. Working hard. Unsustainable for long periods. </t>
  </si>
  <si>
    <t> 85-90</t>
  </si>
  <si>
    <t>Developing oxygen transport to the muscles under stress. Increasing cardiac output. </t>
  </si>
  <si>
    <t>Stressed. Panting. Sweating freely. </t>
  </si>
  <si>
    <t> AN</t>
  </si>
  <si>
    <t>Anaerobic (without oxygen). Short bursts of maximum effort. Unsustainable. Burning carbohydrate. </t>
  </si>
  <si>
    <t> 90-100</t>
  </si>
  <si>
    <t>Anaerobic work. Increasing speed. Accustoming the body to work without oxygen.</t>
  </si>
  <si>
    <t>Very stressful. Gasping. Sweating heavily.</t>
  </si>
  <si>
    <t>HRR</t>
  </si>
  <si>
    <t>Low%</t>
  </si>
  <si>
    <t>High%</t>
  </si>
  <si>
    <t>&lt;UT2</t>
  </si>
  <si>
    <t>HR Lower Bound</t>
  </si>
  <si>
    <t>strokes</t>
  </si>
  <si>
    <t>meters</t>
  </si>
  <si>
    <t>Target</t>
  </si>
  <si>
    <t>Actual</t>
  </si>
  <si>
    <t>Delta</t>
  </si>
  <si>
    <t>Target_____________Actual_____________delta____________</t>
  </si>
  <si>
    <t>Strokes____Meters______Strokes____Meters______Strokes__meters___EndHR</t>
  </si>
  <si>
    <t>_|_</t>
  </si>
  <si>
    <t>UT2</t>
  </si>
  <si>
    <t>UT1</t>
  </si>
  <si>
    <t>AT</t>
  </si>
  <si>
    <t>TR</t>
  </si>
  <si>
    <t>AN</t>
  </si>
  <si>
    <t>Interval</t>
  </si>
  <si>
    <t>Beats</t>
  </si>
  <si>
    <t/>
  </si>
  <si>
    <t>_____________|_SDist_|_-Split-_|_-SPace-_|_Watts_|_SPM-_|_AvgHR_|_DPS-</t>
  </si>
  <si>
    <t>o</t>
  </si>
  <si>
    <t>i</t>
  </si>
  <si>
    <t>Suffer Metric</t>
  </si>
  <si>
    <t>Wolverine Plan Pace Lookup Table</t>
  </si>
  <si>
    <t>Ref Pace</t>
  </si>
  <si>
    <t>WP Paces</t>
  </si>
  <si>
    <t>Const SPI 
(race @ 32)</t>
  </si>
  <si>
    <t>Fixed watts Increment</t>
  </si>
  <si>
    <t>Fixed Meters per stroke</t>
  </si>
  <si>
    <t>Which one?</t>
  </si>
  <si>
    <t>WP</t>
  </si>
  <si>
    <t>SPI</t>
  </si>
  <si>
    <t>104^</t>
  </si>
  <si>
    <t>112^</t>
  </si>
  <si>
    <t>124^</t>
  </si>
  <si>
    <t>136^</t>
  </si>
  <si>
    <t>r</t>
  </si>
  <si>
    <t>L4 Pace and Rate Accuracy</t>
  </si>
  <si>
    <t>Rate_|_Pace_|_Watts_|_Rate_|_Pace___|_Watts_|_Time__|_Meters</t>
  </si>
  <si>
    <t>Target______________|___Actual_______________________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</si>
</sst>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3" formatCode="_(* #,##0.00_);_(* \(#,##0.00\);_(* &quot;-&quot;??_);_(@_)"/>
    <numFmt numFmtId="164" formatCode="mm:ss.0;@"/>
    <numFmt numFmtId="165" formatCode="0.0"/>
    <numFmt numFmtId="166" formatCode="00000"/>
    <numFmt numFmtId="167" formatCode="00.0"/>
    <numFmt numFmtId="168" formatCode="[mm]:ss.0;@"/>
    <numFmt numFmtId="169" formatCode="0.000"/>
    <numFmt numFmtId="170" formatCode="00.00"/>
    <numFmt numFmtId="171" formatCode="[mm]:ss.0"/>
    <numFmt numFmtId="172" formatCode="000.0"/>
    <numFmt numFmtId="173" formatCode="0000.0"/>
    <numFmt numFmtId="174" formatCode="000"/>
    <numFmt numFmtId="175" formatCode="#,##0.0"/>
    <numFmt numFmtId="176" formatCode="0000"/>
    <numFmt numFmtId="177" formatCode="0.0%"/>
    <numFmt numFmtId="178" formatCode="[mm]:ss;@"/>
    <numFmt numFmtId="179" formatCode="m:ss.0"/>
    <numFmt numFmtId="180" formatCode="m:ss"/>
    <numFmt numFmtId="181" formatCode="[mm]:ss"/>
    <numFmt numFmtId="182" formatCode="00000.0"/>
  </numFmts>
  <fonts count="48">
    <font>
      <sz val="10"/>
      <color theme="1"/>
      <name val="Bell Centennial Std Address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indexed="81"/>
      <name val="Tahoma"/>
      <family val="2"/>
    </font>
    <font>
      <sz val="10"/>
      <color theme="1"/>
      <name val="Bell Centennial Std Address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Bell Centennial Std Address"/>
      <family val="2"/>
    </font>
    <font>
      <b/>
      <sz val="13"/>
      <color theme="3"/>
      <name val="Bell Centennial Std Address"/>
      <family val="2"/>
    </font>
    <font>
      <b/>
      <sz val="11"/>
      <color theme="3"/>
      <name val="Bell Centennial Std Address"/>
      <family val="2"/>
    </font>
    <font>
      <sz val="10"/>
      <color rgb="FF006100"/>
      <name val="Bell Centennial Std Address"/>
      <family val="2"/>
    </font>
    <font>
      <sz val="10"/>
      <color rgb="FF9C0006"/>
      <name val="Bell Centennial Std Address"/>
      <family val="2"/>
    </font>
    <font>
      <sz val="10"/>
      <color rgb="FF9C6500"/>
      <name val="Bell Centennial Std Address"/>
      <family val="2"/>
    </font>
    <font>
      <sz val="10"/>
      <color rgb="FF3F3F76"/>
      <name val="Bell Centennial Std Address"/>
      <family val="2"/>
    </font>
    <font>
      <b/>
      <sz val="10"/>
      <color rgb="FF3F3F3F"/>
      <name val="Bell Centennial Std Address"/>
      <family val="2"/>
    </font>
    <font>
      <b/>
      <sz val="10"/>
      <color rgb="FFFA7D00"/>
      <name val="Bell Centennial Std Address"/>
      <family val="2"/>
    </font>
    <font>
      <sz val="10"/>
      <color rgb="FFFA7D00"/>
      <name val="Bell Centennial Std Address"/>
      <family val="2"/>
    </font>
    <font>
      <b/>
      <sz val="10"/>
      <color theme="0"/>
      <name val="Bell Centennial Std Address"/>
      <family val="2"/>
    </font>
    <font>
      <sz val="10"/>
      <color rgb="FFFF0000"/>
      <name val="Bell Centennial Std Address"/>
      <family val="2"/>
    </font>
    <font>
      <i/>
      <sz val="10"/>
      <color rgb="FF7F7F7F"/>
      <name val="Bell Centennial Std Address"/>
      <family val="2"/>
    </font>
    <font>
      <b/>
      <sz val="10"/>
      <color theme="1"/>
      <name val="Bell Centennial Std Address"/>
      <family val="2"/>
    </font>
    <font>
      <sz val="10"/>
      <color theme="0"/>
      <name val="Bell Centennial Std Address"/>
      <family val="2"/>
    </font>
    <font>
      <sz val="10"/>
      <name val="Bell Centennial Std Address"/>
      <family val="2"/>
    </font>
    <font>
      <sz val="10"/>
      <color theme="1"/>
      <name val="Courier New"/>
      <family val="3"/>
    </font>
    <font>
      <sz val="10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0"/>
      <color theme="1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Courier New"/>
      <family val="3"/>
    </font>
    <font>
      <sz val="12"/>
      <color theme="1"/>
      <name val="Courier"/>
      <family val="3"/>
    </font>
    <font>
      <b/>
      <sz val="12"/>
      <color theme="1"/>
      <name val="Courier"/>
      <family val="3"/>
    </font>
    <font>
      <b/>
      <sz val="12"/>
      <color theme="0"/>
      <name val="Courier"/>
      <family val="3"/>
    </font>
    <font>
      <sz val="12"/>
      <color theme="0"/>
      <name val="Courier"/>
      <family val="3"/>
    </font>
    <font>
      <sz val="9"/>
      <color theme="1"/>
      <name val="Courier New"/>
      <family val="3"/>
    </font>
    <font>
      <i/>
      <sz val="8"/>
      <color theme="1"/>
      <name val="Bell Centennial Std Address"/>
      <family val="2"/>
    </font>
    <font>
      <b/>
      <sz val="10"/>
      <color theme="1"/>
      <name val="Bell Centennial Std Address"/>
      <family val="2"/>
    </font>
    <font>
      <b/>
      <sz val="14"/>
      <color theme="1"/>
      <name val="Courier New"/>
      <family val="3"/>
    </font>
    <font>
      <sz val="10"/>
      <color rgb="FF000000"/>
      <name val="Bell Centennial Std Address"/>
    </font>
    <font>
      <b/>
      <sz val="10"/>
      <color theme="1"/>
      <name val="Bell Centennial Std Address"/>
    </font>
    <font>
      <b/>
      <sz val="11"/>
      <color theme="1"/>
      <name val="Calibri"/>
      <family val="2"/>
      <scheme val="minor"/>
    </font>
    <font>
      <i/>
      <sz val="10"/>
      <color theme="1"/>
      <name val="Bell Centennial Std Address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color theme="1"/>
      <name val="Bell Centennial Std Address"/>
    </font>
    <font>
      <sz val="11"/>
      <color theme="1"/>
      <name val="Courier New"/>
      <family val="3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7E3BC"/>
        <bgColor indexed="64"/>
      </patternFill>
    </fill>
    <fill>
      <patternFill patternType="solid">
        <fgColor rgb="FFFFFFFF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5">
    <xf numFmtId="0" fontId="0" fillId="0" borderId="0"/>
    <xf numFmtId="0" fontId="4" fillId="10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20" fillId="12" borderId="0" applyNumberFormat="0" applyBorder="0" applyAlignment="0" applyProtection="0"/>
    <xf numFmtId="0" fontId="20" fillId="16" borderId="0" applyNumberFormat="0" applyBorder="0" applyAlignment="0" applyProtection="0"/>
    <xf numFmtId="0" fontId="20" fillId="20" borderId="0" applyNumberFormat="0" applyBorder="0" applyAlignment="0" applyProtection="0"/>
    <xf numFmtId="0" fontId="20" fillId="24" borderId="0" applyNumberFormat="0" applyBorder="0" applyAlignment="0" applyProtection="0"/>
    <xf numFmtId="0" fontId="20" fillId="28" borderId="0" applyNumberFormat="0" applyBorder="0" applyAlignment="0" applyProtection="0"/>
    <xf numFmtId="0" fontId="20" fillId="32" borderId="0" applyNumberFormat="0" applyBorder="0" applyAlignment="0" applyProtection="0"/>
    <xf numFmtId="0" fontId="20" fillId="9" borderId="0" applyNumberFormat="0" applyBorder="0" applyAlignment="0" applyProtection="0"/>
    <xf numFmtId="0" fontId="20" fillId="13" borderId="0" applyNumberFormat="0" applyBorder="0" applyAlignment="0" applyProtection="0"/>
    <xf numFmtId="0" fontId="20" fillId="17" borderId="0" applyNumberFormat="0" applyBorder="0" applyAlignment="0" applyProtection="0"/>
    <xf numFmtId="0" fontId="20" fillId="21" borderId="0" applyNumberFormat="0" applyBorder="0" applyAlignment="0" applyProtection="0"/>
    <xf numFmtId="0" fontId="20" fillId="25" borderId="0" applyNumberFormat="0" applyBorder="0" applyAlignment="0" applyProtection="0"/>
    <xf numFmtId="0" fontId="20" fillId="29" borderId="0" applyNumberFormat="0" applyBorder="0" applyAlignment="0" applyProtection="0"/>
    <xf numFmtId="0" fontId="10" fillId="3" borderId="0" applyNumberFormat="0" applyBorder="0" applyAlignment="0" applyProtection="0"/>
    <xf numFmtId="0" fontId="14" fillId="6" borderId="16" applyNumberFormat="0" applyAlignment="0" applyProtection="0"/>
    <xf numFmtId="0" fontId="16" fillId="7" borderId="19" applyNumberFormat="0" applyAlignment="0" applyProtection="0"/>
    <xf numFmtId="43" fontId="4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6" fillId="0" borderId="13" applyNumberFormat="0" applyFill="0" applyAlignment="0" applyProtection="0"/>
    <xf numFmtId="0" fontId="7" fillId="0" borderId="14" applyNumberFormat="0" applyFill="0" applyAlignment="0" applyProtection="0"/>
    <xf numFmtId="0" fontId="8" fillId="0" borderId="15" applyNumberFormat="0" applyFill="0" applyAlignment="0" applyProtection="0"/>
    <xf numFmtId="0" fontId="8" fillId="0" borderId="0" applyNumberFormat="0" applyFill="0" applyBorder="0" applyAlignment="0" applyProtection="0"/>
    <xf numFmtId="0" fontId="12" fillId="5" borderId="16" applyNumberFormat="0" applyAlignment="0" applyProtection="0"/>
    <xf numFmtId="0" fontId="15" fillId="0" borderId="18" applyNumberFormat="0" applyFill="0" applyAlignment="0" applyProtection="0"/>
    <xf numFmtId="0" fontId="11" fillId="4" borderId="0" applyNumberFormat="0" applyBorder="0" applyAlignment="0" applyProtection="0"/>
    <xf numFmtId="0" fontId="4" fillId="8" borderId="20" applyNumberFormat="0" applyFont="0" applyAlignment="0" applyProtection="0"/>
    <xf numFmtId="0" fontId="13" fillId="6" borderId="17" applyNumberFormat="0" applyAlignment="0" applyProtection="0"/>
    <xf numFmtId="0" fontId="5" fillId="0" borderId="0" applyNumberFormat="0" applyFill="0" applyBorder="0" applyAlignment="0" applyProtection="0"/>
    <xf numFmtId="0" fontId="19" fillId="0" borderId="21" applyNumberFormat="0" applyFill="0" applyAlignment="0" applyProtection="0"/>
    <xf numFmtId="0" fontId="17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2" fillId="0" borderId="0"/>
  </cellStyleXfs>
  <cellXfs count="399">
    <xf numFmtId="0" fontId="0" fillId="0" borderId="0" xfId="0"/>
    <xf numFmtId="165" fontId="0" fillId="0" borderId="0" xfId="0" applyNumberFormat="1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9" fillId="0" borderId="0" xfId="0" applyFont="1" applyAlignment="1">
      <alignment horizontal="center"/>
    </xf>
    <xf numFmtId="164" fontId="17" fillId="0" borderId="0" xfId="0" applyNumberFormat="1" applyFont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0" fillId="0" borderId="0" xfId="0" applyFill="1"/>
    <xf numFmtId="0" fontId="0" fillId="33" borderId="2" xfId="0" applyFill="1" applyBorder="1" applyProtection="1">
      <protection locked="0"/>
    </xf>
    <xf numFmtId="0" fontId="0" fillId="33" borderId="2" xfId="0" applyFill="1" applyBorder="1" applyAlignment="1" applyProtection="1">
      <alignment horizontal="center"/>
      <protection locked="0"/>
    </xf>
    <xf numFmtId="164" fontId="0" fillId="33" borderId="2" xfId="0" applyNumberFormat="1" applyFill="1" applyBorder="1" applyAlignment="1" applyProtection="1">
      <alignment horizontal="center"/>
      <protection locked="0"/>
    </xf>
    <xf numFmtId="164" fontId="19" fillId="33" borderId="2" xfId="0" applyNumberFormat="1" applyFont="1" applyFill="1" applyBorder="1" applyAlignment="1" applyProtection="1">
      <alignment horizontal="center"/>
      <protection locked="0"/>
    </xf>
    <xf numFmtId="165" fontId="0" fillId="33" borderId="2" xfId="0" applyNumberFormat="1" applyFill="1" applyBorder="1" applyAlignment="1" applyProtection="1">
      <alignment horizontal="center"/>
      <protection locked="0"/>
    </xf>
    <xf numFmtId="164" fontId="17" fillId="33" borderId="2" xfId="0" applyNumberFormat="1" applyFont="1" applyFill="1" applyBorder="1" applyAlignment="1" applyProtection="1">
      <alignment horizontal="center"/>
      <protection locked="0"/>
    </xf>
    <xf numFmtId="164" fontId="0" fillId="0" borderId="3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165" fontId="19" fillId="34" borderId="8" xfId="0" applyNumberFormat="1" applyFont="1" applyFill="1" applyBorder="1" applyAlignment="1">
      <alignment horizontal="center"/>
    </xf>
    <xf numFmtId="164" fontId="19" fillId="34" borderId="8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Protection="1"/>
    <xf numFmtId="0" fontId="19" fillId="0" borderId="0" xfId="0" applyFont="1"/>
    <xf numFmtId="0" fontId="19" fillId="33" borderId="2" xfId="0" applyFont="1" applyFill="1" applyBorder="1" applyProtection="1">
      <protection locked="0"/>
    </xf>
    <xf numFmtId="166" fontId="0" fillId="33" borderId="2" xfId="0" applyNumberFormat="1" applyFill="1" applyBorder="1" applyAlignment="1" applyProtection="1">
      <alignment horizontal="center"/>
      <protection locked="0"/>
    </xf>
    <xf numFmtId="0" fontId="19" fillId="0" borderId="11" xfId="0" applyFont="1" applyBorder="1" applyAlignment="1">
      <alignment horizontal="center"/>
    </xf>
    <xf numFmtId="43" fontId="4" fillId="0" borderId="0" xfId="28" applyNumberFormat="1" applyFont="1"/>
    <xf numFmtId="43" fontId="0" fillId="0" borderId="0" xfId="0" applyNumberFormat="1"/>
    <xf numFmtId="166" fontId="19" fillId="34" borderId="10" xfId="0" applyNumberFormat="1" applyFont="1" applyFill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166" fontId="0" fillId="0" borderId="6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167" fontId="0" fillId="0" borderId="6" xfId="0" applyNumberFormat="1" applyBorder="1" applyAlignment="1">
      <alignment horizontal="center"/>
    </xf>
    <xf numFmtId="0" fontId="19" fillId="34" borderId="22" xfId="0" applyFont="1" applyFill="1" applyBorder="1" applyAlignment="1">
      <alignment horizontal="center"/>
    </xf>
    <xf numFmtId="0" fontId="19" fillId="34" borderId="23" xfId="0" applyFont="1" applyFill="1" applyBorder="1" applyAlignment="1">
      <alignment horizontal="center"/>
    </xf>
    <xf numFmtId="165" fontId="19" fillId="34" borderId="23" xfId="0" applyNumberFormat="1" applyFont="1" applyFill="1" applyBorder="1" applyAlignment="1">
      <alignment horizontal="center"/>
    </xf>
    <xf numFmtId="164" fontId="19" fillId="34" borderId="24" xfId="0" applyNumberFormat="1" applyFont="1" applyFill="1" applyBorder="1" applyAlignment="1">
      <alignment horizontal="center"/>
    </xf>
    <xf numFmtId="168" fontId="19" fillId="34" borderId="8" xfId="0" applyNumberFormat="1" applyFont="1" applyFill="1" applyBorder="1" applyAlignment="1">
      <alignment horizontal="center"/>
    </xf>
    <xf numFmtId="168" fontId="19" fillId="0" borderId="1" xfId="0" applyNumberFormat="1" applyFont="1" applyBorder="1" applyAlignment="1">
      <alignment horizontal="center"/>
    </xf>
    <xf numFmtId="168" fontId="0" fillId="0" borderId="5" xfId="0" applyNumberFormat="1" applyBorder="1"/>
    <xf numFmtId="167" fontId="19" fillId="34" borderId="8" xfId="0" applyNumberFormat="1" applyFont="1" applyFill="1" applyBorder="1" applyAlignment="1">
      <alignment horizontal="center"/>
    </xf>
    <xf numFmtId="167" fontId="19" fillId="34" borderId="9" xfId="0" applyNumberFormat="1" applyFont="1" applyFill="1" applyBorder="1" applyAlignment="1">
      <alignment horizontal="center"/>
    </xf>
    <xf numFmtId="167" fontId="19" fillId="0" borderId="1" xfId="0" applyNumberFormat="1" applyFont="1" applyBorder="1" applyAlignment="1">
      <alignment horizontal="center"/>
    </xf>
    <xf numFmtId="167" fontId="0" fillId="0" borderId="4" xfId="0" applyNumberForma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0" fontId="19" fillId="37" borderId="0" xfId="0" applyFont="1" applyFill="1"/>
    <xf numFmtId="0" fontId="0" fillId="37" borderId="0" xfId="0" applyFill="1"/>
    <xf numFmtId="1" fontId="0" fillId="0" borderId="0" xfId="0" applyNumberFormat="1"/>
    <xf numFmtId="169" fontId="0" fillId="0" borderId="0" xfId="0" applyNumberFormat="1"/>
    <xf numFmtId="170" fontId="0" fillId="33" borderId="2" xfId="0" applyNumberFormat="1" applyFill="1" applyBorder="1" applyAlignment="1" applyProtection="1">
      <alignment horizontal="center"/>
      <protection locked="0"/>
    </xf>
    <xf numFmtId="166" fontId="21" fillId="0" borderId="2" xfId="0" applyNumberFormat="1" applyFont="1" applyFill="1" applyBorder="1" applyAlignment="1" applyProtection="1">
      <alignment horizontal="center"/>
    </xf>
    <xf numFmtId="171" fontId="0" fillId="0" borderId="3" xfId="0" applyNumberFormat="1" applyBorder="1" applyAlignment="1">
      <alignment horizontal="center"/>
    </xf>
    <xf numFmtId="171" fontId="0" fillId="0" borderId="6" xfId="0" applyNumberFormat="1" applyBorder="1" applyAlignment="1">
      <alignment horizontal="center"/>
    </xf>
    <xf numFmtId="168" fontId="0" fillId="0" borderId="6" xfId="0" applyNumberFormat="1" applyBorder="1" applyAlignment="1">
      <alignment horizontal="center"/>
    </xf>
    <xf numFmtId="168" fontId="0" fillId="0" borderId="3" xfId="0" applyNumberFormat="1" applyBorder="1" applyAlignment="1">
      <alignment horizontal="center"/>
    </xf>
    <xf numFmtId="0" fontId="19" fillId="34" borderId="28" xfId="0" applyFont="1" applyFill="1" applyBorder="1" applyAlignment="1">
      <alignment horizontal="center"/>
    </xf>
    <xf numFmtId="0" fontId="19" fillId="34" borderId="29" xfId="0" applyFont="1" applyFill="1" applyBorder="1" applyAlignment="1">
      <alignment horizontal="center"/>
    </xf>
    <xf numFmtId="165" fontId="19" fillId="34" borderId="29" xfId="0" applyNumberFormat="1" applyFont="1" applyFill="1" applyBorder="1" applyAlignment="1">
      <alignment horizontal="center"/>
    </xf>
    <xf numFmtId="164" fontId="19" fillId="34" borderId="30" xfId="0" applyNumberFormat="1" applyFont="1" applyFill="1" applyBorder="1" applyAlignment="1">
      <alignment horizontal="center"/>
    </xf>
    <xf numFmtId="166" fontId="19" fillId="34" borderId="8" xfId="0" applyNumberFormat="1" applyFont="1" applyFill="1" applyBorder="1" applyAlignment="1">
      <alignment horizontal="center"/>
    </xf>
    <xf numFmtId="172" fontId="0" fillId="0" borderId="3" xfId="0" applyNumberFormat="1" applyBorder="1" applyAlignment="1">
      <alignment horizontal="center"/>
    </xf>
    <xf numFmtId="172" fontId="0" fillId="0" borderId="6" xfId="0" applyNumberFormat="1" applyBorder="1" applyAlignment="1">
      <alignment horizontal="center"/>
    </xf>
    <xf numFmtId="172" fontId="19" fillId="34" borderId="8" xfId="0" applyNumberFormat="1" applyFont="1" applyFill="1" applyBorder="1" applyAlignment="1">
      <alignment horizontal="center"/>
    </xf>
    <xf numFmtId="170" fontId="19" fillId="34" borderId="8" xfId="0" applyNumberFormat="1" applyFont="1" applyFill="1" applyBorder="1" applyAlignment="1">
      <alignment horizontal="center"/>
    </xf>
    <xf numFmtId="173" fontId="19" fillId="34" borderId="8" xfId="0" applyNumberFormat="1" applyFont="1" applyFill="1" applyBorder="1" applyAlignment="1">
      <alignment horizontal="center"/>
    </xf>
    <xf numFmtId="173" fontId="0" fillId="0" borderId="3" xfId="0" applyNumberFormat="1" applyBorder="1" applyAlignment="1">
      <alignment horizontal="center"/>
    </xf>
    <xf numFmtId="173" fontId="0" fillId="0" borderId="6" xfId="0" applyNumberFormat="1" applyBorder="1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/>
    </xf>
    <xf numFmtId="0" fontId="24" fillId="0" borderId="0" xfId="0" applyFont="1"/>
    <xf numFmtId="0" fontId="26" fillId="0" borderId="0" xfId="0" applyFont="1" applyAlignment="1">
      <alignment horizontal="center"/>
    </xf>
    <xf numFmtId="0" fontId="25" fillId="0" borderId="0" xfId="0" applyFont="1"/>
    <xf numFmtId="0" fontId="24" fillId="0" borderId="0" xfId="0" applyFont="1" applyBorder="1"/>
    <xf numFmtId="0" fontId="22" fillId="0" borderId="0" xfId="0" applyFont="1" applyBorder="1"/>
    <xf numFmtId="0" fontId="22" fillId="0" borderId="0" xfId="0" applyFont="1" applyFill="1" applyBorder="1"/>
    <xf numFmtId="0" fontId="23" fillId="38" borderId="2" xfId="0" applyFont="1" applyFill="1" applyBorder="1"/>
    <xf numFmtId="0" fontId="29" fillId="0" borderId="0" xfId="0" applyFont="1"/>
    <xf numFmtId="168" fontId="30" fillId="0" borderId="1" xfId="0" applyNumberFormat="1" applyFont="1" applyBorder="1" applyAlignment="1">
      <alignment horizontal="center"/>
    </xf>
    <xf numFmtId="0" fontId="30" fillId="0" borderId="1" xfId="0" applyFont="1" applyFill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0" fillId="0" borderId="12" xfId="0" applyFont="1" applyBorder="1" applyAlignment="1">
      <alignment horizontal="center"/>
    </xf>
    <xf numFmtId="0" fontId="31" fillId="41" borderId="0" xfId="0" applyFont="1" applyFill="1"/>
    <xf numFmtId="0" fontId="32" fillId="42" borderId="0" xfId="0" applyFont="1" applyFill="1"/>
    <xf numFmtId="0" fontId="32" fillId="41" borderId="0" xfId="0" applyFont="1" applyFill="1"/>
    <xf numFmtId="0" fontId="30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29" fillId="0" borderId="0" xfId="0" quotePrefix="1" applyFont="1" applyAlignment="1">
      <alignment horizontal="center"/>
    </xf>
    <xf numFmtId="167" fontId="30" fillId="0" borderId="1" xfId="0" applyNumberFormat="1" applyFont="1" applyBorder="1" applyAlignment="1">
      <alignment horizontal="center"/>
    </xf>
    <xf numFmtId="0" fontId="29" fillId="39" borderId="0" xfId="0" applyFont="1" applyFill="1"/>
    <xf numFmtId="0" fontId="29" fillId="39" borderId="0" xfId="0" applyFont="1" applyFill="1" applyAlignment="1">
      <alignment horizontal="center"/>
    </xf>
    <xf numFmtId="0" fontId="29" fillId="40" borderId="0" xfId="0" applyFont="1" applyFill="1"/>
    <xf numFmtId="0" fontId="29" fillId="40" borderId="0" xfId="0" applyFont="1" applyFill="1" applyAlignment="1">
      <alignment horizontal="center"/>
    </xf>
    <xf numFmtId="0" fontId="30" fillId="35" borderId="0" xfId="0" applyFont="1" applyFill="1"/>
    <xf numFmtId="0" fontId="29" fillId="35" borderId="0" xfId="0" applyFont="1" applyFill="1"/>
    <xf numFmtId="0" fontId="30" fillId="35" borderId="0" xfId="0" applyFont="1" applyFill="1" applyAlignment="1">
      <alignment horizontal="center"/>
    </xf>
    <xf numFmtId="0" fontId="33" fillId="0" borderId="0" xfId="0" applyFont="1"/>
    <xf numFmtId="0" fontId="28" fillId="0" borderId="33" xfId="0" applyFont="1" applyBorder="1"/>
    <xf numFmtId="0" fontId="28" fillId="0" borderId="31" xfId="0" applyFont="1" applyBorder="1"/>
    <xf numFmtId="0" fontId="23" fillId="39" borderId="0" xfId="0" applyFont="1" applyFill="1"/>
    <xf numFmtId="0" fontId="33" fillId="39" borderId="0" xfId="0" applyFont="1" applyFill="1"/>
    <xf numFmtId="0" fontId="0" fillId="39" borderId="0" xfId="0" applyFill="1"/>
    <xf numFmtId="0" fontId="29" fillId="39" borderId="0" xfId="0" quotePrefix="1" applyFont="1" applyFill="1" applyAlignment="1">
      <alignment horizontal="center"/>
    </xf>
    <xf numFmtId="0" fontId="23" fillId="39" borderId="0" xfId="0" applyFont="1" applyFill="1" applyAlignment="1">
      <alignment horizontal="center"/>
    </xf>
    <xf numFmtId="0" fontId="25" fillId="38" borderId="2" xfId="0" applyFont="1" applyFill="1" applyBorder="1" applyAlignment="1">
      <alignment horizontal="center"/>
    </xf>
    <xf numFmtId="0" fontId="25" fillId="0" borderId="2" xfId="0" applyFont="1" applyBorder="1" applyAlignment="1">
      <alignment horizontal="left"/>
    </xf>
    <xf numFmtId="0" fontId="25" fillId="0" borderId="2" xfId="0" applyFont="1" applyBorder="1" applyAlignment="1">
      <alignment horizontal="center"/>
    </xf>
    <xf numFmtId="0" fontId="27" fillId="38" borderId="2" xfId="0" applyFont="1" applyFill="1" applyBorder="1" applyAlignment="1">
      <alignment horizontal="center"/>
    </xf>
    <xf numFmtId="174" fontId="0" fillId="0" borderId="3" xfId="0" applyNumberFormat="1" applyBorder="1" applyAlignment="1">
      <alignment horizontal="center"/>
    </xf>
    <xf numFmtId="174" fontId="0" fillId="0" borderId="6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171" fontId="0" fillId="0" borderId="0" xfId="0" applyNumberFormat="1" applyAlignment="1">
      <alignment horizontal="center"/>
    </xf>
    <xf numFmtId="171" fontId="0" fillId="0" borderId="0" xfId="0" applyNumberFormat="1"/>
    <xf numFmtId="166" fontId="0" fillId="0" borderId="0" xfId="0" applyNumberFormat="1"/>
    <xf numFmtId="0" fontId="19" fillId="0" borderId="0" xfId="0" applyFont="1" applyFill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0" fillId="38" borderId="0" xfId="0" applyFill="1" applyAlignment="1">
      <alignment horizontal="center"/>
    </xf>
    <xf numFmtId="0" fontId="0" fillId="38" borderId="0" xfId="0" applyFill="1"/>
    <xf numFmtId="174" fontId="0" fillId="0" borderId="0" xfId="0" applyNumberFormat="1" applyBorder="1" applyAlignment="1">
      <alignment horizontal="center"/>
    </xf>
    <xf numFmtId="0" fontId="19" fillId="36" borderId="0" xfId="0" applyFont="1" applyFill="1" applyBorder="1" applyAlignment="1">
      <alignment horizontal="center"/>
    </xf>
    <xf numFmtId="164" fontId="19" fillId="34" borderId="0" xfId="0" applyNumberFormat="1" applyFont="1" applyFill="1" applyBorder="1" applyAlignment="1">
      <alignment horizontal="center"/>
    </xf>
    <xf numFmtId="167" fontId="19" fillId="34" borderId="0" xfId="0" applyNumberFormat="1" applyFont="1" applyFill="1" applyBorder="1" applyAlignment="1">
      <alignment horizontal="center"/>
    </xf>
    <xf numFmtId="167" fontId="0" fillId="0" borderId="0" xfId="0" applyNumberFormat="1" applyBorder="1" applyAlignment="1">
      <alignment horizontal="center"/>
    </xf>
    <xf numFmtId="0" fontId="0" fillId="38" borderId="2" xfId="0" applyFill="1" applyBorder="1"/>
    <xf numFmtId="43" fontId="0" fillId="38" borderId="2" xfId="28" applyFont="1" applyFill="1" applyBorder="1"/>
    <xf numFmtId="0" fontId="19" fillId="0" borderId="0" xfId="0" applyFont="1" applyAlignment="1">
      <alignment vertical="center"/>
    </xf>
    <xf numFmtId="164" fontId="19" fillId="34" borderId="29" xfId="0" applyNumberFormat="1" applyFont="1" applyFill="1" applyBorder="1" applyAlignment="1">
      <alignment horizontal="center"/>
    </xf>
    <xf numFmtId="164" fontId="19" fillId="34" borderId="23" xfId="0" applyNumberFormat="1" applyFont="1" applyFill="1" applyBorder="1" applyAlignment="1">
      <alignment horizontal="center"/>
    </xf>
    <xf numFmtId="0" fontId="19" fillId="34" borderId="30" xfId="0" applyFont="1" applyFill="1" applyBorder="1" applyAlignment="1">
      <alignment horizontal="center"/>
    </xf>
    <xf numFmtId="0" fontId="19" fillId="34" borderId="24" xfId="0" applyFont="1" applyFill="1" applyBorder="1" applyAlignment="1">
      <alignment horizontal="center"/>
    </xf>
    <xf numFmtId="1" fontId="19" fillId="34" borderId="9" xfId="0" applyNumberFormat="1" applyFont="1" applyFill="1" applyBorder="1" applyAlignment="1">
      <alignment horizontal="center"/>
    </xf>
    <xf numFmtId="174" fontId="0" fillId="0" borderId="7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38" borderId="2" xfId="0" applyFill="1" applyBorder="1" applyAlignment="1">
      <alignment horizontal="center"/>
    </xf>
    <xf numFmtId="0" fontId="0" fillId="38" borderId="5" xfId="0" applyFill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0" fillId="0" borderId="2" xfId="0" applyBorder="1"/>
    <xf numFmtId="1" fontId="0" fillId="0" borderId="2" xfId="0" applyNumberFormat="1" applyBorder="1" applyAlignment="1">
      <alignment horizontal="center"/>
    </xf>
    <xf numFmtId="0" fontId="19" fillId="0" borderId="2" xfId="0" applyFont="1" applyFill="1" applyBorder="1" applyAlignment="1">
      <alignment horizontal="center"/>
    </xf>
    <xf numFmtId="0" fontId="19" fillId="0" borderId="2" xfId="0" applyFont="1" applyBorder="1"/>
    <xf numFmtId="0" fontId="19" fillId="38" borderId="0" xfId="0" applyFont="1" applyFill="1"/>
    <xf numFmtId="0" fontId="19" fillId="38" borderId="0" xfId="0" applyFont="1" applyFill="1" applyAlignment="1">
      <alignment horizontal="center"/>
    </xf>
    <xf numFmtId="1" fontId="0" fillId="0" borderId="0" xfId="0" applyNumberFormat="1" applyAlignment="1">
      <alignment horizontal="center"/>
    </xf>
    <xf numFmtId="0" fontId="34" fillId="0" borderId="0" xfId="0" applyFont="1"/>
    <xf numFmtId="0" fontId="0" fillId="0" borderId="5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9" fontId="0" fillId="0" borderId="0" xfId="0" applyNumberFormat="1"/>
    <xf numFmtId="167" fontId="19" fillId="0" borderId="2" xfId="0" applyNumberFormat="1" applyFont="1" applyFill="1" applyBorder="1" applyAlignment="1">
      <alignment horizontal="center"/>
    </xf>
    <xf numFmtId="167" fontId="19" fillId="0" borderId="0" xfId="0" applyNumberFormat="1" applyFont="1" applyFill="1" applyBorder="1" applyAlignment="1">
      <alignment horizontal="center"/>
    </xf>
    <xf numFmtId="165" fontId="0" fillId="0" borderId="2" xfId="0" applyNumberFormat="1" applyFill="1" applyBorder="1" applyAlignment="1">
      <alignment horizontal="center"/>
    </xf>
    <xf numFmtId="174" fontId="0" fillId="0" borderId="2" xfId="0" applyNumberFormat="1" applyFill="1" applyBorder="1" applyAlignment="1">
      <alignment horizontal="center"/>
    </xf>
    <xf numFmtId="172" fontId="0" fillId="0" borderId="2" xfId="0" applyNumberFormat="1" applyFill="1" applyBorder="1" applyAlignment="1">
      <alignment horizontal="center"/>
    </xf>
    <xf numFmtId="167" fontId="0" fillId="0" borderId="2" xfId="0" applyNumberFormat="1" applyFill="1" applyBorder="1" applyAlignment="1">
      <alignment horizontal="center"/>
    </xf>
    <xf numFmtId="176" fontId="21" fillId="0" borderId="36" xfId="0" applyNumberFormat="1" applyFont="1" applyFill="1" applyBorder="1" applyAlignment="1" applyProtection="1">
      <alignment horizontal="center"/>
    </xf>
    <xf numFmtId="9" fontId="21" fillId="0" borderId="37" xfId="43" applyNumberFormat="1" applyFont="1" applyFill="1" applyBorder="1" applyAlignment="1" applyProtection="1">
      <alignment horizontal="center"/>
    </xf>
    <xf numFmtId="176" fontId="21" fillId="0" borderId="10" xfId="0" applyNumberFormat="1" applyFont="1" applyFill="1" applyBorder="1" applyAlignment="1" applyProtection="1">
      <alignment horizontal="center"/>
    </xf>
    <xf numFmtId="9" fontId="21" fillId="0" borderId="9" xfId="43" applyNumberFormat="1" applyFont="1" applyFill="1" applyBorder="1" applyAlignment="1" applyProtection="1">
      <alignment horizontal="center"/>
    </xf>
    <xf numFmtId="166" fontId="21" fillId="0" borderId="36" xfId="0" applyNumberFormat="1" applyFont="1" applyFill="1" applyBorder="1" applyAlignment="1" applyProtection="1">
      <alignment horizontal="center"/>
    </xf>
    <xf numFmtId="166" fontId="21" fillId="0" borderId="10" xfId="0" applyNumberFormat="1" applyFont="1" applyFill="1" applyBorder="1" applyAlignment="1" applyProtection="1">
      <alignment horizontal="center"/>
    </xf>
    <xf numFmtId="171" fontId="0" fillId="0" borderId="36" xfId="0" applyNumberFormat="1" applyFill="1" applyBorder="1" applyAlignment="1">
      <alignment horizontal="center"/>
    </xf>
    <xf numFmtId="171" fontId="0" fillId="0" borderId="10" xfId="0" applyNumberFormat="1" applyFill="1" applyBorder="1" applyAlignment="1">
      <alignment horizontal="center"/>
    </xf>
    <xf numFmtId="0" fontId="35" fillId="34" borderId="34" xfId="0" applyFont="1" applyFill="1" applyBorder="1" applyAlignment="1">
      <alignment horizontal="center"/>
    </xf>
    <xf numFmtId="0" fontId="19" fillId="34" borderId="35" xfId="0" applyFont="1" applyFill="1" applyBorder="1" applyAlignment="1">
      <alignment horizontal="center"/>
    </xf>
    <xf numFmtId="0" fontId="19" fillId="0" borderId="36" xfId="0" applyFont="1" applyFill="1" applyBorder="1" applyAlignment="1">
      <alignment horizontal="center"/>
    </xf>
    <xf numFmtId="0" fontId="19" fillId="0" borderId="37" xfId="0" applyFont="1" applyFill="1" applyBorder="1" applyAlignment="1">
      <alignment horizontal="center"/>
    </xf>
    <xf numFmtId="0" fontId="0" fillId="0" borderId="38" xfId="0" applyFill="1" applyBorder="1"/>
    <xf numFmtId="0" fontId="0" fillId="0" borderId="39" xfId="0" applyFill="1" applyBorder="1"/>
    <xf numFmtId="1" fontId="35" fillId="34" borderId="34" xfId="0" applyNumberFormat="1" applyFont="1" applyFill="1" applyBorder="1" applyAlignment="1">
      <alignment horizontal="center"/>
    </xf>
    <xf numFmtId="0" fontId="19" fillId="0" borderId="38" xfId="0" applyFont="1" applyFill="1" applyBorder="1" applyAlignment="1">
      <alignment horizontal="center"/>
    </xf>
    <xf numFmtId="0" fontId="19" fillId="0" borderId="39" xfId="0" applyFont="1" applyFill="1" applyBorder="1" applyAlignment="1">
      <alignment horizontal="center"/>
    </xf>
    <xf numFmtId="168" fontId="35" fillId="34" borderId="34" xfId="0" applyNumberFormat="1" applyFont="1" applyFill="1" applyBorder="1" applyAlignment="1">
      <alignment horizontal="center"/>
    </xf>
    <xf numFmtId="164" fontId="35" fillId="34" borderId="34" xfId="0" applyNumberFormat="1" applyFont="1" applyFill="1" applyBorder="1" applyAlignment="1">
      <alignment horizontal="center"/>
    </xf>
    <xf numFmtId="165" fontId="35" fillId="34" borderId="40" xfId="0" applyNumberFormat="1" applyFont="1" applyFill="1" applyBorder="1" applyAlignment="1">
      <alignment horizontal="center"/>
    </xf>
    <xf numFmtId="175" fontId="35" fillId="34" borderId="29" xfId="0" applyNumberFormat="1" applyFont="1" applyFill="1" applyBorder="1" applyAlignment="1">
      <alignment horizontal="center"/>
    </xf>
    <xf numFmtId="174" fontId="35" fillId="34" borderId="29" xfId="0" applyNumberFormat="1" applyFont="1" applyFill="1" applyBorder="1" applyAlignment="1">
      <alignment horizontal="center"/>
    </xf>
    <xf numFmtId="175" fontId="35" fillId="34" borderId="40" xfId="0" applyNumberFormat="1" applyFont="1" applyFill="1" applyBorder="1" applyAlignment="1">
      <alignment horizontal="center"/>
    </xf>
    <xf numFmtId="172" fontId="35" fillId="34" borderId="29" xfId="0" applyNumberFormat="1" applyFont="1" applyFill="1" applyBorder="1" applyAlignment="1">
      <alignment horizontal="center"/>
    </xf>
    <xf numFmtId="167" fontId="35" fillId="34" borderId="35" xfId="0" applyNumberFormat="1" applyFont="1" applyFill="1" applyBorder="1" applyAlignment="1">
      <alignment horizontal="center"/>
    </xf>
    <xf numFmtId="167" fontId="19" fillId="0" borderId="37" xfId="0" applyNumberFormat="1" applyFont="1" applyFill="1" applyBorder="1" applyAlignment="1">
      <alignment horizontal="center"/>
    </xf>
    <xf numFmtId="167" fontId="19" fillId="0" borderId="39" xfId="0" applyNumberFormat="1" applyFont="1" applyFill="1" applyBorder="1" applyAlignment="1">
      <alignment horizontal="center"/>
    </xf>
    <xf numFmtId="164" fontId="0" fillId="0" borderId="36" xfId="0" applyNumberFormat="1" applyFill="1" applyBorder="1" applyAlignment="1">
      <alignment horizontal="center"/>
    </xf>
    <xf numFmtId="167" fontId="0" fillId="0" borderId="37" xfId="0" applyNumberFormat="1" applyFill="1" applyBorder="1" applyAlignment="1">
      <alignment horizontal="center"/>
    </xf>
    <xf numFmtId="164" fontId="0" fillId="0" borderId="10" xfId="0" applyNumberFormat="1" applyFill="1" applyBorder="1" applyAlignment="1">
      <alignment horizontal="center"/>
    </xf>
    <xf numFmtId="165" fontId="0" fillId="0" borderId="8" xfId="0" applyNumberFormat="1" applyFill="1" applyBorder="1" applyAlignment="1">
      <alignment horizontal="center"/>
    </xf>
    <xf numFmtId="172" fontId="0" fillId="0" borderId="8" xfId="0" applyNumberFormat="1" applyFill="1" applyBorder="1" applyAlignment="1">
      <alignment horizontal="center"/>
    </xf>
    <xf numFmtId="167" fontId="0" fillId="0" borderId="8" xfId="0" applyNumberFormat="1" applyFill="1" applyBorder="1" applyAlignment="1">
      <alignment horizontal="center"/>
    </xf>
    <xf numFmtId="167" fontId="0" fillId="0" borderId="9" xfId="0" applyNumberFormat="1" applyFill="1" applyBorder="1" applyAlignment="1">
      <alignment horizontal="center"/>
    </xf>
    <xf numFmtId="43" fontId="19" fillId="33" borderId="2" xfId="28" applyFont="1" applyFill="1" applyBorder="1" applyProtection="1">
      <protection locked="0"/>
    </xf>
    <xf numFmtId="172" fontId="0" fillId="0" borderId="3" xfId="0" applyNumberFormat="1" applyFill="1" applyBorder="1" applyAlignment="1">
      <alignment horizontal="center"/>
    </xf>
    <xf numFmtId="174" fontId="0" fillId="0" borderId="4" xfId="0" applyNumberFormat="1" applyFill="1" applyBorder="1" applyAlignment="1">
      <alignment horizontal="center"/>
    </xf>
    <xf numFmtId="165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25" fillId="0" borderId="0" xfId="0" applyFont="1" applyAlignment="1">
      <alignment horizontal="center"/>
    </xf>
    <xf numFmtId="0" fontId="36" fillId="0" borderId="32" xfId="0" applyFont="1" applyBorder="1" applyAlignment="1">
      <alignment horizontal="center"/>
    </xf>
    <xf numFmtId="9" fontId="0" fillId="0" borderId="5" xfId="43" applyFont="1" applyFill="1" applyBorder="1" applyAlignment="1">
      <alignment horizontal="center"/>
    </xf>
    <xf numFmtId="0" fontId="19" fillId="0" borderId="2" xfId="0" applyFont="1" applyBorder="1" applyAlignment="1">
      <alignment horizontal="center" wrapText="1"/>
    </xf>
    <xf numFmtId="168" fontId="0" fillId="0" borderId="0" xfId="0" applyNumberFormat="1"/>
    <xf numFmtId="0" fontId="19" fillId="0" borderId="0" xfId="0" applyFont="1" applyAlignment="1">
      <alignment horizontal="left"/>
    </xf>
    <xf numFmtId="0" fontId="38" fillId="43" borderId="2" xfId="0" applyFont="1" applyFill="1" applyBorder="1" applyAlignment="1">
      <alignment horizontal="center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19" fillId="0" borderId="0" xfId="0" applyFont="1" applyBorder="1" applyAlignment="1">
      <alignment horizontal="center" wrapText="1"/>
    </xf>
    <xf numFmtId="0" fontId="0" fillId="0" borderId="0" xfId="0" applyNumberFormat="1"/>
    <xf numFmtId="0" fontId="2" fillId="0" borderId="0" xfId="44"/>
    <xf numFmtId="0" fontId="39" fillId="0" borderId="2" xfId="44" applyFont="1" applyBorder="1" applyAlignment="1">
      <alignment horizontal="center"/>
    </xf>
    <xf numFmtId="165" fontId="2" fillId="0" borderId="0" xfId="44" applyNumberFormat="1"/>
    <xf numFmtId="21" fontId="2" fillId="43" borderId="2" xfId="44" applyNumberFormat="1" applyFill="1" applyBorder="1" applyAlignment="1">
      <alignment horizontal="center"/>
    </xf>
    <xf numFmtId="0" fontId="2" fillId="43" borderId="2" xfId="44" applyFill="1" applyBorder="1" applyAlignment="1">
      <alignment horizontal="center"/>
    </xf>
    <xf numFmtId="9" fontId="2" fillId="0" borderId="0" xfId="44" applyNumberFormat="1" applyAlignment="1">
      <alignment horizontal="center"/>
    </xf>
    <xf numFmtId="0" fontId="2" fillId="0" borderId="2" xfId="44" applyBorder="1" applyAlignment="1">
      <alignment horizontal="center"/>
    </xf>
    <xf numFmtId="21" fontId="39" fillId="43" borderId="2" xfId="44" applyNumberFormat="1" applyFont="1" applyFill="1" applyBorder="1" applyAlignment="1">
      <alignment horizontal="center"/>
    </xf>
    <xf numFmtId="21" fontId="39" fillId="0" borderId="2" xfId="44" applyNumberFormat="1" applyFont="1" applyBorder="1" applyAlignment="1">
      <alignment horizontal="center"/>
    </xf>
    <xf numFmtId="21" fontId="2" fillId="0" borderId="0" xfId="44" applyNumberFormat="1" applyAlignment="1">
      <alignment horizontal="center"/>
    </xf>
    <xf numFmtId="0" fontId="2" fillId="0" borderId="0" xfId="44" applyAlignment="1">
      <alignment horizontal="center"/>
    </xf>
    <xf numFmtId="165" fontId="2" fillId="0" borderId="2" xfId="44" applyNumberFormat="1" applyBorder="1" applyAlignment="1">
      <alignment horizontal="center"/>
    </xf>
    <xf numFmtId="0" fontId="39" fillId="43" borderId="2" xfId="44" applyFont="1" applyFill="1" applyBorder="1" applyAlignment="1">
      <alignment horizontal="center"/>
    </xf>
    <xf numFmtId="177" fontId="2" fillId="43" borderId="2" xfId="44" applyNumberFormat="1" applyFill="1" applyBorder="1" applyAlignment="1">
      <alignment horizontal="center"/>
    </xf>
    <xf numFmtId="0" fontId="39" fillId="0" borderId="2" xfId="44" applyFont="1" applyBorder="1" applyAlignment="1">
      <alignment horizontal="center"/>
    </xf>
    <xf numFmtId="0" fontId="1" fillId="0" borderId="0" xfId="44" applyFont="1"/>
    <xf numFmtId="9" fontId="39" fillId="0" borderId="2" xfId="44" applyNumberFormat="1" applyFont="1" applyBorder="1" applyAlignment="1">
      <alignment horizontal="center"/>
    </xf>
    <xf numFmtId="165" fontId="39" fillId="43" borderId="2" xfId="44" applyNumberFormat="1" applyFont="1" applyFill="1" applyBorder="1" applyAlignment="1">
      <alignment horizontal="center"/>
    </xf>
    <xf numFmtId="47" fontId="1" fillId="0" borderId="2" xfId="44" applyNumberFormat="1" applyFont="1" applyBorder="1" applyAlignment="1">
      <alignment horizontal="center"/>
    </xf>
    <xf numFmtId="47" fontId="1" fillId="43" borderId="2" xfId="44" applyNumberFormat="1" applyFont="1" applyFill="1" applyBorder="1" applyAlignment="1">
      <alignment horizontal="center"/>
    </xf>
    <xf numFmtId="47" fontId="39" fillId="43" borderId="2" xfId="44" applyNumberFormat="1" applyFont="1" applyFill="1" applyBorder="1" applyAlignment="1">
      <alignment horizontal="center"/>
    </xf>
    <xf numFmtId="165" fontId="0" fillId="34" borderId="0" xfId="0" applyNumberFormat="1" applyFill="1"/>
    <xf numFmtId="0" fontId="0" fillId="34" borderId="0" xfId="0" applyFill="1"/>
    <xf numFmtId="166" fontId="21" fillId="34" borderId="2" xfId="0" applyNumberFormat="1" applyFont="1" applyFill="1" applyBorder="1" applyAlignment="1" applyProtection="1">
      <alignment horizontal="center"/>
    </xf>
    <xf numFmtId="171" fontId="0" fillId="34" borderId="6" xfId="0" applyNumberFormat="1" applyFill="1" applyBorder="1" applyAlignment="1">
      <alignment horizontal="center"/>
    </xf>
    <xf numFmtId="164" fontId="0" fillId="34" borderId="6" xfId="0" applyNumberFormat="1" applyFill="1" applyBorder="1" applyAlignment="1">
      <alignment horizontal="center"/>
    </xf>
    <xf numFmtId="165" fontId="0" fillId="34" borderId="6" xfId="0" applyNumberFormat="1" applyFill="1" applyBorder="1" applyAlignment="1">
      <alignment horizontal="center"/>
    </xf>
    <xf numFmtId="172" fontId="0" fillId="34" borderId="6" xfId="0" applyNumberFormat="1" applyFill="1" applyBorder="1" applyAlignment="1">
      <alignment horizontal="center"/>
    </xf>
    <xf numFmtId="167" fontId="0" fillId="34" borderId="6" xfId="0" applyNumberFormat="1" applyFill="1" applyBorder="1" applyAlignment="1">
      <alignment horizontal="center"/>
    </xf>
    <xf numFmtId="174" fontId="0" fillId="34" borderId="7" xfId="0" applyNumberFormat="1" applyFill="1" applyBorder="1" applyAlignment="1">
      <alignment horizontal="center"/>
    </xf>
    <xf numFmtId="166" fontId="19" fillId="34" borderId="40" xfId="0" applyNumberFormat="1" applyFont="1" applyFill="1" applyBorder="1" applyAlignment="1">
      <alignment horizontal="center"/>
    </xf>
    <xf numFmtId="168" fontId="19" fillId="34" borderId="40" xfId="0" applyNumberFormat="1" applyFont="1" applyFill="1" applyBorder="1" applyAlignment="1">
      <alignment horizontal="center"/>
    </xf>
    <xf numFmtId="164" fontId="19" fillId="34" borderId="40" xfId="0" applyNumberFormat="1" applyFont="1" applyFill="1" applyBorder="1" applyAlignment="1">
      <alignment horizontal="center"/>
    </xf>
    <xf numFmtId="165" fontId="19" fillId="34" borderId="40" xfId="0" applyNumberFormat="1" applyFont="1" applyFill="1" applyBorder="1" applyAlignment="1">
      <alignment horizontal="center"/>
    </xf>
    <xf numFmtId="172" fontId="19" fillId="34" borderId="40" xfId="0" applyNumberFormat="1" applyFont="1" applyFill="1" applyBorder="1" applyAlignment="1">
      <alignment horizontal="center"/>
    </xf>
    <xf numFmtId="167" fontId="19" fillId="34" borderId="40" xfId="0" applyNumberFormat="1" applyFont="1" applyFill="1" applyBorder="1" applyAlignment="1">
      <alignment horizontal="center"/>
    </xf>
    <xf numFmtId="166" fontId="19" fillId="34" borderId="2" xfId="0" applyNumberFormat="1" applyFont="1" applyFill="1" applyBorder="1" applyAlignment="1">
      <alignment horizontal="center"/>
    </xf>
    <xf numFmtId="168" fontId="19" fillId="34" borderId="2" xfId="0" applyNumberFormat="1" applyFont="1" applyFill="1" applyBorder="1" applyAlignment="1">
      <alignment horizontal="center"/>
    </xf>
    <xf numFmtId="164" fontId="19" fillId="34" borderId="2" xfId="0" applyNumberFormat="1" applyFont="1" applyFill="1" applyBorder="1" applyAlignment="1">
      <alignment horizontal="center"/>
    </xf>
    <xf numFmtId="165" fontId="19" fillId="34" borderId="2" xfId="0" applyNumberFormat="1" applyFont="1" applyFill="1" applyBorder="1" applyAlignment="1">
      <alignment horizontal="center"/>
    </xf>
    <xf numFmtId="172" fontId="19" fillId="34" borderId="2" xfId="0" applyNumberFormat="1" applyFont="1" applyFill="1" applyBorder="1" applyAlignment="1">
      <alignment horizontal="center"/>
    </xf>
    <xf numFmtId="167" fontId="19" fillId="34" borderId="2" xfId="0" applyNumberFormat="1" applyFont="1" applyFill="1" applyBorder="1" applyAlignment="1">
      <alignment horizontal="center"/>
    </xf>
    <xf numFmtId="0" fontId="38" fillId="0" borderId="0" xfId="0" applyFont="1" applyAlignment="1">
      <alignment horizontal="center"/>
    </xf>
    <xf numFmtId="0" fontId="38" fillId="34" borderId="0" xfId="0" applyFont="1" applyFill="1"/>
    <xf numFmtId="2" fontId="38" fillId="34" borderId="0" xfId="0" applyNumberFormat="1" applyFont="1" applyFill="1" applyAlignment="1">
      <alignment horizontal="center"/>
    </xf>
    <xf numFmtId="165" fontId="38" fillId="34" borderId="0" xfId="0" applyNumberFormat="1" applyFont="1" applyFill="1" applyAlignment="1">
      <alignment horizontal="center"/>
    </xf>
    <xf numFmtId="168" fontId="0" fillId="34" borderId="5" xfId="0" applyNumberFormat="1" applyFill="1" applyBorder="1"/>
    <xf numFmtId="166" fontId="0" fillId="34" borderId="6" xfId="0" applyNumberFormat="1" applyFill="1" applyBorder="1" applyAlignment="1">
      <alignment horizontal="center"/>
    </xf>
    <xf numFmtId="0" fontId="29" fillId="34" borderId="0" xfId="0" applyFont="1" applyFill="1" applyAlignment="1">
      <alignment horizontal="center"/>
    </xf>
    <xf numFmtId="0" fontId="29" fillId="34" borderId="0" xfId="0" applyFont="1" applyFill="1"/>
    <xf numFmtId="176" fontId="21" fillId="34" borderId="36" xfId="0" applyNumberFormat="1" applyFont="1" applyFill="1" applyBorder="1" applyAlignment="1" applyProtection="1">
      <alignment horizontal="center"/>
    </xf>
    <xf numFmtId="9" fontId="21" fillId="34" borderId="37" xfId="43" applyNumberFormat="1" applyFont="1" applyFill="1" applyBorder="1" applyAlignment="1" applyProtection="1">
      <alignment horizontal="center"/>
    </xf>
    <xf numFmtId="166" fontId="21" fillId="34" borderId="36" xfId="0" applyNumberFormat="1" applyFont="1" applyFill="1" applyBorder="1" applyAlignment="1" applyProtection="1">
      <alignment horizontal="center"/>
    </xf>
    <xf numFmtId="171" fontId="0" fillId="34" borderId="36" xfId="0" applyNumberFormat="1" applyFill="1" applyBorder="1" applyAlignment="1">
      <alignment horizontal="center"/>
    </xf>
    <xf numFmtId="164" fontId="0" fillId="34" borderId="36" xfId="0" applyNumberFormat="1" applyFill="1" applyBorder="1" applyAlignment="1">
      <alignment horizontal="center"/>
    </xf>
    <xf numFmtId="165" fontId="0" fillId="34" borderId="2" xfId="0" applyNumberFormat="1" applyFill="1" applyBorder="1" applyAlignment="1">
      <alignment horizontal="center"/>
    </xf>
    <xf numFmtId="174" fontId="0" fillId="34" borderId="2" xfId="0" applyNumberFormat="1" applyFill="1" applyBorder="1" applyAlignment="1">
      <alignment horizontal="center"/>
    </xf>
    <xf numFmtId="172" fontId="0" fillId="34" borderId="2" xfId="0" applyNumberFormat="1" applyFill="1" applyBorder="1" applyAlignment="1">
      <alignment horizontal="center"/>
    </xf>
    <xf numFmtId="167" fontId="0" fillId="34" borderId="2" xfId="0" applyNumberFormat="1" applyFill="1" applyBorder="1" applyAlignment="1">
      <alignment horizontal="center"/>
    </xf>
    <xf numFmtId="167" fontId="0" fillId="34" borderId="37" xfId="0" applyNumberFormat="1" applyFill="1" applyBorder="1" applyAlignment="1">
      <alignment horizontal="center"/>
    </xf>
    <xf numFmtId="0" fontId="38" fillId="0" borderId="2" xfId="0" applyFont="1" applyBorder="1" applyAlignment="1">
      <alignment horizontal="center"/>
    </xf>
    <xf numFmtId="0" fontId="38" fillId="0" borderId="23" xfId="0" applyFont="1" applyBorder="1" applyAlignment="1">
      <alignment horizontal="center"/>
    </xf>
    <xf numFmtId="0" fontId="40" fillId="0" borderId="0" xfId="0" applyFont="1"/>
    <xf numFmtId="172" fontId="0" fillId="44" borderId="8" xfId="0" applyNumberFormat="1" applyFill="1" applyBorder="1" applyAlignment="1">
      <alignment horizontal="center"/>
    </xf>
    <xf numFmtId="174" fontId="0" fillId="44" borderId="8" xfId="0" applyNumberFormat="1" applyFill="1" applyBorder="1" applyAlignment="1">
      <alignment horizontal="center"/>
    </xf>
    <xf numFmtId="2" fontId="2" fillId="0" borderId="2" xfId="44" applyNumberFormat="1" applyBorder="1" applyAlignment="1">
      <alignment horizontal="center"/>
    </xf>
    <xf numFmtId="165" fontId="0" fillId="34" borderId="0" xfId="0" applyNumberFormat="1" applyFill="1" applyAlignment="1">
      <alignment horizontal="center"/>
    </xf>
    <xf numFmtId="0" fontId="0" fillId="34" borderId="0" xfId="0" applyFill="1" applyAlignment="1">
      <alignment horizontal="center"/>
    </xf>
    <xf numFmtId="0" fontId="22" fillId="0" borderId="32" xfId="0" applyFont="1" applyBorder="1"/>
    <xf numFmtId="0" fontId="22" fillId="0" borderId="32" xfId="0" applyFont="1" applyFill="1" applyBorder="1"/>
    <xf numFmtId="0" fontId="22" fillId="0" borderId="41" xfId="0" applyFont="1" applyBorder="1"/>
    <xf numFmtId="21" fontId="0" fillId="0" borderId="0" xfId="0" applyNumberFormat="1"/>
    <xf numFmtId="47" fontId="0" fillId="0" borderId="0" xfId="0" applyNumberFormat="1"/>
    <xf numFmtId="0" fontId="41" fillId="45" borderId="42" xfId="0" applyFont="1" applyFill="1" applyBorder="1" applyAlignment="1">
      <alignment vertical="center" wrapText="1"/>
    </xf>
    <xf numFmtId="0" fontId="41" fillId="45" borderId="42" xfId="0" applyFont="1" applyFill="1" applyBorder="1" applyAlignment="1">
      <alignment horizontal="center" vertical="center" wrapText="1"/>
    </xf>
    <xf numFmtId="0" fontId="41" fillId="45" borderId="43" xfId="0" applyFont="1" applyFill="1" applyBorder="1" applyAlignment="1">
      <alignment horizontal="center" vertical="center" wrapText="1"/>
    </xf>
    <xf numFmtId="0" fontId="41" fillId="45" borderId="2" xfId="0" applyFont="1" applyFill="1" applyBorder="1" applyAlignment="1">
      <alignment horizontal="center" vertical="center" wrapText="1"/>
    </xf>
    <xf numFmtId="0" fontId="42" fillId="46" borderId="42" xfId="0" applyFont="1" applyFill="1" applyBorder="1" applyAlignment="1">
      <alignment vertical="center" wrapText="1"/>
    </xf>
    <xf numFmtId="0" fontId="42" fillId="46" borderId="43" xfId="0" applyFont="1" applyFill="1" applyBorder="1" applyAlignment="1">
      <alignment vertical="center" wrapText="1"/>
    </xf>
    <xf numFmtId="0" fontId="41" fillId="45" borderId="44" xfId="0" applyFont="1" applyFill="1" applyBorder="1" applyAlignment="1">
      <alignment vertical="center" wrapText="1"/>
    </xf>
    <xf numFmtId="0" fontId="42" fillId="46" borderId="44" xfId="0" applyFont="1" applyFill="1" applyBorder="1" applyAlignment="1">
      <alignment vertical="center" wrapText="1"/>
    </xf>
    <xf numFmtId="0" fontId="42" fillId="46" borderId="45" xfId="0" applyFont="1" applyFill="1" applyBorder="1" applyAlignment="1">
      <alignment vertical="center" wrapText="1"/>
    </xf>
    <xf numFmtId="0" fontId="0" fillId="0" borderId="2" xfId="0" applyBorder="1" applyAlignment="1">
      <alignment horizontal="left"/>
    </xf>
    <xf numFmtId="9" fontId="42" fillId="46" borderId="2" xfId="0" applyNumberFormat="1" applyFont="1" applyFill="1" applyBorder="1" applyAlignment="1">
      <alignment horizontal="center" vertical="center" wrapText="1"/>
    </xf>
    <xf numFmtId="9" fontId="42" fillId="43" borderId="2" xfId="0" applyNumberFormat="1" applyFont="1" applyFill="1" applyBorder="1" applyAlignment="1">
      <alignment horizontal="center" vertical="center" wrapText="1"/>
    </xf>
    <xf numFmtId="0" fontId="0" fillId="34" borderId="2" xfId="0" applyFill="1" applyBorder="1" applyAlignment="1">
      <alignment horizontal="center"/>
    </xf>
    <xf numFmtId="178" fontId="0" fillId="34" borderId="2" xfId="0" applyNumberFormat="1" applyFill="1" applyBorder="1" applyAlignment="1">
      <alignment horizontal="center"/>
    </xf>
    <xf numFmtId="178" fontId="0" fillId="0" borderId="2" xfId="0" applyNumberFormat="1" applyBorder="1" applyAlignment="1">
      <alignment horizontal="center"/>
    </xf>
    <xf numFmtId="0" fontId="38" fillId="0" borderId="2" xfId="0" applyFont="1" applyFill="1" applyBorder="1" applyAlignment="1">
      <alignment horizontal="center"/>
    </xf>
    <xf numFmtId="0" fontId="0" fillId="43" borderId="2" xfId="0" applyFill="1" applyBorder="1" applyAlignment="1">
      <alignment horizontal="center"/>
    </xf>
    <xf numFmtId="0" fontId="0" fillId="39" borderId="0" xfId="0" applyFill="1" applyAlignment="1">
      <alignment horizontal="center"/>
    </xf>
    <xf numFmtId="3" fontId="0" fillId="34" borderId="2" xfId="0" applyNumberFormat="1" applyFill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0" fontId="38" fillId="0" borderId="0" xfId="0" applyFont="1" applyFill="1" applyBorder="1" applyAlignment="1">
      <alignment horizontal="center"/>
    </xf>
    <xf numFmtId="0" fontId="43" fillId="0" borderId="0" xfId="0" applyFont="1"/>
    <xf numFmtId="0" fontId="44" fillId="0" borderId="0" xfId="0" applyFont="1"/>
    <xf numFmtId="0" fontId="38" fillId="0" borderId="46" xfId="0" applyFont="1" applyFill="1" applyBorder="1" applyAlignment="1">
      <alignment horizontal="center"/>
    </xf>
    <xf numFmtId="0" fontId="0" fillId="0" borderId="0" xfId="0" applyFill="1" applyBorder="1"/>
    <xf numFmtId="179" fontId="0" fillId="0" borderId="0" xfId="0" applyNumberFormat="1"/>
    <xf numFmtId="47" fontId="45" fillId="0" borderId="0" xfId="0" applyNumberFormat="1" applyFont="1" applyAlignment="1">
      <alignment horizontal="center"/>
    </xf>
    <xf numFmtId="180" fontId="0" fillId="0" borderId="0" xfId="0" applyNumberFormat="1"/>
    <xf numFmtId="0" fontId="0" fillId="0" borderId="47" xfId="0" applyBorder="1" applyAlignment="1">
      <alignment horizontal="center"/>
    </xf>
    <xf numFmtId="0" fontId="0" fillId="0" borderId="48" xfId="0" applyBorder="1"/>
    <xf numFmtId="0" fontId="0" fillId="0" borderId="38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168" fontId="19" fillId="34" borderId="34" xfId="0" applyNumberFormat="1" applyFont="1" applyFill="1" applyBorder="1" applyAlignment="1">
      <alignment horizontal="center"/>
    </xf>
    <xf numFmtId="0" fontId="39" fillId="0" borderId="0" xfId="0" applyFont="1" applyBorder="1" applyAlignment="1">
      <alignment horizontal="center"/>
    </xf>
    <xf numFmtId="181" fontId="0" fillId="0" borderId="36" xfId="0" applyNumberForma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/>
    <xf numFmtId="9" fontId="0" fillId="38" borderId="5" xfId="43" applyFont="1" applyFill="1" applyBorder="1" applyAlignment="1">
      <alignment horizontal="center"/>
    </xf>
    <xf numFmtId="0" fontId="0" fillId="0" borderId="49" xfId="0" applyBorder="1"/>
    <xf numFmtId="0" fontId="0" fillId="0" borderId="39" xfId="0" applyBorder="1"/>
    <xf numFmtId="0" fontId="0" fillId="0" borderId="12" xfId="0" applyBorder="1"/>
    <xf numFmtId="1" fontId="0" fillId="38" borderId="5" xfId="0" applyNumberFormat="1" applyFill="1" applyBorder="1" applyAlignment="1">
      <alignment horizontal="center"/>
    </xf>
    <xf numFmtId="1" fontId="0" fillId="38" borderId="2" xfId="0" applyNumberFormat="1" applyFill="1" applyBorder="1" applyAlignment="1">
      <alignment horizontal="center"/>
    </xf>
    <xf numFmtId="182" fontId="0" fillId="0" borderId="6" xfId="0" applyNumberFormat="1" applyBorder="1" applyAlignment="1">
      <alignment horizontal="center"/>
    </xf>
    <xf numFmtId="2" fontId="0" fillId="38" borderId="0" xfId="43" applyNumberFormat="1" applyFont="1" applyFill="1" applyBorder="1" applyAlignment="1">
      <alignment horizontal="center"/>
    </xf>
    <xf numFmtId="181" fontId="0" fillId="0" borderId="0" xfId="0" applyNumberFormat="1"/>
    <xf numFmtId="0" fontId="46" fillId="0" borderId="38" xfId="0" applyFont="1" applyBorder="1" applyAlignment="1">
      <alignment horizontal="center"/>
    </xf>
    <xf numFmtId="0" fontId="47" fillId="0" borderId="50" xfId="0" applyNumberFormat="1" applyFont="1" applyBorder="1" applyAlignment="1">
      <alignment horizontal="center"/>
    </xf>
    <xf numFmtId="0" fontId="47" fillId="0" borderId="51" xfId="0" applyNumberFormat="1" applyFont="1" applyBorder="1" applyAlignment="1">
      <alignment horizontal="center"/>
    </xf>
    <xf numFmtId="179" fontId="46" fillId="0" borderId="52" xfId="0" applyNumberFormat="1" applyFont="1" applyBorder="1" applyAlignment="1">
      <alignment horizontal="center"/>
    </xf>
    <xf numFmtId="180" fontId="47" fillId="0" borderId="50" xfId="0" applyNumberFormat="1" applyFont="1" applyBorder="1" applyAlignment="1">
      <alignment horizontal="center"/>
    </xf>
    <xf numFmtId="180" fontId="47" fillId="0" borderId="51" xfId="0" applyNumberFormat="1" applyFont="1" applyBorder="1" applyAlignment="1">
      <alignment horizontal="center"/>
    </xf>
    <xf numFmtId="180" fontId="45" fillId="0" borderId="0" xfId="0" applyNumberFormat="1" applyFont="1" applyAlignment="1">
      <alignment horizontal="center"/>
    </xf>
    <xf numFmtId="20" fontId="45" fillId="0" borderId="0" xfId="0" applyNumberFormat="1" applyFont="1" applyAlignment="1">
      <alignment horizontal="center"/>
    </xf>
    <xf numFmtId="179" fontId="46" fillId="0" borderId="38" xfId="0" applyNumberFormat="1" applyFont="1" applyBorder="1" applyAlignment="1">
      <alignment horizontal="center"/>
    </xf>
    <xf numFmtId="180" fontId="47" fillId="0" borderId="46" xfId="0" applyNumberFormat="1" applyFont="1" applyBorder="1" applyAlignment="1">
      <alignment horizontal="center"/>
    </xf>
    <xf numFmtId="180" fontId="47" fillId="0" borderId="53" xfId="0" applyNumberFormat="1" applyFont="1" applyBorder="1" applyAlignment="1">
      <alignment horizontal="center"/>
    </xf>
    <xf numFmtId="179" fontId="46" fillId="0" borderId="11" xfId="0" applyNumberFormat="1" applyFont="1" applyBorder="1" applyAlignment="1">
      <alignment horizontal="center"/>
    </xf>
    <xf numFmtId="180" fontId="47" fillId="0" borderId="54" xfId="0" applyNumberFormat="1" applyFont="1" applyBorder="1" applyAlignment="1">
      <alignment horizontal="center"/>
    </xf>
    <xf numFmtId="180" fontId="46" fillId="0" borderId="54" xfId="0" applyNumberFormat="1" applyFont="1" applyBorder="1" applyAlignment="1">
      <alignment horizontal="center"/>
    </xf>
    <xf numFmtId="180" fontId="46" fillId="0" borderId="55" xfId="0" applyNumberFormat="1" applyFont="1" applyBorder="1" applyAlignment="1">
      <alignment horizontal="center"/>
    </xf>
    <xf numFmtId="0" fontId="0" fillId="0" borderId="31" xfId="0" applyBorder="1"/>
    <xf numFmtId="47" fontId="45" fillId="0" borderId="0" xfId="0" applyNumberFormat="1" applyFont="1" applyAlignment="1">
      <alignment horizontal="left"/>
    </xf>
    <xf numFmtId="47" fontId="0" fillId="0" borderId="33" xfId="0" applyNumberFormat="1" applyBorder="1" applyAlignment="1">
      <alignment horizontal="center"/>
    </xf>
    <xf numFmtId="0" fontId="0" fillId="0" borderId="38" xfId="0" applyBorder="1"/>
    <xf numFmtId="179" fontId="0" fillId="0" borderId="39" xfId="0" applyNumberFormat="1" applyBorder="1"/>
    <xf numFmtId="1" fontId="0" fillId="0" borderId="56" xfId="0" applyNumberFormat="1" applyBorder="1" applyAlignment="1">
      <alignment horizontal="center"/>
    </xf>
    <xf numFmtId="47" fontId="0" fillId="0" borderId="11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1" xfId="0" applyBorder="1" applyAlignment="1">
      <alignment horizontal="center"/>
    </xf>
    <xf numFmtId="47" fontId="47" fillId="0" borderId="38" xfId="0" applyNumberFormat="1" applyFont="1" applyBorder="1" applyAlignment="1">
      <alignment horizontal="center"/>
    </xf>
    <xf numFmtId="1" fontId="46" fillId="0" borderId="39" xfId="0" applyNumberFormat="1" applyFont="1" applyBorder="1" applyAlignment="1">
      <alignment horizontal="center"/>
    </xf>
    <xf numFmtId="47" fontId="46" fillId="0" borderId="38" xfId="0" applyNumberFormat="1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46" fillId="0" borderId="39" xfId="0" applyNumberFormat="1" applyFont="1" applyBorder="1" applyAlignment="1">
      <alignment horizontal="center"/>
    </xf>
    <xf numFmtId="179" fontId="46" fillId="0" borderId="38" xfId="0" applyNumberFormat="1" applyFont="1" applyFill="1" applyBorder="1" applyAlignment="1">
      <alignment horizontal="center"/>
    </xf>
    <xf numFmtId="47" fontId="46" fillId="0" borderId="38" xfId="0" applyNumberFormat="1" applyFont="1" applyFill="1" applyBorder="1" applyAlignment="1">
      <alignment horizontal="center"/>
    </xf>
    <xf numFmtId="1" fontId="46" fillId="0" borderId="39" xfId="0" applyNumberFormat="1" applyFont="1" applyFill="1" applyBorder="1" applyAlignment="1">
      <alignment horizontal="center"/>
    </xf>
    <xf numFmtId="0" fontId="0" fillId="0" borderId="56" xfId="0" applyBorder="1" applyAlignment="1">
      <alignment horizontal="center"/>
    </xf>
    <xf numFmtId="47" fontId="47" fillId="0" borderId="11" xfId="0" applyNumberFormat="1" applyFont="1" applyBorder="1" applyAlignment="1">
      <alignment horizontal="center"/>
    </xf>
    <xf numFmtId="0" fontId="46" fillId="0" borderId="12" xfId="0" applyNumberFormat="1" applyFont="1" applyBorder="1" applyAlignment="1">
      <alignment horizontal="center"/>
    </xf>
    <xf numFmtId="179" fontId="46" fillId="0" borderId="11" xfId="0" applyNumberFormat="1" applyFont="1" applyFill="1" applyBorder="1" applyAlignment="1">
      <alignment horizontal="center"/>
    </xf>
    <xf numFmtId="1" fontId="46" fillId="0" borderId="12" xfId="0" applyNumberFormat="1" applyFont="1" applyBorder="1" applyAlignment="1">
      <alignment horizontal="center"/>
    </xf>
    <xf numFmtId="47" fontId="46" fillId="0" borderId="11" xfId="0" applyNumberFormat="1" applyFont="1" applyFill="1" applyBorder="1" applyAlignment="1">
      <alignment horizontal="center"/>
    </xf>
    <xf numFmtId="1" fontId="46" fillId="0" borderId="12" xfId="0" applyNumberFormat="1" applyFont="1" applyFill="1" applyBorder="1" applyAlignment="1">
      <alignment horizontal="center"/>
    </xf>
    <xf numFmtId="2" fontId="0" fillId="0" borderId="0" xfId="0" applyNumberFormat="1"/>
    <xf numFmtId="0" fontId="0" fillId="0" borderId="0" xfId="0" applyFont="1"/>
    <xf numFmtId="166" fontId="0" fillId="0" borderId="6" xfId="0" applyNumberFormat="1" applyFont="1" applyBorder="1" applyAlignment="1">
      <alignment horizontal="center"/>
    </xf>
    <xf numFmtId="164" fontId="0" fillId="0" borderId="6" xfId="0" applyNumberFormat="1" applyFont="1" applyBorder="1" applyAlignment="1">
      <alignment horizontal="center"/>
    </xf>
    <xf numFmtId="165" fontId="0" fillId="0" borderId="6" xfId="0" applyNumberFormat="1" applyFont="1" applyBorder="1" applyAlignment="1">
      <alignment horizontal="center"/>
    </xf>
    <xf numFmtId="182" fontId="0" fillId="0" borderId="6" xfId="0" applyNumberFormat="1" applyFont="1" applyBorder="1" applyAlignment="1">
      <alignment horizontal="center"/>
    </xf>
    <xf numFmtId="168" fontId="0" fillId="0" borderId="0" xfId="0" applyNumberFormat="1" applyBorder="1" applyAlignment="1">
      <alignment horizontal="center"/>
    </xf>
    <xf numFmtId="166" fontId="0" fillId="0" borderId="0" xfId="0" applyNumberFormat="1" applyFont="1" applyBorder="1" applyAlignment="1">
      <alignment horizontal="center"/>
    </xf>
    <xf numFmtId="164" fontId="0" fillId="0" borderId="0" xfId="0" applyNumberFormat="1" applyFont="1" applyBorder="1" applyAlignment="1">
      <alignment horizontal="center"/>
    </xf>
    <xf numFmtId="165" fontId="0" fillId="0" borderId="0" xfId="0" applyNumberFormat="1" applyFont="1" applyBorder="1" applyAlignment="1">
      <alignment horizontal="center"/>
    </xf>
    <xf numFmtId="182" fontId="0" fillId="0" borderId="0" xfId="0" applyNumberFormat="1" applyFont="1" applyBorder="1" applyAlignment="1">
      <alignment horizontal="center"/>
    </xf>
    <xf numFmtId="2" fontId="0" fillId="0" borderId="0" xfId="0" applyNumberFormat="1" applyFont="1"/>
    <xf numFmtId="165" fontId="0" fillId="0" borderId="0" xfId="0" applyNumberFormat="1" applyFont="1"/>
    <xf numFmtId="1" fontId="0" fillId="0" borderId="0" xfId="0" applyNumberFormat="1" applyFont="1"/>
    <xf numFmtId="180" fontId="0" fillId="0" borderId="0" xfId="0" applyNumberFormat="1" applyFont="1"/>
    <xf numFmtId="9" fontId="0" fillId="0" borderId="0" xfId="43" applyFont="1"/>
    <xf numFmtId="0" fontId="22" fillId="0" borderId="0" xfId="0" quotePrefix="1" applyFont="1"/>
    <xf numFmtId="0" fontId="22" fillId="0" borderId="0" xfId="0" quotePrefix="1" applyFont="1" applyBorder="1"/>
    <xf numFmtId="0" fontId="0" fillId="0" borderId="0" xfId="0" applyFont="1" applyBorder="1"/>
    <xf numFmtId="0" fontId="19" fillId="36" borderId="25" xfId="0" applyFont="1" applyFill="1" applyBorder="1" applyAlignment="1">
      <alignment horizontal="center"/>
    </xf>
    <xf numFmtId="0" fontId="19" fillId="36" borderId="26" xfId="0" applyFont="1" applyFill="1" applyBorder="1" applyAlignment="1">
      <alignment horizontal="center"/>
    </xf>
    <xf numFmtId="0" fontId="19" fillId="36" borderId="27" xfId="0" applyFont="1" applyFill="1" applyBorder="1" applyAlignment="1">
      <alignment horizontal="center"/>
    </xf>
    <xf numFmtId="0" fontId="19" fillId="35" borderId="0" xfId="0" applyFont="1" applyFill="1" applyAlignment="1">
      <alignment horizontal="center"/>
    </xf>
    <xf numFmtId="0" fontId="19" fillId="34" borderId="5" xfId="0" applyFont="1" applyFill="1" applyBorder="1" applyAlignment="1">
      <alignment horizontal="right"/>
    </xf>
    <xf numFmtId="0" fontId="19" fillId="34" borderId="6" xfId="0" applyFont="1" applyFill="1" applyBorder="1" applyAlignment="1">
      <alignment horizontal="right"/>
    </xf>
    <xf numFmtId="0" fontId="19" fillId="34" borderId="7" xfId="0" applyFont="1" applyFill="1" applyBorder="1" applyAlignment="1">
      <alignment horizontal="right"/>
    </xf>
    <xf numFmtId="0" fontId="39" fillId="0" borderId="2" xfId="44" applyFont="1" applyBorder="1" applyAlignment="1">
      <alignment horizontal="center"/>
    </xf>
    <xf numFmtId="0" fontId="39" fillId="0" borderId="2" xfId="44" applyFont="1" applyBorder="1" applyAlignment="1">
      <alignment horizontal="center" vertical="center" textRotation="90"/>
    </xf>
    <xf numFmtId="0" fontId="0" fillId="0" borderId="47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/>
    </xf>
    <xf numFmtId="47" fontId="45" fillId="0" borderId="47" xfId="0" applyNumberFormat="1" applyFont="1" applyBorder="1" applyAlignment="1">
      <alignment horizontal="center"/>
    </xf>
    <xf numFmtId="47" fontId="45" fillId="0" borderId="49" xfId="0" applyNumberFormat="1" applyFont="1" applyBorder="1" applyAlignment="1">
      <alignment horizontal="center"/>
    </xf>
    <xf numFmtId="47" fontId="45" fillId="0" borderId="47" xfId="0" applyNumberFormat="1" applyFont="1" applyBorder="1" applyAlignment="1">
      <alignment horizontal="center" wrapText="1"/>
    </xf>
    <xf numFmtId="47" fontId="45" fillId="0" borderId="49" xfId="0" applyNumberFormat="1" applyFont="1" applyBorder="1" applyAlignment="1">
      <alignment horizontal="center" wrapText="1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rmal 2" xfId="44"/>
    <cellStyle name="Note" xfId="38" builtinId="10" customBuiltin="1"/>
    <cellStyle name="Output" xfId="39" builtinId="21" customBuiltin="1"/>
    <cellStyle name="Percent" xfId="43" builtinId="5"/>
    <cellStyle name="Title" xfId="40" builtinId="15" customBuiltin="1"/>
    <cellStyle name="Total" xfId="41" builtinId="25" customBuiltin="1"/>
    <cellStyle name="Warning Text" xfId="42" builtinId="11" customBuiltin="1"/>
  </cellStyles>
  <dxfs count="4">
    <dxf>
      <fill>
        <patternFill>
          <bgColor theme="5" tint="0.39994506668294322"/>
        </patternFill>
      </fill>
    </dxf>
    <dxf>
      <fill>
        <patternFill>
          <bgColor rgb="FF00B050"/>
        </patternFill>
      </fill>
    </dxf>
    <dxf>
      <fill>
        <patternFill>
          <bgColor theme="5" tint="0.39994506668294322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colors>
    <mruColors>
      <color rgb="FF0000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2.xml"/><Relationship Id="rId13" Type="http://schemas.openxmlformats.org/officeDocument/2006/relationships/worksheet" Target="worksheets/sheet7.xml"/><Relationship Id="rId18" Type="http://schemas.openxmlformats.org/officeDocument/2006/relationships/worksheet" Target="worksheets/sheet12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15.xml"/><Relationship Id="rId7" Type="http://schemas.openxmlformats.org/officeDocument/2006/relationships/chartsheet" Target="chartsheets/sheet1.xml"/><Relationship Id="rId12" Type="http://schemas.openxmlformats.org/officeDocument/2006/relationships/chartsheet" Target="chartsheets/sheet6.xml"/><Relationship Id="rId17" Type="http://schemas.openxmlformats.org/officeDocument/2006/relationships/worksheet" Target="worksheets/sheet11.xml"/><Relationship Id="rId25" Type="http://schemas.openxmlformats.org/officeDocument/2006/relationships/worksheet" Target="worksheets/sheet19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0.xml"/><Relationship Id="rId20" Type="http://schemas.openxmlformats.org/officeDocument/2006/relationships/worksheet" Target="worksheets/sheet14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hartsheet" Target="chartsheets/sheet5.xml"/><Relationship Id="rId24" Type="http://schemas.openxmlformats.org/officeDocument/2006/relationships/worksheet" Target="worksheets/sheet18.xml"/><Relationship Id="rId32" Type="http://schemas.microsoft.com/office/2006/relationships/vbaProject" Target="vbaProject.bin"/><Relationship Id="rId5" Type="http://schemas.openxmlformats.org/officeDocument/2006/relationships/worksheet" Target="worksheets/sheet5.xml"/><Relationship Id="rId15" Type="http://schemas.openxmlformats.org/officeDocument/2006/relationships/worksheet" Target="worksheets/sheet9.xml"/><Relationship Id="rId23" Type="http://schemas.openxmlformats.org/officeDocument/2006/relationships/worksheet" Target="worksheets/sheet17.xml"/><Relationship Id="rId28" Type="http://schemas.openxmlformats.org/officeDocument/2006/relationships/theme" Target="theme/theme1.xml"/><Relationship Id="rId10" Type="http://schemas.openxmlformats.org/officeDocument/2006/relationships/chartsheet" Target="chartsheets/sheet4.xml"/><Relationship Id="rId19" Type="http://schemas.openxmlformats.org/officeDocument/2006/relationships/worksheet" Target="worksheets/sheet13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3.xml"/><Relationship Id="rId14" Type="http://schemas.openxmlformats.org/officeDocument/2006/relationships/worksheet" Target="worksheets/sheet8.xml"/><Relationship Id="rId22" Type="http://schemas.openxmlformats.org/officeDocument/2006/relationships/worksheet" Target="worksheets/sheet16.xml"/><Relationship Id="rId27" Type="http://schemas.openxmlformats.org/officeDocument/2006/relationships/externalLink" Target="externalLinks/externalLink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6623201165037365E-2"/>
          <c:y val="6.6850654076197391E-2"/>
          <c:w val="0.8138291682954627"/>
          <c:h val="0.77290876793211682"/>
        </c:manualLayout>
      </c:layout>
      <c:areaChart>
        <c:grouping val="standard"/>
        <c:varyColors val="0"/>
        <c:ser>
          <c:idx val="0"/>
          <c:order val="0"/>
          <c:tx>
            <c:strRef>
              <c:f>'HR Chart Data'!$E$7</c:f>
              <c:strCache>
                <c:ptCount val="1"/>
                <c:pt idx="0">
                  <c:v>&lt;UT2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[0]!HRData1</c:f>
              <c:numCache>
                <c:formatCode>General</c:formatCode>
                <c:ptCount val="1188"/>
                <c:pt idx="0">
                  <c:v>0</c:v>
                </c:pt>
                <c:pt idx="1">
                  <c:v>94</c:v>
                </c:pt>
                <c:pt idx="2">
                  <c:v>96</c:v>
                </c:pt>
                <c:pt idx="3">
                  <c:v>98</c:v>
                </c:pt>
                <c:pt idx="4">
                  <c:v>101</c:v>
                </c:pt>
                <c:pt idx="5">
                  <c:v>104</c:v>
                </c:pt>
                <c:pt idx="6">
                  <c:v>107</c:v>
                </c:pt>
                <c:pt idx="7">
                  <c:v>109</c:v>
                </c:pt>
                <c:pt idx="8">
                  <c:v>111</c:v>
                </c:pt>
                <c:pt idx="9">
                  <c:v>113</c:v>
                </c:pt>
                <c:pt idx="10">
                  <c:v>114</c:v>
                </c:pt>
                <c:pt idx="11">
                  <c:v>115</c:v>
                </c:pt>
                <c:pt idx="12">
                  <c:v>115</c:v>
                </c:pt>
                <c:pt idx="13">
                  <c:v>116</c:v>
                </c:pt>
                <c:pt idx="14">
                  <c:v>117</c:v>
                </c:pt>
                <c:pt idx="15">
                  <c:v>118</c:v>
                </c:pt>
                <c:pt idx="16">
                  <c:v>119</c:v>
                </c:pt>
                <c:pt idx="17">
                  <c:v>121</c:v>
                </c:pt>
                <c:pt idx="18">
                  <c:v>122</c:v>
                </c:pt>
                <c:pt idx="19">
                  <c:v>123</c:v>
                </c:pt>
                <c:pt idx="20">
                  <c:v>125</c:v>
                </c:pt>
                <c:pt idx="21">
                  <c:v>126</c:v>
                </c:pt>
                <c:pt idx="22">
                  <c:v>126</c:v>
                </c:pt>
                <c:pt idx="23">
                  <c:v>127</c:v>
                </c:pt>
                <c:pt idx="24">
                  <c:v>127</c:v>
                </c:pt>
                <c:pt idx="25">
                  <c:v>128</c:v>
                </c:pt>
                <c:pt idx="26">
                  <c:v>128</c:v>
                </c:pt>
                <c:pt idx="27">
                  <c:v>129</c:v>
                </c:pt>
                <c:pt idx="28">
                  <c:v>130</c:v>
                </c:pt>
                <c:pt idx="29">
                  <c:v>130</c:v>
                </c:pt>
                <c:pt idx="30">
                  <c:v>130</c:v>
                </c:pt>
                <c:pt idx="31">
                  <c:v>130</c:v>
                </c:pt>
                <c:pt idx="32">
                  <c:v>130</c:v>
                </c:pt>
                <c:pt idx="33">
                  <c:v>130</c:v>
                </c:pt>
                <c:pt idx="34">
                  <c:v>131</c:v>
                </c:pt>
                <c:pt idx="35">
                  <c:v>131</c:v>
                </c:pt>
                <c:pt idx="36">
                  <c:v>132</c:v>
                </c:pt>
                <c:pt idx="37">
                  <c:v>132</c:v>
                </c:pt>
                <c:pt idx="38">
                  <c:v>132</c:v>
                </c:pt>
                <c:pt idx="39">
                  <c:v>132</c:v>
                </c:pt>
                <c:pt idx="40">
                  <c:v>132</c:v>
                </c:pt>
                <c:pt idx="41">
                  <c:v>132</c:v>
                </c:pt>
                <c:pt idx="42">
                  <c:v>132</c:v>
                </c:pt>
                <c:pt idx="43">
                  <c:v>132</c:v>
                </c:pt>
                <c:pt idx="44">
                  <c:v>132</c:v>
                </c:pt>
                <c:pt idx="45">
                  <c:v>132</c:v>
                </c:pt>
                <c:pt idx="46">
                  <c:v>132</c:v>
                </c:pt>
                <c:pt idx="47">
                  <c:v>131</c:v>
                </c:pt>
                <c:pt idx="48">
                  <c:v>132</c:v>
                </c:pt>
                <c:pt idx="49">
                  <c:v>132</c:v>
                </c:pt>
                <c:pt idx="50">
                  <c:v>131</c:v>
                </c:pt>
                <c:pt idx="51">
                  <c:v>132</c:v>
                </c:pt>
                <c:pt idx="52">
                  <c:v>132</c:v>
                </c:pt>
                <c:pt idx="53">
                  <c:v>132</c:v>
                </c:pt>
                <c:pt idx="54">
                  <c:v>132</c:v>
                </c:pt>
                <c:pt idx="55">
                  <c:v>132</c:v>
                </c:pt>
                <c:pt idx="56">
                  <c:v>132</c:v>
                </c:pt>
                <c:pt idx="57">
                  <c:v>132</c:v>
                </c:pt>
                <c:pt idx="58">
                  <c:v>132</c:v>
                </c:pt>
                <c:pt idx="59">
                  <c:v>133</c:v>
                </c:pt>
                <c:pt idx="60">
                  <c:v>133</c:v>
                </c:pt>
                <c:pt idx="61">
                  <c:v>133</c:v>
                </c:pt>
                <c:pt idx="62">
                  <c:v>133</c:v>
                </c:pt>
                <c:pt idx="63">
                  <c:v>133</c:v>
                </c:pt>
                <c:pt idx="64">
                  <c:v>132</c:v>
                </c:pt>
                <c:pt idx="65">
                  <c:v>132</c:v>
                </c:pt>
                <c:pt idx="66">
                  <c:v>132</c:v>
                </c:pt>
                <c:pt idx="67">
                  <c:v>132</c:v>
                </c:pt>
                <c:pt idx="68">
                  <c:v>132</c:v>
                </c:pt>
                <c:pt idx="69">
                  <c:v>133</c:v>
                </c:pt>
                <c:pt idx="70">
                  <c:v>132</c:v>
                </c:pt>
                <c:pt idx="71">
                  <c:v>132</c:v>
                </c:pt>
                <c:pt idx="72">
                  <c:v>132</c:v>
                </c:pt>
                <c:pt idx="73">
                  <c:v>132</c:v>
                </c:pt>
                <c:pt idx="74">
                  <c:v>131</c:v>
                </c:pt>
                <c:pt idx="75">
                  <c:v>131</c:v>
                </c:pt>
                <c:pt idx="76">
                  <c:v>131</c:v>
                </c:pt>
                <c:pt idx="77">
                  <c:v>131</c:v>
                </c:pt>
                <c:pt idx="78">
                  <c:v>131</c:v>
                </c:pt>
                <c:pt idx="79">
                  <c:v>131</c:v>
                </c:pt>
                <c:pt idx="80">
                  <c:v>132</c:v>
                </c:pt>
                <c:pt idx="81">
                  <c:v>132</c:v>
                </c:pt>
                <c:pt idx="82">
                  <c:v>132</c:v>
                </c:pt>
                <c:pt idx="83">
                  <c:v>132</c:v>
                </c:pt>
                <c:pt idx="84">
                  <c:v>133</c:v>
                </c:pt>
                <c:pt idx="85">
                  <c:v>132</c:v>
                </c:pt>
                <c:pt idx="86">
                  <c:v>132</c:v>
                </c:pt>
                <c:pt idx="87">
                  <c:v>132</c:v>
                </c:pt>
                <c:pt idx="88">
                  <c:v>132</c:v>
                </c:pt>
                <c:pt idx="89">
                  <c:v>132</c:v>
                </c:pt>
                <c:pt idx="90">
                  <c:v>132</c:v>
                </c:pt>
                <c:pt idx="91">
                  <c:v>132</c:v>
                </c:pt>
                <c:pt idx="92">
                  <c:v>132</c:v>
                </c:pt>
                <c:pt idx="93">
                  <c:v>133</c:v>
                </c:pt>
                <c:pt idx="94">
                  <c:v>133</c:v>
                </c:pt>
                <c:pt idx="95">
                  <c:v>133</c:v>
                </c:pt>
                <c:pt idx="96">
                  <c:v>133</c:v>
                </c:pt>
                <c:pt idx="97">
                  <c:v>133</c:v>
                </c:pt>
                <c:pt idx="98">
                  <c:v>132</c:v>
                </c:pt>
                <c:pt idx="99">
                  <c:v>132</c:v>
                </c:pt>
                <c:pt idx="100">
                  <c:v>133</c:v>
                </c:pt>
                <c:pt idx="101">
                  <c:v>133</c:v>
                </c:pt>
                <c:pt idx="102">
                  <c:v>133</c:v>
                </c:pt>
                <c:pt idx="103">
                  <c:v>133</c:v>
                </c:pt>
                <c:pt idx="104">
                  <c:v>133</c:v>
                </c:pt>
                <c:pt idx="105">
                  <c:v>133</c:v>
                </c:pt>
                <c:pt idx="106">
                  <c:v>133</c:v>
                </c:pt>
                <c:pt idx="107">
                  <c:v>133</c:v>
                </c:pt>
                <c:pt idx="108">
                  <c:v>133</c:v>
                </c:pt>
                <c:pt idx="109">
                  <c:v>132</c:v>
                </c:pt>
                <c:pt idx="110">
                  <c:v>132</c:v>
                </c:pt>
                <c:pt idx="111">
                  <c:v>132</c:v>
                </c:pt>
                <c:pt idx="112">
                  <c:v>132</c:v>
                </c:pt>
                <c:pt idx="113">
                  <c:v>132</c:v>
                </c:pt>
                <c:pt idx="114">
                  <c:v>133</c:v>
                </c:pt>
                <c:pt idx="115">
                  <c:v>133</c:v>
                </c:pt>
                <c:pt idx="116">
                  <c:v>133</c:v>
                </c:pt>
                <c:pt idx="117">
                  <c:v>133</c:v>
                </c:pt>
                <c:pt idx="118">
                  <c:v>132</c:v>
                </c:pt>
                <c:pt idx="119">
                  <c:v>132</c:v>
                </c:pt>
                <c:pt idx="120">
                  <c:v>132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134</c:v>
                </c:pt>
                <c:pt idx="125">
                  <c:v>134</c:v>
                </c:pt>
                <c:pt idx="126">
                  <c:v>134</c:v>
                </c:pt>
                <c:pt idx="127">
                  <c:v>135</c:v>
                </c:pt>
                <c:pt idx="128">
                  <c:v>135</c:v>
                </c:pt>
                <c:pt idx="129">
                  <c:v>135</c:v>
                </c:pt>
                <c:pt idx="130">
                  <c:v>135</c:v>
                </c:pt>
                <c:pt idx="131">
                  <c:v>135</c:v>
                </c:pt>
                <c:pt idx="132">
                  <c:v>135</c:v>
                </c:pt>
                <c:pt idx="133">
                  <c:v>134</c:v>
                </c:pt>
                <c:pt idx="134">
                  <c:v>134</c:v>
                </c:pt>
                <c:pt idx="135">
                  <c:v>134</c:v>
                </c:pt>
                <c:pt idx="136">
                  <c:v>135</c:v>
                </c:pt>
                <c:pt idx="137">
                  <c:v>135</c:v>
                </c:pt>
                <c:pt idx="138">
                  <c:v>135</c:v>
                </c:pt>
                <c:pt idx="139">
                  <c:v>136</c:v>
                </c:pt>
                <c:pt idx="140">
                  <c:v>136</c:v>
                </c:pt>
                <c:pt idx="141">
                  <c:v>135</c:v>
                </c:pt>
                <c:pt idx="142">
                  <c:v>134</c:v>
                </c:pt>
                <c:pt idx="143">
                  <c:v>132</c:v>
                </c:pt>
                <c:pt idx="144">
                  <c:v>132</c:v>
                </c:pt>
                <c:pt idx="145">
                  <c:v>131</c:v>
                </c:pt>
                <c:pt idx="146">
                  <c:v>132</c:v>
                </c:pt>
                <c:pt idx="147">
                  <c:v>132</c:v>
                </c:pt>
                <c:pt idx="148">
                  <c:v>132</c:v>
                </c:pt>
                <c:pt idx="149">
                  <c:v>133</c:v>
                </c:pt>
                <c:pt idx="150">
                  <c:v>133</c:v>
                </c:pt>
                <c:pt idx="151">
                  <c:v>133</c:v>
                </c:pt>
                <c:pt idx="152">
                  <c:v>134</c:v>
                </c:pt>
                <c:pt idx="153">
                  <c:v>134</c:v>
                </c:pt>
                <c:pt idx="154">
                  <c:v>134</c:v>
                </c:pt>
                <c:pt idx="155">
                  <c:v>135</c:v>
                </c:pt>
                <c:pt idx="156">
                  <c:v>134</c:v>
                </c:pt>
                <c:pt idx="157">
                  <c:v>134</c:v>
                </c:pt>
                <c:pt idx="158">
                  <c:v>134</c:v>
                </c:pt>
                <c:pt idx="159">
                  <c:v>134</c:v>
                </c:pt>
                <c:pt idx="160">
                  <c:v>135</c:v>
                </c:pt>
                <c:pt idx="161">
                  <c:v>135</c:v>
                </c:pt>
                <c:pt idx="162">
                  <c:v>135</c:v>
                </c:pt>
                <c:pt idx="163">
                  <c:v>135</c:v>
                </c:pt>
                <c:pt idx="164">
                  <c:v>135</c:v>
                </c:pt>
                <c:pt idx="165">
                  <c:v>134</c:v>
                </c:pt>
                <c:pt idx="166">
                  <c:v>134</c:v>
                </c:pt>
                <c:pt idx="167">
                  <c:v>134</c:v>
                </c:pt>
                <c:pt idx="168">
                  <c:v>134</c:v>
                </c:pt>
                <c:pt idx="169">
                  <c:v>134</c:v>
                </c:pt>
                <c:pt idx="170">
                  <c:v>134</c:v>
                </c:pt>
                <c:pt idx="171">
                  <c:v>133</c:v>
                </c:pt>
                <c:pt idx="172">
                  <c:v>133</c:v>
                </c:pt>
                <c:pt idx="173">
                  <c:v>133</c:v>
                </c:pt>
                <c:pt idx="174">
                  <c:v>132</c:v>
                </c:pt>
                <c:pt idx="175">
                  <c:v>132</c:v>
                </c:pt>
                <c:pt idx="176">
                  <c:v>132</c:v>
                </c:pt>
                <c:pt idx="177">
                  <c:v>132</c:v>
                </c:pt>
                <c:pt idx="178">
                  <c:v>131</c:v>
                </c:pt>
                <c:pt idx="179">
                  <c:v>132</c:v>
                </c:pt>
                <c:pt idx="180">
                  <c:v>132</c:v>
                </c:pt>
                <c:pt idx="181">
                  <c:v>132</c:v>
                </c:pt>
                <c:pt idx="182">
                  <c:v>132</c:v>
                </c:pt>
                <c:pt idx="183">
                  <c:v>132</c:v>
                </c:pt>
                <c:pt idx="184">
                  <c:v>132</c:v>
                </c:pt>
                <c:pt idx="185">
                  <c:v>133</c:v>
                </c:pt>
                <c:pt idx="186">
                  <c:v>133</c:v>
                </c:pt>
                <c:pt idx="187">
                  <c:v>133</c:v>
                </c:pt>
                <c:pt idx="188">
                  <c:v>134</c:v>
                </c:pt>
                <c:pt idx="189">
                  <c:v>134</c:v>
                </c:pt>
                <c:pt idx="190">
                  <c:v>134</c:v>
                </c:pt>
                <c:pt idx="191">
                  <c:v>135</c:v>
                </c:pt>
                <c:pt idx="192">
                  <c:v>135</c:v>
                </c:pt>
                <c:pt idx="193">
                  <c:v>135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135</c:v>
                </c:pt>
                <c:pt idx="200">
                  <c:v>135</c:v>
                </c:pt>
                <c:pt idx="201">
                  <c:v>134</c:v>
                </c:pt>
                <c:pt idx="202">
                  <c:v>134</c:v>
                </c:pt>
                <c:pt idx="203">
                  <c:v>134</c:v>
                </c:pt>
                <c:pt idx="204">
                  <c:v>134</c:v>
                </c:pt>
                <c:pt idx="205">
                  <c:v>134</c:v>
                </c:pt>
                <c:pt idx="206">
                  <c:v>135</c:v>
                </c:pt>
                <c:pt idx="207">
                  <c:v>135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135</c:v>
                </c:pt>
                <c:pt idx="219">
                  <c:v>135</c:v>
                </c:pt>
                <c:pt idx="220">
                  <c:v>135</c:v>
                </c:pt>
                <c:pt idx="221">
                  <c:v>135</c:v>
                </c:pt>
                <c:pt idx="222">
                  <c:v>135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135</c:v>
                </c:pt>
                <c:pt idx="228">
                  <c:v>135</c:v>
                </c:pt>
                <c:pt idx="229">
                  <c:v>134</c:v>
                </c:pt>
                <c:pt idx="230">
                  <c:v>134</c:v>
                </c:pt>
                <c:pt idx="231">
                  <c:v>134</c:v>
                </c:pt>
                <c:pt idx="232">
                  <c:v>134</c:v>
                </c:pt>
                <c:pt idx="233">
                  <c:v>135</c:v>
                </c:pt>
                <c:pt idx="234">
                  <c:v>135</c:v>
                </c:pt>
                <c:pt idx="235">
                  <c:v>135</c:v>
                </c:pt>
                <c:pt idx="236">
                  <c:v>135</c:v>
                </c:pt>
                <c:pt idx="237">
                  <c:v>134</c:v>
                </c:pt>
                <c:pt idx="238">
                  <c:v>134</c:v>
                </c:pt>
                <c:pt idx="239">
                  <c:v>134</c:v>
                </c:pt>
                <c:pt idx="240">
                  <c:v>135</c:v>
                </c:pt>
                <c:pt idx="241">
                  <c:v>135</c:v>
                </c:pt>
                <c:pt idx="242">
                  <c:v>135</c:v>
                </c:pt>
                <c:pt idx="243">
                  <c:v>135</c:v>
                </c:pt>
                <c:pt idx="244">
                  <c:v>134</c:v>
                </c:pt>
                <c:pt idx="245">
                  <c:v>134</c:v>
                </c:pt>
                <c:pt idx="246">
                  <c:v>134</c:v>
                </c:pt>
                <c:pt idx="247">
                  <c:v>133</c:v>
                </c:pt>
                <c:pt idx="248">
                  <c:v>134</c:v>
                </c:pt>
                <c:pt idx="249">
                  <c:v>134</c:v>
                </c:pt>
                <c:pt idx="250">
                  <c:v>134</c:v>
                </c:pt>
                <c:pt idx="251">
                  <c:v>134</c:v>
                </c:pt>
                <c:pt idx="252">
                  <c:v>134</c:v>
                </c:pt>
                <c:pt idx="253">
                  <c:v>134</c:v>
                </c:pt>
                <c:pt idx="254">
                  <c:v>135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135</c:v>
                </c:pt>
                <c:pt idx="267">
                  <c:v>135</c:v>
                </c:pt>
                <c:pt idx="268">
                  <c:v>135</c:v>
                </c:pt>
                <c:pt idx="269">
                  <c:v>135</c:v>
                </c:pt>
                <c:pt idx="270">
                  <c:v>135</c:v>
                </c:pt>
                <c:pt idx="271">
                  <c:v>135</c:v>
                </c:pt>
                <c:pt idx="272">
                  <c:v>135</c:v>
                </c:pt>
                <c:pt idx="273">
                  <c:v>135</c:v>
                </c:pt>
                <c:pt idx="274">
                  <c:v>135</c:v>
                </c:pt>
                <c:pt idx="275">
                  <c:v>135</c:v>
                </c:pt>
                <c:pt idx="276">
                  <c:v>135</c:v>
                </c:pt>
                <c:pt idx="277">
                  <c:v>135</c:v>
                </c:pt>
                <c:pt idx="278">
                  <c:v>135</c:v>
                </c:pt>
                <c:pt idx="279">
                  <c:v>135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135</c:v>
                </c:pt>
                <c:pt idx="320">
                  <c:v>135</c:v>
                </c:pt>
                <c:pt idx="321">
                  <c:v>135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104</c:v>
                </c:pt>
                <c:pt idx="391">
                  <c:v>107</c:v>
                </c:pt>
                <c:pt idx="392">
                  <c:v>110</c:v>
                </c:pt>
                <c:pt idx="393">
                  <c:v>112</c:v>
                </c:pt>
                <c:pt idx="394">
                  <c:v>115</c:v>
                </c:pt>
                <c:pt idx="395">
                  <c:v>116</c:v>
                </c:pt>
                <c:pt idx="396">
                  <c:v>117</c:v>
                </c:pt>
                <c:pt idx="397">
                  <c:v>119</c:v>
                </c:pt>
                <c:pt idx="398">
                  <c:v>119</c:v>
                </c:pt>
                <c:pt idx="399">
                  <c:v>120</c:v>
                </c:pt>
                <c:pt idx="400">
                  <c:v>120</c:v>
                </c:pt>
                <c:pt idx="401">
                  <c:v>121</c:v>
                </c:pt>
                <c:pt idx="402">
                  <c:v>122</c:v>
                </c:pt>
                <c:pt idx="403">
                  <c:v>123</c:v>
                </c:pt>
                <c:pt idx="404">
                  <c:v>124</c:v>
                </c:pt>
                <c:pt idx="405">
                  <c:v>125</c:v>
                </c:pt>
                <c:pt idx="406">
                  <c:v>126</c:v>
                </c:pt>
                <c:pt idx="407">
                  <c:v>127</c:v>
                </c:pt>
                <c:pt idx="408">
                  <c:v>128</c:v>
                </c:pt>
                <c:pt idx="409">
                  <c:v>129</c:v>
                </c:pt>
                <c:pt idx="410">
                  <c:v>129</c:v>
                </c:pt>
                <c:pt idx="411">
                  <c:v>130</c:v>
                </c:pt>
                <c:pt idx="412">
                  <c:v>131</c:v>
                </c:pt>
                <c:pt idx="413">
                  <c:v>132</c:v>
                </c:pt>
                <c:pt idx="414">
                  <c:v>132</c:v>
                </c:pt>
                <c:pt idx="415">
                  <c:v>133</c:v>
                </c:pt>
                <c:pt idx="416">
                  <c:v>134</c:v>
                </c:pt>
                <c:pt idx="417">
                  <c:v>134</c:v>
                </c:pt>
                <c:pt idx="418">
                  <c:v>135</c:v>
                </c:pt>
                <c:pt idx="419">
                  <c:v>135</c:v>
                </c:pt>
                <c:pt idx="420">
                  <c:v>135</c:v>
                </c:pt>
                <c:pt idx="421">
                  <c:v>135</c:v>
                </c:pt>
                <c:pt idx="422">
                  <c:v>135</c:v>
                </c:pt>
                <c:pt idx="423">
                  <c:v>134</c:v>
                </c:pt>
                <c:pt idx="424">
                  <c:v>133</c:v>
                </c:pt>
                <c:pt idx="425">
                  <c:v>132</c:v>
                </c:pt>
                <c:pt idx="426">
                  <c:v>133</c:v>
                </c:pt>
                <c:pt idx="427">
                  <c:v>133</c:v>
                </c:pt>
                <c:pt idx="428">
                  <c:v>134</c:v>
                </c:pt>
                <c:pt idx="429">
                  <c:v>135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135</c:v>
                </c:pt>
                <c:pt idx="442">
                  <c:v>134</c:v>
                </c:pt>
                <c:pt idx="443">
                  <c:v>132</c:v>
                </c:pt>
                <c:pt idx="444">
                  <c:v>131</c:v>
                </c:pt>
                <c:pt idx="445">
                  <c:v>130</c:v>
                </c:pt>
                <c:pt idx="446">
                  <c:v>129</c:v>
                </c:pt>
                <c:pt idx="447">
                  <c:v>129</c:v>
                </c:pt>
                <c:pt idx="448">
                  <c:v>129</c:v>
                </c:pt>
                <c:pt idx="449">
                  <c:v>129</c:v>
                </c:pt>
                <c:pt idx="450">
                  <c:v>130</c:v>
                </c:pt>
                <c:pt idx="451">
                  <c:v>132</c:v>
                </c:pt>
                <c:pt idx="452">
                  <c:v>133</c:v>
                </c:pt>
                <c:pt idx="453">
                  <c:v>133</c:v>
                </c:pt>
                <c:pt idx="454">
                  <c:v>134</c:v>
                </c:pt>
                <c:pt idx="455">
                  <c:v>134</c:v>
                </c:pt>
                <c:pt idx="456">
                  <c:v>134</c:v>
                </c:pt>
                <c:pt idx="457">
                  <c:v>134</c:v>
                </c:pt>
                <c:pt idx="458">
                  <c:v>135</c:v>
                </c:pt>
                <c:pt idx="459">
                  <c:v>135</c:v>
                </c:pt>
                <c:pt idx="460">
                  <c:v>135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135</c:v>
                </c:pt>
                <c:pt idx="483">
                  <c:v>135</c:v>
                </c:pt>
                <c:pt idx="484">
                  <c:v>135</c:v>
                </c:pt>
                <c:pt idx="485">
                  <c:v>135</c:v>
                </c:pt>
                <c:pt idx="486">
                  <c:v>134</c:v>
                </c:pt>
                <c:pt idx="487">
                  <c:v>134</c:v>
                </c:pt>
                <c:pt idx="488">
                  <c:v>133</c:v>
                </c:pt>
                <c:pt idx="489">
                  <c:v>133</c:v>
                </c:pt>
                <c:pt idx="490">
                  <c:v>133</c:v>
                </c:pt>
                <c:pt idx="491">
                  <c:v>134</c:v>
                </c:pt>
                <c:pt idx="492">
                  <c:v>134</c:v>
                </c:pt>
                <c:pt idx="493">
                  <c:v>135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135</c:v>
                </c:pt>
                <c:pt idx="505">
                  <c:v>135</c:v>
                </c:pt>
                <c:pt idx="506">
                  <c:v>135</c:v>
                </c:pt>
                <c:pt idx="507">
                  <c:v>135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135</c:v>
                </c:pt>
                <c:pt idx="518">
                  <c:v>135</c:v>
                </c:pt>
                <c:pt idx="519">
                  <c:v>135</c:v>
                </c:pt>
                <c:pt idx="520">
                  <c:v>135</c:v>
                </c:pt>
                <c:pt idx="521">
                  <c:v>135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135</c:v>
                </c:pt>
                <c:pt idx="580">
                  <c:v>135</c:v>
                </c:pt>
                <c:pt idx="581">
                  <c:v>134</c:v>
                </c:pt>
                <c:pt idx="582">
                  <c:v>135</c:v>
                </c:pt>
                <c:pt idx="583">
                  <c:v>135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135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127</c:v>
                </c:pt>
                <c:pt idx="777">
                  <c:v>126</c:v>
                </c:pt>
                <c:pt idx="778">
                  <c:v>125</c:v>
                </c:pt>
                <c:pt idx="779">
                  <c:v>123</c:v>
                </c:pt>
                <c:pt idx="780">
                  <c:v>120</c:v>
                </c:pt>
                <c:pt idx="781">
                  <c:v>116</c:v>
                </c:pt>
                <c:pt idx="782">
                  <c:v>114</c:v>
                </c:pt>
                <c:pt idx="783">
                  <c:v>113</c:v>
                </c:pt>
                <c:pt idx="784">
                  <c:v>114</c:v>
                </c:pt>
                <c:pt idx="785">
                  <c:v>115</c:v>
                </c:pt>
                <c:pt idx="786">
                  <c:v>115</c:v>
                </c:pt>
                <c:pt idx="787">
                  <c:v>116</c:v>
                </c:pt>
                <c:pt idx="788">
                  <c:v>119</c:v>
                </c:pt>
                <c:pt idx="789">
                  <c:v>120</c:v>
                </c:pt>
                <c:pt idx="790">
                  <c:v>120</c:v>
                </c:pt>
                <c:pt idx="791">
                  <c:v>121</c:v>
                </c:pt>
                <c:pt idx="792">
                  <c:v>121</c:v>
                </c:pt>
                <c:pt idx="793">
                  <c:v>121</c:v>
                </c:pt>
                <c:pt idx="794">
                  <c:v>122</c:v>
                </c:pt>
                <c:pt idx="795">
                  <c:v>121</c:v>
                </c:pt>
                <c:pt idx="796">
                  <c:v>122</c:v>
                </c:pt>
                <c:pt idx="797">
                  <c:v>123</c:v>
                </c:pt>
                <c:pt idx="798">
                  <c:v>124</c:v>
                </c:pt>
                <c:pt idx="799">
                  <c:v>126</c:v>
                </c:pt>
                <c:pt idx="800">
                  <c:v>127</c:v>
                </c:pt>
                <c:pt idx="801">
                  <c:v>128</c:v>
                </c:pt>
                <c:pt idx="802">
                  <c:v>130</c:v>
                </c:pt>
                <c:pt idx="803">
                  <c:v>131</c:v>
                </c:pt>
                <c:pt idx="804">
                  <c:v>131</c:v>
                </c:pt>
                <c:pt idx="805">
                  <c:v>132</c:v>
                </c:pt>
                <c:pt idx="806">
                  <c:v>133</c:v>
                </c:pt>
                <c:pt idx="807">
                  <c:v>134</c:v>
                </c:pt>
                <c:pt idx="808">
                  <c:v>134</c:v>
                </c:pt>
                <c:pt idx="809">
                  <c:v>134</c:v>
                </c:pt>
                <c:pt idx="810">
                  <c:v>134</c:v>
                </c:pt>
                <c:pt idx="811">
                  <c:v>134</c:v>
                </c:pt>
                <c:pt idx="812">
                  <c:v>134</c:v>
                </c:pt>
                <c:pt idx="813">
                  <c:v>134</c:v>
                </c:pt>
                <c:pt idx="814">
                  <c:v>135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1"/>
          <c:order val="1"/>
          <c:tx>
            <c:strRef>
              <c:f>'HR Chart Data'!$F$7</c:f>
              <c:strCache>
                <c:ptCount val="1"/>
                <c:pt idx="0">
                  <c:v> UT2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[0]!HRData2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136</c:v>
                </c:pt>
                <c:pt idx="140">
                  <c:v>136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-4000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2"/>
          <c:order val="2"/>
          <c:tx>
            <c:strRef>
              <c:f>'HR Chart Data'!$G$7</c:f>
              <c:strCache>
                <c:ptCount val="1"/>
                <c:pt idx="0">
                  <c:v> UT1</c:v>
                </c:pt>
              </c:strCache>
            </c:strRef>
          </c:tx>
          <c:spPr>
            <a:solidFill>
              <a:srgbClr val="92D05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[0]!HRData3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143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143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-4000</c:v>
                </c:pt>
                <c:pt idx="1013">
                  <c:v>-4000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-4000</c:v>
                </c:pt>
                <c:pt idx="1055">
                  <c:v>-4000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3"/>
          <c:order val="3"/>
          <c:tx>
            <c:strRef>
              <c:f>'HR Chart Data'!$H$7</c:f>
              <c:strCache>
                <c:ptCount val="1"/>
                <c:pt idx="0">
                  <c:v> AT</c:v>
                </c:pt>
              </c:strCache>
            </c:strRef>
          </c:tx>
          <c:spPr>
            <a:solidFill>
              <a:srgbClr val="00B0F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[0]!HRData4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4"/>
          <c:order val="4"/>
          <c:tx>
            <c:strRef>
              <c:f>'HR Chart Data'!$I$7</c:f>
              <c:strCache>
                <c:ptCount val="1"/>
                <c:pt idx="0">
                  <c:v> TR</c:v>
                </c:pt>
              </c:strCache>
            </c:strRef>
          </c:tx>
          <c:spPr>
            <a:solidFill>
              <a:srgbClr val="7030A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[0]!HRData5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5"/>
          <c:order val="5"/>
          <c:tx>
            <c:strRef>
              <c:f>'HR Chart Data'!$J$7</c:f>
              <c:strCache>
                <c:ptCount val="1"/>
                <c:pt idx="0">
                  <c:v> AN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[0]!HRData6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4792704"/>
        <c:axId val="154794624"/>
      </c:areaChart>
      <c:lineChart>
        <c:grouping val="standard"/>
        <c:varyColors val="0"/>
        <c:ser>
          <c:idx val="6"/>
          <c:order val="6"/>
          <c:tx>
            <c:strRef>
              <c:f>'HR Chart Data'!$K$7</c:f>
              <c:strCache>
                <c:ptCount val="1"/>
                <c:pt idx="0">
                  <c:v> UT2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6.8459696124734924E-3"/>
                  <c:y val="-1.8221257719524347E-2"/>
                </c:manualLayout>
              </c:layout>
              <c:spPr>
                <a:noFill/>
              </c:spPr>
              <c:txPr>
                <a:bodyPr/>
                <a:lstStyle/>
                <a:p>
                  <a:pPr>
                    <a:defRPr sz="1400" b="1"/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[0]!HRData7</c:f>
              <c:numCache>
                <c:formatCode>General</c:formatCode>
                <c:ptCount val="1188"/>
                <c:pt idx="0">
                  <c:v>0</c:v>
                </c:pt>
                <c:pt idx="1">
                  <c:v>135.65</c:v>
                </c:pt>
                <c:pt idx="2">
                  <c:v>135.65</c:v>
                </c:pt>
                <c:pt idx="3">
                  <c:v>135.65</c:v>
                </c:pt>
                <c:pt idx="4">
                  <c:v>135.65</c:v>
                </c:pt>
                <c:pt idx="5">
                  <c:v>135.65</c:v>
                </c:pt>
                <c:pt idx="6">
                  <c:v>135.65</c:v>
                </c:pt>
                <c:pt idx="7">
                  <c:v>135.65</c:v>
                </c:pt>
                <c:pt idx="8">
                  <c:v>135.65</c:v>
                </c:pt>
                <c:pt idx="9">
                  <c:v>135.65</c:v>
                </c:pt>
                <c:pt idx="10">
                  <c:v>135.65</c:v>
                </c:pt>
                <c:pt idx="11">
                  <c:v>135.65</c:v>
                </c:pt>
                <c:pt idx="12">
                  <c:v>135.65</c:v>
                </c:pt>
                <c:pt idx="13">
                  <c:v>135.65</c:v>
                </c:pt>
                <c:pt idx="14">
                  <c:v>135.65</c:v>
                </c:pt>
                <c:pt idx="15">
                  <c:v>135.65</c:v>
                </c:pt>
                <c:pt idx="16">
                  <c:v>135.65</c:v>
                </c:pt>
                <c:pt idx="17">
                  <c:v>135.65</c:v>
                </c:pt>
                <c:pt idx="18">
                  <c:v>135.65</c:v>
                </c:pt>
                <c:pt idx="19">
                  <c:v>135.65</c:v>
                </c:pt>
                <c:pt idx="20">
                  <c:v>135.65</c:v>
                </c:pt>
                <c:pt idx="21">
                  <c:v>135.65</c:v>
                </c:pt>
                <c:pt idx="22">
                  <c:v>135.65</c:v>
                </c:pt>
                <c:pt idx="23">
                  <c:v>135.65</c:v>
                </c:pt>
                <c:pt idx="24">
                  <c:v>135.65</c:v>
                </c:pt>
                <c:pt idx="25">
                  <c:v>135.65</c:v>
                </c:pt>
                <c:pt idx="26">
                  <c:v>135.65</c:v>
                </c:pt>
                <c:pt idx="27">
                  <c:v>135.65</c:v>
                </c:pt>
                <c:pt idx="28">
                  <c:v>135.65</c:v>
                </c:pt>
                <c:pt idx="29">
                  <c:v>135.65</c:v>
                </c:pt>
                <c:pt idx="30">
                  <c:v>135.65</c:v>
                </c:pt>
                <c:pt idx="31">
                  <c:v>135.65</c:v>
                </c:pt>
                <c:pt idx="32">
                  <c:v>135.65</c:v>
                </c:pt>
                <c:pt idx="33">
                  <c:v>135.65</c:v>
                </c:pt>
                <c:pt idx="34">
                  <c:v>135.65</c:v>
                </c:pt>
                <c:pt idx="35">
                  <c:v>135.65</c:v>
                </c:pt>
                <c:pt idx="36">
                  <c:v>135.65</c:v>
                </c:pt>
                <c:pt idx="37">
                  <c:v>135.65</c:v>
                </c:pt>
                <c:pt idx="38">
                  <c:v>135.65</c:v>
                </c:pt>
                <c:pt idx="39">
                  <c:v>135.65</c:v>
                </c:pt>
                <c:pt idx="40">
                  <c:v>135.65</c:v>
                </c:pt>
                <c:pt idx="41">
                  <c:v>135.65</c:v>
                </c:pt>
                <c:pt idx="42">
                  <c:v>135.65</c:v>
                </c:pt>
                <c:pt idx="43">
                  <c:v>135.65</c:v>
                </c:pt>
                <c:pt idx="44">
                  <c:v>135.65</c:v>
                </c:pt>
                <c:pt idx="45">
                  <c:v>135.65</c:v>
                </c:pt>
                <c:pt idx="46">
                  <c:v>135.65</c:v>
                </c:pt>
                <c:pt idx="47">
                  <c:v>135.65</c:v>
                </c:pt>
                <c:pt idx="48">
                  <c:v>135.65</c:v>
                </c:pt>
                <c:pt idx="49">
                  <c:v>135.65</c:v>
                </c:pt>
                <c:pt idx="50">
                  <c:v>135.65</c:v>
                </c:pt>
                <c:pt idx="51">
                  <c:v>135.65</c:v>
                </c:pt>
                <c:pt idx="52">
                  <c:v>135.65</c:v>
                </c:pt>
                <c:pt idx="53">
                  <c:v>135.65</c:v>
                </c:pt>
                <c:pt idx="54">
                  <c:v>135.65</c:v>
                </c:pt>
                <c:pt idx="55">
                  <c:v>135.65</c:v>
                </c:pt>
                <c:pt idx="56">
                  <c:v>135.65</c:v>
                </c:pt>
                <c:pt idx="57">
                  <c:v>135.65</c:v>
                </c:pt>
                <c:pt idx="58">
                  <c:v>135.65</c:v>
                </c:pt>
                <c:pt idx="59">
                  <c:v>135.65</c:v>
                </c:pt>
                <c:pt idx="60">
                  <c:v>135.65</c:v>
                </c:pt>
                <c:pt idx="61">
                  <c:v>135.65</c:v>
                </c:pt>
                <c:pt idx="62">
                  <c:v>135.65</c:v>
                </c:pt>
                <c:pt idx="63">
                  <c:v>135.65</c:v>
                </c:pt>
                <c:pt idx="64">
                  <c:v>135.65</c:v>
                </c:pt>
                <c:pt idx="65">
                  <c:v>135.65</c:v>
                </c:pt>
                <c:pt idx="66">
                  <c:v>135.65</c:v>
                </c:pt>
                <c:pt idx="67">
                  <c:v>135.65</c:v>
                </c:pt>
                <c:pt idx="68">
                  <c:v>135.65</c:v>
                </c:pt>
                <c:pt idx="69">
                  <c:v>135.65</c:v>
                </c:pt>
                <c:pt idx="70">
                  <c:v>135.65</c:v>
                </c:pt>
                <c:pt idx="71">
                  <c:v>135.65</c:v>
                </c:pt>
                <c:pt idx="72">
                  <c:v>135.65</c:v>
                </c:pt>
                <c:pt idx="73">
                  <c:v>135.65</c:v>
                </c:pt>
                <c:pt idx="74">
                  <c:v>135.65</c:v>
                </c:pt>
                <c:pt idx="75">
                  <c:v>135.65</c:v>
                </c:pt>
                <c:pt idx="76">
                  <c:v>135.65</c:v>
                </c:pt>
                <c:pt idx="77">
                  <c:v>135.65</c:v>
                </c:pt>
                <c:pt idx="78">
                  <c:v>135.65</c:v>
                </c:pt>
                <c:pt idx="79">
                  <c:v>135.65</c:v>
                </c:pt>
                <c:pt idx="80">
                  <c:v>135.65</c:v>
                </c:pt>
                <c:pt idx="81">
                  <c:v>135.65</c:v>
                </c:pt>
                <c:pt idx="82">
                  <c:v>135.65</c:v>
                </c:pt>
                <c:pt idx="83">
                  <c:v>135.65</c:v>
                </c:pt>
                <c:pt idx="84">
                  <c:v>135.65</c:v>
                </c:pt>
                <c:pt idx="85">
                  <c:v>135.65</c:v>
                </c:pt>
                <c:pt idx="86">
                  <c:v>135.65</c:v>
                </c:pt>
                <c:pt idx="87">
                  <c:v>135.65</c:v>
                </c:pt>
                <c:pt idx="88">
                  <c:v>135.65</c:v>
                </c:pt>
                <c:pt idx="89">
                  <c:v>135.65</c:v>
                </c:pt>
                <c:pt idx="90">
                  <c:v>135.65</c:v>
                </c:pt>
                <c:pt idx="91">
                  <c:v>135.65</c:v>
                </c:pt>
                <c:pt idx="92">
                  <c:v>135.65</c:v>
                </c:pt>
                <c:pt idx="93">
                  <c:v>135.65</c:v>
                </c:pt>
                <c:pt idx="94">
                  <c:v>135.65</c:v>
                </c:pt>
                <c:pt idx="95">
                  <c:v>135.65</c:v>
                </c:pt>
                <c:pt idx="96">
                  <c:v>135.65</c:v>
                </c:pt>
                <c:pt idx="97">
                  <c:v>135.65</c:v>
                </c:pt>
                <c:pt idx="98">
                  <c:v>135.65</c:v>
                </c:pt>
                <c:pt idx="99">
                  <c:v>135.65</c:v>
                </c:pt>
                <c:pt idx="100">
                  <c:v>135.65</c:v>
                </c:pt>
                <c:pt idx="101">
                  <c:v>135.65</c:v>
                </c:pt>
                <c:pt idx="102">
                  <c:v>135.65</c:v>
                </c:pt>
                <c:pt idx="103">
                  <c:v>135.65</c:v>
                </c:pt>
                <c:pt idx="104">
                  <c:v>135.65</c:v>
                </c:pt>
                <c:pt idx="105">
                  <c:v>135.65</c:v>
                </c:pt>
                <c:pt idx="106">
                  <c:v>135.65</c:v>
                </c:pt>
                <c:pt idx="107">
                  <c:v>135.65</c:v>
                </c:pt>
                <c:pt idx="108">
                  <c:v>135.65</c:v>
                </c:pt>
                <c:pt idx="109">
                  <c:v>135.65</c:v>
                </c:pt>
                <c:pt idx="110">
                  <c:v>135.65</c:v>
                </c:pt>
                <c:pt idx="111">
                  <c:v>135.65</c:v>
                </c:pt>
                <c:pt idx="112">
                  <c:v>135.65</c:v>
                </c:pt>
                <c:pt idx="113">
                  <c:v>135.65</c:v>
                </c:pt>
                <c:pt idx="114">
                  <c:v>135.65</c:v>
                </c:pt>
                <c:pt idx="115">
                  <c:v>135.65</c:v>
                </c:pt>
                <c:pt idx="116">
                  <c:v>135.65</c:v>
                </c:pt>
                <c:pt idx="117">
                  <c:v>135.65</c:v>
                </c:pt>
                <c:pt idx="118">
                  <c:v>135.65</c:v>
                </c:pt>
                <c:pt idx="119">
                  <c:v>135.65</c:v>
                </c:pt>
                <c:pt idx="120">
                  <c:v>135.65</c:v>
                </c:pt>
                <c:pt idx="121">
                  <c:v>135.65</c:v>
                </c:pt>
                <c:pt idx="122">
                  <c:v>135.65</c:v>
                </c:pt>
                <c:pt idx="123">
                  <c:v>135.65</c:v>
                </c:pt>
                <c:pt idx="124">
                  <c:v>135.65</c:v>
                </c:pt>
                <c:pt idx="125">
                  <c:v>135.65</c:v>
                </c:pt>
                <c:pt idx="126">
                  <c:v>135.65</c:v>
                </c:pt>
                <c:pt idx="127">
                  <c:v>135.65</c:v>
                </c:pt>
                <c:pt idx="128">
                  <c:v>135.65</c:v>
                </c:pt>
                <c:pt idx="129">
                  <c:v>135.65</c:v>
                </c:pt>
                <c:pt idx="130">
                  <c:v>135.65</c:v>
                </c:pt>
                <c:pt idx="131">
                  <c:v>135.65</c:v>
                </c:pt>
                <c:pt idx="132">
                  <c:v>135.65</c:v>
                </c:pt>
                <c:pt idx="133">
                  <c:v>135.65</c:v>
                </c:pt>
                <c:pt idx="134">
                  <c:v>135.65</c:v>
                </c:pt>
                <c:pt idx="135">
                  <c:v>135.65</c:v>
                </c:pt>
                <c:pt idx="136">
                  <c:v>135.65</c:v>
                </c:pt>
                <c:pt idx="137">
                  <c:v>135.65</c:v>
                </c:pt>
                <c:pt idx="138">
                  <c:v>135.65</c:v>
                </c:pt>
                <c:pt idx="139">
                  <c:v>135.65</c:v>
                </c:pt>
                <c:pt idx="140">
                  <c:v>135.65</c:v>
                </c:pt>
                <c:pt idx="141">
                  <c:v>135.65</c:v>
                </c:pt>
                <c:pt idx="142">
                  <c:v>135.65</c:v>
                </c:pt>
                <c:pt idx="143">
                  <c:v>135.65</c:v>
                </c:pt>
                <c:pt idx="144">
                  <c:v>135.65</c:v>
                </c:pt>
                <c:pt idx="145">
                  <c:v>135.65</c:v>
                </c:pt>
                <c:pt idx="146">
                  <c:v>135.65</c:v>
                </c:pt>
                <c:pt idx="147">
                  <c:v>135.65</c:v>
                </c:pt>
                <c:pt idx="148">
                  <c:v>135.65</c:v>
                </c:pt>
                <c:pt idx="149">
                  <c:v>135.65</c:v>
                </c:pt>
                <c:pt idx="150">
                  <c:v>135.65</c:v>
                </c:pt>
                <c:pt idx="151">
                  <c:v>135.65</c:v>
                </c:pt>
                <c:pt idx="152">
                  <c:v>135.65</c:v>
                </c:pt>
                <c:pt idx="153">
                  <c:v>135.65</c:v>
                </c:pt>
                <c:pt idx="154">
                  <c:v>135.65</c:v>
                </c:pt>
                <c:pt idx="155">
                  <c:v>135.65</c:v>
                </c:pt>
                <c:pt idx="156">
                  <c:v>135.65</c:v>
                </c:pt>
                <c:pt idx="157">
                  <c:v>135.65</c:v>
                </c:pt>
                <c:pt idx="158">
                  <c:v>135.65</c:v>
                </c:pt>
                <c:pt idx="159">
                  <c:v>135.65</c:v>
                </c:pt>
                <c:pt idx="160">
                  <c:v>135.65</c:v>
                </c:pt>
                <c:pt idx="161">
                  <c:v>135.65</c:v>
                </c:pt>
                <c:pt idx="162">
                  <c:v>135.65</c:v>
                </c:pt>
                <c:pt idx="163">
                  <c:v>135.65</c:v>
                </c:pt>
                <c:pt idx="164">
                  <c:v>135.65</c:v>
                </c:pt>
                <c:pt idx="165">
                  <c:v>135.65</c:v>
                </c:pt>
                <c:pt idx="166">
                  <c:v>135.65</c:v>
                </c:pt>
                <c:pt idx="167">
                  <c:v>135.65</c:v>
                </c:pt>
                <c:pt idx="168">
                  <c:v>135.65</c:v>
                </c:pt>
                <c:pt idx="169">
                  <c:v>135.65</c:v>
                </c:pt>
                <c:pt idx="170">
                  <c:v>135.65</c:v>
                </c:pt>
                <c:pt idx="171">
                  <c:v>135.65</c:v>
                </c:pt>
                <c:pt idx="172">
                  <c:v>135.65</c:v>
                </c:pt>
                <c:pt idx="173">
                  <c:v>135.65</c:v>
                </c:pt>
                <c:pt idx="174">
                  <c:v>135.65</c:v>
                </c:pt>
                <c:pt idx="175">
                  <c:v>135.65</c:v>
                </c:pt>
                <c:pt idx="176">
                  <c:v>135.65</c:v>
                </c:pt>
                <c:pt idx="177">
                  <c:v>135.65</c:v>
                </c:pt>
                <c:pt idx="178">
                  <c:v>135.65</c:v>
                </c:pt>
                <c:pt idx="179">
                  <c:v>135.65</c:v>
                </c:pt>
                <c:pt idx="180">
                  <c:v>135.65</c:v>
                </c:pt>
                <c:pt idx="181">
                  <c:v>135.65</c:v>
                </c:pt>
                <c:pt idx="182">
                  <c:v>135.65</c:v>
                </c:pt>
                <c:pt idx="183">
                  <c:v>135.65</c:v>
                </c:pt>
                <c:pt idx="184">
                  <c:v>135.65</c:v>
                </c:pt>
                <c:pt idx="185">
                  <c:v>135.65</c:v>
                </c:pt>
                <c:pt idx="186">
                  <c:v>135.65</c:v>
                </c:pt>
                <c:pt idx="187">
                  <c:v>135.65</c:v>
                </c:pt>
                <c:pt idx="188">
                  <c:v>135.65</c:v>
                </c:pt>
                <c:pt idx="189">
                  <c:v>135.65</c:v>
                </c:pt>
                <c:pt idx="190">
                  <c:v>135.65</c:v>
                </c:pt>
                <c:pt idx="191">
                  <c:v>135.65</c:v>
                </c:pt>
                <c:pt idx="192">
                  <c:v>135.65</c:v>
                </c:pt>
                <c:pt idx="193">
                  <c:v>135.65</c:v>
                </c:pt>
                <c:pt idx="194">
                  <c:v>135.65</c:v>
                </c:pt>
                <c:pt idx="195">
                  <c:v>135.65</c:v>
                </c:pt>
                <c:pt idx="196">
                  <c:v>135.65</c:v>
                </c:pt>
                <c:pt idx="197">
                  <c:v>135.65</c:v>
                </c:pt>
                <c:pt idx="198">
                  <c:v>135.65</c:v>
                </c:pt>
                <c:pt idx="199">
                  <c:v>135.65</c:v>
                </c:pt>
                <c:pt idx="200">
                  <c:v>135.65</c:v>
                </c:pt>
                <c:pt idx="201">
                  <c:v>135.65</c:v>
                </c:pt>
                <c:pt idx="202">
                  <c:v>135.65</c:v>
                </c:pt>
                <c:pt idx="203">
                  <c:v>135.65</c:v>
                </c:pt>
                <c:pt idx="204">
                  <c:v>135.65</c:v>
                </c:pt>
                <c:pt idx="205">
                  <c:v>135.65</c:v>
                </c:pt>
                <c:pt idx="206">
                  <c:v>135.65</c:v>
                </c:pt>
                <c:pt idx="207">
                  <c:v>135.65</c:v>
                </c:pt>
                <c:pt idx="208">
                  <c:v>135.65</c:v>
                </c:pt>
                <c:pt idx="209">
                  <c:v>135.65</c:v>
                </c:pt>
                <c:pt idx="210">
                  <c:v>135.65</c:v>
                </c:pt>
                <c:pt idx="211">
                  <c:v>135.65</c:v>
                </c:pt>
                <c:pt idx="212">
                  <c:v>135.65</c:v>
                </c:pt>
                <c:pt idx="213">
                  <c:v>135.65</c:v>
                </c:pt>
                <c:pt idx="214">
                  <c:v>135.65</c:v>
                </c:pt>
                <c:pt idx="215">
                  <c:v>135.65</c:v>
                </c:pt>
                <c:pt idx="216">
                  <c:v>135.65</c:v>
                </c:pt>
                <c:pt idx="217">
                  <c:v>135.65</c:v>
                </c:pt>
                <c:pt idx="218">
                  <c:v>135.65</c:v>
                </c:pt>
                <c:pt idx="219">
                  <c:v>135.65</c:v>
                </c:pt>
                <c:pt idx="220">
                  <c:v>135.65</c:v>
                </c:pt>
                <c:pt idx="221">
                  <c:v>135.65</c:v>
                </c:pt>
                <c:pt idx="222">
                  <c:v>135.65</c:v>
                </c:pt>
                <c:pt idx="223">
                  <c:v>135.65</c:v>
                </c:pt>
                <c:pt idx="224">
                  <c:v>135.65</c:v>
                </c:pt>
                <c:pt idx="225">
                  <c:v>135.65</c:v>
                </c:pt>
                <c:pt idx="226">
                  <c:v>135.65</c:v>
                </c:pt>
                <c:pt idx="227">
                  <c:v>135.65</c:v>
                </c:pt>
                <c:pt idx="228">
                  <c:v>135.65</c:v>
                </c:pt>
                <c:pt idx="229">
                  <c:v>135.65</c:v>
                </c:pt>
                <c:pt idx="230">
                  <c:v>135.65</c:v>
                </c:pt>
                <c:pt idx="231">
                  <c:v>135.65</c:v>
                </c:pt>
                <c:pt idx="232">
                  <c:v>135.65</c:v>
                </c:pt>
                <c:pt idx="233">
                  <c:v>135.65</c:v>
                </c:pt>
                <c:pt idx="234">
                  <c:v>135.65</c:v>
                </c:pt>
                <c:pt idx="235">
                  <c:v>135.65</c:v>
                </c:pt>
                <c:pt idx="236">
                  <c:v>135.65</c:v>
                </c:pt>
                <c:pt idx="237">
                  <c:v>135.65</c:v>
                </c:pt>
                <c:pt idx="238">
                  <c:v>135.65</c:v>
                </c:pt>
                <c:pt idx="239">
                  <c:v>135.65</c:v>
                </c:pt>
                <c:pt idx="240">
                  <c:v>135.65</c:v>
                </c:pt>
                <c:pt idx="241">
                  <c:v>135.65</c:v>
                </c:pt>
                <c:pt idx="242">
                  <c:v>135.65</c:v>
                </c:pt>
                <c:pt idx="243">
                  <c:v>135.65</c:v>
                </c:pt>
                <c:pt idx="244">
                  <c:v>135.65</c:v>
                </c:pt>
                <c:pt idx="245">
                  <c:v>135.65</c:v>
                </c:pt>
                <c:pt idx="246">
                  <c:v>135.65</c:v>
                </c:pt>
                <c:pt idx="247">
                  <c:v>135.65</c:v>
                </c:pt>
                <c:pt idx="248">
                  <c:v>135.65</c:v>
                </c:pt>
                <c:pt idx="249">
                  <c:v>135.65</c:v>
                </c:pt>
                <c:pt idx="250">
                  <c:v>135.65</c:v>
                </c:pt>
                <c:pt idx="251">
                  <c:v>135.65</c:v>
                </c:pt>
                <c:pt idx="252">
                  <c:v>135.65</c:v>
                </c:pt>
                <c:pt idx="253">
                  <c:v>135.65</c:v>
                </c:pt>
                <c:pt idx="254">
                  <c:v>135.65</c:v>
                </c:pt>
                <c:pt idx="255">
                  <c:v>135.65</c:v>
                </c:pt>
                <c:pt idx="256">
                  <c:v>135.65</c:v>
                </c:pt>
                <c:pt idx="257">
                  <c:v>135.65</c:v>
                </c:pt>
                <c:pt idx="258">
                  <c:v>135.65</c:v>
                </c:pt>
                <c:pt idx="259">
                  <c:v>135.65</c:v>
                </c:pt>
                <c:pt idx="260">
                  <c:v>135.65</c:v>
                </c:pt>
                <c:pt idx="261">
                  <c:v>135.65</c:v>
                </c:pt>
                <c:pt idx="262">
                  <c:v>135.65</c:v>
                </c:pt>
                <c:pt idx="263">
                  <c:v>135.65</c:v>
                </c:pt>
                <c:pt idx="264">
                  <c:v>135.65</c:v>
                </c:pt>
                <c:pt idx="265">
                  <c:v>135.65</c:v>
                </c:pt>
                <c:pt idx="266">
                  <c:v>135.65</c:v>
                </c:pt>
                <c:pt idx="267">
                  <c:v>135.65</c:v>
                </c:pt>
                <c:pt idx="268">
                  <c:v>135.65</c:v>
                </c:pt>
                <c:pt idx="269">
                  <c:v>135.65</c:v>
                </c:pt>
                <c:pt idx="270">
                  <c:v>135.65</c:v>
                </c:pt>
                <c:pt idx="271">
                  <c:v>135.65</c:v>
                </c:pt>
                <c:pt idx="272">
                  <c:v>135.65</c:v>
                </c:pt>
                <c:pt idx="273">
                  <c:v>135.65</c:v>
                </c:pt>
                <c:pt idx="274">
                  <c:v>135.65</c:v>
                </c:pt>
                <c:pt idx="275">
                  <c:v>135.65</c:v>
                </c:pt>
                <c:pt idx="276">
                  <c:v>135.65</c:v>
                </c:pt>
                <c:pt idx="277">
                  <c:v>135.65</c:v>
                </c:pt>
                <c:pt idx="278">
                  <c:v>135.65</c:v>
                </c:pt>
                <c:pt idx="279">
                  <c:v>135.65</c:v>
                </c:pt>
                <c:pt idx="280">
                  <c:v>135.65</c:v>
                </c:pt>
                <c:pt idx="281">
                  <c:v>135.65</c:v>
                </c:pt>
                <c:pt idx="282">
                  <c:v>135.65</c:v>
                </c:pt>
                <c:pt idx="283">
                  <c:v>135.65</c:v>
                </c:pt>
                <c:pt idx="284">
                  <c:v>135.65</c:v>
                </c:pt>
                <c:pt idx="285">
                  <c:v>135.65</c:v>
                </c:pt>
                <c:pt idx="286">
                  <c:v>135.65</c:v>
                </c:pt>
                <c:pt idx="287">
                  <c:v>135.65</c:v>
                </c:pt>
                <c:pt idx="288">
                  <c:v>135.65</c:v>
                </c:pt>
                <c:pt idx="289">
                  <c:v>135.65</c:v>
                </c:pt>
                <c:pt idx="290">
                  <c:v>135.65</c:v>
                </c:pt>
                <c:pt idx="291">
                  <c:v>135.65</c:v>
                </c:pt>
                <c:pt idx="292">
                  <c:v>135.65</c:v>
                </c:pt>
                <c:pt idx="293">
                  <c:v>135.65</c:v>
                </c:pt>
                <c:pt idx="294">
                  <c:v>135.65</c:v>
                </c:pt>
                <c:pt idx="295">
                  <c:v>135.65</c:v>
                </c:pt>
                <c:pt idx="296">
                  <c:v>135.65</c:v>
                </c:pt>
                <c:pt idx="297">
                  <c:v>135.65</c:v>
                </c:pt>
                <c:pt idx="298">
                  <c:v>135.65</c:v>
                </c:pt>
                <c:pt idx="299">
                  <c:v>135.65</c:v>
                </c:pt>
                <c:pt idx="300">
                  <c:v>135.65</c:v>
                </c:pt>
                <c:pt idx="301">
                  <c:v>135.65</c:v>
                </c:pt>
                <c:pt idx="302">
                  <c:v>135.65</c:v>
                </c:pt>
                <c:pt idx="303">
                  <c:v>135.65</c:v>
                </c:pt>
                <c:pt idx="304">
                  <c:v>135.65</c:v>
                </c:pt>
                <c:pt idx="305">
                  <c:v>135.65</c:v>
                </c:pt>
                <c:pt idx="306">
                  <c:v>135.65</c:v>
                </c:pt>
                <c:pt idx="307">
                  <c:v>135.65</c:v>
                </c:pt>
                <c:pt idx="308">
                  <c:v>135.65</c:v>
                </c:pt>
                <c:pt idx="309">
                  <c:v>135.65</c:v>
                </c:pt>
                <c:pt idx="310">
                  <c:v>135.65</c:v>
                </c:pt>
                <c:pt idx="311">
                  <c:v>135.65</c:v>
                </c:pt>
                <c:pt idx="312">
                  <c:v>135.65</c:v>
                </c:pt>
                <c:pt idx="313">
                  <c:v>135.65</c:v>
                </c:pt>
                <c:pt idx="314">
                  <c:v>135.65</c:v>
                </c:pt>
                <c:pt idx="315">
                  <c:v>135.65</c:v>
                </c:pt>
                <c:pt idx="316">
                  <c:v>135.65</c:v>
                </c:pt>
                <c:pt idx="317">
                  <c:v>135.65</c:v>
                </c:pt>
                <c:pt idx="318">
                  <c:v>135.65</c:v>
                </c:pt>
                <c:pt idx="319">
                  <c:v>135.65</c:v>
                </c:pt>
                <c:pt idx="320">
                  <c:v>135.65</c:v>
                </c:pt>
                <c:pt idx="321">
                  <c:v>135.65</c:v>
                </c:pt>
                <c:pt idx="322">
                  <c:v>135.65</c:v>
                </c:pt>
                <c:pt idx="323">
                  <c:v>135.65</c:v>
                </c:pt>
                <c:pt idx="324">
                  <c:v>135.65</c:v>
                </c:pt>
                <c:pt idx="325">
                  <c:v>135.65</c:v>
                </c:pt>
                <c:pt idx="326">
                  <c:v>135.65</c:v>
                </c:pt>
                <c:pt idx="327">
                  <c:v>135.65</c:v>
                </c:pt>
                <c:pt idx="328">
                  <c:v>135.65</c:v>
                </c:pt>
                <c:pt idx="329">
                  <c:v>135.65</c:v>
                </c:pt>
                <c:pt idx="330">
                  <c:v>135.65</c:v>
                </c:pt>
                <c:pt idx="331">
                  <c:v>135.65</c:v>
                </c:pt>
                <c:pt idx="332">
                  <c:v>135.65</c:v>
                </c:pt>
                <c:pt idx="333">
                  <c:v>135.65</c:v>
                </c:pt>
                <c:pt idx="334">
                  <c:v>135.65</c:v>
                </c:pt>
                <c:pt idx="335">
                  <c:v>135.65</c:v>
                </c:pt>
                <c:pt idx="336">
                  <c:v>135.65</c:v>
                </c:pt>
                <c:pt idx="337">
                  <c:v>135.65</c:v>
                </c:pt>
                <c:pt idx="338">
                  <c:v>135.65</c:v>
                </c:pt>
                <c:pt idx="339">
                  <c:v>135.65</c:v>
                </c:pt>
                <c:pt idx="340">
                  <c:v>135.65</c:v>
                </c:pt>
                <c:pt idx="341">
                  <c:v>135.65</c:v>
                </c:pt>
                <c:pt idx="342">
                  <c:v>135.65</c:v>
                </c:pt>
                <c:pt idx="343">
                  <c:v>135.65</c:v>
                </c:pt>
                <c:pt idx="344">
                  <c:v>135.65</c:v>
                </c:pt>
                <c:pt idx="345">
                  <c:v>135.65</c:v>
                </c:pt>
                <c:pt idx="346">
                  <c:v>135.65</c:v>
                </c:pt>
                <c:pt idx="347">
                  <c:v>135.65</c:v>
                </c:pt>
                <c:pt idx="348">
                  <c:v>135.65</c:v>
                </c:pt>
                <c:pt idx="349">
                  <c:v>135.65</c:v>
                </c:pt>
                <c:pt idx="350">
                  <c:v>135.65</c:v>
                </c:pt>
                <c:pt idx="351">
                  <c:v>135.65</c:v>
                </c:pt>
                <c:pt idx="352">
                  <c:v>135.65</c:v>
                </c:pt>
                <c:pt idx="353">
                  <c:v>135.65</c:v>
                </c:pt>
                <c:pt idx="354">
                  <c:v>135.65</c:v>
                </c:pt>
                <c:pt idx="355">
                  <c:v>135.65</c:v>
                </c:pt>
                <c:pt idx="356">
                  <c:v>135.65</c:v>
                </c:pt>
                <c:pt idx="357">
                  <c:v>135.65</c:v>
                </c:pt>
                <c:pt idx="358">
                  <c:v>135.65</c:v>
                </c:pt>
                <c:pt idx="359">
                  <c:v>135.65</c:v>
                </c:pt>
                <c:pt idx="360">
                  <c:v>135.65</c:v>
                </c:pt>
                <c:pt idx="361">
                  <c:v>135.65</c:v>
                </c:pt>
                <c:pt idx="362">
                  <c:v>135.65</c:v>
                </c:pt>
                <c:pt idx="363">
                  <c:v>135.65</c:v>
                </c:pt>
                <c:pt idx="364">
                  <c:v>135.65</c:v>
                </c:pt>
                <c:pt idx="365">
                  <c:v>135.65</c:v>
                </c:pt>
                <c:pt idx="366">
                  <c:v>135.65</c:v>
                </c:pt>
                <c:pt idx="367">
                  <c:v>135.65</c:v>
                </c:pt>
                <c:pt idx="368">
                  <c:v>135.65</c:v>
                </c:pt>
                <c:pt idx="369">
                  <c:v>135.65</c:v>
                </c:pt>
                <c:pt idx="370">
                  <c:v>135.65</c:v>
                </c:pt>
                <c:pt idx="371">
                  <c:v>135.65</c:v>
                </c:pt>
                <c:pt idx="372">
                  <c:v>135.65</c:v>
                </c:pt>
                <c:pt idx="373">
                  <c:v>135.65</c:v>
                </c:pt>
                <c:pt idx="374">
                  <c:v>135.65</c:v>
                </c:pt>
                <c:pt idx="375">
                  <c:v>135.65</c:v>
                </c:pt>
                <c:pt idx="376">
                  <c:v>135.65</c:v>
                </c:pt>
                <c:pt idx="377">
                  <c:v>135.65</c:v>
                </c:pt>
                <c:pt idx="378">
                  <c:v>135.65</c:v>
                </c:pt>
                <c:pt idx="379">
                  <c:v>135.65</c:v>
                </c:pt>
                <c:pt idx="380">
                  <c:v>135.65</c:v>
                </c:pt>
                <c:pt idx="381">
                  <c:v>135.65</c:v>
                </c:pt>
                <c:pt idx="382">
                  <c:v>135.65</c:v>
                </c:pt>
                <c:pt idx="383">
                  <c:v>135.65</c:v>
                </c:pt>
                <c:pt idx="384">
                  <c:v>135.65</c:v>
                </c:pt>
                <c:pt idx="385">
                  <c:v>135.65</c:v>
                </c:pt>
                <c:pt idx="386">
                  <c:v>135.65</c:v>
                </c:pt>
                <c:pt idx="387">
                  <c:v>135.65</c:v>
                </c:pt>
                <c:pt idx="388">
                  <c:v>135.65</c:v>
                </c:pt>
                <c:pt idx="389">
                  <c:v>135.65</c:v>
                </c:pt>
                <c:pt idx="390">
                  <c:v>135.65</c:v>
                </c:pt>
                <c:pt idx="391">
                  <c:v>135.65</c:v>
                </c:pt>
                <c:pt idx="392">
                  <c:v>135.65</c:v>
                </c:pt>
                <c:pt idx="393">
                  <c:v>135.65</c:v>
                </c:pt>
                <c:pt idx="394">
                  <c:v>135.65</c:v>
                </c:pt>
                <c:pt idx="395">
                  <c:v>135.65</c:v>
                </c:pt>
                <c:pt idx="396">
                  <c:v>135.65</c:v>
                </c:pt>
                <c:pt idx="397">
                  <c:v>135.65</c:v>
                </c:pt>
                <c:pt idx="398">
                  <c:v>135.65</c:v>
                </c:pt>
                <c:pt idx="399">
                  <c:v>135.65</c:v>
                </c:pt>
                <c:pt idx="400">
                  <c:v>135.65</c:v>
                </c:pt>
                <c:pt idx="401">
                  <c:v>135.65</c:v>
                </c:pt>
                <c:pt idx="402">
                  <c:v>135.65</c:v>
                </c:pt>
                <c:pt idx="403">
                  <c:v>135.65</c:v>
                </c:pt>
                <c:pt idx="404">
                  <c:v>135.65</c:v>
                </c:pt>
                <c:pt idx="405">
                  <c:v>135.65</c:v>
                </c:pt>
                <c:pt idx="406">
                  <c:v>135.65</c:v>
                </c:pt>
                <c:pt idx="407">
                  <c:v>135.65</c:v>
                </c:pt>
                <c:pt idx="408">
                  <c:v>135.65</c:v>
                </c:pt>
                <c:pt idx="409">
                  <c:v>135.65</c:v>
                </c:pt>
                <c:pt idx="410">
                  <c:v>135.65</c:v>
                </c:pt>
                <c:pt idx="411">
                  <c:v>135.65</c:v>
                </c:pt>
                <c:pt idx="412">
                  <c:v>135.65</c:v>
                </c:pt>
                <c:pt idx="413">
                  <c:v>135.65</c:v>
                </c:pt>
                <c:pt idx="414">
                  <c:v>135.65</c:v>
                </c:pt>
                <c:pt idx="415">
                  <c:v>135.65</c:v>
                </c:pt>
                <c:pt idx="416">
                  <c:v>135.65</c:v>
                </c:pt>
                <c:pt idx="417">
                  <c:v>135.65</c:v>
                </c:pt>
                <c:pt idx="418">
                  <c:v>135.65</c:v>
                </c:pt>
                <c:pt idx="419">
                  <c:v>135.65</c:v>
                </c:pt>
                <c:pt idx="420">
                  <c:v>135.65</c:v>
                </c:pt>
                <c:pt idx="421">
                  <c:v>135.65</c:v>
                </c:pt>
                <c:pt idx="422">
                  <c:v>135.65</c:v>
                </c:pt>
                <c:pt idx="423">
                  <c:v>135.65</c:v>
                </c:pt>
                <c:pt idx="424">
                  <c:v>135.65</c:v>
                </c:pt>
                <c:pt idx="425">
                  <c:v>135.65</c:v>
                </c:pt>
                <c:pt idx="426">
                  <c:v>135.65</c:v>
                </c:pt>
                <c:pt idx="427">
                  <c:v>135.65</c:v>
                </c:pt>
                <c:pt idx="428">
                  <c:v>135.65</c:v>
                </c:pt>
                <c:pt idx="429">
                  <c:v>135.65</c:v>
                </c:pt>
                <c:pt idx="430">
                  <c:v>135.65</c:v>
                </c:pt>
                <c:pt idx="431">
                  <c:v>135.65</c:v>
                </c:pt>
                <c:pt idx="432">
                  <c:v>135.65</c:v>
                </c:pt>
                <c:pt idx="433">
                  <c:v>135.65</c:v>
                </c:pt>
                <c:pt idx="434">
                  <c:v>135.65</c:v>
                </c:pt>
                <c:pt idx="435">
                  <c:v>135.65</c:v>
                </c:pt>
                <c:pt idx="436">
                  <c:v>135.65</c:v>
                </c:pt>
                <c:pt idx="437">
                  <c:v>135.65</c:v>
                </c:pt>
                <c:pt idx="438">
                  <c:v>135.65</c:v>
                </c:pt>
                <c:pt idx="439">
                  <c:v>135.65</c:v>
                </c:pt>
                <c:pt idx="440">
                  <c:v>135.65</c:v>
                </c:pt>
                <c:pt idx="441">
                  <c:v>135.65</c:v>
                </c:pt>
                <c:pt idx="442">
                  <c:v>135.65</c:v>
                </c:pt>
                <c:pt idx="443">
                  <c:v>135.65</c:v>
                </c:pt>
                <c:pt idx="444">
                  <c:v>135.65</c:v>
                </c:pt>
                <c:pt idx="445">
                  <c:v>135.65</c:v>
                </c:pt>
                <c:pt idx="446">
                  <c:v>135.65</c:v>
                </c:pt>
                <c:pt idx="447">
                  <c:v>135.65</c:v>
                </c:pt>
                <c:pt idx="448">
                  <c:v>135.65</c:v>
                </c:pt>
                <c:pt idx="449">
                  <c:v>135.65</c:v>
                </c:pt>
                <c:pt idx="450">
                  <c:v>135.65</c:v>
                </c:pt>
                <c:pt idx="451">
                  <c:v>135.65</c:v>
                </c:pt>
                <c:pt idx="452">
                  <c:v>135.65</c:v>
                </c:pt>
                <c:pt idx="453">
                  <c:v>135.65</c:v>
                </c:pt>
                <c:pt idx="454">
                  <c:v>135.65</c:v>
                </c:pt>
                <c:pt idx="455">
                  <c:v>135.65</c:v>
                </c:pt>
                <c:pt idx="456">
                  <c:v>135.65</c:v>
                </c:pt>
                <c:pt idx="457">
                  <c:v>135.65</c:v>
                </c:pt>
                <c:pt idx="458">
                  <c:v>135.65</c:v>
                </c:pt>
                <c:pt idx="459">
                  <c:v>135.65</c:v>
                </c:pt>
                <c:pt idx="460">
                  <c:v>135.65</c:v>
                </c:pt>
                <c:pt idx="461">
                  <c:v>135.65</c:v>
                </c:pt>
                <c:pt idx="462">
                  <c:v>135.65</c:v>
                </c:pt>
                <c:pt idx="463">
                  <c:v>135.65</c:v>
                </c:pt>
                <c:pt idx="464">
                  <c:v>135.65</c:v>
                </c:pt>
                <c:pt idx="465">
                  <c:v>135.65</c:v>
                </c:pt>
                <c:pt idx="466">
                  <c:v>135.65</c:v>
                </c:pt>
                <c:pt idx="467">
                  <c:v>135.65</c:v>
                </c:pt>
                <c:pt idx="468">
                  <c:v>135.65</c:v>
                </c:pt>
                <c:pt idx="469">
                  <c:v>135.65</c:v>
                </c:pt>
                <c:pt idx="470">
                  <c:v>135.65</c:v>
                </c:pt>
                <c:pt idx="471">
                  <c:v>135.65</c:v>
                </c:pt>
                <c:pt idx="472">
                  <c:v>135.65</c:v>
                </c:pt>
                <c:pt idx="473">
                  <c:v>135.65</c:v>
                </c:pt>
                <c:pt idx="474">
                  <c:v>135.65</c:v>
                </c:pt>
                <c:pt idx="475">
                  <c:v>135.65</c:v>
                </c:pt>
                <c:pt idx="476">
                  <c:v>135.65</c:v>
                </c:pt>
                <c:pt idx="477">
                  <c:v>135.65</c:v>
                </c:pt>
                <c:pt idx="478">
                  <c:v>135.65</c:v>
                </c:pt>
                <c:pt idx="479">
                  <c:v>135.65</c:v>
                </c:pt>
                <c:pt idx="480">
                  <c:v>135.65</c:v>
                </c:pt>
                <c:pt idx="481">
                  <c:v>135.65</c:v>
                </c:pt>
                <c:pt idx="482">
                  <c:v>135.65</c:v>
                </c:pt>
                <c:pt idx="483">
                  <c:v>135.65</c:v>
                </c:pt>
                <c:pt idx="484">
                  <c:v>135.65</c:v>
                </c:pt>
                <c:pt idx="485">
                  <c:v>135.65</c:v>
                </c:pt>
                <c:pt idx="486">
                  <c:v>135.65</c:v>
                </c:pt>
                <c:pt idx="487">
                  <c:v>135.65</c:v>
                </c:pt>
                <c:pt idx="488">
                  <c:v>135.65</c:v>
                </c:pt>
                <c:pt idx="489">
                  <c:v>135.65</c:v>
                </c:pt>
                <c:pt idx="490">
                  <c:v>135.65</c:v>
                </c:pt>
                <c:pt idx="491">
                  <c:v>135.65</c:v>
                </c:pt>
                <c:pt idx="492">
                  <c:v>135.65</c:v>
                </c:pt>
                <c:pt idx="493">
                  <c:v>135.65</c:v>
                </c:pt>
                <c:pt idx="494">
                  <c:v>135.65</c:v>
                </c:pt>
                <c:pt idx="495">
                  <c:v>135.65</c:v>
                </c:pt>
                <c:pt idx="496">
                  <c:v>135.65</c:v>
                </c:pt>
                <c:pt idx="497">
                  <c:v>135.65</c:v>
                </c:pt>
                <c:pt idx="498">
                  <c:v>135.65</c:v>
                </c:pt>
                <c:pt idx="499">
                  <c:v>135.65</c:v>
                </c:pt>
                <c:pt idx="500">
                  <c:v>135.65</c:v>
                </c:pt>
                <c:pt idx="501">
                  <c:v>135.65</c:v>
                </c:pt>
                <c:pt idx="502">
                  <c:v>135.65</c:v>
                </c:pt>
                <c:pt idx="503">
                  <c:v>135.65</c:v>
                </c:pt>
                <c:pt idx="504">
                  <c:v>135.65</c:v>
                </c:pt>
                <c:pt idx="505">
                  <c:v>135.65</c:v>
                </c:pt>
                <c:pt idx="506">
                  <c:v>135.65</c:v>
                </c:pt>
                <c:pt idx="507">
                  <c:v>135.65</c:v>
                </c:pt>
                <c:pt idx="508">
                  <c:v>135.65</c:v>
                </c:pt>
                <c:pt idx="509">
                  <c:v>135.65</c:v>
                </c:pt>
                <c:pt idx="510">
                  <c:v>135.65</c:v>
                </c:pt>
                <c:pt idx="511">
                  <c:v>135.65</c:v>
                </c:pt>
                <c:pt idx="512">
                  <c:v>135.65</c:v>
                </c:pt>
                <c:pt idx="513">
                  <c:v>135.65</c:v>
                </c:pt>
                <c:pt idx="514">
                  <c:v>135.65</c:v>
                </c:pt>
                <c:pt idx="515">
                  <c:v>135.65</c:v>
                </c:pt>
                <c:pt idx="516">
                  <c:v>135.65</c:v>
                </c:pt>
                <c:pt idx="517">
                  <c:v>135.65</c:v>
                </c:pt>
                <c:pt idx="518">
                  <c:v>135.65</c:v>
                </c:pt>
                <c:pt idx="519">
                  <c:v>135.65</c:v>
                </c:pt>
                <c:pt idx="520">
                  <c:v>135.65</c:v>
                </c:pt>
                <c:pt idx="521">
                  <c:v>135.65</c:v>
                </c:pt>
                <c:pt idx="522">
                  <c:v>135.65</c:v>
                </c:pt>
                <c:pt idx="523">
                  <c:v>135.65</c:v>
                </c:pt>
                <c:pt idx="524">
                  <c:v>135.65</c:v>
                </c:pt>
                <c:pt idx="525">
                  <c:v>135.65</c:v>
                </c:pt>
                <c:pt idx="526">
                  <c:v>135.65</c:v>
                </c:pt>
                <c:pt idx="527">
                  <c:v>135.65</c:v>
                </c:pt>
                <c:pt idx="528">
                  <c:v>135.65</c:v>
                </c:pt>
                <c:pt idx="529">
                  <c:v>135.65</c:v>
                </c:pt>
                <c:pt idx="530">
                  <c:v>135.65</c:v>
                </c:pt>
                <c:pt idx="531">
                  <c:v>135.65</c:v>
                </c:pt>
                <c:pt idx="532">
                  <c:v>135.65</c:v>
                </c:pt>
                <c:pt idx="533">
                  <c:v>135.65</c:v>
                </c:pt>
                <c:pt idx="534">
                  <c:v>135.65</c:v>
                </c:pt>
                <c:pt idx="535">
                  <c:v>135.65</c:v>
                </c:pt>
                <c:pt idx="536">
                  <c:v>135.65</c:v>
                </c:pt>
                <c:pt idx="537">
                  <c:v>135.65</c:v>
                </c:pt>
                <c:pt idx="538">
                  <c:v>135.65</c:v>
                </c:pt>
                <c:pt idx="539">
                  <c:v>135.65</c:v>
                </c:pt>
                <c:pt idx="540">
                  <c:v>135.65</c:v>
                </c:pt>
                <c:pt idx="541">
                  <c:v>135.65</c:v>
                </c:pt>
                <c:pt idx="542">
                  <c:v>135.65</c:v>
                </c:pt>
                <c:pt idx="543">
                  <c:v>135.65</c:v>
                </c:pt>
                <c:pt idx="544">
                  <c:v>135.65</c:v>
                </c:pt>
                <c:pt idx="545">
                  <c:v>135.65</c:v>
                </c:pt>
                <c:pt idx="546">
                  <c:v>135.65</c:v>
                </c:pt>
                <c:pt idx="547">
                  <c:v>135.65</c:v>
                </c:pt>
                <c:pt idx="548">
                  <c:v>135.65</c:v>
                </c:pt>
                <c:pt idx="549">
                  <c:v>135.65</c:v>
                </c:pt>
                <c:pt idx="550">
                  <c:v>135.65</c:v>
                </c:pt>
                <c:pt idx="551">
                  <c:v>135.65</c:v>
                </c:pt>
                <c:pt idx="552">
                  <c:v>135.65</c:v>
                </c:pt>
                <c:pt idx="553">
                  <c:v>135.65</c:v>
                </c:pt>
                <c:pt idx="554">
                  <c:v>135.65</c:v>
                </c:pt>
                <c:pt idx="555">
                  <c:v>135.65</c:v>
                </c:pt>
                <c:pt idx="556">
                  <c:v>135.65</c:v>
                </c:pt>
                <c:pt idx="557">
                  <c:v>135.65</c:v>
                </c:pt>
                <c:pt idx="558">
                  <c:v>135.65</c:v>
                </c:pt>
                <c:pt idx="559">
                  <c:v>135.65</c:v>
                </c:pt>
                <c:pt idx="560">
                  <c:v>135.65</c:v>
                </c:pt>
                <c:pt idx="561">
                  <c:v>135.65</c:v>
                </c:pt>
                <c:pt idx="562">
                  <c:v>135.65</c:v>
                </c:pt>
                <c:pt idx="563">
                  <c:v>135.65</c:v>
                </c:pt>
                <c:pt idx="564">
                  <c:v>135.65</c:v>
                </c:pt>
                <c:pt idx="565">
                  <c:v>135.65</c:v>
                </c:pt>
                <c:pt idx="566">
                  <c:v>135.65</c:v>
                </c:pt>
                <c:pt idx="567">
                  <c:v>135.65</c:v>
                </c:pt>
                <c:pt idx="568">
                  <c:v>135.65</c:v>
                </c:pt>
                <c:pt idx="569">
                  <c:v>135.65</c:v>
                </c:pt>
                <c:pt idx="570">
                  <c:v>135.65</c:v>
                </c:pt>
                <c:pt idx="571">
                  <c:v>135.65</c:v>
                </c:pt>
                <c:pt idx="572">
                  <c:v>135.65</c:v>
                </c:pt>
                <c:pt idx="573">
                  <c:v>135.65</c:v>
                </c:pt>
                <c:pt idx="574">
                  <c:v>135.65</c:v>
                </c:pt>
                <c:pt idx="575">
                  <c:v>135.65</c:v>
                </c:pt>
                <c:pt idx="576">
                  <c:v>135.65</c:v>
                </c:pt>
                <c:pt idx="577">
                  <c:v>135.65</c:v>
                </c:pt>
                <c:pt idx="578">
                  <c:v>135.65</c:v>
                </c:pt>
                <c:pt idx="579">
                  <c:v>135.65</c:v>
                </c:pt>
                <c:pt idx="580">
                  <c:v>135.65</c:v>
                </c:pt>
                <c:pt idx="581">
                  <c:v>135.65</c:v>
                </c:pt>
                <c:pt idx="582">
                  <c:v>135.65</c:v>
                </c:pt>
                <c:pt idx="583">
                  <c:v>135.65</c:v>
                </c:pt>
                <c:pt idx="584">
                  <c:v>135.65</c:v>
                </c:pt>
                <c:pt idx="585">
                  <c:v>135.65</c:v>
                </c:pt>
                <c:pt idx="586">
                  <c:v>135.65</c:v>
                </c:pt>
                <c:pt idx="587">
                  <c:v>135.65</c:v>
                </c:pt>
                <c:pt idx="588">
                  <c:v>135.65</c:v>
                </c:pt>
                <c:pt idx="589">
                  <c:v>135.65</c:v>
                </c:pt>
                <c:pt idx="590">
                  <c:v>135.65</c:v>
                </c:pt>
                <c:pt idx="591">
                  <c:v>135.65</c:v>
                </c:pt>
                <c:pt idx="592">
                  <c:v>135.65</c:v>
                </c:pt>
                <c:pt idx="593">
                  <c:v>135.65</c:v>
                </c:pt>
                <c:pt idx="594">
                  <c:v>135.65</c:v>
                </c:pt>
                <c:pt idx="595">
                  <c:v>135.65</c:v>
                </c:pt>
                <c:pt idx="596">
                  <c:v>135.65</c:v>
                </c:pt>
                <c:pt idx="597">
                  <c:v>135.65</c:v>
                </c:pt>
                <c:pt idx="598">
                  <c:v>135.65</c:v>
                </c:pt>
                <c:pt idx="599">
                  <c:v>135.65</c:v>
                </c:pt>
                <c:pt idx="600">
                  <c:v>135.65</c:v>
                </c:pt>
                <c:pt idx="601">
                  <c:v>135.65</c:v>
                </c:pt>
                <c:pt idx="602">
                  <c:v>135.65</c:v>
                </c:pt>
                <c:pt idx="603">
                  <c:v>135.65</c:v>
                </c:pt>
                <c:pt idx="604">
                  <c:v>135.65</c:v>
                </c:pt>
                <c:pt idx="605">
                  <c:v>135.65</c:v>
                </c:pt>
                <c:pt idx="606">
                  <c:v>135.65</c:v>
                </c:pt>
                <c:pt idx="607">
                  <c:v>135.65</c:v>
                </c:pt>
                <c:pt idx="608">
                  <c:v>135.65</c:v>
                </c:pt>
                <c:pt idx="609">
                  <c:v>135.65</c:v>
                </c:pt>
                <c:pt idx="610">
                  <c:v>135.65</c:v>
                </c:pt>
                <c:pt idx="611">
                  <c:v>135.65</c:v>
                </c:pt>
                <c:pt idx="612">
                  <c:v>135.65</c:v>
                </c:pt>
                <c:pt idx="613">
                  <c:v>135.65</c:v>
                </c:pt>
                <c:pt idx="614">
                  <c:v>135.65</c:v>
                </c:pt>
                <c:pt idx="615">
                  <c:v>135.65</c:v>
                </c:pt>
                <c:pt idx="616">
                  <c:v>135.65</c:v>
                </c:pt>
                <c:pt idx="617">
                  <c:v>135.65</c:v>
                </c:pt>
                <c:pt idx="618">
                  <c:v>135.65</c:v>
                </c:pt>
                <c:pt idx="619">
                  <c:v>135.65</c:v>
                </c:pt>
                <c:pt idx="620">
                  <c:v>135.65</c:v>
                </c:pt>
                <c:pt idx="621">
                  <c:v>135.65</c:v>
                </c:pt>
                <c:pt idx="622">
                  <c:v>135.65</c:v>
                </c:pt>
                <c:pt idx="623">
                  <c:v>135.65</c:v>
                </c:pt>
                <c:pt idx="624">
                  <c:v>135.65</c:v>
                </c:pt>
                <c:pt idx="625">
                  <c:v>135.65</c:v>
                </c:pt>
                <c:pt idx="626">
                  <c:v>135.65</c:v>
                </c:pt>
                <c:pt idx="627">
                  <c:v>135.65</c:v>
                </c:pt>
                <c:pt idx="628">
                  <c:v>135.65</c:v>
                </c:pt>
                <c:pt idx="629">
                  <c:v>135.65</c:v>
                </c:pt>
                <c:pt idx="630">
                  <c:v>135.65</c:v>
                </c:pt>
                <c:pt idx="631">
                  <c:v>135.65</c:v>
                </c:pt>
                <c:pt idx="632">
                  <c:v>135.65</c:v>
                </c:pt>
                <c:pt idx="633">
                  <c:v>135.65</c:v>
                </c:pt>
                <c:pt idx="634">
                  <c:v>135.65</c:v>
                </c:pt>
                <c:pt idx="635">
                  <c:v>135.65</c:v>
                </c:pt>
                <c:pt idx="636">
                  <c:v>135.65</c:v>
                </c:pt>
                <c:pt idx="637">
                  <c:v>135.65</c:v>
                </c:pt>
                <c:pt idx="638">
                  <c:v>135.65</c:v>
                </c:pt>
                <c:pt idx="639">
                  <c:v>135.65</c:v>
                </c:pt>
                <c:pt idx="640">
                  <c:v>135.65</c:v>
                </c:pt>
                <c:pt idx="641">
                  <c:v>135.65</c:v>
                </c:pt>
                <c:pt idx="642">
                  <c:v>135.65</c:v>
                </c:pt>
                <c:pt idx="643">
                  <c:v>135.65</c:v>
                </c:pt>
                <c:pt idx="644">
                  <c:v>135.65</c:v>
                </c:pt>
                <c:pt idx="645">
                  <c:v>135.65</c:v>
                </c:pt>
                <c:pt idx="646">
                  <c:v>135.65</c:v>
                </c:pt>
                <c:pt idx="647">
                  <c:v>135.65</c:v>
                </c:pt>
                <c:pt idx="648">
                  <c:v>135.65</c:v>
                </c:pt>
                <c:pt idx="649">
                  <c:v>135.65</c:v>
                </c:pt>
                <c:pt idx="650">
                  <c:v>135.65</c:v>
                </c:pt>
                <c:pt idx="651">
                  <c:v>135.65</c:v>
                </c:pt>
                <c:pt idx="652">
                  <c:v>135.65</c:v>
                </c:pt>
                <c:pt idx="653">
                  <c:v>135.65</c:v>
                </c:pt>
                <c:pt idx="654">
                  <c:v>135.65</c:v>
                </c:pt>
                <c:pt idx="655">
                  <c:v>135.65</c:v>
                </c:pt>
                <c:pt idx="656">
                  <c:v>135.65</c:v>
                </c:pt>
                <c:pt idx="657">
                  <c:v>135.65</c:v>
                </c:pt>
                <c:pt idx="658">
                  <c:v>135.65</c:v>
                </c:pt>
                <c:pt idx="659">
                  <c:v>135.65</c:v>
                </c:pt>
                <c:pt idx="660">
                  <c:v>135.65</c:v>
                </c:pt>
                <c:pt idx="661">
                  <c:v>135.65</c:v>
                </c:pt>
                <c:pt idx="662">
                  <c:v>135.65</c:v>
                </c:pt>
                <c:pt idx="663">
                  <c:v>135.65</c:v>
                </c:pt>
                <c:pt idx="664">
                  <c:v>135.65</c:v>
                </c:pt>
                <c:pt idx="665">
                  <c:v>135.65</c:v>
                </c:pt>
                <c:pt idx="666">
                  <c:v>135.65</c:v>
                </c:pt>
                <c:pt idx="667">
                  <c:v>135.65</c:v>
                </c:pt>
                <c:pt idx="668">
                  <c:v>135.65</c:v>
                </c:pt>
                <c:pt idx="669">
                  <c:v>135.65</c:v>
                </c:pt>
                <c:pt idx="670">
                  <c:v>135.65</c:v>
                </c:pt>
                <c:pt idx="671">
                  <c:v>135.65</c:v>
                </c:pt>
                <c:pt idx="672">
                  <c:v>135.65</c:v>
                </c:pt>
                <c:pt idx="673">
                  <c:v>135.65</c:v>
                </c:pt>
                <c:pt idx="674">
                  <c:v>135.65</c:v>
                </c:pt>
                <c:pt idx="675">
                  <c:v>135.65</c:v>
                </c:pt>
                <c:pt idx="676">
                  <c:v>135.65</c:v>
                </c:pt>
                <c:pt idx="677">
                  <c:v>135.65</c:v>
                </c:pt>
                <c:pt idx="678">
                  <c:v>135.65</c:v>
                </c:pt>
                <c:pt idx="679">
                  <c:v>135.65</c:v>
                </c:pt>
                <c:pt idx="680">
                  <c:v>135.65</c:v>
                </c:pt>
                <c:pt idx="681">
                  <c:v>135.65</c:v>
                </c:pt>
                <c:pt idx="682">
                  <c:v>135.65</c:v>
                </c:pt>
                <c:pt idx="683">
                  <c:v>135.65</c:v>
                </c:pt>
                <c:pt idx="684">
                  <c:v>135.65</c:v>
                </c:pt>
                <c:pt idx="685">
                  <c:v>135.65</c:v>
                </c:pt>
                <c:pt idx="686">
                  <c:v>135.65</c:v>
                </c:pt>
                <c:pt idx="687">
                  <c:v>135.65</c:v>
                </c:pt>
                <c:pt idx="688">
                  <c:v>135.65</c:v>
                </c:pt>
                <c:pt idx="689">
                  <c:v>135.65</c:v>
                </c:pt>
                <c:pt idx="690">
                  <c:v>135.65</c:v>
                </c:pt>
                <c:pt idx="691">
                  <c:v>135.65</c:v>
                </c:pt>
                <c:pt idx="692">
                  <c:v>135.65</c:v>
                </c:pt>
                <c:pt idx="693">
                  <c:v>135.65</c:v>
                </c:pt>
                <c:pt idx="694">
                  <c:v>135.65</c:v>
                </c:pt>
                <c:pt idx="695">
                  <c:v>135.65</c:v>
                </c:pt>
                <c:pt idx="696">
                  <c:v>135.65</c:v>
                </c:pt>
                <c:pt idx="697">
                  <c:v>135.65</c:v>
                </c:pt>
                <c:pt idx="698">
                  <c:v>135.65</c:v>
                </c:pt>
                <c:pt idx="699">
                  <c:v>135.65</c:v>
                </c:pt>
                <c:pt idx="700">
                  <c:v>135.65</c:v>
                </c:pt>
                <c:pt idx="701">
                  <c:v>135.65</c:v>
                </c:pt>
                <c:pt idx="702">
                  <c:v>135.65</c:v>
                </c:pt>
                <c:pt idx="703">
                  <c:v>135.65</c:v>
                </c:pt>
                <c:pt idx="704">
                  <c:v>135.65</c:v>
                </c:pt>
                <c:pt idx="705">
                  <c:v>135.65</c:v>
                </c:pt>
                <c:pt idx="706">
                  <c:v>135.65</c:v>
                </c:pt>
                <c:pt idx="707">
                  <c:v>135.65</c:v>
                </c:pt>
                <c:pt idx="708">
                  <c:v>135.65</c:v>
                </c:pt>
                <c:pt idx="709">
                  <c:v>135.65</c:v>
                </c:pt>
                <c:pt idx="710">
                  <c:v>135.65</c:v>
                </c:pt>
                <c:pt idx="711">
                  <c:v>135.65</c:v>
                </c:pt>
                <c:pt idx="712">
                  <c:v>135.65</c:v>
                </c:pt>
                <c:pt idx="713">
                  <c:v>135.65</c:v>
                </c:pt>
                <c:pt idx="714">
                  <c:v>135.65</c:v>
                </c:pt>
                <c:pt idx="715">
                  <c:v>135.65</c:v>
                </c:pt>
                <c:pt idx="716">
                  <c:v>135.65</c:v>
                </c:pt>
                <c:pt idx="717">
                  <c:v>135.65</c:v>
                </c:pt>
                <c:pt idx="718">
                  <c:v>135.65</c:v>
                </c:pt>
                <c:pt idx="719">
                  <c:v>135.65</c:v>
                </c:pt>
                <c:pt idx="720">
                  <c:v>135.65</c:v>
                </c:pt>
                <c:pt idx="721">
                  <c:v>135.65</c:v>
                </c:pt>
                <c:pt idx="722">
                  <c:v>135.65</c:v>
                </c:pt>
                <c:pt idx="723">
                  <c:v>135.65</c:v>
                </c:pt>
                <c:pt idx="724">
                  <c:v>135.65</c:v>
                </c:pt>
                <c:pt idx="725">
                  <c:v>135.65</c:v>
                </c:pt>
                <c:pt idx="726">
                  <c:v>135.65</c:v>
                </c:pt>
                <c:pt idx="727">
                  <c:v>135.65</c:v>
                </c:pt>
                <c:pt idx="728">
                  <c:v>135.65</c:v>
                </c:pt>
                <c:pt idx="729">
                  <c:v>135.65</c:v>
                </c:pt>
                <c:pt idx="730">
                  <c:v>135.65</c:v>
                </c:pt>
                <c:pt idx="731">
                  <c:v>135.65</c:v>
                </c:pt>
                <c:pt idx="732">
                  <c:v>135.65</c:v>
                </c:pt>
                <c:pt idx="733">
                  <c:v>135.65</c:v>
                </c:pt>
                <c:pt idx="734">
                  <c:v>135.65</c:v>
                </c:pt>
                <c:pt idx="735">
                  <c:v>135.65</c:v>
                </c:pt>
                <c:pt idx="736">
                  <c:v>135.65</c:v>
                </c:pt>
                <c:pt idx="737">
                  <c:v>135.65</c:v>
                </c:pt>
                <c:pt idx="738">
                  <c:v>135.65</c:v>
                </c:pt>
                <c:pt idx="739">
                  <c:v>135.65</c:v>
                </c:pt>
                <c:pt idx="740">
                  <c:v>135.65</c:v>
                </c:pt>
                <c:pt idx="741">
                  <c:v>135.65</c:v>
                </c:pt>
                <c:pt idx="742">
                  <c:v>135.65</c:v>
                </c:pt>
                <c:pt idx="743">
                  <c:v>135.65</c:v>
                </c:pt>
                <c:pt idx="744">
                  <c:v>135.65</c:v>
                </c:pt>
                <c:pt idx="745">
                  <c:v>135.65</c:v>
                </c:pt>
                <c:pt idx="746">
                  <c:v>135.65</c:v>
                </c:pt>
                <c:pt idx="747">
                  <c:v>135.65</c:v>
                </c:pt>
                <c:pt idx="748">
                  <c:v>135.65</c:v>
                </c:pt>
                <c:pt idx="749">
                  <c:v>135.65</c:v>
                </c:pt>
                <c:pt idx="750">
                  <c:v>135.65</c:v>
                </c:pt>
                <c:pt idx="751">
                  <c:v>135.65</c:v>
                </c:pt>
                <c:pt idx="752">
                  <c:v>135.65</c:v>
                </c:pt>
                <c:pt idx="753">
                  <c:v>135.65</c:v>
                </c:pt>
                <c:pt idx="754">
                  <c:v>135.65</c:v>
                </c:pt>
                <c:pt idx="755">
                  <c:v>135.65</c:v>
                </c:pt>
                <c:pt idx="756">
                  <c:v>135.65</c:v>
                </c:pt>
                <c:pt idx="757">
                  <c:v>135.65</c:v>
                </c:pt>
                <c:pt idx="758">
                  <c:v>135.65</c:v>
                </c:pt>
                <c:pt idx="759">
                  <c:v>135.65</c:v>
                </c:pt>
                <c:pt idx="760">
                  <c:v>135.65</c:v>
                </c:pt>
                <c:pt idx="761">
                  <c:v>135.65</c:v>
                </c:pt>
                <c:pt idx="762">
                  <c:v>135.65</c:v>
                </c:pt>
                <c:pt idx="763">
                  <c:v>135.65</c:v>
                </c:pt>
                <c:pt idx="764">
                  <c:v>135.65</c:v>
                </c:pt>
                <c:pt idx="765">
                  <c:v>135.65</c:v>
                </c:pt>
                <c:pt idx="766">
                  <c:v>135.65</c:v>
                </c:pt>
                <c:pt idx="767">
                  <c:v>135.65</c:v>
                </c:pt>
                <c:pt idx="768">
                  <c:v>135.65</c:v>
                </c:pt>
                <c:pt idx="769">
                  <c:v>135.65</c:v>
                </c:pt>
                <c:pt idx="770">
                  <c:v>135.65</c:v>
                </c:pt>
                <c:pt idx="771">
                  <c:v>135.65</c:v>
                </c:pt>
                <c:pt idx="772">
                  <c:v>135.65</c:v>
                </c:pt>
                <c:pt idx="773">
                  <c:v>135.65</c:v>
                </c:pt>
                <c:pt idx="774">
                  <c:v>135.65</c:v>
                </c:pt>
                <c:pt idx="775">
                  <c:v>135.65</c:v>
                </c:pt>
                <c:pt idx="776">
                  <c:v>135.65</c:v>
                </c:pt>
                <c:pt idx="777">
                  <c:v>135.65</c:v>
                </c:pt>
                <c:pt idx="778">
                  <c:v>135.65</c:v>
                </c:pt>
                <c:pt idx="779">
                  <c:v>135.65</c:v>
                </c:pt>
                <c:pt idx="780">
                  <c:v>135.65</c:v>
                </c:pt>
                <c:pt idx="781">
                  <c:v>135.65</c:v>
                </c:pt>
                <c:pt idx="782">
                  <c:v>135.65</c:v>
                </c:pt>
                <c:pt idx="783">
                  <c:v>135.65</c:v>
                </c:pt>
                <c:pt idx="784">
                  <c:v>135.65</c:v>
                </c:pt>
                <c:pt idx="785">
                  <c:v>135.65</c:v>
                </c:pt>
                <c:pt idx="786">
                  <c:v>135.65</c:v>
                </c:pt>
                <c:pt idx="787">
                  <c:v>135.65</c:v>
                </c:pt>
                <c:pt idx="788">
                  <c:v>135.65</c:v>
                </c:pt>
                <c:pt idx="789">
                  <c:v>135.65</c:v>
                </c:pt>
                <c:pt idx="790">
                  <c:v>135.65</c:v>
                </c:pt>
                <c:pt idx="791">
                  <c:v>135.65</c:v>
                </c:pt>
                <c:pt idx="792">
                  <c:v>135.65</c:v>
                </c:pt>
                <c:pt idx="793">
                  <c:v>135.65</c:v>
                </c:pt>
                <c:pt idx="794">
                  <c:v>135.65</c:v>
                </c:pt>
                <c:pt idx="795">
                  <c:v>135.65</c:v>
                </c:pt>
                <c:pt idx="796">
                  <c:v>135.65</c:v>
                </c:pt>
                <c:pt idx="797">
                  <c:v>135.65</c:v>
                </c:pt>
                <c:pt idx="798">
                  <c:v>135.65</c:v>
                </c:pt>
                <c:pt idx="799">
                  <c:v>135.65</c:v>
                </c:pt>
                <c:pt idx="800">
                  <c:v>135.65</c:v>
                </c:pt>
                <c:pt idx="801">
                  <c:v>135.65</c:v>
                </c:pt>
                <c:pt idx="802">
                  <c:v>135.65</c:v>
                </c:pt>
                <c:pt idx="803">
                  <c:v>135.65</c:v>
                </c:pt>
                <c:pt idx="804">
                  <c:v>135.65</c:v>
                </c:pt>
                <c:pt idx="805">
                  <c:v>135.65</c:v>
                </c:pt>
                <c:pt idx="806">
                  <c:v>135.65</c:v>
                </c:pt>
                <c:pt idx="807">
                  <c:v>135.65</c:v>
                </c:pt>
                <c:pt idx="808">
                  <c:v>135.65</c:v>
                </c:pt>
                <c:pt idx="809">
                  <c:v>135.65</c:v>
                </c:pt>
                <c:pt idx="810">
                  <c:v>135.65</c:v>
                </c:pt>
                <c:pt idx="811">
                  <c:v>135.65</c:v>
                </c:pt>
                <c:pt idx="812">
                  <c:v>135.65</c:v>
                </c:pt>
                <c:pt idx="813">
                  <c:v>135.65</c:v>
                </c:pt>
                <c:pt idx="814">
                  <c:v>135.65</c:v>
                </c:pt>
                <c:pt idx="815">
                  <c:v>135.65</c:v>
                </c:pt>
                <c:pt idx="816">
                  <c:v>135.65</c:v>
                </c:pt>
                <c:pt idx="817">
                  <c:v>135.65</c:v>
                </c:pt>
                <c:pt idx="818">
                  <c:v>135.65</c:v>
                </c:pt>
                <c:pt idx="819">
                  <c:v>135.65</c:v>
                </c:pt>
                <c:pt idx="820">
                  <c:v>135.65</c:v>
                </c:pt>
                <c:pt idx="821">
                  <c:v>135.65</c:v>
                </c:pt>
                <c:pt idx="822">
                  <c:v>135.65</c:v>
                </c:pt>
                <c:pt idx="823">
                  <c:v>135.65</c:v>
                </c:pt>
                <c:pt idx="824">
                  <c:v>135.65</c:v>
                </c:pt>
                <c:pt idx="825">
                  <c:v>135.65</c:v>
                </c:pt>
                <c:pt idx="826">
                  <c:v>135.65</c:v>
                </c:pt>
                <c:pt idx="827">
                  <c:v>135.65</c:v>
                </c:pt>
                <c:pt idx="828">
                  <c:v>135.65</c:v>
                </c:pt>
                <c:pt idx="829">
                  <c:v>135.65</c:v>
                </c:pt>
                <c:pt idx="830">
                  <c:v>135.65</c:v>
                </c:pt>
                <c:pt idx="831">
                  <c:v>135.65</c:v>
                </c:pt>
                <c:pt idx="832">
                  <c:v>135.65</c:v>
                </c:pt>
                <c:pt idx="833">
                  <c:v>135.65</c:v>
                </c:pt>
                <c:pt idx="834">
                  <c:v>135.65</c:v>
                </c:pt>
                <c:pt idx="835">
                  <c:v>135.65</c:v>
                </c:pt>
                <c:pt idx="836">
                  <c:v>135.65</c:v>
                </c:pt>
                <c:pt idx="837">
                  <c:v>135.65</c:v>
                </c:pt>
                <c:pt idx="838">
                  <c:v>135.65</c:v>
                </c:pt>
                <c:pt idx="839">
                  <c:v>135.65</c:v>
                </c:pt>
                <c:pt idx="840">
                  <c:v>135.65</c:v>
                </c:pt>
                <c:pt idx="841">
                  <c:v>135.65</c:v>
                </c:pt>
                <c:pt idx="842">
                  <c:v>135.65</c:v>
                </c:pt>
                <c:pt idx="843">
                  <c:v>135.65</c:v>
                </c:pt>
                <c:pt idx="844">
                  <c:v>135.65</c:v>
                </c:pt>
                <c:pt idx="845">
                  <c:v>135.65</c:v>
                </c:pt>
                <c:pt idx="846">
                  <c:v>135.65</c:v>
                </c:pt>
                <c:pt idx="847">
                  <c:v>135.65</c:v>
                </c:pt>
                <c:pt idx="848">
                  <c:v>135.65</c:v>
                </c:pt>
                <c:pt idx="849">
                  <c:v>135.65</c:v>
                </c:pt>
                <c:pt idx="850">
                  <c:v>135.65</c:v>
                </c:pt>
                <c:pt idx="851">
                  <c:v>135.65</c:v>
                </c:pt>
                <c:pt idx="852">
                  <c:v>135.65</c:v>
                </c:pt>
                <c:pt idx="853">
                  <c:v>135.65</c:v>
                </c:pt>
                <c:pt idx="854">
                  <c:v>135.65</c:v>
                </c:pt>
                <c:pt idx="855">
                  <c:v>135.65</c:v>
                </c:pt>
                <c:pt idx="856">
                  <c:v>135.65</c:v>
                </c:pt>
                <c:pt idx="857">
                  <c:v>135.65</c:v>
                </c:pt>
                <c:pt idx="858">
                  <c:v>135.65</c:v>
                </c:pt>
                <c:pt idx="859">
                  <c:v>135.65</c:v>
                </c:pt>
                <c:pt idx="860">
                  <c:v>135.65</c:v>
                </c:pt>
                <c:pt idx="861">
                  <c:v>135.65</c:v>
                </c:pt>
                <c:pt idx="862">
                  <c:v>135.65</c:v>
                </c:pt>
                <c:pt idx="863">
                  <c:v>135.65</c:v>
                </c:pt>
                <c:pt idx="864">
                  <c:v>135.65</c:v>
                </c:pt>
                <c:pt idx="865">
                  <c:v>135.65</c:v>
                </c:pt>
                <c:pt idx="866">
                  <c:v>135.65</c:v>
                </c:pt>
                <c:pt idx="867">
                  <c:v>135.65</c:v>
                </c:pt>
                <c:pt idx="868">
                  <c:v>135.65</c:v>
                </c:pt>
                <c:pt idx="869">
                  <c:v>135.65</c:v>
                </c:pt>
                <c:pt idx="870">
                  <c:v>135.65</c:v>
                </c:pt>
                <c:pt idx="871">
                  <c:v>135.65</c:v>
                </c:pt>
                <c:pt idx="872">
                  <c:v>135.65</c:v>
                </c:pt>
                <c:pt idx="873">
                  <c:v>135.65</c:v>
                </c:pt>
                <c:pt idx="874">
                  <c:v>135.65</c:v>
                </c:pt>
                <c:pt idx="875">
                  <c:v>135.65</c:v>
                </c:pt>
                <c:pt idx="876">
                  <c:v>135.65</c:v>
                </c:pt>
                <c:pt idx="877">
                  <c:v>135.65</c:v>
                </c:pt>
                <c:pt idx="878">
                  <c:v>135.65</c:v>
                </c:pt>
                <c:pt idx="879">
                  <c:v>135.65</c:v>
                </c:pt>
                <c:pt idx="880">
                  <c:v>135.65</c:v>
                </c:pt>
                <c:pt idx="881">
                  <c:v>135.65</c:v>
                </c:pt>
                <c:pt idx="882">
                  <c:v>135.65</c:v>
                </c:pt>
                <c:pt idx="883">
                  <c:v>135.65</c:v>
                </c:pt>
                <c:pt idx="884">
                  <c:v>135.65</c:v>
                </c:pt>
                <c:pt idx="885">
                  <c:v>135.65</c:v>
                </c:pt>
                <c:pt idx="886">
                  <c:v>135.65</c:v>
                </c:pt>
                <c:pt idx="887">
                  <c:v>135.65</c:v>
                </c:pt>
                <c:pt idx="888">
                  <c:v>135.65</c:v>
                </c:pt>
                <c:pt idx="889">
                  <c:v>135.65</c:v>
                </c:pt>
                <c:pt idx="890">
                  <c:v>135.65</c:v>
                </c:pt>
                <c:pt idx="891">
                  <c:v>135.65</c:v>
                </c:pt>
                <c:pt idx="892">
                  <c:v>135.65</c:v>
                </c:pt>
                <c:pt idx="893">
                  <c:v>135.65</c:v>
                </c:pt>
                <c:pt idx="894">
                  <c:v>135.65</c:v>
                </c:pt>
                <c:pt idx="895">
                  <c:v>135.65</c:v>
                </c:pt>
                <c:pt idx="896">
                  <c:v>135.65</c:v>
                </c:pt>
                <c:pt idx="897">
                  <c:v>135.65</c:v>
                </c:pt>
                <c:pt idx="898">
                  <c:v>135.65</c:v>
                </c:pt>
                <c:pt idx="899">
                  <c:v>135.65</c:v>
                </c:pt>
                <c:pt idx="900">
                  <c:v>135.65</c:v>
                </c:pt>
                <c:pt idx="901">
                  <c:v>135.65</c:v>
                </c:pt>
                <c:pt idx="902">
                  <c:v>135.65</c:v>
                </c:pt>
                <c:pt idx="903">
                  <c:v>135.65</c:v>
                </c:pt>
                <c:pt idx="904">
                  <c:v>135.65</c:v>
                </c:pt>
                <c:pt idx="905">
                  <c:v>135.65</c:v>
                </c:pt>
                <c:pt idx="906">
                  <c:v>135.65</c:v>
                </c:pt>
                <c:pt idx="907">
                  <c:v>135.65</c:v>
                </c:pt>
                <c:pt idx="908">
                  <c:v>135.65</c:v>
                </c:pt>
                <c:pt idx="909">
                  <c:v>135.65</c:v>
                </c:pt>
                <c:pt idx="910">
                  <c:v>135.65</c:v>
                </c:pt>
                <c:pt idx="911">
                  <c:v>135.65</c:v>
                </c:pt>
                <c:pt idx="912">
                  <c:v>135.65</c:v>
                </c:pt>
                <c:pt idx="913">
                  <c:v>135.65</c:v>
                </c:pt>
                <c:pt idx="914">
                  <c:v>135.65</c:v>
                </c:pt>
                <c:pt idx="915">
                  <c:v>135.65</c:v>
                </c:pt>
                <c:pt idx="916">
                  <c:v>135.65</c:v>
                </c:pt>
                <c:pt idx="917">
                  <c:v>135.65</c:v>
                </c:pt>
                <c:pt idx="918">
                  <c:v>135.65</c:v>
                </c:pt>
                <c:pt idx="919">
                  <c:v>135.65</c:v>
                </c:pt>
                <c:pt idx="920">
                  <c:v>135.65</c:v>
                </c:pt>
                <c:pt idx="921">
                  <c:v>135.65</c:v>
                </c:pt>
                <c:pt idx="922">
                  <c:v>135.65</c:v>
                </c:pt>
                <c:pt idx="923">
                  <c:v>135.65</c:v>
                </c:pt>
                <c:pt idx="924">
                  <c:v>135.65</c:v>
                </c:pt>
                <c:pt idx="925">
                  <c:v>135.65</c:v>
                </c:pt>
                <c:pt idx="926">
                  <c:v>135.65</c:v>
                </c:pt>
                <c:pt idx="927">
                  <c:v>135.65</c:v>
                </c:pt>
                <c:pt idx="928">
                  <c:v>135.65</c:v>
                </c:pt>
                <c:pt idx="929">
                  <c:v>135.65</c:v>
                </c:pt>
                <c:pt idx="930">
                  <c:v>135.65</c:v>
                </c:pt>
                <c:pt idx="931">
                  <c:v>135.65</c:v>
                </c:pt>
                <c:pt idx="932">
                  <c:v>135.65</c:v>
                </c:pt>
                <c:pt idx="933">
                  <c:v>135.65</c:v>
                </c:pt>
                <c:pt idx="934">
                  <c:v>135.65</c:v>
                </c:pt>
                <c:pt idx="935">
                  <c:v>135.65</c:v>
                </c:pt>
                <c:pt idx="936">
                  <c:v>135.65</c:v>
                </c:pt>
                <c:pt idx="937">
                  <c:v>135.65</c:v>
                </c:pt>
                <c:pt idx="938">
                  <c:v>135.65</c:v>
                </c:pt>
                <c:pt idx="939">
                  <c:v>135.65</c:v>
                </c:pt>
                <c:pt idx="940">
                  <c:v>135.65</c:v>
                </c:pt>
                <c:pt idx="941">
                  <c:v>135.65</c:v>
                </c:pt>
                <c:pt idx="942">
                  <c:v>135.65</c:v>
                </c:pt>
                <c:pt idx="943">
                  <c:v>135.65</c:v>
                </c:pt>
                <c:pt idx="944">
                  <c:v>135.65</c:v>
                </c:pt>
                <c:pt idx="945">
                  <c:v>135.65</c:v>
                </c:pt>
                <c:pt idx="946">
                  <c:v>135.65</c:v>
                </c:pt>
                <c:pt idx="947">
                  <c:v>135.65</c:v>
                </c:pt>
                <c:pt idx="948">
                  <c:v>135.65</c:v>
                </c:pt>
                <c:pt idx="949">
                  <c:v>135.65</c:v>
                </c:pt>
                <c:pt idx="950">
                  <c:v>135.65</c:v>
                </c:pt>
                <c:pt idx="951">
                  <c:v>135.65</c:v>
                </c:pt>
                <c:pt idx="952">
                  <c:v>135.65</c:v>
                </c:pt>
                <c:pt idx="953">
                  <c:v>135.65</c:v>
                </c:pt>
                <c:pt idx="954">
                  <c:v>135.65</c:v>
                </c:pt>
                <c:pt idx="955">
                  <c:v>135.65</c:v>
                </c:pt>
                <c:pt idx="956">
                  <c:v>135.65</c:v>
                </c:pt>
                <c:pt idx="957">
                  <c:v>135.65</c:v>
                </c:pt>
                <c:pt idx="958">
                  <c:v>135.65</c:v>
                </c:pt>
                <c:pt idx="959">
                  <c:v>135.65</c:v>
                </c:pt>
                <c:pt idx="960">
                  <c:v>135.65</c:v>
                </c:pt>
                <c:pt idx="961">
                  <c:v>135.65</c:v>
                </c:pt>
                <c:pt idx="962">
                  <c:v>135.65</c:v>
                </c:pt>
                <c:pt idx="963">
                  <c:v>135.65</c:v>
                </c:pt>
                <c:pt idx="964">
                  <c:v>135.65</c:v>
                </c:pt>
                <c:pt idx="965">
                  <c:v>135.65</c:v>
                </c:pt>
                <c:pt idx="966">
                  <c:v>135.65</c:v>
                </c:pt>
                <c:pt idx="967">
                  <c:v>135.65</c:v>
                </c:pt>
                <c:pt idx="968">
                  <c:v>135.65</c:v>
                </c:pt>
                <c:pt idx="969">
                  <c:v>135.65</c:v>
                </c:pt>
                <c:pt idx="970">
                  <c:v>135.65</c:v>
                </c:pt>
                <c:pt idx="971">
                  <c:v>135.65</c:v>
                </c:pt>
                <c:pt idx="972">
                  <c:v>135.65</c:v>
                </c:pt>
                <c:pt idx="973">
                  <c:v>135.65</c:v>
                </c:pt>
                <c:pt idx="974">
                  <c:v>135.65</c:v>
                </c:pt>
                <c:pt idx="975">
                  <c:v>135.65</c:v>
                </c:pt>
                <c:pt idx="976">
                  <c:v>135.65</c:v>
                </c:pt>
                <c:pt idx="977">
                  <c:v>135.65</c:v>
                </c:pt>
                <c:pt idx="978">
                  <c:v>135.65</c:v>
                </c:pt>
                <c:pt idx="979">
                  <c:v>135.65</c:v>
                </c:pt>
                <c:pt idx="980">
                  <c:v>135.65</c:v>
                </c:pt>
                <c:pt idx="981">
                  <c:v>135.65</c:v>
                </c:pt>
                <c:pt idx="982">
                  <c:v>135.65</c:v>
                </c:pt>
                <c:pt idx="983">
                  <c:v>135.65</c:v>
                </c:pt>
                <c:pt idx="984">
                  <c:v>135.65</c:v>
                </c:pt>
                <c:pt idx="985">
                  <c:v>135.65</c:v>
                </c:pt>
                <c:pt idx="986">
                  <c:v>135.65</c:v>
                </c:pt>
                <c:pt idx="987">
                  <c:v>135.65</c:v>
                </c:pt>
                <c:pt idx="988">
                  <c:v>135.65</c:v>
                </c:pt>
                <c:pt idx="989">
                  <c:v>135.65</c:v>
                </c:pt>
                <c:pt idx="990">
                  <c:v>135.65</c:v>
                </c:pt>
                <c:pt idx="991">
                  <c:v>135.65</c:v>
                </c:pt>
                <c:pt idx="992">
                  <c:v>135.65</c:v>
                </c:pt>
                <c:pt idx="993">
                  <c:v>135.65</c:v>
                </c:pt>
                <c:pt idx="994">
                  <c:v>135.65</c:v>
                </c:pt>
                <c:pt idx="995">
                  <c:v>135.65</c:v>
                </c:pt>
                <c:pt idx="996">
                  <c:v>135.65</c:v>
                </c:pt>
                <c:pt idx="997">
                  <c:v>135.65</c:v>
                </c:pt>
                <c:pt idx="998">
                  <c:v>135.65</c:v>
                </c:pt>
                <c:pt idx="999">
                  <c:v>135.65</c:v>
                </c:pt>
                <c:pt idx="1000">
                  <c:v>135.65</c:v>
                </c:pt>
                <c:pt idx="1001">
                  <c:v>135.65</c:v>
                </c:pt>
                <c:pt idx="1002">
                  <c:v>135.65</c:v>
                </c:pt>
                <c:pt idx="1003">
                  <c:v>135.65</c:v>
                </c:pt>
                <c:pt idx="1004">
                  <c:v>135.65</c:v>
                </c:pt>
                <c:pt idx="1005">
                  <c:v>135.65</c:v>
                </c:pt>
                <c:pt idx="1006">
                  <c:v>135.65</c:v>
                </c:pt>
                <c:pt idx="1007">
                  <c:v>135.65</c:v>
                </c:pt>
                <c:pt idx="1008">
                  <c:v>135.65</c:v>
                </c:pt>
                <c:pt idx="1009">
                  <c:v>135.65</c:v>
                </c:pt>
                <c:pt idx="1010">
                  <c:v>135.65</c:v>
                </c:pt>
                <c:pt idx="1011">
                  <c:v>135.65</c:v>
                </c:pt>
                <c:pt idx="1012">
                  <c:v>135.65</c:v>
                </c:pt>
                <c:pt idx="1013">
                  <c:v>135.65</c:v>
                </c:pt>
                <c:pt idx="1014">
                  <c:v>135.65</c:v>
                </c:pt>
                <c:pt idx="1015">
                  <c:v>135.65</c:v>
                </c:pt>
                <c:pt idx="1016">
                  <c:v>135.65</c:v>
                </c:pt>
                <c:pt idx="1017">
                  <c:v>135.65</c:v>
                </c:pt>
                <c:pt idx="1018">
                  <c:v>135.65</c:v>
                </c:pt>
                <c:pt idx="1019">
                  <c:v>135.65</c:v>
                </c:pt>
                <c:pt idx="1020">
                  <c:v>135.65</c:v>
                </c:pt>
                <c:pt idx="1021">
                  <c:v>135.65</c:v>
                </c:pt>
                <c:pt idx="1022">
                  <c:v>135.65</c:v>
                </c:pt>
                <c:pt idx="1023">
                  <c:v>135.65</c:v>
                </c:pt>
                <c:pt idx="1024">
                  <c:v>135.65</c:v>
                </c:pt>
                <c:pt idx="1025">
                  <c:v>135.65</c:v>
                </c:pt>
                <c:pt idx="1026">
                  <c:v>135.65</c:v>
                </c:pt>
                <c:pt idx="1027">
                  <c:v>135.65</c:v>
                </c:pt>
                <c:pt idx="1028">
                  <c:v>135.65</c:v>
                </c:pt>
                <c:pt idx="1029">
                  <c:v>135.65</c:v>
                </c:pt>
                <c:pt idx="1030">
                  <c:v>135.65</c:v>
                </c:pt>
                <c:pt idx="1031">
                  <c:v>135.65</c:v>
                </c:pt>
                <c:pt idx="1032">
                  <c:v>135.65</c:v>
                </c:pt>
                <c:pt idx="1033">
                  <c:v>135.65</c:v>
                </c:pt>
                <c:pt idx="1034">
                  <c:v>135.65</c:v>
                </c:pt>
                <c:pt idx="1035">
                  <c:v>135.65</c:v>
                </c:pt>
                <c:pt idx="1036">
                  <c:v>135.65</c:v>
                </c:pt>
                <c:pt idx="1037">
                  <c:v>135.65</c:v>
                </c:pt>
                <c:pt idx="1038">
                  <c:v>135.65</c:v>
                </c:pt>
                <c:pt idx="1039">
                  <c:v>135.65</c:v>
                </c:pt>
                <c:pt idx="1040">
                  <c:v>135.65</c:v>
                </c:pt>
                <c:pt idx="1041">
                  <c:v>135.65</c:v>
                </c:pt>
                <c:pt idx="1042">
                  <c:v>135.65</c:v>
                </c:pt>
                <c:pt idx="1043">
                  <c:v>135.65</c:v>
                </c:pt>
                <c:pt idx="1044">
                  <c:v>135.65</c:v>
                </c:pt>
                <c:pt idx="1045">
                  <c:v>135.65</c:v>
                </c:pt>
                <c:pt idx="1046">
                  <c:v>135.65</c:v>
                </c:pt>
                <c:pt idx="1047">
                  <c:v>135.65</c:v>
                </c:pt>
                <c:pt idx="1048">
                  <c:v>135.65</c:v>
                </c:pt>
                <c:pt idx="1049">
                  <c:v>135.65</c:v>
                </c:pt>
                <c:pt idx="1050">
                  <c:v>135.65</c:v>
                </c:pt>
                <c:pt idx="1051">
                  <c:v>135.65</c:v>
                </c:pt>
                <c:pt idx="1052">
                  <c:v>135.65</c:v>
                </c:pt>
                <c:pt idx="1053">
                  <c:v>135.65</c:v>
                </c:pt>
                <c:pt idx="1054">
                  <c:v>135.65</c:v>
                </c:pt>
                <c:pt idx="1055">
                  <c:v>135.65</c:v>
                </c:pt>
                <c:pt idx="1056">
                  <c:v>135.65</c:v>
                </c:pt>
                <c:pt idx="1057">
                  <c:v>135.65</c:v>
                </c:pt>
                <c:pt idx="1058">
                  <c:v>135.65</c:v>
                </c:pt>
                <c:pt idx="1059">
                  <c:v>135.65</c:v>
                </c:pt>
                <c:pt idx="1060">
                  <c:v>135.65</c:v>
                </c:pt>
                <c:pt idx="1061">
                  <c:v>135.65</c:v>
                </c:pt>
                <c:pt idx="1062">
                  <c:v>135.65</c:v>
                </c:pt>
                <c:pt idx="1063">
                  <c:v>135.65</c:v>
                </c:pt>
                <c:pt idx="1064">
                  <c:v>135.65</c:v>
                </c:pt>
                <c:pt idx="1065">
                  <c:v>135.65</c:v>
                </c:pt>
                <c:pt idx="1066">
                  <c:v>135.65</c:v>
                </c:pt>
                <c:pt idx="1067">
                  <c:v>135.65</c:v>
                </c:pt>
                <c:pt idx="1068">
                  <c:v>135.65</c:v>
                </c:pt>
                <c:pt idx="1069">
                  <c:v>135.65</c:v>
                </c:pt>
                <c:pt idx="1070">
                  <c:v>135.65</c:v>
                </c:pt>
                <c:pt idx="1071">
                  <c:v>135.65</c:v>
                </c:pt>
                <c:pt idx="1072">
                  <c:v>135.65</c:v>
                </c:pt>
                <c:pt idx="1073">
                  <c:v>135.65</c:v>
                </c:pt>
                <c:pt idx="1074">
                  <c:v>135.65</c:v>
                </c:pt>
                <c:pt idx="1075">
                  <c:v>135.65</c:v>
                </c:pt>
                <c:pt idx="1076">
                  <c:v>135.65</c:v>
                </c:pt>
                <c:pt idx="1077">
                  <c:v>135.65</c:v>
                </c:pt>
                <c:pt idx="1078">
                  <c:v>135.65</c:v>
                </c:pt>
                <c:pt idx="1079">
                  <c:v>135.65</c:v>
                </c:pt>
                <c:pt idx="1080">
                  <c:v>135.65</c:v>
                </c:pt>
                <c:pt idx="1081">
                  <c:v>135.65</c:v>
                </c:pt>
                <c:pt idx="1082">
                  <c:v>135.65</c:v>
                </c:pt>
                <c:pt idx="1083">
                  <c:v>135.65</c:v>
                </c:pt>
                <c:pt idx="1084">
                  <c:v>135.65</c:v>
                </c:pt>
                <c:pt idx="1085">
                  <c:v>135.65</c:v>
                </c:pt>
                <c:pt idx="1086">
                  <c:v>135.65</c:v>
                </c:pt>
                <c:pt idx="1087">
                  <c:v>135.65</c:v>
                </c:pt>
                <c:pt idx="1088">
                  <c:v>135.65</c:v>
                </c:pt>
                <c:pt idx="1089">
                  <c:v>135.65</c:v>
                </c:pt>
                <c:pt idx="1090">
                  <c:v>135.65</c:v>
                </c:pt>
                <c:pt idx="1091">
                  <c:v>135.65</c:v>
                </c:pt>
                <c:pt idx="1092">
                  <c:v>135.65</c:v>
                </c:pt>
                <c:pt idx="1093">
                  <c:v>135.65</c:v>
                </c:pt>
                <c:pt idx="1094">
                  <c:v>135.65</c:v>
                </c:pt>
                <c:pt idx="1095">
                  <c:v>135.65</c:v>
                </c:pt>
                <c:pt idx="1096">
                  <c:v>135.65</c:v>
                </c:pt>
                <c:pt idx="1097">
                  <c:v>135.65</c:v>
                </c:pt>
                <c:pt idx="1098">
                  <c:v>135.65</c:v>
                </c:pt>
                <c:pt idx="1099">
                  <c:v>135.65</c:v>
                </c:pt>
                <c:pt idx="1100">
                  <c:v>135.65</c:v>
                </c:pt>
                <c:pt idx="1101">
                  <c:v>135.65</c:v>
                </c:pt>
                <c:pt idx="1102">
                  <c:v>135.65</c:v>
                </c:pt>
                <c:pt idx="1103">
                  <c:v>135.65</c:v>
                </c:pt>
                <c:pt idx="1104">
                  <c:v>135.65</c:v>
                </c:pt>
                <c:pt idx="1105">
                  <c:v>135.65</c:v>
                </c:pt>
                <c:pt idx="1106">
                  <c:v>135.65</c:v>
                </c:pt>
                <c:pt idx="1107">
                  <c:v>135.65</c:v>
                </c:pt>
                <c:pt idx="1108">
                  <c:v>135.65</c:v>
                </c:pt>
                <c:pt idx="1109">
                  <c:v>135.65</c:v>
                </c:pt>
                <c:pt idx="1110">
                  <c:v>135.65</c:v>
                </c:pt>
                <c:pt idx="1111">
                  <c:v>135.65</c:v>
                </c:pt>
                <c:pt idx="1112">
                  <c:v>135.65</c:v>
                </c:pt>
                <c:pt idx="1113">
                  <c:v>135.65</c:v>
                </c:pt>
                <c:pt idx="1114">
                  <c:v>135.65</c:v>
                </c:pt>
                <c:pt idx="1115">
                  <c:v>135.65</c:v>
                </c:pt>
                <c:pt idx="1116">
                  <c:v>135.65</c:v>
                </c:pt>
                <c:pt idx="1117">
                  <c:v>135.65</c:v>
                </c:pt>
                <c:pt idx="1118">
                  <c:v>135.65</c:v>
                </c:pt>
                <c:pt idx="1119">
                  <c:v>135.65</c:v>
                </c:pt>
                <c:pt idx="1120">
                  <c:v>135.65</c:v>
                </c:pt>
                <c:pt idx="1121">
                  <c:v>135.65</c:v>
                </c:pt>
                <c:pt idx="1122">
                  <c:v>135.65</c:v>
                </c:pt>
                <c:pt idx="1123">
                  <c:v>135.65</c:v>
                </c:pt>
                <c:pt idx="1124">
                  <c:v>135.65</c:v>
                </c:pt>
                <c:pt idx="1125">
                  <c:v>135.65</c:v>
                </c:pt>
                <c:pt idx="1126">
                  <c:v>135.65</c:v>
                </c:pt>
                <c:pt idx="1127">
                  <c:v>135.65</c:v>
                </c:pt>
                <c:pt idx="1128">
                  <c:v>135.65</c:v>
                </c:pt>
                <c:pt idx="1129">
                  <c:v>135.65</c:v>
                </c:pt>
                <c:pt idx="1130">
                  <c:v>135.65</c:v>
                </c:pt>
                <c:pt idx="1131">
                  <c:v>135.65</c:v>
                </c:pt>
                <c:pt idx="1132">
                  <c:v>135.65</c:v>
                </c:pt>
                <c:pt idx="1133">
                  <c:v>135.65</c:v>
                </c:pt>
                <c:pt idx="1134">
                  <c:v>135.65</c:v>
                </c:pt>
                <c:pt idx="1135">
                  <c:v>135.65</c:v>
                </c:pt>
                <c:pt idx="1136">
                  <c:v>135.65</c:v>
                </c:pt>
                <c:pt idx="1137">
                  <c:v>135.65</c:v>
                </c:pt>
                <c:pt idx="1138">
                  <c:v>135.65</c:v>
                </c:pt>
                <c:pt idx="1139">
                  <c:v>135.65</c:v>
                </c:pt>
                <c:pt idx="1140">
                  <c:v>135.65</c:v>
                </c:pt>
                <c:pt idx="1141">
                  <c:v>135.65</c:v>
                </c:pt>
                <c:pt idx="1142">
                  <c:v>135.65</c:v>
                </c:pt>
                <c:pt idx="1143">
                  <c:v>135.65</c:v>
                </c:pt>
                <c:pt idx="1144">
                  <c:v>135.65</c:v>
                </c:pt>
                <c:pt idx="1145">
                  <c:v>135.65</c:v>
                </c:pt>
                <c:pt idx="1146">
                  <c:v>135.65</c:v>
                </c:pt>
                <c:pt idx="1147">
                  <c:v>135.65</c:v>
                </c:pt>
                <c:pt idx="1148">
                  <c:v>135.65</c:v>
                </c:pt>
                <c:pt idx="1149">
                  <c:v>135.65</c:v>
                </c:pt>
                <c:pt idx="1150">
                  <c:v>135.65</c:v>
                </c:pt>
                <c:pt idx="1151">
                  <c:v>135.65</c:v>
                </c:pt>
                <c:pt idx="1152">
                  <c:v>135.65</c:v>
                </c:pt>
                <c:pt idx="1153">
                  <c:v>135.65</c:v>
                </c:pt>
                <c:pt idx="1154">
                  <c:v>135.65</c:v>
                </c:pt>
                <c:pt idx="1155">
                  <c:v>135.65</c:v>
                </c:pt>
                <c:pt idx="1156">
                  <c:v>135.65</c:v>
                </c:pt>
                <c:pt idx="1157">
                  <c:v>135.65</c:v>
                </c:pt>
                <c:pt idx="1158">
                  <c:v>135.65</c:v>
                </c:pt>
                <c:pt idx="1159">
                  <c:v>135.65</c:v>
                </c:pt>
                <c:pt idx="1160">
                  <c:v>135.65</c:v>
                </c:pt>
                <c:pt idx="1161">
                  <c:v>135.65</c:v>
                </c:pt>
                <c:pt idx="1162">
                  <c:v>135.65</c:v>
                </c:pt>
                <c:pt idx="1163">
                  <c:v>135.65</c:v>
                </c:pt>
                <c:pt idx="1164">
                  <c:v>135.65</c:v>
                </c:pt>
                <c:pt idx="1165">
                  <c:v>135.65</c:v>
                </c:pt>
                <c:pt idx="1166">
                  <c:v>135.65</c:v>
                </c:pt>
                <c:pt idx="1167">
                  <c:v>135.65</c:v>
                </c:pt>
                <c:pt idx="1168">
                  <c:v>135.65</c:v>
                </c:pt>
                <c:pt idx="1169">
                  <c:v>135.65</c:v>
                </c:pt>
                <c:pt idx="1170">
                  <c:v>135.65</c:v>
                </c:pt>
                <c:pt idx="1171">
                  <c:v>135.65</c:v>
                </c:pt>
                <c:pt idx="1172">
                  <c:v>135.65</c:v>
                </c:pt>
                <c:pt idx="1173">
                  <c:v>135.65</c:v>
                </c:pt>
                <c:pt idx="1174">
                  <c:v>135.65</c:v>
                </c:pt>
                <c:pt idx="1175">
                  <c:v>135.65</c:v>
                </c:pt>
                <c:pt idx="1176">
                  <c:v>135.65</c:v>
                </c:pt>
                <c:pt idx="1177">
                  <c:v>135.65</c:v>
                </c:pt>
                <c:pt idx="1178">
                  <c:v>135.65</c:v>
                </c:pt>
                <c:pt idx="1179">
                  <c:v>135.65</c:v>
                </c:pt>
                <c:pt idx="1180">
                  <c:v>135.65</c:v>
                </c:pt>
                <c:pt idx="1181">
                  <c:v>135.65</c:v>
                </c:pt>
                <c:pt idx="1182">
                  <c:v>135.65</c:v>
                </c:pt>
                <c:pt idx="1183">
                  <c:v>135.65</c:v>
                </c:pt>
                <c:pt idx="1184">
                  <c:v>135.65</c:v>
                </c:pt>
                <c:pt idx="1185">
                  <c:v>135.65</c:v>
                </c:pt>
                <c:pt idx="1186">
                  <c:v>135.65</c:v>
                </c:pt>
                <c:pt idx="1187">
                  <c:v>135.65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'HR Chart Data'!$L$7</c:f>
              <c:strCache>
                <c:ptCount val="1"/>
                <c:pt idx="0">
                  <c:v> UT1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8.313474829339057E-3"/>
                  <c:y val="-3.239334705693221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[0]!HRData8</c:f>
              <c:numCache>
                <c:formatCode>General</c:formatCode>
                <c:ptCount val="1188"/>
                <c:pt idx="0">
                  <c:v>0</c:v>
                </c:pt>
                <c:pt idx="1">
                  <c:v>142.69999999999999</c:v>
                </c:pt>
                <c:pt idx="2">
                  <c:v>142.69999999999999</c:v>
                </c:pt>
                <c:pt idx="3">
                  <c:v>142.69999999999999</c:v>
                </c:pt>
                <c:pt idx="4">
                  <c:v>142.69999999999999</c:v>
                </c:pt>
                <c:pt idx="5">
                  <c:v>142.69999999999999</c:v>
                </c:pt>
                <c:pt idx="6">
                  <c:v>142.69999999999999</c:v>
                </c:pt>
                <c:pt idx="7">
                  <c:v>142.69999999999999</c:v>
                </c:pt>
                <c:pt idx="8">
                  <c:v>142.69999999999999</c:v>
                </c:pt>
                <c:pt idx="9">
                  <c:v>142.69999999999999</c:v>
                </c:pt>
                <c:pt idx="10">
                  <c:v>142.69999999999999</c:v>
                </c:pt>
                <c:pt idx="11">
                  <c:v>142.69999999999999</c:v>
                </c:pt>
                <c:pt idx="12">
                  <c:v>142.69999999999999</c:v>
                </c:pt>
                <c:pt idx="13">
                  <c:v>142.69999999999999</c:v>
                </c:pt>
                <c:pt idx="14">
                  <c:v>142.69999999999999</c:v>
                </c:pt>
                <c:pt idx="15">
                  <c:v>142.69999999999999</c:v>
                </c:pt>
                <c:pt idx="16">
                  <c:v>142.69999999999999</c:v>
                </c:pt>
                <c:pt idx="17">
                  <c:v>142.69999999999999</c:v>
                </c:pt>
                <c:pt idx="18">
                  <c:v>142.69999999999999</c:v>
                </c:pt>
                <c:pt idx="19">
                  <c:v>142.69999999999999</c:v>
                </c:pt>
                <c:pt idx="20">
                  <c:v>142.69999999999999</c:v>
                </c:pt>
                <c:pt idx="21">
                  <c:v>142.69999999999999</c:v>
                </c:pt>
                <c:pt idx="22">
                  <c:v>142.69999999999999</c:v>
                </c:pt>
                <c:pt idx="23">
                  <c:v>142.69999999999999</c:v>
                </c:pt>
                <c:pt idx="24">
                  <c:v>142.69999999999999</c:v>
                </c:pt>
                <c:pt idx="25">
                  <c:v>142.69999999999999</c:v>
                </c:pt>
                <c:pt idx="26">
                  <c:v>142.69999999999999</c:v>
                </c:pt>
                <c:pt idx="27">
                  <c:v>142.69999999999999</c:v>
                </c:pt>
                <c:pt idx="28">
                  <c:v>142.69999999999999</c:v>
                </c:pt>
                <c:pt idx="29">
                  <c:v>142.69999999999999</c:v>
                </c:pt>
                <c:pt idx="30">
                  <c:v>142.69999999999999</c:v>
                </c:pt>
                <c:pt idx="31">
                  <c:v>142.69999999999999</c:v>
                </c:pt>
                <c:pt idx="32">
                  <c:v>142.69999999999999</c:v>
                </c:pt>
                <c:pt idx="33">
                  <c:v>142.69999999999999</c:v>
                </c:pt>
                <c:pt idx="34">
                  <c:v>142.69999999999999</c:v>
                </c:pt>
                <c:pt idx="35">
                  <c:v>142.69999999999999</c:v>
                </c:pt>
                <c:pt idx="36">
                  <c:v>142.69999999999999</c:v>
                </c:pt>
                <c:pt idx="37">
                  <c:v>142.69999999999999</c:v>
                </c:pt>
                <c:pt idx="38">
                  <c:v>142.69999999999999</c:v>
                </c:pt>
                <c:pt idx="39">
                  <c:v>142.69999999999999</c:v>
                </c:pt>
                <c:pt idx="40">
                  <c:v>142.69999999999999</c:v>
                </c:pt>
                <c:pt idx="41">
                  <c:v>142.69999999999999</c:v>
                </c:pt>
                <c:pt idx="42">
                  <c:v>142.69999999999999</c:v>
                </c:pt>
                <c:pt idx="43">
                  <c:v>142.69999999999999</c:v>
                </c:pt>
                <c:pt idx="44">
                  <c:v>142.69999999999999</c:v>
                </c:pt>
                <c:pt idx="45">
                  <c:v>142.69999999999999</c:v>
                </c:pt>
                <c:pt idx="46">
                  <c:v>142.69999999999999</c:v>
                </c:pt>
                <c:pt idx="47">
                  <c:v>142.69999999999999</c:v>
                </c:pt>
                <c:pt idx="48">
                  <c:v>142.69999999999999</c:v>
                </c:pt>
                <c:pt idx="49">
                  <c:v>142.69999999999999</c:v>
                </c:pt>
                <c:pt idx="50">
                  <c:v>142.69999999999999</c:v>
                </c:pt>
                <c:pt idx="51">
                  <c:v>142.69999999999999</c:v>
                </c:pt>
                <c:pt idx="52">
                  <c:v>142.69999999999999</c:v>
                </c:pt>
                <c:pt idx="53">
                  <c:v>142.69999999999999</c:v>
                </c:pt>
                <c:pt idx="54">
                  <c:v>142.69999999999999</c:v>
                </c:pt>
                <c:pt idx="55">
                  <c:v>142.69999999999999</c:v>
                </c:pt>
                <c:pt idx="56">
                  <c:v>142.69999999999999</c:v>
                </c:pt>
                <c:pt idx="57">
                  <c:v>142.69999999999999</c:v>
                </c:pt>
                <c:pt idx="58">
                  <c:v>142.69999999999999</c:v>
                </c:pt>
                <c:pt idx="59">
                  <c:v>142.69999999999999</c:v>
                </c:pt>
                <c:pt idx="60">
                  <c:v>142.69999999999999</c:v>
                </c:pt>
                <c:pt idx="61">
                  <c:v>142.69999999999999</c:v>
                </c:pt>
                <c:pt idx="62">
                  <c:v>142.69999999999999</c:v>
                </c:pt>
                <c:pt idx="63">
                  <c:v>142.69999999999999</c:v>
                </c:pt>
                <c:pt idx="64">
                  <c:v>142.69999999999999</c:v>
                </c:pt>
                <c:pt idx="65">
                  <c:v>142.69999999999999</c:v>
                </c:pt>
                <c:pt idx="66">
                  <c:v>142.69999999999999</c:v>
                </c:pt>
                <c:pt idx="67">
                  <c:v>142.69999999999999</c:v>
                </c:pt>
                <c:pt idx="68">
                  <c:v>142.69999999999999</c:v>
                </c:pt>
                <c:pt idx="69">
                  <c:v>142.69999999999999</c:v>
                </c:pt>
                <c:pt idx="70">
                  <c:v>142.69999999999999</c:v>
                </c:pt>
                <c:pt idx="71">
                  <c:v>142.69999999999999</c:v>
                </c:pt>
                <c:pt idx="72">
                  <c:v>142.69999999999999</c:v>
                </c:pt>
                <c:pt idx="73">
                  <c:v>142.69999999999999</c:v>
                </c:pt>
                <c:pt idx="74">
                  <c:v>142.69999999999999</c:v>
                </c:pt>
                <c:pt idx="75">
                  <c:v>142.69999999999999</c:v>
                </c:pt>
                <c:pt idx="76">
                  <c:v>142.69999999999999</c:v>
                </c:pt>
                <c:pt idx="77">
                  <c:v>142.69999999999999</c:v>
                </c:pt>
                <c:pt idx="78">
                  <c:v>142.69999999999999</c:v>
                </c:pt>
                <c:pt idx="79">
                  <c:v>142.69999999999999</c:v>
                </c:pt>
                <c:pt idx="80">
                  <c:v>142.69999999999999</c:v>
                </c:pt>
                <c:pt idx="81">
                  <c:v>142.69999999999999</c:v>
                </c:pt>
                <c:pt idx="82">
                  <c:v>142.69999999999999</c:v>
                </c:pt>
                <c:pt idx="83">
                  <c:v>142.69999999999999</c:v>
                </c:pt>
                <c:pt idx="84">
                  <c:v>142.69999999999999</c:v>
                </c:pt>
                <c:pt idx="85">
                  <c:v>142.69999999999999</c:v>
                </c:pt>
                <c:pt idx="86">
                  <c:v>142.69999999999999</c:v>
                </c:pt>
                <c:pt idx="87">
                  <c:v>142.69999999999999</c:v>
                </c:pt>
                <c:pt idx="88">
                  <c:v>142.69999999999999</c:v>
                </c:pt>
                <c:pt idx="89">
                  <c:v>142.69999999999999</c:v>
                </c:pt>
                <c:pt idx="90">
                  <c:v>142.69999999999999</c:v>
                </c:pt>
                <c:pt idx="91">
                  <c:v>142.69999999999999</c:v>
                </c:pt>
                <c:pt idx="92">
                  <c:v>142.69999999999999</c:v>
                </c:pt>
                <c:pt idx="93">
                  <c:v>142.69999999999999</c:v>
                </c:pt>
                <c:pt idx="94">
                  <c:v>142.69999999999999</c:v>
                </c:pt>
                <c:pt idx="95">
                  <c:v>142.69999999999999</c:v>
                </c:pt>
                <c:pt idx="96">
                  <c:v>142.69999999999999</c:v>
                </c:pt>
                <c:pt idx="97">
                  <c:v>142.69999999999999</c:v>
                </c:pt>
                <c:pt idx="98">
                  <c:v>142.69999999999999</c:v>
                </c:pt>
                <c:pt idx="99">
                  <c:v>142.69999999999999</c:v>
                </c:pt>
                <c:pt idx="100">
                  <c:v>142.69999999999999</c:v>
                </c:pt>
                <c:pt idx="101">
                  <c:v>142.69999999999999</c:v>
                </c:pt>
                <c:pt idx="102">
                  <c:v>142.69999999999999</c:v>
                </c:pt>
                <c:pt idx="103">
                  <c:v>142.69999999999999</c:v>
                </c:pt>
                <c:pt idx="104">
                  <c:v>142.69999999999999</c:v>
                </c:pt>
                <c:pt idx="105">
                  <c:v>142.69999999999999</c:v>
                </c:pt>
                <c:pt idx="106">
                  <c:v>142.69999999999999</c:v>
                </c:pt>
                <c:pt idx="107">
                  <c:v>142.69999999999999</c:v>
                </c:pt>
                <c:pt idx="108">
                  <c:v>142.69999999999999</c:v>
                </c:pt>
                <c:pt idx="109">
                  <c:v>142.69999999999999</c:v>
                </c:pt>
                <c:pt idx="110">
                  <c:v>142.69999999999999</c:v>
                </c:pt>
                <c:pt idx="111">
                  <c:v>142.69999999999999</c:v>
                </c:pt>
                <c:pt idx="112">
                  <c:v>142.69999999999999</c:v>
                </c:pt>
                <c:pt idx="113">
                  <c:v>142.69999999999999</c:v>
                </c:pt>
                <c:pt idx="114">
                  <c:v>142.69999999999999</c:v>
                </c:pt>
                <c:pt idx="115">
                  <c:v>142.69999999999999</c:v>
                </c:pt>
                <c:pt idx="116">
                  <c:v>142.69999999999999</c:v>
                </c:pt>
                <c:pt idx="117">
                  <c:v>142.69999999999999</c:v>
                </c:pt>
                <c:pt idx="118">
                  <c:v>142.69999999999999</c:v>
                </c:pt>
                <c:pt idx="119">
                  <c:v>142.69999999999999</c:v>
                </c:pt>
                <c:pt idx="120">
                  <c:v>142.69999999999999</c:v>
                </c:pt>
                <c:pt idx="121">
                  <c:v>142.69999999999999</c:v>
                </c:pt>
                <c:pt idx="122">
                  <c:v>142.69999999999999</c:v>
                </c:pt>
                <c:pt idx="123">
                  <c:v>142.69999999999999</c:v>
                </c:pt>
                <c:pt idx="124">
                  <c:v>142.69999999999999</c:v>
                </c:pt>
                <c:pt idx="125">
                  <c:v>142.69999999999999</c:v>
                </c:pt>
                <c:pt idx="126">
                  <c:v>142.69999999999999</c:v>
                </c:pt>
                <c:pt idx="127">
                  <c:v>142.69999999999999</c:v>
                </c:pt>
                <c:pt idx="128">
                  <c:v>142.69999999999999</c:v>
                </c:pt>
                <c:pt idx="129">
                  <c:v>142.69999999999999</c:v>
                </c:pt>
                <c:pt idx="130">
                  <c:v>142.69999999999999</c:v>
                </c:pt>
                <c:pt idx="131">
                  <c:v>142.69999999999999</c:v>
                </c:pt>
                <c:pt idx="132">
                  <c:v>142.69999999999999</c:v>
                </c:pt>
                <c:pt idx="133">
                  <c:v>142.69999999999999</c:v>
                </c:pt>
                <c:pt idx="134">
                  <c:v>142.69999999999999</c:v>
                </c:pt>
                <c:pt idx="135">
                  <c:v>142.69999999999999</c:v>
                </c:pt>
                <c:pt idx="136">
                  <c:v>142.69999999999999</c:v>
                </c:pt>
                <c:pt idx="137">
                  <c:v>142.69999999999999</c:v>
                </c:pt>
                <c:pt idx="138">
                  <c:v>142.69999999999999</c:v>
                </c:pt>
                <c:pt idx="139">
                  <c:v>142.69999999999999</c:v>
                </c:pt>
                <c:pt idx="140">
                  <c:v>142.69999999999999</c:v>
                </c:pt>
                <c:pt idx="141">
                  <c:v>142.69999999999999</c:v>
                </c:pt>
                <c:pt idx="142">
                  <c:v>142.69999999999999</c:v>
                </c:pt>
                <c:pt idx="143">
                  <c:v>142.69999999999999</c:v>
                </c:pt>
                <c:pt idx="144">
                  <c:v>142.69999999999999</c:v>
                </c:pt>
                <c:pt idx="145">
                  <c:v>142.69999999999999</c:v>
                </c:pt>
                <c:pt idx="146">
                  <c:v>142.69999999999999</c:v>
                </c:pt>
                <c:pt idx="147">
                  <c:v>142.69999999999999</c:v>
                </c:pt>
                <c:pt idx="148">
                  <c:v>142.69999999999999</c:v>
                </c:pt>
                <c:pt idx="149">
                  <c:v>142.69999999999999</c:v>
                </c:pt>
                <c:pt idx="150">
                  <c:v>142.69999999999999</c:v>
                </c:pt>
                <c:pt idx="151">
                  <c:v>142.69999999999999</c:v>
                </c:pt>
                <c:pt idx="152">
                  <c:v>142.69999999999999</c:v>
                </c:pt>
                <c:pt idx="153">
                  <c:v>142.69999999999999</c:v>
                </c:pt>
                <c:pt idx="154">
                  <c:v>142.69999999999999</c:v>
                </c:pt>
                <c:pt idx="155">
                  <c:v>142.69999999999999</c:v>
                </c:pt>
                <c:pt idx="156">
                  <c:v>142.69999999999999</c:v>
                </c:pt>
                <c:pt idx="157">
                  <c:v>142.69999999999999</c:v>
                </c:pt>
                <c:pt idx="158">
                  <c:v>142.69999999999999</c:v>
                </c:pt>
                <c:pt idx="159">
                  <c:v>142.69999999999999</c:v>
                </c:pt>
                <c:pt idx="160">
                  <c:v>142.69999999999999</c:v>
                </c:pt>
                <c:pt idx="161">
                  <c:v>142.69999999999999</c:v>
                </c:pt>
                <c:pt idx="162">
                  <c:v>142.69999999999999</c:v>
                </c:pt>
                <c:pt idx="163">
                  <c:v>142.69999999999999</c:v>
                </c:pt>
                <c:pt idx="164">
                  <c:v>142.69999999999999</c:v>
                </c:pt>
                <c:pt idx="165">
                  <c:v>142.69999999999999</c:v>
                </c:pt>
                <c:pt idx="166">
                  <c:v>142.69999999999999</c:v>
                </c:pt>
                <c:pt idx="167">
                  <c:v>142.69999999999999</c:v>
                </c:pt>
                <c:pt idx="168">
                  <c:v>142.69999999999999</c:v>
                </c:pt>
                <c:pt idx="169">
                  <c:v>142.69999999999999</c:v>
                </c:pt>
                <c:pt idx="170">
                  <c:v>142.69999999999999</c:v>
                </c:pt>
                <c:pt idx="171">
                  <c:v>142.69999999999999</c:v>
                </c:pt>
                <c:pt idx="172">
                  <c:v>142.69999999999999</c:v>
                </c:pt>
                <c:pt idx="173">
                  <c:v>142.69999999999999</c:v>
                </c:pt>
                <c:pt idx="174">
                  <c:v>142.69999999999999</c:v>
                </c:pt>
                <c:pt idx="175">
                  <c:v>142.69999999999999</c:v>
                </c:pt>
                <c:pt idx="176">
                  <c:v>142.69999999999999</c:v>
                </c:pt>
                <c:pt idx="177">
                  <c:v>142.69999999999999</c:v>
                </c:pt>
                <c:pt idx="178">
                  <c:v>142.69999999999999</c:v>
                </c:pt>
                <c:pt idx="179">
                  <c:v>142.69999999999999</c:v>
                </c:pt>
                <c:pt idx="180">
                  <c:v>142.69999999999999</c:v>
                </c:pt>
                <c:pt idx="181">
                  <c:v>142.69999999999999</c:v>
                </c:pt>
                <c:pt idx="182">
                  <c:v>142.69999999999999</c:v>
                </c:pt>
                <c:pt idx="183">
                  <c:v>142.69999999999999</c:v>
                </c:pt>
                <c:pt idx="184">
                  <c:v>142.69999999999999</c:v>
                </c:pt>
                <c:pt idx="185">
                  <c:v>142.69999999999999</c:v>
                </c:pt>
                <c:pt idx="186">
                  <c:v>142.69999999999999</c:v>
                </c:pt>
                <c:pt idx="187">
                  <c:v>142.69999999999999</c:v>
                </c:pt>
                <c:pt idx="188">
                  <c:v>142.69999999999999</c:v>
                </c:pt>
                <c:pt idx="189">
                  <c:v>142.69999999999999</c:v>
                </c:pt>
                <c:pt idx="190">
                  <c:v>142.69999999999999</c:v>
                </c:pt>
                <c:pt idx="191">
                  <c:v>142.69999999999999</c:v>
                </c:pt>
                <c:pt idx="192">
                  <c:v>142.69999999999999</c:v>
                </c:pt>
                <c:pt idx="193">
                  <c:v>142.69999999999999</c:v>
                </c:pt>
                <c:pt idx="194">
                  <c:v>142.69999999999999</c:v>
                </c:pt>
                <c:pt idx="195">
                  <c:v>142.69999999999999</c:v>
                </c:pt>
                <c:pt idx="196">
                  <c:v>142.69999999999999</c:v>
                </c:pt>
                <c:pt idx="197">
                  <c:v>142.69999999999999</c:v>
                </c:pt>
                <c:pt idx="198">
                  <c:v>142.69999999999999</c:v>
                </c:pt>
                <c:pt idx="199">
                  <c:v>142.69999999999999</c:v>
                </c:pt>
                <c:pt idx="200">
                  <c:v>142.69999999999999</c:v>
                </c:pt>
                <c:pt idx="201">
                  <c:v>142.69999999999999</c:v>
                </c:pt>
                <c:pt idx="202">
                  <c:v>142.69999999999999</c:v>
                </c:pt>
                <c:pt idx="203">
                  <c:v>142.69999999999999</c:v>
                </c:pt>
                <c:pt idx="204">
                  <c:v>142.69999999999999</c:v>
                </c:pt>
                <c:pt idx="205">
                  <c:v>142.69999999999999</c:v>
                </c:pt>
                <c:pt idx="206">
                  <c:v>142.69999999999999</c:v>
                </c:pt>
                <c:pt idx="207">
                  <c:v>142.69999999999999</c:v>
                </c:pt>
                <c:pt idx="208">
                  <c:v>142.69999999999999</c:v>
                </c:pt>
                <c:pt idx="209">
                  <c:v>142.69999999999999</c:v>
                </c:pt>
                <c:pt idx="210">
                  <c:v>142.69999999999999</c:v>
                </c:pt>
                <c:pt idx="211">
                  <c:v>142.69999999999999</c:v>
                </c:pt>
                <c:pt idx="212">
                  <c:v>142.69999999999999</c:v>
                </c:pt>
                <c:pt idx="213">
                  <c:v>142.69999999999999</c:v>
                </c:pt>
                <c:pt idx="214">
                  <c:v>142.69999999999999</c:v>
                </c:pt>
                <c:pt idx="215">
                  <c:v>142.69999999999999</c:v>
                </c:pt>
                <c:pt idx="216">
                  <c:v>142.69999999999999</c:v>
                </c:pt>
                <c:pt idx="217">
                  <c:v>142.69999999999999</c:v>
                </c:pt>
                <c:pt idx="218">
                  <c:v>142.69999999999999</c:v>
                </c:pt>
                <c:pt idx="219">
                  <c:v>142.69999999999999</c:v>
                </c:pt>
                <c:pt idx="220">
                  <c:v>142.69999999999999</c:v>
                </c:pt>
                <c:pt idx="221">
                  <c:v>142.69999999999999</c:v>
                </c:pt>
                <c:pt idx="222">
                  <c:v>142.69999999999999</c:v>
                </c:pt>
                <c:pt idx="223">
                  <c:v>142.69999999999999</c:v>
                </c:pt>
                <c:pt idx="224">
                  <c:v>142.69999999999999</c:v>
                </c:pt>
                <c:pt idx="225">
                  <c:v>142.69999999999999</c:v>
                </c:pt>
                <c:pt idx="226">
                  <c:v>142.69999999999999</c:v>
                </c:pt>
                <c:pt idx="227">
                  <c:v>142.69999999999999</c:v>
                </c:pt>
                <c:pt idx="228">
                  <c:v>142.69999999999999</c:v>
                </c:pt>
                <c:pt idx="229">
                  <c:v>142.69999999999999</c:v>
                </c:pt>
                <c:pt idx="230">
                  <c:v>142.69999999999999</c:v>
                </c:pt>
                <c:pt idx="231">
                  <c:v>142.69999999999999</c:v>
                </c:pt>
                <c:pt idx="232">
                  <c:v>142.69999999999999</c:v>
                </c:pt>
                <c:pt idx="233">
                  <c:v>142.69999999999999</c:v>
                </c:pt>
                <c:pt idx="234">
                  <c:v>142.69999999999999</c:v>
                </c:pt>
                <c:pt idx="235">
                  <c:v>142.69999999999999</c:v>
                </c:pt>
                <c:pt idx="236">
                  <c:v>142.69999999999999</c:v>
                </c:pt>
                <c:pt idx="237">
                  <c:v>142.69999999999999</c:v>
                </c:pt>
                <c:pt idx="238">
                  <c:v>142.69999999999999</c:v>
                </c:pt>
                <c:pt idx="239">
                  <c:v>142.69999999999999</c:v>
                </c:pt>
                <c:pt idx="240">
                  <c:v>142.69999999999999</c:v>
                </c:pt>
                <c:pt idx="241">
                  <c:v>142.69999999999999</c:v>
                </c:pt>
                <c:pt idx="242">
                  <c:v>142.69999999999999</c:v>
                </c:pt>
                <c:pt idx="243">
                  <c:v>142.69999999999999</c:v>
                </c:pt>
                <c:pt idx="244">
                  <c:v>142.69999999999999</c:v>
                </c:pt>
                <c:pt idx="245">
                  <c:v>142.69999999999999</c:v>
                </c:pt>
                <c:pt idx="246">
                  <c:v>142.69999999999999</c:v>
                </c:pt>
                <c:pt idx="247">
                  <c:v>142.69999999999999</c:v>
                </c:pt>
                <c:pt idx="248">
                  <c:v>142.69999999999999</c:v>
                </c:pt>
                <c:pt idx="249">
                  <c:v>142.69999999999999</c:v>
                </c:pt>
                <c:pt idx="250">
                  <c:v>142.69999999999999</c:v>
                </c:pt>
                <c:pt idx="251">
                  <c:v>142.69999999999999</c:v>
                </c:pt>
                <c:pt idx="252">
                  <c:v>142.69999999999999</c:v>
                </c:pt>
                <c:pt idx="253">
                  <c:v>142.69999999999999</c:v>
                </c:pt>
                <c:pt idx="254">
                  <c:v>142.69999999999999</c:v>
                </c:pt>
                <c:pt idx="255">
                  <c:v>142.69999999999999</c:v>
                </c:pt>
                <c:pt idx="256">
                  <c:v>142.69999999999999</c:v>
                </c:pt>
                <c:pt idx="257">
                  <c:v>142.69999999999999</c:v>
                </c:pt>
                <c:pt idx="258">
                  <c:v>142.69999999999999</c:v>
                </c:pt>
                <c:pt idx="259">
                  <c:v>142.69999999999999</c:v>
                </c:pt>
                <c:pt idx="260">
                  <c:v>142.69999999999999</c:v>
                </c:pt>
                <c:pt idx="261">
                  <c:v>142.69999999999999</c:v>
                </c:pt>
                <c:pt idx="262">
                  <c:v>142.69999999999999</c:v>
                </c:pt>
                <c:pt idx="263">
                  <c:v>142.69999999999999</c:v>
                </c:pt>
                <c:pt idx="264">
                  <c:v>142.69999999999999</c:v>
                </c:pt>
                <c:pt idx="265">
                  <c:v>142.69999999999999</c:v>
                </c:pt>
                <c:pt idx="266">
                  <c:v>142.69999999999999</c:v>
                </c:pt>
                <c:pt idx="267">
                  <c:v>142.69999999999999</c:v>
                </c:pt>
                <c:pt idx="268">
                  <c:v>142.69999999999999</c:v>
                </c:pt>
                <c:pt idx="269">
                  <c:v>142.69999999999999</c:v>
                </c:pt>
                <c:pt idx="270">
                  <c:v>142.69999999999999</c:v>
                </c:pt>
                <c:pt idx="271">
                  <c:v>142.69999999999999</c:v>
                </c:pt>
                <c:pt idx="272">
                  <c:v>142.69999999999999</c:v>
                </c:pt>
                <c:pt idx="273">
                  <c:v>142.69999999999999</c:v>
                </c:pt>
                <c:pt idx="274">
                  <c:v>142.69999999999999</c:v>
                </c:pt>
                <c:pt idx="275">
                  <c:v>142.69999999999999</c:v>
                </c:pt>
                <c:pt idx="276">
                  <c:v>142.69999999999999</c:v>
                </c:pt>
                <c:pt idx="277">
                  <c:v>142.69999999999999</c:v>
                </c:pt>
                <c:pt idx="278">
                  <c:v>142.69999999999999</c:v>
                </c:pt>
                <c:pt idx="279">
                  <c:v>142.69999999999999</c:v>
                </c:pt>
                <c:pt idx="280">
                  <c:v>142.69999999999999</c:v>
                </c:pt>
                <c:pt idx="281">
                  <c:v>142.69999999999999</c:v>
                </c:pt>
                <c:pt idx="282">
                  <c:v>142.69999999999999</c:v>
                </c:pt>
                <c:pt idx="283">
                  <c:v>142.69999999999999</c:v>
                </c:pt>
                <c:pt idx="284">
                  <c:v>142.69999999999999</c:v>
                </c:pt>
                <c:pt idx="285">
                  <c:v>142.69999999999999</c:v>
                </c:pt>
                <c:pt idx="286">
                  <c:v>142.69999999999999</c:v>
                </c:pt>
                <c:pt idx="287">
                  <c:v>142.69999999999999</c:v>
                </c:pt>
                <c:pt idx="288">
                  <c:v>142.69999999999999</c:v>
                </c:pt>
                <c:pt idx="289">
                  <c:v>142.69999999999999</c:v>
                </c:pt>
                <c:pt idx="290">
                  <c:v>142.69999999999999</c:v>
                </c:pt>
                <c:pt idx="291">
                  <c:v>142.69999999999999</c:v>
                </c:pt>
                <c:pt idx="292">
                  <c:v>142.69999999999999</c:v>
                </c:pt>
                <c:pt idx="293">
                  <c:v>142.69999999999999</c:v>
                </c:pt>
                <c:pt idx="294">
                  <c:v>142.69999999999999</c:v>
                </c:pt>
                <c:pt idx="295">
                  <c:v>142.69999999999999</c:v>
                </c:pt>
                <c:pt idx="296">
                  <c:v>142.69999999999999</c:v>
                </c:pt>
                <c:pt idx="297">
                  <c:v>142.69999999999999</c:v>
                </c:pt>
                <c:pt idx="298">
                  <c:v>142.69999999999999</c:v>
                </c:pt>
                <c:pt idx="299">
                  <c:v>142.69999999999999</c:v>
                </c:pt>
                <c:pt idx="300">
                  <c:v>142.69999999999999</c:v>
                </c:pt>
                <c:pt idx="301">
                  <c:v>142.69999999999999</c:v>
                </c:pt>
                <c:pt idx="302">
                  <c:v>142.69999999999999</c:v>
                </c:pt>
                <c:pt idx="303">
                  <c:v>142.69999999999999</c:v>
                </c:pt>
                <c:pt idx="304">
                  <c:v>142.69999999999999</c:v>
                </c:pt>
                <c:pt idx="305">
                  <c:v>142.69999999999999</c:v>
                </c:pt>
                <c:pt idx="306">
                  <c:v>142.69999999999999</c:v>
                </c:pt>
                <c:pt idx="307">
                  <c:v>142.69999999999999</c:v>
                </c:pt>
                <c:pt idx="308">
                  <c:v>142.69999999999999</c:v>
                </c:pt>
                <c:pt idx="309">
                  <c:v>142.69999999999999</c:v>
                </c:pt>
                <c:pt idx="310">
                  <c:v>142.69999999999999</c:v>
                </c:pt>
                <c:pt idx="311">
                  <c:v>142.69999999999999</c:v>
                </c:pt>
                <c:pt idx="312">
                  <c:v>142.69999999999999</c:v>
                </c:pt>
                <c:pt idx="313">
                  <c:v>142.69999999999999</c:v>
                </c:pt>
                <c:pt idx="314">
                  <c:v>142.69999999999999</c:v>
                </c:pt>
                <c:pt idx="315">
                  <c:v>142.69999999999999</c:v>
                </c:pt>
                <c:pt idx="316">
                  <c:v>142.69999999999999</c:v>
                </c:pt>
                <c:pt idx="317">
                  <c:v>142.69999999999999</c:v>
                </c:pt>
                <c:pt idx="318">
                  <c:v>142.69999999999999</c:v>
                </c:pt>
                <c:pt idx="319">
                  <c:v>142.69999999999999</c:v>
                </c:pt>
                <c:pt idx="320">
                  <c:v>142.69999999999999</c:v>
                </c:pt>
                <c:pt idx="321">
                  <c:v>142.69999999999999</c:v>
                </c:pt>
                <c:pt idx="322">
                  <c:v>142.69999999999999</c:v>
                </c:pt>
                <c:pt idx="323">
                  <c:v>142.69999999999999</c:v>
                </c:pt>
                <c:pt idx="324">
                  <c:v>142.69999999999999</c:v>
                </c:pt>
                <c:pt idx="325">
                  <c:v>142.69999999999999</c:v>
                </c:pt>
                <c:pt idx="326">
                  <c:v>142.69999999999999</c:v>
                </c:pt>
                <c:pt idx="327">
                  <c:v>142.69999999999999</c:v>
                </c:pt>
                <c:pt idx="328">
                  <c:v>142.69999999999999</c:v>
                </c:pt>
                <c:pt idx="329">
                  <c:v>142.69999999999999</c:v>
                </c:pt>
                <c:pt idx="330">
                  <c:v>142.69999999999999</c:v>
                </c:pt>
                <c:pt idx="331">
                  <c:v>142.69999999999999</c:v>
                </c:pt>
                <c:pt idx="332">
                  <c:v>142.69999999999999</c:v>
                </c:pt>
                <c:pt idx="333">
                  <c:v>142.69999999999999</c:v>
                </c:pt>
                <c:pt idx="334">
                  <c:v>142.69999999999999</c:v>
                </c:pt>
                <c:pt idx="335">
                  <c:v>142.69999999999999</c:v>
                </c:pt>
                <c:pt idx="336">
                  <c:v>142.69999999999999</c:v>
                </c:pt>
                <c:pt idx="337">
                  <c:v>142.69999999999999</c:v>
                </c:pt>
                <c:pt idx="338">
                  <c:v>142.69999999999999</c:v>
                </c:pt>
                <c:pt idx="339">
                  <c:v>142.69999999999999</c:v>
                </c:pt>
                <c:pt idx="340">
                  <c:v>142.69999999999999</c:v>
                </c:pt>
                <c:pt idx="341">
                  <c:v>142.69999999999999</c:v>
                </c:pt>
                <c:pt idx="342">
                  <c:v>142.69999999999999</c:v>
                </c:pt>
                <c:pt idx="343">
                  <c:v>142.69999999999999</c:v>
                </c:pt>
                <c:pt idx="344">
                  <c:v>142.69999999999999</c:v>
                </c:pt>
                <c:pt idx="345">
                  <c:v>142.69999999999999</c:v>
                </c:pt>
                <c:pt idx="346">
                  <c:v>142.69999999999999</c:v>
                </c:pt>
                <c:pt idx="347">
                  <c:v>142.69999999999999</c:v>
                </c:pt>
                <c:pt idx="348">
                  <c:v>142.69999999999999</c:v>
                </c:pt>
                <c:pt idx="349">
                  <c:v>142.69999999999999</c:v>
                </c:pt>
                <c:pt idx="350">
                  <c:v>142.69999999999999</c:v>
                </c:pt>
                <c:pt idx="351">
                  <c:v>142.69999999999999</c:v>
                </c:pt>
                <c:pt idx="352">
                  <c:v>142.69999999999999</c:v>
                </c:pt>
                <c:pt idx="353">
                  <c:v>142.69999999999999</c:v>
                </c:pt>
                <c:pt idx="354">
                  <c:v>142.69999999999999</c:v>
                </c:pt>
                <c:pt idx="355">
                  <c:v>142.69999999999999</c:v>
                </c:pt>
                <c:pt idx="356">
                  <c:v>142.69999999999999</c:v>
                </c:pt>
                <c:pt idx="357">
                  <c:v>142.69999999999999</c:v>
                </c:pt>
                <c:pt idx="358">
                  <c:v>142.69999999999999</c:v>
                </c:pt>
                <c:pt idx="359">
                  <c:v>142.69999999999999</c:v>
                </c:pt>
                <c:pt idx="360">
                  <c:v>142.69999999999999</c:v>
                </c:pt>
                <c:pt idx="361">
                  <c:v>142.69999999999999</c:v>
                </c:pt>
                <c:pt idx="362">
                  <c:v>142.69999999999999</c:v>
                </c:pt>
                <c:pt idx="363">
                  <c:v>142.69999999999999</c:v>
                </c:pt>
                <c:pt idx="364">
                  <c:v>142.69999999999999</c:v>
                </c:pt>
                <c:pt idx="365">
                  <c:v>142.69999999999999</c:v>
                </c:pt>
                <c:pt idx="366">
                  <c:v>142.69999999999999</c:v>
                </c:pt>
                <c:pt idx="367">
                  <c:v>142.69999999999999</c:v>
                </c:pt>
                <c:pt idx="368">
                  <c:v>142.69999999999999</c:v>
                </c:pt>
                <c:pt idx="369">
                  <c:v>142.69999999999999</c:v>
                </c:pt>
                <c:pt idx="370">
                  <c:v>142.69999999999999</c:v>
                </c:pt>
                <c:pt idx="371">
                  <c:v>142.69999999999999</c:v>
                </c:pt>
                <c:pt idx="372">
                  <c:v>142.69999999999999</c:v>
                </c:pt>
                <c:pt idx="373">
                  <c:v>142.69999999999999</c:v>
                </c:pt>
                <c:pt idx="374">
                  <c:v>142.69999999999999</c:v>
                </c:pt>
                <c:pt idx="375">
                  <c:v>142.69999999999999</c:v>
                </c:pt>
                <c:pt idx="376">
                  <c:v>142.69999999999999</c:v>
                </c:pt>
                <c:pt idx="377">
                  <c:v>142.69999999999999</c:v>
                </c:pt>
                <c:pt idx="378">
                  <c:v>142.69999999999999</c:v>
                </c:pt>
                <c:pt idx="379">
                  <c:v>142.69999999999999</c:v>
                </c:pt>
                <c:pt idx="380">
                  <c:v>142.69999999999999</c:v>
                </c:pt>
                <c:pt idx="381">
                  <c:v>142.69999999999999</c:v>
                </c:pt>
                <c:pt idx="382">
                  <c:v>142.69999999999999</c:v>
                </c:pt>
                <c:pt idx="383">
                  <c:v>142.69999999999999</c:v>
                </c:pt>
                <c:pt idx="384">
                  <c:v>142.69999999999999</c:v>
                </c:pt>
                <c:pt idx="385">
                  <c:v>142.69999999999999</c:v>
                </c:pt>
                <c:pt idx="386">
                  <c:v>142.69999999999999</c:v>
                </c:pt>
                <c:pt idx="387">
                  <c:v>142.69999999999999</c:v>
                </c:pt>
                <c:pt idx="388">
                  <c:v>142.69999999999999</c:v>
                </c:pt>
                <c:pt idx="389">
                  <c:v>142.69999999999999</c:v>
                </c:pt>
                <c:pt idx="390">
                  <c:v>142.69999999999999</c:v>
                </c:pt>
                <c:pt idx="391">
                  <c:v>142.69999999999999</c:v>
                </c:pt>
                <c:pt idx="392">
                  <c:v>142.69999999999999</c:v>
                </c:pt>
                <c:pt idx="393">
                  <c:v>142.69999999999999</c:v>
                </c:pt>
                <c:pt idx="394">
                  <c:v>142.69999999999999</c:v>
                </c:pt>
                <c:pt idx="395">
                  <c:v>142.69999999999999</c:v>
                </c:pt>
                <c:pt idx="396">
                  <c:v>142.69999999999999</c:v>
                </c:pt>
                <c:pt idx="397">
                  <c:v>142.69999999999999</c:v>
                </c:pt>
                <c:pt idx="398">
                  <c:v>142.69999999999999</c:v>
                </c:pt>
                <c:pt idx="399">
                  <c:v>142.69999999999999</c:v>
                </c:pt>
                <c:pt idx="400">
                  <c:v>142.69999999999999</c:v>
                </c:pt>
                <c:pt idx="401">
                  <c:v>142.69999999999999</c:v>
                </c:pt>
                <c:pt idx="402">
                  <c:v>142.69999999999999</c:v>
                </c:pt>
                <c:pt idx="403">
                  <c:v>142.69999999999999</c:v>
                </c:pt>
                <c:pt idx="404">
                  <c:v>142.69999999999999</c:v>
                </c:pt>
                <c:pt idx="405">
                  <c:v>142.69999999999999</c:v>
                </c:pt>
                <c:pt idx="406">
                  <c:v>142.69999999999999</c:v>
                </c:pt>
                <c:pt idx="407">
                  <c:v>142.69999999999999</c:v>
                </c:pt>
                <c:pt idx="408">
                  <c:v>142.69999999999999</c:v>
                </c:pt>
                <c:pt idx="409">
                  <c:v>142.69999999999999</c:v>
                </c:pt>
                <c:pt idx="410">
                  <c:v>142.69999999999999</c:v>
                </c:pt>
                <c:pt idx="411">
                  <c:v>142.69999999999999</c:v>
                </c:pt>
                <c:pt idx="412">
                  <c:v>142.69999999999999</c:v>
                </c:pt>
                <c:pt idx="413">
                  <c:v>142.69999999999999</c:v>
                </c:pt>
                <c:pt idx="414">
                  <c:v>142.69999999999999</c:v>
                </c:pt>
                <c:pt idx="415">
                  <c:v>142.69999999999999</c:v>
                </c:pt>
                <c:pt idx="416">
                  <c:v>142.69999999999999</c:v>
                </c:pt>
                <c:pt idx="417">
                  <c:v>142.69999999999999</c:v>
                </c:pt>
                <c:pt idx="418">
                  <c:v>142.69999999999999</c:v>
                </c:pt>
                <c:pt idx="419">
                  <c:v>142.69999999999999</c:v>
                </c:pt>
                <c:pt idx="420">
                  <c:v>142.69999999999999</c:v>
                </c:pt>
                <c:pt idx="421">
                  <c:v>142.69999999999999</c:v>
                </c:pt>
                <c:pt idx="422">
                  <c:v>142.69999999999999</c:v>
                </c:pt>
                <c:pt idx="423">
                  <c:v>142.69999999999999</c:v>
                </c:pt>
                <c:pt idx="424">
                  <c:v>142.69999999999999</c:v>
                </c:pt>
                <c:pt idx="425">
                  <c:v>142.69999999999999</c:v>
                </c:pt>
                <c:pt idx="426">
                  <c:v>142.69999999999999</c:v>
                </c:pt>
                <c:pt idx="427">
                  <c:v>142.69999999999999</c:v>
                </c:pt>
                <c:pt idx="428">
                  <c:v>142.69999999999999</c:v>
                </c:pt>
                <c:pt idx="429">
                  <c:v>142.69999999999999</c:v>
                </c:pt>
                <c:pt idx="430">
                  <c:v>142.69999999999999</c:v>
                </c:pt>
                <c:pt idx="431">
                  <c:v>142.69999999999999</c:v>
                </c:pt>
                <c:pt idx="432">
                  <c:v>142.69999999999999</c:v>
                </c:pt>
                <c:pt idx="433">
                  <c:v>142.69999999999999</c:v>
                </c:pt>
                <c:pt idx="434">
                  <c:v>142.69999999999999</c:v>
                </c:pt>
                <c:pt idx="435">
                  <c:v>142.69999999999999</c:v>
                </c:pt>
                <c:pt idx="436">
                  <c:v>142.69999999999999</c:v>
                </c:pt>
                <c:pt idx="437">
                  <c:v>142.69999999999999</c:v>
                </c:pt>
                <c:pt idx="438">
                  <c:v>142.69999999999999</c:v>
                </c:pt>
                <c:pt idx="439">
                  <c:v>142.69999999999999</c:v>
                </c:pt>
                <c:pt idx="440">
                  <c:v>142.69999999999999</c:v>
                </c:pt>
                <c:pt idx="441">
                  <c:v>142.69999999999999</c:v>
                </c:pt>
                <c:pt idx="442">
                  <c:v>142.69999999999999</c:v>
                </c:pt>
                <c:pt idx="443">
                  <c:v>142.69999999999999</c:v>
                </c:pt>
                <c:pt idx="444">
                  <c:v>142.69999999999999</c:v>
                </c:pt>
                <c:pt idx="445">
                  <c:v>142.69999999999999</c:v>
                </c:pt>
                <c:pt idx="446">
                  <c:v>142.69999999999999</c:v>
                </c:pt>
                <c:pt idx="447">
                  <c:v>142.69999999999999</c:v>
                </c:pt>
                <c:pt idx="448">
                  <c:v>142.69999999999999</c:v>
                </c:pt>
                <c:pt idx="449">
                  <c:v>142.69999999999999</c:v>
                </c:pt>
                <c:pt idx="450">
                  <c:v>142.69999999999999</c:v>
                </c:pt>
                <c:pt idx="451">
                  <c:v>142.69999999999999</c:v>
                </c:pt>
                <c:pt idx="452">
                  <c:v>142.69999999999999</c:v>
                </c:pt>
                <c:pt idx="453">
                  <c:v>142.69999999999999</c:v>
                </c:pt>
                <c:pt idx="454">
                  <c:v>142.69999999999999</c:v>
                </c:pt>
                <c:pt idx="455">
                  <c:v>142.69999999999999</c:v>
                </c:pt>
                <c:pt idx="456">
                  <c:v>142.69999999999999</c:v>
                </c:pt>
                <c:pt idx="457">
                  <c:v>142.69999999999999</c:v>
                </c:pt>
                <c:pt idx="458">
                  <c:v>142.69999999999999</c:v>
                </c:pt>
                <c:pt idx="459">
                  <c:v>142.69999999999999</c:v>
                </c:pt>
                <c:pt idx="460">
                  <c:v>142.69999999999999</c:v>
                </c:pt>
                <c:pt idx="461">
                  <c:v>142.69999999999999</c:v>
                </c:pt>
                <c:pt idx="462">
                  <c:v>142.69999999999999</c:v>
                </c:pt>
                <c:pt idx="463">
                  <c:v>142.69999999999999</c:v>
                </c:pt>
                <c:pt idx="464">
                  <c:v>142.69999999999999</c:v>
                </c:pt>
                <c:pt idx="465">
                  <c:v>142.69999999999999</c:v>
                </c:pt>
                <c:pt idx="466">
                  <c:v>142.69999999999999</c:v>
                </c:pt>
                <c:pt idx="467">
                  <c:v>142.69999999999999</c:v>
                </c:pt>
                <c:pt idx="468">
                  <c:v>142.69999999999999</c:v>
                </c:pt>
                <c:pt idx="469">
                  <c:v>142.69999999999999</c:v>
                </c:pt>
                <c:pt idx="470">
                  <c:v>142.69999999999999</c:v>
                </c:pt>
                <c:pt idx="471">
                  <c:v>142.69999999999999</c:v>
                </c:pt>
                <c:pt idx="472">
                  <c:v>142.69999999999999</c:v>
                </c:pt>
                <c:pt idx="473">
                  <c:v>142.69999999999999</c:v>
                </c:pt>
                <c:pt idx="474">
                  <c:v>142.69999999999999</c:v>
                </c:pt>
                <c:pt idx="475">
                  <c:v>142.69999999999999</c:v>
                </c:pt>
                <c:pt idx="476">
                  <c:v>142.69999999999999</c:v>
                </c:pt>
                <c:pt idx="477">
                  <c:v>142.69999999999999</c:v>
                </c:pt>
                <c:pt idx="478">
                  <c:v>142.69999999999999</c:v>
                </c:pt>
                <c:pt idx="479">
                  <c:v>142.69999999999999</c:v>
                </c:pt>
                <c:pt idx="480">
                  <c:v>142.69999999999999</c:v>
                </c:pt>
                <c:pt idx="481">
                  <c:v>142.69999999999999</c:v>
                </c:pt>
                <c:pt idx="482">
                  <c:v>142.69999999999999</c:v>
                </c:pt>
                <c:pt idx="483">
                  <c:v>142.69999999999999</c:v>
                </c:pt>
                <c:pt idx="484">
                  <c:v>142.69999999999999</c:v>
                </c:pt>
                <c:pt idx="485">
                  <c:v>142.69999999999999</c:v>
                </c:pt>
                <c:pt idx="486">
                  <c:v>142.69999999999999</c:v>
                </c:pt>
                <c:pt idx="487">
                  <c:v>142.69999999999999</c:v>
                </c:pt>
                <c:pt idx="488">
                  <c:v>142.69999999999999</c:v>
                </c:pt>
                <c:pt idx="489">
                  <c:v>142.69999999999999</c:v>
                </c:pt>
                <c:pt idx="490">
                  <c:v>142.69999999999999</c:v>
                </c:pt>
                <c:pt idx="491">
                  <c:v>142.69999999999999</c:v>
                </c:pt>
                <c:pt idx="492">
                  <c:v>142.69999999999999</c:v>
                </c:pt>
                <c:pt idx="493">
                  <c:v>142.69999999999999</c:v>
                </c:pt>
                <c:pt idx="494">
                  <c:v>142.69999999999999</c:v>
                </c:pt>
                <c:pt idx="495">
                  <c:v>142.69999999999999</c:v>
                </c:pt>
                <c:pt idx="496">
                  <c:v>142.69999999999999</c:v>
                </c:pt>
                <c:pt idx="497">
                  <c:v>142.69999999999999</c:v>
                </c:pt>
                <c:pt idx="498">
                  <c:v>142.69999999999999</c:v>
                </c:pt>
                <c:pt idx="499">
                  <c:v>142.69999999999999</c:v>
                </c:pt>
                <c:pt idx="500">
                  <c:v>142.69999999999999</c:v>
                </c:pt>
                <c:pt idx="501">
                  <c:v>142.69999999999999</c:v>
                </c:pt>
                <c:pt idx="502">
                  <c:v>142.69999999999999</c:v>
                </c:pt>
                <c:pt idx="503">
                  <c:v>142.69999999999999</c:v>
                </c:pt>
                <c:pt idx="504">
                  <c:v>142.69999999999999</c:v>
                </c:pt>
                <c:pt idx="505">
                  <c:v>142.69999999999999</c:v>
                </c:pt>
                <c:pt idx="506">
                  <c:v>142.69999999999999</c:v>
                </c:pt>
                <c:pt idx="507">
                  <c:v>142.69999999999999</c:v>
                </c:pt>
                <c:pt idx="508">
                  <c:v>142.69999999999999</c:v>
                </c:pt>
                <c:pt idx="509">
                  <c:v>142.69999999999999</c:v>
                </c:pt>
                <c:pt idx="510">
                  <c:v>142.69999999999999</c:v>
                </c:pt>
                <c:pt idx="511">
                  <c:v>142.69999999999999</c:v>
                </c:pt>
                <c:pt idx="512">
                  <c:v>142.69999999999999</c:v>
                </c:pt>
                <c:pt idx="513">
                  <c:v>142.69999999999999</c:v>
                </c:pt>
                <c:pt idx="514">
                  <c:v>142.69999999999999</c:v>
                </c:pt>
                <c:pt idx="515">
                  <c:v>142.69999999999999</c:v>
                </c:pt>
                <c:pt idx="516">
                  <c:v>142.69999999999999</c:v>
                </c:pt>
                <c:pt idx="517">
                  <c:v>142.69999999999999</c:v>
                </c:pt>
                <c:pt idx="518">
                  <c:v>142.69999999999999</c:v>
                </c:pt>
                <c:pt idx="519">
                  <c:v>142.69999999999999</c:v>
                </c:pt>
                <c:pt idx="520">
                  <c:v>142.69999999999999</c:v>
                </c:pt>
                <c:pt idx="521">
                  <c:v>142.69999999999999</c:v>
                </c:pt>
                <c:pt idx="522">
                  <c:v>142.69999999999999</c:v>
                </c:pt>
                <c:pt idx="523">
                  <c:v>142.69999999999999</c:v>
                </c:pt>
                <c:pt idx="524">
                  <c:v>142.69999999999999</c:v>
                </c:pt>
                <c:pt idx="525">
                  <c:v>142.69999999999999</c:v>
                </c:pt>
                <c:pt idx="526">
                  <c:v>142.69999999999999</c:v>
                </c:pt>
                <c:pt idx="527">
                  <c:v>142.69999999999999</c:v>
                </c:pt>
                <c:pt idx="528">
                  <c:v>142.69999999999999</c:v>
                </c:pt>
                <c:pt idx="529">
                  <c:v>142.69999999999999</c:v>
                </c:pt>
                <c:pt idx="530">
                  <c:v>142.69999999999999</c:v>
                </c:pt>
                <c:pt idx="531">
                  <c:v>142.69999999999999</c:v>
                </c:pt>
                <c:pt idx="532">
                  <c:v>142.69999999999999</c:v>
                </c:pt>
                <c:pt idx="533">
                  <c:v>142.69999999999999</c:v>
                </c:pt>
                <c:pt idx="534">
                  <c:v>142.69999999999999</c:v>
                </c:pt>
                <c:pt idx="535">
                  <c:v>142.69999999999999</c:v>
                </c:pt>
                <c:pt idx="536">
                  <c:v>142.69999999999999</c:v>
                </c:pt>
                <c:pt idx="537">
                  <c:v>142.69999999999999</c:v>
                </c:pt>
                <c:pt idx="538">
                  <c:v>142.69999999999999</c:v>
                </c:pt>
                <c:pt idx="539">
                  <c:v>142.69999999999999</c:v>
                </c:pt>
                <c:pt idx="540">
                  <c:v>142.69999999999999</c:v>
                </c:pt>
                <c:pt idx="541">
                  <c:v>142.69999999999999</c:v>
                </c:pt>
                <c:pt idx="542">
                  <c:v>142.69999999999999</c:v>
                </c:pt>
                <c:pt idx="543">
                  <c:v>142.69999999999999</c:v>
                </c:pt>
                <c:pt idx="544">
                  <c:v>142.69999999999999</c:v>
                </c:pt>
                <c:pt idx="545">
                  <c:v>142.69999999999999</c:v>
                </c:pt>
                <c:pt idx="546">
                  <c:v>142.69999999999999</c:v>
                </c:pt>
                <c:pt idx="547">
                  <c:v>142.69999999999999</c:v>
                </c:pt>
                <c:pt idx="548">
                  <c:v>142.69999999999999</c:v>
                </c:pt>
                <c:pt idx="549">
                  <c:v>142.69999999999999</c:v>
                </c:pt>
                <c:pt idx="550">
                  <c:v>142.69999999999999</c:v>
                </c:pt>
                <c:pt idx="551">
                  <c:v>142.69999999999999</c:v>
                </c:pt>
                <c:pt idx="552">
                  <c:v>142.69999999999999</c:v>
                </c:pt>
                <c:pt idx="553">
                  <c:v>142.69999999999999</c:v>
                </c:pt>
                <c:pt idx="554">
                  <c:v>142.69999999999999</c:v>
                </c:pt>
                <c:pt idx="555">
                  <c:v>142.69999999999999</c:v>
                </c:pt>
                <c:pt idx="556">
                  <c:v>142.69999999999999</c:v>
                </c:pt>
                <c:pt idx="557">
                  <c:v>142.69999999999999</c:v>
                </c:pt>
                <c:pt idx="558">
                  <c:v>142.69999999999999</c:v>
                </c:pt>
                <c:pt idx="559">
                  <c:v>142.69999999999999</c:v>
                </c:pt>
                <c:pt idx="560">
                  <c:v>142.69999999999999</c:v>
                </c:pt>
                <c:pt idx="561">
                  <c:v>142.69999999999999</c:v>
                </c:pt>
                <c:pt idx="562">
                  <c:v>142.69999999999999</c:v>
                </c:pt>
                <c:pt idx="563">
                  <c:v>142.69999999999999</c:v>
                </c:pt>
                <c:pt idx="564">
                  <c:v>142.69999999999999</c:v>
                </c:pt>
                <c:pt idx="565">
                  <c:v>142.69999999999999</c:v>
                </c:pt>
                <c:pt idx="566">
                  <c:v>142.69999999999999</c:v>
                </c:pt>
                <c:pt idx="567">
                  <c:v>142.69999999999999</c:v>
                </c:pt>
                <c:pt idx="568">
                  <c:v>142.69999999999999</c:v>
                </c:pt>
                <c:pt idx="569">
                  <c:v>142.69999999999999</c:v>
                </c:pt>
                <c:pt idx="570">
                  <c:v>142.69999999999999</c:v>
                </c:pt>
                <c:pt idx="571">
                  <c:v>142.69999999999999</c:v>
                </c:pt>
                <c:pt idx="572">
                  <c:v>142.69999999999999</c:v>
                </c:pt>
                <c:pt idx="573">
                  <c:v>142.69999999999999</c:v>
                </c:pt>
                <c:pt idx="574">
                  <c:v>142.69999999999999</c:v>
                </c:pt>
                <c:pt idx="575">
                  <c:v>142.69999999999999</c:v>
                </c:pt>
                <c:pt idx="576">
                  <c:v>142.69999999999999</c:v>
                </c:pt>
                <c:pt idx="577">
                  <c:v>142.69999999999999</c:v>
                </c:pt>
                <c:pt idx="578">
                  <c:v>142.69999999999999</c:v>
                </c:pt>
                <c:pt idx="579">
                  <c:v>142.69999999999999</c:v>
                </c:pt>
                <c:pt idx="580">
                  <c:v>142.69999999999999</c:v>
                </c:pt>
                <c:pt idx="581">
                  <c:v>142.69999999999999</c:v>
                </c:pt>
                <c:pt idx="582">
                  <c:v>142.69999999999999</c:v>
                </c:pt>
                <c:pt idx="583">
                  <c:v>142.69999999999999</c:v>
                </c:pt>
                <c:pt idx="584">
                  <c:v>142.69999999999999</c:v>
                </c:pt>
                <c:pt idx="585">
                  <c:v>142.69999999999999</c:v>
                </c:pt>
                <c:pt idx="586">
                  <c:v>142.69999999999999</c:v>
                </c:pt>
                <c:pt idx="587">
                  <c:v>142.69999999999999</c:v>
                </c:pt>
                <c:pt idx="588">
                  <c:v>142.69999999999999</c:v>
                </c:pt>
                <c:pt idx="589">
                  <c:v>142.69999999999999</c:v>
                </c:pt>
                <c:pt idx="590">
                  <c:v>142.69999999999999</c:v>
                </c:pt>
                <c:pt idx="591">
                  <c:v>142.69999999999999</c:v>
                </c:pt>
                <c:pt idx="592">
                  <c:v>142.69999999999999</c:v>
                </c:pt>
                <c:pt idx="593">
                  <c:v>142.69999999999999</c:v>
                </c:pt>
                <c:pt idx="594">
                  <c:v>142.69999999999999</c:v>
                </c:pt>
                <c:pt idx="595">
                  <c:v>142.69999999999999</c:v>
                </c:pt>
                <c:pt idx="596">
                  <c:v>142.69999999999999</c:v>
                </c:pt>
                <c:pt idx="597">
                  <c:v>142.69999999999999</c:v>
                </c:pt>
                <c:pt idx="598">
                  <c:v>142.69999999999999</c:v>
                </c:pt>
                <c:pt idx="599">
                  <c:v>142.69999999999999</c:v>
                </c:pt>
                <c:pt idx="600">
                  <c:v>142.69999999999999</c:v>
                </c:pt>
                <c:pt idx="601">
                  <c:v>142.69999999999999</c:v>
                </c:pt>
                <c:pt idx="602">
                  <c:v>142.69999999999999</c:v>
                </c:pt>
                <c:pt idx="603">
                  <c:v>142.69999999999999</c:v>
                </c:pt>
                <c:pt idx="604">
                  <c:v>142.69999999999999</c:v>
                </c:pt>
                <c:pt idx="605">
                  <c:v>142.69999999999999</c:v>
                </c:pt>
                <c:pt idx="606">
                  <c:v>142.69999999999999</c:v>
                </c:pt>
                <c:pt idx="607">
                  <c:v>142.69999999999999</c:v>
                </c:pt>
                <c:pt idx="608">
                  <c:v>142.69999999999999</c:v>
                </c:pt>
                <c:pt idx="609">
                  <c:v>142.69999999999999</c:v>
                </c:pt>
                <c:pt idx="610">
                  <c:v>142.69999999999999</c:v>
                </c:pt>
                <c:pt idx="611">
                  <c:v>142.69999999999999</c:v>
                </c:pt>
                <c:pt idx="612">
                  <c:v>142.69999999999999</c:v>
                </c:pt>
                <c:pt idx="613">
                  <c:v>142.69999999999999</c:v>
                </c:pt>
                <c:pt idx="614">
                  <c:v>142.69999999999999</c:v>
                </c:pt>
                <c:pt idx="615">
                  <c:v>142.69999999999999</c:v>
                </c:pt>
                <c:pt idx="616">
                  <c:v>142.69999999999999</c:v>
                </c:pt>
                <c:pt idx="617">
                  <c:v>142.69999999999999</c:v>
                </c:pt>
                <c:pt idx="618">
                  <c:v>142.69999999999999</c:v>
                </c:pt>
                <c:pt idx="619">
                  <c:v>142.69999999999999</c:v>
                </c:pt>
                <c:pt idx="620">
                  <c:v>142.69999999999999</c:v>
                </c:pt>
                <c:pt idx="621">
                  <c:v>142.69999999999999</c:v>
                </c:pt>
                <c:pt idx="622">
                  <c:v>142.69999999999999</c:v>
                </c:pt>
                <c:pt idx="623">
                  <c:v>142.69999999999999</c:v>
                </c:pt>
                <c:pt idx="624">
                  <c:v>142.69999999999999</c:v>
                </c:pt>
                <c:pt idx="625">
                  <c:v>142.69999999999999</c:v>
                </c:pt>
                <c:pt idx="626">
                  <c:v>142.69999999999999</c:v>
                </c:pt>
                <c:pt idx="627">
                  <c:v>142.69999999999999</c:v>
                </c:pt>
                <c:pt idx="628">
                  <c:v>142.69999999999999</c:v>
                </c:pt>
                <c:pt idx="629">
                  <c:v>142.69999999999999</c:v>
                </c:pt>
                <c:pt idx="630">
                  <c:v>142.69999999999999</c:v>
                </c:pt>
                <c:pt idx="631">
                  <c:v>142.69999999999999</c:v>
                </c:pt>
                <c:pt idx="632">
                  <c:v>142.69999999999999</c:v>
                </c:pt>
                <c:pt idx="633">
                  <c:v>142.69999999999999</c:v>
                </c:pt>
                <c:pt idx="634">
                  <c:v>142.69999999999999</c:v>
                </c:pt>
                <c:pt idx="635">
                  <c:v>142.69999999999999</c:v>
                </c:pt>
                <c:pt idx="636">
                  <c:v>142.69999999999999</c:v>
                </c:pt>
                <c:pt idx="637">
                  <c:v>142.69999999999999</c:v>
                </c:pt>
                <c:pt idx="638">
                  <c:v>142.69999999999999</c:v>
                </c:pt>
                <c:pt idx="639">
                  <c:v>142.69999999999999</c:v>
                </c:pt>
                <c:pt idx="640">
                  <c:v>142.69999999999999</c:v>
                </c:pt>
                <c:pt idx="641">
                  <c:v>142.69999999999999</c:v>
                </c:pt>
                <c:pt idx="642">
                  <c:v>142.69999999999999</c:v>
                </c:pt>
                <c:pt idx="643">
                  <c:v>142.69999999999999</c:v>
                </c:pt>
                <c:pt idx="644">
                  <c:v>142.69999999999999</c:v>
                </c:pt>
                <c:pt idx="645">
                  <c:v>142.69999999999999</c:v>
                </c:pt>
                <c:pt idx="646">
                  <c:v>142.69999999999999</c:v>
                </c:pt>
                <c:pt idx="647">
                  <c:v>142.69999999999999</c:v>
                </c:pt>
                <c:pt idx="648">
                  <c:v>142.69999999999999</c:v>
                </c:pt>
                <c:pt idx="649">
                  <c:v>142.69999999999999</c:v>
                </c:pt>
                <c:pt idx="650">
                  <c:v>142.69999999999999</c:v>
                </c:pt>
                <c:pt idx="651">
                  <c:v>142.69999999999999</c:v>
                </c:pt>
                <c:pt idx="652">
                  <c:v>142.69999999999999</c:v>
                </c:pt>
                <c:pt idx="653">
                  <c:v>142.69999999999999</c:v>
                </c:pt>
                <c:pt idx="654">
                  <c:v>142.69999999999999</c:v>
                </c:pt>
                <c:pt idx="655">
                  <c:v>142.69999999999999</c:v>
                </c:pt>
                <c:pt idx="656">
                  <c:v>142.69999999999999</c:v>
                </c:pt>
                <c:pt idx="657">
                  <c:v>142.69999999999999</c:v>
                </c:pt>
                <c:pt idx="658">
                  <c:v>142.69999999999999</c:v>
                </c:pt>
                <c:pt idx="659">
                  <c:v>142.69999999999999</c:v>
                </c:pt>
                <c:pt idx="660">
                  <c:v>142.69999999999999</c:v>
                </c:pt>
                <c:pt idx="661">
                  <c:v>142.69999999999999</c:v>
                </c:pt>
                <c:pt idx="662">
                  <c:v>142.69999999999999</c:v>
                </c:pt>
                <c:pt idx="663">
                  <c:v>142.69999999999999</c:v>
                </c:pt>
                <c:pt idx="664">
                  <c:v>142.69999999999999</c:v>
                </c:pt>
                <c:pt idx="665">
                  <c:v>142.69999999999999</c:v>
                </c:pt>
                <c:pt idx="666">
                  <c:v>142.69999999999999</c:v>
                </c:pt>
                <c:pt idx="667">
                  <c:v>142.69999999999999</c:v>
                </c:pt>
                <c:pt idx="668">
                  <c:v>142.69999999999999</c:v>
                </c:pt>
                <c:pt idx="669">
                  <c:v>142.69999999999999</c:v>
                </c:pt>
                <c:pt idx="670">
                  <c:v>142.69999999999999</c:v>
                </c:pt>
                <c:pt idx="671">
                  <c:v>142.69999999999999</c:v>
                </c:pt>
                <c:pt idx="672">
                  <c:v>142.69999999999999</c:v>
                </c:pt>
                <c:pt idx="673">
                  <c:v>142.69999999999999</c:v>
                </c:pt>
                <c:pt idx="674">
                  <c:v>142.69999999999999</c:v>
                </c:pt>
                <c:pt idx="675">
                  <c:v>142.69999999999999</c:v>
                </c:pt>
                <c:pt idx="676">
                  <c:v>142.69999999999999</c:v>
                </c:pt>
                <c:pt idx="677">
                  <c:v>142.69999999999999</c:v>
                </c:pt>
                <c:pt idx="678">
                  <c:v>142.69999999999999</c:v>
                </c:pt>
                <c:pt idx="679">
                  <c:v>142.69999999999999</c:v>
                </c:pt>
                <c:pt idx="680">
                  <c:v>142.69999999999999</c:v>
                </c:pt>
                <c:pt idx="681">
                  <c:v>142.69999999999999</c:v>
                </c:pt>
                <c:pt idx="682">
                  <c:v>142.69999999999999</c:v>
                </c:pt>
                <c:pt idx="683">
                  <c:v>142.69999999999999</c:v>
                </c:pt>
                <c:pt idx="684">
                  <c:v>142.69999999999999</c:v>
                </c:pt>
                <c:pt idx="685">
                  <c:v>142.69999999999999</c:v>
                </c:pt>
                <c:pt idx="686">
                  <c:v>142.69999999999999</c:v>
                </c:pt>
                <c:pt idx="687">
                  <c:v>142.69999999999999</c:v>
                </c:pt>
                <c:pt idx="688">
                  <c:v>142.69999999999999</c:v>
                </c:pt>
                <c:pt idx="689">
                  <c:v>142.69999999999999</c:v>
                </c:pt>
                <c:pt idx="690">
                  <c:v>142.69999999999999</c:v>
                </c:pt>
                <c:pt idx="691">
                  <c:v>142.69999999999999</c:v>
                </c:pt>
                <c:pt idx="692">
                  <c:v>142.69999999999999</c:v>
                </c:pt>
                <c:pt idx="693">
                  <c:v>142.69999999999999</c:v>
                </c:pt>
                <c:pt idx="694">
                  <c:v>142.69999999999999</c:v>
                </c:pt>
                <c:pt idx="695">
                  <c:v>142.69999999999999</c:v>
                </c:pt>
                <c:pt idx="696">
                  <c:v>142.69999999999999</c:v>
                </c:pt>
                <c:pt idx="697">
                  <c:v>142.69999999999999</c:v>
                </c:pt>
                <c:pt idx="698">
                  <c:v>142.69999999999999</c:v>
                </c:pt>
                <c:pt idx="699">
                  <c:v>142.69999999999999</c:v>
                </c:pt>
                <c:pt idx="700">
                  <c:v>142.69999999999999</c:v>
                </c:pt>
                <c:pt idx="701">
                  <c:v>142.69999999999999</c:v>
                </c:pt>
                <c:pt idx="702">
                  <c:v>142.69999999999999</c:v>
                </c:pt>
                <c:pt idx="703">
                  <c:v>142.69999999999999</c:v>
                </c:pt>
                <c:pt idx="704">
                  <c:v>142.69999999999999</c:v>
                </c:pt>
                <c:pt idx="705">
                  <c:v>142.69999999999999</c:v>
                </c:pt>
                <c:pt idx="706">
                  <c:v>142.69999999999999</c:v>
                </c:pt>
                <c:pt idx="707">
                  <c:v>142.69999999999999</c:v>
                </c:pt>
                <c:pt idx="708">
                  <c:v>142.69999999999999</c:v>
                </c:pt>
                <c:pt idx="709">
                  <c:v>142.69999999999999</c:v>
                </c:pt>
                <c:pt idx="710">
                  <c:v>142.69999999999999</c:v>
                </c:pt>
                <c:pt idx="711">
                  <c:v>142.69999999999999</c:v>
                </c:pt>
                <c:pt idx="712">
                  <c:v>142.69999999999999</c:v>
                </c:pt>
                <c:pt idx="713">
                  <c:v>142.69999999999999</c:v>
                </c:pt>
                <c:pt idx="714">
                  <c:v>142.69999999999999</c:v>
                </c:pt>
                <c:pt idx="715">
                  <c:v>142.69999999999999</c:v>
                </c:pt>
                <c:pt idx="716">
                  <c:v>142.69999999999999</c:v>
                </c:pt>
                <c:pt idx="717">
                  <c:v>142.69999999999999</c:v>
                </c:pt>
                <c:pt idx="718">
                  <c:v>142.69999999999999</c:v>
                </c:pt>
                <c:pt idx="719">
                  <c:v>142.69999999999999</c:v>
                </c:pt>
                <c:pt idx="720">
                  <c:v>142.69999999999999</c:v>
                </c:pt>
                <c:pt idx="721">
                  <c:v>142.69999999999999</c:v>
                </c:pt>
                <c:pt idx="722">
                  <c:v>142.69999999999999</c:v>
                </c:pt>
                <c:pt idx="723">
                  <c:v>142.69999999999999</c:v>
                </c:pt>
                <c:pt idx="724">
                  <c:v>142.69999999999999</c:v>
                </c:pt>
                <c:pt idx="725">
                  <c:v>142.69999999999999</c:v>
                </c:pt>
                <c:pt idx="726">
                  <c:v>142.69999999999999</c:v>
                </c:pt>
                <c:pt idx="727">
                  <c:v>142.69999999999999</c:v>
                </c:pt>
                <c:pt idx="728">
                  <c:v>142.69999999999999</c:v>
                </c:pt>
                <c:pt idx="729">
                  <c:v>142.69999999999999</c:v>
                </c:pt>
                <c:pt idx="730">
                  <c:v>142.69999999999999</c:v>
                </c:pt>
                <c:pt idx="731">
                  <c:v>142.69999999999999</c:v>
                </c:pt>
                <c:pt idx="732">
                  <c:v>142.69999999999999</c:v>
                </c:pt>
                <c:pt idx="733">
                  <c:v>142.69999999999999</c:v>
                </c:pt>
                <c:pt idx="734">
                  <c:v>142.69999999999999</c:v>
                </c:pt>
                <c:pt idx="735">
                  <c:v>142.69999999999999</c:v>
                </c:pt>
                <c:pt idx="736">
                  <c:v>142.69999999999999</c:v>
                </c:pt>
                <c:pt idx="737">
                  <c:v>142.69999999999999</c:v>
                </c:pt>
                <c:pt idx="738">
                  <c:v>142.69999999999999</c:v>
                </c:pt>
                <c:pt idx="739">
                  <c:v>142.69999999999999</c:v>
                </c:pt>
                <c:pt idx="740">
                  <c:v>142.69999999999999</c:v>
                </c:pt>
                <c:pt idx="741">
                  <c:v>142.69999999999999</c:v>
                </c:pt>
                <c:pt idx="742">
                  <c:v>142.69999999999999</c:v>
                </c:pt>
                <c:pt idx="743">
                  <c:v>142.69999999999999</c:v>
                </c:pt>
                <c:pt idx="744">
                  <c:v>142.69999999999999</c:v>
                </c:pt>
                <c:pt idx="745">
                  <c:v>142.69999999999999</c:v>
                </c:pt>
                <c:pt idx="746">
                  <c:v>142.69999999999999</c:v>
                </c:pt>
                <c:pt idx="747">
                  <c:v>142.69999999999999</c:v>
                </c:pt>
                <c:pt idx="748">
                  <c:v>142.69999999999999</c:v>
                </c:pt>
                <c:pt idx="749">
                  <c:v>142.69999999999999</c:v>
                </c:pt>
                <c:pt idx="750">
                  <c:v>142.69999999999999</c:v>
                </c:pt>
                <c:pt idx="751">
                  <c:v>142.69999999999999</c:v>
                </c:pt>
                <c:pt idx="752">
                  <c:v>142.69999999999999</c:v>
                </c:pt>
                <c:pt idx="753">
                  <c:v>142.69999999999999</c:v>
                </c:pt>
                <c:pt idx="754">
                  <c:v>142.69999999999999</c:v>
                </c:pt>
                <c:pt idx="755">
                  <c:v>142.69999999999999</c:v>
                </c:pt>
                <c:pt idx="756">
                  <c:v>142.69999999999999</c:v>
                </c:pt>
                <c:pt idx="757">
                  <c:v>142.69999999999999</c:v>
                </c:pt>
                <c:pt idx="758">
                  <c:v>142.69999999999999</c:v>
                </c:pt>
                <c:pt idx="759">
                  <c:v>142.69999999999999</c:v>
                </c:pt>
                <c:pt idx="760">
                  <c:v>142.69999999999999</c:v>
                </c:pt>
                <c:pt idx="761">
                  <c:v>142.69999999999999</c:v>
                </c:pt>
                <c:pt idx="762">
                  <c:v>142.69999999999999</c:v>
                </c:pt>
                <c:pt idx="763">
                  <c:v>142.69999999999999</c:v>
                </c:pt>
                <c:pt idx="764">
                  <c:v>142.69999999999999</c:v>
                </c:pt>
                <c:pt idx="765">
                  <c:v>142.69999999999999</c:v>
                </c:pt>
                <c:pt idx="766">
                  <c:v>142.69999999999999</c:v>
                </c:pt>
                <c:pt idx="767">
                  <c:v>142.69999999999999</c:v>
                </c:pt>
                <c:pt idx="768">
                  <c:v>142.69999999999999</c:v>
                </c:pt>
                <c:pt idx="769">
                  <c:v>142.69999999999999</c:v>
                </c:pt>
                <c:pt idx="770">
                  <c:v>142.69999999999999</c:v>
                </c:pt>
                <c:pt idx="771">
                  <c:v>142.69999999999999</c:v>
                </c:pt>
                <c:pt idx="772">
                  <c:v>142.69999999999999</c:v>
                </c:pt>
                <c:pt idx="773">
                  <c:v>142.69999999999999</c:v>
                </c:pt>
                <c:pt idx="774">
                  <c:v>142.69999999999999</c:v>
                </c:pt>
                <c:pt idx="775">
                  <c:v>142.69999999999999</c:v>
                </c:pt>
                <c:pt idx="776">
                  <c:v>142.69999999999999</c:v>
                </c:pt>
                <c:pt idx="777">
                  <c:v>142.69999999999999</c:v>
                </c:pt>
                <c:pt idx="778">
                  <c:v>142.69999999999999</c:v>
                </c:pt>
                <c:pt idx="779">
                  <c:v>142.69999999999999</c:v>
                </c:pt>
                <c:pt idx="780">
                  <c:v>142.69999999999999</c:v>
                </c:pt>
                <c:pt idx="781">
                  <c:v>142.69999999999999</c:v>
                </c:pt>
                <c:pt idx="782">
                  <c:v>142.69999999999999</c:v>
                </c:pt>
                <c:pt idx="783">
                  <c:v>142.69999999999999</c:v>
                </c:pt>
                <c:pt idx="784">
                  <c:v>142.69999999999999</c:v>
                </c:pt>
                <c:pt idx="785">
                  <c:v>142.69999999999999</c:v>
                </c:pt>
                <c:pt idx="786">
                  <c:v>142.69999999999999</c:v>
                </c:pt>
                <c:pt idx="787">
                  <c:v>142.69999999999999</c:v>
                </c:pt>
                <c:pt idx="788">
                  <c:v>142.69999999999999</c:v>
                </c:pt>
                <c:pt idx="789">
                  <c:v>142.69999999999999</c:v>
                </c:pt>
                <c:pt idx="790">
                  <c:v>142.69999999999999</c:v>
                </c:pt>
                <c:pt idx="791">
                  <c:v>142.69999999999999</c:v>
                </c:pt>
                <c:pt idx="792">
                  <c:v>142.69999999999999</c:v>
                </c:pt>
                <c:pt idx="793">
                  <c:v>142.69999999999999</c:v>
                </c:pt>
                <c:pt idx="794">
                  <c:v>142.69999999999999</c:v>
                </c:pt>
                <c:pt idx="795">
                  <c:v>142.69999999999999</c:v>
                </c:pt>
                <c:pt idx="796">
                  <c:v>142.69999999999999</c:v>
                </c:pt>
                <c:pt idx="797">
                  <c:v>142.69999999999999</c:v>
                </c:pt>
                <c:pt idx="798">
                  <c:v>142.69999999999999</c:v>
                </c:pt>
                <c:pt idx="799">
                  <c:v>142.69999999999999</c:v>
                </c:pt>
                <c:pt idx="800">
                  <c:v>142.69999999999999</c:v>
                </c:pt>
                <c:pt idx="801">
                  <c:v>142.69999999999999</c:v>
                </c:pt>
                <c:pt idx="802">
                  <c:v>142.69999999999999</c:v>
                </c:pt>
                <c:pt idx="803">
                  <c:v>142.69999999999999</c:v>
                </c:pt>
                <c:pt idx="804">
                  <c:v>142.69999999999999</c:v>
                </c:pt>
                <c:pt idx="805">
                  <c:v>142.69999999999999</c:v>
                </c:pt>
                <c:pt idx="806">
                  <c:v>142.69999999999999</c:v>
                </c:pt>
                <c:pt idx="807">
                  <c:v>142.69999999999999</c:v>
                </c:pt>
                <c:pt idx="808">
                  <c:v>142.69999999999999</c:v>
                </c:pt>
                <c:pt idx="809">
                  <c:v>142.69999999999999</c:v>
                </c:pt>
                <c:pt idx="810">
                  <c:v>142.69999999999999</c:v>
                </c:pt>
                <c:pt idx="811">
                  <c:v>142.69999999999999</c:v>
                </c:pt>
                <c:pt idx="812">
                  <c:v>142.69999999999999</c:v>
                </c:pt>
                <c:pt idx="813">
                  <c:v>142.69999999999999</c:v>
                </c:pt>
                <c:pt idx="814">
                  <c:v>142.69999999999999</c:v>
                </c:pt>
                <c:pt idx="815">
                  <c:v>142.69999999999999</c:v>
                </c:pt>
                <c:pt idx="816">
                  <c:v>142.69999999999999</c:v>
                </c:pt>
                <c:pt idx="817">
                  <c:v>142.69999999999999</c:v>
                </c:pt>
                <c:pt idx="818">
                  <c:v>142.69999999999999</c:v>
                </c:pt>
                <c:pt idx="819">
                  <c:v>142.69999999999999</c:v>
                </c:pt>
                <c:pt idx="820">
                  <c:v>142.69999999999999</c:v>
                </c:pt>
                <c:pt idx="821">
                  <c:v>142.69999999999999</c:v>
                </c:pt>
                <c:pt idx="822">
                  <c:v>142.69999999999999</c:v>
                </c:pt>
                <c:pt idx="823">
                  <c:v>142.69999999999999</c:v>
                </c:pt>
                <c:pt idx="824">
                  <c:v>142.69999999999999</c:v>
                </c:pt>
                <c:pt idx="825">
                  <c:v>142.69999999999999</c:v>
                </c:pt>
                <c:pt idx="826">
                  <c:v>142.69999999999999</c:v>
                </c:pt>
                <c:pt idx="827">
                  <c:v>142.69999999999999</c:v>
                </c:pt>
                <c:pt idx="828">
                  <c:v>142.69999999999999</c:v>
                </c:pt>
                <c:pt idx="829">
                  <c:v>142.69999999999999</c:v>
                </c:pt>
                <c:pt idx="830">
                  <c:v>142.69999999999999</c:v>
                </c:pt>
                <c:pt idx="831">
                  <c:v>142.69999999999999</c:v>
                </c:pt>
                <c:pt idx="832">
                  <c:v>142.69999999999999</c:v>
                </c:pt>
                <c:pt idx="833">
                  <c:v>142.69999999999999</c:v>
                </c:pt>
                <c:pt idx="834">
                  <c:v>142.69999999999999</c:v>
                </c:pt>
                <c:pt idx="835">
                  <c:v>142.69999999999999</c:v>
                </c:pt>
                <c:pt idx="836">
                  <c:v>142.69999999999999</c:v>
                </c:pt>
                <c:pt idx="837">
                  <c:v>142.69999999999999</c:v>
                </c:pt>
                <c:pt idx="838">
                  <c:v>142.69999999999999</c:v>
                </c:pt>
                <c:pt idx="839">
                  <c:v>142.69999999999999</c:v>
                </c:pt>
                <c:pt idx="840">
                  <c:v>142.69999999999999</c:v>
                </c:pt>
                <c:pt idx="841">
                  <c:v>142.69999999999999</c:v>
                </c:pt>
                <c:pt idx="842">
                  <c:v>142.69999999999999</c:v>
                </c:pt>
                <c:pt idx="843">
                  <c:v>142.69999999999999</c:v>
                </c:pt>
                <c:pt idx="844">
                  <c:v>142.69999999999999</c:v>
                </c:pt>
                <c:pt idx="845">
                  <c:v>142.69999999999999</c:v>
                </c:pt>
                <c:pt idx="846">
                  <c:v>142.69999999999999</c:v>
                </c:pt>
                <c:pt idx="847">
                  <c:v>142.69999999999999</c:v>
                </c:pt>
                <c:pt idx="848">
                  <c:v>142.69999999999999</c:v>
                </c:pt>
                <c:pt idx="849">
                  <c:v>142.69999999999999</c:v>
                </c:pt>
                <c:pt idx="850">
                  <c:v>142.69999999999999</c:v>
                </c:pt>
                <c:pt idx="851">
                  <c:v>142.69999999999999</c:v>
                </c:pt>
                <c:pt idx="852">
                  <c:v>142.69999999999999</c:v>
                </c:pt>
                <c:pt idx="853">
                  <c:v>142.69999999999999</c:v>
                </c:pt>
                <c:pt idx="854">
                  <c:v>142.69999999999999</c:v>
                </c:pt>
                <c:pt idx="855">
                  <c:v>142.69999999999999</c:v>
                </c:pt>
                <c:pt idx="856">
                  <c:v>142.69999999999999</c:v>
                </c:pt>
                <c:pt idx="857">
                  <c:v>142.69999999999999</c:v>
                </c:pt>
                <c:pt idx="858">
                  <c:v>142.69999999999999</c:v>
                </c:pt>
                <c:pt idx="859">
                  <c:v>142.69999999999999</c:v>
                </c:pt>
                <c:pt idx="860">
                  <c:v>142.69999999999999</c:v>
                </c:pt>
                <c:pt idx="861">
                  <c:v>142.69999999999999</c:v>
                </c:pt>
                <c:pt idx="862">
                  <c:v>142.69999999999999</c:v>
                </c:pt>
                <c:pt idx="863">
                  <c:v>142.69999999999999</c:v>
                </c:pt>
                <c:pt idx="864">
                  <c:v>142.69999999999999</c:v>
                </c:pt>
                <c:pt idx="865">
                  <c:v>142.69999999999999</c:v>
                </c:pt>
                <c:pt idx="866">
                  <c:v>142.69999999999999</c:v>
                </c:pt>
                <c:pt idx="867">
                  <c:v>142.69999999999999</c:v>
                </c:pt>
                <c:pt idx="868">
                  <c:v>142.69999999999999</c:v>
                </c:pt>
                <c:pt idx="869">
                  <c:v>142.69999999999999</c:v>
                </c:pt>
                <c:pt idx="870">
                  <c:v>142.69999999999999</c:v>
                </c:pt>
                <c:pt idx="871">
                  <c:v>142.69999999999999</c:v>
                </c:pt>
                <c:pt idx="872">
                  <c:v>142.69999999999999</c:v>
                </c:pt>
                <c:pt idx="873">
                  <c:v>142.69999999999999</c:v>
                </c:pt>
                <c:pt idx="874">
                  <c:v>142.69999999999999</c:v>
                </c:pt>
                <c:pt idx="875">
                  <c:v>142.69999999999999</c:v>
                </c:pt>
                <c:pt idx="876">
                  <c:v>142.69999999999999</c:v>
                </c:pt>
                <c:pt idx="877">
                  <c:v>142.69999999999999</c:v>
                </c:pt>
                <c:pt idx="878">
                  <c:v>142.69999999999999</c:v>
                </c:pt>
                <c:pt idx="879">
                  <c:v>142.69999999999999</c:v>
                </c:pt>
                <c:pt idx="880">
                  <c:v>142.69999999999999</c:v>
                </c:pt>
                <c:pt idx="881">
                  <c:v>142.69999999999999</c:v>
                </c:pt>
                <c:pt idx="882">
                  <c:v>142.69999999999999</c:v>
                </c:pt>
                <c:pt idx="883">
                  <c:v>142.69999999999999</c:v>
                </c:pt>
                <c:pt idx="884">
                  <c:v>142.69999999999999</c:v>
                </c:pt>
                <c:pt idx="885">
                  <c:v>142.69999999999999</c:v>
                </c:pt>
                <c:pt idx="886">
                  <c:v>142.69999999999999</c:v>
                </c:pt>
                <c:pt idx="887">
                  <c:v>142.69999999999999</c:v>
                </c:pt>
                <c:pt idx="888">
                  <c:v>142.69999999999999</c:v>
                </c:pt>
                <c:pt idx="889">
                  <c:v>142.69999999999999</c:v>
                </c:pt>
                <c:pt idx="890">
                  <c:v>142.69999999999999</c:v>
                </c:pt>
                <c:pt idx="891">
                  <c:v>142.69999999999999</c:v>
                </c:pt>
                <c:pt idx="892">
                  <c:v>142.69999999999999</c:v>
                </c:pt>
                <c:pt idx="893">
                  <c:v>142.69999999999999</c:v>
                </c:pt>
                <c:pt idx="894">
                  <c:v>142.69999999999999</c:v>
                </c:pt>
                <c:pt idx="895">
                  <c:v>142.69999999999999</c:v>
                </c:pt>
                <c:pt idx="896">
                  <c:v>142.69999999999999</c:v>
                </c:pt>
                <c:pt idx="897">
                  <c:v>142.69999999999999</c:v>
                </c:pt>
                <c:pt idx="898">
                  <c:v>142.69999999999999</c:v>
                </c:pt>
                <c:pt idx="899">
                  <c:v>142.69999999999999</c:v>
                </c:pt>
                <c:pt idx="900">
                  <c:v>142.69999999999999</c:v>
                </c:pt>
                <c:pt idx="901">
                  <c:v>142.69999999999999</c:v>
                </c:pt>
                <c:pt idx="902">
                  <c:v>142.69999999999999</c:v>
                </c:pt>
                <c:pt idx="903">
                  <c:v>142.69999999999999</c:v>
                </c:pt>
                <c:pt idx="904">
                  <c:v>142.69999999999999</c:v>
                </c:pt>
                <c:pt idx="905">
                  <c:v>142.69999999999999</c:v>
                </c:pt>
                <c:pt idx="906">
                  <c:v>142.69999999999999</c:v>
                </c:pt>
                <c:pt idx="907">
                  <c:v>142.69999999999999</c:v>
                </c:pt>
                <c:pt idx="908">
                  <c:v>142.69999999999999</c:v>
                </c:pt>
                <c:pt idx="909">
                  <c:v>142.69999999999999</c:v>
                </c:pt>
                <c:pt idx="910">
                  <c:v>142.69999999999999</c:v>
                </c:pt>
                <c:pt idx="911">
                  <c:v>142.69999999999999</c:v>
                </c:pt>
                <c:pt idx="912">
                  <c:v>142.69999999999999</c:v>
                </c:pt>
                <c:pt idx="913">
                  <c:v>142.69999999999999</c:v>
                </c:pt>
                <c:pt idx="914">
                  <c:v>142.69999999999999</c:v>
                </c:pt>
                <c:pt idx="915">
                  <c:v>142.69999999999999</c:v>
                </c:pt>
                <c:pt idx="916">
                  <c:v>142.69999999999999</c:v>
                </c:pt>
                <c:pt idx="917">
                  <c:v>142.69999999999999</c:v>
                </c:pt>
                <c:pt idx="918">
                  <c:v>142.69999999999999</c:v>
                </c:pt>
                <c:pt idx="919">
                  <c:v>142.69999999999999</c:v>
                </c:pt>
                <c:pt idx="920">
                  <c:v>142.69999999999999</c:v>
                </c:pt>
                <c:pt idx="921">
                  <c:v>142.69999999999999</c:v>
                </c:pt>
                <c:pt idx="922">
                  <c:v>142.69999999999999</c:v>
                </c:pt>
                <c:pt idx="923">
                  <c:v>142.69999999999999</c:v>
                </c:pt>
                <c:pt idx="924">
                  <c:v>142.69999999999999</c:v>
                </c:pt>
                <c:pt idx="925">
                  <c:v>142.69999999999999</c:v>
                </c:pt>
                <c:pt idx="926">
                  <c:v>142.69999999999999</c:v>
                </c:pt>
                <c:pt idx="927">
                  <c:v>142.69999999999999</c:v>
                </c:pt>
                <c:pt idx="928">
                  <c:v>142.69999999999999</c:v>
                </c:pt>
                <c:pt idx="929">
                  <c:v>142.69999999999999</c:v>
                </c:pt>
                <c:pt idx="930">
                  <c:v>142.69999999999999</c:v>
                </c:pt>
                <c:pt idx="931">
                  <c:v>142.69999999999999</c:v>
                </c:pt>
                <c:pt idx="932">
                  <c:v>142.69999999999999</c:v>
                </c:pt>
                <c:pt idx="933">
                  <c:v>142.69999999999999</c:v>
                </c:pt>
                <c:pt idx="934">
                  <c:v>142.69999999999999</c:v>
                </c:pt>
                <c:pt idx="935">
                  <c:v>142.69999999999999</c:v>
                </c:pt>
                <c:pt idx="936">
                  <c:v>142.69999999999999</c:v>
                </c:pt>
                <c:pt idx="937">
                  <c:v>142.69999999999999</c:v>
                </c:pt>
                <c:pt idx="938">
                  <c:v>142.69999999999999</c:v>
                </c:pt>
                <c:pt idx="939">
                  <c:v>142.69999999999999</c:v>
                </c:pt>
                <c:pt idx="940">
                  <c:v>142.69999999999999</c:v>
                </c:pt>
                <c:pt idx="941">
                  <c:v>142.69999999999999</c:v>
                </c:pt>
                <c:pt idx="942">
                  <c:v>142.69999999999999</c:v>
                </c:pt>
                <c:pt idx="943">
                  <c:v>142.69999999999999</c:v>
                </c:pt>
                <c:pt idx="944">
                  <c:v>142.69999999999999</c:v>
                </c:pt>
                <c:pt idx="945">
                  <c:v>142.69999999999999</c:v>
                </c:pt>
                <c:pt idx="946">
                  <c:v>142.69999999999999</c:v>
                </c:pt>
                <c:pt idx="947">
                  <c:v>142.69999999999999</c:v>
                </c:pt>
                <c:pt idx="948">
                  <c:v>142.69999999999999</c:v>
                </c:pt>
                <c:pt idx="949">
                  <c:v>142.69999999999999</c:v>
                </c:pt>
                <c:pt idx="950">
                  <c:v>142.69999999999999</c:v>
                </c:pt>
                <c:pt idx="951">
                  <c:v>142.69999999999999</c:v>
                </c:pt>
                <c:pt idx="952">
                  <c:v>142.69999999999999</c:v>
                </c:pt>
                <c:pt idx="953">
                  <c:v>142.69999999999999</c:v>
                </c:pt>
                <c:pt idx="954">
                  <c:v>142.69999999999999</c:v>
                </c:pt>
                <c:pt idx="955">
                  <c:v>142.69999999999999</c:v>
                </c:pt>
                <c:pt idx="956">
                  <c:v>142.69999999999999</c:v>
                </c:pt>
                <c:pt idx="957">
                  <c:v>142.69999999999999</c:v>
                </c:pt>
                <c:pt idx="958">
                  <c:v>142.69999999999999</c:v>
                </c:pt>
                <c:pt idx="959">
                  <c:v>142.69999999999999</c:v>
                </c:pt>
                <c:pt idx="960">
                  <c:v>142.69999999999999</c:v>
                </c:pt>
                <c:pt idx="961">
                  <c:v>142.69999999999999</c:v>
                </c:pt>
                <c:pt idx="962">
                  <c:v>142.69999999999999</c:v>
                </c:pt>
                <c:pt idx="963">
                  <c:v>142.69999999999999</c:v>
                </c:pt>
                <c:pt idx="964">
                  <c:v>142.69999999999999</c:v>
                </c:pt>
                <c:pt idx="965">
                  <c:v>142.69999999999999</c:v>
                </c:pt>
                <c:pt idx="966">
                  <c:v>142.69999999999999</c:v>
                </c:pt>
                <c:pt idx="967">
                  <c:v>142.69999999999999</c:v>
                </c:pt>
                <c:pt idx="968">
                  <c:v>142.69999999999999</c:v>
                </c:pt>
                <c:pt idx="969">
                  <c:v>142.69999999999999</c:v>
                </c:pt>
                <c:pt idx="970">
                  <c:v>142.69999999999999</c:v>
                </c:pt>
                <c:pt idx="971">
                  <c:v>142.69999999999999</c:v>
                </c:pt>
                <c:pt idx="972">
                  <c:v>142.69999999999999</c:v>
                </c:pt>
                <c:pt idx="973">
                  <c:v>142.69999999999999</c:v>
                </c:pt>
                <c:pt idx="974">
                  <c:v>142.69999999999999</c:v>
                </c:pt>
                <c:pt idx="975">
                  <c:v>142.69999999999999</c:v>
                </c:pt>
                <c:pt idx="976">
                  <c:v>142.69999999999999</c:v>
                </c:pt>
                <c:pt idx="977">
                  <c:v>142.69999999999999</c:v>
                </c:pt>
                <c:pt idx="978">
                  <c:v>142.69999999999999</c:v>
                </c:pt>
                <c:pt idx="979">
                  <c:v>142.69999999999999</c:v>
                </c:pt>
                <c:pt idx="980">
                  <c:v>142.69999999999999</c:v>
                </c:pt>
                <c:pt idx="981">
                  <c:v>142.69999999999999</c:v>
                </c:pt>
                <c:pt idx="982">
                  <c:v>142.69999999999999</c:v>
                </c:pt>
                <c:pt idx="983">
                  <c:v>142.69999999999999</c:v>
                </c:pt>
                <c:pt idx="984">
                  <c:v>142.69999999999999</c:v>
                </c:pt>
                <c:pt idx="985">
                  <c:v>142.69999999999999</c:v>
                </c:pt>
                <c:pt idx="986">
                  <c:v>142.69999999999999</c:v>
                </c:pt>
                <c:pt idx="987">
                  <c:v>142.69999999999999</c:v>
                </c:pt>
                <c:pt idx="988">
                  <c:v>142.69999999999999</c:v>
                </c:pt>
                <c:pt idx="989">
                  <c:v>142.69999999999999</c:v>
                </c:pt>
                <c:pt idx="990">
                  <c:v>142.69999999999999</c:v>
                </c:pt>
                <c:pt idx="991">
                  <c:v>142.69999999999999</c:v>
                </c:pt>
                <c:pt idx="992">
                  <c:v>142.69999999999999</c:v>
                </c:pt>
                <c:pt idx="993">
                  <c:v>142.69999999999999</c:v>
                </c:pt>
                <c:pt idx="994">
                  <c:v>142.69999999999999</c:v>
                </c:pt>
                <c:pt idx="995">
                  <c:v>142.69999999999999</c:v>
                </c:pt>
                <c:pt idx="996">
                  <c:v>142.69999999999999</c:v>
                </c:pt>
                <c:pt idx="997">
                  <c:v>142.69999999999999</c:v>
                </c:pt>
                <c:pt idx="998">
                  <c:v>142.69999999999999</c:v>
                </c:pt>
                <c:pt idx="999">
                  <c:v>142.69999999999999</c:v>
                </c:pt>
                <c:pt idx="1000">
                  <c:v>142.69999999999999</c:v>
                </c:pt>
                <c:pt idx="1001">
                  <c:v>142.69999999999999</c:v>
                </c:pt>
                <c:pt idx="1002">
                  <c:v>142.69999999999999</c:v>
                </c:pt>
                <c:pt idx="1003">
                  <c:v>142.69999999999999</c:v>
                </c:pt>
                <c:pt idx="1004">
                  <c:v>142.69999999999999</c:v>
                </c:pt>
                <c:pt idx="1005">
                  <c:v>142.69999999999999</c:v>
                </c:pt>
                <c:pt idx="1006">
                  <c:v>142.69999999999999</c:v>
                </c:pt>
                <c:pt idx="1007">
                  <c:v>142.69999999999999</c:v>
                </c:pt>
                <c:pt idx="1008">
                  <c:v>142.69999999999999</c:v>
                </c:pt>
                <c:pt idx="1009">
                  <c:v>142.69999999999999</c:v>
                </c:pt>
                <c:pt idx="1010">
                  <c:v>142.69999999999999</c:v>
                </c:pt>
                <c:pt idx="1011">
                  <c:v>142.69999999999999</c:v>
                </c:pt>
                <c:pt idx="1012">
                  <c:v>142.69999999999999</c:v>
                </c:pt>
                <c:pt idx="1013">
                  <c:v>142.69999999999999</c:v>
                </c:pt>
                <c:pt idx="1014">
                  <c:v>142.69999999999999</c:v>
                </c:pt>
                <c:pt idx="1015">
                  <c:v>142.69999999999999</c:v>
                </c:pt>
                <c:pt idx="1016">
                  <c:v>142.69999999999999</c:v>
                </c:pt>
                <c:pt idx="1017">
                  <c:v>142.69999999999999</c:v>
                </c:pt>
                <c:pt idx="1018">
                  <c:v>142.69999999999999</c:v>
                </c:pt>
                <c:pt idx="1019">
                  <c:v>142.69999999999999</c:v>
                </c:pt>
                <c:pt idx="1020">
                  <c:v>142.69999999999999</c:v>
                </c:pt>
                <c:pt idx="1021">
                  <c:v>142.69999999999999</c:v>
                </c:pt>
                <c:pt idx="1022">
                  <c:v>142.69999999999999</c:v>
                </c:pt>
                <c:pt idx="1023">
                  <c:v>142.69999999999999</c:v>
                </c:pt>
                <c:pt idx="1024">
                  <c:v>142.69999999999999</c:v>
                </c:pt>
                <c:pt idx="1025">
                  <c:v>142.69999999999999</c:v>
                </c:pt>
                <c:pt idx="1026">
                  <c:v>142.69999999999999</c:v>
                </c:pt>
                <c:pt idx="1027">
                  <c:v>142.69999999999999</c:v>
                </c:pt>
                <c:pt idx="1028">
                  <c:v>142.69999999999999</c:v>
                </c:pt>
                <c:pt idx="1029">
                  <c:v>142.69999999999999</c:v>
                </c:pt>
                <c:pt idx="1030">
                  <c:v>142.69999999999999</c:v>
                </c:pt>
                <c:pt idx="1031">
                  <c:v>142.69999999999999</c:v>
                </c:pt>
                <c:pt idx="1032">
                  <c:v>142.69999999999999</c:v>
                </c:pt>
                <c:pt idx="1033">
                  <c:v>142.69999999999999</c:v>
                </c:pt>
                <c:pt idx="1034">
                  <c:v>142.69999999999999</c:v>
                </c:pt>
                <c:pt idx="1035">
                  <c:v>142.69999999999999</c:v>
                </c:pt>
                <c:pt idx="1036">
                  <c:v>142.69999999999999</c:v>
                </c:pt>
                <c:pt idx="1037">
                  <c:v>142.69999999999999</c:v>
                </c:pt>
                <c:pt idx="1038">
                  <c:v>142.69999999999999</c:v>
                </c:pt>
                <c:pt idx="1039">
                  <c:v>142.69999999999999</c:v>
                </c:pt>
                <c:pt idx="1040">
                  <c:v>142.69999999999999</c:v>
                </c:pt>
                <c:pt idx="1041">
                  <c:v>142.69999999999999</c:v>
                </c:pt>
                <c:pt idx="1042">
                  <c:v>142.69999999999999</c:v>
                </c:pt>
                <c:pt idx="1043">
                  <c:v>142.69999999999999</c:v>
                </c:pt>
                <c:pt idx="1044">
                  <c:v>142.69999999999999</c:v>
                </c:pt>
                <c:pt idx="1045">
                  <c:v>142.69999999999999</c:v>
                </c:pt>
                <c:pt idx="1046">
                  <c:v>142.69999999999999</c:v>
                </c:pt>
                <c:pt idx="1047">
                  <c:v>142.69999999999999</c:v>
                </c:pt>
                <c:pt idx="1048">
                  <c:v>142.69999999999999</c:v>
                </c:pt>
                <c:pt idx="1049">
                  <c:v>142.69999999999999</c:v>
                </c:pt>
                <c:pt idx="1050">
                  <c:v>142.69999999999999</c:v>
                </c:pt>
                <c:pt idx="1051">
                  <c:v>142.69999999999999</c:v>
                </c:pt>
                <c:pt idx="1052">
                  <c:v>142.69999999999999</c:v>
                </c:pt>
                <c:pt idx="1053">
                  <c:v>142.69999999999999</c:v>
                </c:pt>
                <c:pt idx="1054">
                  <c:v>142.69999999999999</c:v>
                </c:pt>
                <c:pt idx="1055">
                  <c:v>142.69999999999999</c:v>
                </c:pt>
                <c:pt idx="1056">
                  <c:v>142.69999999999999</c:v>
                </c:pt>
                <c:pt idx="1057">
                  <c:v>142.69999999999999</c:v>
                </c:pt>
                <c:pt idx="1058">
                  <c:v>142.69999999999999</c:v>
                </c:pt>
                <c:pt idx="1059">
                  <c:v>142.69999999999999</c:v>
                </c:pt>
                <c:pt idx="1060">
                  <c:v>142.69999999999999</c:v>
                </c:pt>
                <c:pt idx="1061">
                  <c:v>142.69999999999999</c:v>
                </c:pt>
                <c:pt idx="1062">
                  <c:v>142.69999999999999</c:v>
                </c:pt>
                <c:pt idx="1063">
                  <c:v>142.69999999999999</c:v>
                </c:pt>
                <c:pt idx="1064">
                  <c:v>142.69999999999999</c:v>
                </c:pt>
                <c:pt idx="1065">
                  <c:v>142.69999999999999</c:v>
                </c:pt>
                <c:pt idx="1066">
                  <c:v>142.69999999999999</c:v>
                </c:pt>
                <c:pt idx="1067">
                  <c:v>142.69999999999999</c:v>
                </c:pt>
                <c:pt idx="1068">
                  <c:v>142.69999999999999</c:v>
                </c:pt>
                <c:pt idx="1069">
                  <c:v>142.69999999999999</c:v>
                </c:pt>
                <c:pt idx="1070">
                  <c:v>142.69999999999999</c:v>
                </c:pt>
                <c:pt idx="1071">
                  <c:v>142.69999999999999</c:v>
                </c:pt>
                <c:pt idx="1072">
                  <c:v>142.69999999999999</c:v>
                </c:pt>
                <c:pt idx="1073">
                  <c:v>142.69999999999999</c:v>
                </c:pt>
                <c:pt idx="1074">
                  <c:v>142.69999999999999</c:v>
                </c:pt>
                <c:pt idx="1075">
                  <c:v>142.69999999999999</c:v>
                </c:pt>
                <c:pt idx="1076">
                  <c:v>142.69999999999999</c:v>
                </c:pt>
                <c:pt idx="1077">
                  <c:v>142.69999999999999</c:v>
                </c:pt>
                <c:pt idx="1078">
                  <c:v>142.69999999999999</c:v>
                </c:pt>
                <c:pt idx="1079">
                  <c:v>142.69999999999999</c:v>
                </c:pt>
                <c:pt idx="1080">
                  <c:v>142.69999999999999</c:v>
                </c:pt>
                <c:pt idx="1081">
                  <c:v>142.69999999999999</c:v>
                </c:pt>
                <c:pt idx="1082">
                  <c:v>142.69999999999999</c:v>
                </c:pt>
                <c:pt idx="1083">
                  <c:v>142.69999999999999</c:v>
                </c:pt>
                <c:pt idx="1084">
                  <c:v>142.69999999999999</c:v>
                </c:pt>
                <c:pt idx="1085">
                  <c:v>142.69999999999999</c:v>
                </c:pt>
                <c:pt idx="1086">
                  <c:v>142.69999999999999</c:v>
                </c:pt>
                <c:pt idx="1087">
                  <c:v>142.69999999999999</c:v>
                </c:pt>
                <c:pt idx="1088">
                  <c:v>142.69999999999999</c:v>
                </c:pt>
                <c:pt idx="1089">
                  <c:v>142.69999999999999</c:v>
                </c:pt>
                <c:pt idx="1090">
                  <c:v>142.69999999999999</c:v>
                </c:pt>
                <c:pt idx="1091">
                  <c:v>142.69999999999999</c:v>
                </c:pt>
                <c:pt idx="1092">
                  <c:v>142.69999999999999</c:v>
                </c:pt>
                <c:pt idx="1093">
                  <c:v>142.69999999999999</c:v>
                </c:pt>
                <c:pt idx="1094">
                  <c:v>142.69999999999999</c:v>
                </c:pt>
                <c:pt idx="1095">
                  <c:v>142.69999999999999</c:v>
                </c:pt>
                <c:pt idx="1096">
                  <c:v>142.69999999999999</c:v>
                </c:pt>
                <c:pt idx="1097">
                  <c:v>142.69999999999999</c:v>
                </c:pt>
                <c:pt idx="1098">
                  <c:v>142.69999999999999</c:v>
                </c:pt>
                <c:pt idx="1099">
                  <c:v>142.69999999999999</c:v>
                </c:pt>
                <c:pt idx="1100">
                  <c:v>142.69999999999999</c:v>
                </c:pt>
                <c:pt idx="1101">
                  <c:v>142.69999999999999</c:v>
                </c:pt>
                <c:pt idx="1102">
                  <c:v>142.69999999999999</c:v>
                </c:pt>
                <c:pt idx="1103">
                  <c:v>142.69999999999999</c:v>
                </c:pt>
                <c:pt idx="1104">
                  <c:v>142.69999999999999</c:v>
                </c:pt>
                <c:pt idx="1105">
                  <c:v>142.69999999999999</c:v>
                </c:pt>
                <c:pt idx="1106">
                  <c:v>142.69999999999999</c:v>
                </c:pt>
                <c:pt idx="1107">
                  <c:v>142.69999999999999</c:v>
                </c:pt>
                <c:pt idx="1108">
                  <c:v>142.69999999999999</c:v>
                </c:pt>
                <c:pt idx="1109">
                  <c:v>142.69999999999999</c:v>
                </c:pt>
                <c:pt idx="1110">
                  <c:v>142.69999999999999</c:v>
                </c:pt>
                <c:pt idx="1111">
                  <c:v>142.69999999999999</c:v>
                </c:pt>
                <c:pt idx="1112">
                  <c:v>142.69999999999999</c:v>
                </c:pt>
                <c:pt idx="1113">
                  <c:v>142.69999999999999</c:v>
                </c:pt>
                <c:pt idx="1114">
                  <c:v>142.69999999999999</c:v>
                </c:pt>
                <c:pt idx="1115">
                  <c:v>142.69999999999999</c:v>
                </c:pt>
                <c:pt idx="1116">
                  <c:v>142.69999999999999</c:v>
                </c:pt>
                <c:pt idx="1117">
                  <c:v>142.69999999999999</c:v>
                </c:pt>
                <c:pt idx="1118">
                  <c:v>142.69999999999999</c:v>
                </c:pt>
                <c:pt idx="1119">
                  <c:v>142.69999999999999</c:v>
                </c:pt>
                <c:pt idx="1120">
                  <c:v>142.69999999999999</c:v>
                </c:pt>
                <c:pt idx="1121">
                  <c:v>142.69999999999999</c:v>
                </c:pt>
                <c:pt idx="1122">
                  <c:v>142.69999999999999</c:v>
                </c:pt>
                <c:pt idx="1123">
                  <c:v>142.69999999999999</c:v>
                </c:pt>
                <c:pt idx="1124">
                  <c:v>142.69999999999999</c:v>
                </c:pt>
                <c:pt idx="1125">
                  <c:v>142.69999999999999</c:v>
                </c:pt>
                <c:pt idx="1126">
                  <c:v>142.69999999999999</c:v>
                </c:pt>
                <c:pt idx="1127">
                  <c:v>142.69999999999999</c:v>
                </c:pt>
                <c:pt idx="1128">
                  <c:v>142.69999999999999</c:v>
                </c:pt>
                <c:pt idx="1129">
                  <c:v>142.69999999999999</c:v>
                </c:pt>
                <c:pt idx="1130">
                  <c:v>142.69999999999999</c:v>
                </c:pt>
                <c:pt idx="1131">
                  <c:v>142.69999999999999</c:v>
                </c:pt>
                <c:pt idx="1132">
                  <c:v>142.69999999999999</c:v>
                </c:pt>
                <c:pt idx="1133">
                  <c:v>142.69999999999999</c:v>
                </c:pt>
                <c:pt idx="1134">
                  <c:v>142.69999999999999</c:v>
                </c:pt>
                <c:pt idx="1135">
                  <c:v>142.69999999999999</c:v>
                </c:pt>
                <c:pt idx="1136">
                  <c:v>142.69999999999999</c:v>
                </c:pt>
                <c:pt idx="1137">
                  <c:v>142.69999999999999</c:v>
                </c:pt>
                <c:pt idx="1138">
                  <c:v>142.69999999999999</c:v>
                </c:pt>
                <c:pt idx="1139">
                  <c:v>142.69999999999999</c:v>
                </c:pt>
                <c:pt idx="1140">
                  <c:v>142.69999999999999</c:v>
                </c:pt>
                <c:pt idx="1141">
                  <c:v>142.69999999999999</c:v>
                </c:pt>
                <c:pt idx="1142">
                  <c:v>142.69999999999999</c:v>
                </c:pt>
                <c:pt idx="1143">
                  <c:v>142.69999999999999</c:v>
                </c:pt>
                <c:pt idx="1144">
                  <c:v>142.69999999999999</c:v>
                </c:pt>
                <c:pt idx="1145">
                  <c:v>142.69999999999999</c:v>
                </c:pt>
                <c:pt idx="1146">
                  <c:v>142.69999999999999</c:v>
                </c:pt>
                <c:pt idx="1147">
                  <c:v>142.69999999999999</c:v>
                </c:pt>
                <c:pt idx="1148">
                  <c:v>142.69999999999999</c:v>
                </c:pt>
                <c:pt idx="1149">
                  <c:v>142.69999999999999</c:v>
                </c:pt>
                <c:pt idx="1150">
                  <c:v>142.69999999999999</c:v>
                </c:pt>
                <c:pt idx="1151">
                  <c:v>142.69999999999999</c:v>
                </c:pt>
                <c:pt idx="1152">
                  <c:v>142.69999999999999</c:v>
                </c:pt>
                <c:pt idx="1153">
                  <c:v>142.69999999999999</c:v>
                </c:pt>
                <c:pt idx="1154">
                  <c:v>142.69999999999999</c:v>
                </c:pt>
                <c:pt idx="1155">
                  <c:v>142.69999999999999</c:v>
                </c:pt>
                <c:pt idx="1156">
                  <c:v>142.69999999999999</c:v>
                </c:pt>
                <c:pt idx="1157">
                  <c:v>142.69999999999999</c:v>
                </c:pt>
                <c:pt idx="1158">
                  <c:v>142.69999999999999</c:v>
                </c:pt>
                <c:pt idx="1159">
                  <c:v>142.69999999999999</c:v>
                </c:pt>
                <c:pt idx="1160">
                  <c:v>142.69999999999999</c:v>
                </c:pt>
                <c:pt idx="1161">
                  <c:v>142.69999999999999</c:v>
                </c:pt>
                <c:pt idx="1162">
                  <c:v>142.69999999999999</c:v>
                </c:pt>
                <c:pt idx="1163">
                  <c:v>142.69999999999999</c:v>
                </c:pt>
                <c:pt idx="1164">
                  <c:v>142.69999999999999</c:v>
                </c:pt>
                <c:pt idx="1165">
                  <c:v>142.69999999999999</c:v>
                </c:pt>
                <c:pt idx="1166">
                  <c:v>142.69999999999999</c:v>
                </c:pt>
                <c:pt idx="1167">
                  <c:v>142.69999999999999</c:v>
                </c:pt>
                <c:pt idx="1168">
                  <c:v>142.69999999999999</c:v>
                </c:pt>
                <c:pt idx="1169">
                  <c:v>142.69999999999999</c:v>
                </c:pt>
                <c:pt idx="1170">
                  <c:v>142.69999999999999</c:v>
                </c:pt>
                <c:pt idx="1171">
                  <c:v>142.69999999999999</c:v>
                </c:pt>
                <c:pt idx="1172">
                  <c:v>142.69999999999999</c:v>
                </c:pt>
                <c:pt idx="1173">
                  <c:v>142.69999999999999</c:v>
                </c:pt>
                <c:pt idx="1174">
                  <c:v>142.69999999999999</c:v>
                </c:pt>
                <c:pt idx="1175">
                  <c:v>142.69999999999999</c:v>
                </c:pt>
                <c:pt idx="1176">
                  <c:v>142.69999999999999</c:v>
                </c:pt>
                <c:pt idx="1177">
                  <c:v>142.69999999999999</c:v>
                </c:pt>
                <c:pt idx="1178">
                  <c:v>142.69999999999999</c:v>
                </c:pt>
                <c:pt idx="1179">
                  <c:v>142.69999999999999</c:v>
                </c:pt>
                <c:pt idx="1180">
                  <c:v>142.69999999999999</c:v>
                </c:pt>
                <c:pt idx="1181">
                  <c:v>142.69999999999999</c:v>
                </c:pt>
                <c:pt idx="1182">
                  <c:v>142.69999999999999</c:v>
                </c:pt>
                <c:pt idx="1183">
                  <c:v>142.69999999999999</c:v>
                </c:pt>
                <c:pt idx="1184">
                  <c:v>142.69999999999999</c:v>
                </c:pt>
                <c:pt idx="1185">
                  <c:v>142.69999999999999</c:v>
                </c:pt>
                <c:pt idx="1186">
                  <c:v>142.69999999999999</c:v>
                </c:pt>
                <c:pt idx="1187">
                  <c:v>142.69999999999999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'HR Chart Data'!$M$7</c:f>
              <c:strCache>
                <c:ptCount val="1"/>
                <c:pt idx="0">
                  <c:v> AT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3.290909336718841E-3"/>
                  <c:y val="-1.6196673528466057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[0]!HRData9</c:f>
              <c:numCache>
                <c:formatCode>General</c:formatCode>
                <c:ptCount val="1188"/>
                <c:pt idx="0">
                  <c:v>0</c:v>
                </c:pt>
                <c:pt idx="1">
                  <c:v>156.80000000000001</c:v>
                </c:pt>
                <c:pt idx="2">
                  <c:v>156.80000000000001</c:v>
                </c:pt>
                <c:pt idx="3">
                  <c:v>156.80000000000001</c:v>
                </c:pt>
                <c:pt idx="4">
                  <c:v>156.80000000000001</c:v>
                </c:pt>
                <c:pt idx="5">
                  <c:v>156.80000000000001</c:v>
                </c:pt>
                <c:pt idx="6">
                  <c:v>156.80000000000001</c:v>
                </c:pt>
                <c:pt idx="7">
                  <c:v>156.80000000000001</c:v>
                </c:pt>
                <c:pt idx="8">
                  <c:v>156.80000000000001</c:v>
                </c:pt>
                <c:pt idx="9">
                  <c:v>156.80000000000001</c:v>
                </c:pt>
                <c:pt idx="10">
                  <c:v>156.80000000000001</c:v>
                </c:pt>
                <c:pt idx="11">
                  <c:v>156.80000000000001</c:v>
                </c:pt>
                <c:pt idx="12">
                  <c:v>156.80000000000001</c:v>
                </c:pt>
                <c:pt idx="13">
                  <c:v>156.80000000000001</c:v>
                </c:pt>
                <c:pt idx="14">
                  <c:v>156.80000000000001</c:v>
                </c:pt>
                <c:pt idx="15">
                  <c:v>156.80000000000001</c:v>
                </c:pt>
                <c:pt idx="16">
                  <c:v>156.80000000000001</c:v>
                </c:pt>
                <c:pt idx="17">
                  <c:v>156.80000000000001</c:v>
                </c:pt>
                <c:pt idx="18">
                  <c:v>156.80000000000001</c:v>
                </c:pt>
                <c:pt idx="19">
                  <c:v>156.80000000000001</c:v>
                </c:pt>
                <c:pt idx="20">
                  <c:v>156.80000000000001</c:v>
                </c:pt>
                <c:pt idx="21">
                  <c:v>156.80000000000001</c:v>
                </c:pt>
                <c:pt idx="22">
                  <c:v>156.80000000000001</c:v>
                </c:pt>
                <c:pt idx="23">
                  <c:v>156.80000000000001</c:v>
                </c:pt>
                <c:pt idx="24">
                  <c:v>156.80000000000001</c:v>
                </c:pt>
                <c:pt idx="25">
                  <c:v>156.80000000000001</c:v>
                </c:pt>
                <c:pt idx="26">
                  <c:v>156.80000000000001</c:v>
                </c:pt>
                <c:pt idx="27">
                  <c:v>156.80000000000001</c:v>
                </c:pt>
                <c:pt idx="28">
                  <c:v>156.80000000000001</c:v>
                </c:pt>
                <c:pt idx="29">
                  <c:v>156.80000000000001</c:v>
                </c:pt>
                <c:pt idx="30">
                  <c:v>156.80000000000001</c:v>
                </c:pt>
                <c:pt idx="31">
                  <c:v>156.80000000000001</c:v>
                </c:pt>
                <c:pt idx="32">
                  <c:v>156.80000000000001</c:v>
                </c:pt>
                <c:pt idx="33">
                  <c:v>156.80000000000001</c:v>
                </c:pt>
                <c:pt idx="34">
                  <c:v>156.80000000000001</c:v>
                </c:pt>
                <c:pt idx="35">
                  <c:v>156.80000000000001</c:v>
                </c:pt>
                <c:pt idx="36">
                  <c:v>156.80000000000001</c:v>
                </c:pt>
                <c:pt idx="37">
                  <c:v>156.80000000000001</c:v>
                </c:pt>
                <c:pt idx="38">
                  <c:v>156.80000000000001</c:v>
                </c:pt>
                <c:pt idx="39">
                  <c:v>156.80000000000001</c:v>
                </c:pt>
                <c:pt idx="40">
                  <c:v>156.80000000000001</c:v>
                </c:pt>
                <c:pt idx="41">
                  <c:v>156.80000000000001</c:v>
                </c:pt>
                <c:pt idx="42">
                  <c:v>156.80000000000001</c:v>
                </c:pt>
                <c:pt idx="43">
                  <c:v>156.80000000000001</c:v>
                </c:pt>
                <c:pt idx="44">
                  <c:v>156.80000000000001</c:v>
                </c:pt>
                <c:pt idx="45">
                  <c:v>156.80000000000001</c:v>
                </c:pt>
                <c:pt idx="46">
                  <c:v>156.80000000000001</c:v>
                </c:pt>
                <c:pt idx="47">
                  <c:v>156.80000000000001</c:v>
                </c:pt>
                <c:pt idx="48">
                  <c:v>156.80000000000001</c:v>
                </c:pt>
                <c:pt idx="49">
                  <c:v>156.80000000000001</c:v>
                </c:pt>
                <c:pt idx="50">
                  <c:v>156.80000000000001</c:v>
                </c:pt>
                <c:pt idx="51">
                  <c:v>156.80000000000001</c:v>
                </c:pt>
                <c:pt idx="52">
                  <c:v>156.80000000000001</c:v>
                </c:pt>
                <c:pt idx="53">
                  <c:v>156.80000000000001</c:v>
                </c:pt>
                <c:pt idx="54">
                  <c:v>156.80000000000001</c:v>
                </c:pt>
                <c:pt idx="55">
                  <c:v>156.80000000000001</c:v>
                </c:pt>
                <c:pt idx="56">
                  <c:v>156.80000000000001</c:v>
                </c:pt>
                <c:pt idx="57">
                  <c:v>156.80000000000001</c:v>
                </c:pt>
                <c:pt idx="58">
                  <c:v>156.80000000000001</c:v>
                </c:pt>
                <c:pt idx="59">
                  <c:v>156.80000000000001</c:v>
                </c:pt>
                <c:pt idx="60">
                  <c:v>156.80000000000001</c:v>
                </c:pt>
                <c:pt idx="61">
                  <c:v>156.80000000000001</c:v>
                </c:pt>
                <c:pt idx="62">
                  <c:v>156.80000000000001</c:v>
                </c:pt>
                <c:pt idx="63">
                  <c:v>156.80000000000001</c:v>
                </c:pt>
                <c:pt idx="64">
                  <c:v>156.80000000000001</c:v>
                </c:pt>
                <c:pt idx="65">
                  <c:v>156.80000000000001</c:v>
                </c:pt>
                <c:pt idx="66">
                  <c:v>156.80000000000001</c:v>
                </c:pt>
                <c:pt idx="67">
                  <c:v>156.80000000000001</c:v>
                </c:pt>
                <c:pt idx="68">
                  <c:v>156.80000000000001</c:v>
                </c:pt>
                <c:pt idx="69">
                  <c:v>156.80000000000001</c:v>
                </c:pt>
                <c:pt idx="70">
                  <c:v>156.80000000000001</c:v>
                </c:pt>
                <c:pt idx="71">
                  <c:v>156.80000000000001</c:v>
                </c:pt>
                <c:pt idx="72">
                  <c:v>156.80000000000001</c:v>
                </c:pt>
                <c:pt idx="73">
                  <c:v>156.80000000000001</c:v>
                </c:pt>
                <c:pt idx="74">
                  <c:v>156.80000000000001</c:v>
                </c:pt>
                <c:pt idx="75">
                  <c:v>156.80000000000001</c:v>
                </c:pt>
                <c:pt idx="76">
                  <c:v>156.80000000000001</c:v>
                </c:pt>
                <c:pt idx="77">
                  <c:v>156.80000000000001</c:v>
                </c:pt>
                <c:pt idx="78">
                  <c:v>156.80000000000001</c:v>
                </c:pt>
                <c:pt idx="79">
                  <c:v>156.80000000000001</c:v>
                </c:pt>
                <c:pt idx="80">
                  <c:v>156.80000000000001</c:v>
                </c:pt>
                <c:pt idx="81">
                  <c:v>156.80000000000001</c:v>
                </c:pt>
                <c:pt idx="82">
                  <c:v>156.80000000000001</c:v>
                </c:pt>
                <c:pt idx="83">
                  <c:v>156.80000000000001</c:v>
                </c:pt>
                <c:pt idx="84">
                  <c:v>156.80000000000001</c:v>
                </c:pt>
                <c:pt idx="85">
                  <c:v>156.80000000000001</c:v>
                </c:pt>
                <c:pt idx="86">
                  <c:v>156.80000000000001</c:v>
                </c:pt>
                <c:pt idx="87">
                  <c:v>156.80000000000001</c:v>
                </c:pt>
                <c:pt idx="88">
                  <c:v>156.80000000000001</c:v>
                </c:pt>
                <c:pt idx="89">
                  <c:v>156.80000000000001</c:v>
                </c:pt>
                <c:pt idx="90">
                  <c:v>156.80000000000001</c:v>
                </c:pt>
                <c:pt idx="91">
                  <c:v>156.80000000000001</c:v>
                </c:pt>
                <c:pt idx="92">
                  <c:v>156.80000000000001</c:v>
                </c:pt>
                <c:pt idx="93">
                  <c:v>156.80000000000001</c:v>
                </c:pt>
                <c:pt idx="94">
                  <c:v>156.80000000000001</c:v>
                </c:pt>
                <c:pt idx="95">
                  <c:v>156.80000000000001</c:v>
                </c:pt>
                <c:pt idx="96">
                  <c:v>156.80000000000001</c:v>
                </c:pt>
                <c:pt idx="97">
                  <c:v>156.80000000000001</c:v>
                </c:pt>
                <c:pt idx="98">
                  <c:v>156.80000000000001</c:v>
                </c:pt>
                <c:pt idx="99">
                  <c:v>156.80000000000001</c:v>
                </c:pt>
                <c:pt idx="100">
                  <c:v>156.80000000000001</c:v>
                </c:pt>
                <c:pt idx="101">
                  <c:v>156.80000000000001</c:v>
                </c:pt>
                <c:pt idx="102">
                  <c:v>156.80000000000001</c:v>
                </c:pt>
                <c:pt idx="103">
                  <c:v>156.80000000000001</c:v>
                </c:pt>
                <c:pt idx="104">
                  <c:v>156.80000000000001</c:v>
                </c:pt>
                <c:pt idx="105">
                  <c:v>156.80000000000001</c:v>
                </c:pt>
                <c:pt idx="106">
                  <c:v>156.80000000000001</c:v>
                </c:pt>
                <c:pt idx="107">
                  <c:v>156.80000000000001</c:v>
                </c:pt>
                <c:pt idx="108">
                  <c:v>156.80000000000001</c:v>
                </c:pt>
                <c:pt idx="109">
                  <c:v>156.80000000000001</c:v>
                </c:pt>
                <c:pt idx="110">
                  <c:v>156.80000000000001</c:v>
                </c:pt>
                <c:pt idx="111">
                  <c:v>156.80000000000001</c:v>
                </c:pt>
                <c:pt idx="112">
                  <c:v>156.80000000000001</c:v>
                </c:pt>
                <c:pt idx="113">
                  <c:v>156.80000000000001</c:v>
                </c:pt>
                <c:pt idx="114">
                  <c:v>156.80000000000001</c:v>
                </c:pt>
                <c:pt idx="115">
                  <c:v>156.80000000000001</c:v>
                </c:pt>
                <c:pt idx="116">
                  <c:v>156.80000000000001</c:v>
                </c:pt>
                <c:pt idx="117">
                  <c:v>156.80000000000001</c:v>
                </c:pt>
                <c:pt idx="118">
                  <c:v>156.80000000000001</c:v>
                </c:pt>
                <c:pt idx="119">
                  <c:v>156.80000000000001</c:v>
                </c:pt>
                <c:pt idx="120">
                  <c:v>156.80000000000001</c:v>
                </c:pt>
                <c:pt idx="121">
                  <c:v>156.80000000000001</c:v>
                </c:pt>
                <c:pt idx="122">
                  <c:v>156.80000000000001</c:v>
                </c:pt>
                <c:pt idx="123">
                  <c:v>156.80000000000001</c:v>
                </c:pt>
                <c:pt idx="124">
                  <c:v>156.80000000000001</c:v>
                </c:pt>
                <c:pt idx="125">
                  <c:v>156.80000000000001</c:v>
                </c:pt>
                <c:pt idx="126">
                  <c:v>156.80000000000001</c:v>
                </c:pt>
                <c:pt idx="127">
                  <c:v>156.80000000000001</c:v>
                </c:pt>
                <c:pt idx="128">
                  <c:v>156.80000000000001</c:v>
                </c:pt>
                <c:pt idx="129">
                  <c:v>156.80000000000001</c:v>
                </c:pt>
                <c:pt idx="130">
                  <c:v>156.80000000000001</c:v>
                </c:pt>
                <c:pt idx="131">
                  <c:v>156.80000000000001</c:v>
                </c:pt>
                <c:pt idx="132">
                  <c:v>156.80000000000001</c:v>
                </c:pt>
                <c:pt idx="133">
                  <c:v>156.80000000000001</c:v>
                </c:pt>
                <c:pt idx="134">
                  <c:v>156.80000000000001</c:v>
                </c:pt>
                <c:pt idx="135">
                  <c:v>156.80000000000001</c:v>
                </c:pt>
                <c:pt idx="136">
                  <c:v>156.80000000000001</c:v>
                </c:pt>
                <c:pt idx="137">
                  <c:v>156.80000000000001</c:v>
                </c:pt>
                <c:pt idx="138">
                  <c:v>156.80000000000001</c:v>
                </c:pt>
                <c:pt idx="139">
                  <c:v>156.80000000000001</c:v>
                </c:pt>
                <c:pt idx="140">
                  <c:v>156.80000000000001</c:v>
                </c:pt>
                <c:pt idx="141">
                  <c:v>156.80000000000001</c:v>
                </c:pt>
                <c:pt idx="142">
                  <c:v>156.80000000000001</c:v>
                </c:pt>
                <c:pt idx="143">
                  <c:v>156.80000000000001</c:v>
                </c:pt>
                <c:pt idx="144">
                  <c:v>156.80000000000001</c:v>
                </c:pt>
                <c:pt idx="145">
                  <c:v>156.80000000000001</c:v>
                </c:pt>
                <c:pt idx="146">
                  <c:v>156.80000000000001</c:v>
                </c:pt>
                <c:pt idx="147">
                  <c:v>156.80000000000001</c:v>
                </c:pt>
                <c:pt idx="148">
                  <c:v>156.80000000000001</c:v>
                </c:pt>
                <c:pt idx="149">
                  <c:v>156.80000000000001</c:v>
                </c:pt>
                <c:pt idx="150">
                  <c:v>156.80000000000001</c:v>
                </c:pt>
                <c:pt idx="151">
                  <c:v>156.80000000000001</c:v>
                </c:pt>
                <c:pt idx="152">
                  <c:v>156.80000000000001</c:v>
                </c:pt>
                <c:pt idx="153">
                  <c:v>156.80000000000001</c:v>
                </c:pt>
                <c:pt idx="154">
                  <c:v>156.80000000000001</c:v>
                </c:pt>
                <c:pt idx="155">
                  <c:v>156.80000000000001</c:v>
                </c:pt>
                <c:pt idx="156">
                  <c:v>156.80000000000001</c:v>
                </c:pt>
                <c:pt idx="157">
                  <c:v>156.80000000000001</c:v>
                </c:pt>
                <c:pt idx="158">
                  <c:v>156.80000000000001</c:v>
                </c:pt>
                <c:pt idx="159">
                  <c:v>156.80000000000001</c:v>
                </c:pt>
                <c:pt idx="160">
                  <c:v>156.80000000000001</c:v>
                </c:pt>
                <c:pt idx="161">
                  <c:v>156.80000000000001</c:v>
                </c:pt>
                <c:pt idx="162">
                  <c:v>156.80000000000001</c:v>
                </c:pt>
                <c:pt idx="163">
                  <c:v>156.80000000000001</c:v>
                </c:pt>
                <c:pt idx="164">
                  <c:v>156.80000000000001</c:v>
                </c:pt>
                <c:pt idx="165">
                  <c:v>156.80000000000001</c:v>
                </c:pt>
                <c:pt idx="166">
                  <c:v>156.80000000000001</c:v>
                </c:pt>
                <c:pt idx="167">
                  <c:v>156.80000000000001</c:v>
                </c:pt>
                <c:pt idx="168">
                  <c:v>156.80000000000001</c:v>
                </c:pt>
                <c:pt idx="169">
                  <c:v>156.80000000000001</c:v>
                </c:pt>
                <c:pt idx="170">
                  <c:v>156.80000000000001</c:v>
                </c:pt>
                <c:pt idx="171">
                  <c:v>156.80000000000001</c:v>
                </c:pt>
                <c:pt idx="172">
                  <c:v>156.80000000000001</c:v>
                </c:pt>
                <c:pt idx="173">
                  <c:v>156.80000000000001</c:v>
                </c:pt>
                <c:pt idx="174">
                  <c:v>156.80000000000001</c:v>
                </c:pt>
                <c:pt idx="175">
                  <c:v>156.80000000000001</c:v>
                </c:pt>
                <c:pt idx="176">
                  <c:v>156.80000000000001</c:v>
                </c:pt>
                <c:pt idx="177">
                  <c:v>156.80000000000001</c:v>
                </c:pt>
                <c:pt idx="178">
                  <c:v>156.80000000000001</c:v>
                </c:pt>
                <c:pt idx="179">
                  <c:v>156.80000000000001</c:v>
                </c:pt>
                <c:pt idx="180">
                  <c:v>156.80000000000001</c:v>
                </c:pt>
                <c:pt idx="181">
                  <c:v>156.80000000000001</c:v>
                </c:pt>
                <c:pt idx="182">
                  <c:v>156.80000000000001</c:v>
                </c:pt>
                <c:pt idx="183">
                  <c:v>156.80000000000001</c:v>
                </c:pt>
                <c:pt idx="184">
                  <c:v>156.80000000000001</c:v>
                </c:pt>
                <c:pt idx="185">
                  <c:v>156.80000000000001</c:v>
                </c:pt>
                <c:pt idx="186">
                  <c:v>156.80000000000001</c:v>
                </c:pt>
                <c:pt idx="187">
                  <c:v>156.80000000000001</c:v>
                </c:pt>
                <c:pt idx="188">
                  <c:v>156.80000000000001</c:v>
                </c:pt>
                <c:pt idx="189">
                  <c:v>156.80000000000001</c:v>
                </c:pt>
                <c:pt idx="190">
                  <c:v>156.80000000000001</c:v>
                </c:pt>
                <c:pt idx="191">
                  <c:v>156.80000000000001</c:v>
                </c:pt>
                <c:pt idx="192">
                  <c:v>156.80000000000001</c:v>
                </c:pt>
                <c:pt idx="193">
                  <c:v>156.80000000000001</c:v>
                </c:pt>
                <c:pt idx="194">
                  <c:v>156.80000000000001</c:v>
                </c:pt>
                <c:pt idx="195">
                  <c:v>156.80000000000001</c:v>
                </c:pt>
                <c:pt idx="196">
                  <c:v>156.80000000000001</c:v>
                </c:pt>
                <c:pt idx="197">
                  <c:v>156.80000000000001</c:v>
                </c:pt>
                <c:pt idx="198">
                  <c:v>156.80000000000001</c:v>
                </c:pt>
                <c:pt idx="199">
                  <c:v>156.80000000000001</c:v>
                </c:pt>
                <c:pt idx="200">
                  <c:v>156.80000000000001</c:v>
                </c:pt>
                <c:pt idx="201">
                  <c:v>156.80000000000001</c:v>
                </c:pt>
                <c:pt idx="202">
                  <c:v>156.80000000000001</c:v>
                </c:pt>
                <c:pt idx="203">
                  <c:v>156.80000000000001</c:v>
                </c:pt>
                <c:pt idx="204">
                  <c:v>156.80000000000001</c:v>
                </c:pt>
                <c:pt idx="205">
                  <c:v>156.80000000000001</c:v>
                </c:pt>
                <c:pt idx="206">
                  <c:v>156.80000000000001</c:v>
                </c:pt>
                <c:pt idx="207">
                  <c:v>156.80000000000001</c:v>
                </c:pt>
                <c:pt idx="208">
                  <c:v>156.80000000000001</c:v>
                </c:pt>
                <c:pt idx="209">
                  <c:v>156.80000000000001</c:v>
                </c:pt>
                <c:pt idx="210">
                  <c:v>156.80000000000001</c:v>
                </c:pt>
                <c:pt idx="211">
                  <c:v>156.80000000000001</c:v>
                </c:pt>
                <c:pt idx="212">
                  <c:v>156.80000000000001</c:v>
                </c:pt>
                <c:pt idx="213">
                  <c:v>156.80000000000001</c:v>
                </c:pt>
                <c:pt idx="214">
                  <c:v>156.80000000000001</c:v>
                </c:pt>
                <c:pt idx="215">
                  <c:v>156.80000000000001</c:v>
                </c:pt>
                <c:pt idx="216">
                  <c:v>156.80000000000001</c:v>
                </c:pt>
                <c:pt idx="217">
                  <c:v>156.80000000000001</c:v>
                </c:pt>
                <c:pt idx="218">
                  <c:v>156.80000000000001</c:v>
                </c:pt>
                <c:pt idx="219">
                  <c:v>156.80000000000001</c:v>
                </c:pt>
                <c:pt idx="220">
                  <c:v>156.80000000000001</c:v>
                </c:pt>
                <c:pt idx="221">
                  <c:v>156.80000000000001</c:v>
                </c:pt>
                <c:pt idx="222">
                  <c:v>156.80000000000001</c:v>
                </c:pt>
                <c:pt idx="223">
                  <c:v>156.80000000000001</c:v>
                </c:pt>
                <c:pt idx="224">
                  <c:v>156.80000000000001</c:v>
                </c:pt>
                <c:pt idx="225">
                  <c:v>156.80000000000001</c:v>
                </c:pt>
                <c:pt idx="226">
                  <c:v>156.80000000000001</c:v>
                </c:pt>
                <c:pt idx="227">
                  <c:v>156.80000000000001</c:v>
                </c:pt>
                <c:pt idx="228">
                  <c:v>156.80000000000001</c:v>
                </c:pt>
                <c:pt idx="229">
                  <c:v>156.80000000000001</c:v>
                </c:pt>
                <c:pt idx="230">
                  <c:v>156.80000000000001</c:v>
                </c:pt>
                <c:pt idx="231">
                  <c:v>156.80000000000001</c:v>
                </c:pt>
                <c:pt idx="232">
                  <c:v>156.80000000000001</c:v>
                </c:pt>
                <c:pt idx="233">
                  <c:v>156.80000000000001</c:v>
                </c:pt>
                <c:pt idx="234">
                  <c:v>156.80000000000001</c:v>
                </c:pt>
                <c:pt idx="235">
                  <c:v>156.80000000000001</c:v>
                </c:pt>
                <c:pt idx="236">
                  <c:v>156.80000000000001</c:v>
                </c:pt>
                <c:pt idx="237">
                  <c:v>156.80000000000001</c:v>
                </c:pt>
                <c:pt idx="238">
                  <c:v>156.80000000000001</c:v>
                </c:pt>
                <c:pt idx="239">
                  <c:v>156.80000000000001</c:v>
                </c:pt>
                <c:pt idx="240">
                  <c:v>156.80000000000001</c:v>
                </c:pt>
                <c:pt idx="241">
                  <c:v>156.80000000000001</c:v>
                </c:pt>
                <c:pt idx="242">
                  <c:v>156.80000000000001</c:v>
                </c:pt>
                <c:pt idx="243">
                  <c:v>156.80000000000001</c:v>
                </c:pt>
                <c:pt idx="244">
                  <c:v>156.80000000000001</c:v>
                </c:pt>
                <c:pt idx="245">
                  <c:v>156.80000000000001</c:v>
                </c:pt>
                <c:pt idx="246">
                  <c:v>156.80000000000001</c:v>
                </c:pt>
                <c:pt idx="247">
                  <c:v>156.80000000000001</c:v>
                </c:pt>
                <c:pt idx="248">
                  <c:v>156.80000000000001</c:v>
                </c:pt>
                <c:pt idx="249">
                  <c:v>156.80000000000001</c:v>
                </c:pt>
                <c:pt idx="250">
                  <c:v>156.80000000000001</c:v>
                </c:pt>
                <c:pt idx="251">
                  <c:v>156.80000000000001</c:v>
                </c:pt>
                <c:pt idx="252">
                  <c:v>156.80000000000001</c:v>
                </c:pt>
                <c:pt idx="253">
                  <c:v>156.80000000000001</c:v>
                </c:pt>
                <c:pt idx="254">
                  <c:v>156.80000000000001</c:v>
                </c:pt>
                <c:pt idx="255">
                  <c:v>156.80000000000001</c:v>
                </c:pt>
                <c:pt idx="256">
                  <c:v>156.80000000000001</c:v>
                </c:pt>
                <c:pt idx="257">
                  <c:v>156.80000000000001</c:v>
                </c:pt>
                <c:pt idx="258">
                  <c:v>156.80000000000001</c:v>
                </c:pt>
                <c:pt idx="259">
                  <c:v>156.80000000000001</c:v>
                </c:pt>
                <c:pt idx="260">
                  <c:v>156.80000000000001</c:v>
                </c:pt>
                <c:pt idx="261">
                  <c:v>156.80000000000001</c:v>
                </c:pt>
                <c:pt idx="262">
                  <c:v>156.80000000000001</c:v>
                </c:pt>
                <c:pt idx="263">
                  <c:v>156.80000000000001</c:v>
                </c:pt>
                <c:pt idx="264">
                  <c:v>156.80000000000001</c:v>
                </c:pt>
                <c:pt idx="265">
                  <c:v>156.80000000000001</c:v>
                </c:pt>
                <c:pt idx="266">
                  <c:v>156.80000000000001</c:v>
                </c:pt>
                <c:pt idx="267">
                  <c:v>156.80000000000001</c:v>
                </c:pt>
                <c:pt idx="268">
                  <c:v>156.80000000000001</c:v>
                </c:pt>
                <c:pt idx="269">
                  <c:v>156.80000000000001</c:v>
                </c:pt>
                <c:pt idx="270">
                  <c:v>156.80000000000001</c:v>
                </c:pt>
                <c:pt idx="271">
                  <c:v>156.80000000000001</c:v>
                </c:pt>
                <c:pt idx="272">
                  <c:v>156.80000000000001</c:v>
                </c:pt>
                <c:pt idx="273">
                  <c:v>156.80000000000001</c:v>
                </c:pt>
                <c:pt idx="274">
                  <c:v>156.80000000000001</c:v>
                </c:pt>
                <c:pt idx="275">
                  <c:v>156.80000000000001</c:v>
                </c:pt>
                <c:pt idx="276">
                  <c:v>156.80000000000001</c:v>
                </c:pt>
                <c:pt idx="277">
                  <c:v>156.80000000000001</c:v>
                </c:pt>
                <c:pt idx="278">
                  <c:v>156.80000000000001</c:v>
                </c:pt>
                <c:pt idx="279">
                  <c:v>156.80000000000001</c:v>
                </c:pt>
                <c:pt idx="280">
                  <c:v>156.80000000000001</c:v>
                </c:pt>
                <c:pt idx="281">
                  <c:v>156.80000000000001</c:v>
                </c:pt>
                <c:pt idx="282">
                  <c:v>156.80000000000001</c:v>
                </c:pt>
                <c:pt idx="283">
                  <c:v>156.80000000000001</c:v>
                </c:pt>
                <c:pt idx="284">
                  <c:v>156.80000000000001</c:v>
                </c:pt>
                <c:pt idx="285">
                  <c:v>156.80000000000001</c:v>
                </c:pt>
                <c:pt idx="286">
                  <c:v>156.80000000000001</c:v>
                </c:pt>
                <c:pt idx="287">
                  <c:v>156.80000000000001</c:v>
                </c:pt>
                <c:pt idx="288">
                  <c:v>156.80000000000001</c:v>
                </c:pt>
                <c:pt idx="289">
                  <c:v>156.80000000000001</c:v>
                </c:pt>
                <c:pt idx="290">
                  <c:v>156.80000000000001</c:v>
                </c:pt>
                <c:pt idx="291">
                  <c:v>156.80000000000001</c:v>
                </c:pt>
                <c:pt idx="292">
                  <c:v>156.80000000000001</c:v>
                </c:pt>
                <c:pt idx="293">
                  <c:v>156.80000000000001</c:v>
                </c:pt>
                <c:pt idx="294">
                  <c:v>156.80000000000001</c:v>
                </c:pt>
                <c:pt idx="295">
                  <c:v>156.80000000000001</c:v>
                </c:pt>
                <c:pt idx="296">
                  <c:v>156.80000000000001</c:v>
                </c:pt>
                <c:pt idx="297">
                  <c:v>156.80000000000001</c:v>
                </c:pt>
                <c:pt idx="298">
                  <c:v>156.80000000000001</c:v>
                </c:pt>
                <c:pt idx="299">
                  <c:v>156.80000000000001</c:v>
                </c:pt>
                <c:pt idx="300">
                  <c:v>156.80000000000001</c:v>
                </c:pt>
                <c:pt idx="301">
                  <c:v>156.80000000000001</c:v>
                </c:pt>
                <c:pt idx="302">
                  <c:v>156.80000000000001</c:v>
                </c:pt>
                <c:pt idx="303">
                  <c:v>156.80000000000001</c:v>
                </c:pt>
                <c:pt idx="304">
                  <c:v>156.80000000000001</c:v>
                </c:pt>
                <c:pt idx="305">
                  <c:v>156.80000000000001</c:v>
                </c:pt>
                <c:pt idx="306">
                  <c:v>156.80000000000001</c:v>
                </c:pt>
                <c:pt idx="307">
                  <c:v>156.80000000000001</c:v>
                </c:pt>
                <c:pt idx="308">
                  <c:v>156.80000000000001</c:v>
                </c:pt>
                <c:pt idx="309">
                  <c:v>156.80000000000001</c:v>
                </c:pt>
                <c:pt idx="310">
                  <c:v>156.80000000000001</c:v>
                </c:pt>
                <c:pt idx="311">
                  <c:v>156.80000000000001</c:v>
                </c:pt>
                <c:pt idx="312">
                  <c:v>156.80000000000001</c:v>
                </c:pt>
                <c:pt idx="313">
                  <c:v>156.80000000000001</c:v>
                </c:pt>
                <c:pt idx="314">
                  <c:v>156.80000000000001</c:v>
                </c:pt>
                <c:pt idx="315">
                  <c:v>156.80000000000001</c:v>
                </c:pt>
                <c:pt idx="316">
                  <c:v>156.80000000000001</c:v>
                </c:pt>
                <c:pt idx="317">
                  <c:v>156.80000000000001</c:v>
                </c:pt>
                <c:pt idx="318">
                  <c:v>156.80000000000001</c:v>
                </c:pt>
                <c:pt idx="319">
                  <c:v>156.80000000000001</c:v>
                </c:pt>
                <c:pt idx="320">
                  <c:v>156.80000000000001</c:v>
                </c:pt>
                <c:pt idx="321">
                  <c:v>156.80000000000001</c:v>
                </c:pt>
                <c:pt idx="322">
                  <c:v>156.80000000000001</c:v>
                </c:pt>
                <c:pt idx="323">
                  <c:v>156.80000000000001</c:v>
                </c:pt>
                <c:pt idx="324">
                  <c:v>156.80000000000001</c:v>
                </c:pt>
                <c:pt idx="325">
                  <c:v>156.80000000000001</c:v>
                </c:pt>
                <c:pt idx="326">
                  <c:v>156.80000000000001</c:v>
                </c:pt>
                <c:pt idx="327">
                  <c:v>156.80000000000001</c:v>
                </c:pt>
                <c:pt idx="328">
                  <c:v>156.80000000000001</c:v>
                </c:pt>
                <c:pt idx="329">
                  <c:v>156.80000000000001</c:v>
                </c:pt>
                <c:pt idx="330">
                  <c:v>156.80000000000001</c:v>
                </c:pt>
                <c:pt idx="331">
                  <c:v>156.80000000000001</c:v>
                </c:pt>
                <c:pt idx="332">
                  <c:v>156.80000000000001</c:v>
                </c:pt>
                <c:pt idx="333">
                  <c:v>156.80000000000001</c:v>
                </c:pt>
                <c:pt idx="334">
                  <c:v>156.80000000000001</c:v>
                </c:pt>
                <c:pt idx="335">
                  <c:v>156.80000000000001</c:v>
                </c:pt>
                <c:pt idx="336">
                  <c:v>156.80000000000001</c:v>
                </c:pt>
                <c:pt idx="337">
                  <c:v>156.80000000000001</c:v>
                </c:pt>
                <c:pt idx="338">
                  <c:v>156.80000000000001</c:v>
                </c:pt>
                <c:pt idx="339">
                  <c:v>156.80000000000001</c:v>
                </c:pt>
                <c:pt idx="340">
                  <c:v>156.80000000000001</c:v>
                </c:pt>
                <c:pt idx="341">
                  <c:v>156.80000000000001</c:v>
                </c:pt>
                <c:pt idx="342">
                  <c:v>156.80000000000001</c:v>
                </c:pt>
                <c:pt idx="343">
                  <c:v>156.80000000000001</c:v>
                </c:pt>
                <c:pt idx="344">
                  <c:v>156.80000000000001</c:v>
                </c:pt>
                <c:pt idx="345">
                  <c:v>156.80000000000001</c:v>
                </c:pt>
                <c:pt idx="346">
                  <c:v>156.80000000000001</c:v>
                </c:pt>
                <c:pt idx="347">
                  <c:v>156.80000000000001</c:v>
                </c:pt>
                <c:pt idx="348">
                  <c:v>156.80000000000001</c:v>
                </c:pt>
                <c:pt idx="349">
                  <c:v>156.80000000000001</c:v>
                </c:pt>
                <c:pt idx="350">
                  <c:v>156.80000000000001</c:v>
                </c:pt>
                <c:pt idx="351">
                  <c:v>156.80000000000001</c:v>
                </c:pt>
                <c:pt idx="352">
                  <c:v>156.80000000000001</c:v>
                </c:pt>
                <c:pt idx="353">
                  <c:v>156.80000000000001</c:v>
                </c:pt>
                <c:pt idx="354">
                  <c:v>156.80000000000001</c:v>
                </c:pt>
                <c:pt idx="355">
                  <c:v>156.80000000000001</c:v>
                </c:pt>
                <c:pt idx="356">
                  <c:v>156.80000000000001</c:v>
                </c:pt>
                <c:pt idx="357">
                  <c:v>156.80000000000001</c:v>
                </c:pt>
                <c:pt idx="358">
                  <c:v>156.80000000000001</c:v>
                </c:pt>
                <c:pt idx="359">
                  <c:v>156.80000000000001</c:v>
                </c:pt>
                <c:pt idx="360">
                  <c:v>156.80000000000001</c:v>
                </c:pt>
                <c:pt idx="361">
                  <c:v>156.80000000000001</c:v>
                </c:pt>
                <c:pt idx="362">
                  <c:v>156.80000000000001</c:v>
                </c:pt>
                <c:pt idx="363">
                  <c:v>156.80000000000001</c:v>
                </c:pt>
                <c:pt idx="364">
                  <c:v>156.80000000000001</c:v>
                </c:pt>
                <c:pt idx="365">
                  <c:v>156.80000000000001</c:v>
                </c:pt>
                <c:pt idx="366">
                  <c:v>156.80000000000001</c:v>
                </c:pt>
                <c:pt idx="367">
                  <c:v>156.80000000000001</c:v>
                </c:pt>
                <c:pt idx="368">
                  <c:v>156.80000000000001</c:v>
                </c:pt>
                <c:pt idx="369">
                  <c:v>156.80000000000001</c:v>
                </c:pt>
                <c:pt idx="370">
                  <c:v>156.80000000000001</c:v>
                </c:pt>
                <c:pt idx="371">
                  <c:v>156.80000000000001</c:v>
                </c:pt>
                <c:pt idx="372">
                  <c:v>156.80000000000001</c:v>
                </c:pt>
                <c:pt idx="373">
                  <c:v>156.80000000000001</c:v>
                </c:pt>
                <c:pt idx="374">
                  <c:v>156.80000000000001</c:v>
                </c:pt>
                <c:pt idx="375">
                  <c:v>156.80000000000001</c:v>
                </c:pt>
                <c:pt idx="376">
                  <c:v>156.80000000000001</c:v>
                </c:pt>
                <c:pt idx="377">
                  <c:v>156.80000000000001</c:v>
                </c:pt>
                <c:pt idx="378">
                  <c:v>156.80000000000001</c:v>
                </c:pt>
                <c:pt idx="379">
                  <c:v>156.80000000000001</c:v>
                </c:pt>
                <c:pt idx="380">
                  <c:v>156.80000000000001</c:v>
                </c:pt>
                <c:pt idx="381">
                  <c:v>156.80000000000001</c:v>
                </c:pt>
                <c:pt idx="382">
                  <c:v>156.80000000000001</c:v>
                </c:pt>
                <c:pt idx="383">
                  <c:v>156.80000000000001</c:v>
                </c:pt>
                <c:pt idx="384">
                  <c:v>156.80000000000001</c:v>
                </c:pt>
                <c:pt idx="385">
                  <c:v>156.80000000000001</c:v>
                </c:pt>
                <c:pt idx="386">
                  <c:v>156.80000000000001</c:v>
                </c:pt>
                <c:pt idx="387">
                  <c:v>156.80000000000001</c:v>
                </c:pt>
                <c:pt idx="388">
                  <c:v>156.80000000000001</c:v>
                </c:pt>
                <c:pt idx="389">
                  <c:v>156.80000000000001</c:v>
                </c:pt>
                <c:pt idx="390">
                  <c:v>156.80000000000001</c:v>
                </c:pt>
                <c:pt idx="391">
                  <c:v>156.80000000000001</c:v>
                </c:pt>
                <c:pt idx="392">
                  <c:v>156.80000000000001</c:v>
                </c:pt>
                <c:pt idx="393">
                  <c:v>156.80000000000001</c:v>
                </c:pt>
                <c:pt idx="394">
                  <c:v>156.80000000000001</c:v>
                </c:pt>
                <c:pt idx="395">
                  <c:v>156.80000000000001</c:v>
                </c:pt>
                <c:pt idx="396">
                  <c:v>156.80000000000001</c:v>
                </c:pt>
                <c:pt idx="397">
                  <c:v>156.80000000000001</c:v>
                </c:pt>
                <c:pt idx="398">
                  <c:v>156.80000000000001</c:v>
                </c:pt>
                <c:pt idx="399">
                  <c:v>156.80000000000001</c:v>
                </c:pt>
                <c:pt idx="400">
                  <c:v>156.80000000000001</c:v>
                </c:pt>
                <c:pt idx="401">
                  <c:v>156.80000000000001</c:v>
                </c:pt>
                <c:pt idx="402">
                  <c:v>156.80000000000001</c:v>
                </c:pt>
                <c:pt idx="403">
                  <c:v>156.80000000000001</c:v>
                </c:pt>
                <c:pt idx="404">
                  <c:v>156.80000000000001</c:v>
                </c:pt>
                <c:pt idx="405">
                  <c:v>156.80000000000001</c:v>
                </c:pt>
                <c:pt idx="406">
                  <c:v>156.80000000000001</c:v>
                </c:pt>
                <c:pt idx="407">
                  <c:v>156.80000000000001</c:v>
                </c:pt>
                <c:pt idx="408">
                  <c:v>156.80000000000001</c:v>
                </c:pt>
                <c:pt idx="409">
                  <c:v>156.80000000000001</c:v>
                </c:pt>
                <c:pt idx="410">
                  <c:v>156.80000000000001</c:v>
                </c:pt>
                <c:pt idx="411">
                  <c:v>156.80000000000001</c:v>
                </c:pt>
                <c:pt idx="412">
                  <c:v>156.80000000000001</c:v>
                </c:pt>
                <c:pt idx="413">
                  <c:v>156.80000000000001</c:v>
                </c:pt>
                <c:pt idx="414">
                  <c:v>156.80000000000001</c:v>
                </c:pt>
                <c:pt idx="415">
                  <c:v>156.80000000000001</c:v>
                </c:pt>
                <c:pt idx="416">
                  <c:v>156.80000000000001</c:v>
                </c:pt>
                <c:pt idx="417">
                  <c:v>156.80000000000001</c:v>
                </c:pt>
                <c:pt idx="418">
                  <c:v>156.80000000000001</c:v>
                </c:pt>
                <c:pt idx="419">
                  <c:v>156.80000000000001</c:v>
                </c:pt>
                <c:pt idx="420">
                  <c:v>156.80000000000001</c:v>
                </c:pt>
                <c:pt idx="421">
                  <c:v>156.80000000000001</c:v>
                </c:pt>
                <c:pt idx="422">
                  <c:v>156.80000000000001</c:v>
                </c:pt>
                <c:pt idx="423">
                  <c:v>156.80000000000001</c:v>
                </c:pt>
                <c:pt idx="424">
                  <c:v>156.80000000000001</c:v>
                </c:pt>
                <c:pt idx="425">
                  <c:v>156.80000000000001</c:v>
                </c:pt>
                <c:pt idx="426">
                  <c:v>156.80000000000001</c:v>
                </c:pt>
                <c:pt idx="427">
                  <c:v>156.80000000000001</c:v>
                </c:pt>
                <c:pt idx="428">
                  <c:v>156.80000000000001</c:v>
                </c:pt>
                <c:pt idx="429">
                  <c:v>156.80000000000001</c:v>
                </c:pt>
                <c:pt idx="430">
                  <c:v>156.80000000000001</c:v>
                </c:pt>
                <c:pt idx="431">
                  <c:v>156.80000000000001</c:v>
                </c:pt>
                <c:pt idx="432">
                  <c:v>156.80000000000001</c:v>
                </c:pt>
                <c:pt idx="433">
                  <c:v>156.80000000000001</c:v>
                </c:pt>
                <c:pt idx="434">
                  <c:v>156.80000000000001</c:v>
                </c:pt>
                <c:pt idx="435">
                  <c:v>156.80000000000001</c:v>
                </c:pt>
                <c:pt idx="436">
                  <c:v>156.80000000000001</c:v>
                </c:pt>
                <c:pt idx="437">
                  <c:v>156.80000000000001</c:v>
                </c:pt>
                <c:pt idx="438">
                  <c:v>156.80000000000001</c:v>
                </c:pt>
                <c:pt idx="439">
                  <c:v>156.80000000000001</c:v>
                </c:pt>
                <c:pt idx="440">
                  <c:v>156.80000000000001</c:v>
                </c:pt>
                <c:pt idx="441">
                  <c:v>156.80000000000001</c:v>
                </c:pt>
                <c:pt idx="442">
                  <c:v>156.80000000000001</c:v>
                </c:pt>
                <c:pt idx="443">
                  <c:v>156.80000000000001</c:v>
                </c:pt>
                <c:pt idx="444">
                  <c:v>156.80000000000001</c:v>
                </c:pt>
                <c:pt idx="445">
                  <c:v>156.80000000000001</c:v>
                </c:pt>
                <c:pt idx="446">
                  <c:v>156.80000000000001</c:v>
                </c:pt>
                <c:pt idx="447">
                  <c:v>156.80000000000001</c:v>
                </c:pt>
                <c:pt idx="448">
                  <c:v>156.80000000000001</c:v>
                </c:pt>
                <c:pt idx="449">
                  <c:v>156.80000000000001</c:v>
                </c:pt>
                <c:pt idx="450">
                  <c:v>156.80000000000001</c:v>
                </c:pt>
                <c:pt idx="451">
                  <c:v>156.80000000000001</c:v>
                </c:pt>
                <c:pt idx="452">
                  <c:v>156.80000000000001</c:v>
                </c:pt>
                <c:pt idx="453">
                  <c:v>156.80000000000001</c:v>
                </c:pt>
                <c:pt idx="454">
                  <c:v>156.80000000000001</c:v>
                </c:pt>
                <c:pt idx="455">
                  <c:v>156.80000000000001</c:v>
                </c:pt>
                <c:pt idx="456">
                  <c:v>156.80000000000001</c:v>
                </c:pt>
                <c:pt idx="457">
                  <c:v>156.80000000000001</c:v>
                </c:pt>
                <c:pt idx="458">
                  <c:v>156.80000000000001</c:v>
                </c:pt>
                <c:pt idx="459">
                  <c:v>156.80000000000001</c:v>
                </c:pt>
                <c:pt idx="460">
                  <c:v>156.80000000000001</c:v>
                </c:pt>
                <c:pt idx="461">
                  <c:v>156.80000000000001</c:v>
                </c:pt>
                <c:pt idx="462">
                  <c:v>156.80000000000001</c:v>
                </c:pt>
                <c:pt idx="463">
                  <c:v>156.80000000000001</c:v>
                </c:pt>
                <c:pt idx="464">
                  <c:v>156.80000000000001</c:v>
                </c:pt>
                <c:pt idx="465">
                  <c:v>156.80000000000001</c:v>
                </c:pt>
                <c:pt idx="466">
                  <c:v>156.80000000000001</c:v>
                </c:pt>
                <c:pt idx="467">
                  <c:v>156.80000000000001</c:v>
                </c:pt>
                <c:pt idx="468">
                  <c:v>156.80000000000001</c:v>
                </c:pt>
                <c:pt idx="469">
                  <c:v>156.80000000000001</c:v>
                </c:pt>
                <c:pt idx="470">
                  <c:v>156.80000000000001</c:v>
                </c:pt>
                <c:pt idx="471">
                  <c:v>156.80000000000001</c:v>
                </c:pt>
                <c:pt idx="472">
                  <c:v>156.80000000000001</c:v>
                </c:pt>
                <c:pt idx="473">
                  <c:v>156.80000000000001</c:v>
                </c:pt>
                <c:pt idx="474">
                  <c:v>156.80000000000001</c:v>
                </c:pt>
                <c:pt idx="475">
                  <c:v>156.80000000000001</c:v>
                </c:pt>
                <c:pt idx="476">
                  <c:v>156.80000000000001</c:v>
                </c:pt>
                <c:pt idx="477">
                  <c:v>156.80000000000001</c:v>
                </c:pt>
                <c:pt idx="478">
                  <c:v>156.80000000000001</c:v>
                </c:pt>
                <c:pt idx="479">
                  <c:v>156.80000000000001</c:v>
                </c:pt>
                <c:pt idx="480">
                  <c:v>156.80000000000001</c:v>
                </c:pt>
                <c:pt idx="481">
                  <c:v>156.80000000000001</c:v>
                </c:pt>
                <c:pt idx="482">
                  <c:v>156.80000000000001</c:v>
                </c:pt>
                <c:pt idx="483">
                  <c:v>156.80000000000001</c:v>
                </c:pt>
                <c:pt idx="484">
                  <c:v>156.80000000000001</c:v>
                </c:pt>
                <c:pt idx="485">
                  <c:v>156.80000000000001</c:v>
                </c:pt>
                <c:pt idx="486">
                  <c:v>156.80000000000001</c:v>
                </c:pt>
                <c:pt idx="487">
                  <c:v>156.80000000000001</c:v>
                </c:pt>
                <c:pt idx="488">
                  <c:v>156.80000000000001</c:v>
                </c:pt>
                <c:pt idx="489">
                  <c:v>156.80000000000001</c:v>
                </c:pt>
                <c:pt idx="490">
                  <c:v>156.80000000000001</c:v>
                </c:pt>
                <c:pt idx="491">
                  <c:v>156.80000000000001</c:v>
                </c:pt>
                <c:pt idx="492">
                  <c:v>156.80000000000001</c:v>
                </c:pt>
                <c:pt idx="493">
                  <c:v>156.80000000000001</c:v>
                </c:pt>
                <c:pt idx="494">
                  <c:v>156.80000000000001</c:v>
                </c:pt>
                <c:pt idx="495">
                  <c:v>156.80000000000001</c:v>
                </c:pt>
                <c:pt idx="496">
                  <c:v>156.80000000000001</c:v>
                </c:pt>
                <c:pt idx="497">
                  <c:v>156.80000000000001</c:v>
                </c:pt>
                <c:pt idx="498">
                  <c:v>156.80000000000001</c:v>
                </c:pt>
                <c:pt idx="499">
                  <c:v>156.80000000000001</c:v>
                </c:pt>
                <c:pt idx="500">
                  <c:v>156.80000000000001</c:v>
                </c:pt>
                <c:pt idx="501">
                  <c:v>156.80000000000001</c:v>
                </c:pt>
                <c:pt idx="502">
                  <c:v>156.80000000000001</c:v>
                </c:pt>
                <c:pt idx="503">
                  <c:v>156.80000000000001</c:v>
                </c:pt>
                <c:pt idx="504">
                  <c:v>156.80000000000001</c:v>
                </c:pt>
                <c:pt idx="505">
                  <c:v>156.80000000000001</c:v>
                </c:pt>
                <c:pt idx="506">
                  <c:v>156.80000000000001</c:v>
                </c:pt>
                <c:pt idx="507">
                  <c:v>156.80000000000001</c:v>
                </c:pt>
                <c:pt idx="508">
                  <c:v>156.80000000000001</c:v>
                </c:pt>
                <c:pt idx="509">
                  <c:v>156.80000000000001</c:v>
                </c:pt>
                <c:pt idx="510">
                  <c:v>156.80000000000001</c:v>
                </c:pt>
                <c:pt idx="511">
                  <c:v>156.80000000000001</c:v>
                </c:pt>
                <c:pt idx="512">
                  <c:v>156.80000000000001</c:v>
                </c:pt>
                <c:pt idx="513">
                  <c:v>156.80000000000001</c:v>
                </c:pt>
                <c:pt idx="514">
                  <c:v>156.80000000000001</c:v>
                </c:pt>
                <c:pt idx="515">
                  <c:v>156.80000000000001</c:v>
                </c:pt>
                <c:pt idx="516">
                  <c:v>156.80000000000001</c:v>
                </c:pt>
                <c:pt idx="517">
                  <c:v>156.80000000000001</c:v>
                </c:pt>
                <c:pt idx="518">
                  <c:v>156.80000000000001</c:v>
                </c:pt>
                <c:pt idx="519">
                  <c:v>156.80000000000001</c:v>
                </c:pt>
                <c:pt idx="520">
                  <c:v>156.80000000000001</c:v>
                </c:pt>
                <c:pt idx="521">
                  <c:v>156.80000000000001</c:v>
                </c:pt>
                <c:pt idx="522">
                  <c:v>156.80000000000001</c:v>
                </c:pt>
                <c:pt idx="523">
                  <c:v>156.80000000000001</c:v>
                </c:pt>
                <c:pt idx="524">
                  <c:v>156.80000000000001</c:v>
                </c:pt>
                <c:pt idx="525">
                  <c:v>156.80000000000001</c:v>
                </c:pt>
                <c:pt idx="526">
                  <c:v>156.80000000000001</c:v>
                </c:pt>
                <c:pt idx="527">
                  <c:v>156.80000000000001</c:v>
                </c:pt>
                <c:pt idx="528">
                  <c:v>156.80000000000001</c:v>
                </c:pt>
                <c:pt idx="529">
                  <c:v>156.80000000000001</c:v>
                </c:pt>
                <c:pt idx="530">
                  <c:v>156.80000000000001</c:v>
                </c:pt>
                <c:pt idx="531">
                  <c:v>156.80000000000001</c:v>
                </c:pt>
                <c:pt idx="532">
                  <c:v>156.80000000000001</c:v>
                </c:pt>
                <c:pt idx="533">
                  <c:v>156.80000000000001</c:v>
                </c:pt>
                <c:pt idx="534">
                  <c:v>156.80000000000001</c:v>
                </c:pt>
                <c:pt idx="535">
                  <c:v>156.80000000000001</c:v>
                </c:pt>
                <c:pt idx="536">
                  <c:v>156.80000000000001</c:v>
                </c:pt>
                <c:pt idx="537">
                  <c:v>156.80000000000001</c:v>
                </c:pt>
                <c:pt idx="538">
                  <c:v>156.80000000000001</c:v>
                </c:pt>
                <c:pt idx="539">
                  <c:v>156.80000000000001</c:v>
                </c:pt>
                <c:pt idx="540">
                  <c:v>156.80000000000001</c:v>
                </c:pt>
                <c:pt idx="541">
                  <c:v>156.80000000000001</c:v>
                </c:pt>
                <c:pt idx="542">
                  <c:v>156.80000000000001</c:v>
                </c:pt>
                <c:pt idx="543">
                  <c:v>156.80000000000001</c:v>
                </c:pt>
                <c:pt idx="544">
                  <c:v>156.80000000000001</c:v>
                </c:pt>
                <c:pt idx="545">
                  <c:v>156.80000000000001</c:v>
                </c:pt>
                <c:pt idx="546">
                  <c:v>156.80000000000001</c:v>
                </c:pt>
                <c:pt idx="547">
                  <c:v>156.80000000000001</c:v>
                </c:pt>
                <c:pt idx="548">
                  <c:v>156.80000000000001</c:v>
                </c:pt>
                <c:pt idx="549">
                  <c:v>156.80000000000001</c:v>
                </c:pt>
                <c:pt idx="550">
                  <c:v>156.80000000000001</c:v>
                </c:pt>
                <c:pt idx="551">
                  <c:v>156.80000000000001</c:v>
                </c:pt>
                <c:pt idx="552">
                  <c:v>156.80000000000001</c:v>
                </c:pt>
                <c:pt idx="553">
                  <c:v>156.80000000000001</c:v>
                </c:pt>
                <c:pt idx="554">
                  <c:v>156.80000000000001</c:v>
                </c:pt>
                <c:pt idx="555">
                  <c:v>156.80000000000001</c:v>
                </c:pt>
                <c:pt idx="556">
                  <c:v>156.80000000000001</c:v>
                </c:pt>
                <c:pt idx="557">
                  <c:v>156.80000000000001</c:v>
                </c:pt>
                <c:pt idx="558">
                  <c:v>156.80000000000001</c:v>
                </c:pt>
                <c:pt idx="559">
                  <c:v>156.80000000000001</c:v>
                </c:pt>
                <c:pt idx="560">
                  <c:v>156.80000000000001</c:v>
                </c:pt>
                <c:pt idx="561">
                  <c:v>156.80000000000001</c:v>
                </c:pt>
                <c:pt idx="562">
                  <c:v>156.80000000000001</c:v>
                </c:pt>
                <c:pt idx="563">
                  <c:v>156.80000000000001</c:v>
                </c:pt>
                <c:pt idx="564">
                  <c:v>156.80000000000001</c:v>
                </c:pt>
                <c:pt idx="565">
                  <c:v>156.80000000000001</c:v>
                </c:pt>
                <c:pt idx="566">
                  <c:v>156.80000000000001</c:v>
                </c:pt>
                <c:pt idx="567">
                  <c:v>156.80000000000001</c:v>
                </c:pt>
                <c:pt idx="568">
                  <c:v>156.80000000000001</c:v>
                </c:pt>
                <c:pt idx="569">
                  <c:v>156.80000000000001</c:v>
                </c:pt>
                <c:pt idx="570">
                  <c:v>156.80000000000001</c:v>
                </c:pt>
                <c:pt idx="571">
                  <c:v>156.80000000000001</c:v>
                </c:pt>
                <c:pt idx="572">
                  <c:v>156.80000000000001</c:v>
                </c:pt>
                <c:pt idx="573">
                  <c:v>156.80000000000001</c:v>
                </c:pt>
                <c:pt idx="574">
                  <c:v>156.80000000000001</c:v>
                </c:pt>
                <c:pt idx="575">
                  <c:v>156.80000000000001</c:v>
                </c:pt>
                <c:pt idx="576">
                  <c:v>156.80000000000001</c:v>
                </c:pt>
                <c:pt idx="577">
                  <c:v>156.80000000000001</c:v>
                </c:pt>
                <c:pt idx="578">
                  <c:v>156.80000000000001</c:v>
                </c:pt>
                <c:pt idx="579">
                  <c:v>156.80000000000001</c:v>
                </c:pt>
                <c:pt idx="580">
                  <c:v>156.80000000000001</c:v>
                </c:pt>
                <c:pt idx="581">
                  <c:v>156.80000000000001</c:v>
                </c:pt>
                <c:pt idx="582">
                  <c:v>156.80000000000001</c:v>
                </c:pt>
                <c:pt idx="583">
                  <c:v>156.80000000000001</c:v>
                </c:pt>
                <c:pt idx="584">
                  <c:v>156.80000000000001</c:v>
                </c:pt>
                <c:pt idx="585">
                  <c:v>156.80000000000001</c:v>
                </c:pt>
                <c:pt idx="586">
                  <c:v>156.80000000000001</c:v>
                </c:pt>
                <c:pt idx="587">
                  <c:v>156.80000000000001</c:v>
                </c:pt>
                <c:pt idx="588">
                  <c:v>156.80000000000001</c:v>
                </c:pt>
                <c:pt idx="589">
                  <c:v>156.80000000000001</c:v>
                </c:pt>
                <c:pt idx="590">
                  <c:v>156.80000000000001</c:v>
                </c:pt>
                <c:pt idx="591">
                  <c:v>156.80000000000001</c:v>
                </c:pt>
                <c:pt idx="592">
                  <c:v>156.80000000000001</c:v>
                </c:pt>
                <c:pt idx="593">
                  <c:v>156.80000000000001</c:v>
                </c:pt>
                <c:pt idx="594">
                  <c:v>156.80000000000001</c:v>
                </c:pt>
                <c:pt idx="595">
                  <c:v>156.80000000000001</c:v>
                </c:pt>
                <c:pt idx="596">
                  <c:v>156.80000000000001</c:v>
                </c:pt>
                <c:pt idx="597">
                  <c:v>156.80000000000001</c:v>
                </c:pt>
                <c:pt idx="598">
                  <c:v>156.80000000000001</c:v>
                </c:pt>
                <c:pt idx="599">
                  <c:v>156.80000000000001</c:v>
                </c:pt>
                <c:pt idx="600">
                  <c:v>156.80000000000001</c:v>
                </c:pt>
                <c:pt idx="601">
                  <c:v>156.80000000000001</c:v>
                </c:pt>
                <c:pt idx="602">
                  <c:v>156.80000000000001</c:v>
                </c:pt>
                <c:pt idx="603">
                  <c:v>156.80000000000001</c:v>
                </c:pt>
                <c:pt idx="604">
                  <c:v>156.80000000000001</c:v>
                </c:pt>
                <c:pt idx="605">
                  <c:v>156.80000000000001</c:v>
                </c:pt>
                <c:pt idx="606">
                  <c:v>156.80000000000001</c:v>
                </c:pt>
                <c:pt idx="607">
                  <c:v>156.80000000000001</c:v>
                </c:pt>
                <c:pt idx="608">
                  <c:v>156.80000000000001</c:v>
                </c:pt>
                <c:pt idx="609">
                  <c:v>156.80000000000001</c:v>
                </c:pt>
                <c:pt idx="610">
                  <c:v>156.80000000000001</c:v>
                </c:pt>
                <c:pt idx="611">
                  <c:v>156.80000000000001</c:v>
                </c:pt>
                <c:pt idx="612">
                  <c:v>156.80000000000001</c:v>
                </c:pt>
                <c:pt idx="613">
                  <c:v>156.80000000000001</c:v>
                </c:pt>
                <c:pt idx="614">
                  <c:v>156.80000000000001</c:v>
                </c:pt>
                <c:pt idx="615">
                  <c:v>156.80000000000001</c:v>
                </c:pt>
                <c:pt idx="616">
                  <c:v>156.80000000000001</c:v>
                </c:pt>
                <c:pt idx="617">
                  <c:v>156.80000000000001</c:v>
                </c:pt>
                <c:pt idx="618">
                  <c:v>156.80000000000001</c:v>
                </c:pt>
                <c:pt idx="619">
                  <c:v>156.80000000000001</c:v>
                </c:pt>
                <c:pt idx="620">
                  <c:v>156.80000000000001</c:v>
                </c:pt>
                <c:pt idx="621">
                  <c:v>156.80000000000001</c:v>
                </c:pt>
                <c:pt idx="622">
                  <c:v>156.80000000000001</c:v>
                </c:pt>
                <c:pt idx="623">
                  <c:v>156.80000000000001</c:v>
                </c:pt>
                <c:pt idx="624">
                  <c:v>156.80000000000001</c:v>
                </c:pt>
                <c:pt idx="625">
                  <c:v>156.80000000000001</c:v>
                </c:pt>
                <c:pt idx="626">
                  <c:v>156.80000000000001</c:v>
                </c:pt>
                <c:pt idx="627">
                  <c:v>156.80000000000001</c:v>
                </c:pt>
                <c:pt idx="628">
                  <c:v>156.80000000000001</c:v>
                </c:pt>
                <c:pt idx="629">
                  <c:v>156.80000000000001</c:v>
                </c:pt>
                <c:pt idx="630">
                  <c:v>156.80000000000001</c:v>
                </c:pt>
                <c:pt idx="631">
                  <c:v>156.80000000000001</c:v>
                </c:pt>
                <c:pt idx="632">
                  <c:v>156.80000000000001</c:v>
                </c:pt>
                <c:pt idx="633">
                  <c:v>156.80000000000001</c:v>
                </c:pt>
                <c:pt idx="634">
                  <c:v>156.80000000000001</c:v>
                </c:pt>
                <c:pt idx="635">
                  <c:v>156.80000000000001</c:v>
                </c:pt>
                <c:pt idx="636">
                  <c:v>156.80000000000001</c:v>
                </c:pt>
                <c:pt idx="637">
                  <c:v>156.80000000000001</c:v>
                </c:pt>
                <c:pt idx="638">
                  <c:v>156.80000000000001</c:v>
                </c:pt>
                <c:pt idx="639">
                  <c:v>156.80000000000001</c:v>
                </c:pt>
                <c:pt idx="640">
                  <c:v>156.80000000000001</c:v>
                </c:pt>
                <c:pt idx="641">
                  <c:v>156.80000000000001</c:v>
                </c:pt>
                <c:pt idx="642">
                  <c:v>156.80000000000001</c:v>
                </c:pt>
                <c:pt idx="643">
                  <c:v>156.80000000000001</c:v>
                </c:pt>
                <c:pt idx="644">
                  <c:v>156.80000000000001</c:v>
                </c:pt>
                <c:pt idx="645">
                  <c:v>156.80000000000001</c:v>
                </c:pt>
                <c:pt idx="646">
                  <c:v>156.80000000000001</c:v>
                </c:pt>
                <c:pt idx="647">
                  <c:v>156.80000000000001</c:v>
                </c:pt>
                <c:pt idx="648">
                  <c:v>156.80000000000001</c:v>
                </c:pt>
                <c:pt idx="649">
                  <c:v>156.80000000000001</c:v>
                </c:pt>
                <c:pt idx="650">
                  <c:v>156.80000000000001</c:v>
                </c:pt>
                <c:pt idx="651">
                  <c:v>156.80000000000001</c:v>
                </c:pt>
                <c:pt idx="652">
                  <c:v>156.80000000000001</c:v>
                </c:pt>
                <c:pt idx="653">
                  <c:v>156.80000000000001</c:v>
                </c:pt>
                <c:pt idx="654">
                  <c:v>156.80000000000001</c:v>
                </c:pt>
                <c:pt idx="655">
                  <c:v>156.80000000000001</c:v>
                </c:pt>
                <c:pt idx="656">
                  <c:v>156.80000000000001</c:v>
                </c:pt>
                <c:pt idx="657">
                  <c:v>156.80000000000001</c:v>
                </c:pt>
                <c:pt idx="658">
                  <c:v>156.80000000000001</c:v>
                </c:pt>
                <c:pt idx="659">
                  <c:v>156.80000000000001</c:v>
                </c:pt>
                <c:pt idx="660">
                  <c:v>156.80000000000001</c:v>
                </c:pt>
                <c:pt idx="661">
                  <c:v>156.80000000000001</c:v>
                </c:pt>
                <c:pt idx="662">
                  <c:v>156.80000000000001</c:v>
                </c:pt>
                <c:pt idx="663">
                  <c:v>156.80000000000001</c:v>
                </c:pt>
                <c:pt idx="664">
                  <c:v>156.80000000000001</c:v>
                </c:pt>
                <c:pt idx="665">
                  <c:v>156.80000000000001</c:v>
                </c:pt>
                <c:pt idx="666">
                  <c:v>156.80000000000001</c:v>
                </c:pt>
                <c:pt idx="667">
                  <c:v>156.80000000000001</c:v>
                </c:pt>
                <c:pt idx="668">
                  <c:v>156.80000000000001</c:v>
                </c:pt>
                <c:pt idx="669">
                  <c:v>156.80000000000001</c:v>
                </c:pt>
                <c:pt idx="670">
                  <c:v>156.80000000000001</c:v>
                </c:pt>
                <c:pt idx="671">
                  <c:v>156.80000000000001</c:v>
                </c:pt>
                <c:pt idx="672">
                  <c:v>156.80000000000001</c:v>
                </c:pt>
                <c:pt idx="673">
                  <c:v>156.80000000000001</c:v>
                </c:pt>
                <c:pt idx="674">
                  <c:v>156.80000000000001</c:v>
                </c:pt>
                <c:pt idx="675">
                  <c:v>156.80000000000001</c:v>
                </c:pt>
                <c:pt idx="676">
                  <c:v>156.80000000000001</c:v>
                </c:pt>
                <c:pt idx="677">
                  <c:v>156.80000000000001</c:v>
                </c:pt>
                <c:pt idx="678">
                  <c:v>156.80000000000001</c:v>
                </c:pt>
                <c:pt idx="679">
                  <c:v>156.80000000000001</c:v>
                </c:pt>
                <c:pt idx="680">
                  <c:v>156.80000000000001</c:v>
                </c:pt>
                <c:pt idx="681">
                  <c:v>156.80000000000001</c:v>
                </c:pt>
                <c:pt idx="682">
                  <c:v>156.80000000000001</c:v>
                </c:pt>
                <c:pt idx="683">
                  <c:v>156.80000000000001</c:v>
                </c:pt>
                <c:pt idx="684">
                  <c:v>156.80000000000001</c:v>
                </c:pt>
                <c:pt idx="685">
                  <c:v>156.80000000000001</c:v>
                </c:pt>
                <c:pt idx="686">
                  <c:v>156.80000000000001</c:v>
                </c:pt>
                <c:pt idx="687">
                  <c:v>156.80000000000001</c:v>
                </c:pt>
                <c:pt idx="688">
                  <c:v>156.80000000000001</c:v>
                </c:pt>
                <c:pt idx="689">
                  <c:v>156.80000000000001</c:v>
                </c:pt>
                <c:pt idx="690">
                  <c:v>156.80000000000001</c:v>
                </c:pt>
                <c:pt idx="691">
                  <c:v>156.80000000000001</c:v>
                </c:pt>
                <c:pt idx="692">
                  <c:v>156.80000000000001</c:v>
                </c:pt>
                <c:pt idx="693">
                  <c:v>156.80000000000001</c:v>
                </c:pt>
                <c:pt idx="694">
                  <c:v>156.80000000000001</c:v>
                </c:pt>
                <c:pt idx="695">
                  <c:v>156.80000000000001</c:v>
                </c:pt>
                <c:pt idx="696">
                  <c:v>156.80000000000001</c:v>
                </c:pt>
                <c:pt idx="697">
                  <c:v>156.80000000000001</c:v>
                </c:pt>
                <c:pt idx="698">
                  <c:v>156.80000000000001</c:v>
                </c:pt>
                <c:pt idx="699">
                  <c:v>156.80000000000001</c:v>
                </c:pt>
                <c:pt idx="700">
                  <c:v>156.80000000000001</c:v>
                </c:pt>
                <c:pt idx="701">
                  <c:v>156.80000000000001</c:v>
                </c:pt>
                <c:pt idx="702">
                  <c:v>156.80000000000001</c:v>
                </c:pt>
                <c:pt idx="703">
                  <c:v>156.80000000000001</c:v>
                </c:pt>
                <c:pt idx="704">
                  <c:v>156.80000000000001</c:v>
                </c:pt>
                <c:pt idx="705">
                  <c:v>156.80000000000001</c:v>
                </c:pt>
                <c:pt idx="706">
                  <c:v>156.80000000000001</c:v>
                </c:pt>
                <c:pt idx="707">
                  <c:v>156.80000000000001</c:v>
                </c:pt>
                <c:pt idx="708">
                  <c:v>156.80000000000001</c:v>
                </c:pt>
                <c:pt idx="709">
                  <c:v>156.80000000000001</c:v>
                </c:pt>
                <c:pt idx="710">
                  <c:v>156.80000000000001</c:v>
                </c:pt>
                <c:pt idx="711">
                  <c:v>156.80000000000001</c:v>
                </c:pt>
                <c:pt idx="712">
                  <c:v>156.80000000000001</c:v>
                </c:pt>
                <c:pt idx="713">
                  <c:v>156.80000000000001</c:v>
                </c:pt>
                <c:pt idx="714">
                  <c:v>156.80000000000001</c:v>
                </c:pt>
                <c:pt idx="715">
                  <c:v>156.80000000000001</c:v>
                </c:pt>
                <c:pt idx="716">
                  <c:v>156.80000000000001</c:v>
                </c:pt>
                <c:pt idx="717">
                  <c:v>156.80000000000001</c:v>
                </c:pt>
                <c:pt idx="718">
                  <c:v>156.80000000000001</c:v>
                </c:pt>
                <c:pt idx="719">
                  <c:v>156.80000000000001</c:v>
                </c:pt>
                <c:pt idx="720">
                  <c:v>156.80000000000001</c:v>
                </c:pt>
                <c:pt idx="721">
                  <c:v>156.80000000000001</c:v>
                </c:pt>
                <c:pt idx="722">
                  <c:v>156.80000000000001</c:v>
                </c:pt>
                <c:pt idx="723">
                  <c:v>156.80000000000001</c:v>
                </c:pt>
                <c:pt idx="724">
                  <c:v>156.80000000000001</c:v>
                </c:pt>
                <c:pt idx="725">
                  <c:v>156.80000000000001</c:v>
                </c:pt>
                <c:pt idx="726">
                  <c:v>156.80000000000001</c:v>
                </c:pt>
                <c:pt idx="727">
                  <c:v>156.80000000000001</c:v>
                </c:pt>
                <c:pt idx="728">
                  <c:v>156.80000000000001</c:v>
                </c:pt>
                <c:pt idx="729">
                  <c:v>156.80000000000001</c:v>
                </c:pt>
                <c:pt idx="730">
                  <c:v>156.80000000000001</c:v>
                </c:pt>
                <c:pt idx="731">
                  <c:v>156.80000000000001</c:v>
                </c:pt>
                <c:pt idx="732">
                  <c:v>156.80000000000001</c:v>
                </c:pt>
                <c:pt idx="733">
                  <c:v>156.80000000000001</c:v>
                </c:pt>
                <c:pt idx="734">
                  <c:v>156.80000000000001</c:v>
                </c:pt>
                <c:pt idx="735">
                  <c:v>156.80000000000001</c:v>
                </c:pt>
                <c:pt idx="736">
                  <c:v>156.80000000000001</c:v>
                </c:pt>
                <c:pt idx="737">
                  <c:v>156.80000000000001</c:v>
                </c:pt>
                <c:pt idx="738">
                  <c:v>156.80000000000001</c:v>
                </c:pt>
                <c:pt idx="739">
                  <c:v>156.80000000000001</c:v>
                </c:pt>
                <c:pt idx="740">
                  <c:v>156.80000000000001</c:v>
                </c:pt>
                <c:pt idx="741">
                  <c:v>156.80000000000001</c:v>
                </c:pt>
                <c:pt idx="742">
                  <c:v>156.80000000000001</c:v>
                </c:pt>
                <c:pt idx="743">
                  <c:v>156.80000000000001</c:v>
                </c:pt>
                <c:pt idx="744">
                  <c:v>156.80000000000001</c:v>
                </c:pt>
                <c:pt idx="745">
                  <c:v>156.80000000000001</c:v>
                </c:pt>
                <c:pt idx="746">
                  <c:v>156.80000000000001</c:v>
                </c:pt>
                <c:pt idx="747">
                  <c:v>156.80000000000001</c:v>
                </c:pt>
                <c:pt idx="748">
                  <c:v>156.80000000000001</c:v>
                </c:pt>
                <c:pt idx="749">
                  <c:v>156.80000000000001</c:v>
                </c:pt>
                <c:pt idx="750">
                  <c:v>156.80000000000001</c:v>
                </c:pt>
                <c:pt idx="751">
                  <c:v>156.80000000000001</c:v>
                </c:pt>
                <c:pt idx="752">
                  <c:v>156.80000000000001</c:v>
                </c:pt>
                <c:pt idx="753">
                  <c:v>156.80000000000001</c:v>
                </c:pt>
                <c:pt idx="754">
                  <c:v>156.80000000000001</c:v>
                </c:pt>
                <c:pt idx="755">
                  <c:v>156.80000000000001</c:v>
                </c:pt>
                <c:pt idx="756">
                  <c:v>156.80000000000001</c:v>
                </c:pt>
                <c:pt idx="757">
                  <c:v>156.80000000000001</c:v>
                </c:pt>
                <c:pt idx="758">
                  <c:v>156.80000000000001</c:v>
                </c:pt>
                <c:pt idx="759">
                  <c:v>156.80000000000001</c:v>
                </c:pt>
                <c:pt idx="760">
                  <c:v>156.80000000000001</c:v>
                </c:pt>
                <c:pt idx="761">
                  <c:v>156.80000000000001</c:v>
                </c:pt>
                <c:pt idx="762">
                  <c:v>156.80000000000001</c:v>
                </c:pt>
                <c:pt idx="763">
                  <c:v>156.80000000000001</c:v>
                </c:pt>
                <c:pt idx="764">
                  <c:v>156.80000000000001</c:v>
                </c:pt>
                <c:pt idx="765">
                  <c:v>156.80000000000001</c:v>
                </c:pt>
                <c:pt idx="766">
                  <c:v>156.80000000000001</c:v>
                </c:pt>
                <c:pt idx="767">
                  <c:v>156.80000000000001</c:v>
                </c:pt>
                <c:pt idx="768">
                  <c:v>156.80000000000001</c:v>
                </c:pt>
                <c:pt idx="769">
                  <c:v>156.80000000000001</c:v>
                </c:pt>
                <c:pt idx="770">
                  <c:v>156.80000000000001</c:v>
                </c:pt>
                <c:pt idx="771">
                  <c:v>156.80000000000001</c:v>
                </c:pt>
                <c:pt idx="772">
                  <c:v>156.80000000000001</c:v>
                </c:pt>
                <c:pt idx="773">
                  <c:v>156.80000000000001</c:v>
                </c:pt>
                <c:pt idx="774">
                  <c:v>156.80000000000001</c:v>
                </c:pt>
                <c:pt idx="775">
                  <c:v>156.80000000000001</c:v>
                </c:pt>
                <c:pt idx="776">
                  <c:v>156.80000000000001</c:v>
                </c:pt>
                <c:pt idx="777">
                  <c:v>156.80000000000001</c:v>
                </c:pt>
                <c:pt idx="778">
                  <c:v>156.80000000000001</c:v>
                </c:pt>
                <c:pt idx="779">
                  <c:v>156.80000000000001</c:v>
                </c:pt>
                <c:pt idx="780">
                  <c:v>156.80000000000001</c:v>
                </c:pt>
                <c:pt idx="781">
                  <c:v>156.80000000000001</c:v>
                </c:pt>
                <c:pt idx="782">
                  <c:v>156.80000000000001</c:v>
                </c:pt>
                <c:pt idx="783">
                  <c:v>156.80000000000001</c:v>
                </c:pt>
                <c:pt idx="784">
                  <c:v>156.80000000000001</c:v>
                </c:pt>
                <c:pt idx="785">
                  <c:v>156.80000000000001</c:v>
                </c:pt>
                <c:pt idx="786">
                  <c:v>156.80000000000001</c:v>
                </c:pt>
                <c:pt idx="787">
                  <c:v>156.80000000000001</c:v>
                </c:pt>
                <c:pt idx="788">
                  <c:v>156.80000000000001</c:v>
                </c:pt>
                <c:pt idx="789">
                  <c:v>156.80000000000001</c:v>
                </c:pt>
                <c:pt idx="790">
                  <c:v>156.80000000000001</c:v>
                </c:pt>
                <c:pt idx="791">
                  <c:v>156.80000000000001</c:v>
                </c:pt>
                <c:pt idx="792">
                  <c:v>156.80000000000001</c:v>
                </c:pt>
                <c:pt idx="793">
                  <c:v>156.80000000000001</c:v>
                </c:pt>
                <c:pt idx="794">
                  <c:v>156.80000000000001</c:v>
                </c:pt>
                <c:pt idx="795">
                  <c:v>156.80000000000001</c:v>
                </c:pt>
                <c:pt idx="796">
                  <c:v>156.80000000000001</c:v>
                </c:pt>
                <c:pt idx="797">
                  <c:v>156.80000000000001</c:v>
                </c:pt>
                <c:pt idx="798">
                  <c:v>156.80000000000001</c:v>
                </c:pt>
                <c:pt idx="799">
                  <c:v>156.80000000000001</c:v>
                </c:pt>
                <c:pt idx="800">
                  <c:v>156.80000000000001</c:v>
                </c:pt>
                <c:pt idx="801">
                  <c:v>156.80000000000001</c:v>
                </c:pt>
                <c:pt idx="802">
                  <c:v>156.80000000000001</c:v>
                </c:pt>
                <c:pt idx="803">
                  <c:v>156.80000000000001</c:v>
                </c:pt>
                <c:pt idx="804">
                  <c:v>156.80000000000001</c:v>
                </c:pt>
                <c:pt idx="805">
                  <c:v>156.80000000000001</c:v>
                </c:pt>
                <c:pt idx="806">
                  <c:v>156.80000000000001</c:v>
                </c:pt>
                <c:pt idx="807">
                  <c:v>156.80000000000001</c:v>
                </c:pt>
                <c:pt idx="808">
                  <c:v>156.80000000000001</c:v>
                </c:pt>
                <c:pt idx="809">
                  <c:v>156.80000000000001</c:v>
                </c:pt>
                <c:pt idx="810">
                  <c:v>156.80000000000001</c:v>
                </c:pt>
                <c:pt idx="811">
                  <c:v>156.80000000000001</c:v>
                </c:pt>
                <c:pt idx="812">
                  <c:v>156.80000000000001</c:v>
                </c:pt>
                <c:pt idx="813">
                  <c:v>156.80000000000001</c:v>
                </c:pt>
                <c:pt idx="814">
                  <c:v>156.80000000000001</c:v>
                </c:pt>
                <c:pt idx="815">
                  <c:v>156.80000000000001</c:v>
                </c:pt>
                <c:pt idx="816">
                  <c:v>156.80000000000001</c:v>
                </c:pt>
                <c:pt idx="817">
                  <c:v>156.80000000000001</c:v>
                </c:pt>
                <c:pt idx="818">
                  <c:v>156.80000000000001</c:v>
                </c:pt>
                <c:pt idx="819">
                  <c:v>156.80000000000001</c:v>
                </c:pt>
                <c:pt idx="820">
                  <c:v>156.80000000000001</c:v>
                </c:pt>
                <c:pt idx="821">
                  <c:v>156.80000000000001</c:v>
                </c:pt>
                <c:pt idx="822">
                  <c:v>156.80000000000001</c:v>
                </c:pt>
                <c:pt idx="823">
                  <c:v>156.80000000000001</c:v>
                </c:pt>
                <c:pt idx="824">
                  <c:v>156.80000000000001</c:v>
                </c:pt>
                <c:pt idx="825">
                  <c:v>156.80000000000001</c:v>
                </c:pt>
                <c:pt idx="826">
                  <c:v>156.80000000000001</c:v>
                </c:pt>
                <c:pt idx="827">
                  <c:v>156.80000000000001</c:v>
                </c:pt>
                <c:pt idx="828">
                  <c:v>156.80000000000001</c:v>
                </c:pt>
                <c:pt idx="829">
                  <c:v>156.80000000000001</c:v>
                </c:pt>
                <c:pt idx="830">
                  <c:v>156.80000000000001</c:v>
                </c:pt>
                <c:pt idx="831">
                  <c:v>156.80000000000001</c:v>
                </c:pt>
                <c:pt idx="832">
                  <c:v>156.80000000000001</c:v>
                </c:pt>
                <c:pt idx="833">
                  <c:v>156.80000000000001</c:v>
                </c:pt>
                <c:pt idx="834">
                  <c:v>156.80000000000001</c:v>
                </c:pt>
                <c:pt idx="835">
                  <c:v>156.80000000000001</c:v>
                </c:pt>
                <c:pt idx="836">
                  <c:v>156.80000000000001</c:v>
                </c:pt>
                <c:pt idx="837">
                  <c:v>156.80000000000001</c:v>
                </c:pt>
                <c:pt idx="838">
                  <c:v>156.80000000000001</c:v>
                </c:pt>
                <c:pt idx="839">
                  <c:v>156.80000000000001</c:v>
                </c:pt>
                <c:pt idx="840">
                  <c:v>156.80000000000001</c:v>
                </c:pt>
                <c:pt idx="841">
                  <c:v>156.80000000000001</c:v>
                </c:pt>
                <c:pt idx="842">
                  <c:v>156.80000000000001</c:v>
                </c:pt>
                <c:pt idx="843">
                  <c:v>156.80000000000001</c:v>
                </c:pt>
                <c:pt idx="844">
                  <c:v>156.80000000000001</c:v>
                </c:pt>
                <c:pt idx="845">
                  <c:v>156.80000000000001</c:v>
                </c:pt>
                <c:pt idx="846">
                  <c:v>156.80000000000001</c:v>
                </c:pt>
                <c:pt idx="847">
                  <c:v>156.80000000000001</c:v>
                </c:pt>
                <c:pt idx="848">
                  <c:v>156.80000000000001</c:v>
                </c:pt>
                <c:pt idx="849">
                  <c:v>156.80000000000001</c:v>
                </c:pt>
                <c:pt idx="850">
                  <c:v>156.80000000000001</c:v>
                </c:pt>
                <c:pt idx="851">
                  <c:v>156.80000000000001</c:v>
                </c:pt>
                <c:pt idx="852">
                  <c:v>156.80000000000001</c:v>
                </c:pt>
                <c:pt idx="853">
                  <c:v>156.80000000000001</c:v>
                </c:pt>
                <c:pt idx="854">
                  <c:v>156.80000000000001</c:v>
                </c:pt>
                <c:pt idx="855">
                  <c:v>156.80000000000001</c:v>
                </c:pt>
                <c:pt idx="856">
                  <c:v>156.80000000000001</c:v>
                </c:pt>
                <c:pt idx="857">
                  <c:v>156.80000000000001</c:v>
                </c:pt>
                <c:pt idx="858">
                  <c:v>156.80000000000001</c:v>
                </c:pt>
                <c:pt idx="859">
                  <c:v>156.80000000000001</c:v>
                </c:pt>
                <c:pt idx="860">
                  <c:v>156.80000000000001</c:v>
                </c:pt>
                <c:pt idx="861">
                  <c:v>156.80000000000001</c:v>
                </c:pt>
                <c:pt idx="862">
                  <c:v>156.80000000000001</c:v>
                </c:pt>
                <c:pt idx="863">
                  <c:v>156.80000000000001</c:v>
                </c:pt>
                <c:pt idx="864">
                  <c:v>156.80000000000001</c:v>
                </c:pt>
                <c:pt idx="865">
                  <c:v>156.80000000000001</c:v>
                </c:pt>
                <c:pt idx="866">
                  <c:v>156.80000000000001</c:v>
                </c:pt>
                <c:pt idx="867">
                  <c:v>156.80000000000001</c:v>
                </c:pt>
                <c:pt idx="868">
                  <c:v>156.80000000000001</c:v>
                </c:pt>
                <c:pt idx="869">
                  <c:v>156.80000000000001</c:v>
                </c:pt>
                <c:pt idx="870">
                  <c:v>156.80000000000001</c:v>
                </c:pt>
                <c:pt idx="871">
                  <c:v>156.80000000000001</c:v>
                </c:pt>
                <c:pt idx="872">
                  <c:v>156.80000000000001</c:v>
                </c:pt>
                <c:pt idx="873">
                  <c:v>156.80000000000001</c:v>
                </c:pt>
                <c:pt idx="874">
                  <c:v>156.80000000000001</c:v>
                </c:pt>
                <c:pt idx="875">
                  <c:v>156.80000000000001</c:v>
                </c:pt>
                <c:pt idx="876">
                  <c:v>156.80000000000001</c:v>
                </c:pt>
                <c:pt idx="877">
                  <c:v>156.80000000000001</c:v>
                </c:pt>
                <c:pt idx="878">
                  <c:v>156.80000000000001</c:v>
                </c:pt>
                <c:pt idx="879">
                  <c:v>156.80000000000001</c:v>
                </c:pt>
                <c:pt idx="880">
                  <c:v>156.80000000000001</c:v>
                </c:pt>
                <c:pt idx="881">
                  <c:v>156.80000000000001</c:v>
                </c:pt>
                <c:pt idx="882">
                  <c:v>156.80000000000001</c:v>
                </c:pt>
                <c:pt idx="883">
                  <c:v>156.80000000000001</c:v>
                </c:pt>
                <c:pt idx="884">
                  <c:v>156.80000000000001</c:v>
                </c:pt>
                <c:pt idx="885">
                  <c:v>156.80000000000001</c:v>
                </c:pt>
                <c:pt idx="886">
                  <c:v>156.80000000000001</c:v>
                </c:pt>
                <c:pt idx="887">
                  <c:v>156.80000000000001</c:v>
                </c:pt>
                <c:pt idx="888">
                  <c:v>156.80000000000001</c:v>
                </c:pt>
                <c:pt idx="889">
                  <c:v>156.80000000000001</c:v>
                </c:pt>
                <c:pt idx="890">
                  <c:v>156.80000000000001</c:v>
                </c:pt>
                <c:pt idx="891">
                  <c:v>156.80000000000001</c:v>
                </c:pt>
                <c:pt idx="892">
                  <c:v>156.80000000000001</c:v>
                </c:pt>
                <c:pt idx="893">
                  <c:v>156.80000000000001</c:v>
                </c:pt>
                <c:pt idx="894">
                  <c:v>156.80000000000001</c:v>
                </c:pt>
                <c:pt idx="895">
                  <c:v>156.80000000000001</c:v>
                </c:pt>
                <c:pt idx="896">
                  <c:v>156.80000000000001</c:v>
                </c:pt>
                <c:pt idx="897">
                  <c:v>156.80000000000001</c:v>
                </c:pt>
                <c:pt idx="898">
                  <c:v>156.80000000000001</c:v>
                </c:pt>
                <c:pt idx="899">
                  <c:v>156.80000000000001</c:v>
                </c:pt>
                <c:pt idx="900">
                  <c:v>156.80000000000001</c:v>
                </c:pt>
                <c:pt idx="901">
                  <c:v>156.80000000000001</c:v>
                </c:pt>
                <c:pt idx="902">
                  <c:v>156.80000000000001</c:v>
                </c:pt>
                <c:pt idx="903">
                  <c:v>156.80000000000001</c:v>
                </c:pt>
                <c:pt idx="904">
                  <c:v>156.80000000000001</c:v>
                </c:pt>
                <c:pt idx="905">
                  <c:v>156.80000000000001</c:v>
                </c:pt>
                <c:pt idx="906">
                  <c:v>156.80000000000001</c:v>
                </c:pt>
                <c:pt idx="907">
                  <c:v>156.80000000000001</c:v>
                </c:pt>
                <c:pt idx="908">
                  <c:v>156.80000000000001</c:v>
                </c:pt>
                <c:pt idx="909">
                  <c:v>156.80000000000001</c:v>
                </c:pt>
                <c:pt idx="910">
                  <c:v>156.80000000000001</c:v>
                </c:pt>
                <c:pt idx="911">
                  <c:v>156.80000000000001</c:v>
                </c:pt>
                <c:pt idx="912">
                  <c:v>156.80000000000001</c:v>
                </c:pt>
                <c:pt idx="913">
                  <c:v>156.80000000000001</c:v>
                </c:pt>
                <c:pt idx="914">
                  <c:v>156.80000000000001</c:v>
                </c:pt>
                <c:pt idx="915">
                  <c:v>156.80000000000001</c:v>
                </c:pt>
                <c:pt idx="916">
                  <c:v>156.80000000000001</c:v>
                </c:pt>
                <c:pt idx="917">
                  <c:v>156.80000000000001</c:v>
                </c:pt>
                <c:pt idx="918">
                  <c:v>156.80000000000001</c:v>
                </c:pt>
                <c:pt idx="919">
                  <c:v>156.80000000000001</c:v>
                </c:pt>
                <c:pt idx="920">
                  <c:v>156.80000000000001</c:v>
                </c:pt>
                <c:pt idx="921">
                  <c:v>156.80000000000001</c:v>
                </c:pt>
                <c:pt idx="922">
                  <c:v>156.80000000000001</c:v>
                </c:pt>
                <c:pt idx="923">
                  <c:v>156.80000000000001</c:v>
                </c:pt>
                <c:pt idx="924">
                  <c:v>156.80000000000001</c:v>
                </c:pt>
                <c:pt idx="925">
                  <c:v>156.80000000000001</c:v>
                </c:pt>
                <c:pt idx="926">
                  <c:v>156.80000000000001</c:v>
                </c:pt>
                <c:pt idx="927">
                  <c:v>156.80000000000001</c:v>
                </c:pt>
                <c:pt idx="928">
                  <c:v>156.80000000000001</c:v>
                </c:pt>
                <c:pt idx="929">
                  <c:v>156.80000000000001</c:v>
                </c:pt>
                <c:pt idx="930">
                  <c:v>156.80000000000001</c:v>
                </c:pt>
                <c:pt idx="931">
                  <c:v>156.80000000000001</c:v>
                </c:pt>
                <c:pt idx="932">
                  <c:v>156.80000000000001</c:v>
                </c:pt>
                <c:pt idx="933">
                  <c:v>156.80000000000001</c:v>
                </c:pt>
                <c:pt idx="934">
                  <c:v>156.80000000000001</c:v>
                </c:pt>
                <c:pt idx="935">
                  <c:v>156.80000000000001</c:v>
                </c:pt>
                <c:pt idx="936">
                  <c:v>156.80000000000001</c:v>
                </c:pt>
                <c:pt idx="937">
                  <c:v>156.80000000000001</c:v>
                </c:pt>
                <c:pt idx="938">
                  <c:v>156.80000000000001</c:v>
                </c:pt>
                <c:pt idx="939">
                  <c:v>156.80000000000001</c:v>
                </c:pt>
                <c:pt idx="940">
                  <c:v>156.80000000000001</c:v>
                </c:pt>
                <c:pt idx="941">
                  <c:v>156.80000000000001</c:v>
                </c:pt>
                <c:pt idx="942">
                  <c:v>156.80000000000001</c:v>
                </c:pt>
                <c:pt idx="943">
                  <c:v>156.80000000000001</c:v>
                </c:pt>
                <c:pt idx="944">
                  <c:v>156.80000000000001</c:v>
                </c:pt>
                <c:pt idx="945">
                  <c:v>156.80000000000001</c:v>
                </c:pt>
                <c:pt idx="946">
                  <c:v>156.80000000000001</c:v>
                </c:pt>
                <c:pt idx="947">
                  <c:v>156.80000000000001</c:v>
                </c:pt>
                <c:pt idx="948">
                  <c:v>156.80000000000001</c:v>
                </c:pt>
                <c:pt idx="949">
                  <c:v>156.80000000000001</c:v>
                </c:pt>
                <c:pt idx="950">
                  <c:v>156.80000000000001</c:v>
                </c:pt>
                <c:pt idx="951">
                  <c:v>156.80000000000001</c:v>
                </c:pt>
                <c:pt idx="952">
                  <c:v>156.80000000000001</c:v>
                </c:pt>
                <c:pt idx="953">
                  <c:v>156.80000000000001</c:v>
                </c:pt>
                <c:pt idx="954">
                  <c:v>156.80000000000001</c:v>
                </c:pt>
                <c:pt idx="955">
                  <c:v>156.80000000000001</c:v>
                </c:pt>
                <c:pt idx="956">
                  <c:v>156.80000000000001</c:v>
                </c:pt>
                <c:pt idx="957">
                  <c:v>156.80000000000001</c:v>
                </c:pt>
                <c:pt idx="958">
                  <c:v>156.80000000000001</c:v>
                </c:pt>
                <c:pt idx="959">
                  <c:v>156.80000000000001</c:v>
                </c:pt>
                <c:pt idx="960">
                  <c:v>156.80000000000001</c:v>
                </c:pt>
                <c:pt idx="961">
                  <c:v>156.80000000000001</c:v>
                </c:pt>
                <c:pt idx="962">
                  <c:v>156.80000000000001</c:v>
                </c:pt>
                <c:pt idx="963">
                  <c:v>156.80000000000001</c:v>
                </c:pt>
                <c:pt idx="964">
                  <c:v>156.80000000000001</c:v>
                </c:pt>
                <c:pt idx="965">
                  <c:v>156.80000000000001</c:v>
                </c:pt>
                <c:pt idx="966">
                  <c:v>156.80000000000001</c:v>
                </c:pt>
                <c:pt idx="967">
                  <c:v>156.80000000000001</c:v>
                </c:pt>
                <c:pt idx="968">
                  <c:v>156.80000000000001</c:v>
                </c:pt>
                <c:pt idx="969">
                  <c:v>156.80000000000001</c:v>
                </c:pt>
                <c:pt idx="970">
                  <c:v>156.80000000000001</c:v>
                </c:pt>
                <c:pt idx="971">
                  <c:v>156.80000000000001</c:v>
                </c:pt>
                <c:pt idx="972">
                  <c:v>156.80000000000001</c:v>
                </c:pt>
                <c:pt idx="973">
                  <c:v>156.80000000000001</c:v>
                </c:pt>
                <c:pt idx="974">
                  <c:v>156.80000000000001</c:v>
                </c:pt>
                <c:pt idx="975">
                  <c:v>156.80000000000001</c:v>
                </c:pt>
                <c:pt idx="976">
                  <c:v>156.80000000000001</c:v>
                </c:pt>
                <c:pt idx="977">
                  <c:v>156.80000000000001</c:v>
                </c:pt>
                <c:pt idx="978">
                  <c:v>156.80000000000001</c:v>
                </c:pt>
                <c:pt idx="979">
                  <c:v>156.80000000000001</c:v>
                </c:pt>
                <c:pt idx="980">
                  <c:v>156.80000000000001</c:v>
                </c:pt>
                <c:pt idx="981">
                  <c:v>156.80000000000001</c:v>
                </c:pt>
                <c:pt idx="982">
                  <c:v>156.80000000000001</c:v>
                </c:pt>
                <c:pt idx="983">
                  <c:v>156.80000000000001</c:v>
                </c:pt>
                <c:pt idx="984">
                  <c:v>156.80000000000001</c:v>
                </c:pt>
                <c:pt idx="985">
                  <c:v>156.80000000000001</c:v>
                </c:pt>
                <c:pt idx="986">
                  <c:v>156.80000000000001</c:v>
                </c:pt>
                <c:pt idx="987">
                  <c:v>156.80000000000001</c:v>
                </c:pt>
                <c:pt idx="988">
                  <c:v>156.80000000000001</c:v>
                </c:pt>
                <c:pt idx="989">
                  <c:v>156.80000000000001</c:v>
                </c:pt>
                <c:pt idx="990">
                  <c:v>156.80000000000001</c:v>
                </c:pt>
                <c:pt idx="991">
                  <c:v>156.80000000000001</c:v>
                </c:pt>
                <c:pt idx="992">
                  <c:v>156.80000000000001</c:v>
                </c:pt>
                <c:pt idx="993">
                  <c:v>156.80000000000001</c:v>
                </c:pt>
                <c:pt idx="994">
                  <c:v>156.80000000000001</c:v>
                </c:pt>
                <c:pt idx="995">
                  <c:v>156.80000000000001</c:v>
                </c:pt>
                <c:pt idx="996">
                  <c:v>156.80000000000001</c:v>
                </c:pt>
                <c:pt idx="997">
                  <c:v>156.80000000000001</c:v>
                </c:pt>
                <c:pt idx="998">
                  <c:v>156.80000000000001</c:v>
                </c:pt>
                <c:pt idx="999">
                  <c:v>156.80000000000001</c:v>
                </c:pt>
                <c:pt idx="1000">
                  <c:v>156.80000000000001</c:v>
                </c:pt>
                <c:pt idx="1001">
                  <c:v>156.80000000000001</c:v>
                </c:pt>
                <c:pt idx="1002">
                  <c:v>156.80000000000001</c:v>
                </c:pt>
                <c:pt idx="1003">
                  <c:v>156.80000000000001</c:v>
                </c:pt>
                <c:pt idx="1004">
                  <c:v>156.80000000000001</c:v>
                </c:pt>
                <c:pt idx="1005">
                  <c:v>156.80000000000001</c:v>
                </c:pt>
                <c:pt idx="1006">
                  <c:v>156.80000000000001</c:v>
                </c:pt>
                <c:pt idx="1007">
                  <c:v>156.80000000000001</c:v>
                </c:pt>
                <c:pt idx="1008">
                  <c:v>156.80000000000001</c:v>
                </c:pt>
                <c:pt idx="1009">
                  <c:v>156.80000000000001</c:v>
                </c:pt>
                <c:pt idx="1010">
                  <c:v>156.80000000000001</c:v>
                </c:pt>
                <c:pt idx="1011">
                  <c:v>156.80000000000001</c:v>
                </c:pt>
                <c:pt idx="1012">
                  <c:v>156.80000000000001</c:v>
                </c:pt>
                <c:pt idx="1013">
                  <c:v>156.80000000000001</c:v>
                </c:pt>
                <c:pt idx="1014">
                  <c:v>156.80000000000001</c:v>
                </c:pt>
                <c:pt idx="1015">
                  <c:v>156.80000000000001</c:v>
                </c:pt>
                <c:pt idx="1016">
                  <c:v>156.80000000000001</c:v>
                </c:pt>
                <c:pt idx="1017">
                  <c:v>156.80000000000001</c:v>
                </c:pt>
                <c:pt idx="1018">
                  <c:v>156.80000000000001</c:v>
                </c:pt>
                <c:pt idx="1019">
                  <c:v>156.80000000000001</c:v>
                </c:pt>
                <c:pt idx="1020">
                  <c:v>156.80000000000001</c:v>
                </c:pt>
                <c:pt idx="1021">
                  <c:v>156.80000000000001</c:v>
                </c:pt>
                <c:pt idx="1022">
                  <c:v>156.80000000000001</c:v>
                </c:pt>
                <c:pt idx="1023">
                  <c:v>156.80000000000001</c:v>
                </c:pt>
                <c:pt idx="1024">
                  <c:v>156.80000000000001</c:v>
                </c:pt>
                <c:pt idx="1025">
                  <c:v>156.80000000000001</c:v>
                </c:pt>
                <c:pt idx="1026">
                  <c:v>156.80000000000001</c:v>
                </c:pt>
                <c:pt idx="1027">
                  <c:v>156.80000000000001</c:v>
                </c:pt>
                <c:pt idx="1028">
                  <c:v>156.80000000000001</c:v>
                </c:pt>
                <c:pt idx="1029">
                  <c:v>156.80000000000001</c:v>
                </c:pt>
                <c:pt idx="1030">
                  <c:v>156.80000000000001</c:v>
                </c:pt>
                <c:pt idx="1031">
                  <c:v>156.80000000000001</c:v>
                </c:pt>
                <c:pt idx="1032">
                  <c:v>156.80000000000001</c:v>
                </c:pt>
                <c:pt idx="1033">
                  <c:v>156.80000000000001</c:v>
                </c:pt>
                <c:pt idx="1034">
                  <c:v>156.80000000000001</c:v>
                </c:pt>
                <c:pt idx="1035">
                  <c:v>156.80000000000001</c:v>
                </c:pt>
                <c:pt idx="1036">
                  <c:v>156.80000000000001</c:v>
                </c:pt>
                <c:pt idx="1037">
                  <c:v>156.80000000000001</c:v>
                </c:pt>
                <c:pt idx="1038">
                  <c:v>156.80000000000001</c:v>
                </c:pt>
                <c:pt idx="1039">
                  <c:v>156.80000000000001</c:v>
                </c:pt>
                <c:pt idx="1040">
                  <c:v>156.80000000000001</c:v>
                </c:pt>
                <c:pt idx="1041">
                  <c:v>156.80000000000001</c:v>
                </c:pt>
                <c:pt idx="1042">
                  <c:v>156.80000000000001</c:v>
                </c:pt>
                <c:pt idx="1043">
                  <c:v>156.80000000000001</c:v>
                </c:pt>
                <c:pt idx="1044">
                  <c:v>156.80000000000001</c:v>
                </c:pt>
                <c:pt idx="1045">
                  <c:v>156.80000000000001</c:v>
                </c:pt>
                <c:pt idx="1046">
                  <c:v>156.80000000000001</c:v>
                </c:pt>
                <c:pt idx="1047">
                  <c:v>156.80000000000001</c:v>
                </c:pt>
                <c:pt idx="1048">
                  <c:v>156.80000000000001</c:v>
                </c:pt>
                <c:pt idx="1049">
                  <c:v>156.80000000000001</c:v>
                </c:pt>
                <c:pt idx="1050">
                  <c:v>156.80000000000001</c:v>
                </c:pt>
                <c:pt idx="1051">
                  <c:v>156.80000000000001</c:v>
                </c:pt>
                <c:pt idx="1052">
                  <c:v>156.80000000000001</c:v>
                </c:pt>
                <c:pt idx="1053">
                  <c:v>156.80000000000001</c:v>
                </c:pt>
                <c:pt idx="1054">
                  <c:v>156.80000000000001</c:v>
                </c:pt>
                <c:pt idx="1055">
                  <c:v>156.80000000000001</c:v>
                </c:pt>
                <c:pt idx="1056">
                  <c:v>156.80000000000001</c:v>
                </c:pt>
                <c:pt idx="1057">
                  <c:v>156.80000000000001</c:v>
                </c:pt>
                <c:pt idx="1058">
                  <c:v>156.80000000000001</c:v>
                </c:pt>
                <c:pt idx="1059">
                  <c:v>156.80000000000001</c:v>
                </c:pt>
                <c:pt idx="1060">
                  <c:v>156.80000000000001</c:v>
                </c:pt>
                <c:pt idx="1061">
                  <c:v>156.80000000000001</c:v>
                </c:pt>
                <c:pt idx="1062">
                  <c:v>156.80000000000001</c:v>
                </c:pt>
                <c:pt idx="1063">
                  <c:v>156.80000000000001</c:v>
                </c:pt>
                <c:pt idx="1064">
                  <c:v>156.80000000000001</c:v>
                </c:pt>
                <c:pt idx="1065">
                  <c:v>156.80000000000001</c:v>
                </c:pt>
                <c:pt idx="1066">
                  <c:v>156.80000000000001</c:v>
                </c:pt>
                <c:pt idx="1067">
                  <c:v>156.80000000000001</c:v>
                </c:pt>
                <c:pt idx="1068">
                  <c:v>156.80000000000001</c:v>
                </c:pt>
                <c:pt idx="1069">
                  <c:v>156.80000000000001</c:v>
                </c:pt>
                <c:pt idx="1070">
                  <c:v>156.80000000000001</c:v>
                </c:pt>
                <c:pt idx="1071">
                  <c:v>156.80000000000001</c:v>
                </c:pt>
                <c:pt idx="1072">
                  <c:v>156.80000000000001</c:v>
                </c:pt>
                <c:pt idx="1073">
                  <c:v>156.80000000000001</c:v>
                </c:pt>
                <c:pt idx="1074">
                  <c:v>156.80000000000001</c:v>
                </c:pt>
                <c:pt idx="1075">
                  <c:v>156.80000000000001</c:v>
                </c:pt>
                <c:pt idx="1076">
                  <c:v>156.80000000000001</c:v>
                </c:pt>
                <c:pt idx="1077">
                  <c:v>156.80000000000001</c:v>
                </c:pt>
                <c:pt idx="1078">
                  <c:v>156.80000000000001</c:v>
                </c:pt>
                <c:pt idx="1079">
                  <c:v>156.80000000000001</c:v>
                </c:pt>
                <c:pt idx="1080">
                  <c:v>156.80000000000001</c:v>
                </c:pt>
                <c:pt idx="1081">
                  <c:v>156.80000000000001</c:v>
                </c:pt>
                <c:pt idx="1082">
                  <c:v>156.80000000000001</c:v>
                </c:pt>
                <c:pt idx="1083">
                  <c:v>156.80000000000001</c:v>
                </c:pt>
                <c:pt idx="1084">
                  <c:v>156.80000000000001</c:v>
                </c:pt>
                <c:pt idx="1085">
                  <c:v>156.80000000000001</c:v>
                </c:pt>
                <c:pt idx="1086">
                  <c:v>156.80000000000001</c:v>
                </c:pt>
                <c:pt idx="1087">
                  <c:v>156.80000000000001</c:v>
                </c:pt>
                <c:pt idx="1088">
                  <c:v>156.80000000000001</c:v>
                </c:pt>
                <c:pt idx="1089">
                  <c:v>156.80000000000001</c:v>
                </c:pt>
                <c:pt idx="1090">
                  <c:v>156.80000000000001</c:v>
                </c:pt>
                <c:pt idx="1091">
                  <c:v>156.80000000000001</c:v>
                </c:pt>
                <c:pt idx="1092">
                  <c:v>156.80000000000001</c:v>
                </c:pt>
                <c:pt idx="1093">
                  <c:v>156.80000000000001</c:v>
                </c:pt>
                <c:pt idx="1094">
                  <c:v>156.80000000000001</c:v>
                </c:pt>
                <c:pt idx="1095">
                  <c:v>156.80000000000001</c:v>
                </c:pt>
                <c:pt idx="1096">
                  <c:v>156.80000000000001</c:v>
                </c:pt>
                <c:pt idx="1097">
                  <c:v>156.80000000000001</c:v>
                </c:pt>
                <c:pt idx="1098">
                  <c:v>156.80000000000001</c:v>
                </c:pt>
                <c:pt idx="1099">
                  <c:v>156.80000000000001</c:v>
                </c:pt>
                <c:pt idx="1100">
                  <c:v>156.80000000000001</c:v>
                </c:pt>
                <c:pt idx="1101">
                  <c:v>156.80000000000001</c:v>
                </c:pt>
                <c:pt idx="1102">
                  <c:v>156.80000000000001</c:v>
                </c:pt>
                <c:pt idx="1103">
                  <c:v>156.80000000000001</c:v>
                </c:pt>
                <c:pt idx="1104">
                  <c:v>156.80000000000001</c:v>
                </c:pt>
                <c:pt idx="1105">
                  <c:v>156.80000000000001</c:v>
                </c:pt>
                <c:pt idx="1106">
                  <c:v>156.80000000000001</c:v>
                </c:pt>
                <c:pt idx="1107">
                  <c:v>156.80000000000001</c:v>
                </c:pt>
                <c:pt idx="1108">
                  <c:v>156.80000000000001</c:v>
                </c:pt>
                <c:pt idx="1109">
                  <c:v>156.80000000000001</c:v>
                </c:pt>
                <c:pt idx="1110">
                  <c:v>156.80000000000001</c:v>
                </c:pt>
                <c:pt idx="1111">
                  <c:v>156.80000000000001</c:v>
                </c:pt>
                <c:pt idx="1112">
                  <c:v>156.80000000000001</c:v>
                </c:pt>
                <c:pt idx="1113">
                  <c:v>156.80000000000001</c:v>
                </c:pt>
                <c:pt idx="1114">
                  <c:v>156.80000000000001</c:v>
                </c:pt>
                <c:pt idx="1115">
                  <c:v>156.80000000000001</c:v>
                </c:pt>
                <c:pt idx="1116">
                  <c:v>156.80000000000001</c:v>
                </c:pt>
                <c:pt idx="1117">
                  <c:v>156.80000000000001</c:v>
                </c:pt>
                <c:pt idx="1118">
                  <c:v>156.80000000000001</c:v>
                </c:pt>
                <c:pt idx="1119">
                  <c:v>156.80000000000001</c:v>
                </c:pt>
                <c:pt idx="1120">
                  <c:v>156.80000000000001</c:v>
                </c:pt>
                <c:pt idx="1121">
                  <c:v>156.80000000000001</c:v>
                </c:pt>
                <c:pt idx="1122">
                  <c:v>156.80000000000001</c:v>
                </c:pt>
                <c:pt idx="1123">
                  <c:v>156.80000000000001</c:v>
                </c:pt>
                <c:pt idx="1124">
                  <c:v>156.80000000000001</c:v>
                </c:pt>
                <c:pt idx="1125">
                  <c:v>156.80000000000001</c:v>
                </c:pt>
                <c:pt idx="1126">
                  <c:v>156.80000000000001</c:v>
                </c:pt>
                <c:pt idx="1127">
                  <c:v>156.80000000000001</c:v>
                </c:pt>
                <c:pt idx="1128">
                  <c:v>156.80000000000001</c:v>
                </c:pt>
                <c:pt idx="1129">
                  <c:v>156.80000000000001</c:v>
                </c:pt>
                <c:pt idx="1130">
                  <c:v>156.80000000000001</c:v>
                </c:pt>
                <c:pt idx="1131">
                  <c:v>156.80000000000001</c:v>
                </c:pt>
                <c:pt idx="1132">
                  <c:v>156.80000000000001</c:v>
                </c:pt>
                <c:pt idx="1133">
                  <c:v>156.80000000000001</c:v>
                </c:pt>
                <c:pt idx="1134">
                  <c:v>156.80000000000001</c:v>
                </c:pt>
                <c:pt idx="1135">
                  <c:v>156.80000000000001</c:v>
                </c:pt>
                <c:pt idx="1136">
                  <c:v>156.80000000000001</c:v>
                </c:pt>
                <c:pt idx="1137">
                  <c:v>156.80000000000001</c:v>
                </c:pt>
                <c:pt idx="1138">
                  <c:v>156.80000000000001</c:v>
                </c:pt>
                <c:pt idx="1139">
                  <c:v>156.80000000000001</c:v>
                </c:pt>
                <c:pt idx="1140">
                  <c:v>156.80000000000001</c:v>
                </c:pt>
                <c:pt idx="1141">
                  <c:v>156.80000000000001</c:v>
                </c:pt>
                <c:pt idx="1142">
                  <c:v>156.80000000000001</c:v>
                </c:pt>
                <c:pt idx="1143">
                  <c:v>156.80000000000001</c:v>
                </c:pt>
                <c:pt idx="1144">
                  <c:v>156.80000000000001</c:v>
                </c:pt>
                <c:pt idx="1145">
                  <c:v>156.80000000000001</c:v>
                </c:pt>
                <c:pt idx="1146">
                  <c:v>156.80000000000001</c:v>
                </c:pt>
                <c:pt idx="1147">
                  <c:v>156.80000000000001</c:v>
                </c:pt>
                <c:pt idx="1148">
                  <c:v>156.80000000000001</c:v>
                </c:pt>
                <c:pt idx="1149">
                  <c:v>156.80000000000001</c:v>
                </c:pt>
                <c:pt idx="1150">
                  <c:v>156.80000000000001</c:v>
                </c:pt>
                <c:pt idx="1151">
                  <c:v>156.80000000000001</c:v>
                </c:pt>
                <c:pt idx="1152">
                  <c:v>156.80000000000001</c:v>
                </c:pt>
                <c:pt idx="1153">
                  <c:v>156.80000000000001</c:v>
                </c:pt>
                <c:pt idx="1154">
                  <c:v>156.80000000000001</c:v>
                </c:pt>
                <c:pt idx="1155">
                  <c:v>156.80000000000001</c:v>
                </c:pt>
                <c:pt idx="1156">
                  <c:v>156.80000000000001</c:v>
                </c:pt>
                <c:pt idx="1157">
                  <c:v>156.80000000000001</c:v>
                </c:pt>
                <c:pt idx="1158">
                  <c:v>156.80000000000001</c:v>
                </c:pt>
                <c:pt idx="1159">
                  <c:v>156.80000000000001</c:v>
                </c:pt>
                <c:pt idx="1160">
                  <c:v>156.80000000000001</c:v>
                </c:pt>
                <c:pt idx="1161">
                  <c:v>156.80000000000001</c:v>
                </c:pt>
                <c:pt idx="1162">
                  <c:v>156.80000000000001</c:v>
                </c:pt>
                <c:pt idx="1163">
                  <c:v>156.80000000000001</c:v>
                </c:pt>
                <c:pt idx="1164">
                  <c:v>156.80000000000001</c:v>
                </c:pt>
                <c:pt idx="1165">
                  <c:v>156.80000000000001</c:v>
                </c:pt>
                <c:pt idx="1166">
                  <c:v>156.80000000000001</c:v>
                </c:pt>
                <c:pt idx="1167">
                  <c:v>156.80000000000001</c:v>
                </c:pt>
                <c:pt idx="1168">
                  <c:v>156.80000000000001</c:v>
                </c:pt>
                <c:pt idx="1169">
                  <c:v>156.80000000000001</c:v>
                </c:pt>
                <c:pt idx="1170">
                  <c:v>156.80000000000001</c:v>
                </c:pt>
                <c:pt idx="1171">
                  <c:v>156.80000000000001</c:v>
                </c:pt>
                <c:pt idx="1172">
                  <c:v>156.80000000000001</c:v>
                </c:pt>
                <c:pt idx="1173">
                  <c:v>156.80000000000001</c:v>
                </c:pt>
                <c:pt idx="1174">
                  <c:v>156.80000000000001</c:v>
                </c:pt>
                <c:pt idx="1175">
                  <c:v>156.80000000000001</c:v>
                </c:pt>
                <c:pt idx="1176">
                  <c:v>156.80000000000001</c:v>
                </c:pt>
                <c:pt idx="1177">
                  <c:v>156.80000000000001</c:v>
                </c:pt>
                <c:pt idx="1178">
                  <c:v>156.80000000000001</c:v>
                </c:pt>
                <c:pt idx="1179">
                  <c:v>156.80000000000001</c:v>
                </c:pt>
                <c:pt idx="1180">
                  <c:v>156.80000000000001</c:v>
                </c:pt>
                <c:pt idx="1181">
                  <c:v>156.80000000000001</c:v>
                </c:pt>
                <c:pt idx="1182">
                  <c:v>156.80000000000001</c:v>
                </c:pt>
                <c:pt idx="1183">
                  <c:v>156.80000000000001</c:v>
                </c:pt>
                <c:pt idx="1184">
                  <c:v>156.80000000000001</c:v>
                </c:pt>
                <c:pt idx="1185">
                  <c:v>156.80000000000001</c:v>
                </c:pt>
                <c:pt idx="1186">
                  <c:v>156.80000000000001</c:v>
                </c:pt>
                <c:pt idx="1187">
                  <c:v>156.80000000000001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'HR Chart Data'!$N$7</c:f>
              <c:strCache>
                <c:ptCount val="1"/>
                <c:pt idx="0">
                  <c:v> TR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3.650390339054965E-3"/>
                  <c:y val="-3.6442674855126651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[0]!HRData10</c:f>
              <c:numCache>
                <c:formatCode>General</c:formatCode>
                <c:ptCount val="1188"/>
                <c:pt idx="0">
                  <c:v>0</c:v>
                </c:pt>
                <c:pt idx="1">
                  <c:v>163.85</c:v>
                </c:pt>
                <c:pt idx="2">
                  <c:v>163.85</c:v>
                </c:pt>
                <c:pt idx="3">
                  <c:v>163.85</c:v>
                </c:pt>
                <c:pt idx="4">
                  <c:v>163.85</c:v>
                </c:pt>
                <c:pt idx="5">
                  <c:v>163.85</c:v>
                </c:pt>
                <c:pt idx="6">
                  <c:v>163.85</c:v>
                </c:pt>
                <c:pt idx="7">
                  <c:v>163.85</c:v>
                </c:pt>
                <c:pt idx="8">
                  <c:v>163.85</c:v>
                </c:pt>
                <c:pt idx="9">
                  <c:v>163.85</c:v>
                </c:pt>
                <c:pt idx="10">
                  <c:v>163.85</c:v>
                </c:pt>
                <c:pt idx="11">
                  <c:v>163.85</c:v>
                </c:pt>
                <c:pt idx="12">
                  <c:v>163.85</c:v>
                </c:pt>
                <c:pt idx="13">
                  <c:v>163.85</c:v>
                </c:pt>
                <c:pt idx="14">
                  <c:v>163.85</c:v>
                </c:pt>
                <c:pt idx="15">
                  <c:v>163.85</c:v>
                </c:pt>
                <c:pt idx="16">
                  <c:v>163.85</c:v>
                </c:pt>
                <c:pt idx="17">
                  <c:v>163.85</c:v>
                </c:pt>
                <c:pt idx="18">
                  <c:v>163.85</c:v>
                </c:pt>
                <c:pt idx="19">
                  <c:v>163.85</c:v>
                </c:pt>
                <c:pt idx="20">
                  <c:v>163.85</c:v>
                </c:pt>
                <c:pt idx="21">
                  <c:v>163.85</c:v>
                </c:pt>
                <c:pt idx="22">
                  <c:v>163.85</c:v>
                </c:pt>
                <c:pt idx="23">
                  <c:v>163.85</c:v>
                </c:pt>
                <c:pt idx="24">
                  <c:v>163.85</c:v>
                </c:pt>
                <c:pt idx="25">
                  <c:v>163.85</c:v>
                </c:pt>
                <c:pt idx="26">
                  <c:v>163.85</c:v>
                </c:pt>
                <c:pt idx="27">
                  <c:v>163.85</c:v>
                </c:pt>
                <c:pt idx="28">
                  <c:v>163.85</c:v>
                </c:pt>
                <c:pt idx="29">
                  <c:v>163.85</c:v>
                </c:pt>
                <c:pt idx="30">
                  <c:v>163.85</c:v>
                </c:pt>
                <c:pt idx="31">
                  <c:v>163.85</c:v>
                </c:pt>
                <c:pt idx="32">
                  <c:v>163.85</c:v>
                </c:pt>
                <c:pt idx="33">
                  <c:v>163.85</c:v>
                </c:pt>
                <c:pt idx="34">
                  <c:v>163.85</c:v>
                </c:pt>
                <c:pt idx="35">
                  <c:v>163.85</c:v>
                </c:pt>
                <c:pt idx="36">
                  <c:v>163.85</c:v>
                </c:pt>
                <c:pt idx="37">
                  <c:v>163.85</c:v>
                </c:pt>
                <c:pt idx="38">
                  <c:v>163.85</c:v>
                </c:pt>
                <c:pt idx="39">
                  <c:v>163.85</c:v>
                </c:pt>
                <c:pt idx="40">
                  <c:v>163.85</c:v>
                </c:pt>
                <c:pt idx="41">
                  <c:v>163.85</c:v>
                </c:pt>
                <c:pt idx="42">
                  <c:v>163.85</c:v>
                </c:pt>
                <c:pt idx="43">
                  <c:v>163.85</c:v>
                </c:pt>
                <c:pt idx="44">
                  <c:v>163.85</c:v>
                </c:pt>
                <c:pt idx="45">
                  <c:v>163.85</c:v>
                </c:pt>
                <c:pt idx="46">
                  <c:v>163.85</c:v>
                </c:pt>
                <c:pt idx="47">
                  <c:v>163.85</c:v>
                </c:pt>
                <c:pt idx="48">
                  <c:v>163.85</c:v>
                </c:pt>
                <c:pt idx="49">
                  <c:v>163.85</c:v>
                </c:pt>
                <c:pt idx="50">
                  <c:v>163.85</c:v>
                </c:pt>
                <c:pt idx="51">
                  <c:v>163.85</c:v>
                </c:pt>
                <c:pt idx="52">
                  <c:v>163.85</c:v>
                </c:pt>
                <c:pt idx="53">
                  <c:v>163.85</c:v>
                </c:pt>
                <c:pt idx="54">
                  <c:v>163.85</c:v>
                </c:pt>
                <c:pt idx="55">
                  <c:v>163.85</c:v>
                </c:pt>
                <c:pt idx="56">
                  <c:v>163.85</c:v>
                </c:pt>
                <c:pt idx="57">
                  <c:v>163.85</c:v>
                </c:pt>
                <c:pt idx="58">
                  <c:v>163.85</c:v>
                </c:pt>
                <c:pt idx="59">
                  <c:v>163.85</c:v>
                </c:pt>
                <c:pt idx="60">
                  <c:v>163.85</c:v>
                </c:pt>
                <c:pt idx="61">
                  <c:v>163.85</c:v>
                </c:pt>
                <c:pt idx="62">
                  <c:v>163.85</c:v>
                </c:pt>
                <c:pt idx="63">
                  <c:v>163.85</c:v>
                </c:pt>
                <c:pt idx="64">
                  <c:v>163.85</c:v>
                </c:pt>
                <c:pt idx="65">
                  <c:v>163.85</c:v>
                </c:pt>
                <c:pt idx="66">
                  <c:v>163.85</c:v>
                </c:pt>
                <c:pt idx="67">
                  <c:v>163.85</c:v>
                </c:pt>
                <c:pt idx="68">
                  <c:v>163.85</c:v>
                </c:pt>
                <c:pt idx="69">
                  <c:v>163.85</c:v>
                </c:pt>
                <c:pt idx="70">
                  <c:v>163.85</c:v>
                </c:pt>
                <c:pt idx="71">
                  <c:v>163.85</c:v>
                </c:pt>
                <c:pt idx="72">
                  <c:v>163.85</c:v>
                </c:pt>
                <c:pt idx="73">
                  <c:v>163.85</c:v>
                </c:pt>
                <c:pt idx="74">
                  <c:v>163.85</c:v>
                </c:pt>
                <c:pt idx="75">
                  <c:v>163.85</c:v>
                </c:pt>
                <c:pt idx="76">
                  <c:v>163.85</c:v>
                </c:pt>
                <c:pt idx="77">
                  <c:v>163.85</c:v>
                </c:pt>
                <c:pt idx="78">
                  <c:v>163.85</c:v>
                </c:pt>
                <c:pt idx="79">
                  <c:v>163.85</c:v>
                </c:pt>
                <c:pt idx="80">
                  <c:v>163.85</c:v>
                </c:pt>
                <c:pt idx="81">
                  <c:v>163.85</c:v>
                </c:pt>
                <c:pt idx="82">
                  <c:v>163.85</c:v>
                </c:pt>
                <c:pt idx="83">
                  <c:v>163.85</c:v>
                </c:pt>
                <c:pt idx="84">
                  <c:v>163.85</c:v>
                </c:pt>
                <c:pt idx="85">
                  <c:v>163.85</c:v>
                </c:pt>
                <c:pt idx="86">
                  <c:v>163.85</c:v>
                </c:pt>
                <c:pt idx="87">
                  <c:v>163.85</c:v>
                </c:pt>
                <c:pt idx="88">
                  <c:v>163.85</c:v>
                </c:pt>
                <c:pt idx="89">
                  <c:v>163.85</c:v>
                </c:pt>
                <c:pt idx="90">
                  <c:v>163.85</c:v>
                </c:pt>
                <c:pt idx="91">
                  <c:v>163.85</c:v>
                </c:pt>
                <c:pt idx="92">
                  <c:v>163.85</c:v>
                </c:pt>
                <c:pt idx="93">
                  <c:v>163.85</c:v>
                </c:pt>
                <c:pt idx="94">
                  <c:v>163.85</c:v>
                </c:pt>
                <c:pt idx="95">
                  <c:v>163.85</c:v>
                </c:pt>
                <c:pt idx="96">
                  <c:v>163.85</c:v>
                </c:pt>
                <c:pt idx="97">
                  <c:v>163.85</c:v>
                </c:pt>
                <c:pt idx="98">
                  <c:v>163.85</c:v>
                </c:pt>
                <c:pt idx="99">
                  <c:v>163.85</c:v>
                </c:pt>
                <c:pt idx="100">
                  <c:v>163.85</c:v>
                </c:pt>
                <c:pt idx="101">
                  <c:v>163.85</c:v>
                </c:pt>
                <c:pt idx="102">
                  <c:v>163.85</c:v>
                </c:pt>
                <c:pt idx="103">
                  <c:v>163.85</c:v>
                </c:pt>
                <c:pt idx="104">
                  <c:v>163.85</c:v>
                </c:pt>
                <c:pt idx="105">
                  <c:v>163.85</c:v>
                </c:pt>
                <c:pt idx="106">
                  <c:v>163.85</c:v>
                </c:pt>
                <c:pt idx="107">
                  <c:v>163.85</c:v>
                </c:pt>
                <c:pt idx="108">
                  <c:v>163.85</c:v>
                </c:pt>
                <c:pt idx="109">
                  <c:v>163.85</c:v>
                </c:pt>
                <c:pt idx="110">
                  <c:v>163.85</c:v>
                </c:pt>
                <c:pt idx="111">
                  <c:v>163.85</c:v>
                </c:pt>
                <c:pt idx="112">
                  <c:v>163.85</c:v>
                </c:pt>
                <c:pt idx="113">
                  <c:v>163.85</c:v>
                </c:pt>
                <c:pt idx="114">
                  <c:v>163.85</c:v>
                </c:pt>
                <c:pt idx="115">
                  <c:v>163.85</c:v>
                </c:pt>
                <c:pt idx="116">
                  <c:v>163.85</c:v>
                </c:pt>
                <c:pt idx="117">
                  <c:v>163.85</c:v>
                </c:pt>
                <c:pt idx="118">
                  <c:v>163.85</c:v>
                </c:pt>
                <c:pt idx="119">
                  <c:v>163.85</c:v>
                </c:pt>
                <c:pt idx="120">
                  <c:v>163.85</c:v>
                </c:pt>
                <c:pt idx="121">
                  <c:v>163.85</c:v>
                </c:pt>
                <c:pt idx="122">
                  <c:v>163.85</c:v>
                </c:pt>
                <c:pt idx="123">
                  <c:v>163.85</c:v>
                </c:pt>
                <c:pt idx="124">
                  <c:v>163.85</c:v>
                </c:pt>
                <c:pt idx="125">
                  <c:v>163.85</c:v>
                </c:pt>
                <c:pt idx="126">
                  <c:v>163.85</c:v>
                </c:pt>
                <c:pt idx="127">
                  <c:v>163.85</c:v>
                </c:pt>
                <c:pt idx="128">
                  <c:v>163.85</c:v>
                </c:pt>
                <c:pt idx="129">
                  <c:v>163.85</c:v>
                </c:pt>
                <c:pt idx="130">
                  <c:v>163.85</c:v>
                </c:pt>
                <c:pt idx="131">
                  <c:v>163.85</c:v>
                </c:pt>
                <c:pt idx="132">
                  <c:v>163.85</c:v>
                </c:pt>
                <c:pt idx="133">
                  <c:v>163.85</c:v>
                </c:pt>
                <c:pt idx="134">
                  <c:v>163.85</c:v>
                </c:pt>
                <c:pt idx="135">
                  <c:v>163.85</c:v>
                </c:pt>
                <c:pt idx="136">
                  <c:v>163.85</c:v>
                </c:pt>
                <c:pt idx="137">
                  <c:v>163.85</c:v>
                </c:pt>
                <c:pt idx="138">
                  <c:v>163.85</c:v>
                </c:pt>
                <c:pt idx="139">
                  <c:v>163.85</c:v>
                </c:pt>
                <c:pt idx="140">
                  <c:v>163.85</c:v>
                </c:pt>
                <c:pt idx="141">
                  <c:v>163.85</c:v>
                </c:pt>
                <c:pt idx="142">
                  <c:v>163.85</c:v>
                </c:pt>
                <c:pt idx="143">
                  <c:v>163.85</c:v>
                </c:pt>
                <c:pt idx="144">
                  <c:v>163.85</c:v>
                </c:pt>
                <c:pt idx="145">
                  <c:v>163.85</c:v>
                </c:pt>
                <c:pt idx="146">
                  <c:v>163.85</c:v>
                </c:pt>
                <c:pt idx="147">
                  <c:v>163.85</c:v>
                </c:pt>
                <c:pt idx="148">
                  <c:v>163.85</c:v>
                </c:pt>
                <c:pt idx="149">
                  <c:v>163.85</c:v>
                </c:pt>
                <c:pt idx="150">
                  <c:v>163.85</c:v>
                </c:pt>
                <c:pt idx="151">
                  <c:v>163.85</c:v>
                </c:pt>
                <c:pt idx="152">
                  <c:v>163.85</c:v>
                </c:pt>
                <c:pt idx="153">
                  <c:v>163.85</c:v>
                </c:pt>
                <c:pt idx="154">
                  <c:v>163.85</c:v>
                </c:pt>
                <c:pt idx="155">
                  <c:v>163.85</c:v>
                </c:pt>
                <c:pt idx="156">
                  <c:v>163.85</c:v>
                </c:pt>
                <c:pt idx="157">
                  <c:v>163.85</c:v>
                </c:pt>
                <c:pt idx="158">
                  <c:v>163.85</c:v>
                </c:pt>
                <c:pt idx="159">
                  <c:v>163.85</c:v>
                </c:pt>
                <c:pt idx="160">
                  <c:v>163.85</c:v>
                </c:pt>
                <c:pt idx="161">
                  <c:v>163.85</c:v>
                </c:pt>
                <c:pt idx="162">
                  <c:v>163.85</c:v>
                </c:pt>
                <c:pt idx="163">
                  <c:v>163.85</c:v>
                </c:pt>
                <c:pt idx="164">
                  <c:v>163.85</c:v>
                </c:pt>
                <c:pt idx="165">
                  <c:v>163.85</c:v>
                </c:pt>
                <c:pt idx="166">
                  <c:v>163.85</c:v>
                </c:pt>
                <c:pt idx="167">
                  <c:v>163.85</c:v>
                </c:pt>
                <c:pt idx="168">
                  <c:v>163.85</c:v>
                </c:pt>
                <c:pt idx="169">
                  <c:v>163.85</c:v>
                </c:pt>
                <c:pt idx="170">
                  <c:v>163.85</c:v>
                </c:pt>
                <c:pt idx="171">
                  <c:v>163.85</c:v>
                </c:pt>
                <c:pt idx="172">
                  <c:v>163.85</c:v>
                </c:pt>
                <c:pt idx="173">
                  <c:v>163.85</c:v>
                </c:pt>
                <c:pt idx="174">
                  <c:v>163.85</c:v>
                </c:pt>
                <c:pt idx="175">
                  <c:v>163.85</c:v>
                </c:pt>
                <c:pt idx="176">
                  <c:v>163.85</c:v>
                </c:pt>
                <c:pt idx="177">
                  <c:v>163.85</c:v>
                </c:pt>
                <c:pt idx="178">
                  <c:v>163.85</c:v>
                </c:pt>
                <c:pt idx="179">
                  <c:v>163.85</c:v>
                </c:pt>
                <c:pt idx="180">
                  <c:v>163.85</c:v>
                </c:pt>
                <c:pt idx="181">
                  <c:v>163.85</c:v>
                </c:pt>
                <c:pt idx="182">
                  <c:v>163.85</c:v>
                </c:pt>
                <c:pt idx="183">
                  <c:v>163.85</c:v>
                </c:pt>
                <c:pt idx="184">
                  <c:v>163.85</c:v>
                </c:pt>
                <c:pt idx="185">
                  <c:v>163.85</c:v>
                </c:pt>
                <c:pt idx="186">
                  <c:v>163.85</c:v>
                </c:pt>
                <c:pt idx="187">
                  <c:v>163.85</c:v>
                </c:pt>
                <c:pt idx="188">
                  <c:v>163.85</c:v>
                </c:pt>
                <c:pt idx="189">
                  <c:v>163.85</c:v>
                </c:pt>
                <c:pt idx="190">
                  <c:v>163.85</c:v>
                </c:pt>
                <c:pt idx="191">
                  <c:v>163.85</c:v>
                </c:pt>
                <c:pt idx="192">
                  <c:v>163.85</c:v>
                </c:pt>
                <c:pt idx="193">
                  <c:v>163.85</c:v>
                </c:pt>
                <c:pt idx="194">
                  <c:v>163.85</c:v>
                </c:pt>
                <c:pt idx="195">
                  <c:v>163.85</c:v>
                </c:pt>
                <c:pt idx="196">
                  <c:v>163.85</c:v>
                </c:pt>
                <c:pt idx="197">
                  <c:v>163.85</c:v>
                </c:pt>
                <c:pt idx="198">
                  <c:v>163.85</c:v>
                </c:pt>
                <c:pt idx="199">
                  <c:v>163.85</c:v>
                </c:pt>
                <c:pt idx="200">
                  <c:v>163.85</c:v>
                </c:pt>
                <c:pt idx="201">
                  <c:v>163.85</c:v>
                </c:pt>
                <c:pt idx="202">
                  <c:v>163.85</c:v>
                </c:pt>
                <c:pt idx="203">
                  <c:v>163.85</c:v>
                </c:pt>
                <c:pt idx="204">
                  <c:v>163.85</c:v>
                </c:pt>
                <c:pt idx="205">
                  <c:v>163.85</c:v>
                </c:pt>
                <c:pt idx="206">
                  <c:v>163.85</c:v>
                </c:pt>
                <c:pt idx="207">
                  <c:v>163.85</c:v>
                </c:pt>
                <c:pt idx="208">
                  <c:v>163.85</c:v>
                </c:pt>
                <c:pt idx="209">
                  <c:v>163.85</c:v>
                </c:pt>
                <c:pt idx="210">
                  <c:v>163.85</c:v>
                </c:pt>
                <c:pt idx="211">
                  <c:v>163.85</c:v>
                </c:pt>
                <c:pt idx="212">
                  <c:v>163.85</c:v>
                </c:pt>
                <c:pt idx="213">
                  <c:v>163.85</c:v>
                </c:pt>
                <c:pt idx="214">
                  <c:v>163.85</c:v>
                </c:pt>
                <c:pt idx="215">
                  <c:v>163.85</c:v>
                </c:pt>
                <c:pt idx="216">
                  <c:v>163.85</c:v>
                </c:pt>
                <c:pt idx="217">
                  <c:v>163.85</c:v>
                </c:pt>
                <c:pt idx="218">
                  <c:v>163.85</c:v>
                </c:pt>
                <c:pt idx="219">
                  <c:v>163.85</c:v>
                </c:pt>
                <c:pt idx="220">
                  <c:v>163.85</c:v>
                </c:pt>
                <c:pt idx="221">
                  <c:v>163.85</c:v>
                </c:pt>
                <c:pt idx="222">
                  <c:v>163.85</c:v>
                </c:pt>
                <c:pt idx="223">
                  <c:v>163.85</c:v>
                </c:pt>
                <c:pt idx="224">
                  <c:v>163.85</c:v>
                </c:pt>
                <c:pt idx="225">
                  <c:v>163.85</c:v>
                </c:pt>
                <c:pt idx="226">
                  <c:v>163.85</c:v>
                </c:pt>
                <c:pt idx="227">
                  <c:v>163.85</c:v>
                </c:pt>
                <c:pt idx="228">
                  <c:v>163.85</c:v>
                </c:pt>
                <c:pt idx="229">
                  <c:v>163.85</c:v>
                </c:pt>
                <c:pt idx="230">
                  <c:v>163.85</c:v>
                </c:pt>
                <c:pt idx="231">
                  <c:v>163.85</c:v>
                </c:pt>
                <c:pt idx="232">
                  <c:v>163.85</c:v>
                </c:pt>
                <c:pt idx="233">
                  <c:v>163.85</c:v>
                </c:pt>
                <c:pt idx="234">
                  <c:v>163.85</c:v>
                </c:pt>
                <c:pt idx="235">
                  <c:v>163.85</c:v>
                </c:pt>
                <c:pt idx="236">
                  <c:v>163.85</c:v>
                </c:pt>
                <c:pt idx="237">
                  <c:v>163.85</c:v>
                </c:pt>
                <c:pt idx="238">
                  <c:v>163.85</c:v>
                </c:pt>
                <c:pt idx="239">
                  <c:v>163.85</c:v>
                </c:pt>
                <c:pt idx="240">
                  <c:v>163.85</c:v>
                </c:pt>
                <c:pt idx="241">
                  <c:v>163.85</c:v>
                </c:pt>
                <c:pt idx="242">
                  <c:v>163.85</c:v>
                </c:pt>
                <c:pt idx="243">
                  <c:v>163.85</c:v>
                </c:pt>
                <c:pt idx="244">
                  <c:v>163.85</c:v>
                </c:pt>
                <c:pt idx="245">
                  <c:v>163.85</c:v>
                </c:pt>
                <c:pt idx="246">
                  <c:v>163.85</c:v>
                </c:pt>
                <c:pt idx="247">
                  <c:v>163.85</c:v>
                </c:pt>
                <c:pt idx="248">
                  <c:v>163.85</c:v>
                </c:pt>
                <c:pt idx="249">
                  <c:v>163.85</c:v>
                </c:pt>
                <c:pt idx="250">
                  <c:v>163.85</c:v>
                </c:pt>
                <c:pt idx="251">
                  <c:v>163.85</c:v>
                </c:pt>
                <c:pt idx="252">
                  <c:v>163.85</c:v>
                </c:pt>
                <c:pt idx="253">
                  <c:v>163.85</c:v>
                </c:pt>
                <c:pt idx="254">
                  <c:v>163.85</c:v>
                </c:pt>
                <c:pt idx="255">
                  <c:v>163.85</c:v>
                </c:pt>
                <c:pt idx="256">
                  <c:v>163.85</c:v>
                </c:pt>
                <c:pt idx="257">
                  <c:v>163.85</c:v>
                </c:pt>
                <c:pt idx="258">
                  <c:v>163.85</c:v>
                </c:pt>
                <c:pt idx="259">
                  <c:v>163.85</c:v>
                </c:pt>
                <c:pt idx="260">
                  <c:v>163.85</c:v>
                </c:pt>
                <c:pt idx="261">
                  <c:v>163.85</c:v>
                </c:pt>
                <c:pt idx="262">
                  <c:v>163.85</c:v>
                </c:pt>
                <c:pt idx="263">
                  <c:v>163.85</c:v>
                </c:pt>
                <c:pt idx="264">
                  <c:v>163.85</c:v>
                </c:pt>
                <c:pt idx="265">
                  <c:v>163.85</c:v>
                </c:pt>
                <c:pt idx="266">
                  <c:v>163.85</c:v>
                </c:pt>
                <c:pt idx="267">
                  <c:v>163.85</c:v>
                </c:pt>
                <c:pt idx="268">
                  <c:v>163.85</c:v>
                </c:pt>
                <c:pt idx="269">
                  <c:v>163.85</c:v>
                </c:pt>
                <c:pt idx="270">
                  <c:v>163.85</c:v>
                </c:pt>
                <c:pt idx="271">
                  <c:v>163.85</c:v>
                </c:pt>
                <c:pt idx="272">
                  <c:v>163.85</c:v>
                </c:pt>
                <c:pt idx="273">
                  <c:v>163.85</c:v>
                </c:pt>
                <c:pt idx="274">
                  <c:v>163.85</c:v>
                </c:pt>
                <c:pt idx="275">
                  <c:v>163.85</c:v>
                </c:pt>
                <c:pt idx="276">
                  <c:v>163.85</c:v>
                </c:pt>
                <c:pt idx="277">
                  <c:v>163.85</c:v>
                </c:pt>
                <c:pt idx="278">
                  <c:v>163.85</c:v>
                </c:pt>
                <c:pt idx="279">
                  <c:v>163.85</c:v>
                </c:pt>
                <c:pt idx="280">
                  <c:v>163.85</c:v>
                </c:pt>
                <c:pt idx="281">
                  <c:v>163.85</c:v>
                </c:pt>
                <c:pt idx="282">
                  <c:v>163.85</c:v>
                </c:pt>
                <c:pt idx="283">
                  <c:v>163.85</c:v>
                </c:pt>
                <c:pt idx="284">
                  <c:v>163.85</c:v>
                </c:pt>
                <c:pt idx="285">
                  <c:v>163.85</c:v>
                </c:pt>
                <c:pt idx="286">
                  <c:v>163.85</c:v>
                </c:pt>
                <c:pt idx="287">
                  <c:v>163.85</c:v>
                </c:pt>
                <c:pt idx="288">
                  <c:v>163.85</c:v>
                </c:pt>
                <c:pt idx="289">
                  <c:v>163.85</c:v>
                </c:pt>
                <c:pt idx="290">
                  <c:v>163.85</c:v>
                </c:pt>
                <c:pt idx="291">
                  <c:v>163.85</c:v>
                </c:pt>
                <c:pt idx="292">
                  <c:v>163.85</c:v>
                </c:pt>
                <c:pt idx="293">
                  <c:v>163.85</c:v>
                </c:pt>
                <c:pt idx="294">
                  <c:v>163.85</c:v>
                </c:pt>
                <c:pt idx="295">
                  <c:v>163.85</c:v>
                </c:pt>
                <c:pt idx="296">
                  <c:v>163.85</c:v>
                </c:pt>
                <c:pt idx="297">
                  <c:v>163.85</c:v>
                </c:pt>
                <c:pt idx="298">
                  <c:v>163.85</c:v>
                </c:pt>
                <c:pt idx="299">
                  <c:v>163.85</c:v>
                </c:pt>
                <c:pt idx="300">
                  <c:v>163.85</c:v>
                </c:pt>
                <c:pt idx="301">
                  <c:v>163.85</c:v>
                </c:pt>
                <c:pt idx="302">
                  <c:v>163.85</c:v>
                </c:pt>
                <c:pt idx="303">
                  <c:v>163.85</c:v>
                </c:pt>
                <c:pt idx="304">
                  <c:v>163.85</c:v>
                </c:pt>
                <c:pt idx="305">
                  <c:v>163.85</c:v>
                </c:pt>
                <c:pt idx="306">
                  <c:v>163.85</c:v>
                </c:pt>
                <c:pt idx="307">
                  <c:v>163.85</c:v>
                </c:pt>
                <c:pt idx="308">
                  <c:v>163.85</c:v>
                </c:pt>
                <c:pt idx="309">
                  <c:v>163.85</c:v>
                </c:pt>
                <c:pt idx="310">
                  <c:v>163.85</c:v>
                </c:pt>
                <c:pt idx="311">
                  <c:v>163.85</c:v>
                </c:pt>
                <c:pt idx="312">
                  <c:v>163.85</c:v>
                </c:pt>
                <c:pt idx="313">
                  <c:v>163.85</c:v>
                </c:pt>
                <c:pt idx="314">
                  <c:v>163.85</c:v>
                </c:pt>
                <c:pt idx="315">
                  <c:v>163.85</c:v>
                </c:pt>
                <c:pt idx="316">
                  <c:v>163.85</c:v>
                </c:pt>
                <c:pt idx="317">
                  <c:v>163.85</c:v>
                </c:pt>
                <c:pt idx="318">
                  <c:v>163.85</c:v>
                </c:pt>
                <c:pt idx="319">
                  <c:v>163.85</c:v>
                </c:pt>
                <c:pt idx="320">
                  <c:v>163.85</c:v>
                </c:pt>
                <c:pt idx="321">
                  <c:v>163.85</c:v>
                </c:pt>
                <c:pt idx="322">
                  <c:v>163.85</c:v>
                </c:pt>
                <c:pt idx="323">
                  <c:v>163.85</c:v>
                </c:pt>
                <c:pt idx="324">
                  <c:v>163.85</c:v>
                </c:pt>
                <c:pt idx="325">
                  <c:v>163.85</c:v>
                </c:pt>
                <c:pt idx="326">
                  <c:v>163.85</c:v>
                </c:pt>
                <c:pt idx="327">
                  <c:v>163.85</c:v>
                </c:pt>
                <c:pt idx="328">
                  <c:v>163.85</c:v>
                </c:pt>
                <c:pt idx="329">
                  <c:v>163.85</c:v>
                </c:pt>
                <c:pt idx="330">
                  <c:v>163.85</c:v>
                </c:pt>
                <c:pt idx="331">
                  <c:v>163.85</c:v>
                </c:pt>
                <c:pt idx="332">
                  <c:v>163.85</c:v>
                </c:pt>
                <c:pt idx="333">
                  <c:v>163.85</c:v>
                </c:pt>
                <c:pt idx="334">
                  <c:v>163.85</c:v>
                </c:pt>
                <c:pt idx="335">
                  <c:v>163.85</c:v>
                </c:pt>
                <c:pt idx="336">
                  <c:v>163.85</c:v>
                </c:pt>
                <c:pt idx="337">
                  <c:v>163.85</c:v>
                </c:pt>
                <c:pt idx="338">
                  <c:v>163.85</c:v>
                </c:pt>
                <c:pt idx="339">
                  <c:v>163.85</c:v>
                </c:pt>
                <c:pt idx="340">
                  <c:v>163.85</c:v>
                </c:pt>
                <c:pt idx="341">
                  <c:v>163.85</c:v>
                </c:pt>
                <c:pt idx="342">
                  <c:v>163.85</c:v>
                </c:pt>
                <c:pt idx="343">
                  <c:v>163.85</c:v>
                </c:pt>
                <c:pt idx="344">
                  <c:v>163.85</c:v>
                </c:pt>
                <c:pt idx="345">
                  <c:v>163.85</c:v>
                </c:pt>
                <c:pt idx="346">
                  <c:v>163.85</c:v>
                </c:pt>
                <c:pt idx="347">
                  <c:v>163.85</c:v>
                </c:pt>
                <c:pt idx="348">
                  <c:v>163.85</c:v>
                </c:pt>
                <c:pt idx="349">
                  <c:v>163.85</c:v>
                </c:pt>
                <c:pt idx="350">
                  <c:v>163.85</c:v>
                </c:pt>
                <c:pt idx="351">
                  <c:v>163.85</c:v>
                </c:pt>
                <c:pt idx="352">
                  <c:v>163.85</c:v>
                </c:pt>
                <c:pt idx="353">
                  <c:v>163.85</c:v>
                </c:pt>
                <c:pt idx="354">
                  <c:v>163.85</c:v>
                </c:pt>
                <c:pt idx="355">
                  <c:v>163.85</c:v>
                </c:pt>
                <c:pt idx="356">
                  <c:v>163.85</c:v>
                </c:pt>
                <c:pt idx="357">
                  <c:v>163.85</c:v>
                </c:pt>
                <c:pt idx="358">
                  <c:v>163.85</c:v>
                </c:pt>
                <c:pt idx="359">
                  <c:v>163.85</c:v>
                </c:pt>
                <c:pt idx="360">
                  <c:v>163.85</c:v>
                </c:pt>
                <c:pt idx="361">
                  <c:v>163.85</c:v>
                </c:pt>
                <c:pt idx="362">
                  <c:v>163.85</c:v>
                </c:pt>
                <c:pt idx="363">
                  <c:v>163.85</c:v>
                </c:pt>
                <c:pt idx="364">
                  <c:v>163.85</c:v>
                </c:pt>
                <c:pt idx="365">
                  <c:v>163.85</c:v>
                </c:pt>
                <c:pt idx="366">
                  <c:v>163.85</c:v>
                </c:pt>
                <c:pt idx="367">
                  <c:v>163.85</c:v>
                </c:pt>
                <c:pt idx="368">
                  <c:v>163.85</c:v>
                </c:pt>
                <c:pt idx="369">
                  <c:v>163.85</c:v>
                </c:pt>
                <c:pt idx="370">
                  <c:v>163.85</c:v>
                </c:pt>
                <c:pt idx="371">
                  <c:v>163.85</c:v>
                </c:pt>
                <c:pt idx="372">
                  <c:v>163.85</c:v>
                </c:pt>
                <c:pt idx="373">
                  <c:v>163.85</c:v>
                </c:pt>
                <c:pt idx="374">
                  <c:v>163.85</c:v>
                </c:pt>
                <c:pt idx="375">
                  <c:v>163.85</c:v>
                </c:pt>
                <c:pt idx="376">
                  <c:v>163.85</c:v>
                </c:pt>
                <c:pt idx="377">
                  <c:v>163.85</c:v>
                </c:pt>
                <c:pt idx="378">
                  <c:v>163.85</c:v>
                </c:pt>
                <c:pt idx="379">
                  <c:v>163.85</c:v>
                </c:pt>
                <c:pt idx="380">
                  <c:v>163.85</c:v>
                </c:pt>
                <c:pt idx="381">
                  <c:v>163.85</c:v>
                </c:pt>
                <c:pt idx="382">
                  <c:v>163.85</c:v>
                </c:pt>
                <c:pt idx="383">
                  <c:v>163.85</c:v>
                </c:pt>
                <c:pt idx="384">
                  <c:v>163.85</c:v>
                </c:pt>
                <c:pt idx="385">
                  <c:v>163.85</c:v>
                </c:pt>
                <c:pt idx="386">
                  <c:v>163.85</c:v>
                </c:pt>
                <c:pt idx="387">
                  <c:v>163.85</c:v>
                </c:pt>
                <c:pt idx="388">
                  <c:v>163.85</c:v>
                </c:pt>
                <c:pt idx="389">
                  <c:v>163.85</c:v>
                </c:pt>
                <c:pt idx="390">
                  <c:v>163.85</c:v>
                </c:pt>
                <c:pt idx="391">
                  <c:v>163.85</c:v>
                </c:pt>
                <c:pt idx="392">
                  <c:v>163.85</c:v>
                </c:pt>
                <c:pt idx="393">
                  <c:v>163.85</c:v>
                </c:pt>
                <c:pt idx="394">
                  <c:v>163.85</c:v>
                </c:pt>
                <c:pt idx="395">
                  <c:v>163.85</c:v>
                </c:pt>
                <c:pt idx="396">
                  <c:v>163.85</c:v>
                </c:pt>
                <c:pt idx="397">
                  <c:v>163.85</c:v>
                </c:pt>
                <c:pt idx="398">
                  <c:v>163.85</c:v>
                </c:pt>
                <c:pt idx="399">
                  <c:v>163.85</c:v>
                </c:pt>
                <c:pt idx="400">
                  <c:v>163.85</c:v>
                </c:pt>
                <c:pt idx="401">
                  <c:v>163.85</c:v>
                </c:pt>
                <c:pt idx="402">
                  <c:v>163.85</c:v>
                </c:pt>
                <c:pt idx="403">
                  <c:v>163.85</c:v>
                </c:pt>
                <c:pt idx="404">
                  <c:v>163.85</c:v>
                </c:pt>
                <c:pt idx="405">
                  <c:v>163.85</c:v>
                </c:pt>
                <c:pt idx="406">
                  <c:v>163.85</c:v>
                </c:pt>
                <c:pt idx="407">
                  <c:v>163.85</c:v>
                </c:pt>
                <c:pt idx="408">
                  <c:v>163.85</c:v>
                </c:pt>
                <c:pt idx="409">
                  <c:v>163.85</c:v>
                </c:pt>
                <c:pt idx="410">
                  <c:v>163.85</c:v>
                </c:pt>
                <c:pt idx="411">
                  <c:v>163.85</c:v>
                </c:pt>
                <c:pt idx="412">
                  <c:v>163.85</c:v>
                </c:pt>
                <c:pt idx="413">
                  <c:v>163.85</c:v>
                </c:pt>
                <c:pt idx="414">
                  <c:v>163.85</c:v>
                </c:pt>
                <c:pt idx="415">
                  <c:v>163.85</c:v>
                </c:pt>
                <c:pt idx="416">
                  <c:v>163.85</c:v>
                </c:pt>
                <c:pt idx="417">
                  <c:v>163.85</c:v>
                </c:pt>
                <c:pt idx="418">
                  <c:v>163.85</c:v>
                </c:pt>
                <c:pt idx="419">
                  <c:v>163.85</c:v>
                </c:pt>
                <c:pt idx="420">
                  <c:v>163.85</c:v>
                </c:pt>
                <c:pt idx="421">
                  <c:v>163.85</c:v>
                </c:pt>
                <c:pt idx="422">
                  <c:v>163.85</c:v>
                </c:pt>
                <c:pt idx="423">
                  <c:v>163.85</c:v>
                </c:pt>
                <c:pt idx="424">
                  <c:v>163.85</c:v>
                </c:pt>
                <c:pt idx="425">
                  <c:v>163.85</c:v>
                </c:pt>
                <c:pt idx="426">
                  <c:v>163.85</c:v>
                </c:pt>
                <c:pt idx="427">
                  <c:v>163.85</c:v>
                </c:pt>
                <c:pt idx="428">
                  <c:v>163.85</c:v>
                </c:pt>
                <c:pt idx="429">
                  <c:v>163.85</c:v>
                </c:pt>
                <c:pt idx="430">
                  <c:v>163.85</c:v>
                </c:pt>
                <c:pt idx="431">
                  <c:v>163.85</c:v>
                </c:pt>
                <c:pt idx="432">
                  <c:v>163.85</c:v>
                </c:pt>
                <c:pt idx="433">
                  <c:v>163.85</c:v>
                </c:pt>
                <c:pt idx="434">
                  <c:v>163.85</c:v>
                </c:pt>
                <c:pt idx="435">
                  <c:v>163.85</c:v>
                </c:pt>
                <c:pt idx="436">
                  <c:v>163.85</c:v>
                </c:pt>
                <c:pt idx="437">
                  <c:v>163.85</c:v>
                </c:pt>
                <c:pt idx="438">
                  <c:v>163.85</c:v>
                </c:pt>
                <c:pt idx="439">
                  <c:v>163.85</c:v>
                </c:pt>
                <c:pt idx="440">
                  <c:v>163.85</c:v>
                </c:pt>
                <c:pt idx="441">
                  <c:v>163.85</c:v>
                </c:pt>
                <c:pt idx="442">
                  <c:v>163.85</c:v>
                </c:pt>
                <c:pt idx="443">
                  <c:v>163.85</c:v>
                </c:pt>
                <c:pt idx="444">
                  <c:v>163.85</c:v>
                </c:pt>
                <c:pt idx="445">
                  <c:v>163.85</c:v>
                </c:pt>
                <c:pt idx="446">
                  <c:v>163.85</c:v>
                </c:pt>
                <c:pt idx="447">
                  <c:v>163.85</c:v>
                </c:pt>
                <c:pt idx="448">
                  <c:v>163.85</c:v>
                </c:pt>
                <c:pt idx="449">
                  <c:v>163.85</c:v>
                </c:pt>
                <c:pt idx="450">
                  <c:v>163.85</c:v>
                </c:pt>
                <c:pt idx="451">
                  <c:v>163.85</c:v>
                </c:pt>
                <c:pt idx="452">
                  <c:v>163.85</c:v>
                </c:pt>
                <c:pt idx="453">
                  <c:v>163.85</c:v>
                </c:pt>
                <c:pt idx="454">
                  <c:v>163.85</c:v>
                </c:pt>
                <c:pt idx="455">
                  <c:v>163.85</c:v>
                </c:pt>
                <c:pt idx="456">
                  <c:v>163.85</c:v>
                </c:pt>
                <c:pt idx="457">
                  <c:v>163.85</c:v>
                </c:pt>
                <c:pt idx="458">
                  <c:v>163.85</c:v>
                </c:pt>
                <c:pt idx="459">
                  <c:v>163.85</c:v>
                </c:pt>
                <c:pt idx="460">
                  <c:v>163.85</c:v>
                </c:pt>
                <c:pt idx="461">
                  <c:v>163.85</c:v>
                </c:pt>
                <c:pt idx="462">
                  <c:v>163.85</c:v>
                </c:pt>
                <c:pt idx="463">
                  <c:v>163.85</c:v>
                </c:pt>
                <c:pt idx="464">
                  <c:v>163.85</c:v>
                </c:pt>
                <c:pt idx="465">
                  <c:v>163.85</c:v>
                </c:pt>
                <c:pt idx="466">
                  <c:v>163.85</c:v>
                </c:pt>
                <c:pt idx="467">
                  <c:v>163.85</c:v>
                </c:pt>
                <c:pt idx="468">
                  <c:v>163.85</c:v>
                </c:pt>
                <c:pt idx="469">
                  <c:v>163.85</c:v>
                </c:pt>
                <c:pt idx="470">
                  <c:v>163.85</c:v>
                </c:pt>
                <c:pt idx="471">
                  <c:v>163.85</c:v>
                </c:pt>
                <c:pt idx="472">
                  <c:v>163.85</c:v>
                </c:pt>
                <c:pt idx="473">
                  <c:v>163.85</c:v>
                </c:pt>
                <c:pt idx="474">
                  <c:v>163.85</c:v>
                </c:pt>
                <c:pt idx="475">
                  <c:v>163.85</c:v>
                </c:pt>
                <c:pt idx="476">
                  <c:v>163.85</c:v>
                </c:pt>
                <c:pt idx="477">
                  <c:v>163.85</c:v>
                </c:pt>
                <c:pt idx="478">
                  <c:v>163.85</c:v>
                </c:pt>
                <c:pt idx="479">
                  <c:v>163.85</c:v>
                </c:pt>
                <c:pt idx="480">
                  <c:v>163.85</c:v>
                </c:pt>
                <c:pt idx="481">
                  <c:v>163.85</c:v>
                </c:pt>
                <c:pt idx="482">
                  <c:v>163.85</c:v>
                </c:pt>
                <c:pt idx="483">
                  <c:v>163.85</c:v>
                </c:pt>
                <c:pt idx="484">
                  <c:v>163.85</c:v>
                </c:pt>
                <c:pt idx="485">
                  <c:v>163.85</c:v>
                </c:pt>
                <c:pt idx="486">
                  <c:v>163.85</c:v>
                </c:pt>
                <c:pt idx="487">
                  <c:v>163.85</c:v>
                </c:pt>
                <c:pt idx="488">
                  <c:v>163.85</c:v>
                </c:pt>
                <c:pt idx="489">
                  <c:v>163.85</c:v>
                </c:pt>
                <c:pt idx="490">
                  <c:v>163.85</c:v>
                </c:pt>
                <c:pt idx="491">
                  <c:v>163.85</c:v>
                </c:pt>
                <c:pt idx="492">
                  <c:v>163.85</c:v>
                </c:pt>
                <c:pt idx="493">
                  <c:v>163.85</c:v>
                </c:pt>
                <c:pt idx="494">
                  <c:v>163.85</c:v>
                </c:pt>
                <c:pt idx="495">
                  <c:v>163.85</c:v>
                </c:pt>
                <c:pt idx="496">
                  <c:v>163.85</c:v>
                </c:pt>
                <c:pt idx="497">
                  <c:v>163.85</c:v>
                </c:pt>
                <c:pt idx="498">
                  <c:v>163.85</c:v>
                </c:pt>
                <c:pt idx="499">
                  <c:v>163.85</c:v>
                </c:pt>
                <c:pt idx="500">
                  <c:v>163.85</c:v>
                </c:pt>
                <c:pt idx="501">
                  <c:v>163.85</c:v>
                </c:pt>
                <c:pt idx="502">
                  <c:v>163.85</c:v>
                </c:pt>
                <c:pt idx="503">
                  <c:v>163.85</c:v>
                </c:pt>
                <c:pt idx="504">
                  <c:v>163.85</c:v>
                </c:pt>
                <c:pt idx="505">
                  <c:v>163.85</c:v>
                </c:pt>
                <c:pt idx="506">
                  <c:v>163.85</c:v>
                </c:pt>
                <c:pt idx="507">
                  <c:v>163.85</c:v>
                </c:pt>
                <c:pt idx="508">
                  <c:v>163.85</c:v>
                </c:pt>
                <c:pt idx="509">
                  <c:v>163.85</c:v>
                </c:pt>
                <c:pt idx="510">
                  <c:v>163.85</c:v>
                </c:pt>
                <c:pt idx="511">
                  <c:v>163.85</c:v>
                </c:pt>
                <c:pt idx="512">
                  <c:v>163.85</c:v>
                </c:pt>
                <c:pt idx="513">
                  <c:v>163.85</c:v>
                </c:pt>
                <c:pt idx="514">
                  <c:v>163.85</c:v>
                </c:pt>
                <c:pt idx="515">
                  <c:v>163.85</c:v>
                </c:pt>
                <c:pt idx="516">
                  <c:v>163.85</c:v>
                </c:pt>
                <c:pt idx="517">
                  <c:v>163.85</c:v>
                </c:pt>
                <c:pt idx="518">
                  <c:v>163.85</c:v>
                </c:pt>
                <c:pt idx="519">
                  <c:v>163.85</c:v>
                </c:pt>
                <c:pt idx="520">
                  <c:v>163.85</c:v>
                </c:pt>
                <c:pt idx="521">
                  <c:v>163.85</c:v>
                </c:pt>
                <c:pt idx="522">
                  <c:v>163.85</c:v>
                </c:pt>
                <c:pt idx="523">
                  <c:v>163.85</c:v>
                </c:pt>
                <c:pt idx="524">
                  <c:v>163.85</c:v>
                </c:pt>
                <c:pt idx="525">
                  <c:v>163.85</c:v>
                </c:pt>
                <c:pt idx="526">
                  <c:v>163.85</c:v>
                </c:pt>
                <c:pt idx="527">
                  <c:v>163.85</c:v>
                </c:pt>
                <c:pt idx="528">
                  <c:v>163.85</c:v>
                </c:pt>
                <c:pt idx="529">
                  <c:v>163.85</c:v>
                </c:pt>
                <c:pt idx="530">
                  <c:v>163.85</c:v>
                </c:pt>
                <c:pt idx="531">
                  <c:v>163.85</c:v>
                </c:pt>
                <c:pt idx="532">
                  <c:v>163.85</c:v>
                </c:pt>
                <c:pt idx="533">
                  <c:v>163.85</c:v>
                </c:pt>
                <c:pt idx="534">
                  <c:v>163.85</c:v>
                </c:pt>
                <c:pt idx="535">
                  <c:v>163.85</c:v>
                </c:pt>
                <c:pt idx="536">
                  <c:v>163.85</c:v>
                </c:pt>
                <c:pt idx="537">
                  <c:v>163.85</c:v>
                </c:pt>
                <c:pt idx="538">
                  <c:v>163.85</c:v>
                </c:pt>
                <c:pt idx="539">
                  <c:v>163.85</c:v>
                </c:pt>
                <c:pt idx="540">
                  <c:v>163.85</c:v>
                </c:pt>
                <c:pt idx="541">
                  <c:v>163.85</c:v>
                </c:pt>
                <c:pt idx="542">
                  <c:v>163.85</c:v>
                </c:pt>
                <c:pt idx="543">
                  <c:v>163.85</c:v>
                </c:pt>
                <c:pt idx="544">
                  <c:v>163.85</c:v>
                </c:pt>
                <c:pt idx="545">
                  <c:v>163.85</c:v>
                </c:pt>
                <c:pt idx="546">
                  <c:v>163.85</c:v>
                </c:pt>
                <c:pt idx="547">
                  <c:v>163.85</c:v>
                </c:pt>
                <c:pt idx="548">
                  <c:v>163.85</c:v>
                </c:pt>
                <c:pt idx="549">
                  <c:v>163.85</c:v>
                </c:pt>
                <c:pt idx="550">
                  <c:v>163.85</c:v>
                </c:pt>
                <c:pt idx="551">
                  <c:v>163.85</c:v>
                </c:pt>
                <c:pt idx="552">
                  <c:v>163.85</c:v>
                </c:pt>
                <c:pt idx="553">
                  <c:v>163.85</c:v>
                </c:pt>
                <c:pt idx="554">
                  <c:v>163.85</c:v>
                </c:pt>
                <c:pt idx="555">
                  <c:v>163.85</c:v>
                </c:pt>
                <c:pt idx="556">
                  <c:v>163.85</c:v>
                </c:pt>
                <c:pt idx="557">
                  <c:v>163.85</c:v>
                </c:pt>
                <c:pt idx="558">
                  <c:v>163.85</c:v>
                </c:pt>
                <c:pt idx="559">
                  <c:v>163.85</c:v>
                </c:pt>
                <c:pt idx="560">
                  <c:v>163.85</c:v>
                </c:pt>
                <c:pt idx="561">
                  <c:v>163.85</c:v>
                </c:pt>
                <c:pt idx="562">
                  <c:v>163.85</c:v>
                </c:pt>
                <c:pt idx="563">
                  <c:v>163.85</c:v>
                </c:pt>
                <c:pt idx="564">
                  <c:v>163.85</c:v>
                </c:pt>
                <c:pt idx="565">
                  <c:v>163.85</c:v>
                </c:pt>
                <c:pt idx="566">
                  <c:v>163.85</c:v>
                </c:pt>
                <c:pt idx="567">
                  <c:v>163.85</c:v>
                </c:pt>
                <c:pt idx="568">
                  <c:v>163.85</c:v>
                </c:pt>
                <c:pt idx="569">
                  <c:v>163.85</c:v>
                </c:pt>
                <c:pt idx="570">
                  <c:v>163.85</c:v>
                </c:pt>
                <c:pt idx="571">
                  <c:v>163.85</c:v>
                </c:pt>
                <c:pt idx="572">
                  <c:v>163.85</c:v>
                </c:pt>
                <c:pt idx="573">
                  <c:v>163.85</c:v>
                </c:pt>
                <c:pt idx="574">
                  <c:v>163.85</c:v>
                </c:pt>
                <c:pt idx="575">
                  <c:v>163.85</c:v>
                </c:pt>
                <c:pt idx="576">
                  <c:v>163.85</c:v>
                </c:pt>
                <c:pt idx="577">
                  <c:v>163.85</c:v>
                </c:pt>
                <c:pt idx="578">
                  <c:v>163.85</c:v>
                </c:pt>
                <c:pt idx="579">
                  <c:v>163.85</c:v>
                </c:pt>
                <c:pt idx="580">
                  <c:v>163.85</c:v>
                </c:pt>
                <c:pt idx="581">
                  <c:v>163.85</c:v>
                </c:pt>
                <c:pt idx="582">
                  <c:v>163.85</c:v>
                </c:pt>
                <c:pt idx="583">
                  <c:v>163.85</c:v>
                </c:pt>
                <c:pt idx="584">
                  <c:v>163.85</c:v>
                </c:pt>
                <c:pt idx="585">
                  <c:v>163.85</c:v>
                </c:pt>
                <c:pt idx="586">
                  <c:v>163.85</c:v>
                </c:pt>
                <c:pt idx="587">
                  <c:v>163.85</c:v>
                </c:pt>
                <c:pt idx="588">
                  <c:v>163.85</c:v>
                </c:pt>
                <c:pt idx="589">
                  <c:v>163.85</c:v>
                </c:pt>
                <c:pt idx="590">
                  <c:v>163.85</c:v>
                </c:pt>
                <c:pt idx="591">
                  <c:v>163.85</c:v>
                </c:pt>
                <c:pt idx="592">
                  <c:v>163.85</c:v>
                </c:pt>
                <c:pt idx="593">
                  <c:v>163.85</c:v>
                </c:pt>
                <c:pt idx="594">
                  <c:v>163.85</c:v>
                </c:pt>
                <c:pt idx="595">
                  <c:v>163.85</c:v>
                </c:pt>
                <c:pt idx="596">
                  <c:v>163.85</c:v>
                </c:pt>
                <c:pt idx="597">
                  <c:v>163.85</c:v>
                </c:pt>
                <c:pt idx="598">
                  <c:v>163.85</c:v>
                </c:pt>
                <c:pt idx="599">
                  <c:v>163.85</c:v>
                </c:pt>
                <c:pt idx="600">
                  <c:v>163.85</c:v>
                </c:pt>
                <c:pt idx="601">
                  <c:v>163.85</c:v>
                </c:pt>
                <c:pt idx="602">
                  <c:v>163.85</c:v>
                </c:pt>
                <c:pt idx="603">
                  <c:v>163.85</c:v>
                </c:pt>
                <c:pt idx="604">
                  <c:v>163.85</c:v>
                </c:pt>
                <c:pt idx="605">
                  <c:v>163.85</c:v>
                </c:pt>
                <c:pt idx="606">
                  <c:v>163.85</c:v>
                </c:pt>
                <c:pt idx="607">
                  <c:v>163.85</c:v>
                </c:pt>
                <c:pt idx="608">
                  <c:v>163.85</c:v>
                </c:pt>
                <c:pt idx="609">
                  <c:v>163.85</c:v>
                </c:pt>
                <c:pt idx="610">
                  <c:v>163.85</c:v>
                </c:pt>
                <c:pt idx="611">
                  <c:v>163.85</c:v>
                </c:pt>
                <c:pt idx="612">
                  <c:v>163.85</c:v>
                </c:pt>
                <c:pt idx="613">
                  <c:v>163.85</c:v>
                </c:pt>
                <c:pt idx="614">
                  <c:v>163.85</c:v>
                </c:pt>
                <c:pt idx="615">
                  <c:v>163.85</c:v>
                </c:pt>
                <c:pt idx="616">
                  <c:v>163.85</c:v>
                </c:pt>
                <c:pt idx="617">
                  <c:v>163.85</c:v>
                </c:pt>
                <c:pt idx="618">
                  <c:v>163.85</c:v>
                </c:pt>
                <c:pt idx="619">
                  <c:v>163.85</c:v>
                </c:pt>
                <c:pt idx="620">
                  <c:v>163.85</c:v>
                </c:pt>
                <c:pt idx="621">
                  <c:v>163.85</c:v>
                </c:pt>
                <c:pt idx="622">
                  <c:v>163.85</c:v>
                </c:pt>
                <c:pt idx="623">
                  <c:v>163.85</c:v>
                </c:pt>
                <c:pt idx="624">
                  <c:v>163.85</c:v>
                </c:pt>
                <c:pt idx="625">
                  <c:v>163.85</c:v>
                </c:pt>
                <c:pt idx="626">
                  <c:v>163.85</c:v>
                </c:pt>
                <c:pt idx="627">
                  <c:v>163.85</c:v>
                </c:pt>
                <c:pt idx="628">
                  <c:v>163.85</c:v>
                </c:pt>
                <c:pt idx="629">
                  <c:v>163.85</c:v>
                </c:pt>
                <c:pt idx="630">
                  <c:v>163.85</c:v>
                </c:pt>
                <c:pt idx="631">
                  <c:v>163.85</c:v>
                </c:pt>
                <c:pt idx="632">
                  <c:v>163.85</c:v>
                </c:pt>
                <c:pt idx="633">
                  <c:v>163.85</c:v>
                </c:pt>
                <c:pt idx="634">
                  <c:v>163.85</c:v>
                </c:pt>
                <c:pt idx="635">
                  <c:v>163.85</c:v>
                </c:pt>
                <c:pt idx="636">
                  <c:v>163.85</c:v>
                </c:pt>
                <c:pt idx="637">
                  <c:v>163.85</c:v>
                </c:pt>
                <c:pt idx="638">
                  <c:v>163.85</c:v>
                </c:pt>
                <c:pt idx="639">
                  <c:v>163.85</c:v>
                </c:pt>
                <c:pt idx="640">
                  <c:v>163.85</c:v>
                </c:pt>
                <c:pt idx="641">
                  <c:v>163.85</c:v>
                </c:pt>
                <c:pt idx="642">
                  <c:v>163.85</c:v>
                </c:pt>
                <c:pt idx="643">
                  <c:v>163.85</c:v>
                </c:pt>
                <c:pt idx="644">
                  <c:v>163.85</c:v>
                </c:pt>
                <c:pt idx="645">
                  <c:v>163.85</c:v>
                </c:pt>
                <c:pt idx="646">
                  <c:v>163.85</c:v>
                </c:pt>
                <c:pt idx="647">
                  <c:v>163.85</c:v>
                </c:pt>
                <c:pt idx="648">
                  <c:v>163.85</c:v>
                </c:pt>
                <c:pt idx="649">
                  <c:v>163.85</c:v>
                </c:pt>
                <c:pt idx="650">
                  <c:v>163.85</c:v>
                </c:pt>
                <c:pt idx="651">
                  <c:v>163.85</c:v>
                </c:pt>
                <c:pt idx="652">
                  <c:v>163.85</c:v>
                </c:pt>
                <c:pt idx="653">
                  <c:v>163.85</c:v>
                </c:pt>
                <c:pt idx="654">
                  <c:v>163.85</c:v>
                </c:pt>
                <c:pt idx="655">
                  <c:v>163.85</c:v>
                </c:pt>
                <c:pt idx="656">
                  <c:v>163.85</c:v>
                </c:pt>
                <c:pt idx="657">
                  <c:v>163.85</c:v>
                </c:pt>
                <c:pt idx="658">
                  <c:v>163.85</c:v>
                </c:pt>
                <c:pt idx="659">
                  <c:v>163.85</c:v>
                </c:pt>
                <c:pt idx="660">
                  <c:v>163.85</c:v>
                </c:pt>
                <c:pt idx="661">
                  <c:v>163.85</c:v>
                </c:pt>
                <c:pt idx="662">
                  <c:v>163.85</c:v>
                </c:pt>
                <c:pt idx="663">
                  <c:v>163.85</c:v>
                </c:pt>
                <c:pt idx="664">
                  <c:v>163.85</c:v>
                </c:pt>
                <c:pt idx="665">
                  <c:v>163.85</c:v>
                </c:pt>
                <c:pt idx="666">
                  <c:v>163.85</c:v>
                </c:pt>
                <c:pt idx="667">
                  <c:v>163.85</c:v>
                </c:pt>
                <c:pt idx="668">
                  <c:v>163.85</c:v>
                </c:pt>
                <c:pt idx="669">
                  <c:v>163.85</c:v>
                </c:pt>
                <c:pt idx="670">
                  <c:v>163.85</c:v>
                </c:pt>
                <c:pt idx="671">
                  <c:v>163.85</c:v>
                </c:pt>
                <c:pt idx="672">
                  <c:v>163.85</c:v>
                </c:pt>
                <c:pt idx="673">
                  <c:v>163.85</c:v>
                </c:pt>
                <c:pt idx="674">
                  <c:v>163.85</c:v>
                </c:pt>
                <c:pt idx="675">
                  <c:v>163.85</c:v>
                </c:pt>
                <c:pt idx="676">
                  <c:v>163.85</c:v>
                </c:pt>
                <c:pt idx="677">
                  <c:v>163.85</c:v>
                </c:pt>
                <c:pt idx="678">
                  <c:v>163.85</c:v>
                </c:pt>
                <c:pt idx="679">
                  <c:v>163.85</c:v>
                </c:pt>
                <c:pt idx="680">
                  <c:v>163.85</c:v>
                </c:pt>
                <c:pt idx="681">
                  <c:v>163.85</c:v>
                </c:pt>
                <c:pt idx="682">
                  <c:v>163.85</c:v>
                </c:pt>
                <c:pt idx="683">
                  <c:v>163.85</c:v>
                </c:pt>
                <c:pt idx="684">
                  <c:v>163.85</c:v>
                </c:pt>
                <c:pt idx="685">
                  <c:v>163.85</c:v>
                </c:pt>
                <c:pt idx="686">
                  <c:v>163.85</c:v>
                </c:pt>
                <c:pt idx="687">
                  <c:v>163.85</c:v>
                </c:pt>
                <c:pt idx="688">
                  <c:v>163.85</c:v>
                </c:pt>
                <c:pt idx="689">
                  <c:v>163.85</c:v>
                </c:pt>
                <c:pt idx="690">
                  <c:v>163.85</c:v>
                </c:pt>
                <c:pt idx="691">
                  <c:v>163.85</c:v>
                </c:pt>
                <c:pt idx="692">
                  <c:v>163.85</c:v>
                </c:pt>
                <c:pt idx="693">
                  <c:v>163.85</c:v>
                </c:pt>
                <c:pt idx="694">
                  <c:v>163.85</c:v>
                </c:pt>
                <c:pt idx="695">
                  <c:v>163.85</c:v>
                </c:pt>
                <c:pt idx="696">
                  <c:v>163.85</c:v>
                </c:pt>
                <c:pt idx="697">
                  <c:v>163.85</c:v>
                </c:pt>
                <c:pt idx="698">
                  <c:v>163.85</c:v>
                </c:pt>
                <c:pt idx="699">
                  <c:v>163.85</c:v>
                </c:pt>
                <c:pt idx="700">
                  <c:v>163.85</c:v>
                </c:pt>
                <c:pt idx="701">
                  <c:v>163.85</c:v>
                </c:pt>
                <c:pt idx="702">
                  <c:v>163.85</c:v>
                </c:pt>
                <c:pt idx="703">
                  <c:v>163.85</c:v>
                </c:pt>
                <c:pt idx="704">
                  <c:v>163.85</c:v>
                </c:pt>
                <c:pt idx="705">
                  <c:v>163.85</c:v>
                </c:pt>
                <c:pt idx="706">
                  <c:v>163.85</c:v>
                </c:pt>
                <c:pt idx="707">
                  <c:v>163.85</c:v>
                </c:pt>
                <c:pt idx="708">
                  <c:v>163.85</c:v>
                </c:pt>
                <c:pt idx="709">
                  <c:v>163.85</c:v>
                </c:pt>
                <c:pt idx="710">
                  <c:v>163.85</c:v>
                </c:pt>
                <c:pt idx="711">
                  <c:v>163.85</c:v>
                </c:pt>
                <c:pt idx="712">
                  <c:v>163.85</c:v>
                </c:pt>
                <c:pt idx="713">
                  <c:v>163.85</c:v>
                </c:pt>
                <c:pt idx="714">
                  <c:v>163.85</c:v>
                </c:pt>
                <c:pt idx="715">
                  <c:v>163.85</c:v>
                </c:pt>
                <c:pt idx="716">
                  <c:v>163.85</c:v>
                </c:pt>
                <c:pt idx="717">
                  <c:v>163.85</c:v>
                </c:pt>
                <c:pt idx="718">
                  <c:v>163.85</c:v>
                </c:pt>
                <c:pt idx="719">
                  <c:v>163.85</c:v>
                </c:pt>
                <c:pt idx="720">
                  <c:v>163.85</c:v>
                </c:pt>
                <c:pt idx="721">
                  <c:v>163.85</c:v>
                </c:pt>
                <c:pt idx="722">
                  <c:v>163.85</c:v>
                </c:pt>
                <c:pt idx="723">
                  <c:v>163.85</c:v>
                </c:pt>
                <c:pt idx="724">
                  <c:v>163.85</c:v>
                </c:pt>
                <c:pt idx="725">
                  <c:v>163.85</c:v>
                </c:pt>
                <c:pt idx="726">
                  <c:v>163.85</c:v>
                </c:pt>
                <c:pt idx="727">
                  <c:v>163.85</c:v>
                </c:pt>
                <c:pt idx="728">
                  <c:v>163.85</c:v>
                </c:pt>
                <c:pt idx="729">
                  <c:v>163.85</c:v>
                </c:pt>
                <c:pt idx="730">
                  <c:v>163.85</c:v>
                </c:pt>
                <c:pt idx="731">
                  <c:v>163.85</c:v>
                </c:pt>
                <c:pt idx="732">
                  <c:v>163.85</c:v>
                </c:pt>
                <c:pt idx="733">
                  <c:v>163.85</c:v>
                </c:pt>
                <c:pt idx="734">
                  <c:v>163.85</c:v>
                </c:pt>
                <c:pt idx="735">
                  <c:v>163.85</c:v>
                </c:pt>
                <c:pt idx="736">
                  <c:v>163.85</c:v>
                </c:pt>
                <c:pt idx="737">
                  <c:v>163.85</c:v>
                </c:pt>
                <c:pt idx="738">
                  <c:v>163.85</c:v>
                </c:pt>
                <c:pt idx="739">
                  <c:v>163.85</c:v>
                </c:pt>
                <c:pt idx="740">
                  <c:v>163.85</c:v>
                </c:pt>
                <c:pt idx="741">
                  <c:v>163.85</c:v>
                </c:pt>
                <c:pt idx="742">
                  <c:v>163.85</c:v>
                </c:pt>
                <c:pt idx="743">
                  <c:v>163.85</c:v>
                </c:pt>
                <c:pt idx="744">
                  <c:v>163.85</c:v>
                </c:pt>
                <c:pt idx="745">
                  <c:v>163.85</c:v>
                </c:pt>
                <c:pt idx="746">
                  <c:v>163.85</c:v>
                </c:pt>
                <c:pt idx="747">
                  <c:v>163.85</c:v>
                </c:pt>
                <c:pt idx="748">
                  <c:v>163.85</c:v>
                </c:pt>
                <c:pt idx="749">
                  <c:v>163.85</c:v>
                </c:pt>
                <c:pt idx="750">
                  <c:v>163.85</c:v>
                </c:pt>
                <c:pt idx="751">
                  <c:v>163.85</c:v>
                </c:pt>
                <c:pt idx="752">
                  <c:v>163.85</c:v>
                </c:pt>
                <c:pt idx="753">
                  <c:v>163.85</c:v>
                </c:pt>
                <c:pt idx="754">
                  <c:v>163.85</c:v>
                </c:pt>
                <c:pt idx="755">
                  <c:v>163.85</c:v>
                </c:pt>
                <c:pt idx="756">
                  <c:v>163.85</c:v>
                </c:pt>
                <c:pt idx="757">
                  <c:v>163.85</c:v>
                </c:pt>
                <c:pt idx="758">
                  <c:v>163.85</c:v>
                </c:pt>
                <c:pt idx="759">
                  <c:v>163.85</c:v>
                </c:pt>
                <c:pt idx="760">
                  <c:v>163.85</c:v>
                </c:pt>
                <c:pt idx="761">
                  <c:v>163.85</c:v>
                </c:pt>
                <c:pt idx="762">
                  <c:v>163.85</c:v>
                </c:pt>
                <c:pt idx="763">
                  <c:v>163.85</c:v>
                </c:pt>
                <c:pt idx="764">
                  <c:v>163.85</c:v>
                </c:pt>
                <c:pt idx="765">
                  <c:v>163.85</c:v>
                </c:pt>
                <c:pt idx="766">
                  <c:v>163.85</c:v>
                </c:pt>
                <c:pt idx="767">
                  <c:v>163.85</c:v>
                </c:pt>
                <c:pt idx="768">
                  <c:v>163.85</c:v>
                </c:pt>
                <c:pt idx="769">
                  <c:v>163.85</c:v>
                </c:pt>
                <c:pt idx="770">
                  <c:v>163.85</c:v>
                </c:pt>
                <c:pt idx="771">
                  <c:v>163.85</c:v>
                </c:pt>
                <c:pt idx="772">
                  <c:v>163.85</c:v>
                </c:pt>
                <c:pt idx="773">
                  <c:v>163.85</c:v>
                </c:pt>
                <c:pt idx="774">
                  <c:v>163.85</c:v>
                </c:pt>
                <c:pt idx="775">
                  <c:v>163.85</c:v>
                </c:pt>
                <c:pt idx="776">
                  <c:v>163.85</c:v>
                </c:pt>
                <c:pt idx="777">
                  <c:v>163.85</c:v>
                </c:pt>
                <c:pt idx="778">
                  <c:v>163.85</c:v>
                </c:pt>
                <c:pt idx="779">
                  <c:v>163.85</c:v>
                </c:pt>
                <c:pt idx="780">
                  <c:v>163.85</c:v>
                </c:pt>
                <c:pt idx="781">
                  <c:v>163.85</c:v>
                </c:pt>
                <c:pt idx="782">
                  <c:v>163.85</c:v>
                </c:pt>
                <c:pt idx="783">
                  <c:v>163.85</c:v>
                </c:pt>
                <c:pt idx="784">
                  <c:v>163.85</c:v>
                </c:pt>
                <c:pt idx="785">
                  <c:v>163.85</c:v>
                </c:pt>
                <c:pt idx="786">
                  <c:v>163.85</c:v>
                </c:pt>
                <c:pt idx="787">
                  <c:v>163.85</c:v>
                </c:pt>
                <c:pt idx="788">
                  <c:v>163.85</c:v>
                </c:pt>
                <c:pt idx="789">
                  <c:v>163.85</c:v>
                </c:pt>
                <c:pt idx="790">
                  <c:v>163.85</c:v>
                </c:pt>
                <c:pt idx="791">
                  <c:v>163.85</c:v>
                </c:pt>
                <c:pt idx="792">
                  <c:v>163.85</c:v>
                </c:pt>
                <c:pt idx="793">
                  <c:v>163.85</c:v>
                </c:pt>
                <c:pt idx="794">
                  <c:v>163.85</c:v>
                </c:pt>
                <c:pt idx="795">
                  <c:v>163.85</c:v>
                </c:pt>
                <c:pt idx="796">
                  <c:v>163.85</c:v>
                </c:pt>
                <c:pt idx="797">
                  <c:v>163.85</c:v>
                </c:pt>
                <c:pt idx="798">
                  <c:v>163.85</c:v>
                </c:pt>
                <c:pt idx="799">
                  <c:v>163.85</c:v>
                </c:pt>
                <c:pt idx="800">
                  <c:v>163.85</c:v>
                </c:pt>
                <c:pt idx="801">
                  <c:v>163.85</c:v>
                </c:pt>
                <c:pt idx="802">
                  <c:v>163.85</c:v>
                </c:pt>
                <c:pt idx="803">
                  <c:v>163.85</c:v>
                </c:pt>
                <c:pt idx="804">
                  <c:v>163.85</c:v>
                </c:pt>
                <c:pt idx="805">
                  <c:v>163.85</c:v>
                </c:pt>
                <c:pt idx="806">
                  <c:v>163.85</c:v>
                </c:pt>
                <c:pt idx="807">
                  <c:v>163.85</c:v>
                </c:pt>
                <c:pt idx="808">
                  <c:v>163.85</c:v>
                </c:pt>
                <c:pt idx="809">
                  <c:v>163.85</c:v>
                </c:pt>
                <c:pt idx="810">
                  <c:v>163.85</c:v>
                </c:pt>
                <c:pt idx="811">
                  <c:v>163.85</c:v>
                </c:pt>
                <c:pt idx="812">
                  <c:v>163.85</c:v>
                </c:pt>
                <c:pt idx="813">
                  <c:v>163.85</c:v>
                </c:pt>
                <c:pt idx="814">
                  <c:v>163.85</c:v>
                </c:pt>
                <c:pt idx="815">
                  <c:v>163.85</c:v>
                </c:pt>
                <c:pt idx="816">
                  <c:v>163.85</c:v>
                </c:pt>
                <c:pt idx="817">
                  <c:v>163.85</c:v>
                </c:pt>
                <c:pt idx="818">
                  <c:v>163.85</c:v>
                </c:pt>
                <c:pt idx="819">
                  <c:v>163.85</c:v>
                </c:pt>
                <c:pt idx="820">
                  <c:v>163.85</c:v>
                </c:pt>
                <c:pt idx="821">
                  <c:v>163.85</c:v>
                </c:pt>
                <c:pt idx="822">
                  <c:v>163.85</c:v>
                </c:pt>
                <c:pt idx="823">
                  <c:v>163.85</c:v>
                </c:pt>
                <c:pt idx="824">
                  <c:v>163.85</c:v>
                </c:pt>
                <c:pt idx="825">
                  <c:v>163.85</c:v>
                </c:pt>
                <c:pt idx="826">
                  <c:v>163.85</c:v>
                </c:pt>
                <c:pt idx="827">
                  <c:v>163.85</c:v>
                </c:pt>
                <c:pt idx="828">
                  <c:v>163.85</c:v>
                </c:pt>
                <c:pt idx="829">
                  <c:v>163.85</c:v>
                </c:pt>
                <c:pt idx="830">
                  <c:v>163.85</c:v>
                </c:pt>
                <c:pt idx="831">
                  <c:v>163.85</c:v>
                </c:pt>
                <c:pt idx="832">
                  <c:v>163.85</c:v>
                </c:pt>
                <c:pt idx="833">
                  <c:v>163.85</c:v>
                </c:pt>
                <c:pt idx="834">
                  <c:v>163.85</c:v>
                </c:pt>
                <c:pt idx="835">
                  <c:v>163.85</c:v>
                </c:pt>
                <c:pt idx="836">
                  <c:v>163.85</c:v>
                </c:pt>
                <c:pt idx="837">
                  <c:v>163.85</c:v>
                </c:pt>
                <c:pt idx="838">
                  <c:v>163.85</c:v>
                </c:pt>
                <c:pt idx="839">
                  <c:v>163.85</c:v>
                </c:pt>
                <c:pt idx="840">
                  <c:v>163.85</c:v>
                </c:pt>
                <c:pt idx="841">
                  <c:v>163.85</c:v>
                </c:pt>
                <c:pt idx="842">
                  <c:v>163.85</c:v>
                </c:pt>
                <c:pt idx="843">
                  <c:v>163.85</c:v>
                </c:pt>
                <c:pt idx="844">
                  <c:v>163.85</c:v>
                </c:pt>
                <c:pt idx="845">
                  <c:v>163.85</c:v>
                </c:pt>
                <c:pt idx="846">
                  <c:v>163.85</c:v>
                </c:pt>
                <c:pt idx="847">
                  <c:v>163.85</c:v>
                </c:pt>
                <c:pt idx="848">
                  <c:v>163.85</c:v>
                </c:pt>
                <c:pt idx="849">
                  <c:v>163.85</c:v>
                </c:pt>
                <c:pt idx="850">
                  <c:v>163.85</c:v>
                </c:pt>
                <c:pt idx="851">
                  <c:v>163.85</c:v>
                </c:pt>
                <c:pt idx="852">
                  <c:v>163.85</c:v>
                </c:pt>
                <c:pt idx="853">
                  <c:v>163.85</c:v>
                </c:pt>
                <c:pt idx="854">
                  <c:v>163.85</c:v>
                </c:pt>
                <c:pt idx="855">
                  <c:v>163.85</c:v>
                </c:pt>
                <c:pt idx="856">
                  <c:v>163.85</c:v>
                </c:pt>
                <c:pt idx="857">
                  <c:v>163.85</c:v>
                </c:pt>
                <c:pt idx="858">
                  <c:v>163.85</c:v>
                </c:pt>
                <c:pt idx="859">
                  <c:v>163.85</c:v>
                </c:pt>
                <c:pt idx="860">
                  <c:v>163.85</c:v>
                </c:pt>
                <c:pt idx="861">
                  <c:v>163.85</c:v>
                </c:pt>
                <c:pt idx="862">
                  <c:v>163.85</c:v>
                </c:pt>
                <c:pt idx="863">
                  <c:v>163.85</c:v>
                </c:pt>
                <c:pt idx="864">
                  <c:v>163.85</c:v>
                </c:pt>
                <c:pt idx="865">
                  <c:v>163.85</c:v>
                </c:pt>
                <c:pt idx="866">
                  <c:v>163.85</c:v>
                </c:pt>
                <c:pt idx="867">
                  <c:v>163.85</c:v>
                </c:pt>
                <c:pt idx="868">
                  <c:v>163.85</c:v>
                </c:pt>
                <c:pt idx="869">
                  <c:v>163.85</c:v>
                </c:pt>
                <c:pt idx="870">
                  <c:v>163.85</c:v>
                </c:pt>
                <c:pt idx="871">
                  <c:v>163.85</c:v>
                </c:pt>
                <c:pt idx="872">
                  <c:v>163.85</c:v>
                </c:pt>
                <c:pt idx="873">
                  <c:v>163.85</c:v>
                </c:pt>
                <c:pt idx="874">
                  <c:v>163.85</c:v>
                </c:pt>
                <c:pt idx="875">
                  <c:v>163.85</c:v>
                </c:pt>
                <c:pt idx="876">
                  <c:v>163.85</c:v>
                </c:pt>
                <c:pt idx="877">
                  <c:v>163.85</c:v>
                </c:pt>
                <c:pt idx="878">
                  <c:v>163.85</c:v>
                </c:pt>
                <c:pt idx="879">
                  <c:v>163.85</c:v>
                </c:pt>
                <c:pt idx="880">
                  <c:v>163.85</c:v>
                </c:pt>
                <c:pt idx="881">
                  <c:v>163.85</c:v>
                </c:pt>
                <c:pt idx="882">
                  <c:v>163.85</c:v>
                </c:pt>
                <c:pt idx="883">
                  <c:v>163.85</c:v>
                </c:pt>
                <c:pt idx="884">
                  <c:v>163.85</c:v>
                </c:pt>
                <c:pt idx="885">
                  <c:v>163.85</c:v>
                </c:pt>
                <c:pt idx="886">
                  <c:v>163.85</c:v>
                </c:pt>
                <c:pt idx="887">
                  <c:v>163.85</c:v>
                </c:pt>
                <c:pt idx="888">
                  <c:v>163.85</c:v>
                </c:pt>
                <c:pt idx="889">
                  <c:v>163.85</c:v>
                </c:pt>
                <c:pt idx="890">
                  <c:v>163.85</c:v>
                </c:pt>
                <c:pt idx="891">
                  <c:v>163.85</c:v>
                </c:pt>
                <c:pt idx="892">
                  <c:v>163.85</c:v>
                </c:pt>
                <c:pt idx="893">
                  <c:v>163.85</c:v>
                </c:pt>
                <c:pt idx="894">
                  <c:v>163.85</c:v>
                </c:pt>
                <c:pt idx="895">
                  <c:v>163.85</c:v>
                </c:pt>
                <c:pt idx="896">
                  <c:v>163.85</c:v>
                </c:pt>
                <c:pt idx="897">
                  <c:v>163.85</c:v>
                </c:pt>
                <c:pt idx="898">
                  <c:v>163.85</c:v>
                </c:pt>
                <c:pt idx="899">
                  <c:v>163.85</c:v>
                </c:pt>
                <c:pt idx="900">
                  <c:v>163.85</c:v>
                </c:pt>
                <c:pt idx="901">
                  <c:v>163.85</c:v>
                </c:pt>
                <c:pt idx="902">
                  <c:v>163.85</c:v>
                </c:pt>
                <c:pt idx="903">
                  <c:v>163.85</c:v>
                </c:pt>
                <c:pt idx="904">
                  <c:v>163.85</c:v>
                </c:pt>
                <c:pt idx="905">
                  <c:v>163.85</c:v>
                </c:pt>
                <c:pt idx="906">
                  <c:v>163.85</c:v>
                </c:pt>
                <c:pt idx="907">
                  <c:v>163.85</c:v>
                </c:pt>
                <c:pt idx="908">
                  <c:v>163.85</c:v>
                </c:pt>
                <c:pt idx="909">
                  <c:v>163.85</c:v>
                </c:pt>
                <c:pt idx="910">
                  <c:v>163.85</c:v>
                </c:pt>
                <c:pt idx="911">
                  <c:v>163.85</c:v>
                </c:pt>
                <c:pt idx="912">
                  <c:v>163.85</c:v>
                </c:pt>
                <c:pt idx="913">
                  <c:v>163.85</c:v>
                </c:pt>
                <c:pt idx="914">
                  <c:v>163.85</c:v>
                </c:pt>
                <c:pt idx="915">
                  <c:v>163.85</c:v>
                </c:pt>
                <c:pt idx="916">
                  <c:v>163.85</c:v>
                </c:pt>
                <c:pt idx="917">
                  <c:v>163.85</c:v>
                </c:pt>
                <c:pt idx="918">
                  <c:v>163.85</c:v>
                </c:pt>
                <c:pt idx="919">
                  <c:v>163.85</c:v>
                </c:pt>
                <c:pt idx="920">
                  <c:v>163.85</c:v>
                </c:pt>
                <c:pt idx="921">
                  <c:v>163.85</c:v>
                </c:pt>
                <c:pt idx="922">
                  <c:v>163.85</c:v>
                </c:pt>
                <c:pt idx="923">
                  <c:v>163.85</c:v>
                </c:pt>
                <c:pt idx="924">
                  <c:v>163.85</c:v>
                </c:pt>
                <c:pt idx="925">
                  <c:v>163.85</c:v>
                </c:pt>
                <c:pt idx="926">
                  <c:v>163.85</c:v>
                </c:pt>
                <c:pt idx="927">
                  <c:v>163.85</c:v>
                </c:pt>
                <c:pt idx="928">
                  <c:v>163.85</c:v>
                </c:pt>
                <c:pt idx="929">
                  <c:v>163.85</c:v>
                </c:pt>
                <c:pt idx="930">
                  <c:v>163.85</c:v>
                </c:pt>
                <c:pt idx="931">
                  <c:v>163.85</c:v>
                </c:pt>
                <c:pt idx="932">
                  <c:v>163.85</c:v>
                </c:pt>
                <c:pt idx="933">
                  <c:v>163.85</c:v>
                </c:pt>
                <c:pt idx="934">
                  <c:v>163.85</c:v>
                </c:pt>
                <c:pt idx="935">
                  <c:v>163.85</c:v>
                </c:pt>
                <c:pt idx="936">
                  <c:v>163.85</c:v>
                </c:pt>
                <c:pt idx="937">
                  <c:v>163.85</c:v>
                </c:pt>
                <c:pt idx="938">
                  <c:v>163.85</c:v>
                </c:pt>
                <c:pt idx="939">
                  <c:v>163.85</c:v>
                </c:pt>
                <c:pt idx="940">
                  <c:v>163.85</c:v>
                </c:pt>
                <c:pt idx="941">
                  <c:v>163.85</c:v>
                </c:pt>
                <c:pt idx="942">
                  <c:v>163.85</c:v>
                </c:pt>
                <c:pt idx="943">
                  <c:v>163.85</c:v>
                </c:pt>
                <c:pt idx="944">
                  <c:v>163.85</c:v>
                </c:pt>
                <c:pt idx="945">
                  <c:v>163.85</c:v>
                </c:pt>
                <c:pt idx="946">
                  <c:v>163.85</c:v>
                </c:pt>
                <c:pt idx="947">
                  <c:v>163.85</c:v>
                </c:pt>
                <c:pt idx="948">
                  <c:v>163.85</c:v>
                </c:pt>
                <c:pt idx="949">
                  <c:v>163.85</c:v>
                </c:pt>
                <c:pt idx="950">
                  <c:v>163.85</c:v>
                </c:pt>
                <c:pt idx="951">
                  <c:v>163.85</c:v>
                </c:pt>
                <c:pt idx="952">
                  <c:v>163.85</c:v>
                </c:pt>
                <c:pt idx="953">
                  <c:v>163.85</c:v>
                </c:pt>
                <c:pt idx="954">
                  <c:v>163.85</c:v>
                </c:pt>
                <c:pt idx="955">
                  <c:v>163.85</c:v>
                </c:pt>
                <c:pt idx="956">
                  <c:v>163.85</c:v>
                </c:pt>
                <c:pt idx="957">
                  <c:v>163.85</c:v>
                </c:pt>
                <c:pt idx="958">
                  <c:v>163.85</c:v>
                </c:pt>
                <c:pt idx="959">
                  <c:v>163.85</c:v>
                </c:pt>
                <c:pt idx="960">
                  <c:v>163.85</c:v>
                </c:pt>
                <c:pt idx="961">
                  <c:v>163.85</c:v>
                </c:pt>
                <c:pt idx="962">
                  <c:v>163.85</c:v>
                </c:pt>
                <c:pt idx="963">
                  <c:v>163.85</c:v>
                </c:pt>
                <c:pt idx="964">
                  <c:v>163.85</c:v>
                </c:pt>
                <c:pt idx="965">
                  <c:v>163.85</c:v>
                </c:pt>
                <c:pt idx="966">
                  <c:v>163.85</c:v>
                </c:pt>
                <c:pt idx="967">
                  <c:v>163.85</c:v>
                </c:pt>
                <c:pt idx="968">
                  <c:v>163.85</c:v>
                </c:pt>
                <c:pt idx="969">
                  <c:v>163.85</c:v>
                </c:pt>
                <c:pt idx="970">
                  <c:v>163.85</c:v>
                </c:pt>
                <c:pt idx="971">
                  <c:v>163.85</c:v>
                </c:pt>
                <c:pt idx="972">
                  <c:v>163.85</c:v>
                </c:pt>
                <c:pt idx="973">
                  <c:v>163.85</c:v>
                </c:pt>
                <c:pt idx="974">
                  <c:v>163.85</c:v>
                </c:pt>
                <c:pt idx="975">
                  <c:v>163.85</c:v>
                </c:pt>
                <c:pt idx="976">
                  <c:v>163.85</c:v>
                </c:pt>
                <c:pt idx="977">
                  <c:v>163.85</c:v>
                </c:pt>
                <c:pt idx="978">
                  <c:v>163.85</c:v>
                </c:pt>
                <c:pt idx="979">
                  <c:v>163.85</c:v>
                </c:pt>
                <c:pt idx="980">
                  <c:v>163.85</c:v>
                </c:pt>
                <c:pt idx="981">
                  <c:v>163.85</c:v>
                </c:pt>
                <c:pt idx="982">
                  <c:v>163.85</c:v>
                </c:pt>
                <c:pt idx="983">
                  <c:v>163.85</c:v>
                </c:pt>
                <c:pt idx="984">
                  <c:v>163.85</c:v>
                </c:pt>
                <c:pt idx="985">
                  <c:v>163.85</c:v>
                </c:pt>
                <c:pt idx="986">
                  <c:v>163.85</c:v>
                </c:pt>
                <c:pt idx="987">
                  <c:v>163.85</c:v>
                </c:pt>
                <c:pt idx="988">
                  <c:v>163.85</c:v>
                </c:pt>
                <c:pt idx="989">
                  <c:v>163.85</c:v>
                </c:pt>
                <c:pt idx="990">
                  <c:v>163.85</c:v>
                </c:pt>
                <c:pt idx="991">
                  <c:v>163.85</c:v>
                </c:pt>
                <c:pt idx="992">
                  <c:v>163.85</c:v>
                </c:pt>
                <c:pt idx="993">
                  <c:v>163.85</c:v>
                </c:pt>
                <c:pt idx="994">
                  <c:v>163.85</c:v>
                </c:pt>
                <c:pt idx="995">
                  <c:v>163.85</c:v>
                </c:pt>
                <c:pt idx="996">
                  <c:v>163.85</c:v>
                </c:pt>
                <c:pt idx="997">
                  <c:v>163.85</c:v>
                </c:pt>
                <c:pt idx="998">
                  <c:v>163.85</c:v>
                </c:pt>
                <c:pt idx="999">
                  <c:v>163.85</c:v>
                </c:pt>
                <c:pt idx="1000">
                  <c:v>163.85</c:v>
                </c:pt>
                <c:pt idx="1001">
                  <c:v>163.85</c:v>
                </c:pt>
                <c:pt idx="1002">
                  <c:v>163.85</c:v>
                </c:pt>
                <c:pt idx="1003">
                  <c:v>163.85</c:v>
                </c:pt>
                <c:pt idx="1004">
                  <c:v>163.85</c:v>
                </c:pt>
                <c:pt idx="1005">
                  <c:v>163.85</c:v>
                </c:pt>
                <c:pt idx="1006">
                  <c:v>163.85</c:v>
                </c:pt>
                <c:pt idx="1007">
                  <c:v>163.85</c:v>
                </c:pt>
                <c:pt idx="1008">
                  <c:v>163.85</c:v>
                </c:pt>
                <c:pt idx="1009">
                  <c:v>163.85</c:v>
                </c:pt>
                <c:pt idx="1010">
                  <c:v>163.85</c:v>
                </c:pt>
                <c:pt idx="1011">
                  <c:v>163.85</c:v>
                </c:pt>
                <c:pt idx="1012">
                  <c:v>163.85</c:v>
                </c:pt>
                <c:pt idx="1013">
                  <c:v>163.85</c:v>
                </c:pt>
                <c:pt idx="1014">
                  <c:v>163.85</c:v>
                </c:pt>
                <c:pt idx="1015">
                  <c:v>163.85</c:v>
                </c:pt>
                <c:pt idx="1016">
                  <c:v>163.85</c:v>
                </c:pt>
                <c:pt idx="1017">
                  <c:v>163.85</c:v>
                </c:pt>
                <c:pt idx="1018">
                  <c:v>163.85</c:v>
                </c:pt>
                <c:pt idx="1019">
                  <c:v>163.85</c:v>
                </c:pt>
                <c:pt idx="1020">
                  <c:v>163.85</c:v>
                </c:pt>
                <c:pt idx="1021">
                  <c:v>163.85</c:v>
                </c:pt>
                <c:pt idx="1022">
                  <c:v>163.85</c:v>
                </c:pt>
                <c:pt idx="1023">
                  <c:v>163.85</c:v>
                </c:pt>
                <c:pt idx="1024">
                  <c:v>163.85</c:v>
                </c:pt>
                <c:pt idx="1025">
                  <c:v>163.85</c:v>
                </c:pt>
                <c:pt idx="1026">
                  <c:v>163.85</c:v>
                </c:pt>
                <c:pt idx="1027">
                  <c:v>163.85</c:v>
                </c:pt>
                <c:pt idx="1028">
                  <c:v>163.85</c:v>
                </c:pt>
                <c:pt idx="1029">
                  <c:v>163.85</c:v>
                </c:pt>
                <c:pt idx="1030">
                  <c:v>163.85</c:v>
                </c:pt>
                <c:pt idx="1031">
                  <c:v>163.85</c:v>
                </c:pt>
                <c:pt idx="1032">
                  <c:v>163.85</c:v>
                </c:pt>
                <c:pt idx="1033">
                  <c:v>163.85</c:v>
                </c:pt>
                <c:pt idx="1034">
                  <c:v>163.85</c:v>
                </c:pt>
                <c:pt idx="1035">
                  <c:v>163.85</c:v>
                </c:pt>
                <c:pt idx="1036">
                  <c:v>163.85</c:v>
                </c:pt>
                <c:pt idx="1037">
                  <c:v>163.85</c:v>
                </c:pt>
                <c:pt idx="1038">
                  <c:v>163.85</c:v>
                </c:pt>
                <c:pt idx="1039">
                  <c:v>163.85</c:v>
                </c:pt>
                <c:pt idx="1040">
                  <c:v>163.85</c:v>
                </c:pt>
                <c:pt idx="1041">
                  <c:v>163.85</c:v>
                </c:pt>
                <c:pt idx="1042">
                  <c:v>163.85</c:v>
                </c:pt>
                <c:pt idx="1043">
                  <c:v>163.85</c:v>
                </c:pt>
                <c:pt idx="1044">
                  <c:v>163.85</c:v>
                </c:pt>
                <c:pt idx="1045">
                  <c:v>163.85</c:v>
                </c:pt>
                <c:pt idx="1046">
                  <c:v>163.85</c:v>
                </c:pt>
                <c:pt idx="1047">
                  <c:v>163.85</c:v>
                </c:pt>
                <c:pt idx="1048">
                  <c:v>163.85</c:v>
                </c:pt>
                <c:pt idx="1049">
                  <c:v>163.85</c:v>
                </c:pt>
                <c:pt idx="1050">
                  <c:v>163.85</c:v>
                </c:pt>
                <c:pt idx="1051">
                  <c:v>163.85</c:v>
                </c:pt>
                <c:pt idx="1052">
                  <c:v>163.85</c:v>
                </c:pt>
                <c:pt idx="1053">
                  <c:v>163.85</c:v>
                </c:pt>
                <c:pt idx="1054">
                  <c:v>163.85</c:v>
                </c:pt>
                <c:pt idx="1055">
                  <c:v>163.85</c:v>
                </c:pt>
                <c:pt idx="1056">
                  <c:v>163.85</c:v>
                </c:pt>
                <c:pt idx="1057">
                  <c:v>163.85</c:v>
                </c:pt>
                <c:pt idx="1058">
                  <c:v>163.85</c:v>
                </c:pt>
                <c:pt idx="1059">
                  <c:v>163.85</c:v>
                </c:pt>
                <c:pt idx="1060">
                  <c:v>163.85</c:v>
                </c:pt>
                <c:pt idx="1061">
                  <c:v>163.85</c:v>
                </c:pt>
                <c:pt idx="1062">
                  <c:v>163.85</c:v>
                </c:pt>
                <c:pt idx="1063">
                  <c:v>163.85</c:v>
                </c:pt>
                <c:pt idx="1064">
                  <c:v>163.85</c:v>
                </c:pt>
                <c:pt idx="1065">
                  <c:v>163.85</c:v>
                </c:pt>
                <c:pt idx="1066">
                  <c:v>163.85</c:v>
                </c:pt>
                <c:pt idx="1067">
                  <c:v>163.85</c:v>
                </c:pt>
                <c:pt idx="1068">
                  <c:v>163.85</c:v>
                </c:pt>
                <c:pt idx="1069">
                  <c:v>163.85</c:v>
                </c:pt>
                <c:pt idx="1070">
                  <c:v>163.85</c:v>
                </c:pt>
                <c:pt idx="1071">
                  <c:v>163.85</c:v>
                </c:pt>
                <c:pt idx="1072">
                  <c:v>163.85</c:v>
                </c:pt>
                <c:pt idx="1073">
                  <c:v>163.85</c:v>
                </c:pt>
                <c:pt idx="1074">
                  <c:v>163.85</c:v>
                </c:pt>
                <c:pt idx="1075">
                  <c:v>163.85</c:v>
                </c:pt>
                <c:pt idx="1076">
                  <c:v>163.85</c:v>
                </c:pt>
                <c:pt idx="1077">
                  <c:v>163.85</c:v>
                </c:pt>
                <c:pt idx="1078">
                  <c:v>163.85</c:v>
                </c:pt>
                <c:pt idx="1079">
                  <c:v>163.85</c:v>
                </c:pt>
                <c:pt idx="1080">
                  <c:v>163.85</c:v>
                </c:pt>
                <c:pt idx="1081">
                  <c:v>163.85</c:v>
                </c:pt>
                <c:pt idx="1082">
                  <c:v>163.85</c:v>
                </c:pt>
                <c:pt idx="1083">
                  <c:v>163.85</c:v>
                </c:pt>
                <c:pt idx="1084">
                  <c:v>163.85</c:v>
                </c:pt>
                <c:pt idx="1085">
                  <c:v>163.85</c:v>
                </c:pt>
                <c:pt idx="1086">
                  <c:v>163.85</c:v>
                </c:pt>
                <c:pt idx="1087">
                  <c:v>163.85</c:v>
                </c:pt>
                <c:pt idx="1088">
                  <c:v>163.85</c:v>
                </c:pt>
                <c:pt idx="1089">
                  <c:v>163.85</c:v>
                </c:pt>
                <c:pt idx="1090">
                  <c:v>163.85</c:v>
                </c:pt>
                <c:pt idx="1091">
                  <c:v>163.85</c:v>
                </c:pt>
                <c:pt idx="1092">
                  <c:v>163.85</c:v>
                </c:pt>
                <c:pt idx="1093">
                  <c:v>163.85</c:v>
                </c:pt>
                <c:pt idx="1094">
                  <c:v>163.85</c:v>
                </c:pt>
                <c:pt idx="1095">
                  <c:v>163.85</c:v>
                </c:pt>
                <c:pt idx="1096">
                  <c:v>163.85</c:v>
                </c:pt>
                <c:pt idx="1097">
                  <c:v>163.85</c:v>
                </c:pt>
                <c:pt idx="1098">
                  <c:v>163.85</c:v>
                </c:pt>
                <c:pt idx="1099">
                  <c:v>163.85</c:v>
                </c:pt>
                <c:pt idx="1100">
                  <c:v>163.85</c:v>
                </c:pt>
                <c:pt idx="1101">
                  <c:v>163.85</c:v>
                </c:pt>
                <c:pt idx="1102">
                  <c:v>163.85</c:v>
                </c:pt>
                <c:pt idx="1103">
                  <c:v>163.85</c:v>
                </c:pt>
                <c:pt idx="1104">
                  <c:v>163.85</c:v>
                </c:pt>
                <c:pt idx="1105">
                  <c:v>163.85</c:v>
                </c:pt>
                <c:pt idx="1106">
                  <c:v>163.85</c:v>
                </c:pt>
                <c:pt idx="1107">
                  <c:v>163.85</c:v>
                </c:pt>
                <c:pt idx="1108">
                  <c:v>163.85</c:v>
                </c:pt>
                <c:pt idx="1109">
                  <c:v>163.85</c:v>
                </c:pt>
                <c:pt idx="1110">
                  <c:v>163.85</c:v>
                </c:pt>
                <c:pt idx="1111">
                  <c:v>163.85</c:v>
                </c:pt>
                <c:pt idx="1112">
                  <c:v>163.85</c:v>
                </c:pt>
                <c:pt idx="1113">
                  <c:v>163.85</c:v>
                </c:pt>
                <c:pt idx="1114">
                  <c:v>163.85</c:v>
                </c:pt>
                <c:pt idx="1115">
                  <c:v>163.85</c:v>
                </c:pt>
                <c:pt idx="1116">
                  <c:v>163.85</c:v>
                </c:pt>
                <c:pt idx="1117">
                  <c:v>163.85</c:v>
                </c:pt>
                <c:pt idx="1118">
                  <c:v>163.85</c:v>
                </c:pt>
                <c:pt idx="1119">
                  <c:v>163.85</c:v>
                </c:pt>
                <c:pt idx="1120">
                  <c:v>163.85</c:v>
                </c:pt>
                <c:pt idx="1121">
                  <c:v>163.85</c:v>
                </c:pt>
                <c:pt idx="1122">
                  <c:v>163.85</c:v>
                </c:pt>
                <c:pt idx="1123">
                  <c:v>163.85</c:v>
                </c:pt>
                <c:pt idx="1124">
                  <c:v>163.85</c:v>
                </c:pt>
                <c:pt idx="1125">
                  <c:v>163.85</c:v>
                </c:pt>
                <c:pt idx="1126">
                  <c:v>163.85</c:v>
                </c:pt>
                <c:pt idx="1127">
                  <c:v>163.85</c:v>
                </c:pt>
                <c:pt idx="1128">
                  <c:v>163.85</c:v>
                </c:pt>
                <c:pt idx="1129">
                  <c:v>163.85</c:v>
                </c:pt>
                <c:pt idx="1130">
                  <c:v>163.85</c:v>
                </c:pt>
                <c:pt idx="1131">
                  <c:v>163.85</c:v>
                </c:pt>
                <c:pt idx="1132">
                  <c:v>163.85</c:v>
                </c:pt>
                <c:pt idx="1133">
                  <c:v>163.85</c:v>
                </c:pt>
                <c:pt idx="1134">
                  <c:v>163.85</c:v>
                </c:pt>
                <c:pt idx="1135">
                  <c:v>163.85</c:v>
                </c:pt>
                <c:pt idx="1136">
                  <c:v>163.85</c:v>
                </c:pt>
                <c:pt idx="1137">
                  <c:v>163.85</c:v>
                </c:pt>
                <c:pt idx="1138">
                  <c:v>163.85</c:v>
                </c:pt>
                <c:pt idx="1139">
                  <c:v>163.85</c:v>
                </c:pt>
                <c:pt idx="1140">
                  <c:v>163.85</c:v>
                </c:pt>
                <c:pt idx="1141">
                  <c:v>163.85</c:v>
                </c:pt>
                <c:pt idx="1142">
                  <c:v>163.85</c:v>
                </c:pt>
                <c:pt idx="1143">
                  <c:v>163.85</c:v>
                </c:pt>
                <c:pt idx="1144">
                  <c:v>163.85</c:v>
                </c:pt>
                <c:pt idx="1145">
                  <c:v>163.85</c:v>
                </c:pt>
                <c:pt idx="1146">
                  <c:v>163.85</c:v>
                </c:pt>
                <c:pt idx="1147">
                  <c:v>163.85</c:v>
                </c:pt>
                <c:pt idx="1148">
                  <c:v>163.85</c:v>
                </c:pt>
                <c:pt idx="1149">
                  <c:v>163.85</c:v>
                </c:pt>
                <c:pt idx="1150">
                  <c:v>163.85</c:v>
                </c:pt>
                <c:pt idx="1151">
                  <c:v>163.85</c:v>
                </c:pt>
                <c:pt idx="1152">
                  <c:v>163.85</c:v>
                </c:pt>
                <c:pt idx="1153">
                  <c:v>163.85</c:v>
                </c:pt>
                <c:pt idx="1154">
                  <c:v>163.85</c:v>
                </c:pt>
                <c:pt idx="1155">
                  <c:v>163.85</c:v>
                </c:pt>
                <c:pt idx="1156">
                  <c:v>163.85</c:v>
                </c:pt>
                <c:pt idx="1157">
                  <c:v>163.85</c:v>
                </c:pt>
                <c:pt idx="1158">
                  <c:v>163.85</c:v>
                </c:pt>
                <c:pt idx="1159">
                  <c:v>163.85</c:v>
                </c:pt>
                <c:pt idx="1160">
                  <c:v>163.85</c:v>
                </c:pt>
                <c:pt idx="1161">
                  <c:v>163.85</c:v>
                </c:pt>
                <c:pt idx="1162">
                  <c:v>163.85</c:v>
                </c:pt>
                <c:pt idx="1163">
                  <c:v>163.85</c:v>
                </c:pt>
                <c:pt idx="1164">
                  <c:v>163.85</c:v>
                </c:pt>
                <c:pt idx="1165">
                  <c:v>163.85</c:v>
                </c:pt>
                <c:pt idx="1166">
                  <c:v>163.85</c:v>
                </c:pt>
                <c:pt idx="1167">
                  <c:v>163.85</c:v>
                </c:pt>
                <c:pt idx="1168">
                  <c:v>163.85</c:v>
                </c:pt>
                <c:pt idx="1169">
                  <c:v>163.85</c:v>
                </c:pt>
                <c:pt idx="1170">
                  <c:v>163.85</c:v>
                </c:pt>
                <c:pt idx="1171">
                  <c:v>163.85</c:v>
                </c:pt>
                <c:pt idx="1172">
                  <c:v>163.85</c:v>
                </c:pt>
                <c:pt idx="1173">
                  <c:v>163.85</c:v>
                </c:pt>
                <c:pt idx="1174">
                  <c:v>163.85</c:v>
                </c:pt>
                <c:pt idx="1175">
                  <c:v>163.85</c:v>
                </c:pt>
                <c:pt idx="1176">
                  <c:v>163.85</c:v>
                </c:pt>
                <c:pt idx="1177">
                  <c:v>163.85</c:v>
                </c:pt>
                <c:pt idx="1178">
                  <c:v>163.85</c:v>
                </c:pt>
                <c:pt idx="1179">
                  <c:v>163.85</c:v>
                </c:pt>
                <c:pt idx="1180">
                  <c:v>163.85</c:v>
                </c:pt>
                <c:pt idx="1181">
                  <c:v>163.85</c:v>
                </c:pt>
                <c:pt idx="1182">
                  <c:v>163.85</c:v>
                </c:pt>
                <c:pt idx="1183">
                  <c:v>163.85</c:v>
                </c:pt>
                <c:pt idx="1184">
                  <c:v>163.85</c:v>
                </c:pt>
                <c:pt idx="1185">
                  <c:v>163.85</c:v>
                </c:pt>
                <c:pt idx="1186">
                  <c:v>163.85</c:v>
                </c:pt>
                <c:pt idx="1187">
                  <c:v>163.85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'HR Chart Data'!$O$7</c:f>
              <c:strCache>
                <c:ptCount val="1"/>
                <c:pt idx="0">
                  <c:v> AN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4.3071855872961456E-3"/>
                  <c:y val="-2.834417867481565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[0]!HRData11</c:f>
              <c:numCache>
                <c:formatCode>General</c:formatCode>
                <c:ptCount val="1188"/>
                <c:pt idx="0">
                  <c:v>0</c:v>
                </c:pt>
                <c:pt idx="1">
                  <c:v>177.95</c:v>
                </c:pt>
                <c:pt idx="2">
                  <c:v>177.95</c:v>
                </c:pt>
                <c:pt idx="3">
                  <c:v>177.95</c:v>
                </c:pt>
                <c:pt idx="4">
                  <c:v>177.95</c:v>
                </c:pt>
                <c:pt idx="5">
                  <c:v>177.95</c:v>
                </c:pt>
                <c:pt idx="6">
                  <c:v>177.95</c:v>
                </c:pt>
                <c:pt idx="7">
                  <c:v>177.95</c:v>
                </c:pt>
                <c:pt idx="8">
                  <c:v>177.95</c:v>
                </c:pt>
                <c:pt idx="9">
                  <c:v>177.95</c:v>
                </c:pt>
                <c:pt idx="10">
                  <c:v>177.95</c:v>
                </c:pt>
                <c:pt idx="11">
                  <c:v>177.95</c:v>
                </c:pt>
                <c:pt idx="12">
                  <c:v>177.95</c:v>
                </c:pt>
                <c:pt idx="13">
                  <c:v>177.95</c:v>
                </c:pt>
                <c:pt idx="14">
                  <c:v>177.95</c:v>
                </c:pt>
                <c:pt idx="15">
                  <c:v>177.95</c:v>
                </c:pt>
                <c:pt idx="16">
                  <c:v>177.95</c:v>
                </c:pt>
                <c:pt idx="17">
                  <c:v>177.95</c:v>
                </c:pt>
                <c:pt idx="18">
                  <c:v>177.95</c:v>
                </c:pt>
                <c:pt idx="19">
                  <c:v>177.95</c:v>
                </c:pt>
                <c:pt idx="20">
                  <c:v>177.95</c:v>
                </c:pt>
                <c:pt idx="21">
                  <c:v>177.95</c:v>
                </c:pt>
                <c:pt idx="22">
                  <c:v>177.95</c:v>
                </c:pt>
                <c:pt idx="23">
                  <c:v>177.95</c:v>
                </c:pt>
                <c:pt idx="24">
                  <c:v>177.95</c:v>
                </c:pt>
                <c:pt idx="25">
                  <c:v>177.95</c:v>
                </c:pt>
                <c:pt idx="26">
                  <c:v>177.95</c:v>
                </c:pt>
                <c:pt idx="27">
                  <c:v>177.95</c:v>
                </c:pt>
                <c:pt idx="28">
                  <c:v>177.95</c:v>
                </c:pt>
                <c:pt idx="29">
                  <c:v>177.95</c:v>
                </c:pt>
                <c:pt idx="30">
                  <c:v>177.95</c:v>
                </c:pt>
                <c:pt idx="31">
                  <c:v>177.95</c:v>
                </c:pt>
                <c:pt idx="32">
                  <c:v>177.95</c:v>
                </c:pt>
                <c:pt idx="33">
                  <c:v>177.95</c:v>
                </c:pt>
                <c:pt idx="34">
                  <c:v>177.95</c:v>
                </c:pt>
                <c:pt idx="35">
                  <c:v>177.95</c:v>
                </c:pt>
                <c:pt idx="36">
                  <c:v>177.95</c:v>
                </c:pt>
                <c:pt idx="37">
                  <c:v>177.95</c:v>
                </c:pt>
                <c:pt idx="38">
                  <c:v>177.95</c:v>
                </c:pt>
                <c:pt idx="39">
                  <c:v>177.95</c:v>
                </c:pt>
                <c:pt idx="40">
                  <c:v>177.95</c:v>
                </c:pt>
                <c:pt idx="41">
                  <c:v>177.95</c:v>
                </c:pt>
                <c:pt idx="42">
                  <c:v>177.95</c:v>
                </c:pt>
                <c:pt idx="43">
                  <c:v>177.95</c:v>
                </c:pt>
                <c:pt idx="44">
                  <c:v>177.95</c:v>
                </c:pt>
                <c:pt idx="45">
                  <c:v>177.95</c:v>
                </c:pt>
                <c:pt idx="46">
                  <c:v>177.95</c:v>
                </c:pt>
                <c:pt idx="47">
                  <c:v>177.95</c:v>
                </c:pt>
                <c:pt idx="48">
                  <c:v>177.95</c:v>
                </c:pt>
                <c:pt idx="49">
                  <c:v>177.95</c:v>
                </c:pt>
                <c:pt idx="50">
                  <c:v>177.95</c:v>
                </c:pt>
                <c:pt idx="51">
                  <c:v>177.95</c:v>
                </c:pt>
                <c:pt idx="52">
                  <c:v>177.95</c:v>
                </c:pt>
                <c:pt idx="53">
                  <c:v>177.95</c:v>
                </c:pt>
                <c:pt idx="54">
                  <c:v>177.95</c:v>
                </c:pt>
                <c:pt idx="55">
                  <c:v>177.95</c:v>
                </c:pt>
                <c:pt idx="56">
                  <c:v>177.95</c:v>
                </c:pt>
                <c:pt idx="57">
                  <c:v>177.95</c:v>
                </c:pt>
                <c:pt idx="58">
                  <c:v>177.95</c:v>
                </c:pt>
                <c:pt idx="59">
                  <c:v>177.95</c:v>
                </c:pt>
                <c:pt idx="60">
                  <c:v>177.95</c:v>
                </c:pt>
                <c:pt idx="61">
                  <c:v>177.95</c:v>
                </c:pt>
                <c:pt idx="62">
                  <c:v>177.95</c:v>
                </c:pt>
                <c:pt idx="63">
                  <c:v>177.95</c:v>
                </c:pt>
                <c:pt idx="64">
                  <c:v>177.95</c:v>
                </c:pt>
                <c:pt idx="65">
                  <c:v>177.95</c:v>
                </c:pt>
                <c:pt idx="66">
                  <c:v>177.95</c:v>
                </c:pt>
                <c:pt idx="67">
                  <c:v>177.95</c:v>
                </c:pt>
                <c:pt idx="68">
                  <c:v>177.95</c:v>
                </c:pt>
                <c:pt idx="69">
                  <c:v>177.95</c:v>
                </c:pt>
                <c:pt idx="70">
                  <c:v>177.95</c:v>
                </c:pt>
                <c:pt idx="71">
                  <c:v>177.95</c:v>
                </c:pt>
                <c:pt idx="72">
                  <c:v>177.95</c:v>
                </c:pt>
                <c:pt idx="73">
                  <c:v>177.95</c:v>
                </c:pt>
                <c:pt idx="74">
                  <c:v>177.95</c:v>
                </c:pt>
                <c:pt idx="75">
                  <c:v>177.95</c:v>
                </c:pt>
                <c:pt idx="76">
                  <c:v>177.95</c:v>
                </c:pt>
                <c:pt idx="77">
                  <c:v>177.95</c:v>
                </c:pt>
                <c:pt idx="78">
                  <c:v>177.95</c:v>
                </c:pt>
                <c:pt idx="79">
                  <c:v>177.95</c:v>
                </c:pt>
                <c:pt idx="80">
                  <c:v>177.95</c:v>
                </c:pt>
                <c:pt idx="81">
                  <c:v>177.95</c:v>
                </c:pt>
                <c:pt idx="82">
                  <c:v>177.95</c:v>
                </c:pt>
                <c:pt idx="83">
                  <c:v>177.95</c:v>
                </c:pt>
                <c:pt idx="84">
                  <c:v>177.95</c:v>
                </c:pt>
                <c:pt idx="85">
                  <c:v>177.95</c:v>
                </c:pt>
                <c:pt idx="86">
                  <c:v>177.95</c:v>
                </c:pt>
                <c:pt idx="87">
                  <c:v>177.95</c:v>
                </c:pt>
                <c:pt idx="88">
                  <c:v>177.95</c:v>
                </c:pt>
                <c:pt idx="89">
                  <c:v>177.95</c:v>
                </c:pt>
                <c:pt idx="90">
                  <c:v>177.95</c:v>
                </c:pt>
                <c:pt idx="91">
                  <c:v>177.95</c:v>
                </c:pt>
                <c:pt idx="92">
                  <c:v>177.95</c:v>
                </c:pt>
                <c:pt idx="93">
                  <c:v>177.95</c:v>
                </c:pt>
                <c:pt idx="94">
                  <c:v>177.95</c:v>
                </c:pt>
                <c:pt idx="95">
                  <c:v>177.95</c:v>
                </c:pt>
                <c:pt idx="96">
                  <c:v>177.95</c:v>
                </c:pt>
                <c:pt idx="97">
                  <c:v>177.95</c:v>
                </c:pt>
                <c:pt idx="98">
                  <c:v>177.95</c:v>
                </c:pt>
                <c:pt idx="99">
                  <c:v>177.95</c:v>
                </c:pt>
                <c:pt idx="100">
                  <c:v>177.95</c:v>
                </c:pt>
                <c:pt idx="101">
                  <c:v>177.95</c:v>
                </c:pt>
                <c:pt idx="102">
                  <c:v>177.95</c:v>
                </c:pt>
                <c:pt idx="103">
                  <c:v>177.95</c:v>
                </c:pt>
                <c:pt idx="104">
                  <c:v>177.95</c:v>
                </c:pt>
                <c:pt idx="105">
                  <c:v>177.95</c:v>
                </c:pt>
                <c:pt idx="106">
                  <c:v>177.95</c:v>
                </c:pt>
                <c:pt idx="107">
                  <c:v>177.95</c:v>
                </c:pt>
                <c:pt idx="108">
                  <c:v>177.95</c:v>
                </c:pt>
                <c:pt idx="109">
                  <c:v>177.95</c:v>
                </c:pt>
                <c:pt idx="110">
                  <c:v>177.95</c:v>
                </c:pt>
                <c:pt idx="111">
                  <c:v>177.95</c:v>
                </c:pt>
                <c:pt idx="112">
                  <c:v>177.95</c:v>
                </c:pt>
                <c:pt idx="113">
                  <c:v>177.95</c:v>
                </c:pt>
                <c:pt idx="114">
                  <c:v>177.95</c:v>
                </c:pt>
                <c:pt idx="115">
                  <c:v>177.95</c:v>
                </c:pt>
                <c:pt idx="116">
                  <c:v>177.95</c:v>
                </c:pt>
                <c:pt idx="117">
                  <c:v>177.95</c:v>
                </c:pt>
                <c:pt idx="118">
                  <c:v>177.95</c:v>
                </c:pt>
                <c:pt idx="119">
                  <c:v>177.95</c:v>
                </c:pt>
                <c:pt idx="120">
                  <c:v>177.95</c:v>
                </c:pt>
                <c:pt idx="121">
                  <c:v>177.95</c:v>
                </c:pt>
                <c:pt idx="122">
                  <c:v>177.95</c:v>
                </c:pt>
                <c:pt idx="123">
                  <c:v>177.95</c:v>
                </c:pt>
                <c:pt idx="124">
                  <c:v>177.95</c:v>
                </c:pt>
                <c:pt idx="125">
                  <c:v>177.95</c:v>
                </c:pt>
                <c:pt idx="126">
                  <c:v>177.95</c:v>
                </c:pt>
                <c:pt idx="127">
                  <c:v>177.95</c:v>
                </c:pt>
                <c:pt idx="128">
                  <c:v>177.95</c:v>
                </c:pt>
                <c:pt idx="129">
                  <c:v>177.95</c:v>
                </c:pt>
                <c:pt idx="130">
                  <c:v>177.95</c:v>
                </c:pt>
                <c:pt idx="131">
                  <c:v>177.95</c:v>
                </c:pt>
                <c:pt idx="132">
                  <c:v>177.95</c:v>
                </c:pt>
                <c:pt idx="133">
                  <c:v>177.95</c:v>
                </c:pt>
                <c:pt idx="134">
                  <c:v>177.95</c:v>
                </c:pt>
                <c:pt idx="135">
                  <c:v>177.95</c:v>
                </c:pt>
                <c:pt idx="136">
                  <c:v>177.95</c:v>
                </c:pt>
                <c:pt idx="137">
                  <c:v>177.95</c:v>
                </c:pt>
                <c:pt idx="138">
                  <c:v>177.95</c:v>
                </c:pt>
                <c:pt idx="139">
                  <c:v>177.95</c:v>
                </c:pt>
                <c:pt idx="140">
                  <c:v>177.95</c:v>
                </c:pt>
                <c:pt idx="141">
                  <c:v>177.95</c:v>
                </c:pt>
                <c:pt idx="142">
                  <c:v>177.95</c:v>
                </c:pt>
                <c:pt idx="143">
                  <c:v>177.95</c:v>
                </c:pt>
                <c:pt idx="144">
                  <c:v>177.95</c:v>
                </c:pt>
                <c:pt idx="145">
                  <c:v>177.95</c:v>
                </c:pt>
                <c:pt idx="146">
                  <c:v>177.95</c:v>
                </c:pt>
                <c:pt idx="147">
                  <c:v>177.95</c:v>
                </c:pt>
                <c:pt idx="148">
                  <c:v>177.95</c:v>
                </c:pt>
                <c:pt idx="149">
                  <c:v>177.95</c:v>
                </c:pt>
                <c:pt idx="150">
                  <c:v>177.95</c:v>
                </c:pt>
                <c:pt idx="151">
                  <c:v>177.95</c:v>
                </c:pt>
                <c:pt idx="152">
                  <c:v>177.95</c:v>
                </c:pt>
                <c:pt idx="153">
                  <c:v>177.95</c:v>
                </c:pt>
                <c:pt idx="154">
                  <c:v>177.95</c:v>
                </c:pt>
                <c:pt idx="155">
                  <c:v>177.95</c:v>
                </c:pt>
                <c:pt idx="156">
                  <c:v>177.95</c:v>
                </c:pt>
                <c:pt idx="157">
                  <c:v>177.95</c:v>
                </c:pt>
                <c:pt idx="158">
                  <c:v>177.95</c:v>
                </c:pt>
                <c:pt idx="159">
                  <c:v>177.95</c:v>
                </c:pt>
                <c:pt idx="160">
                  <c:v>177.95</c:v>
                </c:pt>
                <c:pt idx="161">
                  <c:v>177.95</c:v>
                </c:pt>
                <c:pt idx="162">
                  <c:v>177.95</c:v>
                </c:pt>
                <c:pt idx="163">
                  <c:v>177.95</c:v>
                </c:pt>
                <c:pt idx="164">
                  <c:v>177.95</c:v>
                </c:pt>
                <c:pt idx="165">
                  <c:v>177.95</c:v>
                </c:pt>
                <c:pt idx="166">
                  <c:v>177.95</c:v>
                </c:pt>
                <c:pt idx="167">
                  <c:v>177.95</c:v>
                </c:pt>
                <c:pt idx="168">
                  <c:v>177.95</c:v>
                </c:pt>
                <c:pt idx="169">
                  <c:v>177.95</c:v>
                </c:pt>
                <c:pt idx="170">
                  <c:v>177.95</c:v>
                </c:pt>
                <c:pt idx="171">
                  <c:v>177.95</c:v>
                </c:pt>
                <c:pt idx="172">
                  <c:v>177.95</c:v>
                </c:pt>
                <c:pt idx="173">
                  <c:v>177.95</c:v>
                </c:pt>
                <c:pt idx="174">
                  <c:v>177.95</c:v>
                </c:pt>
                <c:pt idx="175">
                  <c:v>177.95</c:v>
                </c:pt>
                <c:pt idx="176">
                  <c:v>177.95</c:v>
                </c:pt>
                <c:pt idx="177">
                  <c:v>177.95</c:v>
                </c:pt>
                <c:pt idx="178">
                  <c:v>177.95</c:v>
                </c:pt>
                <c:pt idx="179">
                  <c:v>177.95</c:v>
                </c:pt>
                <c:pt idx="180">
                  <c:v>177.95</c:v>
                </c:pt>
                <c:pt idx="181">
                  <c:v>177.95</c:v>
                </c:pt>
                <c:pt idx="182">
                  <c:v>177.95</c:v>
                </c:pt>
                <c:pt idx="183">
                  <c:v>177.95</c:v>
                </c:pt>
                <c:pt idx="184">
                  <c:v>177.95</c:v>
                </c:pt>
                <c:pt idx="185">
                  <c:v>177.95</c:v>
                </c:pt>
                <c:pt idx="186">
                  <c:v>177.95</c:v>
                </c:pt>
                <c:pt idx="187">
                  <c:v>177.95</c:v>
                </c:pt>
                <c:pt idx="188">
                  <c:v>177.95</c:v>
                </c:pt>
                <c:pt idx="189">
                  <c:v>177.95</c:v>
                </c:pt>
                <c:pt idx="190">
                  <c:v>177.95</c:v>
                </c:pt>
                <c:pt idx="191">
                  <c:v>177.95</c:v>
                </c:pt>
                <c:pt idx="192">
                  <c:v>177.95</c:v>
                </c:pt>
                <c:pt idx="193">
                  <c:v>177.95</c:v>
                </c:pt>
                <c:pt idx="194">
                  <c:v>177.95</c:v>
                </c:pt>
                <c:pt idx="195">
                  <c:v>177.95</c:v>
                </c:pt>
                <c:pt idx="196">
                  <c:v>177.95</c:v>
                </c:pt>
                <c:pt idx="197">
                  <c:v>177.95</c:v>
                </c:pt>
                <c:pt idx="198">
                  <c:v>177.95</c:v>
                </c:pt>
                <c:pt idx="199">
                  <c:v>177.95</c:v>
                </c:pt>
                <c:pt idx="200">
                  <c:v>177.95</c:v>
                </c:pt>
                <c:pt idx="201">
                  <c:v>177.95</c:v>
                </c:pt>
                <c:pt idx="202">
                  <c:v>177.95</c:v>
                </c:pt>
                <c:pt idx="203">
                  <c:v>177.95</c:v>
                </c:pt>
                <c:pt idx="204">
                  <c:v>177.95</c:v>
                </c:pt>
                <c:pt idx="205">
                  <c:v>177.95</c:v>
                </c:pt>
                <c:pt idx="206">
                  <c:v>177.95</c:v>
                </c:pt>
                <c:pt idx="207">
                  <c:v>177.95</c:v>
                </c:pt>
                <c:pt idx="208">
                  <c:v>177.95</c:v>
                </c:pt>
                <c:pt idx="209">
                  <c:v>177.95</c:v>
                </c:pt>
                <c:pt idx="210">
                  <c:v>177.95</c:v>
                </c:pt>
                <c:pt idx="211">
                  <c:v>177.95</c:v>
                </c:pt>
                <c:pt idx="212">
                  <c:v>177.95</c:v>
                </c:pt>
                <c:pt idx="213">
                  <c:v>177.95</c:v>
                </c:pt>
                <c:pt idx="214">
                  <c:v>177.95</c:v>
                </c:pt>
                <c:pt idx="215">
                  <c:v>177.95</c:v>
                </c:pt>
                <c:pt idx="216">
                  <c:v>177.95</c:v>
                </c:pt>
                <c:pt idx="217">
                  <c:v>177.95</c:v>
                </c:pt>
                <c:pt idx="218">
                  <c:v>177.95</c:v>
                </c:pt>
                <c:pt idx="219">
                  <c:v>177.95</c:v>
                </c:pt>
                <c:pt idx="220">
                  <c:v>177.95</c:v>
                </c:pt>
                <c:pt idx="221">
                  <c:v>177.95</c:v>
                </c:pt>
                <c:pt idx="222">
                  <c:v>177.95</c:v>
                </c:pt>
                <c:pt idx="223">
                  <c:v>177.95</c:v>
                </c:pt>
                <c:pt idx="224">
                  <c:v>177.95</c:v>
                </c:pt>
                <c:pt idx="225">
                  <c:v>177.95</c:v>
                </c:pt>
                <c:pt idx="226">
                  <c:v>177.95</c:v>
                </c:pt>
                <c:pt idx="227">
                  <c:v>177.95</c:v>
                </c:pt>
                <c:pt idx="228">
                  <c:v>177.95</c:v>
                </c:pt>
                <c:pt idx="229">
                  <c:v>177.95</c:v>
                </c:pt>
                <c:pt idx="230">
                  <c:v>177.95</c:v>
                </c:pt>
                <c:pt idx="231">
                  <c:v>177.95</c:v>
                </c:pt>
                <c:pt idx="232">
                  <c:v>177.95</c:v>
                </c:pt>
                <c:pt idx="233">
                  <c:v>177.95</c:v>
                </c:pt>
                <c:pt idx="234">
                  <c:v>177.95</c:v>
                </c:pt>
                <c:pt idx="235">
                  <c:v>177.95</c:v>
                </c:pt>
                <c:pt idx="236">
                  <c:v>177.95</c:v>
                </c:pt>
                <c:pt idx="237">
                  <c:v>177.95</c:v>
                </c:pt>
                <c:pt idx="238">
                  <c:v>177.95</c:v>
                </c:pt>
                <c:pt idx="239">
                  <c:v>177.95</c:v>
                </c:pt>
                <c:pt idx="240">
                  <c:v>177.95</c:v>
                </c:pt>
                <c:pt idx="241">
                  <c:v>177.95</c:v>
                </c:pt>
                <c:pt idx="242">
                  <c:v>177.95</c:v>
                </c:pt>
                <c:pt idx="243">
                  <c:v>177.95</c:v>
                </c:pt>
                <c:pt idx="244">
                  <c:v>177.95</c:v>
                </c:pt>
                <c:pt idx="245">
                  <c:v>177.95</c:v>
                </c:pt>
                <c:pt idx="246">
                  <c:v>177.95</c:v>
                </c:pt>
                <c:pt idx="247">
                  <c:v>177.95</c:v>
                </c:pt>
                <c:pt idx="248">
                  <c:v>177.95</c:v>
                </c:pt>
                <c:pt idx="249">
                  <c:v>177.95</c:v>
                </c:pt>
                <c:pt idx="250">
                  <c:v>177.95</c:v>
                </c:pt>
                <c:pt idx="251">
                  <c:v>177.95</c:v>
                </c:pt>
                <c:pt idx="252">
                  <c:v>177.95</c:v>
                </c:pt>
                <c:pt idx="253">
                  <c:v>177.95</c:v>
                </c:pt>
                <c:pt idx="254">
                  <c:v>177.95</c:v>
                </c:pt>
                <c:pt idx="255">
                  <c:v>177.95</c:v>
                </c:pt>
                <c:pt idx="256">
                  <c:v>177.95</c:v>
                </c:pt>
                <c:pt idx="257">
                  <c:v>177.95</c:v>
                </c:pt>
                <c:pt idx="258">
                  <c:v>177.95</c:v>
                </c:pt>
                <c:pt idx="259">
                  <c:v>177.95</c:v>
                </c:pt>
                <c:pt idx="260">
                  <c:v>177.95</c:v>
                </c:pt>
                <c:pt idx="261">
                  <c:v>177.95</c:v>
                </c:pt>
                <c:pt idx="262">
                  <c:v>177.95</c:v>
                </c:pt>
                <c:pt idx="263">
                  <c:v>177.95</c:v>
                </c:pt>
                <c:pt idx="264">
                  <c:v>177.95</c:v>
                </c:pt>
                <c:pt idx="265">
                  <c:v>177.95</c:v>
                </c:pt>
                <c:pt idx="266">
                  <c:v>177.95</c:v>
                </c:pt>
                <c:pt idx="267">
                  <c:v>177.95</c:v>
                </c:pt>
                <c:pt idx="268">
                  <c:v>177.95</c:v>
                </c:pt>
                <c:pt idx="269">
                  <c:v>177.95</c:v>
                </c:pt>
                <c:pt idx="270">
                  <c:v>177.95</c:v>
                </c:pt>
                <c:pt idx="271">
                  <c:v>177.95</c:v>
                </c:pt>
                <c:pt idx="272">
                  <c:v>177.95</c:v>
                </c:pt>
                <c:pt idx="273">
                  <c:v>177.95</c:v>
                </c:pt>
                <c:pt idx="274">
                  <c:v>177.95</c:v>
                </c:pt>
                <c:pt idx="275">
                  <c:v>177.95</c:v>
                </c:pt>
                <c:pt idx="276">
                  <c:v>177.95</c:v>
                </c:pt>
                <c:pt idx="277">
                  <c:v>177.95</c:v>
                </c:pt>
                <c:pt idx="278">
                  <c:v>177.95</c:v>
                </c:pt>
                <c:pt idx="279">
                  <c:v>177.95</c:v>
                </c:pt>
                <c:pt idx="280">
                  <c:v>177.95</c:v>
                </c:pt>
                <c:pt idx="281">
                  <c:v>177.95</c:v>
                </c:pt>
                <c:pt idx="282">
                  <c:v>177.95</c:v>
                </c:pt>
                <c:pt idx="283">
                  <c:v>177.95</c:v>
                </c:pt>
                <c:pt idx="284">
                  <c:v>177.95</c:v>
                </c:pt>
                <c:pt idx="285">
                  <c:v>177.95</c:v>
                </c:pt>
                <c:pt idx="286">
                  <c:v>177.95</c:v>
                </c:pt>
                <c:pt idx="287">
                  <c:v>177.95</c:v>
                </c:pt>
                <c:pt idx="288">
                  <c:v>177.95</c:v>
                </c:pt>
                <c:pt idx="289">
                  <c:v>177.95</c:v>
                </c:pt>
                <c:pt idx="290">
                  <c:v>177.95</c:v>
                </c:pt>
                <c:pt idx="291">
                  <c:v>177.95</c:v>
                </c:pt>
                <c:pt idx="292">
                  <c:v>177.95</c:v>
                </c:pt>
                <c:pt idx="293">
                  <c:v>177.95</c:v>
                </c:pt>
                <c:pt idx="294">
                  <c:v>177.95</c:v>
                </c:pt>
                <c:pt idx="295">
                  <c:v>177.95</c:v>
                </c:pt>
                <c:pt idx="296">
                  <c:v>177.95</c:v>
                </c:pt>
                <c:pt idx="297">
                  <c:v>177.95</c:v>
                </c:pt>
                <c:pt idx="298">
                  <c:v>177.95</c:v>
                </c:pt>
                <c:pt idx="299">
                  <c:v>177.95</c:v>
                </c:pt>
                <c:pt idx="300">
                  <c:v>177.95</c:v>
                </c:pt>
                <c:pt idx="301">
                  <c:v>177.95</c:v>
                </c:pt>
                <c:pt idx="302">
                  <c:v>177.95</c:v>
                </c:pt>
                <c:pt idx="303">
                  <c:v>177.95</c:v>
                </c:pt>
                <c:pt idx="304">
                  <c:v>177.95</c:v>
                </c:pt>
                <c:pt idx="305">
                  <c:v>177.95</c:v>
                </c:pt>
                <c:pt idx="306">
                  <c:v>177.95</c:v>
                </c:pt>
                <c:pt idx="307">
                  <c:v>177.95</c:v>
                </c:pt>
                <c:pt idx="308">
                  <c:v>177.95</c:v>
                </c:pt>
                <c:pt idx="309">
                  <c:v>177.95</c:v>
                </c:pt>
                <c:pt idx="310">
                  <c:v>177.95</c:v>
                </c:pt>
                <c:pt idx="311">
                  <c:v>177.95</c:v>
                </c:pt>
                <c:pt idx="312">
                  <c:v>177.95</c:v>
                </c:pt>
                <c:pt idx="313">
                  <c:v>177.95</c:v>
                </c:pt>
                <c:pt idx="314">
                  <c:v>177.95</c:v>
                </c:pt>
                <c:pt idx="315">
                  <c:v>177.95</c:v>
                </c:pt>
                <c:pt idx="316">
                  <c:v>177.95</c:v>
                </c:pt>
                <c:pt idx="317">
                  <c:v>177.95</c:v>
                </c:pt>
                <c:pt idx="318">
                  <c:v>177.95</c:v>
                </c:pt>
                <c:pt idx="319">
                  <c:v>177.95</c:v>
                </c:pt>
                <c:pt idx="320">
                  <c:v>177.95</c:v>
                </c:pt>
                <c:pt idx="321">
                  <c:v>177.95</c:v>
                </c:pt>
                <c:pt idx="322">
                  <c:v>177.95</c:v>
                </c:pt>
                <c:pt idx="323">
                  <c:v>177.95</c:v>
                </c:pt>
                <c:pt idx="324">
                  <c:v>177.95</c:v>
                </c:pt>
                <c:pt idx="325">
                  <c:v>177.95</c:v>
                </c:pt>
                <c:pt idx="326">
                  <c:v>177.95</c:v>
                </c:pt>
                <c:pt idx="327">
                  <c:v>177.95</c:v>
                </c:pt>
                <c:pt idx="328">
                  <c:v>177.95</c:v>
                </c:pt>
                <c:pt idx="329">
                  <c:v>177.95</c:v>
                </c:pt>
                <c:pt idx="330">
                  <c:v>177.95</c:v>
                </c:pt>
                <c:pt idx="331">
                  <c:v>177.95</c:v>
                </c:pt>
                <c:pt idx="332">
                  <c:v>177.95</c:v>
                </c:pt>
                <c:pt idx="333">
                  <c:v>177.95</c:v>
                </c:pt>
                <c:pt idx="334">
                  <c:v>177.95</c:v>
                </c:pt>
                <c:pt idx="335">
                  <c:v>177.95</c:v>
                </c:pt>
                <c:pt idx="336">
                  <c:v>177.95</c:v>
                </c:pt>
                <c:pt idx="337">
                  <c:v>177.95</c:v>
                </c:pt>
                <c:pt idx="338">
                  <c:v>177.95</c:v>
                </c:pt>
                <c:pt idx="339">
                  <c:v>177.95</c:v>
                </c:pt>
                <c:pt idx="340">
                  <c:v>177.95</c:v>
                </c:pt>
                <c:pt idx="341">
                  <c:v>177.95</c:v>
                </c:pt>
                <c:pt idx="342">
                  <c:v>177.95</c:v>
                </c:pt>
                <c:pt idx="343">
                  <c:v>177.95</c:v>
                </c:pt>
                <c:pt idx="344">
                  <c:v>177.95</c:v>
                </c:pt>
                <c:pt idx="345">
                  <c:v>177.95</c:v>
                </c:pt>
                <c:pt idx="346">
                  <c:v>177.95</c:v>
                </c:pt>
                <c:pt idx="347">
                  <c:v>177.95</c:v>
                </c:pt>
                <c:pt idx="348">
                  <c:v>177.95</c:v>
                </c:pt>
                <c:pt idx="349">
                  <c:v>177.95</c:v>
                </c:pt>
                <c:pt idx="350">
                  <c:v>177.95</c:v>
                </c:pt>
                <c:pt idx="351">
                  <c:v>177.95</c:v>
                </c:pt>
                <c:pt idx="352">
                  <c:v>177.95</c:v>
                </c:pt>
                <c:pt idx="353">
                  <c:v>177.95</c:v>
                </c:pt>
                <c:pt idx="354">
                  <c:v>177.95</c:v>
                </c:pt>
                <c:pt idx="355">
                  <c:v>177.95</c:v>
                </c:pt>
                <c:pt idx="356">
                  <c:v>177.95</c:v>
                </c:pt>
                <c:pt idx="357">
                  <c:v>177.95</c:v>
                </c:pt>
                <c:pt idx="358">
                  <c:v>177.95</c:v>
                </c:pt>
                <c:pt idx="359">
                  <c:v>177.95</c:v>
                </c:pt>
                <c:pt idx="360">
                  <c:v>177.95</c:v>
                </c:pt>
                <c:pt idx="361">
                  <c:v>177.95</c:v>
                </c:pt>
                <c:pt idx="362">
                  <c:v>177.95</c:v>
                </c:pt>
                <c:pt idx="363">
                  <c:v>177.95</c:v>
                </c:pt>
                <c:pt idx="364">
                  <c:v>177.95</c:v>
                </c:pt>
                <c:pt idx="365">
                  <c:v>177.95</c:v>
                </c:pt>
                <c:pt idx="366">
                  <c:v>177.95</c:v>
                </c:pt>
                <c:pt idx="367">
                  <c:v>177.95</c:v>
                </c:pt>
                <c:pt idx="368">
                  <c:v>177.95</c:v>
                </c:pt>
                <c:pt idx="369">
                  <c:v>177.95</c:v>
                </c:pt>
                <c:pt idx="370">
                  <c:v>177.95</c:v>
                </c:pt>
                <c:pt idx="371">
                  <c:v>177.95</c:v>
                </c:pt>
                <c:pt idx="372">
                  <c:v>177.95</c:v>
                </c:pt>
                <c:pt idx="373">
                  <c:v>177.95</c:v>
                </c:pt>
                <c:pt idx="374">
                  <c:v>177.95</c:v>
                </c:pt>
                <c:pt idx="375">
                  <c:v>177.95</c:v>
                </c:pt>
                <c:pt idx="376">
                  <c:v>177.95</c:v>
                </c:pt>
                <c:pt idx="377">
                  <c:v>177.95</c:v>
                </c:pt>
                <c:pt idx="378">
                  <c:v>177.95</c:v>
                </c:pt>
                <c:pt idx="379">
                  <c:v>177.95</c:v>
                </c:pt>
                <c:pt idx="380">
                  <c:v>177.95</c:v>
                </c:pt>
                <c:pt idx="381">
                  <c:v>177.95</c:v>
                </c:pt>
                <c:pt idx="382">
                  <c:v>177.95</c:v>
                </c:pt>
                <c:pt idx="383">
                  <c:v>177.95</c:v>
                </c:pt>
                <c:pt idx="384">
                  <c:v>177.95</c:v>
                </c:pt>
                <c:pt idx="385">
                  <c:v>177.95</c:v>
                </c:pt>
                <c:pt idx="386">
                  <c:v>177.95</c:v>
                </c:pt>
                <c:pt idx="387">
                  <c:v>177.95</c:v>
                </c:pt>
                <c:pt idx="388">
                  <c:v>177.95</c:v>
                </c:pt>
                <c:pt idx="389">
                  <c:v>177.95</c:v>
                </c:pt>
                <c:pt idx="390">
                  <c:v>177.95</c:v>
                </c:pt>
                <c:pt idx="391">
                  <c:v>177.95</c:v>
                </c:pt>
                <c:pt idx="392">
                  <c:v>177.95</c:v>
                </c:pt>
                <c:pt idx="393">
                  <c:v>177.95</c:v>
                </c:pt>
                <c:pt idx="394">
                  <c:v>177.95</c:v>
                </c:pt>
                <c:pt idx="395">
                  <c:v>177.95</c:v>
                </c:pt>
                <c:pt idx="396">
                  <c:v>177.95</c:v>
                </c:pt>
                <c:pt idx="397">
                  <c:v>177.95</c:v>
                </c:pt>
                <c:pt idx="398">
                  <c:v>177.95</c:v>
                </c:pt>
                <c:pt idx="399">
                  <c:v>177.95</c:v>
                </c:pt>
                <c:pt idx="400">
                  <c:v>177.95</c:v>
                </c:pt>
                <c:pt idx="401">
                  <c:v>177.95</c:v>
                </c:pt>
                <c:pt idx="402">
                  <c:v>177.95</c:v>
                </c:pt>
                <c:pt idx="403">
                  <c:v>177.95</c:v>
                </c:pt>
                <c:pt idx="404">
                  <c:v>177.95</c:v>
                </c:pt>
                <c:pt idx="405">
                  <c:v>177.95</c:v>
                </c:pt>
                <c:pt idx="406">
                  <c:v>177.95</c:v>
                </c:pt>
                <c:pt idx="407">
                  <c:v>177.95</c:v>
                </c:pt>
                <c:pt idx="408">
                  <c:v>177.95</c:v>
                </c:pt>
                <c:pt idx="409">
                  <c:v>177.95</c:v>
                </c:pt>
                <c:pt idx="410">
                  <c:v>177.95</c:v>
                </c:pt>
                <c:pt idx="411">
                  <c:v>177.95</c:v>
                </c:pt>
                <c:pt idx="412">
                  <c:v>177.95</c:v>
                </c:pt>
                <c:pt idx="413">
                  <c:v>177.95</c:v>
                </c:pt>
                <c:pt idx="414">
                  <c:v>177.95</c:v>
                </c:pt>
                <c:pt idx="415">
                  <c:v>177.95</c:v>
                </c:pt>
                <c:pt idx="416">
                  <c:v>177.95</c:v>
                </c:pt>
                <c:pt idx="417">
                  <c:v>177.95</c:v>
                </c:pt>
                <c:pt idx="418">
                  <c:v>177.95</c:v>
                </c:pt>
                <c:pt idx="419">
                  <c:v>177.95</c:v>
                </c:pt>
                <c:pt idx="420">
                  <c:v>177.95</c:v>
                </c:pt>
                <c:pt idx="421">
                  <c:v>177.95</c:v>
                </c:pt>
                <c:pt idx="422">
                  <c:v>177.95</c:v>
                </c:pt>
                <c:pt idx="423">
                  <c:v>177.95</c:v>
                </c:pt>
                <c:pt idx="424">
                  <c:v>177.95</c:v>
                </c:pt>
                <c:pt idx="425">
                  <c:v>177.95</c:v>
                </c:pt>
                <c:pt idx="426">
                  <c:v>177.95</c:v>
                </c:pt>
                <c:pt idx="427">
                  <c:v>177.95</c:v>
                </c:pt>
                <c:pt idx="428">
                  <c:v>177.95</c:v>
                </c:pt>
                <c:pt idx="429">
                  <c:v>177.95</c:v>
                </c:pt>
                <c:pt idx="430">
                  <c:v>177.95</c:v>
                </c:pt>
                <c:pt idx="431">
                  <c:v>177.95</c:v>
                </c:pt>
                <c:pt idx="432">
                  <c:v>177.95</c:v>
                </c:pt>
                <c:pt idx="433">
                  <c:v>177.95</c:v>
                </c:pt>
                <c:pt idx="434">
                  <c:v>177.95</c:v>
                </c:pt>
                <c:pt idx="435">
                  <c:v>177.95</c:v>
                </c:pt>
                <c:pt idx="436">
                  <c:v>177.95</c:v>
                </c:pt>
                <c:pt idx="437">
                  <c:v>177.95</c:v>
                </c:pt>
                <c:pt idx="438">
                  <c:v>177.95</c:v>
                </c:pt>
                <c:pt idx="439">
                  <c:v>177.95</c:v>
                </c:pt>
                <c:pt idx="440">
                  <c:v>177.95</c:v>
                </c:pt>
                <c:pt idx="441">
                  <c:v>177.95</c:v>
                </c:pt>
                <c:pt idx="442">
                  <c:v>177.95</c:v>
                </c:pt>
                <c:pt idx="443">
                  <c:v>177.95</c:v>
                </c:pt>
                <c:pt idx="444">
                  <c:v>177.95</c:v>
                </c:pt>
                <c:pt idx="445">
                  <c:v>177.95</c:v>
                </c:pt>
                <c:pt idx="446">
                  <c:v>177.95</c:v>
                </c:pt>
                <c:pt idx="447">
                  <c:v>177.95</c:v>
                </c:pt>
                <c:pt idx="448">
                  <c:v>177.95</c:v>
                </c:pt>
                <c:pt idx="449">
                  <c:v>177.95</c:v>
                </c:pt>
                <c:pt idx="450">
                  <c:v>177.95</c:v>
                </c:pt>
                <c:pt idx="451">
                  <c:v>177.95</c:v>
                </c:pt>
                <c:pt idx="452">
                  <c:v>177.95</c:v>
                </c:pt>
                <c:pt idx="453">
                  <c:v>177.95</c:v>
                </c:pt>
                <c:pt idx="454">
                  <c:v>177.95</c:v>
                </c:pt>
                <c:pt idx="455">
                  <c:v>177.95</c:v>
                </c:pt>
                <c:pt idx="456">
                  <c:v>177.95</c:v>
                </c:pt>
                <c:pt idx="457">
                  <c:v>177.95</c:v>
                </c:pt>
                <c:pt idx="458">
                  <c:v>177.95</c:v>
                </c:pt>
                <c:pt idx="459">
                  <c:v>177.95</c:v>
                </c:pt>
                <c:pt idx="460">
                  <c:v>177.95</c:v>
                </c:pt>
                <c:pt idx="461">
                  <c:v>177.95</c:v>
                </c:pt>
                <c:pt idx="462">
                  <c:v>177.95</c:v>
                </c:pt>
                <c:pt idx="463">
                  <c:v>177.95</c:v>
                </c:pt>
                <c:pt idx="464">
                  <c:v>177.95</c:v>
                </c:pt>
                <c:pt idx="465">
                  <c:v>177.95</c:v>
                </c:pt>
                <c:pt idx="466">
                  <c:v>177.95</c:v>
                </c:pt>
                <c:pt idx="467">
                  <c:v>177.95</c:v>
                </c:pt>
                <c:pt idx="468">
                  <c:v>177.95</c:v>
                </c:pt>
                <c:pt idx="469">
                  <c:v>177.95</c:v>
                </c:pt>
                <c:pt idx="470">
                  <c:v>177.95</c:v>
                </c:pt>
                <c:pt idx="471">
                  <c:v>177.95</c:v>
                </c:pt>
                <c:pt idx="472">
                  <c:v>177.95</c:v>
                </c:pt>
                <c:pt idx="473">
                  <c:v>177.95</c:v>
                </c:pt>
                <c:pt idx="474">
                  <c:v>177.95</c:v>
                </c:pt>
                <c:pt idx="475">
                  <c:v>177.95</c:v>
                </c:pt>
                <c:pt idx="476">
                  <c:v>177.95</c:v>
                </c:pt>
                <c:pt idx="477">
                  <c:v>177.95</c:v>
                </c:pt>
                <c:pt idx="478">
                  <c:v>177.95</c:v>
                </c:pt>
                <c:pt idx="479">
                  <c:v>177.95</c:v>
                </c:pt>
                <c:pt idx="480">
                  <c:v>177.95</c:v>
                </c:pt>
                <c:pt idx="481">
                  <c:v>177.95</c:v>
                </c:pt>
                <c:pt idx="482">
                  <c:v>177.95</c:v>
                </c:pt>
                <c:pt idx="483">
                  <c:v>177.95</c:v>
                </c:pt>
                <c:pt idx="484">
                  <c:v>177.95</c:v>
                </c:pt>
                <c:pt idx="485">
                  <c:v>177.95</c:v>
                </c:pt>
                <c:pt idx="486">
                  <c:v>177.95</c:v>
                </c:pt>
                <c:pt idx="487">
                  <c:v>177.95</c:v>
                </c:pt>
                <c:pt idx="488">
                  <c:v>177.95</c:v>
                </c:pt>
                <c:pt idx="489">
                  <c:v>177.95</c:v>
                </c:pt>
                <c:pt idx="490">
                  <c:v>177.95</c:v>
                </c:pt>
                <c:pt idx="491">
                  <c:v>177.95</c:v>
                </c:pt>
                <c:pt idx="492">
                  <c:v>177.95</c:v>
                </c:pt>
                <c:pt idx="493">
                  <c:v>177.95</c:v>
                </c:pt>
                <c:pt idx="494">
                  <c:v>177.95</c:v>
                </c:pt>
                <c:pt idx="495">
                  <c:v>177.95</c:v>
                </c:pt>
                <c:pt idx="496">
                  <c:v>177.95</c:v>
                </c:pt>
                <c:pt idx="497">
                  <c:v>177.95</c:v>
                </c:pt>
                <c:pt idx="498">
                  <c:v>177.95</c:v>
                </c:pt>
                <c:pt idx="499">
                  <c:v>177.95</c:v>
                </c:pt>
                <c:pt idx="500">
                  <c:v>177.95</c:v>
                </c:pt>
                <c:pt idx="501">
                  <c:v>177.95</c:v>
                </c:pt>
                <c:pt idx="502">
                  <c:v>177.95</c:v>
                </c:pt>
                <c:pt idx="503">
                  <c:v>177.95</c:v>
                </c:pt>
                <c:pt idx="504">
                  <c:v>177.95</c:v>
                </c:pt>
                <c:pt idx="505">
                  <c:v>177.95</c:v>
                </c:pt>
                <c:pt idx="506">
                  <c:v>177.95</c:v>
                </c:pt>
                <c:pt idx="507">
                  <c:v>177.95</c:v>
                </c:pt>
                <c:pt idx="508">
                  <c:v>177.95</c:v>
                </c:pt>
                <c:pt idx="509">
                  <c:v>177.95</c:v>
                </c:pt>
                <c:pt idx="510">
                  <c:v>177.95</c:v>
                </c:pt>
                <c:pt idx="511">
                  <c:v>177.95</c:v>
                </c:pt>
                <c:pt idx="512">
                  <c:v>177.95</c:v>
                </c:pt>
                <c:pt idx="513">
                  <c:v>177.95</c:v>
                </c:pt>
                <c:pt idx="514">
                  <c:v>177.95</c:v>
                </c:pt>
                <c:pt idx="515">
                  <c:v>177.95</c:v>
                </c:pt>
                <c:pt idx="516">
                  <c:v>177.95</c:v>
                </c:pt>
                <c:pt idx="517">
                  <c:v>177.95</c:v>
                </c:pt>
                <c:pt idx="518">
                  <c:v>177.95</c:v>
                </c:pt>
                <c:pt idx="519">
                  <c:v>177.95</c:v>
                </c:pt>
                <c:pt idx="520">
                  <c:v>177.95</c:v>
                </c:pt>
                <c:pt idx="521">
                  <c:v>177.95</c:v>
                </c:pt>
                <c:pt idx="522">
                  <c:v>177.95</c:v>
                </c:pt>
                <c:pt idx="523">
                  <c:v>177.95</c:v>
                </c:pt>
                <c:pt idx="524">
                  <c:v>177.95</c:v>
                </c:pt>
                <c:pt idx="525">
                  <c:v>177.95</c:v>
                </c:pt>
                <c:pt idx="526">
                  <c:v>177.95</c:v>
                </c:pt>
                <c:pt idx="527">
                  <c:v>177.95</c:v>
                </c:pt>
                <c:pt idx="528">
                  <c:v>177.95</c:v>
                </c:pt>
                <c:pt idx="529">
                  <c:v>177.95</c:v>
                </c:pt>
                <c:pt idx="530">
                  <c:v>177.95</c:v>
                </c:pt>
                <c:pt idx="531">
                  <c:v>177.95</c:v>
                </c:pt>
                <c:pt idx="532">
                  <c:v>177.95</c:v>
                </c:pt>
                <c:pt idx="533">
                  <c:v>177.95</c:v>
                </c:pt>
                <c:pt idx="534">
                  <c:v>177.95</c:v>
                </c:pt>
                <c:pt idx="535">
                  <c:v>177.95</c:v>
                </c:pt>
                <c:pt idx="536">
                  <c:v>177.95</c:v>
                </c:pt>
                <c:pt idx="537">
                  <c:v>177.95</c:v>
                </c:pt>
                <c:pt idx="538">
                  <c:v>177.95</c:v>
                </c:pt>
                <c:pt idx="539">
                  <c:v>177.95</c:v>
                </c:pt>
                <c:pt idx="540">
                  <c:v>177.95</c:v>
                </c:pt>
                <c:pt idx="541">
                  <c:v>177.95</c:v>
                </c:pt>
                <c:pt idx="542">
                  <c:v>177.95</c:v>
                </c:pt>
                <c:pt idx="543">
                  <c:v>177.95</c:v>
                </c:pt>
                <c:pt idx="544">
                  <c:v>177.95</c:v>
                </c:pt>
                <c:pt idx="545">
                  <c:v>177.95</c:v>
                </c:pt>
                <c:pt idx="546">
                  <c:v>177.95</c:v>
                </c:pt>
                <c:pt idx="547">
                  <c:v>177.95</c:v>
                </c:pt>
                <c:pt idx="548">
                  <c:v>177.95</c:v>
                </c:pt>
                <c:pt idx="549">
                  <c:v>177.95</c:v>
                </c:pt>
                <c:pt idx="550">
                  <c:v>177.95</c:v>
                </c:pt>
                <c:pt idx="551">
                  <c:v>177.95</c:v>
                </c:pt>
                <c:pt idx="552">
                  <c:v>177.95</c:v>
                </c:pt>
                <c:pt idx="553">
                  <c:v>177.95</c:v>
                </c:pt>
                <c:pt idx="554">
                  <c:v>177.95</c:v>
                </c:pt>
                <c:pt idx="555">
                  <c:v>177.95</c:v>
                </c:pt>
                <c:pt idx="556">
                  <c:v>177.95</c:v>
                </c:pt>
                <c:pt idx="557">
                  <c:v>177.95</c:v>
                </c:pt>
                <c:pt idx="558">
                  <c:v>177.95</c:v>
                </c:pt>
                <c:pt idx="559">
                  <c:v>177.95</c:v>
                </c:pt>
                <c:pt idx="560">
                  <c:v>177.95</c:v>
                </c:pt>
                <c:pt idx="561">
                  <c:v>177.95</c:v>
                </c:pt>
                <c:pt idx="562">
                  <c:v>177.95</c:v>
                </c:pt>
                <c:pt idx="563">
                  <c:v>177.95</c:v>
                </c:pt>
                <c:pt idx="564">
                  <c:v>177.95</c:v>
                </c:pt>
                <c:pt idx="565">
                  <c:v>177.95</c:v>
                </c:pt>
                <c:pt idx="566">
                  <c:v>177.95</c:v>
                </c:pt>
                <c:pt idx="567">
                  <c:v>177.95</c:v>
                </c:pt>
                <c:pt idx="568">
                  <c:v>177.95</c:v>
                </c:pt>
                <c:pt idx="569">
                  <c:v>177.95</c:v>
                </c:pt>
                <c:pt idx="570">
                  <c:v>177.95</c:v>
                </c:pt>
                <c:pt idx="571">
                  <c:v>177.95</c:v>
                </c:pt>
                <c:pt idx="572">
                  <c:v>177.95</c:v>
                </c:pt>
                <c:pt idx="573">
                  <c:v>177.95</c:v>
                </c:pt>
                <c:pt idx="574">
                  <c:v>177.95</c:v>
                </c:pt>
                <c:pt idx="575">
                  <c:v>177.95</c:v>
                </c:pt>
                <c:pt idx="576">
                  <c:v>177.95</c:v>
                </c:pt>
                <c:pt idx="577">
                  <c:v>177.95</c:v>
                </c:pt>
                <c:pt idx="578">
                  <c:v>177.95</c:v>
                </c:pt>
                <c:pt idx="579">
                  <c:v>177.95</c:v>
                </c:pt>
                <c:pt idx="580">
                  <c:v>177.95</c:v>
                </c:pt>
                <c:pt idx="581">
                  <c:v>177.95</c:v>
                </c:pt>
                <c:pt idx="582">
                  <c:v>177.95</c:v>
                </c:pt>
                <c:pt idx="583">
                  <c:v>177.95</c:v>
                </c:pt>
                <c:pt idx="584">
                  <c:v>177.95</c:v>
                </c:pt>
                <c:pt idx="585">
                  <c:v>177.95</c:v>
                </c:pt>
                <c:pt idx="586">
                  <c:v>177.95</c:v>
                </c:pt>
                <c:pt idx="587">
                  <c:v>177.95</c:v>
                </c:pt>
                <c:pt idx="588">
                  <c:v>177.95</c:v>
                </c:pt>
                <c:pt idx="589">
                  <c:v>177.95</c:v>
                </c:pt>
                <c:pt idx="590">
                  <c:v>177.95</c:v>
                </c:pt>
                <c:pt idx="591">
                  <c:v>177.95</c:v>
                </c:pt>
                <c:pt idx="592">
                  <c:v>177.95</c:v>
                </c:pt>
                <c:pt idx="593">
                  <c:v>177.95</c:v>
                </c:pt>
                <c:pt idx="594">
                  <c:v>177.95</c:v>
                </c:pt>
                <c:pt idx="595">
                  <c:v>177.95</c:v>
                </c:pt>
                <c:pt idx="596">
                  <c:v>177.95</c:v>
                </c:pt>
                <c:pt idx="597">
                  <c:v>177.95</c:v>
                </c:pt>
                <c:pt idx="598">
                  <c:v>177.95</c:v>
                </c:pt>
                <c:pt idx="599">
                  <c:v>177.95</c:v>
                </c:pt>
                <c:pt idx="600">
                  <c:v>177.95</c:v>
                </c:pt>
                <c:pt idx="601">
                  <c:v>177.95</c:v>
                </c:pt>
                <c:pt idx="602">
                  <c:v>177.95</c:v>
                </c:pt>
                <c:pt idx="603">
                  <c:v>177.95</c:v>
                </c:pt>
                <c:pt idx="604">
                  <c:v>177.95</c:v>
                </c:pt>
                <c:pt idx="605">
                  <c:v>177.95</c:v>
                </c:pt>
                <c:pt idx="606">
                  <c:v>177.95</c:v>
                </c:pt>
                <c:pt idx="607">
                  <c:v>177.95</c:v>
                </c:pt>
                <c:pt idx="608">
                  <c:v>177.95</c:v>
                </c:pt>
                <c:pt idx="609">
                  <c:v>177.95</c:v>
                </c:pt>
                <c:pt idx="610">
                  <c:v>177.95</c:v>
                </c:pt>
                <c:pt idx="611">
                  <c:v>177.95</c:v>
                </c:pt>
                <c:pt idx="612">
                  <c:v>177.95</c:v>
                </c:pt>
                <c:pt idx="613">
                  <c:v>177.95</c:v>
                </c:pt>
                <c:pt idx="614">
                  <c:v>177.95</c:v>
                </c:pt>
                <c:pt idx="615">
                  <c:v>177.95</c:v>
                </c:pt>
                <c:pt idx="616">
                  <c:v>177.95</c:v>
                </c:pt>
                <c:pt idx="617">
                  <c:v>177.95</c:v>
                </c:pt>
                <c:pt idx="618">
                  <c:v>177.95</c:v>
                </c:pt>
                <c:pt idx="619">
                  <c:v>177.95</c:v>
                </c:pt>
                <c:pt idx="620">
                  <c:v>177.95</c:v>
                </c:pt>
                <c:pt idx="621">
                  <c:v>177.95</c:v>
                </c:pt>
                <c:pt idx="622">
                  <c:v>177.95</c:v>
                </c:pt>
                <c:pt idx="623">
                  <c:v>177.95</c:v>
                </c:pt>
                <c:pt idx="624">
                  <c:v>177.95</c:v>
                </c:pt>
                <c:pt idx="625">
                  <c:v>177.95</c:v>
                </c:pt>
                <c:pt idx="626">
                  <c:v>177.95</c:v>
                </c:pt>
                <c:pt idx="627">
                  <c:v>177.95</c:v>
                </c:pt>
                <c:pt idx="628">
                  <c:v>177.95</c:v>
                </c:pt>
                <c:pt idx="629">
                  <c:v>177.95</c:v>
                </c:pt>
                <c:pt idx="630">
                  <c:v>177.95</c:v>
                </c:pt>
                <c:pt idx="631">
                  <c:v>177.95</c:v>
                </c:pt>
                <c:pt idx="632">
                  <c:v>177.95</c:v>
                </c:pt>
                <c:pt idx="633">
                  <c:v>177.95</c:v>
                </c:pt>
                <c:pt idx="634">
                  <c:v>177.95</c:v>
                </c:pt>
                <c:pt idx="635">
                  <c:v>177.95</c:v>
                </c:pt>
                <c:pt idx="636">
                  <c:v>177.95</c:v>
                </c:pt>
                <c:pt idx="637">
                  <c:v>177.95</c:v>
                </c:pt>
                <c:pt idx="638">
                  <c:v>177.95</c:v>
                </c:pt>
                <c:pt idx="639">
                  <c:v>177.95</c:v>
                </c:pt>
                <c:pt idx="640">
                  <c:v>177.95</c:v>
                </c:pt>
                <c:pt idx="641">
                  <c:v>177.95</c:v>
                </c:pt>
                <c:pt idx="642">
                  <c:v>177.95</c:v>
                </c:pt>
                <c:pt idx="643">
                  <c:v>177.95</c:v>
                </c:pt>
                <c:pt idx="644">
                  <c:v>177.95</c:v>
                </c:pt>
                <c:pt idx="645">
                  <c:v>177.95</c:v>
                </c:pt>
                <c:pt idx="646">
                  <c:v>177.95</c:v>
                </c:pt>
                <c:pt idx="647">
                  <c:v>177.95</c:v>
                </c:pt>
                <c:pt idx="648">
                  <c:v>177.95</c:v>
                </c:pt>
                <c:pt idx="649">
                  <c:v>177.95</c:v>
                </c:pt>
                <c:pt idx="650">
                  <c:v>177.95</c:v>
                </c:pt>
                <c:pt idx="651">
                  <c:v>177.95</c:v>
                </c:pt>
                <c:pt idx="652">
                  <c:v>177.95</c:v>
                </c:pt>
                <c:pt idx="653">
                  <c:v>177.95</c:v>
                </c:pt>
                <c:pt idx="654">
                  <c:v>177.95</c:v>
                </c:pt>
                <c:pt idx="655">
                  <c:v>177.95</c:v>
                </c:pt>
                <c:pt idx="656">
                  <c:v>177.95</c:v>
                </c:pt>
                <c:pt idx="657">
                  <c:v>177.95</c:v>
                </c:pt>
                <c:pt idx="658">
                  <c:v>177.95</c:v>
                </c:pt>
                <c:pt idx="659">
                  <c:v>177.95</c:v>
                </c:pt>
                <c:pt idx="660">
                  <c:v>177.95</c:v>
                </c:pt>
                <c:pt idx="661">
                  <c:v>177.95</c:v>
                </c:pt>
                <c:pt idx="662">
                  <c:v>177.95</c:v>
                </c:pt>
                <c:pt idx="663">
                  <c:v>177.95</c:v>
                </c:pt>
                <c:pt idx="664">
                  <c:v>177.95</c:v>
                </c:pt>
                <c:pt idx="665">
                  <c:v>177.95</c:v>
                </c:pt>
                <c:pt idx="666">
                  <c:v>177.95</c:v>
                </c:pt>
                <c:pt idx="667">
                  <c:v>177.95</c:v>
                </c:pt>
                <c:pt idx="668">
                  <c:v>177.95</c:v>
                </c:pt>
                <c:pt idx="669">
                  <c:v>177.95</c:v>
                </c:pt>
                <c:pt idx="670">
                  <c:v>177.95</c:v>
                </c:pt>
                <c:pt idx="671">
                  <c:v>177.95</c:v>
                </c:pt>
                <c:pt idx="672">
                  <c:v>177.95</c:v>
                </c:pt>
                <c:pt idx="673">
                  <c:v>177.95</c:v>
                </c:pt>
                <c:pt idx="674">
                  <c:v>177.95</c:v>
                </c:pt>
                <c:pt idx="675">
                  <c:v>177.95</c:v>
                </c:pt>
                <c:pt idx="676">
                  <c:v>177.95</c:v>
                </c:pt>
                <c:pt idx="677">
                  <c:v>177.95</c:v>
                </c:pt>
                <c:pt idx="678">
                  <c:v>177.95</c:v>
                </c:pt>
                <c:pt idx="679">
                  <c:v>177.95</c:v>
                </c:pt>
                <c:pt idx="680">
                  <c:v>177.95</c:v>
                </c:pt>
                <c:pt idx="681">
                  <c:v>177.95</c:v>
                </c:pt>
                <c:pt idx="682">
                  <c:v>177.95</c:v>
                </c:pt>
                <c:pt idx="683">
                  <c:v>177.95</c:v>
                </c:pt>
                <c:pt idx="684">
                  <c:v>177.95</c:v>
                </c:pt>
                <c:pt idx="685">
                  <c:v>177.95</c:v>
                </c:pt>
                <c:pt idx="686">
                  <c:v>177.95</c:v>
                </c:pt>
                <c:pt idx="687">
                  <c:v>177.95</c:v>
                </c:pt>
                <c:pt idx="688">
                  <c:v>177.95</c:v>
                </c:pt>
                <c:pt idx="689">
                  <c:v>177.95</c:v>
                </c:pt>
                <c:pt idx="690">
                  <c:v>177.95</c:v>
                </c:pt>
                <c:pt idx="691">
                  <c:v>177.95</c:v>
                </c:pt>
                <c:pt idx="692">
                  <c:v>177.95</c:v>
                </c:pt>
                <c:pt idx="693">
                  <c:v>177.95</c:v>
                </c:pt>
                <c:pt idx="694">
                  <c:v>177.95</c:v>
                </c:pt>
                <c:pt idx="695">
                  <c:v>177.95</c:v>
                </c:pt>
                <c:pt idx="696">
                  <c:v>177.95</c:v>
                </c:pt>
                <c:pt idx="697">
                  <c:v>177.95</c:v>
                </c:pt>
                <c:pt idx="698">
                  <c:v>177.95</c:v>
                </c:pt>
                <c:pt idx="699">
                  <c:v>177.95</c:v>
                </c:pt>
                <c:pt idx="700">
                  <c:v>177.95</c:v>
                </c:pt>
                <c:pt idx="701">
                  <c:v>177.95</c:v>
                </c:pt>
                <c:pt idx="702">
                  <c:v>177.95</c:v>
                </c:pt>
                <c:pt idx="703">
                  <c:v>177.95</c:v>
                </c:pt>
                <c:pt idx="704">
                  <c:v>177.95</c:v>
                </c:pt>
                <c:pt idx="705">
                  <c:v>177.95</c:v>
                </c:pt>
                <c:pt idx="706">
                  <c:v>177.95</c:v>
                </c:pt>
                <c:pt idx="707">
                  <c:v>177.95</c:v>
                </c:pt>
                <c:pt idx="708">
                  <c:v>177.95</c:v>
                </c:pt>
                <c:pt idx="709">
                  <c:v>177.95</c:v>
                </c:pt>
                <c:pt idx="710">
                  <c:v>177.95</c:v>
                </c:pt>
                <c:pt idx="711">
                  <c:v>177.95</c:v>
                </c:pt>
                <c:pt idx="712">
                  <c:v>177.95</c:v>
                </c:pt>
                <c:pt idx="713">
                  <c:v>177.95</c:v>
                </c:pt>
                <c:pt idx="714">
                  <c:v>177.95</c:v>
                </c:pt>
                <c:pt idx="715">
                  <c:v>177.95</c:v>
                </c:pt>
                <c:pt idx="716">
                  <c:v>177.95</c:v>
                </c:pt>
                <c:pt idx="717">
                  <c:v>177.95</c:v>
                </c:pt>
                <c:pt idx="718">
                  <c:v>177.95</c:v>
                </c:pt>
                <c:pt idx="719">
                  <c:v>177.95</c:v>
                </c:pt>
                <c:pt idx="720">
                  <c:v>177.95</c:v>
                </c:pt>
                <c:pt idx="721">
                  <c:v>177.95</c:v>
                </c:pt>
                <c:pt idx="722">
                  <c:v>177.95</c:v>
                </c:pt>
                <c:pt idx="723">
                  <c:v>177.95</c:v>
                </c:pt>
                <c:pt idx="724">
                  <c:v>177.95</c:v>
                </c:pt>
                <c:pt idx="725">
                  <c:v>177.95</c:v>
                </c:pt>
                <c:pt idx="726">
                  <c:v>177.95</c:v>
                </c:pt>
                <c:pt idx="727">
                  <c:v>177.95</c:v>
                </c:pt>
                <c:pt idx="728">
                  <c:v>177.95</c:v>
                </c:pt>
                <c:pt idx="729">
                  <c:v>177.95</c:v>
                </c:pt>
                <c:pt idx="730">
                  <c:v>177.95</c:v>
                </c:pt>
                <c:pt idx="731">
                  <c:v>177.95</c:v>
                </c:pt>
                <c:pt idx="732">
                  <c:v>177.95</c:v>
                </c:pt>
                <c:pt idx="733">
                  <c:v>177.95</c:v>
                </c:pt>
                <c:pt idx="734">
                  <c:v>177.95</c:v>
                </c:pt>
                <c:pt idx="735">
                  <c:v>177.95</c:v>
                </c:pt>
                <c:pt idx="736">
                  <c:v>177.95</c:v>
                </c:pt>
                <c:pt idx="737">
                  <c:v>177.95</c:v>
                </c:pt>
                <c:pt idx="738">
                  <c:v>177.95</c:v>
                </c:pt>
                <c:pt idx="739">
                  <c:v>177.95</c:v>
                </c:pt>
                <c:pt idx="740">
                  <c:v>177.95</c:v>
                </c:pt>
                <c:pt idx="741">
                  <c:v>177.95</c:v>
                </c:pt>
                <c:pt idx="742">
                  <c:v>177.95</c:v>
                </c:pt>
                <c:pt idx="743">
                  <c:v>177.95</c:v>
                </c:pt>
                <c:pt idx="744">
                  <c:v>177.95</c:v>
                </c:pt>
                <c:pt idx="745">
                  <c:v>177.95</c:v>
                </c:pt>
                <c:pt idx="746">
                  <c:v>177.95</c:v>
                </c:pt>
                <c:pt idx="747">
                  <c:v>177.95</c:v>
                </c:pt>
                <c:pt idx="748">
                  <c:v>177.95</c:v>
                </c:pt>
                <c:pt idx="749">
                  <c:v>177.95</c:v>
                </c:pt>
                <c:pt idx="750">
                  <c:v>177.95</c:v>
                </c:pt>
                <c:pt idx="751">
                  <c:v>177.95</c:v>
                </c:pt>
                <c:pt idx="752">
                  <c:v>177.95</c:v>
                </c:pt>
                <c:pt idx="753">
                  <c:v>177.95</c:v>
                </c:pt>
                <c:pt idx="754">
                  <c:v>177.95</c:v>
                </c:pt>
                <c:pt idx="755">
                  <c:v>177.95</c:v>
                </c:pt>
                <c:pt idx="756">
                  <c:v>177.95</c:v>
                </c:pt>
                <c:pt idx="757">
                  <c:v>177.95</c:v>
                </c:pt>
                <c:pt idx="758">
                  <c:v>177.95</c:v>
                </c:pt>
                <c:pt idx="759">
                  <c:v>177.95</c:v>
                </c:pt>
                <c:pt idx="760">
                  <c:v>177.95</c:v>
                </c:pt>
                <c:pt idx="761">
                  <c:v>177.95</c:v>
                </c:pt>
                <c:pt idx="762">
                  <c:v>177.95</c:v>
                </c:pt>
                <c:pt idx="763">
                  <c:v>177.95</c:v>
                </c:pt>
                <c:pt idx="764">
                  <c:v>177.95</c:v>
                </c:pt>
                <c:pt idx="765">
                  <c:v>177.95</c:v>
                </c:pt>
                <c:pt idx="766">
                  <c:v>177.95</c:v>
                </c:pt>
                <c:pt idx="767">
                  <c:v>177.95</c:v>
                </c:pt>
                <c:pt idx="768">
                  <c:v>177.95</c:v>
                </c:pt>
                <c:pt idx="769">
                  <c:v>177.95</c:v>
                </c:pt>
                <c:pt idx="770">
                  <c:v>177.95</c:v>
                </c:pt>
                <c:pt idx="771">
                  <c:v>177.95</c:v>
                </c:pt>
                <c:pt idx="772">
                  <c:v>177.95</c:v>
                </c:pt>
                <c:pt idx="773">
                  <c:v>177.95</c:v>
                </c:pt>
                <c:pt idx="774">
                  <c:v>177.95</c:v>
                </c:pt>
                <c:pt idx="775">
                  <c:v>177.95</c:v>
                </c:pt>
                <c:pt idx="776">
                  <c:v>177.95</c:v>
                </c:pt>
                <c:pt idx="777">
                  <c:v>177.95</c:v>
                </c:pt>
                <c:pt idx="778">
                  <c:v>177.95</c:v>
                </c:pt>
                <c:pt idx="779">
                  <c:v>177.95</c:v>
                </c:pt>
                <c:pt idx="780">
                  <c:v>177.95</c:v>
                </c:pt>
                <c:pt idx="781">
                  <c:v>177.95</c:v>
                </c:pt>
                <c:pt idx="782">
                  <c:v>177.95</c:v>
                </c:pt>
                <c:pt idx="783">
                  <c:v>177.95</c:v>
                </c:pt>
                <c:pt idx="784">
                  <c:v>177.95</c:v>
                </c:pt>
                <c:pt idx="785">
                  <c:v>177.95</c:v>
                </c:pt>
                <c:pt idx="786">
                  <c:v>177.95</c:v>
                </c:pt>
                <c:pt idx="787">
                  <c:v>177.95</c:v>
                </c:pt>
                <c:pt idx="788">
                  <c:v>177.95</c:v>
                </c:pt>
                <c:pt idx="789">
                  <c:v>177.95</c:v>
                </c:pt>
                <c:pt idx="790">
                  <c:v>177.95</c:v>
                </c:pt>
                <c:pt idx="791">
                  <c:v>177.95</c:v>
                </c:pt>
                <c:pt idx="792">
                  <c:v>177.95</c:v>
                </c:pt>
                <c:pt idx="793">
                  <c:v>177.95</c:v>
                </c:pt>
                <c:pt idx="794">
                  <c:v>177.95</c:v>
                </c:pt>
                <c:pt idx="795">
                  <c:v>177.95</c:v>
                </c:pt>
                <c:pt idx="796">
                  <c:v>177.95</c:v>
                </c:pt>
                <c:pt idx="797">
                  <c:v>177.95</c:v>
                </c:pt>
                <c:pt idx="798">
                  <c:v>177.95</c:v>
                </c:pt>
                <c:pt idx="799">
                  <c:v>177.95</c:v>
                </c:pt>
                <c:pt idx="800">
                  <c:v>177.95</c:v>
                </c:pt>
                <c:pt idx="801">
                  <c:v>177.95</c:v>
                </c:pt>
                <c:pt idx="802">
                  <c:v>177.95</c:v>
                </c:pt>
                <c:pt idx="803">
                  <c:v>177.95</c:v>
                </c:pt>
                <c:pt idx="804">
                  <c:v>177.95</c:v>
                </c:pt>
                <c:pt idx="805">
                  <c:v>177.95</c:v>
                </c:pt>
                <c:pt idx="806">
                  <c:v>177.95</c:v>
                </c:pt>
                <c:pt idx="807">
                  <c:v>177.95</c:v>
                </c:pt>
                <c:pt idx="808">
                  <c:v>177.95</c:v>
                </c:pt>
                <c:pt idx="809">
                  <c:v>177.95</c:v>
                </c:pt>
                <c:pt idx="810">
                  <c:v>177.95</c:v>
                </c:pt>
                <c:pt idx="811">
                  <c:v>177.95</c:v>
                </c:pt>
                <c:pt idx="812">
                  <c:v>177.95</c:v>
                </c:pt>
                <c:pt idx="813">
                  <c:v>177.95</c:v>
                </c:pt>
                <c:pt idx="814">
                  <c:v>177.95</c:v>
                </c:pt>
                <c:pt idx="815">
                  <c:v>177.95</c:v>
                </c:pt>
                <c:pt idx="816">
                  <c:v>177.95</c:v>
                </c:pt>
                <c:pt idx="817">
                  <c:v>177.95</c:v>
                </c:pt>
                <c:pt idx="818">
                  <c:v>177.95</c:v>
                </c:pt>
                <c:pt idx="819">
                  <c:v>177.95</c:v>
                </c:pt>
                <c:pt idx="820">
                  <c:v>177.95</c:v>
                </c:pt>
                <c:pt idx="821">
                  <c:v>177.95</c:v>
                </c:pt>
                <c:pt idx="822">
                  <c:v>177.95</c:v>
                </c:pt>
                <c:pt idx="823">
                  <c:v>177.95</c:v>
                </c:pt>
                <c:pt idx="824">
                  <c:v>177.95</c:v>
                </c:pt>
                <c:pt idx="825">
                  <c:v>177.95</c:v>
                </c:pt>
                <c:pt idx="826">
                  <c:v>177.95</c:v>
                </c:pt>
                <c:pt idx="827">
                  <c:v>177.95</c:v>
                </c:pt>
                <c:pt idx="828">
                  <c:v>177.95</c:v>
                </c:pt>
                <c:pt idx="829">
                  <c:v>177.95</c:v>
                </c:pt>
                <c:pt idx="830">
                  <c:v>177.95</c:v>
                </c:pt>
                <c:pt idx="831">
                  <c:v>177.95</c:v>
                </c:pt>
                <c:pt idx="832">
                  <c:v>177.95</c:v>
                </c:pt>
                <c:pt idx="833">
                  <c:v>177.95</c:v>
                </c:pt>
                <c:pt idx="834">
                  <c:v>177.95</c:v>
                </c:pt>
                <c:pt idx="835">
                  <c:v>177.95</c:v>
                </c:pt>
                <c:pt idx="836">
                  <c:v>177.95</c:v>
                </c:pt>
                <c:pt idx="837">
                  <c:v>177.95</c:v>
                </c:pt>
                <c:pt idx="838">
                  <c:v>177.95</c:v>
                </c:pt>
                <c:pt idx="839">
                  <c:v>177.95</c:v>
                </c:pt>
                <c:pt idx="840">
                  <c:v>177.95</c:v>
                </c:pt>
                <c:pt idx="841">
                  <c:v>177.95</c:v>
                </c:pt>
                <c:pt idx="842">
                  <c:v>177.95</c:v>
                </c:pt>
                <c:pt idx="843">
                  <c:v>177.95</c:v>
                </c:pt>
                <c:pt idx="844">
                  <c:v>177.95</c:v>
                </c:pt>
                <c:pt idx="845">
                  <c:v>177.95</c:v>
                </c:pt>
                <c:pt idx="846">
                  <c:v>177.95</c:v>
                </c:pt>
                <c:pt idx="847">
                  <c:v>177.95</c:v>
                </c:pt>
                <c:pt idx="848">
                  <c:v>177.95</c:v>
                </c:pt>
                <c:pt idx="849">
                  <c:v>177.95</c:v>
                </c:pt>
                <c:pt idx="850">
                  <c:v>177.95</c:v>
                </c:pt>
                <c:pt idx="851">
                  <c:v>177.95</c:v>
                </c:pt>
                <c:pt idx="852">
                  <c:v>177.95</c:v>
                </c:pt>
                <c:pt idx="853">
                  <c:v>177.95</c:v>
                </c:pt>
                <c:pt idx="854">
                  <c:v>177.95</c:v>
                </c:pt>
                <c:pt idx="855">
                  <c:v>177.95</c:v>
                </c:pt>
                <c:pt idx="856">
                  <c:v>177.95</c:v>
                </c:pt>
                <c:pt idx="857">
                  <c:v>177.95</c:v>
                </c:pt>
                <c:pt idx="858">
                  <c:v>177.95</c:v>
                </c:pt>
                <c:pt idx="859">
                  <c:v>177.95</c:v>
                </c:pt>
                <c:pt idx="860">
                  <c:v>177.95</c:v>
                </c:pt>
                <c:pt idx="861">
                  <c:v>177.95</c:v>
                </c:pt>
                <c:pt idx="862">
                  <c:v>177.95</c:v>
                </c:pt>
                <c:pt idx="863">
                  <c:v>177.95</c:v>
                </c:pt>
                <c:pt idx="864">
                  <c:v>177.95</c:v>
                </c:pt>
                <c:pt idx="865">
                  <c:v>177.95</c:v>
                </c:pt>
                <c:pt idx="866">
                  <c:v>177.95</c:v>
                </c:pt>
                <c:pt idx="867">
                  <c:v>177.95</c:v>
                </c:pt>
                <c:pt idx="868">
                  <c:v>177.95</c:v>
                </c:pt>
                <c:pt idx="869">
                  <c:v>177.95</c:v>
                </c:pt>
                <c:pt idx="870">
                  <c:v>177.95</c:v>
                </c:pt>
                <c:pt idx="871">
                  <c:v>177.95</c:v>
                </c:pt>
                <c:pt idx="872">
                  <c:v>177.95</c:v>
                </c:pt>
                <c:pt idx="873">
                  <c:v>177.95</c:v>
                </c:pt>
                <c:pt idx="874">
                  <c:v>177.95</c:v>
                </c:pt>
                <c:pt idx="875">
                  <c:v>177.95</c:v>
                </c:pt>
                <c:pt idx="876">
                  <c:v>177.95</c:v>
                </c:pt>
                <c:pt idx="877">
                  <c:v>177.95</c:v>
                </c:pt>
                <c:pt idx="878">
                  <c:v>177.95</c:v>
                </c:pt>
                <c:pt idx="879">
                  <c:v>177.95</c:v>
                </c:pt>
                <c:pt idx="880">
                  <c:v>177.95</c:v>
                </c:pt>
                <c:pt idx="881">
                  <c:v>177.95</c:v>
                </c:pt>
                <c:pt idx="882">
                  <c:v>177.95</c:v>
                </c:pt>
                <c:pt idx="883">
                  <c:v>177.95</c:v>
                </c:pt>
                <c:pt idx="884">
                  <c:v>177.95</c:v>
                </c:pt>
                <c:pt idx="885">
                  <c:v>177.95</c:v>
                </c:pt>
                <c:pt idx="886">
                  <c:v>177.95</c:v>
                </c:pt>
                <c:pt idx="887">
                  <c:v>177.95</c:v>
                </c:pt>
                <c:pt idx="888">
                  <c:v>177.95</c:v>
                </c:pt>
                <c:pt idx="889">
                  <c:v>177.95</c:v>
                </c:pt>
                <c:pt idx="890">
                  <c:v>177.95</c:v>
                </c:pt>
                <c:pt idx="891">
                  <c:v>177.95</c:v>
                </c:pt>
                <c:pt idx="892">
                  <c:v>177.95</c:v>
                </c:pt>
                <c:pt idx="893">
                  <c:v>177.95</c:v>
                </c:pt>
                <c:pt idx="894">
                  <c:v>177.95</c:v>
                </c:pt>
                <c:pt idx="895">
                  <c:v>177.95</c:v>
                </c:pt>
                <c:pt idx="896">
                  <c:v>177.95</c:v>
                </c:pt>
                <c:pt idx="897">
                  <c:v>177.95</c:v>
                </c:pt>
                <c:pt idx="898">
                  <c:v>177.95</c:v>
                </c:pt>
                <c:pt idx="899">
                  <c:v>177.95</c:v>
                </c:pt>
                <c:pt idx="900">
                  <c:v>177.95</c:v>
                </c:pt>
                <c:pt idx="901">
                  <c:v>177.95</c:v>
                </c:pt>
                <c:pt idx="902">
                  <c:v>177.95</c:v>
                </c:pt>
                <c:pt idx="903">
                  <c:v>177.95</c:v>
                </c:pt>
                <c:pt idx="904">
                  <c:v>177.95</c:v>
                </c:pt>
                <c:pt idx="905">
                  <c:v>177.95</c:v>
                </c:pt>
                <c:pt idx="906">
                  <c:v>177.95</c:v>
                </c:pt>
                <c:pt idx="907">
                  <c:v>177.95</c:v>
                </c:pt>
                <c:pt idx="908">
                  <c:v>177.95</c:v>
                </c:pt>
                <c:pt idx="909">
                  <c:v>177.95</c:v>
                </c:pt>
                <c:pt idx="910">
                  <c:v>177.95</c:v>
                </c:pt>
                <c:pt idx="911">
                  <c:v>177.95</c:v>
                </c:pt>
                <c:pt idx="912">
                  <c:v>177.95</c:v>
                </c:pt>
                <c:pt idx="913">
                  <c:v>177.95</c:v>
                </c:pt>
                <c:pt idx="914">
                  <c:v>177.95</c:v>
                </c:pt>
                <c:pt idx="915">
                  <c:v>177.95</c:v>
                </c:pt>
                <c:pt idx="916">
                  <c:v>177.95</c:v>
                </c:pt>
                <c:pt idx="917">
                  <c:v>177.95</c:v>
                </c:pt>
                <c:pt idx="918">
                  <c:v>177.95</c:v>
                </c:pt>
                <c:pt idx="919">
                  <c:v>177.95</c:v>
                </c:pt>
                <c:pt idx="920">
                  <c:v>177.95</c:v>
                </c:pt>
                <c:pt idx="921">
                  <c:v>177.95</c:v>
                </c:pt>
                <c:pt idx="922">
                  <c:v>177.95</c:v>
                </c:pt>
                <c:pt idx="923">
                  <c:v>177.95</c:v>
                </c:pt>
                <c:pt idx="924">
                  <c:v>177.95</c:v>
                </c:pt>
                <c:pt idx="925">
                  <c:v>177.95</c:v>
                </c:pt>
                <c:pt idx="926">
                  <c:v>177.95</c:v>
                </c:pt>
                <c:pt idx="927">
                  <c:v>177.95</c:v>
                </c:pt>
                <c:pt idx="928">
                  <c:v>177.95</c:v>
                </c:pt>
                <c:pt idx="929">
                  <c:v>177.95</c:v>
                </c:pt>
                <c:pt idx="930">
                  <c:v>177.95</c:v>
                </c:pt>
                <c:pt idx="931">
                  <c:v>177.95</c:v>
                </c:pt>
                <c:pt idx="932">
                  <c:v>177.95</c:v>
                </c:pt>
                <c:pt idx="933">
                  <c:v>177.95</c:v>
                </c:pt>
                <c:pt idx="934">
                  <c:v>177.95</c:v>
                </c:pt>
                <c:pt idx="935">
                  <c:v>177.95</c:v>
                </c:pt>
                <c:pt idx="936">
                  <c:v>177.95</c:v>
                </c:pt>
                <c:pt idx="937">
                  <c:v>177.95</c:v>
                </c:pt>
                <c:pt idx="938">
                  <c:v>177.95</c:v>
                </c:pt>
                <c:pt idx="939">
                  <c:v>177.95</c:v>
                </c:pt>
                <c:pt idx="940">
                  <c:v>177.95</c:v>
                </c:pt>
                <c:pt idx="941">
                  <c:v>177.95</c:v>
                </c:pt>
                <c:pt idx="942">
                  <c:v>177.95</c:v>
                </c:pt>
                <c:pt idx="943">
                  <c:v>177.95</c:v>
                </c:pt>
                <c:pt idx="944">
                  <c:v>177.95</c:v>
                </c:pt>
                <c:pt idx="945">
                  <c:v>177.95</c:v>
                </c:pt>
                <c:pt idx="946">
                  <c:v>177.95</c:v>
                </c:pt>
                <c:pt idx="947">
                  <c:v>177.95</c:v>
                </c:pt>
                <c:pt idx="948">
                  <c:v>177.95</c:v>
                </c:pt>
                <c:pt idx="949">
                  <c:v>177.95</c:v>
                </c:pt>
                <c:pt idx="950">
                  <c:v>177.95</c:v>
                </c:pt>
                <c:pt idx="951">
                  <c:v>177.95</c:v>
                </c:pt>
                <c:pt idx="952">
                  <c:v>177.95</c:v>
                </c:pt>
                <c:pt idx="953">
                  <c:v>177.95</c:v>
                </c:pt>
                <c:pt idx="954">
                  <c:v>177.95</c:v>
                </c:pt>
                <c:pt idx="955">
                  <c:v>177.95</c:v>
                </c:pt>
                <c:pt idx="956">
                  <c:v>177.95</c:v>
                </c:pt>
                <c:pt idx="957">
                  <c:v>177.95</c:v>
                </c:pt>
                <c:pt idx="958">
                  <c:v>177.95</c:v>
                </c:pt>
                <c:pt idx="959">
                  <c:v>177.95</c:v>
                </c:pt>
                <c:pt idx="960">
                  <c:v>177.95</c:v>
                </c:pt>
                <c:pt idx="961">
                  <c:v>177.95</c:v>
                </c:pt>
                <c:pt idx="962">
                  <c:v>177.95</c:v>
                </c:pt>
                <c:pt idx="963">
                  <c:v>177.95</c:v>
                </c:pt>
                <c:pt idx="964">
                  <c:v>177.95</c:v>
                </c:pt>
                <c:pt idx="965">
                  <c:v>177.95</c:v>
                </c:pt>
                <c:pt idx="966">
                  <c:v>177.95</c:v>
                </c:pt>
                <c:pt idx="967">
                  <c:v>177.95</c:v>
                </c:pt>
                <c:pt idx="968">
                  <c:v>177.95</c:v>
                </c:pt>
                <c:pt idx="969">
                  <c:v>177.95</c:v>
                </c:pt>
                <c:pt idx="970">
                  <c:v>177.95</c:v>
                </c:pt>
                <c:pt idx="971">
                  <c:v>177.95</c:v>
                </c:pt>
                <c:pt idx="972">
                  <c:v>177.95</c:v>
                </c:pt>
                <c:pt idx="973">
                  <c:v>177.95</c:v>
                </c:pt>
                <c:pt idx="974">
                  <c:v>177.95</c:v>
                </c:pt>
                <c:pt idx="975">
                  <c:v>177.95</c:v>
                </c:pt>
                <c:pt idx="976">
                  <c:v>177.95</c:v>
                </c:pt>
                <c:pt idx="977">
                  <c:v>177.95</c:v>
                </c:pt>
                <c:pt idx="978">
                  <c:v>177.95</c:v>
                </c:pt>
                <c:pt idx="979">
                  <c:v>177.95</c:v>
                </c:pt>
                <c:pt idx="980">
                  <c:v>177.95</c:v>
                </c:pt>
                <c:pt idx="981">
                  <c:v>177.95</c:v>
                </c:pt>
                <c:pt idx="982">
                  <c:v>177.95</c:v>
                </c:pt>
                <c:pt idx="983">
                  <c:v>177.95</c:v>
                </c:pt>
                <c:pt idx="984">
                  <c:v>177.95</c:v>
                </c:pt>
                <c:pt idx="985">
                  <c:v>177.95</c:v>
                </c:pt>
                <c:pt idx="986">
                  <c:v>177.95</c:v>
                </c:pt>
                <c:pt idx="987">
                  <c:v>177.95</c:v>
                </c:pt>
                <c:pt idx="988">
                  <c:v>177.95</c:v>
                </c:pt>
                <c:pt idx="989">
                  <c:v>177.95</c:v>
                </c:pt>
                <c:pt idx="990">
                  <c:v>177.95</c:v>
                </c:pt>
                <c:pt idx="991">
                  <c:v>177.95</c:v>
                </c:pt>
                <c:pt idx="992">
                  <c:v>177.95</c:v>
                </c:pt>
                <c:pt idx="993">
                  <c:v>177.95</c:v>
                </c:pt>
                <c:pt idx="994">
                  <c:v>177.95</c:v>
                </c:pt>
                <c:pt idx="995">
                  <c:v>177.95</c:v>
                </c:pt>
                <c:pt idx="996">
                  <c:v>177.95</c:v>
                </c:pt>
                <c:pt idx="997">
                  <c:v>177.95</c:v>
                </c:pt>
                <c:pt idx="998">
                  <c:v>177.95</c:v>
                </c:pt>
                <c:pt idx="999">
                  <c:v>177.95</c:v>
                </c:pt>
                <c:pt idx="1000">
                  <c:v>177.95</c:v>
                </c:pt>
                <c:pt idx="1001">
                  <c:v>177.95</c:v>
                </c:pt>
                <c:pt idx="1002">
                  <c:v>177.95</c:v>
                </c:pt>
                <c:pt idx="1003">
                  <c:v>177.95</c:v>
                </c:pt>
                <c:pt idx="1004">
                  <c:v>177.95</c:v>
                </c:pt>
                <c:pt idx="1005">
                  <c:v>177.95</c:v>
                </c:pt>
                <c:pt idx="1006">
                  <c:v>177.95</c:v>
                </c:pt>
                <c:pt idx="1007">
                  <c:v>177.95</c:v>
                </c:pt>
                <c:pt idx="1008">
                  <c:v>177.95</c:v>
                </c:pt>
                <c:pt idx="1009">
                  <c:v>177.95</c:v>
                </c:pt>
                <c:pt idx="1010">
                  <c:v>177.95</c:v>
                </c:pt>
                <c:pt idx="1011">
                  <c:v>177.95</c:v>
                </c:pt>
                <c:pt idx="1012">
                  <c:v>177.95</c:v>
                </c:pt>
                <c:pt idx="1013">
                  <c:v>177.95</c:v>
                </c:pt>
                <c:pt idx="1014">
                  <c:v>177.95</c:v>
                </c:pt>
                <c:pt idx="1015">
                  <c:v>177.95</c:v>
                </c:pt>
                <c:pt idx="1016">
                  <c:v>177.95</c:v>
                </c:pt>
                <c:pt idx="1017">
                  <c:v>177.95</c:v>
                </c:pt>
                <c:pt idx="1018">
                  <c:v>177.95</c:v>
                </c:pt>
                <c:pt idx="1019">
                  <c:v>177.95</c:v>
                </c:pt>
                <c:pt idx="1020">
                  <c:v>177.95</c:v>
                </c:pt>
                <c:pt idx="1021">
                  <c:v>177.95</c:v>
                </c:pt>
                <c:pt idx="1022">
                  <c:v>177.95</c:v>
                </c:pt>
                <c:pt idx="1023">
                  <c:v>177.95</c:v>
                </c:pt>
                <c:pt idx="1024">
                  <c:v>177.95</c:v>
                </c:pt>
                <c:pt idx="1025">
                  <c:v>177.95</c:v>
                </c:pt>
                <c:pt idx="1026">
                  <c:v>177.95</c:v>
                </c:pt>
                <c:pt idx="1027">
                  <c:v>177.95</c:v>
                </c:pt>
                <c:pt idx="1028">
                  <c:v>177.95</c:v>
                </c:pt>
                <c:pt idx="1029">
                  <c:v>177.95</c:v>
                </c:pt>
                <c:pt idx="1030">
                  <c:v>177.95</c:v>
                </c:pt>
                <c:pt idx="1031">
                  <c:v>177.95</c:v>
                </c:pt>
                <c:pt idx="1032">
                  <c:v>177.95</c:v>
                </c:pt>
                <c:pt idx="1033">
                  <c:v>177.95</c:v>
                </c:pt>
                <c:pt idx="1034">
                  <c:v>177.95</c:v>
                </c:pt>
                <c:pt idx="1035">
                  <c:v>177.95</c:v>
                </c:pt>
                <c:pt idx="1036">
                  <c:v>177.95</c:v>
                </c:pt>
                <c:pt idx="1037">
                  <c:v>177.95</c:v>
                </c:pt>
                <c:pt idx="1038">
                  <c:v>177.95</c:v>
                </c:pt>
                <c:pt idx="1039">
                  <c:v>177.95</c:v>
                </c:pt>
                <c:pt idx="1040">
                  <c:v>177.95</c:v>
                </c:pt>
                <c:pt idx="1041">
                  <c:v>177.95</c:v>
                </c:pt>
                <c:pt idx="1042">
                  <c:v>177.95</c:v>
                </c:pt>
                <c:pt idx="1043">
                  <c:v>177.95</c:v>
                </c:pt>
                <c:pt idx="1044">
                  <c:v>177.95</c:v>
                </c:pt>
                <c:pt idx="1045">
                  <c:v>177.95</c:v>
                </c:pt>
                <c:pt idx="1046">
                  <c:v>177.95</c:v>
                </c:pt>
                <c:pt idx="1047">
                  <c:v>177.95</c:v>
                </c:pt>
                <c:pt idx="1048">
                  <c:v>177.95</c:v>
                </c:pt>
                <c:pt idx="1049">
                  <c:v>177.95</c:v>
                </c:pt>
                <c:pt idx="1050">
                  <c:v>177.95</c:v>
                </c:pt>
                <c:pt idx="1051">
                  <c:v>177.95</c:v>
                </c:pt>
                <c:pt idx="1052">
                  <c:v>177.95</c:v>
                </c:pt>
                <c:pt idx="1053">
                  <c:v>177.95</c:v>
                </c:pt>
                <c:pt idx="1054">
                  <c:v>177.95</c:v>
                </c:pt>
                <c:pt idx="1055">
                  <c:v>177.95</c:v>
                </c:pt>
                <c:pt idx="1056">
                  <c:v>177.95</c:v>
                </c:pt>
                <c:pt idx="1057">
                  <c:v>177.95</c:v>
                </c:pt>
                <c:pt idx="1058">
                  <c:v>177.95</c:v>
                </c:pt>
                <c:pt idx="1059">
                  <c:v>177.95</c:v>
                </c:pt>
                <c:pt idx="1060">
                  <c:v>177.95</c:v>
                </c:pt>
                <c:pt idx="1061">
                  <c:v>177.95</c:v>
                </c:pt>
                <c:pt idx="1062">
                  <c:v>177.95</c:v>
                </c:pt>
                <c:pt idx="1063">
                  <c:v>177.95</c:v>
                </c:pt>
                <c:pt idx="1064">
                  <c:v>177.95</c:v>
                </c:pt>
                <c:pt idx="1065">
                  <c:v>177.95</c:v>
                </c:pt>
                <c:pt idx="1066">
                  <c:v>177.95</c:v>
                </c:pt>
                <c:pt idx="1067">
                  <c:v>177.95</c:v>
                </c:pt>
                <c:pt idx="1068">
                  <c:v>177.95</c:v>
                </c:pt>
                <c:pt idx="1069">
                  <c:v>177.95</c:v>
                </c:pt>
                <c:pt idx="1070">
                  <c:v>177.95</c:v>
                </c:pt>
                <c:pt idx="1071">
                  <c:v>177.95</c:v>
                </c:pt>
                <c:pt idx="1072">
                  <c:v>177.95</c:v>
                </c:pt>
                <c:pt idx="1073">
                  <c:v>177.95</c:v>
                </c:pt>
                <c:pt idx="1074">
                  <c:v>177.95</c:v>
                </c:pt>
                <c:pt idx="1075">
                  <c:v>177.95</c:v>
                </c:pt>
                <c:pt idx="1076">
                  <c:v>177.95</c:v>
                </c:pt>
                <c:pt idx="1077">
                  <c:v>177.95</c:v>
                </c:pt>
                <c:pt idx="1078">
                  <c:v>177.95</c:v>
                </c:pt>
                <c:pt idx="1079">
                  <c:v>177.95</c:v>
                </c:pt>
                <c:pt idx="1080">
                  <c:v>177.95</c:v>
                </c:pt>
                <c:pt idx="1081">
                  <c:v>177.95</c:v>
                </c:pt>
                <c:pt idx="1082">
                  <c:v>177.95</c:v>
                </c:pt>
                <c:pt idx="1083">
                  <c:v>177.95</c:v>
                </c:pt>
                <c:pt idx="1084">
                  <c:v>177.95</c:v>
                </c:pt>
                <c:pt idx="1085">
                  <c:v>177.95</c:v>
                </c:pt>
                <c:pt idx="1086">
                  <c:v>177.95</c:v>
                </c:pt>
                <c:pt idx="1087">
                  <c:v>177.95</c:v>
                </c:pt>
                <c:pt idx="1088">
                  <c:v>177.95</c:v>
                </c:pt>
                <c:pt idx="1089">
                  <c:v>177.95</c:v>
                </c:pt>
                <c:pt idx="1090">
                  <c:v>177.95</c:v>
                </c:pt>
                <c:pt idx="1091">
                  <c:v>177.95</c:v>
                </c:pt>
                <c:pt idx="1092">
                  <c:v>177.95</c:v>
                </c:pt>
                <c:pt idx="1093">
                  <c:v>177.95</c:v>
                </c:pt>
                <c:pt idx="1094">
                  <c:v>177.95</c:v>
                </c:pt>
                <c:pt idx="1095">
                  <c:v>177.95</c:v>
                </c:pt>
                <c:pt idx="1096">
                  <c:v>177.95</c:v>
                </c:pt>
                <c:pt idx="1097">
                  <c:v>177.95</c:v>
                </c:pt>
                <c:pt idx="1098">
                  <c:v>177.95</c:v>
                </c:pt>
                <c:pt idx="1099">
                  <c:v>177.95</c:v>
                </c:pt>
                <c:pt idx="1100">
                  <c:v>177.95</c:v>
                </c:pt>
                <c:pt idx="1101">
                  <c:v>177.95</c:v>
                </c:pt>
                <c:pt idx="1102">
                  <c:v>177.95</c:v>
                </c:pt>
                <c:pt idx="1103">
                  <c:v>177.95</c:v>
                </c:pt>
                <c:pt idx="1104">
                  <c:v>177.95</c:v>
                </c:pt>
                <c:pt idx="1105">
                  <c:v>177.95</c:v>
                </c:pt>
                <c:pt idx="1106">
                  <c:v>177.95</c:v>
                </c:pt>
                <c:pt idx="1107">
                  <c:v>177.95</c:v>
                </c:pt>
                <c:pt idx="1108">
                  <c:v>177.95</c:v>
                </c:pt>
                <c:pt idx="1109">
                  <c:v>177.95</c:v>
                </c:pt>
                <c:pt idx="1110">
                  <c:v>177.95</c:v>
                </c:pt>
                <c:pt idx="1111">
                  <c:v>177.95</c:v>
                </c:pt>
                <c:pt idx="1112">
                  <c:v>177.95</c:v>
                </c:pt>
                <c:pt idx="1113">
                  <c:v>177.95</c:v>
                </c:pt>
                <c:pt idx="1114">
                  <c:v>177.95</c:v>
                </c:pt>
                <c:pt idx="1115">
                  <c:v>177.95</c:v>
                </c:pt>
                <c:pt idx="1116">
                  <c:v>177.95</c:v>
                </c:pt>
                <c:pt idx="1117">
                  <c:v>177.95</c:v>
                </c:pt>
                <c:pt idx="1118">
                  <c:v>177.95</c:v>
                </c:pt>
                <c:pt idx="1119">
                  <c:v>177.95</c:v>
                </c:pt>
                <c:pt idx="1120">
                  <c:v>177.95</c:v>
                </c:pt>
                <c:pt idx="1121">
                  <c:v>177.95</c:v>
                </c:pt>
                <c:pt idx="1122">
                  <c:v>177.95</c:v>
                </c:pt>
                <c:pt idx="1123">
                  <c:v>177.95</c:v>
                </c:pt>
                <c:pt idx="1124">
                  <c:v>177.95</c:v>
                </c:pt>
                <c:pt idx="1125">
                  <c:v>177.95</c:v>
                </c:pt>
                <c:pt idx="1126">
                  <c:v>177.95</c:v>
                </c:pt>
                <c:pt idx="1127">
                  <c:v>177.95</c:v>
                </c:pt>
                <c:pt idx="1128">
                  <c:v>177.95</c:v>
                </c:pt>
                <c:pt idx="1129">
                  <c:v>177.95</c:v>
                </c:pt>
                <c:pt idx="1130">
                  <c:v>177.95</c:v>
                </c:pt>
                <c:pt idx="1131">
                  <c:v>177.95</c:v>
                </c:pt>
                <c:pt idx="1132">
                  <c:v>177.95</c:v>
                </c:pt>
                <c:pt idx="1133">
                  <c:v>177.95</c:v>
                </c:pt>
                <c:pt idx="1134">
                  <c:v>177.95</c:v>
                </c:pt>
                <c:pt idx="1135">
                  <c:v>177.95</c:v>
                </c:pt>
                <c:pt idx="1136">
                  <c:v>177.95</c:v>
                </c:pt>
                <c:pt idx="1137">
                  <c:v>177.95</c:v>
                </c:pt>
                <c:pt idx="1138">
                  <c:v>177.95</c:v>
                </c:pt>
                <c:pt idx="1139">
                  <c:v>177.95</c:v>
                </c:pt>
                <c:pt idx="1140">
                  <c:v>177.95</c:v>
                </c:pt>
                <c:pt idx="1141">
                  <c:v>177.95</c:v>
                </c:pt>
                <c:pt idx="1142">
                  <c:v>177.95</c:v>
                </c:pt>
                <c:pt idx="1143">
                  <c:v>177.95</c:v>
                </c:pt>
                <c:pt idx="1144">
                  <c:v>177.95</c:v>
                </c:pt>
                <c:pt idx="1145">
                  <c:v>177.95</c:v>
                </c:pt>
                <c:pt idx="1146">
                  <c:v>177.95</c:v>
                </c:pt>
                <c:pt idx="1147">
                  <c:v>177.95</c:v>
                </c:pt>
                <c:pt idx="1148">
                  <c:v>177.95</c:v>
                </c:pt>
                <c:pt idx="1149">
                  <c:v>177.95</c:v>
                </c:pt>
                <c:pt idx="1150">
                  <c:v>177.95</c:v>
                </c:pt>
                <c:pt idx="1151">
                  <c:v>177.95</c:v>
                </c:pt>
                <c:pt idx="1152">
                  <c:v>177.95</c:v>
                </c:pt>
                <c:pt idx="1153">
                  <c:v>177.95</c:v>
                </c:pt>
                <c:pt idx="1154">
                  <c:v>177.95</c:v>
                </c:pt>
                <c:pt idx="1155">
                  <c:v>177.95</c:v>
                </c:pt>
                <c:pt idx="1156">
                  <c:v>177.95</c:v>
                </c:pt>
                <c:pt idx="1157">
                  <c:v>177.95</c:v>
                </c:pt>
                <c:pt idx="1158">
                  <c:v>177.95</c:v>
                </c:pt>
                <c:pt idx="1159">
                  <c:v>177.95</c:v>
                </c:pt>
                <c:pt idx="1160">
                  <c:v>177.95</c:v>
                </c:pt>
                <c:pt idx="1161">
                  <c:v>177.95</c:v>
                </c:pt>
                <c:pt idx="1162">
                  <c:v>177.95</c:v>
                </c:pt>
                <c:pt idx="1163">
                  <c:v>177.95</c:v>
                </c:pt>
                <c:pt idx="1164">
                  <c:v>177.95</c:v>
                </c:pt>
                <c:pt idx="1165">
                  <c:v>177.95</c:v>
                </c:pt>
                <c:pt idx="1166">
                  <c:v>177.95</c:v>
                </c:pt>
                <c:pt idx="1167">
                  <c:v>177.95</c:v>
                </c:pt>
                <c:pt idx="1168">
                  <c:v>177.95</c:v>
                </c:pt>
                <c:pt idx="1169">
                  <c:v>177.95</c:v>
                </c:pt>
                <c:pt idx="1170">
                  <c:v>177.95</c:v>
                </c:pt>
                <c:pt idx="1171">
                  <c:v>177.95</c:v>
                </c:pt>
                <c:pt idx="1172">
                  <c:v>177.95</c:v>
                </c:pt>
                <c:pt idx="1173">
                  <c:v>177.95</c:v>
                </c:pt>
                <c:pt idx="1174">
                  <c:v>177.95</c:v>
                </c:pt>
                <c:pt idx="1175">
                  <c:v>177.95</c:v>
                </c:pt>
                <c:pt idx="1176">
                  <c:v>177.95</c:v>
                </c:pt>
                <c:pt idx="1177">
                  <c:v>177.95</c:v>
                </c:pt>
                <c:pt idx="1178">
                  <c:v>177.95</c:v>
                </c:pt>
                <c:pt idx="1179">
                  <c:v>177.95</c:v>
                </c:pt>
                <c:pt idx="1180">
                  <c:v>177.95</c:v>
                </c:pt>
                <c:pt idx="1181">
                  <c:v>177.95</c:v>
                </c:pt>
                <c:pt idx="1182">
                  <c:v>177.95</c:v>
                </c:pt>
                <c:pt idx="1183">
                  <c:v>177.95</c:v>
                </c:pt>
                <c:pt idx="1184">
                  <c:v>177.95</c:v>
                </c:pt>
                <c:pt idx="1185">
                  <c:v>177.95</c:v>
                </c:pt>
                <c:pt idx="1186">
                  <c:v>177.95</c:v>
                </c:pt>
                <c:pt idx="1187">
                  <c:v>177.95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4792704"/>
        <c:axId val="154794624"/>
      </c:lineChart>
      <c:lineChart>
        <c:grouping val="standard"/>
        <c:varyColors val="0"/>
        <c:ser>
          <c:idx val="11"/>
          <c:order val="11"/>
          <c:tx>
            <c:strRef>
              <c:f>'HR Chart Data'!$R$7</c:f>
              <c:strCache>
                <c:ptCount val="1"/>
                <c:pt idx="0">
                  <c:v>Watts</c:v>
                </c:pt>
              </c:strCache>
            </c:strRef>
          </c:tx>
          <c:spPr>
            <a:ln w="31750" cmpd="sng">
              <a:solidFill>
                <a:srgbClr val="000066"/>
              </a:solidFill>
              <a:prstDash val="solid"/>
            </a:ln>
          </c:spPr>
          <c:marker>
            <c:symbol val="none"/>
          </c:marker>
          <c:val>
            <c:numRef>
              <c:f>[0]!HRChart14</c:f>
              <c:numCache>
                <c:formatCode>General</c:formatCode>
                <c:ptCount val="1188"/>
                <c:pt idx="0">
                  <c:v>0</c:v>
                </c:pt>
                <c:pt idx="1">
                  <c:v>148.90530000000001</c:v>
                </c:pt>
                <c:pt idx="2">
                  <c:v>188.87280000000001</c:v>
                </c:pt>
                <c:pt idx="3">
                  <c:v>180.20419999999999</c:v>
                </c:pt>
                <c:pt idx="4">
                  <c:v>191.15969999999999</c:v>
                </c:pt>
                <c:pt idx="5">
                  <c:v>195.6464</c:v>
                </c:pt>
                <c:pt idx="6">
                  <c:v>193.69380000000001</c:v>
                </c:pt>
                <c:pt idx="7">
                  <c:v>195.32329999999999</c:v>
                </c:pt>
                <c:pt idx="8">
                  <c:v>191.1583</c:v>
                </c:pt>
                <c:pt idx="9">
                  <c:v>191.26820000000001</c:v>
                </c:pt>
                <c:pt idx="10">
                  <c:v>190.3758</c:v>
                </c:pt>
                <c:pt idx="11">
                  <c:v>190.87190000000001</c:v>
                </c:pt>
                <c:pt idx="12">
                  <c:v>192.7698</c:v>
                </c:pt>
                <c:pt idx="13">
                  <c:v>189.86799999999999</c:v>
                </c:pt>
                <c:pt idx="14">
                  <c:v>190.5573</c:v>
                </c:pt>
                <c:pt idx="15">
                  <c:v>196.68950000000001</c:v>
                </c:pt>
                <c:pt idx="16">
                  <c:v>191.94640000000001</c:v>
                </c:pt>
                <c:pt idx="17">
                  <c:v>190.9599</c:v>
                </c:pt>
                <c:pt idx="18">
                  <c:v>193.39490000000001</c:v>
                </c:pt>
                <c:pt idx="19">
                  <c:v>197.07900000000001</c:v>
                </c:pt>
                <c:pt idx="20">
                  <c:v>196.90889999999999</c:v>
                </c:pt>
                <c:pt idx="21">
                  <c:v>193.3109</c:v>
                </c:pt>
                <c:pt idx="22">
                  <c:v>197.72630000000001</c:v>
                </c:pt>
                <c:pt idx="23">
                  <c:v>191.49080000000001</c:v>
                </c:pt>
                <c:pt idx="24">
                  <c:v>190.60679999999999</c:v>
                </c:pt>
                <c:pt idx="25">
                  <c:v>191.9375</c:v>
                </c:pt>
                <c:pt idx="26">
                  <c:v>187.03710000000001</c:v>
                </c:pt>
                <c:pt idx="27">
                  <c:v>193.78540000000001</c:v>
                </c:pt>
                <c:pt idx="28">
                  <c:v>197.2115</c:v>
                </c:pt>
                <c:pt idx="29">
                  <c:v>196.51220000000001</c:v>
                </c:pt>
                <c:pt idx="30">
                  <c:v>198.0308</c:v>
                </c:pt>
                <c:pt idx="31">
                  <c:v>198.3477</c:v>
                </c:pt>
                <c:pt idx="32">
                  <c:v>195.07859999999999</c:v>
                </c:pt>
                <c:pt idx="33">
                  <c:v>194.40049999999999</c:v>
                </c:pt>
                <c:pt idx="34">
                  <c:v>195.29470000000001</c:v>
                </c:pt>
                <c:pt idx="35">
                  <c:v>197.65559999999999</c:v>
                </c:pt>
                <c:pt idx="36">
                  <c:v>191.7886</c:v>
                </c:pt>
                <c:pt idx="37">
                  <c:v>191.0239</c:v>
                </c:pt>
                <c:pt idx="38">
                  <c:v>193.8725</c:v>
                </c:pt>
                <c:pt idx="39">
                  <c:v>194.9058</c:v>
                </c:pt>
                <c:pt idx="40">
                  <c:v>189.2706</c:v>
                </c:pt>
                <c:pt idx="41">
                  <c:v>190.5189</c:v>
                </c:pt>
                <c:pt idx="42">
                  <c:v>189.87780000000001</c:v>
                </c:pt>
                <c:pt idx="43">
                  <c:v>189.02690000000001</c:v>
                </c:pt>
                <c:pt idx="44">
                  <c:v>193.11250000000001</c:v>
                </c:pt>
                <c:pt idx="45">
                  <c:v>189.69810000000001</c:v>
                </c:pt>
                <c:pt idx="46">
                  <c:v>188.66630000000001</c:v>
                </c:pt>
                <c:pt idx="47">
                  <c:v>187.59100000000001</c:v>
                </c:pt>
                <c:pt idx="48">
                  <c:v>191.31180000000001</c:v>
                </c:pt>
                <c:pt idx="49">
                  <c:v>193.31030000000001</c:v>
                </c:pt>
                <c:pt idx="50">
                  <c:v>188.53059999999999</c:v>
                </c:pt>
                <c:pt idx="51">
                  <c:v>189.4683</c:v>
                </c:pt>
                <c:pt idx="52">
                  <c:v>191.94890000000001</c:v>
                </c:pt>
                <c:pt idx="53">
                  <c:v>190.0558</c:v>
                </c:pt>
                <c:pt idx="54">
                  <c:v>189.0668</c:v>
                </c:pt>
                <c:pt idx="55">
                  <c:v>194.3312</c:v>
                </c:pt>
                <c:pt idx="56">
                  <c:v>193.2638</c:v>
                </c:pt>
                <c:pt idx="57">
                  <c:v>191.14340000000001</c:v>
                </c:pt>
                <c:pt idx="58">
                  <c:v>192.07990000000001</c:v>
                </c:pt>
                <c:pt idx="59">
                  <c:v>191.8699</c:v>
                </c:pt>
                <c:pt idx="60">
                  <c:v>186.04400000000001</c:v>
                </c:pt>
                <c:pt idx="61">
                  <c:v>189.5676</c:v>
                </c:pt>
                <c:pt idx="62">
                  <c:v>190.2414</c:v>
                </c:pt>
                <c:pt idx="63">
                  <c:v>187.25479999999999</c:v>
                </c:pt>
                <c:pt idx="64">
                  <c:v>187.77809999999999</c:v>
                </c:pt>
                <c:pt idx="65">
                  <c:v>188.17619999999999</c:v>
                </c:pt>
                <c:pt idx="66">
                  <c:v>187.63820000000001</c:v>
                </c:pt>
                <c:pt idx="67">
                  <c:v>189.88980000000001</c:v>
                </c:pt>
                <c:pt idx="68">
                  <c:v>190.07650000000001</c:v>
                </c:pt>
                <c:pt idx="69">
                  <c:v>186.66909999999999</c:v>
                </c:pt>
                <c:pt idx="70">
                  <c:v>188.99359999999999</c:v>
                </c:pt>
                <c:pt idx="71">
                  <c:v>195.42310000000001</c:v>
                </c:pt>
                <c:pt idx="72">
                  <c:v>187.0735</c:v>
                </c:pt>
                <c:pt idx="73">
                  <c:v>184.56389999999999</c:v>
                </c:pt>
                <c:pt idx="74">
                  <c:v>189.92529999999999</c:v>
                </c:pt>
                <c:pt idx="75">
                  <c:v>191.3201</c:v>
                </c:pt>
                <c:pt idx="76">
                  <c:v>183.77459999999999</c:v>
                </c:pt>
                <c:pt idx="77">
                  <c:v>188.0898</c:v>
                </c:pt>
                <c:pt idx="78">
                  <c:v>191.2535</c:v>
                </c:pt>
                <c:pt idx="79">
                  <c:v>187.7123</c:v>
                </c:pt>
                <c:pt idx="80">
                  <c:v>186.62049999999999</c:v>
                </c:pt>
                <c:pt idx="81">
                  <c:v>190.71860000000001</c:v>
                </c:pt>
                <c:pt idx="82">
                  <c:v>193.3092</c:v>
                </c:pt>
                <c:pt idx="83">
                  <c:v>187.8441</c:v>
                </c:pt>
                <c:pt idx="84">
                  <c:v>187.47489999999999</c:v>
                </c:pt>
                <c:pt idx="85">
                  <c:v>194.316</c:v>
                </c:pt>
                <c:pt idx="86">
                  <c:v>196.32740000000001</c:v>
                </c:pt>
                <c:pt idx="87">
                  <c:v>193.87729999999999</c:v>
                </c:pt>
                <c:pt idx="88">
                  <c:v>190.96430000000001</c:v>
                </c:pt>
                <c:pt idx="89">
                  <c:v>188.58340000000001</c:v>
                </c:pt>
                <c:pt idx="90">
                  <c:v>186.20490000000001</c:v>
                </c:pt>
                <c:pt idx="91">
                  <c:v>187.92679999999999</c:v>
                </c:pt>
                <c:pt idx="92">
                  <c:v>193.7784</c:v>
                </c:pt>
                <c:pt idx="93">
                  <c:v>195.0984</c:v>
                </c:pt>
                <c:pt idx="94">
                  <c:v>192.5943</c:v>
                </c:pt>
                <c:pt idx="95">
                  <c:v>192.39490000000001</c:v>
                </c:pt>
                <c:pt idx="96">
                  <c:v>191.5506</c:v>
                </c:pt>
                <c:pt idx="97">
                  <c:v>186.91810000000001</c:v>
                </c:pt>
                <c:pt idx="98">
                  <c:v>186.30340000000001</c:v>
                </c:pt>
                <c:pt idx="99">
                  <c:v>187.1155</c:v>
                </c:pt>
                <c:pt idx="100">
                  <c:v>189.03700000000001</c:v>
                </c:pt>
                <c:pt idx="101">
                  <c:v>188.48750000000001</c:v>
                </c:pt>
                <c:pt idx="102">
                  <c:v>185.88069999999999</c:v>
                </c:pt>
                <c:pt idx="103">
                  <c:v>185.16460000000001</c:v>
                </c:pt>
                <c:pt idx="104">
                  <c:v>185.34399999999999</c:v>
                </c:pt>
                <c:pt idx="105">
                  <c:v>193.07480000000001</c:v>
                </c:pt>
                <c:pt idx="106">
                  <c:v>191.00620000000001</c:v>
                </c:pt>
                <c:pt idx="107">
                  <c:v>182.6174</c:v>
                </c:pt>
                <c:pt idx="108">
                  <c:v>186.20650000000001</c:v>
                </c:pt>
                <c:pt idx="109">
                  <c:v>187.35130000000001</c:v>
                </c:pt>
                <c:pt idx="110">
                  <c:v>188.72479999999999</c:v>
                </c:pt>
                <c:pt idx="111">
                  <c:v>185.5351</c:v>
                </c:pt>
                <c:pt idx="112">
                  <c:v>189.09440000000001</c:v>
                </c:pt>
                <c:pt idx="113">
                  <c:v>193.31489999999999</c:v>
                </c:pt>
                <c:pt idx="114">
                  <c:v>193.58690000000001</c:v>
                </c:pt>
                <c:pt idx="115">
                  <c:v>195.71850000000001</c:v>
                </c:pt>
                <c:pt idx="116">
                  <c:v>197.24029999999999</c:v>
                </c:pt>
                <c:pt idx="117">
                  <c:v>189.51750000000001</c:v>
                </c:pt>
                <c:pt idx="118">
                  <c:v>191.261</c:v>
                </c:pt>
                <c:pt idx="119">
                  <c:v>196.417</c:v>
                </c:pt>
                <c:pt idx="120">
                  <c:v>192.46629999999999</c:v>
                </c:pt>
                <c:pt idx="121">
                  <c:v>191.994</c:v>
                </c:pt>
                <c:pt idx="122">
                  <c:v>195.76300000000001</c:v>
                </c:pt>
                <c:pt idx="123">
                  <c:v>191.84190000000001</c:v>
                </c:pt>
                <c:pt idx="124">
                  <c:v>188.7998</c:v>
                </c:pt>
                <c:pt idx="125">
                  <c:v>187.5925</c:v>
                </c:pt>
                <c:pt idx="126">
                  <c:v>187.87190000000001</c:v>
                </c:pt>
                <c:pt idx="127">
                  <c:v>192.995</c:v>
                </c:pt>
                <c:pt idx="128">
                  <c:v>192.92070000000001</c:v>
                </c:pt>
                <c:pt idx="129">
                  <c:v>192.63229999999999</c:v>
                </c:pt>
                <c:pt idx="130">
                  <c:v>191.69159999999999</c:v>
                </c:pt>
                <c:pt idx="131">
                  <c:v>189.34569999999999</c:v>
                </c:pt>
                <c:pt idx="132">
                  <c:v>191.96369999999999</c:v>
                </c:pt>
                <c:pt idx="133">
                  <c:v>190.7826</c:v>
                </c:pt>
                <c:pt idx="134">
                  <c:v>187.64420000000001</c:v>
                </c:pt>
                <c:pt idx="135">
                  <c:v>190.77119999999999</c:v>
                </c:pt>
                <c:pt idx="136">
                  <c:v>190.72839999999999</c:v>
                </c:pt>
                <c:pt idx="137">
                  <c:v>191.22720000000001</c:v>
                </c:pt>
                <c:pt idx="138">
                  <c:v>191.30709999999999</c:v>
                </c:pt>
                <c:pt idx="139">
                  <c:v>187.9769</c:v>
                </c:pt>
                <c:pt idx="140">
                  <c:v>187.8133</c:v>
                </c:pt>
                <c:pt idx="141">
                  <c:v>187.90770000000001</c:v>
                </c:pt>
                <c:pt idx="142">
                  <c:v>188.17789999999999</c:v>
                </c:pt>
                <c:pt idx="143">
                  <c:v>190.84739999999999</c:v>
                </c:pt>
                <c:pt idx="144">
                  <c:v>193.40260000000001</c:v>
                </c:pt>
                <c:pt idx="145">
                  <c:v>189.79239999999999</c:v>
                </c:pt>
                <c:pt idx="146">
                  <c:v>185.09719999999999</c:v>
                </c:pt>
                <c:pt idx="147">
                  <c:v>190.03579999999999</c:v>
                </c:pt>
                <c:pt idx="148">
                  <c:v>188.43379999999999</c:v>
                </c:pt>
                <c:pt idx="149">
                  <c:v>188.19640000000001</c:v>
                </c:pt>
                <c:pt idx="150">
                  <c:v>190.61170000000001</c:v>
                </c:pt>
                <c:pt idx="151">
                  <c:v>187.74270000000001</c:v>
                </c:pt>
                <c:pt idx="152">
                  <c:v>190.93520000000001</c:v>
                </c:pt>
                <c:pt idx="153">
                  <c:v>191.9684</c:v>
                </c:pt>
                <c:pt idx="154">
                  <c:v>187.62</c:v>
                </c:pt>
                <c:pt idx="155">
                  <c:v>187.61920000000001</c:v>
                </c:pt>
                <c:pt idx="156">
                  <c:v>188.96639999999999</c:v>
                </c:pt>
                <c:pt idx="157">
                  <c:v>189.28749999999999</c:v>
                </c:pt>
                <c:pt idx="158">
                  <c:v>189.19390000000001</c:v>
                </c:pt>
                <c:pt idx="159">
                  <c:v>192.61420000000001</c:v>
                </c:pt>
                <c:pt idx="160">
                  <c:v>190.21109999999999</c:v>
                </c:pt>
                <c:pt idx="161">
                  <c:v>188.72829999999999</c:v>
                </c:pt>
                <c:pt idx="162">
                  <c:v>188.5736</c:v>
                </c:pt>
                <c:pt idx="163">
                  <c:v>186.9622</c:v>
                </c:pt>
                <c:pt idx="164">
                  <c:v>191.1027</c:v>
                </c:pt>
                <c:pt idx="165">
                  <c:v>188.60900000000001</c:v>
                </c:pt>
                <c:pt idx="166">
                  <c:v>189.68350000000001</c:v>
                </c:pt>
                <c:pt idx="167">
                  <c:v>187.20859999999999</c:v>
                </c:pt>
                <c:pt idx="168">
                  <c:v>186.0308</c:v>
                </c:pt>
                <c:pt idx="169">
                  <c:v>186.72980000000001</c:v>
                </c:pt>
                <c:pt idx="170">
                  <c:v>187.50909999999999</c:v>
                </c:pt>
                <c:pt idx="171">
                  <c:v>185.4744</c:v>
                </c:pt>
                <c:pt idx="172">
                  <c:v>184.23599999999999</c:v>
                </c:pt>
                <c:pt idx="173">
                  <c:v>190.3083</c:v>
                </c:pt>
                <c:pt idx="174">
                  <c:v>187.11429999999999</c:v>
                </c:pt>
                <c:pt idx="175">
                  <c:v>186.41669999999999</c:v>
                </c:pt>
                <c:pt idx="176">
                  <c:v>186.292</c:v>
                </c:pt>
                <c:pt idx="177">
                  <c:v>187.96809999999999</c:v>
                </c:pt>
                <c:pt idx="178">
                  <c:v>187.44649999999999</c:v>
                </c:pt>
                <c:pt idx="179">
                  <c:v>188.5677</c:v>
                </c:pt>
                <c:pt idx="180">
                  <c:v>195.5573</c:v>
                </c:pt>
                <c:pt idx="181">
                  <c:v>196.97919999999999</c:v>
                </c:pt>
                <c:pt idx="182">
                  <c:v>193.88390000000001</c:v>
                </c:pt>
                <c:pt idx="183">
                  <c:v>191.95339999999999</c:v>
                </c:pt>
                <c:pt idx="184">
                  <c:v>191.94560000000001</c:v>
                </c:pt>
                <c:pt idx="185">
                  <c:v>192.57079999999999</c:v>
                </c:pt>
                <c:pt idx="186">
                  <c:v>186.30439999999999</c:v>
                </c:pt>
                <c:pt idx="187">
                  <c:v>188.84520000000001</c:v>
                </c:pt>
                <c:pt idx="188">
                  <c:v>199.839</c:v>
                </c:pt>
                <c:pt idx="189">
                  <c:v>193.4384</c:v>
                </c:pt>
                <c:pt idx="190">
                  <c:v>191.28</c:v>
                </c:pt>
                <c:pt idx="191">
                  <c:v>190.0607</c:v>
                </c:pt>
                <c:pt idx="192">
                  <c:v>196.62389999999999</c:v>
                </c:pt>
                <c:pt idx="193">
                  <c:v>196.4742</c:v>
                </c:pt>
                <c:pt idx="194">
                  <c:v>191.0301</c:v>
                </c:pt>
                <c:pt idx="195">
                  <c:v>192.58279999999999</c:v>
                </c:pt>
                <c:pt idx="196">
                  <c:v>194.35990000000001</c:v>
                </c:pt>
                <c:pt idx="197">
                  <c:v>191.81630000000001</c:v>
                </c:pt>
                <c:pt idx="198">
                  <c:v>191.96860000000001</c:v>
                </c:pt>
                <c:pt idx="199">
                  <c:v>189.70169999999999</c:v>
                </c:pt>
                <c:pt idx="200">
                  <c:v>190.131</c:v>
                </c:pt>
                <c:pt idx="201">
                  <c:v>192.2903</c:v>
                </c:pt>
                <c:pt idx="202">
                  <c:v>192.13839999999999</c:v>
                </c:pt>
                <c:pt idx="203">
                  <c:v>191.31630000000001</c:v>
                </c:pt>
                <c:pt idx="204">
                  <c:v>191.49039999999999</c:v>
                </c:pt>
                <c:pt idx="205">
                  <c:v>193.14599999999999</c:v>
                </c:pt>
                <c:pt idx="206">
                  <c:v>194.17359999999999</c:v>
                </c:pt>
                <c:pt idx="207">
                  <c:v>193.07069999999999</c:v>
                </c:pt>
                <c:pt idx="208">
                  <c:v>191.1482</c:v>
                </c:pt>
                <c:pt idx="209">
                  <c:v>192.52250000000001</c:v>
                </c:pt>
                <c:pt idx="210">
                  <c:v>194.8999</c:v>
                </c:pt>
                <c:pt idx="211">
                  <c:v>192.96850000000001</c:v>
                </c:pt>
                <c:pt idx="212">
                  <c:v>190.91759999999999</c:v>
                </c:pt>
                <c:pt idx="213">
                  <c:v>192.99340000000001</c:v>
                </c:pt>
                <c:pt idx="214">
                  <c:v>196.06049999999999</c:v>
                </c:pt>
                <c:pt idx="215">
                  <c:v>194.31290000000001</c:v>
                </c:pt>
                <c:pt idx="216">
                  <c:v>192.3441</c:v>
                </c:pt>
                <c:pt idx="217">
                  <c:v>191.3295</c:v>
                </c:pt>
                <c:pt idx="218">
                  <c:v>190.8468</c:v>
                </c:pt>
                <c:pt idx="219">
                  <c:v>190.3349</c:v>
                </c:pt>
                <c:pt idx="220">
                  <c:v>190.2878</c:v>
                </c:pt>
                <c:pt idx="221">
                  <c:v>188.8835</c:v>
                </c:pt>
                <c:pt idx="222">
                  <c:v>189.50720000000001</c:v>
                </c:pt>
                <c:pt idx="223">
                  <c:v>194.2893</c:v>
                </c:pt>
                <c:pt idx="224">
                  <c:v>189.5266</c:v>
                </c:pt>
                <c:pt idx="225">
                  <c:v>190.32089999999999</c:v>
                </c:pt>
                <c:pt idx="226">
                  <c:v>195.4666</c:v>
                </c:pt>
                <c:pt idx="227">
                  <c:v>192.0051</c:v>
                </c:pt>
                <c:pt idx="228">
                  <c:v>188.7253</c:v>
                </c:pt>
                <c:pt idx="229">
                  <c:v>190.81010000000001</c:v>
                </c:pt>
                <c:pt idx="230">
                  <c:v>196.24879999999999</c:v>
                </c:pt>
                <c:pt idx="231">
                  <c:v>190.1489</c:v>
                </c:pt>
                <c:pt idx="232">
                  <c:v>191.36259999999999</c:v>
                </c:pt>
                <c:pt idx="233">
                  <c:v>192.17420000000001</c:v>
                </c:pt>
                <c:pt idx="234">
                  <c:v>193.3151</c:v>
                </c:pt>
                <c:pt idx="235">
                  <c:v>195.24440000000001</c:v>
                </c:pt>
                <c:pt idx="236">
                  <c:v>190.90889999999999</c:v>
                </c:pt>
                <c:pt idx="237">
                  <c:v>189.06299999999999</c:v>
                </c:pt>
                <c:pt idx="238">
                  <c:v>191.2457</c:v>
                </c:pt>
                <c:pt idx="239">
                  <c:v>191.8177</c:v>
                </c:pt>
                <c:pt idx="240">
                  <c:v>187.94450000000001</c:v>
                </c:pt>
                <c:pt idx="241">
                  <c:v>187.53290000000001</c:v>
                </c:pt>
                <c:pt idx="242">
                  <c:v>189.82409999999999</c:v>
                </c:pt>
                <c:pt idx="243">
                  <c:v>191.2311</c:v>
                </c:pt>
                <c:pt idx="244">
                  <c:v>193.65600000000001</c:v>
                </c:pt>
                <c:pt idx="245">
                  <c:v>190.54339999999999</c:v>
                </c:pt>
                <c:pt idx="246">
                  <c:v>186.3082</c:v>
                </c:pt>
                <c:pt idx="247">
                  <c:v>189.8381</c:v>
                </c:pt>
                <c:pt idx="248">
                  <c:v>190.10679999999999</c:v>
                </c:pt>
                <c:pt idx="249">
                  <c:v>189.10990000000001</c:v>
                </c:pt>
                <c:pt idx="250">
                  <c:v>184.37020000000001</c:v>
                </c:pt>
                <c:pt idx="251">
                  <c:v>188.6902</c:v>
                </c:pt>
                <c:pt idx="252">
                  <c:v>192.44110000000001</c:v>
                </c:pt>
                <c:pt idx="253">
                  <c:v>190.53190000000001</c:v>
                </c:pt>
                <c:pt idx="254">
                  <c:v>190.15280000000001</c:v>
                </c:pt>
                <c:pt idx="255">
                  <c:v>192.55269999999999</c:v>
                </c:pt>
                <c:pt idx="256">
                  <c:v>188.91409999999999</c:v>
                </c:pt>
                <c:pt idx="257">
                  <c:v>190.83179999999999</c:v>
                </c:pt>
                <c:pt idx="258">
                  <c:v>197.84690000000001</c:v>
                </c:pt>
                <c:pt idx="259">
                  <c:v>192.95060000000001</c:v>
                </c:pt>
                <c:pt idx="260">
                  <c:v>192.8304</c:v>
                </c:pt>
                <c:pt idx="261">
                  <c:v>195.48670000000001</c:v>
                </c:pt>
                <c:pt idx="262">
                  <c:v>193.65989999999999</c:v>
                </c:pt>
                <c:pt idx="263">
                  <c:v>193.6234</c:v>
                </c:pt>
                <c:pt idx="264">
                  <c:v>192.52459999999999</c:v>
                </c:pt>
                <c:pt idx="265">
                  <c:v>196.05090000000001</c:v>
                </c:pt>
                <c:pt idx="266">
                  <c:v>195.61060000000001</c:v>
                </c:pt>
                <c:pt idx="267">
                  <c:v>194.75909999999999</c:v>
                </c:pt>
                <c:pt idx="268">
                  <c:v>196.32499999999999</c:v>
                </c:pt>
                <c:pt idx="269">
                  <c:v>193.988</c:v>
                </c:pt>
                <c:pt idx="270">
                  <c:v>193.69900000000001</c:v>
                </c:pt>
                <c:pt idx="271">
                  <c:v>192.40899999999999</c:v>
                </c:pt>
                <c:pt idx="272">
                  <c:v>194.46449999999999</c:v>
                </c:pt>
                <c:pt idx="273">
                  <c:v>191.90860000000001</c:v>
                </c:pt>
                <c:pt idx="274">
                  <c:v>189.56309999999999</c:v>
                </c:pt>
                <c:pt idx="275">
                  <c:v>188.64269999999999</c:v>
                </c:pt>
                <c:pt idx="276">
                  <c:v>189.4573</c:v>
                </c:pt>
                <c:pt idx="277">
                  <c:v>194.9667</c:v>
                </c:pt>
                <c:pt idx="278">
                  <c:v>196.73689999999999</c:v>
                </c:pt>
                <c:pt idx="279">
                  <c:v>191.99420000000001</c:v>
                </c:pt>
                <c:pt idx="280">
                  <c:v>191.29339999999999</c:v>
                </c:pt>
                <c:pt idx="281">
                  <c:v>195.4297</c:v>
                </c:pt>
                <c:pt idx="282">
                  <c:v>194.8751</c:v>
                </c:pt>
                <c:pt idx="283">
                  <c:v>193.01179999999999</c:v>
                </c:pt>
                <c:pt idx="284">
                  <c:v>193.6302</c:v>
                </c:pt>
                <c:pt idx="285">
                  <c:v>191.80330000000001</c:v>
                </c:pt>
                <c:pt idx="286">
                  <c:v>194.0633</c:v>
                </c:pt>
                <c:pt idx="287">
                  <c:v>196.08789999999999</c:v>
                </c:pt>
                <c:pt idx="288">
                  <c:v>197.5009</c:v>
                </c:pt>
                <c:pt idx="289">
                  <c:v>194.56780000000001</c:v>
                </c:pt>
                <c:pt idx="290">
                  <c:v>192.0282</c:v>
                </c:pt>
                <c:pt idx="291">
                  <c:v>191.8638</c:v>
                </c:pt>
                <c:pt idx="292">
                  <c:v>192.3502</c:v>
                </c:pt>
                <c:pt idx="293">
                  <c:v>195.21700000000001</c:v>
                </c:pt>
                <c:pt idx="294">
                  <c:v>194.76339999999999</c:v>
                </c:pt>
                <c:pt idx="295">
                  <c:v>191.77500000000001</c:v>
                </c:pt>
                <c:pt idx="296">
                  <c:v>193.5711</c:v>
                </c:pt>
                <c:pt idx="297">
                  <c:v>196.2706</c:v>
                </c:pt>
                <c:pt idx="298">
                  <c:v>197.1249</c:v>
                </c:pt>
                <c:pt idx="299">
                  <c:v>192.30160000000001</c:v>
                </c:pt>
                <c:pt idx="300">
                  <c:v>191.83770000000001</c:v>
                </c:pt>
                <c:pt idx="301">
                  <c:v>194.2517</c:v>
                </c:pt>
                <c:pt idx="302">
                  <c:v>194.81569999999999</c:v>
                </c:pt>
                <c:pt idx="303">
                  <c:v>191.82550000000001</c:v>
                </c:pt>
                <c:pt idx="304">
                  <c:v>191.76</c:v>
                </c:pt>
                <c:pt idx="305">
                  <c:v>191.0145</c:v>
                </c:pt>
                <c:pt idx="306">
                  <c:v>191.6617</c:v>
                </c:pt>
                <c:pt idx="307">
                  <c:v>196.12700000000001</c:v>
                </c:pt>
                <c:pt idx="308">
                  <c:v>192.3409</c:v>
                </c:pt>
                <c:pt idx="309">
                  <c:v>192.14590000000001</c:v>
                </c:pt>
                <c:pt idx="310">
                  <c:v>191.2313</c:v>
                </c:pt>
                <c:pt idx="311">
                  <c:v>193.08160000000001</c:v>
                </c:pt>
                <c:pt idx="312">
                  <c:v>193.4307</c:v>
                </c:pt>
                <c:pt idx="313">
                  <c:v>194.3092</c:v>
                </c:pt>
                <c:pt idx="314">
                  <c:v>191.3629</c:v>
                </c:pt>
                <c:pt idx="315">
                  <c:v>192.38679999999999</c:v>
                </c:pt>
                <c:pt idx="316">
                  <c:v>195.8467</c:v>
                </c:pt>
                <c:pt idx="317">
                  <c:v>193.35570000000001</c:v>
                </c:pt>
                <c:pt idx="318">
                  <c:v>191.5797</c:v>
                </c:pt>
                <c:pt idx="319">
                  <c:v>192.69640000000001</c:v>
                </c:pt>
                <c:pt idx="320">
                  <c:v>191.49180000000001</c:v>
                </c:pt>
                <c:pt idx="321">
                  <c:v>191.32480000000001</c:v>
                </c:pt>
                <c:pt idx="322">
                  <c:v>196.84880000000001</c:v>
                </c:pt>
                <c:pt idx="323">
                  <c:v>198.4819</c:v>
                </c:pt>
                <c:pt idx="324">
                  <c:v>195.93950000000001</c:v>
                </c:pt>
                <c:pt idx="325">
                  <c:v>197.98339999999999</c:v>
                </c:pt>
                <c:pt idx="326">
                  <c:v>193.99780000000001</c:v>
                </c:pt>
                <c:pt idx="327">
                  <c:v>191.48099999999999</c:v>
                </c:pt>
                <c:pt idx="328">
                  <c:v>191.57470000000001</c:v>
                </c:pt>
                <c:pt idx="329">
                  <c:v>195.06120000000001</c:v>
                </c:pt>
                <c:pt idx="330">
                  <c:v>189.16990000000001</c:v>
                </c:pt>
                <c:pt idx="331">
                  <c:v>188.148</c:v>
                </c:pt>
                <c:pt idx="332">
                  <c:v>190.39660000000001</c:v>
                </c:pt>
                <c:pt idx="333">
                  <c:v>196.7458</c:v>
                </c:pt>
                <c:pt idx="334">
                  <c:v>197.68459999999999</c:v>
                </c:pt>
                <c:pt idx="335">
                  <c:v>192.28049999999999</c:v>
                </c:pt>
                <c:pt idx="336">
                  <c:v>189.70939999999999</c:v>
                </c:pt>
                <c:pt idx="337">
                  <c:v>192.32239999999999</c:v>
                </c:pt>
                <c:pt idx="338">
                  <c:v>195.74289999999999</c:v>
                </c:pt>
                <c:pt idx="339">
                  <c:v>197.13560000000001</c:v>
                </c:pt>
                <c:pt idx="340">
                  <c:v>194.07990000000001</c:v>
                </c:pt>
                <c:pt idx="341">
                  <c:v>193.50720000000001</c:v>
                </c:pt>
                <c:pt idx="342">
                  <c:v>197.00739999999999</c:v>
                </c:pt>
                <c:pt idx="343">
                  <c:v>191.2587</c:v>
                </c:pt>
                <c:pt idx="344">
                  <c:v>193.5994</c:v>
                </c:pt>
                <c:pt idx="345">
                  <c:v>196.24889999999999</c:v>
                </c:pt>
                <c:pt idx="346">
                  <c:v>194.93430000000001</c:v>
                </c:pt>
                <c:pt idx="347">
                  <c:v>192.27170000000001</c:v>
                </c:pt>
                <c:pt idx="348">
                  <c:v>193.83160000000001</c:v>
                </c:pt>
                <c:pt idx="349">
                  <c:v>193.49959999999999</c:v>
                </c:pt>
                <c:pt idx="350">
                  <c:v>193.8261</c:v>
                </c:pt>
                <c:pt idx="351">
                  <c:v>195.76990000000001</c:v>
                </c:pt>
                <c:pt idx="352">
                  <c:v>194.4187</c:v>
                </c:pt>
                <c:pt idx="353">
                  <c:v>195.0821</c:v>
                </c:pt>
                <c:pt idx="354">
                  <c:v>193.21510000000001</c:v>
                </c:pt>
                <c:pt idx="355">
                  <c:v>194.0497</c:v>
                </c:pt>
                <c:pt idx="356">
                  <c:v>192.2346</c:v>
                </c:pt>
                <c:pt idx="357">
                  <c:v>191.30510000000001</c:v>
                </c:pt>
                <c:pt idx="358">
                  <c:v>193.3768</c:v>
                </c:pt>
                <c:pt idx="359">
                  <c:v>193.87780000000001</c:v>
                </c:pt>
                <c:pt idx="360">
                  <c:v>194.11670000000001</c:v>
                </c:pt>
                <c:pt idx="361">
                  <c:v>192.30619999999999</c:v>
                </c:pt>
                <c:pt idx="362">
                  <c:v>188.14330000000001</c:v>
                </c:pt>
                <c:pt idx="363">
                  <c:v>191.1319</c:v>
                </c:pt>
                <c:pt idx="364">
                  <c:v>192.35220000000001</c:v>
                </c:pt>
                <c:pt idx="365">
                  <c:v>193.1721</c:v>
                </c:pt>
                <c:pt idx="366">
                  <c:v>194.94040000000001</c:v>
                </c:pt>
                <c:pt idx="367">
                  <c:v>193.75899999999999</c:v>
                </c:pt>
                <c:pt idx="368">
                  <c:v>191.18610000000001</c:v>
                </c:pt>
                <c:pt idx="369">
                  <c:v>191.006</c:v>
                </c:pt>
                <c:pt idx="370">
                  <c:v>189.1283</c:v>
                </c:pt>
                <c:pt idx="371">
                  <c:v>189.6294</c:v>
                </c:pt>
                <c:pt idx="372">
                  <c:v>202.7097</c:v>
                </c:pt>
                <c:pt idx="373">
                  <c:v>198.33510000000001</c:v>
                </c:pt>
                <c:pt idx="374">
                  <c:v>193.24090000000001</c:v>
                </c:pt>
                <c:pt idx="375">
                  <c:v>192.33080000000001</c:v>
                </c:pt>
                <c:pt idx="376">
                  <c:v>195.33850000000001</c:v>
                </c:pt>
                <c:pt idx="377">
                  <c:v>197.4956</c:v>
                </c:pt>
                <c:pt idx="378">
                  <c:v>194.66200000000001</c:v>
                </c:pt>
                <c:pt idx="379">
                  <c:v>195.2165</c:v>
                </c:pt>
                <c:pt idx="380">
                  <c:v>198.06700000000001</c:v>
                </c:pt>
                <c:pt idx="381">
                  <c:v>193.89709999999999</c:v>
                </c:pt>
                <c:pt idx="382">
                  <c:v>199.7747</c:v>
                </c:pt>
                <c:pt idx="383">
                  <c:v>197.06479999999999</c:v>
                </c:pt>
                <c:pt idx="384">
                  <c:v>197.9085</c:v>
                </c:pt>
                <c:pt idx="385">
                  <c:v>197.89609999999999</c:v>
                </c:pt>
                <c:pt idx="386">
                  <c:v>196.45320000000001</c:v>
                </c:pt>
                <c:pt idx="387">
                  <c:v>191.61099999999999</c:v>
                </c:pt>
                <c:pt idx="388">
                  <c:v>192.60319999999999</c:v>
                </c:pt>
                <c:pt idx="389">
                  <c:v>204.07050000000001</c:v>
                </c:pt>
                <c:pt idx="390">
                  <c:v>49.66872</c:v>
                </c:pt>
                <c:pt idx="391">
                  <c:v>93.766859999999994</c:v>
                </c:pt>
                <c:pt idx="392">
                  <c:v>180.88310000000001</c:v>
                </c:pt>
                <c:pt idx="393">
                  <c:v>216.2732</c:v>
                </c:pt>
                <c:pt idx="394">
                  <c:v>217.00880000000001</c:v>
                </c:pt>
                <c:pt idx="395">
                  <c:v>203.04910000000001</c:v>
                </c:pt>
                <c:pt idx="396">
                  <c:v>200.1009</c:v>
                </c:pt>
                <c:pt idx="397">
                  <c:v>195.49170000000001</c:v>
                </c:pt>
                <c:pt idx="398">
                  <c:v>188.45699999999999</c:v>
                </c:pt>
                <c:pt idx="399">
                  <c:v>195.99590000000001</c:v>
                </c:pt>
                <c:pt idx="400">
                  <c:v>196.827</c:v>
                </c:pt>
                <c:pt idx="401">
                  <c:v>202.55609999999999</c:v>
                </c:pt>
                <c:pt idx="402">
                  <c:v>208.38829999999999</c:v>
                </c:pt>
                <c:pt idx="403">
                  <c:v>207.5933</c:v>
                </c:pt>
                <c:pt idx="404">
                  <c:v>204.15049999999999</c:v>
                </c:pt>
                <c:pt idx="405">
                  <c:v>204.50899999999999</c:v>
                </c:pt>
                <c:pt idx="406">
                  <c:v>200.71379999999999</c:v>
                </c:pt>
                <c:pt idx="407">
                  <c:v>200.34950000000001</c:v>
                </c:pt>
                <c:pt idx="408">
                  <c:v>199.5652</c:v>
                </c:pt>
                <c:pt idx="409">
                  <c:v>199.33410000000001</c:v>
                </c:pt>
                <c:pt idx="410">
                  <c:v>200.21530000000001</c:v>
                </c:pt>
                <c:pt idx="411">
                  <c:v>199.39169999999999</c:v>
                </c:pt>
                <c:pt idx="412">
                  <c:v>198.1259</c:v>
                </c:pt>
                <c:pt idx="413">
                  <c:v>198.85810000000001</c:v>
                </c:pt>
                <c:pt idx="414">
                  <c:v>195.91470000000001</c:v>
                </c:pt>
                <c:pt idx="415">
                  <c:v>202.22020000000001</c:v>
                </c:pt>
                <c:pt idx="416">
                  <c:v>198.61879999999999</c:v>
                </c:pt>
                <c:pt idx="417">
                  <c:v>195.26570000000001</c:v>
                </c:pt>
                <c:pt idx="418">
                  <c:v>191.7645</c:v>
                </c:pt>
                <c:pt idx="419">
                  <c:v>191.9905</c:v>
                </c:pt>
                <c:pt idx="420">
                  <c:v>198.61609999999999</c:v>
                </c:pt>
                <c:pt idx="421">
                  <c:v>194.51419999999999</c:v>
                </c:pt>
                <c:pt idx="422">
                  <c:v>196.0154</c:v>
                </c:pt>
                <c:pt idx="423">
                  <c:v>197.50319999999999</c:v>
                </c:pt>
                <c:pt idx="424">
                  <c:v>191.596</c:v>
                </c:pt>
                <c:pt idx="425">
                  <c:v>192.4725</c:v>
                </c:pt>
                <c:pt idx="426">
                  <c:v>192.3477</c:v>
                </c:pt>
                <c:pt idx="427">
                  <c:v>186.97800000000001</c:v>
                </c:pt>
                <c:pt idx="428">
                  <c:v>189.6884</c:v>
                </c:pt>
                <c:pt idx="429">
                  <c:v>186.31639999999999</c:v>
                </c:pt>
                <c:pt idx="430">
                  <c:v>189.0119</c:v>
                </c:pt>
                <c:pt idx="431">
                  <c:v>193.34829999999999</c:v>
                </c:pt>
                <c:pt idx="432">
                  <c:v>187.2534</c:v>
                </c:pt>
                <c:pt idx="433">
                  <c:v>187.75129999999999</c:v>
                </c:pt>
                <c:pt idx="434">
                  <c:v>190.1294</c:v>
                </c:pt>
                <c:pt idx="435">
                  <c:v>193.79169999999999</c:v>
                </c:pt>
                <c:pt idx="436">
                  <c:v>194.27330000000001</c:v>
                </c:pt>
                <c:pt idx="437">
                  <c:v>189.51070000000001</c:v>
                </c:pt>
                <c:pt idx="438">
                  <c:v>188.00720000000001</c:v>
                </c:pt>
                <c:pt idx="439">
                  <c:v>188.0523</c:v>
                </c:pt>
                <c:pt idx="440">
                  <c:v>188.14070000000001</c:v>
                </c:pt>
                <c:pt idx="441">
                  <c:v>188.14519999999999</c:v>
                </c:pt>
                <c:pt idx="442">
                  <c:v>187.75800000000001</c:v>
                </c:pt>
                <c:pt idx="443">
                  <c:v>194.4417</c:v>
                </c:pt>
                <c:pt idx="444">
                  <c:v>195.34639999999999</c:v>
                </c:pt>
                <c:pt idx="445">
                  <c:v>198.3108</c:v>
                </c:pt>
                <c:pt idx="446">
                  <c:v>192.2902</c:v>
                </c:pt>
                <c:pt idx="447">
                  <c:v>192.22059999999999</c:v>
                </c:pt>
                <c:pt idx="448">
                  <c:v>193.92590000000001</c:v>
                </c:pt>
                <c:pt idx="449">
                  <c:v>194.84460000000001</c:v>
                </c:pt>
                <c:pt idx="450">
                  <c:v>191.69630000000001</c:v>
                </c:pt>
                <c:pt idx="451">
                  <c:v>193.96090000000001</c:v>
                </c:pt>
                <c:pt idx="452">
                  <c:v>194.48560000000001</c:v>
                </c:pt>
                <c:pt idx="453">
                  <c:v>192.81610000000001</c:v>
                </c:pt>
                <c:pt idx="454">
                  <c:v>189.2567</c:v>
                </c:pt>
                <c:pt idx="455">
                  <c:v>189.43600000000001</c:v>
                </c:pt>
                <c:pt idx="456">
                  <c:v>190.6404</c:v>
                </c:pt>
                <c:pt idx="457">
                  <c:v>191.0641</c:v>
                </c:pt>
                <c:pt idx="458">
                  <c:v>195.97900000000001</c:v>
                </c:pt>
                <c:pt idx="459">
                  <c:v>193.41800000000001</c:v>
                </c:pt>
                <c:pt idx="460">
                  <c:v>194.91929999999999</c:v>
                </c:pt>
                <c:pt idx="461">
                  <c:v>192.58070000000001</c:v>
                </c:pt>
                <c:pt idx="462">
                  <c:v>190.63800000000001</c:v>
                </c:pt>
                <c:pt idx="463">
                  <c:v>188.6499</c:v>
                </c:pt>
                <c:pt idx="464">
                  <c:v>198.82740000000001</c:v>
                </c:pt>
                <c:pt idx="465">
                  <c:v>200.5061</c:v>
                </c:pt>
                <c:pt idx="466">
                  <c:v>194.20140000000001</c:v>
                </c:pt>
                <c:pt idx="467">
                  <c:v>191.48699999999999</c:v>
                </c:pt>
                <c:pt idx="468">
                  <c:v>194.0907</c:v>
                </c:pt>
                <c:pt idx="469">
                  <c:v>193.14940000000001</c:v>
                </c:pt>
                <c:pt idx="470">
                  <c:v>189.81809999999999</c:v>
                </c:pt>
                <c:pt idx="471">
                  <c:v>189.8407</c:v>
                </c:pt>
                <c:pt idx="472">
                  <c:v>190.74930000000001</c:v>
                </c:pt>
                <c:pt idx="473">
                  <c:v>193.5282</c:v>
                </c:pt>
                <c:pt idx="474">
                  <c:v>191.2388</c:v>
                </c:pt>
                <c:pt idx="475">
                  <c:v>190.27119999999999</c:v>
                </c:pt>
                <c:pt idx="476">
                  <c:v>191.65129999999999</c:v>
                </c:pt>
                <c:pt idx="477">
                  <c:v>195.10769999999999</c:v>
                </c:pt>
                <c:pt idx="478">
                  <c:v>194.0566</c:v>
                </c:pt>
                <c:pt idx="479">
                  <c:v>190.16640000000001</c:v>
                </c:pt>
                <c:pt idx="480">
                  <c:v>187.9151</c:v>
                </c:pt>
                <c:pt idx="481">
                  <c:v>193.20429999999999</c:v>
                </c:pt>
                <c:pt idx="482">
                  <c:v>190.46510000000001</c:v>
                </c:pt>
                <c:pt idx="483">
                  <c:v>190.7319</c:v>
                </c:pt>
                <c:pt idx="484">
                  <c:v>195.68879999999999</c:v>
                </c:pt>
                <c:pt idx="485">
                  <c:v>196.03829999999999</c:v>
                </c:pt>
                <c:pt idx="486">
                  <c:v>193.60579999999999</c:v>
                </c:pt>
                <c:pt idx="487">
                  <c:v>193.6079</c:v>
                </c:pt>
                <c:pt idx="488">
                  <c:v>188.61539999999999</c:v>
                </c:pt>
                <c:pt idx="489">
                  <c:v>192.10980000000001</c:v>
                </c:pt>
                <c:pt idx="490">
                  <c:v>192.1797</c:v>
                </c:pt>
                <c:pt idx="491">
                  <c:v>191.26169999999999</c:v>
                </c:pt>
                <c:pt idx="492">
                  <c:v>192.3142</c:v>
                </c:pt>
                <c:pt idx="493">
                  <c:v>194.14750000000001</c:v>
                </c:pt>
                <c:pt idx="494">
                  <c:v>193.20359999999999</c:v>
                </c:pt>
                <c:pt idx="495">
                  <c:v>194.33449999999999</c:v>
                </c:pt>
                <c:pt idx="496">
                  <c:v>192.6189</c:v>
                </c:pt>
                <c:pt idx="497">
                  <c:v>195.15819999999999</c:v>
                </c:pt>
                <c:pt idx="498">
                  <c:v>196.7458</c:v>
                </c:pt>
                <c:pt idx="499">
                  <c:v>194.86750000000001</c:v>
                </c:pt>
                <c:pt idx="500">
                  <c:v>191.4297</c:v>
                </c:pt>
                <c:pt idx="501">
                  <c:v>193.5282</c:v>
                </c:pt>
                <c:pt idx="502">
                  <c:v>193.86279999999999</c:v>
                </c:pt>
                <c:pt idx="503">
                  <c:v>194.07400000000001</c:v>
                </c:pt>
                <c:pt idx="504">
                  <c:v>194.59289999999999</c:v>
                </c:pt>
                <c:pt idx="505">
                  <c:v>191.97030000000001</c:v>
                </c:pt>
                <c:pt idx="506">
                  <c:v>193.05090000000001</c:v>
                </c:pt>
                <c:pt idx="507">
                  <c:v>194.05879999999999</c:v>
                </c:pt>
                <c:pt idx="508">
                  <c:v>190.54419999999999</c:v>
                </c:pt>
                <c:pt idx="509">
                  <c:v>189.9828</c:v>
                </c:pt>
                <c:pt idx="510">
                  <c:v>190.71360000000001</c:v>
                </c:pt>
                <c:pt idx="511">
                  <c:v>193.5951</c:v>
                </c:pt>
                <c:pt idx="512">
                  <c:v>192.42080000000001</c:v>
                </c:pt>
                <c:pt idx="513">
                  <c:v>192.1996</c:v>
                </c:pt>
                <c:pt idx="514">
                  <c:v>196.39830000000001</c:v>
                </c:pt>
                <c:pt idx="515">
                  <c:v>192.94839999999999</c:v>
                </c:pt>
                <c:pt idx="516">
                  <c:v>189.9145</c:v>
                </c:pt>
                <c:pt idx="517">
                  <c:v>188.40209999999999</c:v>
                </c:pt>
                <c:pt idx="518">
                  <c:v>190.0291</c:v>
                </c:pt>
                <c:pt idx="519">
                  <c:v>190.5609</c:v>
                </c:pt>
                <c:pt idx="520">
                  <c:v>191.9803</c:v>
                </c:pt>
                <c:pt idx="521">
                  <c:v>188.965</c:v>
                </c:pt>
                <c:pt idx="522">
                  <c:v>190.00110000000001</c:v>
                </c:pt>
                <c:pt idx="523">
                  <c:v>195.21969999999999</c:v>
                </c:pt>
                <c:pt idx="524">
                  <c:v>194.9812</c:v>
                </c:pt>
                <c:pt idx="525">
                  <c:v>189.2568</c:v>
                </c:pt>
                <c:pt idx="526">
                  <c:v>191.8075</c:v>
                </c:pt>
                <c:pt idx="527">
                  <c:v>189.09979999999999</c:v>
                </c:pt>
                <c:pt idx="528">
                  <c:v>193.00309999999999</c:v>
                </c:pt>
                <c:pt idx="529">
                  <c:v>194.6542</c:v>
                </c:pt>
                <c:pt idx="530">
                  <c:v>192.63579999999999</c:v>
                </c:pt>
                <c:pt idx="531">
                  <c:v>195.17590000000001</c:v>
                </c:pt>
                <c:pt idx="532">
                  <c:v>195.84280000000001</c:v>
                </c:pt>
                <c:pt idx="533">
                  <c:v>193.10210000000001</c:v>
                </c:pt>
                <c:pt idx="534">
                  <c:v>193.8519</c:v>
                </c:pt>
                <c:pt idx="535">
                  <c:v>196.62309999999999</c:v>
                </c:pt>
                <c:pt idx="536">
                  <c:v>194.03460000000001</c:v>
                </c:pt>
                <c:pt idx="537">
                  <c:v>195.39330000000001</c:v>
                </c:pt>
                <c:pt idx="538">
                  <c:v>198.3605</c:v>
                </c:pt>
                <c:pt idx="539">
                  <c:v>199.66229999999999</c:v>
                </c:pt>
                <c:pt idx="540">
                  <c:v>196.5076</c:v>
                </c:pt>
                <c:pt idx="541">
                  <c:v>194.91130000000001</c:v>
                </c:pt>
                <c:pt idx="542">
                  <c:v>199.66249999999999</c:v>
                </c:pt>
                <c:pt idx="543">
                  <c:v>195.11019999999999</c:v>
                </c:pt>
                <c:pt idx="544">
                  <c:v>193.09360000000001</c:v>
                </c:pt>
                <c:pt idx="545">
                  <c:v>197.96350000000001</c:v>
                </c:pt>
                <c:pt idx="546">
                  <c:v>193.291</c:v>
                </c:pt>
                <c:pt idx="547">
                  <c:v>194.2911</c:v>
                </c:pt>
                <c:pt idx="548">
                  <c:v>191.33860000000001</c:v>
                </c:pt>
                <c:pt idx="549">
                  <c:v>191.43639999999999</c:v>
                </c:pt>
                <c:pt idx="550">
                  <c:v>192.05350000000001</c:v>
                </c:pt>
                <c:pt idx="551">
                  <c:v>195.54990000000001</c:v>
                </c:pt>
                <c:pt idx="552">
                  <c:v>194.81530000000001</c:v>
                </c:pt>
                <c:pt idx="553">
                  <c:v>196.0436</c:v>
                </c:pt>
                <c:pt idx="554">
                  <c:v>196.14019999999999</c:v>
                </c:pt>
                <c:pt idx="555">
                  <c:v>194.92959999999999</c:v>
                </c:pt>
                <c:pt idx="556">
                  <c:v>194.9385</c:v>
                </c:pt>
                <c:pt idx="557">
                  <c:v>192.20070000000001</c:v>
                </c:pt>
                <c:pt idx="558">
                  <c:v>195.94290000000001</c:v>
                </c:pt>
                <c:pt idx="559">
                  <c:v>193.4794</c:v>
                </c:pt>
                <c:pt idx="560">
                  <c:v>195.20320000000001</c:v>
                </c:pt>
                <c:pt idx="561">
                  <c:v>200.27099999999999</c:v>
                </c:pt>
                <c:pt idx="562">
                  <c:v>194.09180000000001</c:v>
                </c:pt>
                <c:pt idx="563">
                  <c:v>195.79939999999999</c:v>
                </c:pt>
                <c:pt idx="564">
                  <c:v>198.267</c:v>
                </c:pt>
                <c:pt idx="565">
                  <c:v>197.89150000000001</c:v>
                </c:pt>
                <c:pt idx="566">
                  <c:v>194.2458</c:v>
                </c:pt>
                <c:pt idx="567">
                  <c:v>190.01230000000001</c:v>
                </c:pt>
                <c:pt idx="568">
                  <c:v>194.66669999999999</c:v>
                </c:pt>
                <c:pt idx="569">
                  <c:v>197.01400000000001</c:v>
                </c:pt>
                <c:pt idx="570">
                  <c:v>198.27680000000001</c:v>
                </c:pt>
                <c:pt idx="571">
                  <c:v>196.9495</c:v>
                </c:pt>
                <c:pt idx="572">
                  <c:v>196.26920000000001</c:v>
                </c:pt>
                <c:pt idx="573">
                  <c:v>193.26679999999999</c:v>
                </c:pt>
                <c:pt idx="574">
                  <c:v>192.09110000000001</c:v>
                </c:pt>
                <c:pt idx="575">
                  <c:v>189.67490000000001</c:v>
                </c:pt>
                <c:pt idx="576">
                  <c:v>195.6071</c:v>
                </c:pt>
                <c:pt idx="577">
                  <c:v>194.8776</c:v>
                </c:pt>
                <c:pt idx="578">
                  <c:v>199.12979999999999</c:v>
                </c:pt>
                <c:pt idx="579">
                  <c:v>197.0232</c:v>
                </c:pt>
                <c:pt idx="580">
                  <c:v>194.95820000000001</c:v>
                </c:pt>
                <c:pt idx="581">
                  <c:v>186.80510000000001</c:v>
                </c:pt>
                <c:pt idx="582">
                  <c:v>191.911</c:v>
                </c:pt>
                <c:pt idx="583">
                  <c:v>194.62039999999999</c:v>
                </c:pt>
                <c:pt idx="584">
                  <c:v>191.7379</c:v>
                </c:pt>
                <c:pt idx="585">
                  <c:v>190.51400000000001</c:v>
                </c:pt>
                <c:pt idx="586">
                  <c:v>194.08080000000001</c:v>
                </c:pt>
                <c:pt idx="587">
                  <c:v>189.96510000000001</c:v>
                </c:pt>
                <c:pt idx="588">
                  <c:v>191.8468</c:v>
                </c:pt>
                <c:pt idx="589">
                  <c:v>192.3253</c:v>
                </c:pt>
                <c:pt idx="590">
                  <c:v>191.05529999999999</c:v>
                </c:pt>
                <c:pt idx="591">
                  <c:v>192.37809999999999</c:v>
                </c:pt>
                <c:pt idx="592">
                  <c:v>192.84569999999999</c:v>
                </c:pt>
                <c:pt idx="593">
                  <c:v>193.20740000000001</c:v>
                </c:pt>
                <c:pt idx="594">
                  <c:v>190.7534</c:v>
                </c:pt>
                <c:pt idx="595">
                  <c:v>193.7363</c:v>
                </c:pt>
                <c:pt idx="596">
                  <c:v>191.32499999999999</c:v>
                </c:pt>
                <c:pt idx="597">
                  <c:v>188.54050000000001</c:v>
                </c:pt>
                <c:pt idx="598">
                  <c:v>193.416</c:v>
                </c:pt>
                <c:pt idx="599">
                  <c:v>194.5985</c:v>
                </c:pt>
                <c:pt idx="600">
                  <c:v>189.97739999999999</c:v>
                </c:pt>
                <c:pt idx="601">
                  <c:v>190.67420000000001</c:v>
                </c:pt>
                <c:pt idx="602">
                  <c:v>198.36799999999999</c:v>
                </c:pt>
                <c:pt idx="603">
                  <c:v>197.1994</c:v>
                </c:pt>
                <c:pt idx="604">
                  <c:v>191.4503</c:v>
                </c:pt>
                <c:pt idx="605">
                  <c:v>192.65809999999999</c:v>
                </c:pt>
                <c:pt idx="606">
                  <c:v>191.83709999999999</c:v>
                </c:pt>
                <c:pt idx="607">
                  <c:v>192.75569999999999</c:v>
                </c:pt>
                <c:pt idx="608">
                  <c:v>192.71969999999999</c:v>
                </c:pt>
                <c:pt idx="609">
                  <c:v>191.21809999999999</c:v>
                </c:pt>
                <c:pt idx="610">
                  <c:v>192.55260000000001</c:v>
                </c:pt>
                <c:pt idx="611">
                  <c:v>190.96690000000001</c:v>
                </c:pt>
                <c:pt idx="612">
                  <c:v>194.04390000000001</c:v>
                </c:pt>
                <c:pt idx="613">
                  <c:v>192.1797</c:v>
                </c:pt>
                <c:pt idx="614">
                  <c:v>190.261</c:v>
                </c:pt>
                <c:pt idx="615">
                  <c:v>193.208</c:v>
                </c:pt>
                <c:pt idx="616">
                  <c:v>192.03059999999999</c:v>
                </c:pt>
                <c:pt idx="617">
                  <c:v>192.7869</c:v>
                </c:pt>
                <c:pt idx="618">
                  <c:v>193.06639999999999</c:v>
                </c:pt>
                <c:pt idx="619">
                  <c:v>192.8794</c:v>
                </c:pt>
                <c:pt idx="620">
                  <c:v>190.99930000000001</c:v>
                </c:pt>
                <c:pt idx="621">
                  <c:v>195.5993</c:v>
                </c:pt>
                <c:pt idx="622">
                  <c:v>196.80009999999999</c:v>
                </c:pt>
                <c:pt idx="623">
                  <c:v>195.07599999999999</c:v>
                </c:pt>
                <c:pt idx="624">
                  <c:v>192.00579999999999</c:v>
                </c:pt>
                <c:pt idx="625">
                  <c:v>191.74879999999999</c:v>
                </c:pt>
                <c:pt idx="626">
                  <c:v>191.97470000000001</c:v>
                </c:pt>
                <c:pt idx="627">
                  <c:v>189.31489999999999</c:v>
                </c:pt>
                <c:pt idx="628">
                  <c:v>193.5925</c:v>
                </c:pt>
                <c:pt idx="629">
                  <c:v>196.03100000000001</c:v>
                </c:pt>
                <c:pt idx="630">
                  <c:v>193.4374</c:v>
                </c:pt>
                <c:pt idx="631">
                  <c:v>194.4682</c:v>
                </c:pt>
                <c:pt idx="632">
                  <c:v>193.1985</c:v>
                </c:pt>
                <c:pt idx="633">
                  <c:v>197.40860000000001</c:v>
                </c:pt>
                <c:pt idx="634">
                  <c:v>197.7037</c:v>
                </c:pt>
                <c:pt idx="635">
                  <c:v>201.80770000000001</c:v>
                </c:pt>
                <c:pt idx="636">
                  <c:v>202.60849999999999</c:v>
                </c:pt>
                <c:pt idx="637">
                  <c:v>200.4178</c:v>
                </c:pt>
                <c:pt idx="638">
                  <c:v>201.25460000000001</c:v>
                </c:pt>
                <c:pt idx="639">
                  <c:v>199.45310000000001</c:v>
                </c:pt>
                <c:pt idx="640">
                  <c:v>195.76009999999999</c:v>
                </c:pt>
                <c:pt idx="641">
                  <c:v>195.36089999999999</c:v>
                </c:pt>
                <c:pt idx="642">
                  <c:v>196.32660000000001</c:v>
                </c:pt>
                <c:pt idx="643">
                  <c:v>198.50139999999999</c:v>
                </c:pt>
                <c:pt idx="644">
                  <c:v>197.5343</c:v>
                </c:pt>
                <c:pt idx="645">
                  <c:v>199.17089999999999</c:v>
                </c:pt>
                <c:pt idx="646">
                  <c:v>193.7013</c:v>
                </c:pt>
                <c:pt idx="647">
                  <c:v>195.66050000000001</c:v>
                </c:pt>
                <c:pt idx="648">
                  <c:v>195.2808</c:v>
                </c:pt>
                <c:pt idx="649">
                  <c:v>196.42</c:v>
                </c:pt>
                <c:pt idx="650">
                  <c:v>193.48390000000001</c:v>
                </c:pt>
                <c:pt idx="651">
                  <c:v>194.87809999999999</c:v>
                </c:pt>
                <c:pt idx="652">
                  <c:v>194.3364</c:v>
                </c:pt>
                <c:pt idx="653">
                  <c:v>191.857</c:v>
                </c:pt>
                <c:pt idx="654">
                  <c:v>193.6276</c:v>
                </c:pt>
                <c:pt idx="655">
                  <c:v>198.95760000000001</c:v>
                </c:pt>
                <c:pt idx="656">
                  <c:v>197.32919999999999</c:v>
                </c:pt>
                <c:pt idx="657">
                  <c:v>196.166</c:v>
                </c:pt>
                <c:pt idx="658">
                  <c:v>195.22980000000001</c:v>
                </c:pt>
                <c:pt idx="659">
                  <c:v>192.81790000000001</c:v>
                </c:pt>
                <c:pt idx="660">
                  <c:v>192.93899999999999</c:v>
                </c:pt>
                <c:pt idx="661">
                  <c:v>195.7655</c:v>
                </c:pt>
                <c:pt idx="662">
                  <c:v>196.47049999999999</c:v>
                </c:pt>
                <c:pt idx="663">
                  <c:v>195.51169999999999</c:v>
                </c:pt>
                <c:pt idx="664">
                  <c:v>194.22200000000001</c:v>
                </c:pt>
                <c:pt idx="665">
                  <c:v>192.37260000000001</c:v>
                </c:pt>
                <c:pt idx="666">
                  <c:v>190.99430000000001</c:v>
                </c:pt>
                <c:pt idx="667">
                  <c:v>187.94399999999999</c:v>
                </c:pt>
                <c:pt idx="668">
                  <c:v>187.31270000000001</c:v>
                </c:pt>
                <c:pt idx="669">
                  <c:v>196.7578</c:v>
                </c:pt>
                <c:pt idx="670">
                  <c:v>196.315</c:v>
                </c:pt>
                <c:pt idx="671">
                  <c:v>196.9676</c:v>
                </c:pt>
                <c:pt idx="672">
                  <c:v>198.58160000000001</c:v>
                </c:pt>
                <c:pt idx="673">
                  <c:v>196.13390000000001</c:v>
                </c:pt>
                <c:pt idx="674">
                  <c:v>196.1011</c:v>
                </c:pt>
                <c:pt idx="675">
                  <c:v>197.20269999999999</c:v>
                </c:pt>
                <c:pt idx="676">
                  <c:v>194.23580000000001</c:v>
                </c:pt>
                <c:pt idx="677">
                  <c:v>199.88409999999999</c:v>
                </c:pt>
                <c:pt idx="678">
                  <c:v>203.8442</c:v>
                </c:pt>
                <c:pt idx="679">
                  <c:v>197.02279999999999</c:v>
                </c:pt>
                <c:pt idx="680">
                  <c:v>199.4221</c:v>
                </c:pt>
                <c:pt idx="681">
                  <c:v>204.0136</c:v>
                </c:pt>
                <c:pt idx="682">
                  <c:v>199.8597</c:v>
                </c:pt>
                <c:pt idx="683">
                  <c:v>195.04429999999999</c:v>
                </c:pt>
                <c:pt idx="684">
                  <c:v>196.88200000000001</c:v>
                </c:pt>
                <c:pt idx="685">
                  <c:v>196.315</c:v>
                </c:pt>
                <c:pt idx="686">
                  <c:v>197.5575</c:v>
                </c:pt>
                <c:pt idx="687">
                  <c:v>191.3279</c:v>
                </c:pt>
                <c:pt idx="688">
                  <c:v>189.7328</c:v>
                </c:pt>
                <c:pt idx="689">
                  <c:v>191.67490000000001</c:v>
                </c:pt>
                <c:pt idx="690">
                  <c:v>198.107</c:v>
                </c:pt>
                <c:pt idx="691">
                  <c:v>192.4676</c:v>
                </c:pt>
                <c:pt idx="692">
                  <c:v>193.34389999999999</c:v>
                </c:pt>
                <c:pt idx="693">
                  <c:v>191.53980000000001</c:v>
                </c:pt>
                <c:pt idx="694">
                  <c:v>185.9385</c:v>
                </c:pt>
                <c:pt idx="695">
                  <c:v>190.10400000000001</c:v>
                </c:pt>
                <c:pt idx="696">
                  <c:v>192.1378</c:v>
                </c:pt>
                <c:pt idx="697">
                  <c:v>192.4855</c:v>
                </c:pt>
                <c:pt idx="698">
                  <c:v>188.1695</c:v>
                </c:pt>
                <c:pt idx="699">
                  <c:v>187.3417</c:v>
                </c:pt>
                <c:pt idx="700">
                  <c:v>194.88069999999999</c:v>
                </c:pt>
                <c:pt idx="701">
                  <c:v>200.13900000000001</c:v>
                </c:pt>
                <c:pt idx="702">
                  <c:v>192.75819999999999</c:v>
                </c:pt>
                <c:pt idx="703">
                  <c:v>191.49760000000001</c:v>
                </c:pt>
                <c:pt idx="704">
                  <c:v>193.43029999999999</c:v>
                </c:pt>
                <c:pt idx="705">
                  <c:v>193.8304</c:v>
                </c:pt>
                <c:pt idx="706">
                  <c:v>191.55590000000001</c:v>
                </c:pt>
                <c:pt idx="707">
                  <c:v>190.8811</c:v>
                </c:pt>
                <c:pt idx="708">
                  <c:v>196.25659999999999</c:v>
                </c:pt>
                <c:pt idx="709">
                  <c:v>196.0865</c:v>
                </c:pt>
                <c:pt idx="710">
                  <c:v>196.4281</c:v>
                </c:pt>
                <c:pt idx="711">
                  <c:v>192.9632</c:v>
                </c:pt>
                <c:pt idx="712">
                  <c:v>191.57509999999999</c:v>
                </c:pt>
                <c:pt idx="713">
                  <c:v>194.38759999999999</c:v>
                </c:pt>
                <c:pt idx="714">
                  <c:v>192.70599999999999</c:v>
                </c:pt>
                <c:pt idx="715">
                  <c:v>191.21449999999999</c:v>
                </c:pt>
                <c:pt idx="716">
                  <c:v>193.7115</c:v>
                </c:pt>
                <c:pt idx="717">
                  <c:v>198.1583</c:v>
                </c:pt>
                <c:pt idx="718">
                  <c:v>196.33930000000001</c:v>
                </c:pt>
                <c:pt idx="719">
                  <c:v>194.20310000000001</c:v>
                </c:pt>
                <c:pt idx="720">
                  <c:v>193.67529999999999</c:v>
                </c:pt>
                <c:pt idx="721">
                  <c:v>192.97300000000001</c:v>
                </c:pt>
                <c:pt idx="722">
                  <c:v>192.73159999999999</c:v>
                </c:pt>
                <c:pt idx="723">
                  <c:v>190.57579999999999</c:v>
                </c:pt>
                <c:pt idx="724">
                  <c:v>191.44049999999999</c:v>
                </c:pt>
                <c:pt idx="725">
                  <c:v>194.751</c:v>
                </c:pt>
                <c:pt idx="726">
                  <c:v>193.12029999999999</c:v>
                </c:pt>
                <c:pt idx="727">
                  <c:v>196.1773</c:v>
                </c:pt>
                <c:pt idx="728">
                  <c:v>195.2825</c:v>
                </c:pt>
                <c:pt idx="729">
                  <c:v>193.8415</c:v>
                </c:pt>
                <c:pt idx="730">
                  <c:v>190.05430000000001</c:v>
                </c:pt>
                <c:pt idx="731">
                  <c:v>190.79490000000001</c:v>
                </c:pt>
                <c:pt idx="732">
                  <c:v>192.05969999999999</c:v>
                </c:pt>
                <c:pt idx="733">
                  <c:v>192.81979999999999</c:v>
                </c:pt>
                <c:pt idx="734">
                  <c:v>193.64920000000001</c:v>
                </c:pt>
                <c:pt idx="735">
                  <c:v>192.52209999999999</c:v>
                </c:pt>
                <c:pt idx="736">
                  <c:v>194.32300000000001</c:v>
                </c:pt>
                <c:pt idx="737">
                  <c:v>190.47739999999999</c:v>
                </c:pt>
                <c:pt idx="738">
                  <c:v>189.03270000000001</c:v>
                </c:pt>
                <c:pt idx="739">
                  <c:v>194.45529999999999</c:v>
                </c:pt>
                <c:pt idx="740">
                  <c:v>195.98169999999999</c:v>
                </c:pt>
                <c:pt idx="741">
                  <c:v>200.82310000000001</c:v>
                </c:pt>
                <c:pt idx="742">
                  <c:v>191.9692</c:v>
                </c:pt>
                <c:pt idx="743">
                  <c:v>194.1799</c:v>
                </c:pt>
                <c:pt idx="744">
                  <c:v>193.5044</c:v>
                </c:pt>
                <c:pt idx="745">
                  <c:v>194.5068</c:v>
                </c:pt>
                <c:pt idx="746">
                  <c:v>192.41800000000001</c:v>
                </c:pt>
                <c:pt idx="747">
                  <c:v>186.68039999999999</c:v>
                </c:pt>
                <c:pt idx="748">
                  <c:v>190.26310000000001</c:v>
                </c:pt>
                <c:pt idx="749">
                  <c:v>193.01900000000001</c:v>
                </c:pt>
                <c:pt idx="750">
                  <c:v>193.01759999999999</c:v>
                </c:pt>
                <c:pt idx="751">
                  <c:v>193.43780000000001</c:v>
                </c:pt>
                <c:pt idx="752">
                  <c:v>193.6096</c:v>
                </c:pt>
                <c:pt idx="753">
                  <c:v>190.684</c:v>
                </c:pt>
                <c:pt idx="754">
                  <c:v>195.16309999999999</c:v>
                </c:pt>
                <c:pt idx="755">
                  <c:v>194.72149999999999</c:v>
                </c:pt>
                <c:pt idx="756">
                  <c:v>188.9271</c:v>
                </c:pt>
                <c:pt idx="757">
                  <c:v>193.12280000000001</c:v>
                </c:pt>
                <c:pt idx="758">
                  <c:v>196.38229999999999</c:v>
                </c:pt>
                <c:pt idx="759">
                  <c:v>196.1181</c:v>
                </c:pt>
                <c:pt idx="760">
                  <c:v>190.90119999999999</c:v>
                </c:pt>
                <c:pt idx="761">
                  <c:v>190.18600000000001</c:v>
                </c:pt>
                <c:pt idx="762">
                  <c:v>194.26339999999999</c:v>
                </c:pt>
                <c:pt idx="763">
                  <c:v>196.0153</c:v>
                </c:pt>
                <c:pt idx="764">
                  <c:v>194.16919999999999</c:v>
                </c:pt>
                <c:pt idx="765">
                  <c:v>192.66980000000001</c:v>
                </c:pt>
                <c:pt idx="766">
                  <c:v>192.79</c:v>
                </c:pt>
                <c:pt idx="767">
                  <c:v>192.14850000000001</c:v>
                </c:pt>
                <c:pt idx="768">
                  <c:v>194.11779999999999</c:v>
                </c:pt>
                <c:pt idx="769">
                  <c:v>196.64789999999999</c:v>
                </c:pt>
                <c:pt idx="770">
                  <c:v>191.1643</c:v>
                </c:pt>
                <c:pt idx="771">
                  <c:v>191.7159</c:v>
                </c:pt>
                <c:pt idx="772">
                  <c:v>195.47620000000001</c:v>
                </c:pt>
                <c:pt idx="773">
                  <c:v>193.46709999999999</c:v>
                </c:pt>
                <c:pt idx="774">
                  <c:v>188.12479999999999</c:v>
                </c:pt>
                <c:pt idx="775">
                  <c:v>190.08410000000001</c:v>
                </c:pt>
                <c:pt idx="776">
                  <c:v>11.87602</c:v>
                </c:pt>
                <c:pt idx="777">
                  <c:v>22.558769999999999</c:v>
                </c:pt>
                <c:pt idx="778">
                  <c:v>31.54683</c:v>
                </c:pt>
                <c:pt idx="779">
                  <c:v>36.23433</c:v>
                </c:pt>
                <c:pt idx="780">
                  <c:v>44.983449999999998</c:v>
                </c:pt>
                <c:pt idx="781">
                  <c:v>47.53689</c:v>
                </c:pt>
                <c:pt idx="782">
                  <c:v>61.579479999999997</c:v>
                </c:pt>
                <c:pt idx="783">
                  <c:v>123.9308</c:v>
                </c:pt>
                <c:pt idx="784">
                  <c:v>171.30160000000001</c:v>
                </c:pt>
                <c:pt idx="785">
                  <c:v>201.88290000000001</c:v>
                </c:pt>
                <c:pt idx="786">
                  <c:v>211.48269999999999</c:v>
                </c:pt>
                <c:pt idx="787">
                  <c:v>205.2252</c:v>
                </c:pt>
                <c:pt idx="788">
                  <c:v>197.77860000000001</c:v>
                </c:pt>
                <c:pt idx="789">
                  <c:v>196.55770000000001</c:v>
                </c:pt>
                <c:pt idx="790">
                  <c:v>194.20699999999999</c:v>
                </c:pt>
                <c:pt idx="791">
                  <c:v>195.92769999999999</c:v>
                </c:pt>
                <c:pt idx="792">
                  <c:v>196.6995</c:v>
                </c:pt>
                <c:pt idx="793">
                  <c:v>193.99359999999999</c:v>
                </c:pt>
                <c:pt idx="794">
                  <c:v>192.108</c:v>
                </c:pt>
                <c:pt idx="795">
                  <c:v>191.685</c:v>
                </c:pt>
                <c:pt idx="796">
                  <c:v>194.08359999999999</c:v>
                </c:pt>
                <c:pt idx="797">
                  <c:v>191.4436</c:v>
                </c:pt>
                <c:pt idx="798">
                  <c:v>189.67410000000001</c:v>
                </c:pt>
                <c:pt idx="799">
                  <c:v>193.0745</c:v>
                </c:pt>
                <c:pt idx="800">
                  <c:v>194.2878</c:v>
                </c:pt>
                <c:pt idx="801">
                  <c:v>196.55109999999999</c:v>
                </c:pt>
                <c:pt idx="802">
                  <c:v>195.5823</c:v>
                </c:pt>
                <c:pt idx="803">
                  <c:v>194.30019999999999</c:v>
                </c:pt>
                <c:pt idx="804">
                  <c:v>193.61539999999999</c:v>
                </c:pt>
                <c:pt idx="805">
                  <c:v>194.10159999999999</c:v>
                </c:pt>
                <c:pt idx="806">
                  <c:v>196.70320000000001</c:v>
                </c:pt>
                <c:pt idx="807">
                  <c:v>200.84020000000001</c:v>
                </c:pt>
                <c:pt idx="808">
                  <c:v>198.81370000000001</c:v>
                </c:pt>
                <c:pt idx="809">
                  <c:v>195.88749999999999</c:v>
                </c:pt>
                <c:pt idx="810">
                  <c:v>197.3724</c:v>
                </c:pt>
                <c:pt idx="811">
                  <c:v>197.22499999999999</c:v>
                </c:pt>
                <c:pt idx="812">
                  <c:v>196.18219999999999</c:v>
                </c:pt>
                <c:pt idx="813">
                  <c:v>196.5087</c:v>
                </c:pt>
                <c:pt idx="814">
                  <c:v>204.23410000000001</c:v>
                </c:pt>
                <c:pt idx="815">
                  <c:v>204.8246</c:v>
                </c:pt>
                <c:pt idx="816">
                  <c:v>202.1121</c:v>
                </c:pt>
                <c:pt idx="817">
                  <c:v>200.88079999999999</c:v>
                </c:pt>
                <c:pt idx="818">
                  <c:v>200.61330000000001</c:v>
                </c:pt>
                <c:pt idx="819">
                  <c:v>199.26560000000001</c:v>
                </c:pt>
                <c:pt idx="820">
                  <c:v>200.3022</c:v>
                </c:pt>
                <c:pt idx="821">
                  <c:v>200.89779999999999</c:v>
                </c:pt>
                <c:pt idx="822">
                  <c:v>198.3535</c:v>
                </c:pt>
                <c:pt idx="823">
                  <c:v>198.84780000000001</c:v>
                </c:pt>
                <c:pt idx="824">
                  <c:v>198.06360000000001</c:v>
                </c:pt>
                <c:pt idx="825">
                  <c:v>198.50550000000001</c:v>
                </c:pt>
                <c:pt idx="826">
                  <c:v>201.1772</c:v>
                </c:pt>
                <c:pt idx="827">
                  <c:v>201.61959999999999</c:v>
                </c:pt>
                <c:pt idx="828">
                  <c:v>199.40469999999999</c:v>
                </c:pt>
                <c:pt idx="829">
                  <c:v>200.352</c:v>
                </c:pt>
                <c:pt idx="830">
                  <c:v>204.7671</c:v>
                </c:pt>
                <c:pt idx="831">
                  <c:v>202.2028</c:v>
                </c:pt>
                <c:pt idx="832">
                  <c:v>200.19540000000001</c:v>
                </c:pt>
                <c:pt idx="833">
                  <c:v>202.0016</c:v>
                </c:pt>
                <c:pt idx="834">
                  <c:v>200.6574</c:v>
                </c:pt>
                <c:pt idx="835">
                  <c:v>196.23599999999999</c:v>
                </c:pt>
                <c:pt idx="836">
                  <c:v>204.81049999999999</c:v>
                </c:pt>
                <c:pt idx="837">
                  <c:v>204.47900000000001</c:v>
                </c:pt>
                <c:pt idx="838">
                  <c:v>201.6857</c:v>
                </c:pt>
                <c:pt idx="839">
                  <c:v>203.7593</c:v>
                </c:pt>
                <c:pt idx="840">
                  <c:v>202.44139999999999</c:v>
                </c:pt>
                <c:pt idx="841">
                  <c:v>202.47219999999999</c:v>
                </c:pt>
                <c:pt idx="842">
                  <c:v>201.99950000000001</c:v>
                </c:pt>
                <c:pt idx="843">
                  <c:v>199.8493</c:v>
                </c:pt>
                <c:pt idx="844">
                  <c:v>202.60400000000001</c:v>
                </c:pt>
                <c:pt idx="845">
                  <c:v>205.56450000000001</c:v>
                </c:pt>
                <c:pt idx="846">
                  <c:v>200.95740000000001</c:v>
                </c:pt>
                <c:pt idx="847">
                  <c:v>198.45339999999999</c:v>
                </c:pt>
                <c:pt idx="848">
                  <c:v>197.43350000000001</c:v>
                </c:pt>
                <c:pt idx="849">
                  <c:v>197.51730000000001</c:v>
                </c:pt>
                <c:pt idx="850">
                  <c:v>195.82419999999999</c:v>
                </c:pt>
                <c:pt idx="851">
                  <c:v>198.01220000000001</c:v>
                </c:pt>
                <c:pt idx="852">
                  <c:v>198.44110000000001</c:v>
                </c:pt>
                <c:pt idx="853">
                  <c:v>202.76009999999999</c:v>
                </c:pt>
                <c:pt idx="854">
                  <c:v>204.80619999999999</c:v>
                </c:pt>
                <c:pt idx="855">
                  <c:v>204.7749</c:v>
                </c:pt>
                <c:pt idx="856">
                  <c:v>198.54140000000001</c:v>
                </c:pt>
                <c:pt idx="857">
                  <c:v>199.40450000000001</c:v>
                </c:pt>
                <c:pt idx="858">
                  <c:v>203.32249999999999</c:v>
                </c:pt>
                <c:pt idx="859">
                  <c:v>205.21260000000001</c:v>
                </c:pt>
                <c:pt idx="860">
                  <c:v>196.98259999999999</c:v>
                </c:pt>
                <c:pt idx="861">
                  <c:v>197.5849</c:v>
                </c:pt>
                <c:pt idx="862">
                  <c:v>201.3725</c:v>
                </c:pt>
                <c:pt idx="863">
                  <c:v>202.00649999999999</c:v>
                </c:pt>
                <c:pt idx="864">
                  <c:v>204.91460000000001</c:v>
                </c:pt>
                <c:pt idx="865">
                  <c:v>197.6018</c:v>
                </c:pt>
                <c:pt idx="866">
                  <c:v>196.68459999999999</c:v>
                </c:pt>
                <c:pt idx="867">
                  <c:v>199.75370000000001</c:v>
                </c:pt>
                <c:pt idx="868">
                  <c:v>197.47460000000001</c:v>
                </c:pt>
                <c:pt idx="869">
                  <c:v>203.40180000000001</c:v>
                </c:pt>
                <c:pt idx="870">
                  <c:v>200.69919999999999</c:v>
                </c:pt>
                <c:pt idx="871">
                  <c:v>200.71520000000001</c:v>
                </c:pt>
                <c:pt idx="872">
                  <c:v>201.20410000000001</c:v>
                </c:pt>
                <c:pt idx="873">
                  <c:v>200.85339999999999</c:v>
                </c:pt>
                <c:pt idx="874">
                  <c:v>199.49789999999999</c:v>
                </c:pt>
                <c:pt idx="875">
                  <c:v>202.56569999999999</c:v>
                </c:pt>
                <c:pt idx="876">
                  <c:v>205.06479999999999</c:v>
                </c:pt>
                <c:pt idx="877">
                  <c:v>204.78149999999999</c:v>
                </c:pt>
                <c:pt idx="878">
                  <c:v>201.71029999999999</c:v>
                </c:pt>
                <c:pt idx="879">
                  <c:v>198.98009999999999</c:v>
                </c:pt>
                <c:pt idx="880">
                  <c:v>203.7835</c:v>
                </c:pt>
                <c:pt idx="881">
                  <c:v>200.28800000000001</c:v>
                </c:pt>
                <c:pt idx="882">
                  <c:v>202.5189</c:v>
                </c:pt>
                <c:pt idx="883">
                  <c:v>200.69210000000001</c:v>
                </c:pt>
                <c:pt idx="884">
                  <c:v>197.95840000000001</c:v>
                </c:pt>
                <c:pt idx="885">
                  <c:v>194.6447</c:v>
                </c:pt>
                <c:pt idx="886">
                  <c:v>195.1371</c:v>
                </c:pt>
                <c:pt idx="887">
                  <c:v>203.57230000000001</c:v>
                </c:pt>
                <c:pt idx="888">
                  <c:v>198.96969999999999</c:v>
                </c:pt>
                <c:pt idx="889">
                  <c:v>199.81110000000001</c:v>
                </c:pt>
                <c:pt idx="890">
                  <c:v>201.8201</c:v>
                </c:pt>
                <c:pt idx="891">
                  <c:v>199.78059999999999</c:v>
                </c:pt>
                <c:pt idx="892">
                  <c:v>203.01490000000001</c:v>
                </c:pt>
                <c:pt idx="893">
                  <c:v>204.81030000000001</c:v>
                </c:pt>
                <c:pt idx="894">
                  <c:v>201.61490000000001</c:v>
                </c:pt>
                <c:pt idx="895">
                  <c:v>202.036</c:v>
                </c:pt>
                <c:pt idx="896">
                  <c:v>198.51750000000001</c:v>
                </c:pt>
                <c:pt idx="897">
                  <c:v>200.05330000000001</c:v>
                </c:pt>
                <c:pt idx="898">
                  <c:v>205.34950000000001</c:v>
                </c:pt>
                <c:pt idx="899">
                  <c:v>204.09729999999999</c:v>
                </c:pt>
                <c:pt idx="900">
                  <c:v>202.05500000000001</c:v>
                </c:pt>
                <c:pt idx="901">
                  <c:v>202.99860000000001</c:v>
                </c:pt>
                <c:pt idx="902">
                  <c:v>200.1276</c:v>
                </c:pt>
                <c:pt idx="903">
                  <c:v>199.45089999999999</c:v>
                </c:pt>
                <c:pt idx="904">
                  <c:v>199.13220000000001</c:v>
                </c:pt>
                <c:pt idx="905">
                  <c:v>200.61150000000001</c:v>
                </c:pt>
                <c:pt idx="906">
                  <c:v>198.54259999999999</c:v>
                </c:pt>
                <c:pt idx="907">
                  <c:v>201.12970000000001</c:v>
                </c:pt>
                <c:pt idx="908">
                  <c:v>201.24420000000001</c:v>
                </c:pt>
                <c:pt idx="909">
                  <c:v>202.40860000000001</c:v>
                </c:pt>
                <c:pt idx="910">
                  <c:v>200.2226</c:v>
                </c:pt>
                <c:pt idx="911">
                  <c:v>197.61859999999999</c:v>
                </c:pt>
                <c:pt idx="912">
                  <c:v>199.41849999999999</c:v>
                </c:pt>
                <c:pt idx="913">
                  <c:v>205.27369999999999</c:v>
                </c:pt>
                <c:pt idx="914">
                  <c:v>203.57900000000001</c:v>
                </c:pt>
                <c:pt idx="915">
                  <c:v>206.68199999999999</c:v>
                </c:pt>
                <c:pt idx="916">
                  <c:v>201.9289</c:v>
                </c:pt>
                <c:pt idx="917">
                  <c:v>198.7756</c:v>
                </c:pt>
                <c:pt idx="918">
                  <c:v>199.14340000000001</c:v>
                </c:pt>
                <c:pt idx="919">
                  <c:v>199.67099999999999</c:v>
                </c:pt>
                <c:pt idx="920">
                  <c:v>198.7987</c:v>
                </c:pt>
                <c:pt idx="921">
                  <c:v>204.8518</c:v>
                </c:pt>
                <c:pt idx="922">
                  <c:v>203.10130000000001</c:v>
                </c:pt>
                <c:pt idx="923">
                  <c:v>205.98949999999999</c:v>
                </c:pt>
                <c:pt idx="924">
                  <c:v>203.7302</c:v>
                </c:pt>
                <c:pt idx="925">
                  <c:v>198.85919999999999</c:v>
                </c:pt>
                <c:pt idx="926">
                  <c:v>194.76169999999999</c:v>
                </c:pt>
                <c:pt idx="927">
                  <c:v>196.55019999999999</c:v>
                </c:pt>
                <c:pt idx="928">
                  <c:v>203.49100000000001</c:v>
                </c:pt>
                <c:pt idx="929">
                  <c:v>201.81389999999999</c:v>
                </c:pt>
                <c:pt idx="930">
                  <c:v>199.72370000000001</c:v>
                </c:pt>
                <c:pt idx="931">
                  <c:v>200.6234</c:v>
                </c:pt>
                <c:pt idx="932">
                  <c:v>201.11680000000001</c:v>
                </c:pt>
                <c:pt idx="933">
                  <c:v>198.62610000000001</c:v>
                </c:pt>
                <c:pt idx="934">
                  <c:v>202.20169999999999</c:v>
                </c:pt>
                <c:pt idx="935">
                  <c:v>203.98060000000001</c:v>
                </c:pt>
                <c:pt idx="936">
                  <c:v>200.30619999999999</c:v>
                </c:pt>
                <c:pt idx="937">
                  <c:v>201.98570000000001</c:v>
                </c:pt>
                <c:pt idx="938">
                  <c:v>200.1302</c:v>
                </c:pt>
                <c:pt idx="939">
                  <c:v>197.84190000000001</c:v>
                </c:pt>
                <c:pt idx="940">
                  <c:v>199.47800000000001</c:v>
                </c:pt>
                <c:pt idx="941">
                  <c:v>202.35400000000001</c:v>
                </c:pt>
                <c:pt idx="942">
                  <c:v>202.8981</c:v>
                </c:pt>
                <c:pt idx="943">
                  <c:v>203.08340000000001</c:v>
                </c:pt>
                <c:pt idx="944">
                  <c:v>204.28649999999999</c:v>
                </c:pt>
                <c:pt idx="945">
                  <c:v>206.35910000000001</c:v>
                </c:pt>
                <c:pt idx="946">
                  <c:v>203.79820000000001</c:v>
                </c:pt>
                <c:pt idx="947">
                  <c:v>198.0461</c:v>
                </c:pt>
                <c:pt idx="948">
                  <c:v>205.58439999999999</c:v>
                </c:pt>
                <c:pt idx="949">
                  <c:v>201.131</c:v>
                </c:pt>
                <c:pt idx="950">
                  <c:v>200.44579999999999</c:v>
                </c:pt>
                <c:pt idx="951">
                  <c:v>202.68450000000001</c:v>
                </c:pt>
                <c:pt idx="952">
                  <c:v>203.06819999999999</c:v>
                </c:pt>
                <c:pt idx="953">
                  <c:v>200.91929999999999</c:v>
                </c:pt>
                <c:pt idx="954">
                  <c:v>200.0181</c:v>
                </c:pt>
                <c:pt idx="955">
                  <c:v>202.52090000000001</c:v>
                </c:pt>
                <c:pt idx="956">
                  <c:v>199.19970000000001</c:v>
                </c:pt>
                <c:pt idx="957">
                  <c:v>200.3098</c:v>
                </c:pt>
                <c:pt idx="958">
                  <c:v>197.65010000000001</c:v>
                </c:pt>
                <c:pt idx="959">
                  <c:v>196.0438</c:v>
                </c:pt>
                <c:pt idx="960">
                  <c:v>199.6131</c:v>
                </c:pt>
                <c:pt idx="961">
                  <c:v>203.30410000000001</c:v>
                </c:pt>
                <c:pt idx="962">
                  <c:v>198.81530000000001</c:v>
                </c:pt>
                <c:pt idx="963">
                  <c:v>201.26480000000001</c:v>
                </c:pt>
                <c:pt idx="964">
                  <c:v>202.5009</c:v>
                </c:pt>
                <c:pt idx="965">
                  <c:v>200.26580000000001</c:v>
                </c:pt>
                <c:pt idx="966">
                  <c:v>200.1266</c:v>
                </c:pt>
                <c:pt idx="967">
                  <c:v>200.5171</c:v>
                </c:pt>
                <c:pt idx="968">
                  <c:v>207.39779999999999</c:v>
                </c:pt>
                <c:pt idx="969">
                  <c:v>205.1515</c:v>
                </c:pt>
                <c:pt idx="970">
                  <c:v>204.93180000000001</c:v>
                </c:pt>
                <c:pt idx="971">
                  <c:v>206.8373</c:v>
                </c:pt>
                <c:pt idx="972">
                  <c:v>202.97929999999999</c:v>
                </c:pt>
                <c:pt idx="973">
                  <c:v>200.3194</c:v>
                </c:pt>
                <c:pt idx="974">
                  <c:v>201.49619999999999</c:v>
                </c:pt>
                <c:pt idx="975">
                  <c:v>201.1942</c:v>
                </c:pt>
                <c:pt idx="976">
                  <c:v>200.17240000000001</c:v>
                </c:pt>
                <c:pt idx="977">
                  <c:v>203.6926</c:v>
                </c:pt>
                <c:pt idx="978">
                  <c:v>201.04480000000001</c:v>
                </c:pt>
                <c:pt idx="979">
                  <c:v>201.41839999999999</c:v>
                </c:pt>
                <c:pt idx="980">
                  <c:v>204.45490000000001</c:v>
                </c:pt>
                <c:pt idx="981">
                  <c:v>205.03989999999999</c:v>
                </c:pt>
                <c:pt idx="982">
                  <c:v>204.6824</c:v>
                </c:pt>
                <c:pt idx="983">
                  <c:v>203.39769999999999</c:v>
                </c:pt>
                <c:pt idx="984">
                  <c:v>203.12819999999999</c:v>
                </c:pt>
                <c:pt idx="985">
                  <c:v>199.4247</c:v>
                </c:pt>
                <c:pt idx="986">
                  <c:v>201.2047</c:v>
                </c:pt>
                <c:pt idx="987">
                  <c:v>201.49770000000001</c:v>
                </c:pt>
                <c:pt idx="988">
                  <c:v>201.8236</c:v>
                </c:pt>
                <c:pt idx="989">
                  <c:v>202.3809</c:v>
                </c:pt>
                <c:pt idx="990">
                  <c:v>199.00960000000001</c:v>
                </c:pt>
                <c:pt idx="991">
                  <c:v>199.3331</c:v>
                </c:pt>
                <c:pt idx="992">
                  <c:v>200.39869999999999</c:v>
                </c:pt>
                <c:pt idx="993">
                  <c:v>196.28450000000001</c:v>
                </c:pt>
                <c:pt idx="994">
                  <c:v>195.87559999999999</c:v>
                </c:pt>
                <c:pt idx="995">
                  <c:v>202.60980000000001</c:v>
                </c:pt>
                <c:pt idx="996">
                  <c:v>205.36959999999999</c:v>
                </c:pt>
                <c:pt idx="997">
                  <c:v>204.7338</c:v>
                </c:pt>
                <c:pt idx="998">
                  <c:v>207.56659999999999</c:v>
                </c:pt>
                <c:pt idx="999">
                  <c:v>207.39179999999999</c:v>
                </c:pt>
                <c:pt idx="1000">
                  <c:v>198.8426</c:v>
                </c:pt>
                <c:pt idx="1001">
                  <c:v>198.74160000000001</c:v>
                </c:pt>
                <c:pt idx="1002">
                  <c:v>202.2373</c:v>
                </c:pt>
                <c:pt idx="1003">
                  <c:v>200.25200000000001</c:v>
                </c:pt>
                <c:pt idx="1004">
                  <c:v>197.99299999999999</c:v>
                </c:pt>
                <c:pt idx="1005">
                  <c:v>202.28149999999999</c:v>
                </c:pt>
                <c:pt idx="1006">
                  <c:v>204.02520000000001</c:v>
                </c:pt>
                <c:pt idx="1007">
                  <c:v>203.20070000000001</c:v>
                </c:pt>
                <c:pt idx="1008">
                  <c:v>201.9708</c:v>
                </c:pt>
                <c:pt idx="1009">
                  <c:v>197.32310000000001</c:v>
                </c:pt>
                <c:pt idx="1010">
                  <c:v>198.92420000000001</c:v>
                </c:pt>
                <c:pt idx="1011">
                  <c:v>200.31450000000001</c:v>
                </c:pt>
                <c:pt idx="1012">
                  <c:v>198.55099999999999</c:v>
                </c:pt>
                <c:pt idx="1013">
                  <c:v>201.34970000000001</c:v>
                </c:pt>
                <c:pt idx="1014">
                  <c:v>201.71559999999999</c:v>
                </c:pt>
                <c:pt idx="1015">
                  <c:v>206.86539999999999</c:v>
                </c:pt>
                <c:pt idx="1016">
                  <c:v>211.43209999999999</c:v>
                </c:pt>
                <c:pt idx="1017">
                  <c:v>205.0265</c:v>
                </c:pt>
                <c:pt idx="1018">
                  <c:v>201.17009999999999</c:v>
                </c:pt>
                <c:pt idx="1019">
                  <c:v>201.68029999999999</c:v>
                </c:pt>
                <c:pt idx="1020">
                  <c:v>206.648</c:v>
                </c:pt>
                <c:pt idx="1021">
                  <c:v>204.52799999999999</c:v>
                </c:pt>
                <c:pt idx="1022">
                  <c:v>204.26830000000001</c:v>
                </c:pt>
                <c:pt idx="1023">
                  <c:v>197.46350000000001</c:v>
                </c:pt>
                <c:pt idx="1024">
                  <c:v>198.45089999999999</c:v>
                </c:pt>
                <c:pt idx="1025">
                  <c:v>199.67679999999999</c:v>
                </c:pt>
                <c:pt idx="1026">
                  <c:v>201.25229999999999</c:v>
                </c:pt>
                <c:pt idx="1027">
                  <c:v>199.7638</c:v>
                </c:pt>
                <c:pt idx="1028">
                  <c:v>203.13480000000001</c:v>
                </c:pt>
                <c:pt idx="1029">
                  <c:v>203.14250000000001</c:v>
                </c:pt>
                <c:pt idx="1030">
                  <c:v>200.4144</c:v>
                </c:pt>
                <c:pt idx="1031">
                  <c:v>200.33019999999999</c:v>
                </c:pt>
                <c:pt idx="1032">
                  <c:v>200.56059999999999</c:v>
                </c:pt>
                <c:pt idx="1033">
                  <c:v>202.32730000000001</c:v>
                </c:pt>
                <c:pt idx="1034">
                  <c:v>203.19630000000001</c:v>
                </c:pt>
                <c:pt idx="1035">
                  <c:v>198.5515</c:v>
                </c:pt>
                <c:pt idx="1036">
                  <c:v>196.7525</c:v>
                </c:pt>
                <c:pt idx="1037">
                  <c:v>198.63290000000001</c:v>
                </c:pt>
                <c:pt idx="1038">
                  <c:v>195.85059999999999</c:v>
                </c:pt>
                <c:pt idx="1039">
                  <c:v>194.73849999999999</c:v>
                </c:pt>
                <c:pt idx="1040">
                  <c:v>201.94460000000001</c:v>
                </c:pt>
                <c:pt idx="1041">
                  <c:v>202.19290000000001</c:v>
                </c:pt>
                <c:pt idx="1042">
                  <c:v>201.15</c:v>
                </c:pt>
                <c:pt idx="1043">
                  <c:v>201.11799999999999</c:v>
                </c:pt>
                <c:pt idx="1044">
                  <c:v>201.4684</c:v>
                </c:pt>
                <c:pt idx="1045">
                  <c:v>201.54259999999999</c:v>
                </c:pt>
                <c:pt idx="1046">
                  <c:v>200.93629999999999</c:v>
                </c:pt>
                <c:pt idx="1047">
                  <c:v>198.10290000000001</c:v>
                </c:pt>
                <c:pt idx="1048">
                  <c:v>198.9958</c:v>
                </c:pt>
                <c:pt idx="1049">
                  <c:v>202.04</c:v>
                </c:pt>
                <c:pt idx="1050">
                  <c:v>206.3193</c:v>
                </c:pt>
                <c:pt idx="1051">
                  <c:v>204.35310000000001</c:v>
                </c:pt>
                <c:pt idx="1052">
                  <c:v>198.65729999999999</c:v>
                </c:pt>
                <c:pt idx="1053">
                  <c:v>199.20330000000001</c:v>
                </c:pt>
                <c:pt idx="1054">
                  <c:v>201.01840000000001</c:v>
                </c:pt>
                <c:pt idx="1055">
                  <c:v>196.13900000000001</c:v>
                </c:pt>
                <c:pt idx="1056">
                  <c:v>195.8372</c:v>
                </c:pt>
                <c:pt idx="1057">
                  <c:v>205.35929999999999</c:v>
                </c:pt>
                <c:pt idx="1058">
                  <c:v>204.4024</c:v>
                </c:pt>
                <c:pt idx="1059">
                  <c:v>200.12540000000001</c:v>
                </c:pt>
                <c:pt idx="1060">
                  <c:v>199.25460000000001</c:v>
                </c:pt>
                <c:pt idx="1061">
                  <c:v>200.17519999999999</c:v>
                </c:pt>
                <c:pt idx="1062">
                  <c:v>195.79179999999999</c:v>
                </c:pt>
                <c:pt idx="1063">
                  <c:v>202.47929999999999</c:v>
                </c:pt>
                <c:pt idx="1064">
                  <c:v>200.93469999999999</c:v>
                </c:pt>
                <c:pt idx="1065">
                  <c:v>201.41030000000001</c:v>
                </c:pt>
                <c:pt idx="1066">
                  <c:v>202.97559999999999</c:v>
                </c:pt>
                <c:pt idx="1067">
                  <c:v>202.916</c:v>
                </c:pt>
                <c:pt idx="1068">
                  <c:v>200.0076</c:v>
                </c:pt>
                <c:pt idx="1069">
                  <c:v>200.9676</c:v>
                </c:pt>
                <c:pt idx="1070">
                  <c:v>202.95949999999999</c:v>
                </c:pt>
                <c:pt idx="1071">
                  <c:v>201.08670000000001</c:v>
                </c:pt>
                <c:pt idx="1072">
                  <c:v>200.16890000000001</c:v>
                </c:pt>
                <c:pt idx="1073">
                  <c:v>201.62540000000001</c:v>
                </c:pt>
                <c:pt idx="1074">
                  <c:v>204.4761</c:v>
                </c:pt>
                <c:pt idx="1075">
                  <c:v>197.1431</c:v>
                </c:pt>
                <c:pt idx="1076">
                  <c:v>199.226</c:v>
                </c:pt>
                <c:pt idx="1077">
                  <c:v>203.6053</c:v>
                </c:pt>
                <c:pt idx="1078">
                  <c:v>204.70009999999999</c:v>
                </c:pt>
                <c:pt idx="1079">
                  <c:v>199.74100000000001</c:v>
                </c:pt>
                <c:pt idx="1080">
                  <c:v>200.28649999999999</c:v>
                </c:pt>
                <c:pt idx="1081">
                  <c:v>200.38300000000001</c:v>
                </c:pt>
                <c:pt idx="1082">
                  <c:v>199.84020000000001</c:v>
                </c:pt>
                <c:pt idx="1083">
                  <c:v>198.02019999999999</c:v>
                </c:pt>
                <c:pt idx="1084">
                  <c:v>200.0264</c:v>
                </c:pt>
                <c:pt idx="1085">
                  <c:v>202.47210000000001</c:v>
                </c:pt>
                <c:pt idx="1086">
                  <c:v>200.9143</c:v>
                </c:pt>
                <c:pt idx="1087">
                  <c:v>199.8596</c:v>
                </c:pt>
                <c:pt idx="1088">
                  <c:v>201.3751</c:v>
                </c:pt>
                <c:pt idx="1089">
                  <c:v>200.54079999999999</c:v>
                </c:pt>
                <c:pt idx="1090">
                  <c:v>199.9511</c:v>
                </c:pt>
                <c:pt idx="1091">
                  <c:v>199.5866</c:v>
                </c:pt>
                <c:pt idx="1092">
                  <c:v>199.3784</c:v>
                </c:pt>
                <c:pt idx="1093">
                  <c:v>203.76990000000001</c:v>
                </c:pt>
                <c:pt idx="1094">
                  <c:v>203.52010000000001</c:v>
                </c:pt>
                <c:pt idx="1095">
                  <c:v>196.84309999999999</c:v>
                </c:pt>
                <c:pt idx="1096">
                  <c:v>196.9091</c:v>
                </c:pt>
                <c:pt idx="1097">
                  <c:v>199.2253</c:v>
                </c:pt>
                <c:pt idx="1098">
                  <c:v>198.28440000000001</c:v>
                </c:pt>
                <c:pt idx="1099">
                  <c:v>198.4359</c:v>
                </c:pt>
                <c:pt idx="1100">
                  <c:v>193.18530000000001</c:v>
                </c:pt>
                <c:pt idx="1101">
                  <c:v>196.57919999999999</c:v>
                </c:pt>
                <c:pt idx="1102">
                  <c:v>198.65379999999999</c:v>
                </c:pt>
                <c:pt idx="1103">
                  <c:v>203.18979999999999</c:v>
                </c:pt>
                <c:pt idx="1104">
                  <c:v>202.0985</c:v>
                </c:pt>
                <c:pt idx="1105">
                  <c:v>198.30199999999999</c:v>
                </c:pt>
                <c:pt idx="1106">
                  <c:v>198.02330000000001</c:v>
                </c:pt>
                <c:pt idx="1107">
                  <c:v>199.47909999999999</c:v>
                </c:pt>
                <c:pt idx="1108">
                  <c:v>201.274</c:v>
                </c:pt>
                <c:pt idx="1109">
                  <c:v>202.81610000000001</c:v>
                </c:pt>
                <c:pt idx="1110">
                  <c:v>204.4298</c:v>
                </c:pt>
                <c:pt idx="1111">
                  <c:v>201.4316</c:v>
                </c:pt>
                <c:pt idx="1112">
                  <c:v>202.43879999999999</c:v>
                </c:pt>
                <c:pt idx="1113">
                  <c:v>199.07329999999999</c:v>
                </c:pt>
                <c:pt idx="1114">
                  <c:v>203.01419999999999</c:v>
                </c:pt>
                <c:pt idx="1115">
                  <c:v>203.1909</c:v>
                </c:pt>
                <c:pt idx="1116">
                  <c:v>200.7193</c:v>
                </c:pt>
                <c:pt idx="1117">
                  <c:v>196.7064</c:v>
                </c:pt>
                <c:pt idx="1118">
                  <c:v>198.2302</c:v>
                </c:pt>
                <c:pt idx="1119">
                  <c:v>200.69229999999999</c:v>
                </c:pt>
                <c:pt idx="1120">
                  <c:v>198.58789999999999</c:v>
                </c:pt>
                <c:pt idx="1121">
                  <c:v>199.79589999999999</c:v>
                </c:pt>
                <c:pt idx="1122">
                  <c:v>202.18860000000001</c:v>
                </c:pt>
                <c:pt idx="1123">
                  <c:v>206.46190000000001</c:v>
                </c:pt>
                <c:pt idx="1124">
                  <c:v>204.0068</c:v>
                </c:pt>
                <c:pt idx="1125">
                  <c:v>200.5453</c:v>
                </c:pt>
                <c:pt idx="1126">
                  <c:v>199.4366</c:v>
                </c:pt>
                <c:pt idx="1127">
                  <c:v>200.2431</c:v>
                </c:pt>
                <c:pt idx="1128">
                  <c:v>199.2551</c:v>
                </c:pt>
                <c:pt idx="1129">
                  <c:v>206.08840000000001</c:v>
                </c:pt>
                <c:pt idx="1130">
                  <c:v>200.3295</c:v>
                </c:pt>
                <c:pt idx="1131">
                  <c:v>198.8177</c:v>
                </c:pt>
                <c:pt idx="1132">
                  <c:v>200.97499999999999</c:v>
                </c:pt>
                <c:pt idx="1133">
                  <c:v>201.98490000000001</c:v>
                </c:pt>
                <c:pt idx="1134">
                  <c:v>202.8783</c:v>
                </c:pt>
                <c:pt idx="1135">
                  <c:v>207.48679999999999</c:v>
                </c:pt>
                <c:pt idx="1136">
                  <c:v>204.83449999999999</c:v>
                </c:pt>
                <c:pt idx="1137">
                  <c:v>199.59450000000001</c:v>
                </c:pt>
                <c:pt idx="1138">
                  <c:v>199.97200000000001</c:v>
                </c:pt>
                <c:pt idx="1139">
                  <c:v>199.21549999999999</c:v>
                </c:pt>
                <c:pt idx="1140">
                  <c:v>196.8603</c:v>
                </c:pt>
                <c:pt idx="1141">
                  <c:v>199.29650000000001</c:v>
                </c:pt>
                <c:pt idx="1142">
                  <c:v>197.18979999999999</c:v>
                </c:pt>
                <c:pt idx="1143">
                  <c:v>199.06530000000001</c:v>
                </c:pt>
                <c:pt idx="1144">
                  <c:v>202.43219999999999</c:v>
                </c:pt>
                <c:pt idx="1145">
                  <c:v>206.35120000000001</c:v>
                </c:pt>
                <c:pt idx="1146">
                  <c:v>206.20949999999999</c:v>
                </c:pt>
                <c:pt idx="1147">
                  <c:v>203.33600000000001</c:v>
                </c:pt>
                <c:pt idx="1148">
                  <c:v>202.46279999999999</c:v>
                </c:pt>
                <c:pt idx="1149">
                  <c:v>206.3937</c:v>
                </c:pt>
                <c:pt idx="1150">
                  <c:v>196.4427</c:v>
                </c:pt>
                <c:pt idx="1151">
                  <c:v>202.29810000000001</c:v>
                </c:pt>
                <c:pt idx="1152">
                  <c:v>202.77080000000001</c:v>
                </c:pt>
                <c:pt idx="1153">
                  <c:v>196.88849999999999</c:v>
                </c:pt>
                <c:pt idx="1154">
                  <c:v>200.16409999999999</c:v>
                </c:pt>
                <c:pt idx="1155">
                  <c:v>195.327</c:v>
                </c:pt>
                <c:pt idx="1156">
                  <c:v>200.8039</c:v>
                </c:pt>
                <c:pt idx="1157">
                  <c:v>201.3253</c:v>
                </c:pt>
                <c:pt idx="1158">
                  <c:v>199.4211</c:v>
                </c:pt>
                <c:pt idx="1159">
                  <c:v>199.51060000000001</c:v>
                </c:pt>
                <c:pt idx="1160">
                  <c:v>197.11250000000001</c:v>
                </c:pt>
                <c:pt idx="1161">
                  <c:v>198.03639999999999</c:v>
                </c:pt>
                <c:pt idx="1162">
                  <c:v>198.49440000000001</c:v>
                </c:pt>
                <c:pt idx="1163">
                  <c:v>197.25299999999999</c:v>
                </c:pt>
                <c:pt idx="1164">
                  <c:v>202.93729999999999</c:v>
                </c:pt>
                <c:pt idx="1165">
                  <c:v>206.4837</c:v>
                </c:pt>
                <c:pt idx="1166">
                  <c:v>201.72219999999999</c:v>
                </c:pt>
                <c:pt idx="1167">
                  <c:v>201.4162</c:v>
                </c:pt>
                <c:pt idx="1168">
                  <c:v>200.44659999999999</c:v>
                </c:pt>
                <c:pt idx="1169">
                  <c:v>202.27789999999999</c:v>
                </c:pt>
                <c:pt idx="1170">
                  <c:v>202.84110000000001</c:v>
                </c:pt>
                <c:pt idx="1171">
                  <c:v>198.33850000000001</c:v>
                </c:pt>
                <c:pt idx="1172">
                  <c:v>199.35470000000001</c:v>
                </c:pt>
                <c:pt idx="1173">
                  <c:v>201.90280000000001</c:v>
                </c:pt>
                <c:pt idx="1174">
                  <c:v>197.2473</c:v>
                </c:pt>
                <c:pt idx="1175">
                  <c:v>195.8561</c:v>
                </c:pt>
                <c:pt idx="1176">
                  <c:v>203.5522</c:v>
                </c:pt>
                <c:pt idx="1177">
                  <c:v>205.88310000000001</c:v>
                </c:pt>
                <c:pt idx="1178">
                  <c:v>196.3047</c:v>
                </c:pt>
                <c:pt idx="1179">
                  <c:v>200.38980000000001</c:v>
                </c:pt>
                <c:pt idx="1180">
                  <c:v>201.02529999999999</c:v>
                </c:pt>
                <c:pt idx="1181">
                  <c:v>199.9727</c:v>
                </c:pt>
                <c:pt idx="1182">
                  <c:v>197.90129999999999</c:v>
                </c:pt>
                <c:pt idx="1183">
                  <c:v>201.3956</c:v>
                </c:pt>
                <c:pt idx="1184">
                  <c:v>197.63339999999999</c:v>
                </c:pt>
                <c:pt idx="1185">
                  <c:v>191.76570000000001</c:v>
                </c:pt>
                <c:pt idx="1186">
                  <c:v>196.52209999999999</c:v>
                </c:pt>
                <c:pt idx="1187">
                  <c:v>197.5752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4225280"/>
        <c:axId val="154223360"/>
      </c:lineChart>
      <c:catAx>
        <c:axId val="154792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500"/>
                </a:pPr>
                <a:r>
                  <a:rPr lang="en-US" sz="1500"/>
                  <a:t>Elapsed</a:t>
                </a:r>
                <a:r>
                  <a:rPr lang="en-US" sz="1500" baseline="0"/>
                  <a:t> Time (mm:ss)</a:t>
                </a:r>
                <a:endParaRPr lang="en-US" sz="1500"/>
              </a:p>
            </c:rich>
          </c:tx>
          <c:layout/>
          <c:overlay val="0"/>
        </c:title>
        <c:numFmt formatCode="[mm]:ss;@" sourceLinked="0"/>
        <c:majorTickMark val="out"/>
        <c:minorTickMark val="none"/>
        <c:tickLblPos val="nextTo"/>
        <c:txPr>
          <a:bodyPr/>
          <a:lstStyle/>
          <a:p>
            <a:pPr>
              <a:defRPr sz="1500" b="1"/>
            </a:pPr>
            <a:endParaRPr lang="en-US"/>
          </a:p>
        </c:txPr>
        <c:crossAx val="154794624"/>
        <c:crosses val="autoZero"/>
        <c:auto val="1"/>
        <c:lblAlgn val="ctr"/>
        <c:lblOffset val="100"/>
        <c:noMultiLvlLbl val="0"/>
      </c:catAx>
      <c:valAx>
        <c:axId val="154794624"/>
        <c:scaling>
          <c:orientation val="minMax"/>
          <c:min val="4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800"/>
                </a:pPr>
                <a:r>
                  <a:rPr lang="en-US" sz="1800"/>
                  <a:t>Heart Rate - bpm</a:t>
                </a:r>
              </a:p>
            </c:rich>
          </c:tx>
          <c:layout>
            <c:manualLayout>
              <c:xMode val="edge"/>
              <c:yMode val="edge"/>
              <c:x val="5.3368658225314723E-3"/>
              <c:y val="0.31202955319021303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txPr>
          <a:bodyPr anchor="t" anchorCtr="0"/>
          <a:lstStyle/>
          <a:p>
            <a:pPr>
              <a:defRPr sz="1500" b="1"/>
            </a:pPr>
            <a:endParaRPr lang="en-US"/>
          </a:p>
        </c:txPr>
        <c:crossAx val="154792704"/>
        <c:crosses val="autoZero"/>
        <c:crossBetween val="between"/>
      </c:valAx>
      <c:valAx>
        <c:axId val="154223360"/>
        <c:scaling>
          <c:orientation val="minMax"/>
          <c:max val="370"/>
          <c:min val="9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600"/>
                </a:pPr>
                <a:r>
                  <a:rPr lang="en-US" sz="1600"/>
                  <a:t>Watts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200" b="1"/>
            </a:pPr>
            <a:endParaRPr lang="en-US"/>
          </a:p>
        </c:txPr>
        <c:crossAx val="154225280"/>
        <c:crosses val="max"/>
        <c:crossBetween val="between"/>
        <c:majorUnit val="20"/>
      </c:valAx>
      <c:catAx>
        <c:axId val="154225280"/>
        <c:scaling>
          <c:orientation val="minMax"/>
        </c:scaling>
        <c:delete val="1"/>
        <c:axPos val="b"/>
        <c:majorTickMark val="out"/>
        <c:minorTickMark val="none"/>
        <c:tickLblPos val="none"/>
        <c:crossAx val="154223360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ayout/>
      <c:overlay val="0"/>
      <c:txPr>
        <a:bodyPr/>
        <a:lstStyle/>
        <a:p>
          <a:pPr>
            <a:defRPr sz="2000" b="1"/>
          </a:pPr>
          <a:endParaRPr lang="en-US"/>
        </a:p>
      </c:txPr>
    </c:legend>
    <c:plotVisOnly val="1"/>
    <c:dispBlanksAs val="zero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6623201165037365E-2"/>
          <c:y val="6.6850654076197391E-2"/>
          <c:w val="0.8138291682954627"/>
          <c:h val="0.77290876793211682"/>
        </c:manualLayout>
      </c:layout>
      <c:areaChart>
        <c:grouping val="standard"/>
        <c:varyColors val="0"/>
        <c:ser>
          <c:idx val="0"/>
          <c:order val="0"/>
          <c:tx>
            <c:strRef>
              <c:f>'HR Chart Data'!$E$7</c:f>
              <c:strCache>
                <c:ptCount val="1"/>
                <c:pt idx="0">
                  <c:v>&lt;UT2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[0]!HRData1</c:f>
              <c:numCache>
                <c:formatCode>General</c:formatCode>
                <c:ptCount val="1188"/>
                <c:pt idx="0">
                  <c:v>0</c:v>
                </c:pt>
                <c:pt idx="1">
                  <c:v>94</c:v>
                </c:pt>
                <c:pt idx="2">
                  <c:v>96</c:v>
                </c:pt>
                <c:pt idx="3">
                  <c:v>98</c:v>
                </c:pt>
                <c:pt idx="4">
                  <c:v>101</c:v>
                </c:pt>
                <c:pt idx="5">
                  <c:v>104</c:v>
                </c:pt>
                <c:pt idx="6">
                  <c:v>107</c:v>
                </c:pt>
                <c:pt idx="7">
                  <c:v>109</c:v>
                </c:pt>
                <c:pt idx="8">
                  <c:v>111</c:v>
                </c:pt>
                <c:pt idx="9">
                  <c:v>113</c:v>
                </c:pt>
                <c:pt idx="10">
                  <c:v>114</c:v>
                </c:pt>
                <c:pt idx="11">
                  <c:v>115</c:v>
                </c:pt>
                <c:pt idx="12">
                  <c:v>115</c:v>
                </c:pt>
                <c:pt idx="13">
                  <c:v>116</c:v>
                </c:pt>
                <c:pt idx="14">
                  <c:v>117</c:v>
                </c:pt>
                <c:pt idx="15">
                  <c:v>118</c:v>
                </c:pt>
                <c:pt idx="16">
                  <c:v>119</c:v>
                </c:pt>
                <c:pt idx="17">
                  <c:v>121</c:v>
                </c:pt>
                <c:pt idx="18">
                  <c:v>122</c:v>
                </c:pt>
                <c:pt idx="19">
                  <c:v>123</c:v>
                </c:pt>
                <c:pt idx="20">
                  <c:v>125</c:v>
                </c:pt>
                <c:pt idx="21">
                  <c:v>126</c:v>
                </c:pt>
                <c:pt idx="22">
                  <c:v>126</c:v>
                </c:pt>
                <c:pt idx="23">
                  <c:v>127</c:v>
                </c:pt>
                <c:pt idx="24">
                  <c:v>127</c:v>
                </c:pt>
                <c:pt idx="25">
                  <c:v>128</c:v>
                </c:pt>
                <c:pt idx="26">
                  <c:v>128</c:v>
                </c:pt>
                <c:pt idx="27">
                  <c:v>129</c:v>
                </c:pt>
                <c:pt idx="28">
                  <c:v>130</c:v>
                </c:pt>
                <c:pt idx="29">
                  <c:v>130</c:v>
                </c:pt>
                <c:pt idx="30">
                  <c:v>130</c:v>
                </c:pt>
                <c:pt idx="31">
                  <c:v>130</c:v>
                </c:pt>
                <c:pt idx="32">
                  <c:v>130</c:v>
                </c:pt>
                <c:pt idx="33">
                  <c:v>130</c:v>
                </c:pt>
                <c:pt idx="34">
                  <c:v>131</c:v>
                </c:pt>
                <c:pt idx="35">
                  <c:v>131</c:v>
                </c:pt>
                <c:pt idx="36">
                  <c:v>132</c:v>
                </c:pt>
                <c:pt idx="37">
                  <c:v>132</c:v>
                </c:pt>
                <c:pt idx="38">
                  <c:v>132</c:v>
                </c:pt>
                <c:pt idx="39">
                  <c:v>132</c:v>
                </c:pt>
                <c:pt idx="40">
                  <c:v>132</c:v>
                </c:pt>
                <c:pt idx="41">
                  <c:v>132</c:v>
                </c:pt>
                <c:pt idx="42">
                  <c:v>132</c:v>
                </c:pt>
                <c:pt idx="43">
                  <c:v>132</c:v>
                </c:pt>
                <c:pt idx="44">
                  <c:v>132</c:v>
                </c:pt>
                <c:pt idx="45">
                  <c:v>132</c:v>
                </c:pt>
                <c:pt idx="46">
                  <c:v>132</c:v>
                </c:pt>
                <c:pt idx="47">
                  <c:v>131</c:v>
                </c:pt>
                <c:pt idx="48">
                  <c:v>132</c:v>
                </c:pt>
                <c:pt idx="49">
                  <c:v>132</c:v>
                </c:pt>
                <c:pt idx="50">
                  <c:v>131</c:v>
                </c:pt>
                <c:pt idx="51">
                  <c:v>132</c:v>
                </c:pt>
                <c:pt idx="52">
                  <c:v>132</c:v>
                </c:pt>
                <c:pt idx="53">
                  <c:v>132</c:v>
                </c:pt>
                <c:pt idx="54">
                  <c:v>132</c:v>
                </c:pt>
                <c:pt idx="55">
                  <c:v>132</c:v>
                </c:pt>
                <c:pt idx="56">
                  <c:v>132</c:v>
                </c:pt>
                <c:pt idx="57">
                  <c:v>132</c:v>
                </c:pt>
                <c:pt idx="58">
                  <c:v>132</c:v>
                </c:pt>
                <c:pt idx="59">
                  <c:v>133</c:v>
                </c:pt>
                <c:pt idx="60">
                  <c:v>133</c:v>
                </c:pt>
                <c:pt idx="61">
                  <c:v>133</c:v>
                </c:pt>
                <c:pt idx="62">
                  <c:v>133</c:v>
                </c:pt>
                <c:pt idx="63">
                  <c:v>133</c:v>
                </c:pt>
                <c:pt idx="64">
                  <c:v>132</c:v>
                </c:pt>
                <c:pt idx="65">
                  <c:v>132</c:v>
                </c:pt>
                <c:pt idx="66">
                  <c:v>132</c:v>
                </c:pt>
                <c:pt idx="67">
                  <c:v>132</c:v>
                </c:pt>
                <c:pt idx="68">
                  <c:v>132</c:v>
                </c:pt>
                <c:pt idx="69">
                  <c:v>133</c:v>
                </c:pt>
                <c:pt idx="70">
                  <c:v>132</c:v>
                </c:pt>
                <c:pt idx="71">
                  <c:v>132</c:v>
                </c:pt>
                <c:pt idx="72">
                  <c:v>132</c:v>
                </c:pt>
                <c:pt idx="73">
                  <c:v>132</c:v>
                </c:pt>
                <c:pt idx="74">
                  <c:v>131</c:v>
                </c:pt>
                <c:pt idx="75">
                  <c:v>131</c:v>
                </c:pt>
                <c:pt idx="76">
                  <c:v>131</c:v>
                </c:pt>
                <c:pt idx="77">
                  <c:v>131</c:v>
                </c:pt>
                <c:pt idx="78">
                  <c:v>131</c:v>
                </c:pt>
                <c:pt idx="79">
                  <c:v>131</c:v>
                </c:pt>
                <c:pt idx="80">
                  <c:v>132</c:v>
                </c:pt>
                <c:pt idx="81">
                  <c:v>132</c:v>
                </c:pt>
                <c:pt idx="82">
                  <c:v>132</c:v>
                </c:pt>
                <c:pt idx="83">
                  <c:v>132</c:v>
                </c:pt>
                <c:pt idx="84">
                  <c:v>133</c:v>
                </c:pt>
                <c:pt idx="85">
                  <c:v>132</c:v>
                </c:pt>
                <c:pt idx="86">
                  <c:v>132</c:v>
                </c:pt>
                <c:pt idx="87">
                  <c:v>132</c:v>
                </c:pt>
                <c:pt idx="88">
                  <c:v>132</c:v>
                </c:pt>
                <c:pt idx="89">
                  <c:v>132</c:v>
                </c:pt>
                <c:pt idx="90">
                  <c:v>132</c:v>
                </c:pt>
                <c:pt idx="91">
                  <c:v>132</c:v>
                </c:pt>
                <c:pt idx="92">
                  <c:v>132</c:v>
                </c:pt>
                <c:pt idx="93">
                  <c:v>133</c:v>
                </c:pt>
                <c:pt idx="94">
                  <c:v>133</c:v>
                </c:pt>
                <c:pt idx="95">
                  <c:v>133</c:v>
                </c:pt>
                <c:pt idx="96">
                  <c:v>133</c:v>
                </c:pt>
                <c:pt idx="97">
                  <c:v>133</c:v>
                </c:pt>
                <c:pt idx="98">
                  <c:v>132</c:v>
                </c:pt>
                <c:pt idx="99">
                  <c:v>132</c:v>
                </c:pt>
                <c:pt idx="100">
                  <c:v>133</c:v>
                </c:pt>
                <c:pt idx="101">
                  <c:v>133</c:v>
                </c:pt>
                <c:pt idx="102">
                  <c:v>133</c:v>
                </c:pt>
                <c:pt idx="103">
                  <c:v>133</c:v>
                </c:pt>
                <c:pt idx="104">
                  <c:v>133</c:v>
                </c:pt>
                <c:pt idx="105">
                  <c:v>133</c:v>
                </c:pt>
                <c:pt idx="106">
                  <c:v>133</c:v>
                </c:pt>
                <c:pt idx="107">
                  <c:v>133</c:v>
                </c:pt>
                <c:pt idx="108">
                  <c:v>133</c:v>
                </c:pt>
                <c:pt idx="109">
                  <c:v>132</c:v>
                </c:pt>
                <c:pt idx="110">
                  <c:v>132</c:v>
                </c:pt>
                <c:pt idx="111">
                  <c:v>132</c:v>
                </c:pt>
                <c:pt idx="112">
                  <c:v>132</c:v>
                </c:pt>
                <c:pt idx="113">
                  <c:v>132</c:v>
                </c:pt>
                <c:pt idx="114">
                  <c:v>133</c:v>
                </c:pt>
                <c:pt idx="115">
                  <c:v>133</c:v>
                </c:pt>
                <c:pt idx="116">
                  <c:v>133</c:v>
                </c:pt>
                <c:pt idx="117">
                  <c:v>133</c:v>
                </c:pt>
                <c:pt idx="118">
                  <c:v>132</c:v>
                </c:pt>
                <c:pt idx="119">
                  <c:v>132</c:v>
                </c:pt>
                <c:pt idx="120">
                  <c:v>132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134</c:v>
                </c:pt>
                <c:pt idx="125">
                  <c:v>134</c:v>
                </c:pt>
                <c:pt idx="126">
                  <c:v>134</c:v>
                </c:pt>
                <c:pt idx="127">
                  <c:v>135</c:v>
                </c:pt>
                <c:pt idx="128">
                  <c:v>135</c:v>
                </c:pt>
                <c:pt idx="129">
                  <c:v>135</c:v>
                </c:pt>
                <c:pt idx="130">
                  <c:v>135</c:v>
                </c:pt>
                <c:pt idx="131">
                  <c:v>135</c:v>
                </c:pt>
                <c:pt idx="132">
                  <c:v>135</c:v>
                </c:pt>
                <c:pt idx="133">
                  <c:v>134</c:v>
                </c:pt>
                <c:pt idx="134">
                  <c:v>134</c:v>
                </c:pt>
                <c:pt idx="135">
                  <c:v>134</c:v>
                </c:pt>
                <c:pt idx="136">
                  <c:v>135</c:v>
                </c:pt>
                <c:pt idx="137">
                  <c:v>135</c:v>
                </c:pt>
                <c:pt idx="138">
                  <c:v>135</c:v>
                </c:pt>
                <c:pt idx="139">
                  <c:v>136</c:v>
                </c:pt>
                <c:pt idx="140">
                  <c:v>136</c:v>
                </c:pt>
                <c:pt idx="141">
                  <c:v>135</c:v>
                </c:pt>
                <c:pt idx="142">
                  <c:v>134</c:v>
                </c:pt>
                <c:pt idx="143">
                  <c:v>132</c:v>
                </c:pt>
                <c:pt idx="144">
                  <c:v>132</c:v>
                </c:pt>
                <c:pt idx="145">
                  <c:v>131</c:v>
                </c:pt>
                <c:pt idx="146">
                  <c:v>132</c:v>
                </c:pt>
                <c:pt idx="147">
                  <c:v>132</c:v>
                </c:pt>
                <c:pt idx="148">
                  <c:v>132</c:v>
                </c:pt>
                <c:pt idx="149">
                  <c:v>133</c:v>
                </c:pt>
                <c:pt idx="150">
                  <c:v>133</c:v>
                </c:pt>
                <c:pt idx="151">
                  <c:v>133</c:v>
                </c:pt>
                <c:pt idx="152">
                  <c:v>134</c:v>
                </c:pt>
                <c:pt idx="153">
                  <c:v>134</c:v>
                </c:pt>
                <c:pt idx="154">
                  <c:v>134</c:v>
                </c:pt>
                <c:pt idx="155">
                  <c:v>135</c:v>
                </c:pt>
                <c:pt idx="156">
                  <c:v>134</c:v>
                </c:pt>
                <c:pt idx="157">
                  <c:v>134</c:v>
                </c:pt>
                <c:pt idx="158">
                  <c:v>134</c:v>
                </c:pt>
                <c:pt idx="159">
                  <c:v>134</c:v>
                </c:pt>
                <c:pt idx="160">
                  <c:v>135</c:v>
                </c:pt>
                <c:pt idx="161">
                  <c:v>135</c:v>
                </c:pt>
                <c:pt idx="162">
                  <c:v>135</c:v>
                </c:pt>
                <c:pt idx="163">
                  <c:v>135</c:v>
                </c:pt>
                <c:pt idx="164">
                  <c:v>135</c:v>
                </c:pt>
                <c:pt idx="165">
                  <c:v>134</c:v>
                </c:pt>
                <c:pt idx="166">
                  <c:v>134</c:v>
                </c:pt>
                <c:pt idx="167">
                  <c:v>134</c:v>
                </c:pt>
                <c:pt idx="168">
                  <c:v>134</c:v>
                </c:pt>
                <c:pt idx="169">
                  <c:v>134</c:v>
                </c:pt>
                <c:pt idx="170">
                  <c:v>134</c:v>
                </c:pt>
                <c:pt idx="171">
                  <c:v>133</c:v>
                </c:pt>
                <c:pt idx="172">
                  <c:v>133</c:v>
                </c:pt>
                <c:pt idx="173">
                  <c:v>133</c:v>
                </c:pt>
                <c:pt idx="174">
                  <c:v>132</c:v>
                </c:pt>
                <c:pt idx="175">
                  <c:v>132</c:v>
                </c:pt>
                <c:pt idx="176">
                  <c:v>132</c:v>
                </c:pt>
                <c:pt idx="177">
                  <c:v>132</c:v>
                </c:pt>
                <c:pt idx="178">
                  <c:v>131</c:v>
                </c:pt>
                <c:pt idx="179">
                  <c:v>132</c:v>
                </c:pt>
                <c:pt idx="180">
                  <c:v>132</c:v>
                </c:pt>
                <c:pt idx="181">
                  <c:v>132</c:v>
                </c:pt>
                <c:pt idx="182">
                  <c:v>132</c:v>
                </c:pt>
                <c:pt idx="183">
                  <c:v>132</c:v>
                </c:pt>
                <c:pt idx="184">
                  <c:v>132</c:v>
                </c:pt>
                <c:pt idx="185">
                  <c:v>133</c:v>
                </c:pt>
                <c:pt idx="186">
                  <c:v>133</c:v>
                </c:pt>
                <c:pt idx="187">
                  <c:v>133</c:v>
                </c:pt>
                <c:pt idx="188">
                  <c:v>134</c:v>
                </c:pt>
                <c:pt idx="189">
                  <c:v>134</c:v>
                </c:pt>
                <c:pt idx="190">
                  <c:v>134</c:v>
                </c:pt>
                <c:pt idx="191">
                  <c:v>135</c:v>
                </c:pt>
                <c:pt idx="192">
                  <c:v>135</c:v>
                </c:pt>
                <c:pt idx="193">
                  <c:v>135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135</c:v>
                </c:pt>
                <c:pt idx="200">
                  <c:v>135</c:v>
                </c:pt>
                <c:pt idx="201">
                  <c:v>134</c:v>
                </c:pt>
                <c:pt idx="202">
                  <c:v>134</c:v>
                </c:pt>
                <c:pt idx="203">
                  <c:v>134</c:v>
                </c:pt>
                <c:pt idx="204">
                  <c:v>134</c:v>
                </c:pt>
                <c:pt idx="205">
                  <c:v>134</c:v>
                </c:pt>
                <c:pt idx="206">
                  <c:v>135</c:v>
                </c:pt>
                <c:pt idx="207">
                  <c:v>135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135</c:v>
                </c:pt>
                <c:pt idx="219">
                  <c:v>135</c:v>
                </c:pt>
                <c:pt idx="220">
                  <c:v>135</c:v>
                </c:pt>
                <c:pt idx="221">
                  <c:v>135</c:v>
                </c:pt>
                <c:pt idx="222">
                  <c:v>135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135</c:v>
                </c:pt>
                <c:pt idx="228">
                  <c:v>135</c:v>
                </c:pt>
                <c:pt idx="229">
                  <c:v>134</c:v>
                </c:pt>
                <c:pt idx="230">
                  <c:v>134</c:v>
                </c:pt>
                <c:pt idx="231">
                  <c:v>134</c:v>
                </c:pt>
                <c:pt idx="232">
                  <c:v>134</c:v>
                </c:pt>
                <c:pt idx="233">
                  <c:v>135</c:v>
                </c:pt>
                <c:pt idx="234">
                  <c:v>135</c:v>
                </c:pt>
                <c:pt idx="235">
                  <c:v>135</c:v>
                </c:pt>
                <c:pt idx="236">
                  <c:v>135</c:v>
                </c:pt>
                <c:pt idx="237">
                  <c:v>134</c:v>
                </c:pt>
                <c:pt idx="238">
                  <c:v>134</c:v>
                </c:pt>
                <c:pt idx="239">
                  <c:v>134</c:v>
                </c:pt>
                <c:pt idx="240">
                  <c:v>135</c:v>
                </c:pt>
                <c:pt idx="241">
                  <c:v>135</c:v>
                </c:pt>
                <c:pt idx="242">
                  <c:v>135</c:v>
                </c:pt>
                <c:pt idx="243">
                  <c:v>135</c:v>
                </c:pt>
                <c:pt idx="244">
                  <c:v>134</c:v>
                </c:pt>
                <c:pt idx="245">
                  <c:v>134</c:v>
                </c:pt>
                <c:pt idx="246">
                  <c:v>134</c:v>
                </c:pt>
                <c:pt idx="247">
                  <c:v>133</c:v>
                </c:pt>
                <c:pt idx="248">
                  <c:v>134</c:v>
                </c:pt>
                <c:pt idx="249">
                  <c:v>134</c:v>
                </c:pt>
                <c:pt idx="250">
                  <c:v>134</c:v>
                </c:pt>
                <c:pt idx="251">
                  <c:v>134</c:v>
                </c:pt>
                <c:pt idx="252">
                  <c:v>134</c:v>
                </c:pt>
                <c:pt idx="253">
                  <c:v>134</c:v>
                </c:pt>
                <c:pt idx="254">
                  <c:v>135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135</c:v>
                </c:pt>
                <c:pt idx="267">
                  <c:v>135</c:v>
                </c:pt>
                <c:pt idx="268">
                  <c:v>135</c:v>
                </c:pt>
                <c:pt idx="269">
                  <c:v>135</c:v>
                </c:pt>
                <c:pt idx="270">
                  <c:v>135</c:v>
                </c:pt>
                <c:pt idx="271">
                  <c:v>135</c:v>
                </c:pt>
                <c:pt idx="272">
                  <c:v>135</c:v>
                </c:pt>
                <c:pt idx="273">
                  <c:v>135</c:v>
                </c:pt>
                <c:pt idx="274">
                  <c:v>135</c:v>
                </c:pt>
                <c:pt idx="275">
                  <c:v>135</c:v>
                </c:pt>
                <c:pt idx="276">
                  <c:v>135</c:v>
                </c:pt>
                <c:pt idx="277">
                  <c:v>135</c:v>
                </c:pt>
                <c:pt idx="278">
                  <c:v>135</c:v>
                </c:pt>
                <c:pt idx="279">
                  <c:v>135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135</c:v>
                </c:pt>
                <c:pt idx="320">
                  <c:v>135</c:v>
                </c:pt>
                <c:pt idx="321">
                  <c:v>135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104</c:v>
                </c:pt>
                <c:pt idx="391">
                  <c:v>107</c:v>
                </c:pt>
                <c:pt idx="392">
                  <c:v>110</c:v>
                </c:pt>
                <c:pt idx="393">
                  <c:v>112</c:v>
                </c:pt>
                <c:pt idx="394">
                  <c:v>115</c:v>
                </c:pt>
                <c:pt idx="395">
                  <c:v>116</c:v>
                </c:pt>
                <c:pt idx="396">
                  <c:v>117</c:v>
                </c:pt>
                <c:pt idx="397">
                  <c:v>119</c:v>
                </c:pt>
                <c:pt idx="398">
                  <c:v>119</c:v>
                </c:pt>
                <c:pt idx="399">
                  <c:v>120</c:v>
                </c:pt>
                <c:pt idx="400">
                  <c:v>120</c:v>
                </c:pt>
                <c:pt idx="401">
                  <c:v>121</c:v>
                </c:pt>
                <c:pt idx="402">
                  <c:v>122</c:v>
                </c:pt>
                <c:pt idx="403">
                  <c:v>123</c:v>
                </c:pt>
                <c:pt idx="404">
                  <c:v>124</c:v>
                </c:pt>
                <c:pt idx="405">
                  <c:v>125</c:v>
                </c:pt>
                <c:pt idx="406">
                  <c:v>126</c:v>
                </c:pt>
                <c:pt idx="407">
                  <c:v>127</c:v>
                </c:pt>
                <c:pt idx="408">
                  <c:v>128</c:v>
                </c:pt>
                <c:pt idx="409">
                  <c:v>129</c:v>
                </c:pt>
                <c:pt idx="410">
                  <c:v>129</c:v>
                </c:pt>
                <c:pt idx="411">
                  <c:v>130</c:v>
                </c:pt>
                <c:pt idx="412">
                  <c:v>131</c:v>
                </c:pt>
                <c:pt idx="413">
                  <c:v>132</c:v>
                </c:pt>
                <c:pt idx="414">
                  <c:v>132</c:v>
                </c:pt>
                <c:pt idx="415">
                  <c:v>133</c:v>
                </c:pt>
                <c:pt idx="416">
                  <c:v>134</c:v>
                </c:pt>
                <c:pt idx="417">
                  <c:v>134</c:v>
                </c:pt>
                <c:pt idx="418">
                  <c:v>135</c:v>
                </c:pt>
                <c:pt idx="419">
                  <c:v>135</c:v>
                </c:pt>
                <c:pt idx="420">
                  <c:v>135</c:v>
                </c:pt>
                <c:pt idx="421">
                  <c:v>135</c:v>
                </c:pt>
                <c:pt idx="422">
                  <c:v>135</c:v>
                </c:pt>
                <c:pt idx="423">
                  <c:v>134</c:v>
                </c:pt>
                <c:pt idx="424">
                  <c:v>133</c:v>
                </c:pt>
                <c:pt idx="425">
                  <c:v>132</c:v>
                </c:pt>
                <c:pt idx="426">
                  <c:v>133</c:v>
                </c:pt>
                <c:pt idx="427">
                  <c:v>133</c:v>
                </c:pt>
                <c:pt idx="428">
                  <c:v>134</c:v>
                </c:pt>
                <c:pt idx="429">
                  <c:v>135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135</c:v>
                </c:pt>
                <c:pt idx="442">
                  <c:v>134</c:v>
                </c:pt>
                <c:pt idx="443">
                  <c:v>132</c:v>
                </c:pt>
                <c:pt idx="444">
                  <c:v>131</c:v>
                </c:pt>
                <c:pt idx="445">
                  <c:v>130</c:v>
                </c:pt>
                <c:pt idx="446">
                  <c:v>129</c:v>
                </c:pt>
                <c:pt idx="447">
                  <c:v>129</c:v>
                </c:pt>
                <c:pt idx="448">
                  <c:v>129</c:v>
                </c:pt>
                <c:pt idx="449">
                  <c:v>129</c:v>
                </c:pt>
                <c:pt idx="450">
                  <c:v>130</c:v>
                </c:pt>
                <c:pt idx="451">
                  <c:v>132</c:v>
                </c:pt>
                <c:pt idx="452">
                  <c:v>133</c:v>
                </c:pt>
                <c:pt idx="453">
                  <c:v>133</c:v>
                </c:pt>
                <c:pt idx="454">
                  <c:v>134</c:v>
                </c:pt>
                <c:pt idx="455">
                  <c:v>134</c:v>
                </c:pt>
                <c:pt idx="456">
                  <c:v>134</c:v>
                </c:pt>
                <c:pt idx="457">
                  <c:v>134</c:v>
                </c:pt>
                <c:pt idx="458">
                  <c:v>135</c:v>
                </c:pt>
                <c:pt idx="459">
                  <c:v>135</c:v>
                </c:pt>
                <c:pt idx="460">
                  <c:v>135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135</c:v>
                </c:pt>
                <c:pt idx="483">
                  <c:v>135</c:v>
                </c:pt>
                <c:pt idx="484">
                  <c:v>135</c:v>
                </c:pt>
                <c:pt idx="485">
                  <c:v>135</c:v>
                </c:pt>
                <c:pt idx="486">
                  <c:v>134</c:v>
                </c:pt>
                <c:pt idx="487">
                  <c:v>134</c:v>
                </c:pt>
                <c:pt idx="488">
                  <c:v>133</c:v>
                </c:pt>
                <c:pt idx="489">
                  <c:v>133</c:v>
                </c:pt>
                <c:pt idx="490">
                  <c:v>133</c:v>
                </c:pt>
                <c:pt idx="491">
                  <c:v>134</c:v>
                </c:pt>
                <c:pt idx="492">
                  <c:v>134</c:v>
                </c:pt>
                <c:pt idx="493">
                  <c:v>135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135</c:v>
                </c:pt>
                <c:pt idx="505">
                  <c:v>135</c:v>
                </c:pt>
                <c:pt idx="506">
                  <c:v>135</c:v>
                </c:pt>
                <c:pt idx="507">
                  <c:v>135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135</c:v>
                </c:pt>
                <c:pt idx="518">
                  <c:v>135</c:v>
                </c:pt>
                <c:pt idx="519">
                  <c:v>135</c:v>
                </c:pt>
                <c:pt idx="520">
                  <c:v>135</c:v>
                </c:pt>
                <c:pt idx="521">
                  <c:v>135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135</c:v>
                </c:pt>
                <c:pt idx="580">
                  <c:v>135</c:v>
                </c:pt>
                <c:pt idx="581">
                  <c:v>134</c:v>
                </c:pt>
                <c:pt idx="582">
                  <c:v>135</c:v>
                </c:pt>
                <c:pt idx="583">
                  <c:v>135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135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127</c:v>
                </c:pt>
                <c:pt idx="777">
                  <c:v>126</c:v>
                </c:pt>
                <c:pt idx="778">
                  <c:v>125</c:v>
                </c:pt>
                <c:pt idx="779">
                  <c:v>123</c:v>
                </c:pt>
                <c:pt idx="780">
                  <c:v>120</c:v>
                </c:pt>
                <c:pt idx="781">
                  <c:v>116</c:v>
                </c:pt>
                <c:pt idx="782">
                  <c:v>114</c:v>
                </c:pt>
                <c:pt idx="783">
                  <c:v>113</c:v>
                </c:pt>
                <c:pt idx="784">
                  <c:v>114</c:v>
                </c:pt>
                <c:pt idx="785">
                  <c:v>115</c:v>
                </c:pt>
                <c:pt idx="786">
                  <c:v>115</c:v>
                </c:pt>
                <c:pt idx="787">
                  <c:v>116</c:v>
                </c:pt>
                <c:pt idx="788">
                  <c:v>119</c:v>
                </c:pt>
                <c:pt idx="789">
                  <c:v>120</c:v>
                </c:pt>
                <c:pt idx="790">
                  <c:v>120</c:v>
                </c:pt>
                <c:pt idx="791">
                  <c:v>121</c:v>
                </c:pt>
                <c:pt idx="792">
                  <c:v>121</c:v>
                </c:pt>
                <c:pt idx="793">
                  <c:v>121</c:v>
                </c:pt>
                <c:pt idx="794">
                  <c:v>122</c:v>
                </c:pt>
                <c:pt idx="795">
                  <c:v>121</c:v>
                </c:pt>
                <c:pt idx="796">
                  <c:v>122</c:v>
                </c:pt>
                <c:pt idx="797">
                  <c:v>123</c:v>
                </c:pt>
                <c:pt idx="798">
                  <c:v>124</c:v>
                </c:pt>
                <c:pt idx="799">
                  <c:v>126</c:v>
                </c:pt>
                <c:pt idx="800">
                  <c:v>127</c:v>
                </c:pt>
                <c:pt idx="801">
                  <c:v>128</c:v>
                </c:pt>
                <c:pt idx="802">
                  <c:v>130</c:v>
                </c:pt>
                <c:pt idx="803">
                  <c:v>131</c:v>
                </c:pt>
                <c:pt idx="804">
                  <c:v>131</c:v>
                </c:pt>
                <c:pt idx="805">
                  <c:v>132</c:v>
                </c:pt>
                <c:pt idx="806">
                  <c:v>133</c:v>
                </c:pt>
                <c:pt idx="807">
                  <c:v>134</c:v>
                </c:pt>
                <c:pt idx="808">
                  <c:v>134</c:v>
                </c:pt>
                <c:pt idx="809">
                  <c:v>134</c:v>
                </c:pt>
                <c:pt idx="810">
                  <c:v>134</c:v>
                </c:pt>
                <c:pt idx="811">
                  <c:v>134</c:v>
                </c:pt>
                <c:pt idx="812">
                  <c:v>134</c:v>
                </c:pt>
                <c:pt idx="813">
                  <c:v>134</c:v>
                </c:pt>
                <c:pt idx="814">
                  <c:v>135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1"/>
          <c:order val="1"/>
          <c:tx>
            <c:strRef>
              <c:f>'HR Chart Data'!$F$7</c:f>
              <c:strCache>
                <c:ptCount val="1"/>
                <c:pt idx="0">
                  <c:v> UT2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[0]!HRData2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136</c:v>
                </c:pt>
                <c:pt idx="140">
                  <c:v>136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-4000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2"/>
          <c:order val="2"/>
          <c:tx>
            <c:strRef>
              <c:f>'HR Chart Data'!$G$7</c:f>
              <c:strCache>
                <c:ptCount val="1"/>
                <c:pt idx="0">
                  <c:v> UT1</c:v>
                </c:pt>
              </c:strCache>
            </c:strRef>
          </c:tx>
          <c:spPr>
            <a:solidFill>
              <a:srgbClr val="92D05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[0]!HRData3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143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143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-4000</c:v>
                </c:pt>
                <c:pt idx="1013">
                  <c:v>-4000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-4000</c:v>
                </c:pt>
                <c:pt idx="1055">
                  <c:v>-4000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3"/>
          <c:order val="3"/>
          <c:tx>
            <c:strRef>
              <c:f>'HR Chart Data'!$H$7</c:f>
              <c:strCache>
                <c:ptCount val="1"/>
                <c:pt idx="0">
                  <c:v> AT</c:v>
                </c:pt>
              </c:strCache>
            </c:strRef>
          </c:tx>
          <c:spPr>
            <a:solidFill>
              <a:srgbClr val="00B0F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[0]!HRData4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4"/>
          <c:order val="4"/>
          <c:tx>
            <c:strRef>
              <c:f>'HR Chart Data'!$I$7</c:f>
              <c:strCache>
                <c:ptCount val="1"/>
                <c:pt idx="0">
                  <c:v> TR</c:v>
                </c:pt>
              </c:strCache>
            </c:strRef>
          </c:tx>
          <c:spPr>
            <a:solidFill>
              <a:srgbClr val="7030A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[0]!HRData5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5"/>
          <c:order val="5"/>
          <c:tx>
            <c:strRef>
              <c:f>'HR Chart Data'!$J$7</c:f>
              <c:strCache>
                <c:ptCount val="1"/>
                <c:pt idx="0">
                  <c:v> AN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[0]!HRData6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4622208"/>
        <c:axId val="154657152"/>
      </c:areaChart>
      <c:lineChart>
        <c:grouping val="standard"/>
        <c:varyColors val="0"/>
        <c:ser>
          <c:idx val="6"/>
          <c:order val="6"/>
          <c:tx>
            <c:strRef>
              <c:f>'HR Chart Data'!$K$7</c:f>
              <c:strCache>
                <c:ptCount val="1"/>
                <c:pt idx="0">
                  <c:v> UT2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6.8459696124734924E-3"/>
                  <c:y val="-1.8221257719524347E-2"/>
                </c:manualLayout>
              </c:layout>
              <c:spPr>
                <a:noFill/>
              </c:spPr>
              <c:txPr>
                <a:bodyPr/>
                <a:lstStyle/>
                <a:p>
                  <a:pPr>
                    <a:defRPr sz="1400" b="1"/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[0]!HRData7</c:f>
              <c:numCache>
                <c:formatCode>General</c:formatCode>
                <c:ptCount val="1188"/>
                <c:pt idx="0">
                  <c:v>0</c:v>
                </c:pt>
                <c:pt idx="1">
                  <c:v>135.65</c:v>
                </c:pt>
                <c:pt idx="2">
                  <c:v>135.65</c:v>
                </c:pt>
                <c:pt idx="3">
                  <c:v>135.65</c:v>
                </c:pt>
                <c:pt idx="4">
                  <c:v>135.65</c:v>
                </c:pt>
                <c:pt idx="5">
                  <c:v>135.65</c:v>
                </c:pt>
                <c:pt idx="6">
                  <c:v>135.65</c:v>
                </c:pt>
                <c:pt idx="7">
                  <c:v>135.65</c:v>
                </c:pt>
                <c:pt idx="8">
                  <c:v>135.65</c:v>
                </c:pt>
                <c:pt idx="9">
                  <c:v>135.65</c:v>
                </c:pt>
                <c:pt idx="10">
                  <c:v>135.65</c:v>
                </c:pt>
                <c:pt idx="11">
                  <c:v>135.65</c:v>
                </c:pt>
                <c:pt idx="12">
                  <c:v>135.65</c:v>
                </c:pt>
                <c:pt idx="13">
                  <c:v>135.65</c:v>
                </c:pt>
                <c:pt idx="14">
                  <c:v>135.65</c:v>
                </c:pt>
                <c:pt idx="15">
                  <c:v>135.65</c:v>
                </c:pt>
                <c:pt idx="16">
                  <c:v>135.65</c:v>
                </c:pt>
                <c:pt idx="17">
                  <c:v>135.65</c:v>
                </c:pt>
                <c:pt idx="18">
                  <c:v>135.65</c:v>
                </c:pt>
                <c:pt idx="19">
                  <c:v>135.65</c:v>
                </c:pt>
                <c:pt idx="20">
                  <c:v>135.65</c:v>
                </c:pt>
                <c:pt idx="21">
                  <c:v>135.65</c:v>
                </c:pt>
                <c:pt idx="22">
                  <c:v>135.65</c:v>
                </c:pt>
                <c:pt idx="23">
                  <c:v>135.65</c:v>
                </c:pt>
                <c:pt idx="24">
                  <c:v>135.65</c:v>
                </c:pt>
                <c:pt idx="25">
                  <c:v>135.65</c:v>
                </c:pt>
                <c:pt idx="26">
                  <c:v>135.65</c:v>
                </c:pt>
                <c:pt idx="27">
                  <c:v>135.65</c:v>
                </c:pt>
                <c:pt idx="28">
                  <c:v>135.65</c:v>
                </c:pt>
                <c:pt idx="29">
                  <c:v>135.65</c:v>
                </c:pt>
                <c:pt idx="30">
                  <c:v>135.65</c:v>
                </c:pt>
                <c:pt idx="31">
                  <c:v>135.65</c:v>
                </c:pt>
                <c:pt idx="32">
                  <c:v>135.65</c:v>
                </c:pt>
                <c:pt idx="33">
                  <c:v>135.65</c:v>
                </c:pt>
                <c:pt idx="34">
                  <c:v>135.65</c:v>
                </c:pt>
                <c:pt idx="35">
                  <c:v>135.65</c:v>
                </c:pt>
                <c:pt idx="36">
                  <c:v>135.65</c:v>
                </c:pt>
                <c:pt idx="37">
                  <c:v>135.65</c:v>
                </c:pt>
                <c:pt idx="38">
                  <c:v>135.65</c:v>
                </c:pt>
                <c:pt idx="39">
                  <c:v>135.65</c:v>
                </c:pt>
                <c:pt idx="40">
                  <c:v>135.65</c:v>
                </c:pt>
                <c:pt idx="41">
                  <c:v>135.65</c:v>
                </c:pt>
                <c:pt idx="42">
                  <c:v>135.65</c:v>
                </c:pt>
                <c:pt idx="43">
                  <c:v>135.65</c:v>
                </c:pt>
                <c:pt idx="44">
                  <c:v>135.65</c:v>
                </c:pt>
                <c:pt idx="45">
                  <c:v>135.65</c:v>
                </c:pt>
                <c:pt idx="46">
                  <c:v>135.65</c:v>
                </c:pt>
                <c:pt idx="47">
                  <c:v>135.65</c:v>
                </c:pt>
                <c:pt idx="48">
                  <c:v>135.65</c:v>
                </c:pt>
                <c:pt idx="49">
                  <c:v>135.65</c:v>
                </c:pt>
                <c:pt idx="50">
                  <c:v>135.65</c:v>
                </c:pt>
                <c:pt idx="51">
                  <c:v>135.65</c:v>
                </c:pt>
                <c:pt idx="52">
                  <c:v>135.65</c:v>
                </c:pt>
                <c:pt idx="53">
                  <c:v>135.65</c:v>
                </c:pt>
                <c:pt idx="54">
                  <c:v>135.65</c:v>
                </c:pt>
                <c:pt idx="55">
                  <c:v>135.65</c:v>
                </c:pt>
                <c:pt idx="56">
                  <c:v>135.65</c:v>
                </c:pt>
                <c:pt idx="57">
                  <c:v>135.65</c:v>
                </c:pt>
                <c:pt idx="58">
                  <c:v>135.65</c:v>
                </c:pt>
                <c:pt idx="59">
                  <c:v>135.65</c:v>
                </c:pt>
                <c:pt idx="60">
                  <c:v>135.65</c:v>
                </c:pt>
                <c:pt idx="61">
                  <c:v>135.65</c:v>
                </c:pt>
                <c:pt idx="62">
                  <c:v>135.65</c:v>
                </c:pt>
                <c:pt idx="63">
                  <c:v>135.65</c:v>
                </c:pt>
                <c:pt idx="64">
                  <c:v>135.65</c:v>
                </c:pt>
                <c:pt idx="65">
                  <c:v>135.65</c:v>
                </c:pt>
                <c:pt idx="66">
                  <c:v>135.65</c:v>
                </c:pt>
                <c:pt idx="67">
                  <c:v>135.65</c:v>
                </c:pt>
                <c:pt idx="68">
                  <c:v>135.65</c:v>
                </c:pt>
                <c:pt idx="69">
                  <c:v>135.65</c:v>
                </c:pt>
                <c:pt idx="70">
                  <c:v>135.65</c:v>
                </c:pt>
                <c:pt idx="71">
                  <c:v>135.65</c:v>
                </c:pt>
                <c:pt idx="72">
                  <c:v>135.65</c:v>
                </c:pt>
                <c:pt idx="73">
                  <c:v>135.65</c:v>
                </c:pt>
                <c:pt idx="74">
                  <c:v>135.65</c:v>
                </c:pt>
                <c:pt idx="75">
                  <c:v>135.65</c:v>
                </c:pt>
                <c:pt idx="76">
                  <c:v>135.65</c:v>
                </c:pt>
                <c:pt idx="77">
                  <c:v>135.65</c:v>
                </c:pt>
                <c:pt idx="78">
                  <c:v>135.65</c:v>
                </c:pt>
                <c:pt idx="79">
                  <c:v>135.65</c:v>
                </c:pt>
                <c:pt idx="80">
                  <c:v>135.65</c:v>
                </c:pt>
                <c:pt idx="81">
                  <c:v>135.65</c:v>
                </c:pt>
                <c:pt idx="82">
                  <c:v>135.65</c:v>
                </c:pt>
                <c:pt idx="83">
                  <c:v>135.65</c:v>
                </c:pt>
                <c:pt idx="84">
                  <c:v>135.65</c:v>
                </c:pt>
                <c:pt idx="85">
                  <c:v>135.65</c:v>
                </c:pt>
                <c:pt idx="86">
                  <c:v>135.65</c:v>
                </c:pt>
                <c:pt idx="87">
                  <c:v>135.65</c:v>
                </c:pt>
                <c:pt idx="88">
                  <c:v>135.65</c:v>
                </c:pt>
                <c:pt idx="89">
                  <c:v>135.65</c:v>
                </c:pt>
                <c:pt idx="90">
                  <c:v>135.65</c:v>
                </c:pt>
                <c:pt idx="91">
                  <c:v>135.65</c:v>
                </c:pt>
                <c:pt idx="92">
                  <c:v>135.65</c:v>
                </c:pt>
                <c:pt idx="93">
                  <c:v>135.65</c:v>
                </c:pt>
                <c:pt idx="94">
                  <c:v>135.65</c:v>
                </c:pt>
                <c:pt idx="95">
                  <c:v>135.65</c:v>
                </c:pt>
                <c:pt idx="96">
                  <c:v>135.65</c:v>
                </c:pt>
                <c:pt idx="97">
                  <c:v>135.65</c:v>
                </c:pt>
                <c:pt idx="98">
                  <c:v>135.65</c:v>
                </c:pt>
                <c:pt idx="99">
                  <c:v>135.65</c:v>
                </c:pt>
                <c:pt idx="100">
                  <c:v>135.65</c:v>
                </c:pt>
                <c:pt idx="101">
                  <c:v>135.65</c:v>
                </c:pt>
                <c:pt idx="102">
                  <c:v>135.65</c:v>
                </c:pt>
                <c:pt idx="103">
                  <c:v>135.65</c:v>
                </c:pt>
                <c:pt idx="104">
                  <c:v>135.65</c:v>
                </c:pt>
                <c:pt idx="105">
                  <c:v>135.65</c:v>
                </c:pt>
                <c:pt idx="106">
                  <c:v>135.65</c:v>
                </c:pt>
                <c:pt idx="107">
                  <c:v>135.65</c:v>
                </c:pt>
                <c:pt idx="108">
                  <c:v>135.65</c:v>
                </c:pt>
                <c:pt idx="109">
                  <c:v>135.65</c:v>
                </c:pt>
                <c:pt idx="110">
                  <c:v>135.65</c:v>
                </c:pt>
                <c:pt idx="111">
                  <c:v>135.65</c:v>
                </c:pt>
                <c:pt idx="112">
                  <c:v>135.65</c:v>
                </c:pt>
                <c:pt idx="113">
                  <c:v>135.65</c:v>
                </c:pt>
                <c:pt idx="114">
                  <c:v>135.65</c:v>
                </c:pt>
                <c:pt idx="115">
                  <c:v>135.65</c:v>
                </c:pt>
                <c:pt idx="116">
                  <c:v>135.65</c:v>
                </c:pt>
                <c:pt idx="117">
                  <c:v>135.65</c:v>
                </c:pt>
                <c:pt idx="118">
                  <c:v>135.65</c:v>
                </c:pt>
                <c:pt idx="119">
                  <c:v>135.65</c:v>
                </c:pt>
                <c:pt idx="120">
                  <c:v>135.65</c:v>
                </c:pt>
                <c:pt idx="121">
                  <c:v>135.65</c:v>
                </c:pt>
                <c:pt idx="122">
                  <c:v>135.65</c:v>
                </c:pt>
                <c:pt idx="123">
                  <c:v>135.65</c:v>
                </c:pt>
                <c:pt idx="124">
                  <c:v>135.65</c:v>
                </c:pt>
                <c:pt idx="125">
                  <c:v>135.65</c:v>
                </c:pt>
                <c:pt idx="126">
                  <c:v>135.65</c:v>
                </c:pt>
                <c:pt idx="127">
                  <c:v>135.65</c:v>
                </c:pt>
                <c:pt idx="128">
                  <c:v>135.65</c:v>
                </c:pt>
                <c:pt idx="129">
                  <c:v>135.65</c:v>
                </c:pt>
                <c:pt idx="130">
                  <c:v>135.65</c:v>
                </c:pt>
                <c:pt idx="131">
                  <c:v>135.65</c:v>
                </c:pt>
                <c:pt idx="132">
                  <c:v>135.65</c:v>
                </c:pt>
                <c:pt idx="133">
                  <c:v>135.65</c:v>
                </c:pt>
                <c:pt idx="134">
                  <c:v>135.65</c:v>
                </c:pt>
                <c:pt idx="135">
                  <c:v>135.65</c:v>
                </c:pt>
                <c:pt idx="136">
                  <c:v>135.65</c:v>
                </c:pt>
                <c:pt idx="137">
                  <c:v>135.65</c:v>
                </c:pt>
                <c:pt idx="138">
                  <c:v>135.65</c:v>
                </c:pt>
                <c:pt idx="139">
                  <c:v>135.65</c:v>
                </c:pt>
                <c:pt idx="140">
                  <c:v>135.65</c:v>
                </c:pt>
                <c:pt idx="141">
                  <c:v>135.65</c:v>
                </c:pt>
                <c:pt idx="142">
                  <c:v>135.65</c:v>
                </c:pt>
                <c:pt idx="143">
                  <c:v>135.65</c:v>
                </c:pt>
                <c:pt idx="144">
                  <c:v>135.65</c:v>
                </c:pt>
                <c:pt idx="145">
                  <c:v>135.65</c:v>
                </c:pt>
                <c:pt idx="146">
                  <c:v>135.65</c:v>
                </c:pt>
                <c:pt idx="147">
                  <c:v>135.65</c:v>
                </c:pt>
                <c:pt idx="148">
                  <c:v>135.65</c:v>
                </c:pt>
                <c:pt idx="149">
                  <c:v>135.65</c:v>
                </c:pt>
                <c:pt idx="150">
                  <c:v>135.65</c:v>
                </c:pt>
                <c:pt idx="151">
                  <c:v>135.65</c:v>
                </c:pt>
                <c:pt idx="152">
                  <c:v>135.65</c:v>
                </c:pt>
                <c:pt idx="153">
                  <c:v>135.65</c:v>
                </c:pt>
                <c:pt idx="154">
                  <c:v>135.65</c:v>
                </c:pt>
                <c:pt idx="155">
                  <c:v>135.65</c:v>
                </c:pt>
                <c:pt idx="156">
                  <c:v>135.65</c:v>
                </c:pt>
                <c:pt idx="157">
                  <c:v>135.65</c:v>
                </c:pt>
                <c:pt idx="158">
                  <c:v>135.65</c:v>
                </c:pt>
                <c:pt idx="159">
                  <c:v>135.65</c:v>
                </c:pt>
                <c:pt idx="160">
                  <c:v>135.65</c:v>
                </c:pt>
                <c:pt idx="161">
                  <c:v>135.65</c:v>
                </c:pt>
                <c:pt idx="162">
                  <c:v>135.65</c:v>
                </c:pt>
                <c:pt idx="163">
                  <c:v>135.65</c:v>
                </c:pt>
                <c:pt idx="164">
                  <c:v>135.65</c:v>
                </c:pt>
                <c:pt idx="165">
                  <c:v>135.65</c:v>
                </c:pt>
                <c:pt idx="166">
                  <c:v>135.65</c:v>
                </c:pt>
                <c:pt idx="167">
                  <c:v>135.65</c:v>
                </c:pt>
                <c:pt idx="168">
                  <c:v>135.65</c:v>
                </c:pt>
                <c:pt idx="169">
                  <c:v>135.65</c:v>
                </c:pt>
                <c:pt idx="170">
                  <c:v>135.65</c:v>
                </c:pt>
                <c:pt idx="171">
                  <c:v>135.65</c:v>
                </c:pt>
                <c:pt idx="172">
                  <c:v>135.65</c:v>
                </c:pt>
                <c:pt idx="173">
                  <c:v>135.65</c:v>
                </c:pt>
                <c:pt idx="174">
                  <c:v>135.65</c:v>
                </c:pt>
                <c:pt idx="175">
                  <c:v>135.65</c:v>
                </c:pt>
                <c:pt idx="176">
                  <c:v>135.65</c:v>
                </c:pt>
                <c:pt idx="177">
                  <c:v>135.65</c:v>
                </c:pt>
                <c:pt idx="178">
                  <c:v>135.65</c:v>
                </c:pt>
                <c:pt idx="179">
                  <c:v>135.65</c:v>
                </c:pt>
                <c:pt idx="180">
                  <c:v>135.65</c:v>
                </c:pt>
                <c:pt idx="181">
                  <c:v>135.65</c:v>
                </c:pt>
                <c:pt idx="182">
                  <c:v>135.65</c:v>
                </c:pt>
                <c:pt idx="183">
                  <c:v>135.65</c:v>
                </c:pt>
                <c:pt idx="184">
                  <c:v>135.65</c:v>
                </c:pt>
                <c:pt idx="185">
                  <c:v>135.65</c:v>
                </c:pt>
                <c:pt idx="186">
                  <c:v>135.65</c:v>
                </c:pt>
                <c:pt idx="187">
                  <c:v>135.65</c:v>
                </c:pt>
                <c:pt idx="188">
                  <c:v>135.65</c:v>
                </c:pt>
                <c:pt idx="189">
                  <c:v>135.65</c:v>
                </c:pt>
                <c:pt idx="190">
                  <c:v>135.65</c:v>
                </c:pt>
                <c:pt idx="191">
                  <c:v>135.65</c:v>
                </c:pt>
                <c:pt idx="192">
                  <c:v>135.65</c:v>
                </c:pt>
                <c:pt idx="193">
                  <c:v>135.65</c:v>
                </c:pt>
                <c:pt idx="194">
                  <c:v>135.65</c:v>
                </c:pt>
                <c:pt idx="195">
                  <c:v>135.65</c:v>
                </c:pt>
                <c:pt idx="196">
                  <c:v>135.65</c:v>
                </c:pt>
                <c:pt idx="197">
                  <c:v>135.65</c:v>
                </c:pt>
                <c:pt idx="198">
                  <c:v>135.65</c:v>
                </c:pt>
                <c:pt idx="199">
                  <c:v>135.65</c:v>
                </c:pt>
                <c:pt idx="200">
                  <c:v>135.65</c:v>
                </c:pt>
                <c:pt idx="201">
                  <c:v>135.65</c:v>
                </c:pt>
                <c:pt idx="202">
                  <c:v>135.65</c:v>
                </c:pt>
                <c:pt idx="203">
                  <c:v>135.65</c:v>
                </c:pt>
                <c:pt idx="204">
                  <c:v>135.65</c:v>
                </c:pt>
                <c:pt idx="205">
                  <c:v>135.65</c:v>
                </c:pt>
                <c:pt idx="206">
                  <c:v>135.65</c:v>
                </c:pt>
                <c:pt idx="207">
                  <c:v>135.65</c:v>
                </c:pt>
                <c:pt idx="208">
                  <c:v>135.65</c:v>
                </c:pt>
                <c:pt idx="209">
                  <c:v>135.65</c:v>
                </c:pt>
                <c:pt idx="210">
                  <c:v>135.65</c:v>
                </c:pt>
                <c:pt idx="211">
                  <c:v>135.65</c:v>
                </c:pt>
                <c:pt idx="212">
                  <c:v>135.65</c:v>
                </c:pt>
                <c:pt idx="213">
                  <c:v>135.65</c:v>
                </c:pt>
                <c:pt idx="214">
                  <c:v>135.65</c:v>
                </c:pt>
                <c:pt idx="215">
                  <c:v>135.65</c:v>
                </c:pt>
                <c:pt idx="216">
                  <c:v>135.65</c:v>
                </c:pt>
                <c:pt idx="217">
                  <c:v>135.65</c:v>
                </c:pt>
                <c:pt idx="218">
                  <c:v>135.65</c:v>
                </c:pt>
                <c:pt idx="219">
                  <c:v>135.65</c:v>
                </c:pt>
                <c:pt idx="220">
                  <c:v>135.65</c:v>
                </c:pt>
                <c:pt idx="221">
                  <c:v>135.65</c:v>
                </c:pt>
                <c:pt idx="222">
                  <c:v>135.65</c:v>
                </c:pt>
                <c:pt idx="223">
                  <c:v>135.65</c:v>
                </c:pt>
                <c:pt idx="224">
                  <c:v>135.65</c:v>
                </c:pt>
                <c:pt idx="225">
                  <c:v>135.65</c:v>
                </c:pt>
                <c:pt idx="226">
                  <c:v>135.65</c:v>
                </c:pt>
                <c:pt idx="227">
                  <c:v>135.65</c:v>
                </c:pt>
                <c:pt idx="228">
                  <c:v>135.65</c:v>
                </c:pt>
                <c:pt idx="229">
                  <c:v>135.65</c:v>
                </c:pt>
                <c:pt idx="230">
                  <c:v>135.65</c:v>
                </c:pt>
                <c:pt idx="231">
                  <c:v>135.65</c:v>
                </c:pt>
                <c:pt idx="232">
                  <c:v>135.65</c:v>
                </c:pt>
                <c:pt idx="233">
                  <c:v>135.65</c:v>
                </c:pt>
                <c:pt idx="234">
                  <c:v>135.65</c:v>
                </c:pt>
                <c:pt idx="235">
                  <c:v>135.65</c:v>
                </c:pt>
                <c:pt idx="236">
                  <c:v>135.65</c:v>
                </c:pt>
                <c:pt idx="237">
                  <c:v>135.65</c:v>
                </c:pt>
                <c:pt idx="238">
                  <c:v>135.65</c:v>
                </c:pt>
                <c:pt idx="239">
                  <c:v>135.65</c:v>
                </c:pt>
                <c:pt idx="240">
                  <c:v>135.65</c:v>
                </c:pt>
                <c:pt idx="241">
                  <c:v>135.65</c:v>
                </c:pt>
                <c:pt idx="242">
                  <c:v>135.65</c:v>
                </c:pt>
                <c:pt idx="243">
                  <c:v>135.65</c:v>
                </c:pt>
                <c:pt idx="244">
                  <c:v>135.65</c:v>
                </c:pt>
                <c:pt idx="245">
                  <c:v>135.65</c:v>
                </c:pt>
                <c:pt idx="246">
                  <c:v>135.65</c:v>
                </c:pt>
                <c:pt idx="247">
                  <c:v>135.65</c:v>
                </c:pt>
                <c:pt idx="248">
                  <c:v>135.65</c:v>
                </c:pt>
                <c:pt idx="249">
                  <c:v>135.65</c:v>
                </c:pt>
                <c:pt idx="250">
                  <c:v>135.65</c:v>
                </c:pt>
                <c:pt idx="251">
                  <c:v>135.65</c:v>
                </c:pt>
                <c:pt idx="252">
                  <c:v>135.65</c:v>
                </c:pt>
                <c:pt idx="253">
                  <c:v>135.65</c:v>
                </c:pt>
                <c:pt idx="254">
                  <c:v>135.65</c:v>
                </c:pt>
                <c:pt idx="255">
                  <c:v>135.65</c:v>
                </c:pt>
                <c:pt idx="256">
                  <c:v>135.65</c:v>
                </c:pt>
                <c:pt idx="257">
                  <c:v>135.65</c:v>
                </c:pt>
                <c:pt idx="258">
                  <c:v>135.65</c:v>
                </c:pt>
                <c:pt idx="259">
                  <c:v>135.65</c:v>
                </c:pt>
                <c:pt idx="260">
                  <c:v>135.65</c:v>
                </c:pt>
                <c:pt idx="261">
                  <c:v>135.65</c:v>
                </c:pt>
                <c:pt idx="262">
                  <c:v>135.65</c:v>
                </c:pt>
                <c:pt idx="263">
                  <c:v>135.65</c:v>
                </c:pt>
                <c:pt idx="264">
                  <c:v>135.65</c:v>
                </c:pt>
                <c:pt idx="265">
                  <c:v>135.65</c:v>
                </c:pt>
                <c:pt idx="266">
                  <c:v>135.65</c:v>
                </c:pt>
                <c:pt idx="267">
                  <c:v>135.65</c:v>
                </c:pt>
                <c:pt idx="268">
                  <c:v>135.65</c:v>
                </c:pt>
                <c:pt idx="269">
                  <c:v>135.65</c:v>
                </c:pt>
                <c:pt idx="270">
                  <c:v>135.65</c:v>
                </c:pt>
                <c:pt idx="271">
                  <c:v>135.65</c:v>
                </c:pt>
                <c:pt idx="272">
                  <c:v>135.65</c:v>
                </c:pt>
                <c:pt idx="273">
                  <c:v>135.65</c:v>
                </c:pt>
                <c:pt idx="274">
                  <c:v>135.65</c:v>
                </c:pt>
                <c:pt idx="275">
                  <c:v>135.65</c:v>
                </c:pt>
                <c:pt idx="276">
                  <c:v>135.65</c:v>
                </c:pt>
                <c:pt idx="277">
                  <c:v>135.65</c:v>
                </c:pt>
                <c:pt idx="278">
                  <c:v>135.65</c:v>
                </c:pt>
                <c:pt idx="279">
                  <c:v>135.65</c:v>
                </c:pt>
                <c:pt idx="280">
                  <c:v>135.65</c:v>
                </c:pt>
                <c:pt idx="281">
                  <c:v>135.65</c:v>
                </c:pt>
                <c:pt idx="282">
                  <c:v>135.65</c:v>
                </c:pt>
                <c:pt idx="283">
                  <c:v>135.65</c:v>
                </c:pt>
                <c:pt idx="284">
                  <c:v>135.65</c:v>
                </c:pt>
                <c:pt idx="285">
                  <c:v>135.65</c:v>
                </c:pt>
                <c:pt idx="286">
                  <c:v>135.65</c:v>
                </c:pt>
                <c:pt idx="287">
                  <c:v>135.65</c:v>
                </c:pt>
                <c:pt idx="288">
                  <c:v>135.65</c:v>
                </c:pt>
                <c:pt idx="289">
                  <c:v>135.65</c:v>
                </c:pt>
                <c:pt idx="290">
                  <c:v>135.65</c:v>
                </c:pt>
                <c:pt idx="291">
                  <c:v>135.65</c:v>
                </c:pt>
                <c:pt idx="292">
                  <c:v>135.65</c:v>
                </c:pt>
                <c:pt idx="293">
                  <c:v>135.65</c:v>
                </c:pt>
                <c:pt idx="294">
                  <c:v>135.65</c:v>
                </c:pt>
                <c:pt idx="295">
                  <c:v>135.65</c:v>
                </c:pt>
                <c:pt idx="296">
                  <c:v>135.65</c:v>
                </c:pt>
                <c:pt idx="297">
                  <c:v>135.65</c:v>
                </c:pt>
                <c:pt idx="298">
                  <c:v>135.65</c:v>
                </c:pt>
                <c:pt idx="299">
                  <c:v>135.65</c:v>
                </c:pt>
                <c:pt idx="300">
                  <c:v>135.65</c:v>
                </c:pt>
                <c:pt idx="301">
                  <c:v>135.65</c:v>
                </c:pt>
                <c:pt idx="302">
                  <c:v>135.65</c:v>
                </c:pt>
                <c:pt idx="303">
                  <c:v>135.65</c:v>
                </c:pt>
                <c:pt idx="304">
                  <c:v>135.65</c:v>
                </c:pt>
                <c:pt idx="305">
                  <c:v>135.65</c:v>
                </c:pt>
                <c:pt idx="306">
                  <c:v>135.65</c:v>
                </c:pt>
                <c:pt idx="307">
                  <c:v>135.65</c:v>
                </c:pt>
                <c:pt idx="308">
                  <c:v>135.65</c:v>
                </c:pt>
                <c:pt idx="309">
                  <c:v>135.65</c:v>
                </c:pt>
                <c:pt idx="310">
                  <c:v>135.65</c:v>
                </c:pt>
                <c:pt idx="311">
                  <c:v>135.65</c:v>
                </c:pt>
                <c:pt idx="312">
                  <c:v>135.65</c:v>
                </c:pt>
                <c:pt idx="313">
                  <c:v>135.65</c:v>
                </c:pt>
                <c:pt idx="314">
                  <c:v>135.65</c:v>
                </c:pt>
                <c:pt idx="315">
                  <c:v>135.65</c:v>
                </c:pt>
                <c:pt idx="316">
                  <c:v>135.65</c:v>
                </c:pt>
                <c:pt idx="317">
                  <c:v>135.65</c:v>
                </c:pt>
                <c:pt idx="318">
                  <c:v>135.65</c:v>
                </c:pt>
                <c:pt idx="319">
                  <c:v>135.65</c:v>
                </c:pt>
                <c:pt idx="320">
                  <c:v>135.65</c:v>
                </c:pt>
                <c:pt idx="321">
                  <c:v>135.65</c:v>
                </c:pt>
                <c:pt idx="322">
                  <c:v>135.65</c:v>
                </c:pt>
                <c:pt idx="323">
                  <c:v>135.65</c:v>
                </c:pt>
                <c:pt idx="324">
                  <c:v>135.65</c:v>
                </c:pt>
                <c:pt idx="325">
                  <c:v>135.65</c:v>
                </c:pt>
                <c:pt idx="326">
                  <c:v>135.65</c:v>
                </c:pt>
                <c:pt idx="327">
                  <c:v>135.65</c:v>
                </c:pt>
                <c:pt idx="328">
                  <c:v>135.65</c:v>
                </c:pt>
                <c:pt idx="329">
                  <c:v>135.65</c:v>
                </c:pt>
                <c:pt idx="330">
                  <c:v>135.65</c:v>
                </c:pt>
                <c:pt idx="331">
                  <c:v>135.65</c:v>
                </c:pt>
                <c:pt idx="332">
                  <c:v>135.65</c:v>
                </c:pt>
                <c:pt idx="333">
                  <c:v>135.65</c:v>
                </c:pt>
                <c:pt idx="334">
                  <c:v>135.65</c:v>
                </c:pt>
                <c:pt idx="335">
                  <c:v>135.65</c:v>
                </c:pt>
                <c:pt idx="336">
                  <c:v>135.65</c:v>
                </c:pt>
                <c:pt idx="337">
                  <c:v>135.65</c:v>
                </c:pt>
                <c:pt idx="338">
                  <c:v>135.65</c:v>
                </c:pt>
                <c:pt idx="339">
                  <c:v>135.65</c:v>
                </c:pt>
                <c:pt idx="340">
                  <c:v>135.65</c:v>
                </c:pt>
                <c:pt idx="341">
                  <c:v>135.65</c:v>
                </c:pt>
                <c:pt idx="342">
                  <c:v>135.65</c:v>
                </c:pt>
                <c:pt idx="343">
                  <c:v>135.65</c:v>
                </c:pt>
                <c:pt idx="344">
                  <c:v>135.65</c:v>
                </c:pt>
                <c:pt idx="345">
                  <c:v>135.65</c:v>
                </c:pt>
                <c:pt idx="346">
                  <c:v>135.65</c:v>
                </c:pt>
                <c:pt idx="347">
                  <c:v>135.65</c:v>
                </c:pt>
                <c:pt idx="348">
                  <c:v>135.65</c:v>
                </c:pt>
                <c:pt idx="349">
                  <c:v>135.65</c:v>
                </c:pt>
                <c:pt idx="350">
                  <c:v>135.65</c:v>
                </c:pt>
                <c:pt idx="351">
                  <c:v>135.65</c:v>
                </c:pt>
                <c:pt idx="352">
                  <c:v>135.65</c:v>
                </c:pt>
                <c:pt idx="353">
                  <c:v>135.65</c:v>
                </c:pt>
                <c:pt idx="354">
                  <c:v>135.65</c:v>
                </c:pt>
                <c:pt idx="355">
                  <c:v>135.65</c:v>
                </c:pt>
                <c:pt idx="356">
                  <c:v>135.65</c:v>
                </c:pt>
                <c:pt idx="357">
                  <c:v>135.65</c:v>
                </c:pt>
                <c:pt idx="358">
                  <c:v>135.65</c:v>
                </c:pt>
                <c:pt idx="359">
                  <c:v>135.65</c:v>
                </c:pt>
                <c:pt idx="360">
                  <c:v>135.65</c:v>
                </c:pt>
                <c:pt idx="361">
                  <c:v>135.65</c:v>
                </c:pt>
                <c:pt idx="362">
                  <c:v>135.65</c:v>
                </c:pt>
                <c:pt idx="363">
                  <c:v>135.65</c:v>
                </c:pt>
                <c:pt idx="364">
                  <c:v>135.65</c:v>
                </c:pt>
                <c:pt idx="365">
                  <c:v>135.65</c:v>
                </c:pt>
                <c:pt idx="366">
                  <c:v>135.65</c:v>
                </c:pt>
                <c:pt idx="367">
                  <c:v>135.65</c:v>
                </c:pt>
                <c:pt idx="368">
                  <c:v>135.65</c:v>
                </c:pt>
                <c:pt idx="369">
                  <c:v>135.65</c:v>
                </c:pt>
                <c:pt idx="370">
                  <c:v>135.65</c:v>
                </c:pt>
                <c:pt idx="371">
                  <c:v>135.65</c:v>
                </c:pt>
                <c:pt idx="372">
                  <c:v>135.65</c:v>
                </c:pt>
                <c:pt idx="373">
                  <c:v>135.65</c:v>
                </c:pt>
                <c:pt idx="374">
                  <c:v>135.65</c:v>
                </c:pt>
                <c:pt idx="375">
                  <c:v>135.65</c:v>
                </c:pt>
                <c:pt idx="376">
                  <c:v>135.65</c:v>
                </c:pt>
                <c:pt idx="377">
                  <c:v>135.65</c:v>
                </c:pt>
                <c:pt idx="378">
                  <c:v>135.65</c:v>
                </c:pt>
                <c:pt idx="379">
                  <c:v>135.65</c:v>
                </c:pt>
                <c:pt idx="380">
                  <c:v>135.65</c:v>
                </c:pt>
                <c:pt idx="381">
                  <c:v>135.65</c:v>
                </c:pt>
                <c:pt idx="382">
                  <c:v>135.65</c:v>
                </c:pt>
                <c:pt idx="383">
                  <c:v>135.65</c:v>
                </c:pt>
                <c:pt idx="384">
                  <c:v>135.65</c:v>
                </c:pt>
                <c:pt idx="385">
                  <c:v>135.65</c:v>
                </c:pt>
                <c:pt idx="386">
                  <c:v>135.65</c:v>
                </c:pt>
                <c:pt idx="387">
                  <c:v>135.65</c:v>
                </c:pt>
                <c:pt idx="388">
                  <c:v>135.65</c:v>
                </c:pt>
                <c:pt idx="389">
                  <c:v>135.65</c:v>
                </c:pt>
                <c:pt idx="390">
                  <c:v>135.65</c:v>
                </c:pt>
                <c:pt idx="391">
                  <c:v>135.65</c:v>
                </c:pt>
                <c:pt idx="392">
                  <c:v>135.65</c:v>
                </c:pt>
                <c:pt idx="393">
                  <c:v>135.65</c:v>
                </c:pt>
                <c:pt idx="394">
                  <c:v>135.65</c:v>
                </c:pt>
                <c:pt idx="395">
                  <c:v>135.65</c:v>
                </c:pt>
                <c:pt idx="396">
                  <c:v>135.65</c:v>
                </c:pt>
                <c:pt idx="397">
                  <c:v>135.65</c:v>
                </c:pt>
                <c:pt idx="398">
                  <c:v>135.65</c:v>
                </c:pt>
                <c:pt idx="399">
                  <c:v>135.65</c:v>
                </c:pt>
                <c:pt idx="400">
                  <c:v>135.65</c:v>
                </c:pt>
                <c:pt idx="401">
                  <c:v>135.65</c:v>
                </c:pt>
                <c:pt idx="402">
                  <c:v>135.65</c:v>
                </c:pt>
                <c:pt idx="403">
                  <c:v>135.65</c:v>
                </c:pt>
                <c:pt idx="404">
                  <c:v>135.65</c:v>
                </c:pt>
                <c:pt idx="405">
                  <c:v>135.65</c:v>
                </c:pt>
                <c:pt idx="406">
                  <c:v>135.65</c:v>
                </c:pt>
                <c:pt idx="407">
                  <c:v>135.65</c:v>
                </c:pt>
                <c:pt idx="408">
                  <c:v>135.65</c:v>
                </c:pt>
                <c:pt idx="409">
                  <c:v>135.65</c:v>
                </c:pt>
                <c:pt idx="410">
                  <c:v>135.65</c:v>
                </c:pt>
                <c:pt idx="411">
                  <c:v>135.65</c:v>
                </c:pt>
                <c:pt idx="412">
                  <c:v>135.65</c:v>
                </c:pt>
                <c:pt idx="413">
                  <c:v>135.65</c:v>
                </c:pt>
                <c:pt idx="414">
                  <c:v>135.65</c:v>
                </c:pt>
                <c:pt idx="415">
                  <c:v>135.65</c:v>
                </c:pt>
                <c:pt idx="416">
                  <c:v>135.65</c:v>
                </c:pt>
                <c:pt idx="417">
                  <c:v>135.65</c:v>
                </c:pt>
                <c:pt idx="418">
                  <c:v>135.65</c:v>
                </c:pt>
                <c:pt idx="419">
                  <c:v>135.65</c:v>
                </c:pt>
                <c:pt idx="420">
                  <c:v>135.65</c:v>
                </c:pt>
                <c:pt idx="421">
                  <c:v>135.65</c:v>
                </c:pt>
                <c:pt idx="422">
                  <c:v>135.65</c:v>
                </c:pt>
                <c:pt idx="423">
                  <c:v>135.65</c:v>
                </c:pt>
                <c:pt idx="424">
                  <c:v>135.65</c:v>
                </c:pt>
                <c:pt idx="425">
                  <c:v>135.65</c:v>
                </c:pt>
                <c:pt idx="426">
                  <c:v>135.65</c:v>
                </c:pt>
                <c:pt idx="427">
                  <c:v>135.65</c:v>
                </c:pt>
                <c:pt idx="428">
                  <c:v>135.65</c:v>
                </c:pt>
                <c:pt idx="429">
                  <c:v>135.65</c:v>
                </c:pt>
                <c:pt idx="430">
                  <c:v>135.65</c:v>
                </c:pt>
                <c:pt idx="431">
                  <c:v>135.65</c:v>
                </c:pt>
                <c:pt idx="432">
                  <c:v>135.65</c:v>
                </c:pt>
                <c:pt idx="433">
                  <c:v>135.65</c:v>
                </c:pt>
                <c:pt idx="434">
                  <c:v>135.65</c:v>
                </c:pt>
                <c:pt idx="435">
                  <c:v>135.65</c:v>
                </c:pt>
                <c:pt idx="436">
                  <c:v>135.65</c:v>
                </c:pt>
                <c:pt idx="437">
                  <c:v>135.65</c:v>
                </c:pt>
                <c:pt idx="438">
                  <c:v>135.65</c:v>
                </c:pt>
                <c:pt idx="439">
                  <c:v>135.65</c:v>
                </c:pt>
                <c:pt idx="440">
                  <c:v>135.65</c:v>
                </c:pt>
                <c:pt idx="441">
                  <c:v>135.65</c:v>
                </c:pt>
                <c:pt idx="442">
                  <c:v>135.65</c:v>
                </c:pt>
                <c:pt idx="443">
                  <c:v>135.65</c:v>
                </c:pt>
                <c:pt idx="444">
                  <c:v>135.65</c:v>
                </c:pt>
                <c:pt idx="445">
                  <c:v>135.65</c:v>
                </c:pt>
                <c:pt idx="446">
                  <c:v>135.65</c:v>
                </c:pt>
                <c:pt idx="447">
                  <c:v>135.65</c:v>
                </c:pt>
                <c:pt idx="448">
                  <c:v>135.65</c:v>
                </c:pt>
                <c:pt idx="449">
                  <c:v>135.65</c:v>
                </c:pt>
                <c:pt idx="450">
                  <c:v>135.65</c:v>
                </c:pt>
                <c:pt idx="451">
                  <c:v>135.65</c:v>
                </c:pt>
                <c:pt idx="452">
                  <c:v>135.65</c:v>
                </c:pt>
                <c:pt idx="453">
                  <c:v>135.65</c:v>
                </c:pt>
                <c:pt idx="454">
                  <c:v>135.65</c:v>
                </c:pt>
                <c:pt idx="455">
                  <c:v>135.65</c:v>
                </c:pt>
                <c:pt idx="456">
                  <c:v>135.65</c:v>
                </c:pt>
                <c:pt idx="457">
                  <c:v>135.65</c:v>
                </c:pt>
                <c:pt idx="458">
                  <c:v>135.65</c:v>
                </c:pt>
                <c:pt idx="459">
                  <c:v>135.65</c:v>
                </c:pt>
                <c:pt idx="460">
                  <c:v>135.65</c:v>
                </c:pt>
                <c:pt idx="461">
                  <c:v>135.65</c:v>
                </c:pt>
                <c:pt idx="462">
                  <c:v>135.65</c:v>
                </c:pt>
                <c:pt idx="463">
                  <c:v>135.65</c:v>
                </c:pt>
                <c:pt idx="464">
                  <c:v>135.65</c:v>
                </c:pt>
                <c:pt idx="465">
                  <c:v>135.65</c:v>
                </c:pt>
                <c:pt idx="466">
                  <c:v>135.65</c:v>
                </c:pt>
                <c:pt idx="467">
                  <c:v>135.65</c:v>
                </c:pt>
                <c:pt idx="468">
                  <c:v>135.65</c:v>
                </c:pt>
                <c:pt idx="469">
                  <c:v>135.65</c:v>
                </c:pt>
                <c:pt idx="470">
                  <c:v>135.65</c:v>
                </c:pt>
                <c:pt idx="471">
                  <c:v>135.65</c:v>
                </c:pt>
                <c:pt idx="472">
                  <c:v>135.65</c:v>
                </c:pt>
                <c:pt idx="473">
                  <c:v>135.65</c:v>
                </c:pt>
                <c:pt idx="474">
                  <c:v>135.65</c:v>
                </c:pt>
                <c:pt idx="475">
                  <c:v>135.65</c:v>
                </c:pt>
                <c:pt idx="476">
                  <c:v>135.65</c:v>
                </c:pt>
                <c:pt idx="477">
                  <c:v>135.65</c:v>
                </c:pt>
                <c:pt idx="478">
                  <c:v>135.65</c:v>
                </c:pt>
                <c:pt idx="479">
                  <c:v>135.65</c:v>
                </c:pt>
                <c:pt idx="480">
                  <c:v>135.65</c:v>
                </c:pt>
                <c:pt idx="481">
                  <c:v>135.65</c:v>
                </c:pt>
                <c:pt idx="482">
                  <c:v>135.65</c:v>
                </c:pt>
                <c:pt idx="483">
                  <c:v>135.65</c:v>
                </c:pt>
                <c:pt idx="484">
                  <c:v>135.65</c:v>
                </c:pt>
                <c:pt idx="485">
                  <c:v>135.65</c:v>
                </c:pt>
                <c:pt idx="486">
                  <c:v>135.65</c:v>
                </c:pt>
                <c:pt idx="487">
                  <c:v>135.65</c:v>
                </c:pt>
                <c:pt idx="488">
                  <c:v>135.65</c:v>
                </c:pt>
                <c:pt idx="489">
                  <c:v>135.65</c:v>
                </c:pt>
                <c:pt idx="490">
                  <c:v>135.65</c:v>
                </c:pt>
                <c:pt idx="491">
                  <c:v>135.65</c:v>
                </c:pt>
                <c:pt idx="492">
                  <c:v>135.65</c:v>
                </c:pt>
                <c:pt idx="493">
                  <c:v>135.65</c:v>
                </c:pt>
                <c:pt idx="494">
                  <c:v>135.65</c:v>
                </c:pt>
                <c:pt idx="495">
                  <c:v>135.65</c:v>
                </c:pt>
                <c:pt idx="496">
                  <c:v>135.65</c:v>
                </c:pt>
                <c:pt idx="497">
                  <c:v>135.65</c:v>
                </c:pt>
                <c:pt idx="498">
                  <c:v>135.65</c:v>
                </c:pt>
                <c:pt idx="499">
                  <c:v>135.65</c:v>
                </c:pt>
                <c:pt idx="500">
                  <c:v>135.65</c:v>
                </c:pt>
                <c:pt idx="501">
                  <c:v>135.65</c:v>
                </c:pt>
                <c:pt idx="502">
                  <c:v>135.65</c:v>
                </c:pt>
                <c:pt idx="503">
                  <c:v>135.65</c:v>
                </c:pt>
                <c:pt idx="504">
                  <c:v>135.65</c:v>
                </c:pt>
                <c:pt idx="505">
                  <c:v>135.65</c:v>
                </c:pt>
                <c:pt idx="506">
                  <c:v>135.65</c:v>
                </c:pt>
                <c:pt idx="507">
                  <c:v>135.65</c:v>
                </c:pt>
                <c:pt idx="508">
                  <c:v>135.65</c:v>
                </c:pt>
                <c:pt idx="509">
                  <c:v>135.65</c:v>
                </c:pt>
                <c:pt idx="510">
                  <c:v>135.65</c:v>
                </c:pt>
                <c:pt idx="511">
                  <c:v>135.65</c:v>
                </c:pt>
                <c:pt idx="512">
                  <c:v>135.65</c:v>
                </c:pt>
                <c:pt idx="513">
                  <c:v>135.65</c:v>
                </c:pt>
                <c:pt idx="514">
                  <c:v>135.65</c:v>
                </c:pt>
                <c:pt idx="515">
                  <c:v>135.65</c:v>
                </c:pt>
                <c:pt idx="516">
                  <c:v>135.65</c:v>
                </c:pt>
                <c:pt idx="517">
                  <c:v>135.65</c:v>
                </c:pt>
                <c:pt idx="518">
                  <c:v>135.65</c:v>
                </c:pt>
                <c:pt idx="519">
                  <c:v>135.65</c:v>
                </c:pt>
                <c:pt idx="520">
                  <c:v>135.65</c:v>
                </c:pt>
                <c:pt idx="521">
                  <c:v>135.65</c:v>
                </c:pt>
                <c:pt idx="522">
                  <c:v>135.65</c:v>
                </c:pt>
                <c:pt idx="523">
                  <c:v>135.65</c:v>
                </c:pt>
                <c:pt idx="524">
                  <c:v>135.65</c:v>
                </c:pt>
                <c:pt idx="525">
                  <c:v>135.65</c:v>
                </c:pt>
                <c:pt idx="526">
                  <c:v>135.65</c:v>
                </c:pt>
                <c:pt idx="527">
                  <c:v>135.65</c:v>
                </c:pt>
                <c:pt idx="528">
                  <c:v>135.65</c:v>
                </c:pt>
                <c:pt idx="529">
                  <c:v>135.65</c:v>
                </c:pt>
                <c:pt idx="530">
                  <c:v>135.65</c:v>
                </c:pt>
                <c:pt idx="531">
                  <c:v>135.65</c:v>
                </c:pt>
                <c:pt idx="532">
                  <c:v>135.65</c:v>
                </c:pt>
                <c:pt idx="533">
                  <c:v>135.65</c:v>
                </c:pt>
                <c:pt idx="534">
                  <c:v>135.65</c:v>
                </c:pt>
                <c:pt idx="535">
                  <c:v>135.65</c:v>
                </c:pt>
                <c:pt idx="536">
                  <c:v>135.65</c:v>
                </c:pt>
                <c:pt idx="537">
                  <c:v>135.65</c:v>
                </c:pt>
                <c:pt idx="538">
                  <c:v>135.65</c:v>
                </c:pt>
                <c:pt idx="539">
                  <c:v>135.65</c:v>
                </c:pt>
                <c:pt idx="540">
                  <c:v>135.65</c:v>
                </c:pt>
                <c:pt idx="541">
                  <c:v>135.65</c:v>
                </c:pt>
                <c:pt idx="542">
                  <c:v>135.65</c:v>
                </c:pt>
                <c:pt idx="543">
                  <c:v>135.65</c:v>
                </c:pt>
                <c:pt idx="544">
                  <c:v>135.65</c:v>
                </c:pt>
                <c:pt idx="545">
                  <c:v>135.65</c:v>
                </c:pt>
                <c:pt idx="546">
                  <c:v>135.65</c:v>
                </c:pt>
                <c:pt idx="547">
                  <c:v>135.65</c:v>
                </c:pt>
                <c:pt idx="548">
                  <c:v>135.65</c:v>
                </c:pt>
                <c:pt idx="549">
                  <c:v>135.65</c:v>
                </c:pt>
                <c:pt idx="550">
                  <c:v>135.65</c:v>
                </c:pt>
                <c:pt idx="551">
                  <c:v>135.65</c:v>
                </c:pt>
                <c:pt idx="552">
                  <c:v>135.65</c:v>
                </c:pt>
                <c:pt idx="553">
                  <c:v>135.65</c:v>
                </c:pt>
                <c:pt idx="554">
                  <c:v>135.65</c:v>
                </c:pt>
                <c:pt idx="555">
                  <c:v>135.65</c:v>
                </c:pt>
                <c:pt idx="556">
                  <c:v>135.65</c:v>
                </c:pt>
                <c:pt idx="557">
                  <c:v>135.65</c:v>
                </c:pt>
                <c:pt idx="558">
                  <c:v>135.65</c:v>
                </c:pt>
                <c:pt idx="559">
                  <c:v>135.65</c:v>
                </c:pt>
                <c:pt idx="560">
                  <c:v>135.65</c:v>
                </c:pt>
                <c:pt idx="561">
                  <c:v>135.65</c:v>
                </c:pt>
                <c:pt idx="562">
                  <c:v>135.65</c:v>
                </c:pt>
                <c:pt idx="563">
                  <c:v>135.65</c:v>
                </c:pt>
                <c:pt idx="564">
                  <c:v>135.65</c:v>
                </c:pt>
                <c:pt idx="565">
                  <c:v>135.65</c:v>
                </c:pt>
                <c:pt idx="566">
                  <c:v>135.65</c:v>
                </c:pt>
                <c:pt idx="567">
                  <c:v>135.65</c:v>
                </c:pt>
                <c:pt idx="568">
                  <c:v>135.65</c:v>
                </c:pt>
                <c:pt idx="569">
                  <c:v>135.65</c:v>
                </c:pt>
                <c:pt idx="570">
                  <c:v>135.65</c:v>
                </c:pt>
                <c:pt idx="571">
                  <c:v>135.65</c:v>
                </c:pt>
                <c:pt idx="572">
                  <c:v>135.65</c:v>
                </c:pt>
                <c:pt idx="573">
                  <c:v>135.65</c:v>
                </c:pt>
                <c:pt idx="574">
                  <c:v>135.65</c:v>
                </c:pt>
                <c:pt idx="575">
                  <c:v>135.65</c:v>
                </c:pt>
                <c:pt idx="576">
                  <c:v>135.65</c:v>
                </c:pt>
                <c:pt idx="577">
                  <c:v>135.65</c:v>
                </c:pt>
                <c:pt idx="578">
                  <c:v>135.65</c:v>
                </c:pt>
                <c:pt idx="579">
                  <c:v>135.65</c:v>
                </c:pt>
                <c:pt idx="580">
                  <c:v>135.65</c:v>
                </c:pt>
                <c:pt idx="581">
                  <c:v>135.65</c:v>
                </c:pt>
                <c:pt idx="582">
                  <c:v>135.65</c:v>
                </c:pt>
                <c:pt idx="583">
                  <c:v>135.65</c:v>
                </c:pt>
                <c:pt idx="584">
                  <c:v>135.65</c:v>
                </c:pt>
                <c:pt idx="585">
                  <c:v>135.65</c:v>
                </c:pt>
                <c:pt idx="586">
                  <c:v>135.65</c:v>
                </c:pt>
                <c:pt idx="587">
                  <c:v>135.65</c:v>
                </c:pt>
                <c:pt idx="588">
                  <c:v>135.65</c:v>
                </c:pt>
                <c:pt idx="589">
                  <c:v>135.65</c:v>
                </c:pt>
                <c:pt idx="590">
                  <c:v>135.65</c:v>
                </c:pt>
                <c:pt idx="591">
                  <c:v>135.65</c:v>
                </c:pt>
                <c:pt idx="592">
                  <c:v>135.65</c:v>
                </c:pt>
                <c:pt idx="593">
                  <c:v>135.65</c:v>
                </c:pt>
                <c:pt idx="594">
                  <c:v>135.65</c:v>
                </c:pt>
                <c:pt idx="595">
                  <c:v>135.65</c:v>
                </c:pt>
                <c:pt idx="596">
                  <c:v>135.65</c:v>
                </c:pt>
                <c:pt idx="597">
                  <c:v>135.65</c:v>
                </c:pt>
                <c:pt idx="598">
                  <c:v>135.65</c:v>
                </c:pt>
                <c:pt idx="599">
                  <c:v>135.65</c:v>
                </c:pt>
                <c:pt idx="600">
                  <c:v>135.65</c:v>
                </c:pt>
                <c:pt idx="601">
                  <c:v>135.65</c:v>
                </c:pt>
                <c:pt idx="602">
                  <c:v>135.65</c:v>
                </c:pt>
                <c:pt idx="603">
                  <c:v>135.65</c:v>
                </c:pt>
                <c:pt idx="604">
                  <c:v>135.65</c:v>
                </c:pt>
                <c:pt idx="605">
                  <c:v>135.65</c:v>
                </c:pt>
                <c:pt idx="606">
                  <c:v>135.65</c:v>
                </c:pt>
                <c:pt idx="607">
                  <c:v>135.65</c:v>
                </c:pt>
                <c:pt idx="608">
                  <c:v>135.65</c:v>
                </c:pt>
                <c:pt idx="609">
                  <c:v>135.65</c:v>
                </c:pt>
                <c:pt idx="610">
                  <c:v>135.65</c:v>
                </c:pt>
                <c:pt idx="611">
                  <c:v>135.65</c:v>
                </c:pt>
                <c:pt idx="612">
                  <c:v>135.65</c:v>
                </c:pt>
                <c:pt idx="613">
                  <c:v>135.65</c:v>
                </c:pt>
                <c:pt idx="614">
                  <c:v>135.65</c:v>
                </c:pt>
                <c:pt idx="615">
                  <c:v>135.65</c:v>
                </c:pt>
                <c:pt idx="616">
                  <c:v>135.65</c:v>
                </c:pt>
                <c:pt idx="617">
                  <c:v>135.65</c:v>
                </c:pt>
                <c:pt idx="618">
                  <c:v>135.65</c:v>
                </c:pt>
                <c:pt idx="619">
                  <c:v>135.65</c:v>
                </c:pt>
                <c:pt idx="620">
                  <c:v>135.65</c:v>
                </c:pt>
                <c:pt idx="621">
                  <c:v>135.65</c:v>
                </c:pt>
                <c:pt idx="622">
                  <c:v>135.65</c:v>
                </c:pt>
                <c:pt idx="623">
                  <c:v>135.65</c:v>
                </c:pt>
                <c:pt idx="624">
                  <c:v>135.65</c:v>
                </c:pt>
                <c:pt idx="625">
                  <c:v>135.65</c:v>
                </c:pt>
                <c:pt idx="626">
                  <c:v>135.65</c:v>
                </c:pt>
                <c:pt idx="627">
                  <c:v>135.65</c:v>
                </c:pt>
                <c:pt idx="628">
                  <c:v>135.65</c:v>
                </c:pt>
                <c:pt idx="629">
                  <c:v>135.65</c:v>
                </c:pt>
                <c:pt idx="630">
                  <c:v>135.65</c:v>
                </c:pt>
                <c:pt idx="631">
                  <c:v>135.65</c:v>
                </c:pt>
                <c:pt idx="632">
                  <c:v>135.65</c:v>
                </c:pt>
                <c:pt idx="633">
                  <c:v>135.65</c:v>
                </c:pt>
                <c:pt idx="634">
                  <c:v>135.65</c:v>
                </c:pt>
                <c:pt idx="635">
                  <c:v>135.65</c:v>
                </c:pt>
                <c:pt idx="636">
                  <c:v>135.65</c:v>
                </c:pt>
                <c:pt idx="637">
                  <c:v>135.65</c:v>
                </c:pt>
                <c:pt idx="638">
                  <c:v>135.65</c:v>
                </c:pt>
                <c:pt idx="639">
                  <c:v>135.65</c:v>
                </c:pt>
                <c:pt idx="640">
                  <c:v>135.65</c:v>
                </c:pt>
                <c:pt idx="641">
                  <c:v>135.65</c:v>
                </c:pt>
                <c:pt idx="642">
                  <c:v>135.65</c:v>
                </c:pt>
                <c:pt idx="643">
                  <c:v>135.65</c:v>
                </c:pt>
                <c:pt idx="644">
                  <c:v>135.65</c:v>
                </c:pt>
                <c:pt idx="645">
                  <c:v>135.65</c:v>
                </c:pt>
                <c:pt idx="646">
                  <c:v>135.65</c:v>
                </c:pt>
                <c:pt idx="647">
                  <c:v>135.65</c:v>
                </c:pt>
                <c:pt idx="648">
                  <c:v>135.65</c:v>
                </c:pt>
                <c:pt idx="649">
                  <c:v>135.65</c:v>
                </c:pt>
                <c:pt idx="650">
                  <c:v>135.65</c:v>
                </c:pt>
                <c:pt idx="651">
                  <c:v>135.65</c:v>
                </c:pt>
                <c:pt idx="652">
                  <c:v>135.65</c:v>
                </c:pt>
                <c:pt idx="653">
                  <c:v>135.65</c:v>
                </c:pt>
                <c:pt idx="654">
                  <c:v>135.65</c:v>
                </c:pt>
                <c:pt idx="655">
                  <c:v>135.65</c:v>
                </c:pt>
                <c:pt idx="656">
                  <c:v>135.65</c:v>
                </c:pt>
                <c:pt idx="657">
                  <c:v>135.65</c:v>
                </c:pt>
                <c:pt idx="658">
                  <c:v>135.65</c:v>
                </c:pt>
                <c:pt idx="659">
                  <c:v>135.65</c:v>
                </c:pt>
                <c:pt idx="660">
                  <c:v>135.65</c:v>
                </c:pt>
                <c:pt idx="661">
                  <c:v>135.65</c:v>
                </c:pt>
                <c:pt idx="662">
                  <c:v>135.65</c:v>
                </c:pt>
                <c:pt idx="663">
                  <c:v>135.65</c:v>
                </c:pt>
                <c:pt idx="664">
                  <c:v>135.65</c:v>
                </c:pt>
                <c:pt idx="665">
                  <c:v>135.65</c:v>
                </c:pt>
                <c:pt idx="666">
                  <c:v>135.65</c:v>
                </c:pt>
                <c:pt idx="667">
                  <c:v>135.65</c:v>
                </c:pt>
                <c:pt idx="668">
                  <c:v>135.65</c:v>
                </c:pt>
                <c:pt idx="669">
                  <c:v>135.65</c:v>
                </c:pt>
                <c:pt idx="670">
                  <c:v>135.65</c:v>
                </c:pt>
                <c:pt idx="671">
                  <c:v>135.65</c:v>
                </c:pt>
                <c:pt idx="672">
                  <c:v>135.65</c:v>
                </c:pt>
                <c:pt idx="673">
                  <c:v>135.65</c:v>
                </c:pt>
                <c:pt idx="674">
                  <c:v>135.65</c:v>
                </c:pt>
                <c:pt idx="675">
                  <c:v>135.65</c:v>
                </c:pt>
                <c:pt idx="676">
                  <c:v>135.65</c:v>
                </c:pt>
                <c:pt idx="677">
                  <c:v>135.65</c:v>
                </c:pt>
                <c:pt idx="678">
                  <c:v>135.65</c:v>
                </c:pt>
                <c:pt idx="679">
                  <c:v>135.65</c:v>
                </c:pt>
                <c:pt idx="680">
                  <c:v>135.65</c:v>
                </c:pt>
                <c:pt idx="681">
                  <c:v>135.65</c:v>
                </c:pt>
                <c:pt idx="682">
                  <c:v>135.65</c:v>
                </c:pt>
                <c:pt idx="683">
                  <c:v>135.65</c:v>
                </c:pt>
                <c:pt idx="684">
                  <c:v>135.65</c:v>
                </c:pt>
                <c:pt idx="685">
                  <c:v>135.65</c:v>
                </c:pt>
                <c:pt idx="686">
                  <c:v>135.65</c:v>
                </c:pt>
                <c:pt idx="687">
                  <c:v>135.65</c:v>
                </c:pt>
                <c:pt idx="688">
                  <c:v>135.65</c:v>
                </c:pt>
                <c:pt idx="689">
                  <c:v>135.65</c:v>
                </c:pt>
                <c:pt idx="690">
                  <c:v>135.65</c:v>
                </c:pt>
                <c:pt idx="691">
                  <c:v>135.65</c:v>
                </c:pt>
                <c:pt idx="692">
                  <c:v>135.65</c:v>
                </c:pt>
                <c:pt idx="693">
                  <c:v>135.65</c:v>
                </c:pt>
                <c:pt idx="694">
                  <c:v>135.65</c:v>
                </c:pt>
                <c:pt idx="695">
                  <c:v>135.65</c:v>
                </c:pt>
                <c:pt idx="696">
                  <c:v>135.65</c:v>
                </c:pt>
                <c:pt idx="697">
                  <c:v>135.65</c:v>
                </c:pt>
                <c:pt idx="698">
                  <c:v>135.65</c:v>
                </c:pt>
                <c:pt idx="699">
                  <c:v>135.65</c:v>
                </c:pt>
                <c:pt idx="700">
                  <c:v>135.65</c:v>
                </c:pt>
                <c:pt idx="701">
                  <c:v>135.65</c:v>
                </c:pt>
                <c:pt idx="702">
                  <c:v>135.65</c:v>
                </c:pt>
                <c:pt idx="703">
                  <c:v>135.65</c:v>
                </c:pt>
                <c:pt idx="704">
                  <c:v>135.65</c:v>
                </c:pt>
                <c:pt idx="705">
                  <c:v>135.65</c:v>
                </c:pt>
                <c:pt idx="706">
                  <c:v>135.65</c:v>
                </c:pt>
                <c:pt idx="707">
                  <c:v>135.65</c:v>
                </c:pt>
                <c:pt idx="708">
                  <c:v>135.65</c:v>
                </c:pt>
                <c:pt idx="709">
                  <c:v>135.65</c:v>
                </c:pt>
                <c:pt idx="710">
                  <c:v>135.65</c:v>
                </c:pt>
                <c:pt idx="711">
                  <c:v>135.65</c:v>
                </c:pt>
                <c:pt idx="712">
                  <c:v>135.65</c:v>
                </c:pt>
                <c:pt idx="713">
                  <c:v>135.65</c:v>
                </c:pt>
                <c:pt idx="714">
                  <c:v>135.65</c:v>
                </c:pt>
                <c:pt idx="715">
                  <c:v>135.65</c:v>
                </c:pt>
                <c:pt idx="716">
                  <c:v>135.65</c:v>
                </c:pt>
                <c:pt idx="717">
                  <c:v>135.65</c:v>
                </c:pt>
                <c:pt idx="718">
                  <c:v>135.65</c:v>
                </c:pt>
                <c:pt idx="719">
                  <c:v>135.65</c:v>
                </c:pt>
                <c:pt idx="720">
                  <c:v>135.65</c:v>
                </c:pt>
                <c:pt idx="721">
                  <c:v>135.65</c:v>
                </c:pt>
                <c:pt idx="722">
                  <c:v>135.65</c:v>
                </c:pt>
                <c:pt idx="723">
                  <c:v>135.65</c:v>
                </c:pt>
                <c:pt idx="724">
                  <c:v>135.65</c:v>
                </c:pt>
                <c:pt idx="725">
                  <c:v>135.65</c:v>
                </c:pt>
                <c:pt idx="726">
                  <c:v>135.65</c:v>
                </c:pt>
                <c:pt idx="727">
                  <c:v>135.65</c:v>
                </c:pt>
                <c:pt idx="728">
                  <c:v>135.65</c:v>
                </c:pt>
                <c:pt idx="729">
                  <c:v>135.65</c:v>
                </c:pt>
                <c:pt idx="730">
                  <c:v>135.65</c:v>
                </c:pt>
                <c:pt idx="731">
                  <c:v>135.65</c:v>
                </c:pt>
                <c:pt idx="732">
                  <c:v>135.65</c:v>
                </c:pt>
                <c:pt idx="733">
                  <c:v>135.65</c:v>
                </c:pt>
                <c:pt idx="734">
                  <c:v>135.65</c:v>
                </c:pt>
                <c:pt idx="735">
                  <c:v>135.65</c:v>
                </c:pt>
                <c:pt idx="736">
                  <c:v>135.65</c:v>
                </c:pt>
                <c:pt idx="737">
                  <c:v>135.65</c:v>
                </c:pt>
                <c:pt idx="738">
                  <c:v>135.65</c:v>
                </c:pt>
                <c:pt idx="739">
                  <c:v>135.65</c:v>
                </c:pt>
                <c:pt idx="740">
                  <c:v>135.65</c:v>
                </c:pt>
                <c:pt idx="741">
                  <c:v>135.65</c:v>
                </c:pt>
                <c:pt idx="742">
                  <c:v>135.65</c:v>
                </c:pt>
                <c:pt idx="743">
                  <c:v>135.65</c:v>
                </c:pt>
                <c:pt idx="744">
                  <c:v>135.65</c:v>
                </c:pt>
                <c:pt idx="745">
                  <c:v>135.65</c:v>
                </c:pt>
                <c:pt idx="746">
                  <c:v>135.65</c:v>
                </c:pt>
                <c:pt idx="747">
                  <c:v>135.65</c:v>
                </c:pt>
                <c:pt idx="748">
                  <c:v>135.65</c:v>
                </c:pt>
                <c:pt idx="749">
                  <c:v>135.65</c:v>
                </c:pt>
                <c:pt idx="750">
                  <c:v>135.65</c:v>
                </c:pt>
                <c:pt idx="751">
                  <c:v>135.65</c:v>
                </c:pt>
                <c:pt idx="752">
                  <c:v>135.65</c:v>
                </c:pt>
                <c:pt idx="753">
                  <c:v>135.65</c:v>
                </c:pt>
                <c:pt idx="754">
                  <c:v>135.65</c:v>
                </c:pt>
                <c:pt idx="755">
                  <c:v>135.65</c:v>
                </c:pt>
                <c:pt idx="756">
                  <c:v>135.65</c:v>
                </c:pt>
                <c:pt idx="757">
                  <c:v>135.65</c:v>
                </c:pt>
                <c:pt idx="758">
                  <c:v>135.65</c:v>
                </c:pt>
                <c:pt idx="759">
                  <c:v>135.65</c:v>
                </c:pt>
                <c:pt idx="760">
                  <c:v>135.65</c:v>
                </c:pt>
                <c:pt idx="761">
                  <c:v>135.65</c:v>
                </c:pt>
                <c:pt idx="762">
                  <c:v>135.65</c:v>
                </c:pt>
                <c:pt idx="763">
                  <c:v>135.65</c:v>
                </c:pt>
                <c:pt idx="764">
                  <c:v>135.65</c:v>
                </c:pt>
                <c:pt idx="765">
                  <c:v>135.65</c:v>
                </c:pt>
                <c:pt idx="766">
                  <c:v>135.65</c:v>
                </c:pt>
                <c:pt idx="767">
                  <c:v>135.65</c:v>
                </c:pt>
                <c:pt idx="768">
                  <c:v>135.65</c:v>
                </c:pt>
                <c:pt idx="769">
                  <c:v>135.65</c:v>
                </c:pt>
                <c:pt idx="770">
                  <c:v>135.65</c:v>
                </c:pt>
                <c:pt idx="771">
                  <c:v>135.65</c:v>
                </c:pt>
                <c:pt idx="772">
                  <c:v>135.65</c:v>
                </c:pt>
                <c:pt idx="773">
                  <c:v>135.65</c:v>
                </c:pt>
                <c:pt idx="774">
                  <c:v>135.65</c:v>
                </c:pt>
                <c:pt idx="775">
                  <c:v>135.65</c:v>
                </c:pt>
                <c:pt idx="776">
                  <c:v>135.65</c:v>
                </c:pt>
                <c:pt idx="777">
                  <c:v>135.65</c:v>
                </c:pt>
                <c:pt idx="778">
                  <c:v>135.65</c:v>
                </c:pt>
                <c:pt idx="779">
                  <c:v>135.65</c:v>
                </c:pt>
                <c:pt idx="780">
                  <c:v>135.65</c:v>
                </c:pt>
                <c:pt idx="781">
                  <c:v>135.65</c:v>
                </c:pt>
                <c:pt idx="782">
                  <c:v>135.65</c:v>
                </c:pt>
                <c:pt idx="783">
                  <c:v>135.65</c:v>
                </c:pt>
                <c:pt idx="784">
                  <c:v>135.65</c:v>
                </c:pt>
                <c:pt idx="785">
                  <c:v>135.65</c:v>
                </c:pt>
                <c:pt idx="786">
                  <c:v>135.65</c:v>
                </c:pt>
                <c:pt idx="787">
                  <c:v>135.65</c:v>
                </c:pt>
                <c:pt idx="788">
                  <c:v>135.65</c:v>
                </c:pt>
                <c:pt idx="789">
                  <c:v>135.65</c:v>
                </c:pt>
                <c:pt idx="790">
                  <c:v>135.65</c:v>
                </c:pt>
                <c:pt idx="791">
                  <c:v>135.65</c:v>
                </c:pt>
                <c:pt idx="792">
                  <c:v>135.65</c:v>
                </c:pt>
                <c:pt idx="793">
                  <c:v>135.65</c:v>
                </c:pt>
                <c:pt idx="794">
                  <c:v>135.65</c:v>
                </c:pt>
                <c:pt idx="795">
                  <c:v>135.65</c:v>
                </c:pt>
                <c:pt idx="796">
                  <c:v>135.65</c:v>
                </c:pt>
                <c:pt idx="797">
                  <c:v>135.65</c:v>
                </c:pt>
                <c:pt idx="798">
                  <c:v>135.65</c:v>
                </c:pt>
                <c:pt idx="799">
                  <c:v>135.65</c:v>
                </c:pt>
                <c:pt idx="800">
                  <c:v>135.65</c:v>
                </c:pt>
                <c:pt idx="801">
                  <c:v>135.65</c:v>
                </c:pt>
                <c:pt idx="802">
                  <c:v>135.65</c:v>
                </c:pt>
                <c:pt idx="803">
                  <c:v>135.65</c:v>
                </c:pt>
                <c:pt idx="804">
                  <c:v>135.65</c:v>
                </c:pt>
                <c:pt idx="805">
                  <c:v>135.65</c:v>
                </c:pt>
                <c:pt idx="806">
                  <c:v>135.65</c:v>
                </c:pt>
                <c:pt idx="807">
                  <c:v>135.65</c:v>
                </c:pt>
                <c:pt idx="808">
                  <c:v>135.65</c:v>
                </c:pt>
                <c:pt idx="809">
                  <c:v>135.65</c:v>
                </c:pt>
                <c:pt idx="810">
                  <c:v>135.65</c:v>
                </c:pt>
                <c:pt idx="811">
                  <c:v>135.65</c:v>
                </c:pt>
                <c:pt idx="812">
                  <c:v>135.65</c:v>
                </c:pt>
                <c:pt idx="813">
                  <c:v>135.65</c:v>
                </c:pt>
                <c:pt idx="814">
                  <c:v>135.65</c:v>
                </c:pt>
                <c:pt idx="815">
                  <c:v>135.65</c:v>
                </c:pt>
                <c:pt idx="816">
                  <c:v>135.65</c:v>
                </c:pt>
                <c:pt idx="817">
                  <c:v>135.65</c:v>
                </c:pt>
                <c:pt idx="818">
                  <c:v>135.65</c:v>
                </c:pt>
                <c:pt idx="819">
                  <c:v>135.65</c:v>
                </c:pt>
                <c:pt idx="820">
                  <c:v>135.65</c:v>
                </c:pt>
                <c:pt idx="821">
                  <c:v>135.65</c:v>
                </c:pt>
                <c:pt idx="822">
                  <c:v>135.65</c:v>
                </c:pt>
                <c:pt idx="823">
                  <c:v>135.65</c:v>
                </c:pt>
                <c:pt idx="824">
                  <c:v>135.65</c:v>
                </c:pt>
                <c:pt idx="825">
                  <c:v>135.65</c:v>
                </c:pt>
                <c:pt idx="826">
                  <c:v>135.65</c:v>
                </c:pt>
                <c:pt idx="827">
                  <c:v>135.65</c:v>
                </c:pt>
                <c:pt idx="828">
                  <c:v>135.65</c:v>
                </c:pt>
                <c:pt idx="829">
                  <c:v>135.65</c:v>
                </c:pt>
                <c:pt idx="830">
                  <c:v>135.65</c:v>
                </c:pt>
                <c:pt idx="831">
                  <c:v>135.65</c:v>
                </c:pt>
                <c:pt idx="832">
                  <c:v>135.65</c:v>
                </c:pt>
                <c:pt idx="833">
                  <c:v>135.65</c:v>
                </c:pt>
                <c:pt idx="834">
                  <c:v>135.65</c:v>
                </c:pt>
                <c:pt idx="835">
                  <c:v>135.65</c:v>
                </c:pt>
                <c:pt idx="836">
                  <c:v>135.65</c:v>
                </c:pt>
                <c:pt idx="837">
                  <c:v>135.65</c:v>
                </c:pt>
                <c:pt idx="838">
                  <c:v>135.65</c:v>
                </c:pt>
                <c:pt idx="839">
                  <c:v>135.65</c:v>
                </c:pt>
                <c:pt idx="840">
                  <c:v>135.65</c:v>
                </c:pt>
                <c:pt idx="841">
                  <c:v>135.65</c:v>
                </c:pt>
                <c:pt idx="842">
                  <c:v>135.65</c:v>
                </c:pt>
                <c:pt idx="843">
                  <c:v>135.65</c:v>
                </c:pt>
                <c:pt idx="844">
                  <c:v>135.65</c:v>
                </c:pt>
                <c:pt idx="845">
                  <c:v>135.65</c:v>
                </c:pt>
                <c:pt idx="846">
                  <c:v>135.65</c:v>
                </c:pt>
                <c:pt idx="847">
                  <c:v>135.65</c:v>
                </c:pt>
                <c:pt idx="848">
                  <c:v>135.65</c:v>
                </c:pt>
                <c:pt idx="849">
                  <c:v>135.65</c:v>
                </c:pt>
                <c:pt idx="850">
                  <c:v>135.65</c:v>
                </c:pt>
                <c:pt idx="851">
                  <c:v>135.65</c:v>
                </c:pt>
                <c:pt idx="852">
                  <c:v>135.65</c:v>
                </c:pt>
                <c:pt idx="853">
                  <c:v>135.65</c:v>
                </c:pt>
                <c:pt idx="854">
                  <c:v>135.65</c:v>
                </c:pt>
                <c:pt idx="855">
                  <c:v>135.65</c:v>
                </c:pt>
                <c:pt idx="856">
                  <c:v>135.65</c:v>
                </c:pt>
                <c:pt idx="857">
                  <c:v>135.65</c:v>
                </c:pt>
                <c:pt idx="858">
                  <c:v>135.65</c:v>
                </c:pt>
                <c:pt idx="859">
                  <c:v>135.65</c:v>
                </c:pt>
                <c:pt idx="860">
                  <c:v>135.65</c:v>
                </c:pt>
                <c:pt idx="861">
                  <c:v>135.65</c:v>
                </c:pt>
                <c:pt idx="862">
                  <c:v>135.65</c:v>
                </c:pt>
                <c:pt idx="863">
                  <c:v>135.65</c:v>
                </c:pt>
                <c:pt idx="864">
                  <c:v>135.65</c:v>
                </c:pt>
                <c:pt idx="865">
                  <c:v>135.65</c:v>
                </c:pt>
                <c:pt idx="866">
                  <c:v>135.65</c:v>
                </c:pt>
                <c:pt idx="867">
                  <c:v>135.65</c:v>
                </c:pt>
                <c:pt idx="868">
                  <c:v>135.65</c:v>
                </c:pt>
                <c:pt idx="869">
                  <c:v>135.65</c:v>
                </c:pt>
                <c:pt idx="870">
                  <c:v>135.65</c:v>
                </c:pt>
                <c:pt idx="871">
                  <c:v>135.65</c:v>
                </c:pt>
                <c:pt idx="872">
                  <c:v>135.65</c:v>
                </c:pt>
                <c:pt idx="873">
                  <c:v>135.65</c:v>
                </c:pt>
                <c:pt idx="874">
                  <c:v>135.65</c:v>
                </c:pt>
                <c:pt idx="875">
                  <c:v>135.65</c:v>
                </c:pt>
                <c:pt idx="876">
                  <c:v>135.65</c:v>
                </c:pt>
                <c:pt idx="877">
                  <c:v>135.65</c:v>
                </c:pt>
                <c:pt idx="878">
                  <c:v>135.65</c:v>
                </c:pt>
                <c:pt idx="879">
                  <c:v>135.65</c:v>
                </c:pt>
                <c:pt idx="880">
                  <c:v>135.65</c:v>
                </c:pt>
                <c:pt idx="881">
                  <c:v>135.65</c:v>
                </c:pt>
                <c:pt idx="882">
                  <c:v>135.65</c:v>
                </c:pt>
                <c:pt idx="883">
                  <c:v>135.65</c:v>
                </c:pt>
                <c:pt idx="884">
                  <c:v>135.65</c:v>
                </c:pt>
                <c:pt idx="885">
                  <c:v>135.65</c:v>
                </c:pt>
                <c:pt idx="886">
                  <c:v>135.65</c:v>
                </c:pt>
                <c:pt idx="887">
                  <c:v>135.65</c:v>
                </c:pt>
                <c:pt idx="888">
                  <c:v>135.65</c:v>
                </c:pt>
                <c:pt idx="889">
                  <c:v>135.65</c:v>
                </c:pt>
                <c:pt idx="890">
                  <c:v>135.65</c:v>
                </c:pt>
                <c:pt idx="891">
                  <c:v>135.65</c:v>
                </c:pt>
                <c:pt idx="892">
                  <c:v>135.65</c:v>
                </c:pt>
                <c:pt idx="893">
                  <c:v>135.65</c:v>
                </c:pt>
                <c:pt idx="894">
                  <c:v>135.65</c:v>
                </c:pt>
                <c:pt idx="895">
                  <c:v>135.65</c:v>
                </c:pt>
                <c:pt idx="896">
                  <c:v>135.65</c:v>
                </c:pt>
                <c:pt idx="897">
                  <c:v>135.65</c:v>
                </c:pt>
                <c:pt idx="898">
                  <c:v>135.65</c:v>
                </c:pt>
                <c:pt idx="899">
                  <c:v>135.65</c:v>
                </c:pt>
                <c:pt idx="900">
                  <c:v>135.65</c:v>
                </c:pt>
                <c:pt idx="901">
                  <c:v>135.65</c:v>
                </c:pt>
                <c:pt idx="902">
                  <c:v>135.65</c:v>
                </c:pt>
                <c:pt idx="903">
                  <c:v>135.65</c:v>
                </c:pt>
                <c:pt idx="904">
                  <c:v>135.65</c:v>
                </c:pt>
                <c:pt idx="905">
                  <c:v>135.65</c:v>
                </c:pt>
                <c:pt idx="906">
                  <c:v>135.65</c:v>
                </c:pt>
                <c:pt idx="907">
                  <c:v>135.65</c:v>
                </c:pt>
                <c:pt idx="908">
                  <c:v>135.65</c:v>
                </c:pt>
                <c:pt idx="909">
                  <c:v>135.65</c:v>
                </c:pt>
                <c:pt idx="910">
                  <c:v>135.65</c:v>
                </c:pt>
                <c:pt idx="911">
                  <c:v>135.65</c:v>
                </c:pt>
                <c:pt idx="912">
                  <c:v>135.65</c:v>
                </c:pt>
                <c:pt idx="913">
                  <c:v>135.65</c:v>
                </c:pt>
                <c:pt idx="914">
                  <c:v>135.65</c:v>
                </c:pt>
                <c:pt idx="915">
                  <c:v>135.65</c:v>
                </c:pt>
                <c:pt idx="916">
                  <c:v>135.65</c:v>
                </c:pt>
                <c:pt idx="917">
                  <c:v>135.65</c:v>
                </c:pt>
                <c:pt idx="918">
                  <c:v>135.65</c:v>
                </c:pt>
                <c:pt idx="919">
                  <c:v>135.65</c:v>
                </c:pt>
                <c:pt idx="920">
                  <c:v>135.65</c:v>
                </c:pt>
                <c:pt idx="921">
                  <c:v>135.65</c:v>
                </c:pt>
                <c:pt idx="922">
                  <c:v>135.65</c:v>
                </c:pt>
                <c:pt idx="923">
                  <c:v>135.65</c:v>
                </c:pt>
                <c:pt idx="924">
                  <c:v>135.65</c:v>
                </c:pt>
                <c:pt idx="925">
                  <c:v>135.65</c:v>
                </c:pt>
                <c:pt idx="926">
                  <c:v>135.65</c:v>
                </c:pt>
                <c:pt idx="927">
                  <c:v>135.65</c:v>
                </c:pt>
                <c:pt idx="928">
                  <c:v>135.65</c:v>
                </c:pt>
                <c:pt idx="929">
                  <c:v>135.65</c:v>
                </c:pt>
                <c:pt idx="930">
                  <c:v>135.65</c:v>
                </c:pt>
                <c:pt idx="931">
                  <c:v>135.65</c:v>
                </c:pt>
                <c:pt idx="932">
                  <c:v>135.65</c:v>
                </c:pt>
                <c:pt idx="933">
                  <c:v>135.65</c:v>
                </c:pt>
                <c:pt idx="934">
                  <c:v>135.65</c:v>
                </c:pt>
                <c:pt idx="935">
                  <c:v>135.65</c:v>
                </c:pt>
                <c:pt idx="936">
                  <c:v>135.65</c:v>
                </c:pt>
                <c:pt idx="937">
                  <c:v>135.65</c:v>
                </c:pt>
                <c:pt idx="938">
                  <c:v>135.65</c:v>
                </c:pt>
                <c:pt idx="939">
                  <c:v>135.65</c:v>
                </c:pt>
                <c:pt idx="940">
                  <c:v>135.65</c:v>
                </c:pt>
                <c:pt idx="941">
                  <c:v>135.65</c:v>
                </c:pt>
                <c:pt idx="942">
                  <c:v>135.65</c:v>
                </c:pt>
                <c:pt idx="943">
                  <c:v>135.65</c:v>
                </c:pt>
                <c:pt idx="944">
                  <c:v>135.65</c:v>
                </c:pt>
                <c:pt idx="945">
                  <c:v>135.65</c:v>
                </c:pt>
                <c:pt idx="946">
                  <c:v>135.65</c:v>
                </c:pt>
                <c:pt idx="947">
                  <c:v>135.65</c:v>
                </c:pt>
                <c:pt idx="948">
                  <c:v>135.65</c:v>
                </c:pt>
                <c:pt idx="949">
                  <c:v>135.65</c:v>
                </c:pt>
                <c:pt idx="950">
                  <c:v>135.65</c:v>
                </c:pt>
                <c:pt idx="951">
                  <c:v>135.65</c:v>
                </c:pt>
                <c:pt idx="952">
                  <c:v>135.65</c:v>
                </c:pt>
                <c:pt idx="953">
                  <c:v>135.65</c:v>
                </c:pt>
                <c:pt idx="954">
                  <c:v>135.65</c:v>
                </c:pt>
                <c:pt idx="955">
                  <c:v>135.65</c:v>
                </c:pt>
                <c:pt idx="956">
                  <c:v>135.65</c:v>
                </c:pt>
                <c:pt idx="957">
                  <c:v>135.65</c:v>
                </c:pt>
                <c:pt idx="958">
                  <c:v>135.65</c:v>
                </c:pt>
                <c:pt idx="959">
                  <c:v>135.65</c:v>
                </c:pt>
                <c:pt idx="960">
                  <c:v>135.65</c:v>
                </c:pt>
                <c:pt idx="961">
                  <c:v>135.65</c:v>
                </c:pt>
                <c:pt idx="962">
                  <c:v>135.65</c:v>
                </c:pt>
                <c:pt idx="963">
                  <c:v>135.65</c:v>
                </c:pt>
                <c:pt idx="964">
                  <c:v>135.65</c:v>
                </c:pt>
                <c:pt idx="965">
                  <c:v>135.65</c:v>
                </c:pt>
                <c:pt idx="966">
                  <c:v>135.65</c:v>
                </c:pt>
                <c:pt idx="967">
                  <c:v>135.65</c:v>
                </c:pt>
                <c:pt idx="968">
                  <c:v>135.65</c:v>
                </c:pt>
                <c:pt idx="969">
                  <c:v>135.65</c:v>
                </c:pt>
                <c:pt idx="970">
                  <c:v>135.65</c:v>
                </c:pt>
                <c:pt idx="971">
                  <c:v>135.65</c:v>
                </c:pt>
                <c:pt idx="972">
                  <c:v>135.65</c:v>
                </c:pt>
                <c:pt idx="973">
                  <c:v>135.65</c:v>
                </c:pt>
                <c:pt idx="974">
                  <c:v>135.65</c:v>
                </c:pt>
                <c:pt idx="975">
                  <c:v>135.65</c:v>
                </c:pt>
                <c:pt idx="976">
                  <c:v>135.65</c:v>
                </c:pt>
                <c:pt idx="977">
                  <c:v>135.65</c:v>
                </c:pt>
                <c:pt idx="978">
                  <c:v>135.65</c:v>
                </c:pt>
                <c:pt idx="979">
                  <c:v>135.65</c:v>
                </c:pt>
                <c:pt idx="980">
                  <c:v>135.65</c:v>
                </c:pt>
                <c:pt idx="981">
                  <c:v>135.65</c:v>
                </c:pt>
                <c:pt idx="982">
                  <c:v>135.65</c:v>
                </c:pt>
                <c:pt idx="983">
                  <c:v>135.65</c:v>
                </c:pt>
                <c:pt idx="984">
                  <c:v>135.65</c:v>
                </c:pt>
                <c:pt idx="985">
                  <c:v>135.65</c:v>
                </c:pt>
                <c:pt idx="986">
                  <c:v>135.65</c:v>
                </c:pt>
                <c:pt idx="987">
                  <c:v>135.65</c:v>
                </c:pt>
                <c:pt idx="988">
                  <c:v>135.65</c:v>
                </c:pt>
                <c:pt idx="989">
                  <c:v>135.65</c:v>
                </c:pt>
                <c:pt idx="990">
                  <c:v>135.65</c:v>
                </c:pt>
                <c:pt idx="991">
                  <c:v>135.65</c:v>
                </c:pt>
                <c:pt idx="992">
                  <c:v>135.65</c:v>
                </c:pt>
                <c:pt idx="993">
                  <c:v>135.65</c:v>
                </c:pt>
                <c:pt idx="994">
                  <c:v>135.65</c:v>
                </c:pt>
                <c:pt idx="995">
                  <c:v>135.65</c:v>
                </c:pt>
                <c:pt idx="996">
                  <c:v>135.65</c:v>
                </c:pt>
                <c:pt idx="997">
                  <c:v>135.65</c:v>
                </c:pt>
                <c:pt idx="998">
                  <c:v>135.65</c:v>
                </c:pt>
                <c:pt idx="999">
                  <c:v>135.65</c:v>
                </c:pt>
                <c:pt idx="1000">
                  <c:v>135.65</c:v>
                </c:pt>
                <c:pt idx="1001">
                  <c:v>135.65</c:v>
                </c:pt>
                <c:pt idx="1002">
                  <c:v>135.65</c:v>
                </c:pt>
                <c:pt idx="1003">
                  <c:v>135.65</c:v>
                </c:pt>
                <c:pt idx="1004">
                  <c:v>135.65</c:v>
                </c:pt>
                <c:pt idx="1005">
                  <c:v>135.65</c:v>
                </c:pt>
                <c:pt idx="1006">
                  <c:v>135.65</c:v>
                </c:pt>
                <c:pt idx="1007">
                  <c:v>135.65</c:v>
                </c:pt>
                <c:pt idx="1008">
                  <c:v>135.65</c:v>
                </c:pt>
                <c:pt idx="1009">
                  <c:v>135.65</c:v>
                </c:pt>
                <c:pt idx="1010">
                  <c:v>135.65</c:v>
                </c:pt>
                <c:pt idx="1011">
                  <c:v>135.65</c:v>
                </c:pt>
                <c:pt idx="1012">
                  <c:v>135.65</c:v>
                </c:pt>
                <c:pt idx="1013">
                  <c:v>135.65</c:v>
                </c:pt>
                <c:pt idx="1014">
                  <c:v>135.65</c:v>
                </c:pt>
                <c:pt idx="1015">
                  <c:v>135.65</c:v>
                </c:pt>
                <c:pt idx="1016">
                  <c:v>135.65</c:v>
                </c:pt>
                <c:pt idx="1017">
                  <c:v>135.65</c:v>
                </c:pt>
                <c:pt idx="1018">
                  <c:v>135.65</c:v>
                </c:pt>
                <c:pt idx="1019">
                  <c:v>135.65</c:v>
                </c:pt>
                <c:pt idx="1020">
                  <c:v>135.65</c:v>
                </c:pt>
                <c:pt idx="1021">
                  <c:v>135.65</c:v>
                </c:pt>
                <c:pt idx="1022">
                  <c:v>135.65</c:v>
                </c:pt>
                <c:pt idx="1023">
                  <c:v>135.65</c:v>
                </c:pt>
                <c:pt idx="1024">
                  <c:v>135.65</c:v>
                </c:pt>
                <c:pt idx="1025">
                  <c:v>135.65</c:v>
                </c:pt>
                <c:pt idx="1026">
                  <c:v>135.65</c:v>
                </c:pt>
                <c:pt idx="1027">
                  <c:v>135.65</c:v>
                </c:pt>
                <c:pt idx="1028">
                  <c:v>135.65</c:v>
                </c:pt>
                <c:pt idx="1029">
                  <c:v>135.65</c:v>
                </c:pt>
                <c:pt idx="1030">
                  <c:v>135.65</c:v>
                </c:pt>
                <c:pt idx="1031">
                  <c:v>135.65</c:v>
                </c:pt>
                <c:pt idx="1032">
                  <c:v>135.65</c:v>
                </c:pt>
                <c:pt idx="1033">
                  <c:v>135.65</c:v>
                </c:pt>
                <c:pt idx="1034">
                  <c:v>135.65</c:v>
                </c:pt>
                <c:pt idx="1035">
                  <c:v>135.65</c:v>
                </c:pt>
                <c:pt idx="1036">
                  <c:v>135.65</c:v>
                </c:pt>
                <c:pt idx="1037">
                  <c:v>135.65</c:v>
                </c:pt>
                <c:pt idx="1038">
                  <c:v>135.65</c:v>
                </c:pt>
                <c:pt idx="1039">
                  <c:v>135.65</c:v>
                </c:pt>
                <c:pt idx="1040">
                  <c:v>135.65</c:v>
                </c:pt>
                <c:pt idx="1041">
                  <c:v>135.65</c:v>
                </c:pt>
                <c:pt idx="1042">
                  <c:v>135.65</c:v>
                </c:pt>
                <c:pt idx="1043">
                  <c:v>135.65</c:v>
                </c:pt>
                <c:pt idx="1044">
                  <c:v>135.65</c:v>
                </c:pt>
                <c:pt idx="1045">
                  <c:v>135.65</c:v>
                </c:pt>
                <c:pt idx="1046">
                  <c:v>135.65</c:v>
                </c:pt>
                <c:pt idx="1047">
                  <c:v>135.65</c:v>
                </c:pt>
                <c:pt idx="1048">
                  <c:v>135.65</c:v>
                </c:pt>
                <c:pt idx="1049">
                  <c:v>135.65</c:v>
                </c:pt>
                <c:pt idx="1050">
                  <c:v>135.65</c:v>
                </c:pt>
                <c:pt idx="1051">
                  <c:v>135.65</c:v>
                </c:pt>
                <c:pt idx="1052">
                  <c:v>135.65</c:v>
                </c:pt>
                <c:pt idx="1053">
                  <c:v>135.65</c:v>
                </c:pt>
                <c:pt idx="1054">
                  <c:v>135.65</c:v>
                </c:pt>
                <c:pt idx="1055">
                  <c:v>135.65</c:v>
                </c:pt>
                <c:pt idx="1056">
                  <c:v>135.65</c:v>
                </c:pt>
                <c:pt idx="1057">
                  <c:v>135.65</c:v>
                </c:pt>
                <c:pt idx="1058">
                  <c:v>135.65</c:v>
                </c:pt>
                <c:pt idx="1059">
                  <c:v>135.65</c:v>
                </c:pt>
                <c:pt idx="1060">
                  <c:v>135.65</c:v>
                </c:pt>
                <c:pt idx="1061">
                  <c:v>135.65</c:v>
                </c:pt>
                <c:pt idx="1062">
                  <c:v>135.65</c:v>
                </c:pt>
                <c:pt idx="1063">
                  <c:v>135.65</c:v>
                </c:pt>
                <c:pt idx="1064">
                  <c:v>135.65</c:v>
                </c:pt>
                <c:pt idx="1065">
                  <c:v>135.65</c:v>
                </c:pt>
                <c:pt idx="1066">
                  <c:v>135.65</c:v>
                </c:pt>
                <c:pt idx="1067">
                  <c:v>135.65</c:v>
                </c:pt>
                <c:pt idx="1068">
                  <c:v>135.65</c:v>
                </c:pt>
                <c:pt idx="1069">
                  <c:v>135.65</c:v>
                </c:pt>
                <c:pt idx="1070">
                  <c:v>135.65</c:v>
                </c:pt>
                <c:pt idx="1071">
                  <c:v>135.65</c:v>
                </c:pt>
                <c:pt idx="1072">
                  <c:v>135.65</c:v>
                </c:pt>
                <c:pt idx="1073">
                  <c:v>135.65</c:v>
                </c:pt>
                <c:pt idx="1074">
                  <c:v>135.65</c:v>
                </c:pt>
                <c:pt idx="1075">
                  <c:v>135.65</c:v>
                </c:pt>
                <c:pt idx="1076">
                  <c:v>135.65</c:v>
                </c:pt>
                <c:pt idx="1077">
                  <c:v>135.65</c:v>
                </c:pt>
                <c:pt idx="1078">
                  <c:v>135.65</c:v>
                </c:pt>
                <c:pt idx="1079">
                  <c:v>135.65</c:v>
                </c:pt>
                <c:pt idx="1080">
                  <c:v>135.65</c:v>
                </c:pt>
                <c:pt idx="1081">
                  <c:v>135.65</c:v>
                </c:pt>
                <c:pt idx="1082">
                  <c:v>135.65</c:v>
                </c:pt>
                <c:pt idx="1083">
                  <c:v>135.65</c:v>
                </c:pt>
                <c:pt idx="1084">
                  <c:v>135.65</c:v>
                </c:pt>
                <c:pt idx="1085">
                  <c:v>135.65</c:v>
                </c:pt>
                <c:pt idx="1086">
                  <c:v>135.65</c:v>
                </c:pt>
                <c:pt idx="1087">
                  <c:v>135.65</c:v>
                </c:pt>
                <c:pt idx="1088">
                  <c:v>135.65</c:v>
                </c:pt>
                <c:pt idx="1089">
                  <c:v>135.65</c:v>
                </c:pt>
                <c:pt idx="1090">
                  <c:v>135.65</c:v>
                </c:pt>
                <c:pt idx="1091">
                  <c:v>135.65</c:v>
                </c:pt>
                <c:pt idx="1092">
                  <c:v>135.65</c:v>
                </c:pt>
                <c:pt idx="1093">
                  <c:v>135.65</c:v>
                </c:pt>
                <c:pt idx="1094">
                  <c:v>135.65</c:v>
                </c:pt>
                <c:pt idx="1095">
                  <c:v>135.65</c:v>
                </c:pt>
                <c:pt idx="1096">
                  <c:v>135.65</c:v>
                </c:pt>
                <c:pt idx="1097">
                  <c:v>135.65</c:v>
                </c:pt>
                <c:pt idx="1098">
                  <c:v>135.65</c:v>
                </c:pt>
                <c:pt idx="1099">
                  <c:v>135.65</c:v>
                </c:pt>
                <c:pt idx="1100">
                  <c:v>135.65</c:v>
                </c:pt>
                <c:pt idx="1101">
                  <c:v>135.65</c:v>
                </c:pt>
                <c:pt idx="1102">
                  <c:v>135.65</c:v>
                </c:pt>
                <c:pt idx="1103">
                  <c:v>135.65</c:v>
                </c:pt>
                <c:pt idx="1104">
                  <c:v>135.65</c:v>
                </c:pt>
                <c:pt idx="1105">
                  <c:v>135.65</c:v>
                </c:pt>
                <c:pt idx="1106">
                  <c:v>135.65</c:v>
                </c:pt>
                <c:pt idx="1107">
                  <c:v>135.65</c:v>
                </c:pt>
                <c:pt idx="1108">
                  <c:v>135.65</c:v>
                </c:pt>
                <c:pt idx="1109">
                  <c:v>135.65</c:v>
                </c:pt>
                <c:pt idx="1110">
                  <c:v>135.65</c:v>
                </c:pt>
                <c:pt idx="1111">
                  <c:v>135.65</c:v>
                </c:pt>
                <c:pt idx="1112">
                  <c:v>135.65</c:v>
                </c:pt>
                <c:pt idx="1113">
                  <c:v>135.65</c:v>
                </c:pt>
                <c:pt idx="1114">
                  <c:v>135.65</c:v>
                </c:pt>
                <c:pt idx="1115">
                  <c:v>135.65</c:v>
                </c:pt>
                <c:pt idx="1116">
                  <c:v>135.65</c:v>
                </c:pt>
                <c:pt idx="1117">
                  <c:v>135.65</c:v>
                </c:pt>
                <c:pt idx="1118">
                  <c:v>135.65</c:v>
                </c:pt>
                <c:pt idx="1119">
                  <c:v>135.65</c:v>
                </c:pt>
                <c:pt idx="1120">
                  <c:v>135.65</c:v>
                </c:pt>
                <c:pt idx="1121">
                  <c:v>135.65</c:v>
                </c:pt>
                <c:pt idx="1122">
                  <c:v>135.65</c:v>
                </c:pt>
                <c:pt idx="1123">
                  <c:v>135.65</c:v>
                </c:pt>
                <c:pt idx="1124">
                  <c:v>135.65</c:v>
                </c:pt>
                <c:pt idx="1125">
                  <c:v>135.65</c:v>
                </c:pt>
                <c:pt idx="1126">
                  <c:v>135.65</c:v>
                </c:pt>
                <c:pt idx="1127">
                  <c:v>135.65</c:v>
                </c:pt>
                <c:pt idx="1128">
                  <c:v>135.65</c:v>
                </c:pt>
                <c:pt idx="1129">
                  <c:v>135.65</c:v>
                </c:pt>
                <c:pt idx="1130">
                  <c:v>135.65</c:v>
                </c:pt>
                <c:pt idx="1131">
                  <c:v>135.65</c:v>
                </c:pt>
                <c:pt idx="1132">
                  <c:v>135.65</c:v>
                </c:pt>
                <c:pt idx="1133">
                  <c:v>135.65</c:v>
                </c:pt>
                <c:pt idx="1134">
                  <c:v>135.65</c:v>
                </c:pt>
                <c:pt idx="1135">
                  <c:v>135.65</c:v>
                </c:pt>
                <c:pt idx="1136">
                  <c:v>135.65</c:v>
                </c:pt>
                <c:pt idx="1137">
                  <c:v>135.65</c:v>
                </c:pt>
                <c:pt idx="1138">
                  <c:v>135.65</c:v>
                </c:pt>
                <c:pt idx="1139">
                  <c:v>135.65</c:v>
                </c:pt>
                <c:pt idx="1140">
                  <c:v>135.65</c:v>
                </c:pt>
                <c:pt idx="1141">
                  <c:v>135.65</c:v>
                </c:pt>
                <c:pt idx="1142">
                  <c:v>135.65</c:v>
                </c:pt>
                <c:pt idx="1143">
                  <c:v>135.65</c:v>
                </c:pt>
                <c:pt idx="1144">
                  <c:v>135.65</c:v>
                </c:pt>
                <c:pt idx="1145">
                  <c:v>135.65</c:v>
                </c:pt>
                <c:pt idx="1146">
                  <c:v>135.65</c:v>
                </c:pt>
                <c:pt idx="1147">
                  <c:v>135.65</c:v>
                </c:pt>
                <c:pt idx="1148">
                  <c:v>135.65</c:v>
                </c:pt>
                <c:pt idx="1149">
                  <c:v>135.65</c:v>
                </c:pt>
                <c:pt idx="1150">
                  <c:v>135.65</c:v>
                </c:pt>
                <c:pt idx="1151">
                  <c:v>135.65</c:v>
                </c:pt>
                <c:pt idx="1152">
                  <c:v>135.65</c:v>
                </c:pt>
                <c:pt idx="1153">
                  <c:v>135.65</c:v>
                </c:pt>
                <c:pt idx="1154">
                  <c:v>135.65</c:v>
                </c:pt>
                <c:pt idx="1155">
                  <c:v>135.65</c:v>
                </c:pt>
                <c:pt idx="1156">
                  <c:v>135.65</c:v>
                </c:pt>
                <c:pt idx="1157">
                  <c:v>135.65</c:v>
                </c:pt>
                <c:pt idx="1158">
                  <c:v>135.65</c:v>
                </c:pt>
                <c:pt idx="1159">
                  <c:v>135.65</c:v>
                </c:pt>
                <c:pt idx="1160">
                  <c:v>135.65</c:v>
                </c:pt>
                <c:pt idx="1161">
                  <c:v>135.65</c:v>
                </c:pt>
                <c:pt idx="1162">
                  <c:v>135.65</c:v>
                </c:pt>
                <c:pt idx="1163">
                  <c:v>135.65</c:v>
                </c:pt>
                <c:pt idx="1164">
                  <c:v>135.65</c:v>
                </c:pt>
                <c:pt idx="1165">
                  <c:v>135.65</c:v>
                </c:pt>
                <c:pt idx="1166">
                  <c:v>135.65</c:v>
                </c:pt>
                <c:pt idx="1167">
                  <c:v>135.65</c:v>
                </c:pt>
                <c:pt idx="1168">
                  <c:v>135.65</c:v>
                </c:pt>
                <c:pt idx="1169">
                  <c:v>135.65</c:v>
                </c:pt>
                <c:pt idx="1170">
                  <c:v>135.65</c:v>
                </c:pt>
                <c:pt idx="1171">
                  <c:v>135.65</c:v>
                </c:pt>
                <c:pt idx="1172">
                  <c:v>135.65</c:v>
                </c:pt>
                <c:pt idx="1173">
                  <c:v>135.65</c:v>
                </c:pt>
                <c:pt idx="1174">
                  <c:v>135.65</c:v>
                </c:pt>
                <c:pt idx="1175">
                  <c:v>135.65</c:v>
                </c:pt>
                <c:pt idx="1176">
                  <c:v>135.65</c:v>
                </c:pt>
                <c:pt idx="1177">
                  <c:v>135.65</c:v>
                </c:pt>
                <c:pt idx="1178">
                  <c:v>135.65</c:v>
                </c:pt>
                <c:pt idx="1179">
                  <c:v>135.65</c:v>
                </c:pt>
                <c:pt idx="1180">
                  <c:v>135.65</c:v>
                </c:pt>
                <c:pt idx="1181">
                  <c:v>135.65</c:v>
                </c:pt>
                <c:pt idx="1182">
                  <c:v>135.65</c:v>
                </c:pt>
                <c:pt idx="1183">
                  <c:v>135.65</c:v>
                </c:pt>
                <c:pt idx="1184">
                  <c:v>135.65</c:v>
                </c:pt>
                <c:pt idx="1185">
                  <c:v>135.65</c:v>
                </c:pt>
                <c:pt idx="1186">
                  <c:v>135.65</c:v>
                </c:pt>
                <c:pt idx="1187">
                  <c:v>135.65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'HR Chart Data'!$L$7</c:f>
              <c:strCache>
                <c:ptCount val="1"/>
                <c:pt idx="0">
                  <c:v> UT1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8.313474829339057E-3"/>
                  <c:y val="-3.239334705693221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[0]!HRData8</c:f>
              <c:numCache>
                <c:formatCode>General</c:formatCode>
                <c:ptCount val="1188"/>
                <c:pt idx="0">
                  <c:v>0</c:v>
                </c:pt>
                <c:pt idx="1">
                  <c:v>142.69999999999999</c:v>
                </c:pt>
                <c:pt idx="2">
                  <c:v>142.69999999999999</c:v>
                </c:pt>
                <c:pt idx="3">
                  <c:v>142.69999999999999</c:v>
                </c:pt>
                <c:pt idx="4">
                  <c:v>142.69999999999999</c:v>
                </c:pt>
                <c:pt idx="5">
                  <c:v>142.69999999999999</c:v>
                </c:pt>
                <c:pt idx="6">
                  <c:v>142.69999999999999</c:v>
                </c:pt>
                <c:pt idx="7">
                  <c:v>142.69999999999999</c:v>
                </c:pt>
                <c:pt idx="8">
                  <c:v>142.69999999999999</c:v>
                </c:pt>
                <c:pt idx="9">
                  <c:v>142.69999999999999</c:v>
                </c:pt>
                <c:pt idx="10">
                  <c:v>142.69999999999999</c:v>
                </c:pt>
                <c:pt idx="11">
                  <c:v>142.69999999999999</c:v>
                </c:pt>
                <c:pt idx="12">
                  <c:v>142.69999999999999</c:v>
                </c:pt>
                <c:pt idx="13">
                  <c:v>142.69999999999999</c:v>
                </c:pt>
                <c:pt idx="14">
                  <c:v>142.69999999999999</c:v>
                </c:pt>
                <c:pt idx="15">
                  <c:v>142.69999999999999</c:v>
                </c:pt>
                <c:pt idx="16">
                  <c:v>142.69999999999999</c:v>
                </c:pt>
                <c:pt idx="17">
                  <c:v>142.69999999999999</c:v>
                </c:pt>
                <c:pt idx="18">
                  <c:v>142.69999999999999</c:v>
                </c:pt>
                <c:pt idx="19">
                  <c:v>142.69999999999999</c:v>
                </c:pt>
                <c:pt idx="20">
                  <c:v>142.69999999999999</c:v>
                </c:pt>
                <c:pt idx="21">
                  <c:v>142.69999999999999</c:v>
                </c:pt>
                <c:pt idx="22">
                  <c:v>142.69999999999999</c:v>
                </c:pt>
                <c:pt idx="23">
                  <c:v>142.69999999999999</c:v>
                </c:pt>
                <c:pt idx="24">
                  <c:v>142.69999999999999</c:v>
                </c:pt>
                <c:pt idx="25">
                  <c:v>142.69999999999999</c:v>
                </c:pt>
                <c:pt idx="26">
                  <c:v>142.69999999999999</c:v>
                </c:pt>
                <c:pt idx="27">
                  <c:v>142.69999999999999</c:v>
                </c:pt>
                <c:pt idx="28">
                  <c:v>142.69999999999999</c:v>
                </c:pt>
                <c:pt idx="29">
                  <c:v>142.69999999999999</c:v>
                </c:pt>
                <c:pt idx="30">
                  <c:v>142.69999999999999</c:v>
                </c:pt>
                <c:pt idx="31">
                  <c:v>142.69999999999999</c:v>
                </c:pt>
                <c:pt idx="32">
                  <c:v>142.69999999999999</c:v>
                </c:pt>
                <c:pt idx="33">
                  <c:v>142.69999999999999</c:v>
                </c:pt>
                <c:pt idx="34">
                  <c:v>142.69999999999999</c:v>
                </c:pt>
                <c:pt idx="35">
                  <c:v>142.69999999999999</c:v>
                </c:pt>
                <c:pt idx="36">
                  <c:v>142.69999999999999</c:v>
                </c:pt>
                <c:pt idx="37">
                  <c:v>142.69999999999999</c:v>
                </c:pt>
                <c:pt idx="38">
                  <c:v>142.69999999999999</c:v>
                </c:pt>
                <c:pt idx="39">
                  <c:v>142.69999999999999</c:v>
                </c:pt>
                <c:pt idx="40">
                  <c:v>142.69999999999999</c:v>
                </c:pt>
                <c:pt idx="41">
                  <c:v>142.69999999999999</c:v>
                </c:pt>
                <c:pt idx="42">
                  <c:v>142.69999999999999</c:v>
                </c:pt>
                <c:pt idx="43">
                  <c:v>142.69999999999999</c:v>
                </c:pt>
                <c:pt idx="44">
                  <c:v>142.69999999999999</c:v>
                </c:pt>
                <c:pt idx="45">
                  <c:v>142.69999999999999</c:v>
                </c:pt>
                <c:pt idx="46">
                  <c:v>142.69999999999999</c:v>
                </c:pt>
                <c:pt idx="47">
                  <c:v>142.69999999999999</c:v>
                </c:pt>
                <c:pt idx="48">
                  <c:v>142.69999999999999</c:v>
                </c:pt>
                <c:pt idx="49">
                  <c:v>142.69999999999999</c:v>
                </c:pt>
                <c:pt idx="50">
                  <c:v>142.69999999999999</c:v>
                </c:pt>
                <c:pt idx="51">
                  <c:v>142.69999999999999</c:v>
                </c:pt>
                <c:pt idx="52">
                  <c:v>142.69999999999999</c:v>
                </c:pt>
                <c:pt idx="53">
                  <c:v>142.69999999999999</c:v>
                </c:pt>
                <c:pt idx="54">
                  <c:v>142.69999999999999</c:v>
                </c:pt>
                <c:pt idx="55">
                  <c:v>142.69999999999999</c:v>
                </c:pt>
                <c:pt idx="56">
                  <c:v>142.69999999999999</c:v>
                </c:pt>
                <c:pt idx="57">
                  <c:v>142.69999999999999</c:v>
                </c:pt>
                <c:pt idx="58">
                  <c:v>142.69999999999999</c:v>
                </c:pt>
                <c:pt idx="59">
                  <c:v>142.69999999999999</c:v>
                </c:pt>
                <c:pt idx="60">
                  <c:v>142.69999999999999</c:v>
                </c:pt>
                <c:pt idx="61">
                  <c:v>142.69999999999999</c:v>
                </c:pt>
                <c:pt idx="62">
                  <c:v>142.69999999999999</c:v>
                </c:pt>
                <c:pt idx="63">
                  <c:v>142.69999999999999</c:v>
                </c:pt>
                <c:pt idx="64">
                  <c:v>142.69999999999999</c:v>
                </c:pt>
                <c:pt idx="65">
                  <c:v>142.69999999999999</c:v>
                </c:pt>
                <c:pt idx="66">
                  <c:v>142.69999999999999</c:v>
                </c:pt>
                <c:pt idx="67">
                  <c:v>142.69999999999999</c:v>
                </c:pt>
                <c:pt idx="68">
                  <c:v>142.69999999999999</c:v>
                </c:pt>
                <c:pt idx="69">
                  <c:v>142.69999999999999</c:v>
                </c:pt>
                <c:pt idx="70">
                  <c:v>142.69999999999999</c:v>
                </c:pt>
                <c:pt idx="71">
                  <c:v>142.69999999999999</c:v>
                </c:pt>
                <c:pt idx="72">
                  <c:v>142.69999999999999</c:v>
                </c:pt>
                <c:pt idx="73">
                  <c:v>142.69999999999999</c:v>
                </c:pt>
                <c:pt idx="74">
                  <c:v>142.69999999999999</c:v>
                </c:pt>
                <c:pt idx="75">
                  <c:v>142.69999999999999</c:v>
                </c:pt>
                <c:pt idx="76">
                  <c:v>142.69999999999999</c:v>
                </c:pt>
                <c:pt idx="77">
                  <c:v>142.69999999999999</c:v>
                </c:pt>
                <c:pt idx="78">
                  <c:v>142.69999999999999</c:v>
                </c:pt>
                <c:pt idx="79">
                  <c:v>142.69999999999999</c:v>
                </c:pt>
                <c:pt idx="80">
                  <c:v>142.69999999999999</c:v>
                </c:pt>
                <c:pt idx="81">
                  <c:v>142.69999999999999</c:v>
                </c:pt>
                <c:pt idx="82">
                  <c:v>142.69999999999999</c:v>
                </c:pt>
                <c:pt idx="83">
                  <c:v>142.69999999999999</c:v>
                </c:pt>
                <c:pt idx="84">
                  <c:v>142.69999999999999</c:v>
                </c:pt>
                <c:pt idx="85">
                  <c:v>142.69999999999999</c:v>
                </c:pt>
                <c:pt idx="86">
                  <c:v>142.69999999999999</c:v>
                </c:pt>
                <c:pt idx="87">
                  <c:v>142.69999999999999</c:v>
                </c:pt>
                <c:pt idx="88">
                  <c:v>142.69999999999999</c:v>
                </c:pt>
                <c:pt idx="89">
                  <c:v>142.69999999999999</c:v>
                </c:pt>
                <c:pt idx="90">
                  <c:v>142.69999999999999</c:v>
                </c:pt>
                <c:pt idx="91">
                  <c:v>142.69999999999999</c:v>
                </c:pt>
                <c:pt idx="92">
                  <c:v>142.69999999999999</c:v>
                </c:pt>
                <c:pt idx="93">
                  <c:v>142.69999999999999</c:v>
                </c:pt>
                <c:pt idx="94">
                  <c:v>142.69999999999999</c:v>
                </c:pt>
                <c:pt idx="95">
                  <c:v>142.69999999999999</c:v>
                </c:pt>
                <c:pt idx="96">
                  <c:v>142.69999999999999</c:v>
                </c:pt>
                <c:pt idx="97">
                  <c:v>142.69999999999999</c:v>
                </c:pt>
                <c:pt idx="98">
                  <c:v>142.69999999999999</c:v>
                </c:pt>
                <c:pt idx="99">
                  <c:v>142.69999999999999</c:v>
                </c:pt>
                <c:pt idx="100">
                  <c:v>142.69999999999999</c:v>
                </c:pt>
                <c:pt idx="101">
                  <c:v>142.69999999999999</c:v>
                </c:pt>
                <c:pt idx="102">
                  <c:v>142.69999999999999</c:v>
                </c:pt>
                <c:pt idx="103">
                  <c:v>142.69999999999999</c:v>
                </c:pt>
                <c:pt idx="104">
                  <c:v>142.69999999999999</c:v>
                </c:pt>
                <c:pt idx="105">
                  <c:v>142.69999999999999</c:v>
                </c:pt>
                <c:pt idx="106">
                  <c:v>142.69999999999999</c:v>
                </c:pt>
                <c:pt idx="107">
                  <c:v>142.69999999999999</c:v>
                </c:pt>
                <c:pt idx="108">
                  <c:v>142.69999999999999</c:v>
                </c:pt>
                <c:pt idx="109">
                  <c:v>142.69999999999999</c:v>
                </c:pt>
                <c:pt idx="110">
                  <c:v>142.69999999999999</c:v>
                </c:pt>
                <c:pt idx="111">
                  <c:v>142.69999999999999</c:v>
                </c:pt>
                <c:pt idx="112">
                  <c:v>142.69999999999999</c:v>
                </c:pt>
                <c:pt idx="113">
                  <c:v>142.69999999999999</c:v>
                </c:pt>
                <c:pt idx="114">
                  <c:v>142.69999999999999</c:v>
                </c:pt>
                <c:pt idx="115">
                  <c:v>142.69999999999999</c:v>
                </c:pt>
                <c:pt idx="116">
                  <c:v>142.69999999999999</c:v>
                </c:pt>
                <c:pt idx="117">
                  <c:v>142.69999999999999</c:v>
                </c:pt>
                <c:pt idx="118">
                  <c:v>142.69999999999999</c:v>
                </c:pt>
                <c:pt idx="119">
                  <c:v>142.69999999999999</c:v>
                </c:pt>
                <c:pt idx="120">
                  <c:v>142.69999999999999</c:v>
                </c:pt>
                <c:pt idx="121">
                  <c:v>142.69999999999999</c:v>
                </c:pt>
                <c:pt idx="122">
                  <c:v>142.69999999999999</c:v>
                </c:pt>
                <c:pt idx="123">
                  <c:v>142.69999999999999</c:v>
                </c:pt>
                <c:pt idx="124">
                  <c:v>142.69999999999999</c:v>
                </c:pt>
                <c:pt idx="125">
                  <c:v>142.69999999999999</c:v>
                </c:pt>
                <c:pt idx="126">
                  <c:v>142.69999999999999</c:v>
                </c:pt>
                <c:pt idx="127">
                  <c:v>142.69999999999999</c:v>
                </c:pt>
                <c:pt idx="128">
                  <c:v>142.69999999999999</c:v>
                </c:pt>
                <c:pt idx="129">
                  <c:v>142.69999999999999</c:v>
                </c:pt>
                <c:pt idx="130">
                  <c:v>142.69999999999999</c:v>
                </c:pt>
                <c:pt idx="131">
                  <c:v>142.69999999999999</c:v>
                </c:pt>
                <c:pt idx="132">
                  <c:v>142.69999999999999</c:v>
                </c:pt>
                <c:pt idx="133">
                  <c:v>142.69999999999999</c:v>
                </c:pt>
                <c:pt idx="134">
                  <c:v>142.69999999999999</c:v>
                </c:pt>
                <c:pt idx="135">
                  <c:v>142.69999999999999</c:v>
                </c:pt>
                <c:pt idx="136">
                  <c:v>142.69999999999999</c:v>
                </c:pt>
                <c:pt idx="137">
                  <c:v>142.69999999999999</c:v>
                </c:pt>
                <c:pt idx="138">
                  <c:v>142.69999999999999</c:v>
                </c:pt>
                <c:pt idx="139">
                  <c:v>142.69999999999999</c:v>
                </c:pt>
                <c:pt idx="140">
                  <c:v>142.69999999999999</c:v>
                </c:pt>
                <c:pt idx="141">
                  <c:v>142.69999999999999</c:v>
                </c:pt>
                <c:pt idx="142">
                  <c:v>142.69999999999999</c:v>
                </c:pt>
                <c:pt idx="143">
                  <c:v>142.69999999999999</c:v>
                </c:pt>
                <c:pt idx="144">
                  <c:v>142.69999999999999</c:v>
                </c:pt>
                <c:pt idx="145">
                  <c:v>142.69999999999999</c:v>
                </c:pt>
                <c:pt idx="146">
                  <c:v>142.69999999999999</c:v>
                </c:pt>
                <c:pt idx="147">
                  <c:v>142.69999999999999</c:v>
                </c:pt>
                <c:pt idx="148">
                  <c:v>142.69999999999999</c:v>
                </c:pt>
                <c:pt idx="149">
                  <c:v>142.69999999999999</c:v>
                </c:pt>
                <c:pt idx="150">
                  <c:v>142.69999999999999</c:v>
                </c:pt>
                <c:pt idx="151">
                  <c:v>142.69999999999999</c:v>
                </c:pt>
                <c:pt idx="152">
                  <c:v>142.69999999999999</c:v>
                </c:pt>
                <c:pt idx="153">
                  <c:v>142.69999999999999</c:v>
                </c:pt>
                <c:pt idx="154">
                  <c:v>142.69999999999999</c:v>
                </c:pt>
                <c:pt idx="155">
                  <c:v>142.69999999999999</c:v>
                </c:pt>
                <c:pt idx="156">
                  <c:v>142.69999999999999</c:v>
                </c:pt>
                <c:pt idx="157">
                  <c:v>142.69999999999999</c:v>
                </c:pt>
                <c:pt idx="158">
                  <c:v>142.69999999999999</c:v>
                </c:pt>
                <c:pt idx="159">
                  <c:v>142.69999999999999</c:v>
                </c:pt>
                <c:pt idx="160">
                  <c:v>142.69999999999999</c:v>
                </c:pt>
                <c:pt idx="161">
                  <c:v>142.69999999999999</c:v>
                </c:pt>
                <c:pt idx="162">
                  <c:v>142.69999999999999</c:v>
                </c:pt>
                <c:pt idx="163">
                  <c:v>142.69999999999999</c:v>
                </c:pt>
                <c:pt idx="164">
                  <c:v>142.69999999999999</c:v>
                </c:pt>
                <c:pt idx="165">
                  <c:v>142.69999999999999</c:v>
                </c:pt>
                <c:pt idx="166">
                  <c:v>142.69999999999999</c:v>
                </c:pt>
                <c:pt idx="167">
                  <c:v>142.69999999999999</c:v>
                </c:pt>
                <c:pt idx="168">
                  <c:v>142.69999999999999</c:v>
                </c:pt>
                <c:pt idx="169">
                  <c:v>142.69999999999999</c:v>
                </c:pt>
                <c:pt idx="170">
                  <c:v>142.69999999999999</c:v>
                </c:pt>
                <c:pt idx="171">
                  <c:v>142.69999999999999</c:v>
                </c:pt>
                <c:pt idx="172">
                  <c:v>142.69999999999999</c:v>
                </c:pt>
                <c:pt idx="173">
                  <c:v>142.69999999999999</c:v>
                </c:pt>
                <c:pt idx="174">
                  <c:v>142.69999999999999</c:v>
                </c:pt>
                <c:pt idx="175">
                  <c:v>142.69999999999999</c:v>
                </c:pt>
                <c:pt idx="176">
                  <c:v>142.69999999999999</c:v>
                </c:pt>
                <c:pt idx="177">
                  <c:v>142.69999999999999</c:v>
                </c:pt>
                <c:pt idx="178">
                  <c:v>142.69999999999999</c:v>
                </c:pt>
                <c:pt idx="179">
                  <c:v>142.69999999999999</c:v>
                </c:pt>
                <c:pt idx="180">
                  <c:v>142.69999999999999</c:v>
                </c:pt>
                <c:pt idx="181">
                  <c:v>142.69999999999999</c:v>
                </c:pt>
                <c:pt idx="182">
                  <c:v>142.69999999999999</c:v>
                </c:pt>
                <c:pt idx="183">
                  <c:v>142.69999999999999</c:v>
                </c:pt>
                <c:pt idx="184">
                  <c:v>142.69999999999999</c:v>
                </c:pt>
                <c:pt idx="185">
                  <c:v>142.69999999999999</c:v>
                </c:pt>
                <c:pt idx="186">
                  <c:v>142.69999999999999</c:v>
                </c:pt>
                <c:pt idx="187">
                  <c:v>142.69999999999999</c:v>
                </c:pt>
                <c:pt idx="188">
                  <c:v>142.69999999999999</c:v>
                </c:pt>
                <c:pt idx="189">
                  <c:v>142.69999999999999</c:v>
                </c:pt>
                <c:pt idx="190">
                  <c:v>142.69999999999999</c:v>
                </c:pt>
                <c:pt idx="191">
                  <c:v>142.69999999999999</c:v>
                </c:pt>
                <c:pt idx="192">
                  <c:v>142.69999999999999</c:v>
                </c:pt>
                <c:pt idx="193">
                  <c:v>142.69999999999999</c:v>
                </c:pt>
                <c:pt idx="194">
                  <c:v>142.69999999999999</c:v>
                </c:pt>
                <c:pt idx="195">
                  <c:v>142.69999999999999</c:v>
                </c:pt>
                <c:pt idx="196">
                  <c:v>142.69999999999999</c:v>
                </c:pt>
                <c:pt idx="197">
                  <c:v>142.69999999999999</c:v>
                </c:pt>
                <c:pt idx="198">
                  <c:v>142.69999999999999</c:v>
                </c:pt>
                <c:pt idx="199">
                  <c:v>142.69999999999999</c:v>
                </c:pt>
                <c:pt idx="200">
                  <c:v>142.69999999999999</c:v>
                </c:pt>
                <c:pt idx="201">
                  <c:v>142.69999999999999</c:v>
                </c:pt>
                <c:pt idx="202">
                  <c:v>142.69999999999999</c:v>
                </c:pt>
                <c:pt idx="203">
                  <c:v>142.69999999999999</c:v>
                </c:pt>
                <c:pt idx="204">
                  <c:v>142.69999999999999</c:v>
                </c:pt>
                <c:pt idx="205">
                  <c:v>142.69999999999999</c:v>
                </c:pt>
                <c:pt idx="206">
                  <c:v>142.69999999999999</c:v>
                </c:pt>
                <c:pt idx="207">
                  <c:v>142.69999999999999</c:v>
                </c:pt>
                <c:pt idx="208">
                  <c:v>142.69999999999999</c:v>
                </c:pt>
                <c:pt idx="209">
                  <c:v>142.69999999999999</c:v>
                </c:pt>
                <c:pt idx="210">
                  <c:v>142.69999999999999</c:v>
                </c:pt>
                <c:pt idx="211">
                  <c:v>142.69999999999999</c:v>
                </c:pt>
                <c:pt idx="212">
                  <c:v>142.69999999999999</c:v>
                </c:pt>
                <c:pt idx="213">
                  <c:v>142.69999999999999</c:v>
                </c:pt>
                <c:pt idx="214">
                  <c:v>142.69999999999999</c:v>
                </c:pt>
                <c:pt idx="215">
                  <c:v>142.69999999999999</c:v>
                </c:pt>
                <c:pt idx="216">
                  <c:v>142.69999999999999</c:v>
                </c:pt>
                <c:pt idx="217">
                  <c:v>142.69999999999999</c:v>
                </c:pt>
                <c:pt idx="218">
                  <c:v>142.69999999999999</c:v>
                </c:pt>
                <c:pt idx="219">
                  <c:v>142.69999999999999</c:v>
                </c:pt>
                <c:pt idx="220">
                  <c:v>142.69999999999999</c:v>
                </c:pt>
                <c:pt idx="221">
                  <c:v>142.69999999999999</c:v>
                </c:pt>
                <c:pt idx="222">
                  <c:v>142.69999999999999</c:v>
                </c:pt>
                <c:pt idx="223">
                  <c:v>142.69999999999999</c:v>
                </c:pt>
                <c:pt idx="224">
                  <c:v>142.69999999999999</c:v>
                </c:pt>
                <c:pt idx="225">
                  <c:v>142.69999999999999</c:v>
                </c:pt>
                <c:pt idx="226">
                  <c:v>142.69999999999999</c:v>
                </c:pt>
                <c:pt idx="227">
                  <c:v>142.69999999999999</c:v>
                </c:pt>
                <c:pt idx="228">
                  <c:v>142.69999999999999</c:v>
                </c:pt>
                <c:pt idx="229">
                  <c:v>142.69999999999999</c:v>
                </c:pt>
                <c:pt idx="230">
                  <c:v>142.69999999999999</c:v>
                </c:pt>
                <c:pt idx="231">
                  <c:v>142.69999999999999</c:v>
                </c:pt>
                <c:pt idx="232">
                  <c:v>142.69999999999999</c:v>
                </c:pt>
                <c:pt idx="233">
                  <c:v>142.69999999999999</c:v>
                </c:pt>
                <c:pt idx="234">
                  <c:v>142.69999999999999</c:v>
                </c:pt>
                <c:pt idx="235">
                  <c:v>142.69999999999999</c:v>
                </c:pt>
                <c:pt idx="236">
                  <c:v>142.69999999999999</c:v>
                </c:pt>
                <c:pt idx="237">
                  <c:v>142.69999999999999</c:v>
                </c:pt>
                <c:pt idx="238">
                  <c:v>142.69999999999999</c:v>
                </c:pt>
                <c:pt idx="239">
                  <c:v>142.69999999999999</c:v>
                </c:pt>
                <c:pt idx="240">
                  <c:v>142.69999999999999</c:v>
                </c:pt>
                <c:pt idx="241">
                  <c:v>142.69999999999999</c:v>
                </c:pt>
                <c:pt idx="242">
                  <c:v>142.69999999999999</c:v>
                </c:pt>
                <c:pt idx="243">
                  <c:v>142.69999999999999</c:v>
                </c:pt>
                <c:pt idx="244">
                  <c:v>142.69999999999999</c:v>
                </c:pt>
                <c:pt idx="245">
                  <c:v>142.69999999999999</c:v>
                </c:pt>
                <c:pt idx="246">
                  <c:v>142.69999999999999</c:v>
                </c:pt>
                <c:pt idx="247">
                  <c:v>142.69999999999999</c:v>
                </c:pt>
                <c:pt idx="248">
                  <c:v>142.69999999999999</c:v>
                </c:pt>
                <c:pt idx="249">
                  <c:v>142.69999999999999</c:v>
                </c:pt>
                <c:pt idx="250">
                  <c:v>142.69999999999999</c:v>
                </c:pt>
                <c:pt idx="251">
                  <c:v>142.69999999999999</c:v>
                </c:pt>
                <c:pt idx="252">
                  <c:v>142.69999999999999</c:v>
                </c:pt>
                <c:pt idx="253">
                  <c:v>142.69999999999999</c:v>
                </c:pt>
                <c:pt idx="254">
                  <c:v>142.69999999999999</c:v>
                </c:pt>
                <c:pt idx="255">
                  <c:v>142.69999999999999</c:v>
                </c:pt>
                <c:pt idx="256">
                  <c:v>142.69999999999999</c:v>
                </c:pt>
                <c:pt idx="257">
                  <c:v>142.69999999999999</c:v>
                </c:pt>
                <c:pt idx="258">
                  <c:v>142.69999999999999</c:v>
                </c:pt>
                <c:pt idx="259">
                  <c:v>142.69999999999999</c:v>
                </c:pt>
                <c:pt idx="260">
                  <c:v>142.69999999999999</c:v>
                </c:pt>
                <c:pt idx="261">
                  <c:v>142.69999999999999</c:v>
                </c:pt>
                <c:pt idx="262">
                  <c:v>142.69999999999999</c:v>
                </c:pt>
                <c:pt idx="263">
                  <c:v>142.69999999999999</c:v>
                </c:pt>
                <c:pt idx="264">
                  <c:v>142.69999999999999</c:v>
                </c:pt>
                <c:pt idx="265">
                  <c:v>142.69999999999999</c:v>
                </c:pt>
                <c:pt idx="266">
                  <c:v>142.69999999999999</c:v>
                </c:pt>
                <c:pt idx="267">
                  <c:v>142.69999999999999</c:v>
                </c:pt>
                <c:pt idx="268">
                  <c:v>142.69999999999999</c:v>
                </c:pt>
                <c:pt idx="269">
                  <c:v>142.69999999999999</c:v>
                </c:pt>
                <c:pt idx="270">
                  <c:v>142.69999999999999</c:v>
                </c:pt>
                <c:pt idx="271">
                  <c:v>142.69999999999999</c:v>
                </c:pt>
                <c:pt idx="272">
                  <c:v>142.69999999999999</c:v>
                </c:pt>
                <c:pt idx="273">
                  <c:v>142.69999999999999</c:v>
                </c:pt>
                <c:pt idx="274">
                  <c:v>142.69999999999999</c:v>
                </c:pt>
                <c:pt idx="275">
                  <c:v>142.69999999999999</c:v>
                </c:pt>
                <c:pt idx="276">
                  <c:v>142.69999999999999</c:v>
                </c:pt>
                <c:pt idx="277">
                  <c:v>142.69999999999999</c:v>
                </c:pt>
                <c:pt idx="278">
                  <c:v>142.69999999999999</c:v>
                </c:pt>
                <c:pt idx="279">
                  <c:v>142.69999999999999</c:v>
                </c:pt>
                <c:pt idx="280">
                  <c:v>142.69999999999999</c:v>
                </c:pt>
                <c:pt idx="281">
                  <c:v>142.69999999999999</c:v>
                </c:pt>
                <c:pt idx="282">
                  <c:v>142.69999999999999</c:v>
                </c:pt>
                <c:pt idx="283">
                  <c:v>142.69999999999999</c:v>
                </c:pt>
                <c:pt idx="284">
                  <c:v>142.69999999999999</c:v>
                </c:pt>
                <c:pt idx="285">
                  <c:v>142.69999999999999</c:v>
                </c:pt>
                <c:pt idx="286">
                  <c:v>142.69999999999999</c:v>
                </c:pt>
                <c:pt idx="287">
                  <c:v>142.69999999999999</c:v>
                </c:pt>
                <c:pt idx="288">
                  <c:v>142.69999999999999</c:v>
                </c:pt>
                <c:pt idx="289">
                  <c:v>142.69999999999999</c:v>
                </c:pt>
                <c:pt idx="290">
                  <c:v>142.69999999999999</c:v>
                </c:pt>
                <c:pt idx="291">
                  <c:v>142.69999999999999</c:v>
                </c:pt>
                <c:pt idx="292">
                  <c:v>142.69999999999999</c:v>
                </c:pt>
                <c:pt idx="293">
                  <c:v>142.69999999999999</c:v>
                </c:pt>
                <c:pt idx="294">
                  <c:v>142.69999999999999</c:v>
                </c:pt>
                <c:pt idx="295">
                  <c:v>142.69999999999999</c:v>
                </c:pt>
                <c:pt idx="296">
                  <c:v>142.69999999999999</c:v>
                </c:pt>
                <c:pt idx="297">
                  <c:v>142.69999999999999</c:v>
                </c:pt>
                <c:pt idx="298">
                  <c:v>142.69999999999999</c:v>
                </c:pt>
                <c:pt idx="299">
                  <c:v>142.69999999999999</c:v>
                </c:pt>
                <c:pt idx="300">
                  <c:v>142.69999999999999</c:v>
                </c:pt>
                <c:pt idx="301">
                  <c:v>142.69999999999999</c:v>
                </c:pt>
                <c:pt idx="302">
                  <c:v>142.69999999999999</c:v>
                </c:pt>
                <c:pt idx="303">
                  <c:v>142.69999999999999</c:v>
                </c:pt>
                <c:pt idx="304">
                  <c:v>142.69999999999999</c:v>
                </c:pt>
                <c:pt idx="305">
                  <c:v>142.69999999999999</c:v>
                </c:pt>
                <c:pt idx="306">
                  <c:v>142.69999999999999</c:v>
                </c:pt>
                <c:pt idx="307">
                  <c:v>142.69999999999999</c:v>
                </c:pt>
                <c:pt idx="308">
                  <c:v>142.69999999999999</c:v>
                </c:pt>
                <c:pt idx="309">
                  <c:v>142.69999999999999</c:v>
                </c:pt>
                <c:pt idx="310">
                  <c:v>142.69999999999999</c:v>
                </c:pt>
                <c:pt idx="311">
                  <c:v>142.69999999999999</c:v>
                </c:pt>
                <c:pt idx="312">
                  <c:v>142.69999999999999</c:v>
                </c:pt>
                <c:pt idx="313">
                  <c:v>142.69999999999999</c:v>
                </c:pt>
                <c:pt idx="314">
                  <c:v>142.69999999999999</c:v>
                </c:pt>
                <c:pt idx="315">
                  <c:v>142.69999999999999</c:v>
                </c:pt>
                <c:pt idx="316">
                  <c:v>142.69999999999999</c:v>
                </c:pt>
                <c:pt idx="317">
                  <c:v>142.69999999999999</c:v>
                </c:pt>
                <c:pt idx="318">
                  <c:v>142.69999999999999</c:v>
                </c:pt>
                <c:pt idx="319">
                  <c:v>142.69999999999999</c:v>
                </c:pt>
                <c:pt idx="320">
                  <c:v>142.69999999999999</c:v>
                </c:pt>
                <c:pt idx="321">
                  <c:v>142.69999999999999</c:v>
                </c:pt>
                <c:pt idx="322">
                  <c:v>142.69999999999999</c:v>
                </c:pt>
                <c:pt idx="323">
                  <c:v>142.69999999999999</c:v>
                </c:pt>
                <c:pt idx="324">
                  <c:v>142.69999999999999</c:v>
                </c:pt>
                <c:pt idx="325">
                  <c:v>142.69999999999999</c:v>
                </c:pt>
                <c:pt idx="326">
                  <c:v>142.69999999999999</c:v>
                </c:pt>
                <c:pt idx="327">
                  <c:v>142.69999999999999</c:v>
                </c:pt>
                <c:pt idx="328">
                  <c:v>142.69999999999999</c:v>
                </c:pt>
                <c:pt idx="329">
                  <c:v>142.69999999999999</c:v>
                </c:pt>
                <c:pt idx="330">
                  <c:v>142.69999999999999</c:v>
                </c:pt>
                <c:pt idx="331">
                  <c:v>142.69999999999999</c:v>
                </c:pt>
                <c:pt idx="332">
                  <c:v>142.69999999999999</c:v>
                </c:pt>
                <c:pt idx="333">
                  <c:v>142.69999999999999</c:v>
                </c:pt>
                <c:pt idx="334">
                  <c:v>142.69999999999999</c:v>
                </c:pt>
                <c:pt idx="335">
                  <c:v>142.69999999999999</c:v>
                </c:pt>
                <c:pt idx="336">
                  <c:v>142.69999999999999</c:v>
                </c:pt>
                <c:pt idx="337">
                  <c:v>142.69999999999999</c:v>
                </c:pt>
                <c:pt idx="338">
                  <c:v>142.69999999999999</c:v>
                </c:pt>
                <c:pt idx="339">
                  <c:v>142.69999999999999</c:v>
                </c:pt>
                <c:pt idx="340">
                  <c:v>142.69999999999999</c:v>
                </c:pt>
                <c:pt idx="341">
                  <c:v>142.69999999999999</c:v>
                </c:pt>
                <c:pt idx="342">
                  <c:v>142.69999999999999</c:v>
                </c:pt>
                <c:pt idx="343">
                  <c:v>142.69999999999999</c:v>
                </c:pt>
                <c:pt idx="344">
                  <c:v>142.69999999999999</c:v>
                </c:pt>
                <c:pt idx="345">
                  <c:v>142.69999999999999</c:v>
                </c:pt>
                <c:pt idx="346">
                  <c:v>142.69999999999999</c:v>
                </c:pt>
                <c:pt idx="347">
                  <c:v>142.69999999999999</c:v>
                </c:pt>
                <c:pt idx="348">
                  <c:v>142.69999999999999</c:v>
                </c:pt>
                <c:pt idx="349">
                  <c:v>142.69999999999999</c:v>
                </c:pt>
                <c:pt idx="350">
                  <c:v>142.69999999999999</c:v>
                </c:pt>
                <c:pt idx="351">
                  <c:v>142.69999999999999</c:v>
                </c:pt>
                <c:pt idx="352">
                  <c:v>142.69999999999999</c:v>
                </c:pt>
                <c:pt idx="353">
                  <c:v>142.69999999999999</c:v>
                </c:pt>
                <c:pt idx="354">
                  <c:v>142.69999999999999</c:v>
                </c:pt>
                <c:pt idx="355">
                  <c:v>142.69999999999999</c:v>
                </c:pt>
                <c:pt idx="356">
                  <c:v>142.69999999999999</c:v>
                </c:pt>
                <c:pt idx="357">
                  <c:v>142.69999999999999</c:v>
                </c:pt>
                <c:pt idx="358">
                  <c:v>142.69999999999999</c:v>
                </c:pt>
                <c:pt idx="359">
                  <c:v>142.69999999999999</c:v>
                </c:pt>
                <c:pt idx="360">
                  <c:v>142.69999999999999</c:v>
                </c:pt>
                <c:pt idx="361">
                  <c:v>142.69999999999999</c:v>
                </c:pt>
                <c:pt idx="362">
                  <c:v>142.69999999999999</c:v>
                </c:pt>
                <c:pt idx="363">
                  <c:v>142.69999999999999</c:v>
                </c:pt>
                <c:pt idx="364">
                  <c:v>142.69999999999999</c:v>
                </c:pt>
                <c:pt idx="365">
                  <c:v>142.69999999999999</c:v>
                </c:pt>
                <c:pt idx="366">
                  <c:v>142.69999999999999</c:v>
                </c:pt>
                <c:pt idx="367">
                  <c:v>142.69999999999999</c:v>
                </c:pt>
                <c:pt idx="368">
                  <c:v>142.69999999999999</c:v>
                </c:pt>
                <c:pt idx="369">
                  <c:v>142.69999999999999</c:v>
                </c:pt>
                <c:pt idx="370">
                  <c:v>142.69999999999999</c:v>
                </c:pt>
                <c:pt idx="371">
                  <c:v>142.69999999999999</c:v>
                </c:pt>
                <c:pt idx="372">
                  <c:v>142.69999999999999</c:v>
                </c:pt>
                <c:pt idx="373">
                  <c:v>142.69999999999999</c:v>
                </c:pt>
                <c:pt idx="374">
                  <c:v>142.69999999999999</c:v>
                </c:pt>
                <c:pt idx="375">
                  <c:v>142.69999999999999</c:v>
                </c:pt>
                <c:pt idx="376">
                  <c:v>142.69999999999999</c:v>
                </c:pt>
                <c:pt idx="377">
                  <c:v>142.69999999999999</c:v>
                </c:pt>
                <c:pt idx="378">
                  <c:v>142.69999999999999</c:v>
                </c:pt>
                <c:pt idx="379">
                  <c:v>142.69999999999999</c:v>
                </c:pt>
                <c:pt idx="380">
                  <c:v>142.69999999999999</c:v>
                </c:pt>
                <c:pt idx="381">
                  <c:v>142.69999999999999</c:v>
                </c:pt>
                <c:pt idx="382">
                  <c:v>142.69999999999999</c:v>
                </c:pt>
                <c:pt idx="383">
                  <c:v>142.69999999999999</c:v>
                </c:pt>
                <c:pt idx="384">
                  <c:v>142.69999999999999</c:v>
                </c:pt>
                <c:pt idx="385">
                  <c:v>142.69999999999999</c:v>
                </c:pt>
                <c:pt idx="386">
                  <c:v>142.69999999999999</c:v>
                </c:pt>
                <c:pt idx="387">
                  <c:v>142.69999999999999</c:v>
                </c:pt>
                <c:pt idx="388">
                  <c:v>142.69999999999999</c:v>
                </c:pt>
                <c:pt idx="389">
                  <c:v>142.69999999999999</c:v>
                </c:pt>
                <c:pt idx="390">
                  <c:v>142.69999999999999</c:v>
                </c:pt>
                <c:pt idx="391">
                  <c:v>142.69999999999999</c:v>
                </c:pt>
                <c:pt idx="392">
                  <c:v>142.69999999999999</c:v>
                </c:pt>
                <c:pt idx="393">
                  <c:v>142.69999999999999</c:v>
                </c:pt>
                <c:pt idx="394">
                  <c:v>142.69999999999999</c:v>
                </c:pt>
                <c:pt idx="395">
                  <c:v>142.69999999999999</c:v>
                </c:pt>
                <c:pt idx="396">
                  <c:v>142.69999999999999</c:v>
                </c:pt>
                <c:pt idx="397">
                  <c:v>142.69999999999999</c:v>
                </c:pt>
                <c:pt idx="398">
                  <c:v>142.69999999999999</c:v>
                </c:pt>
                <c:pt idx="399">
                  <c:v>142.69999999999999</c:v>
                </c:pt>
                <c:pt idx="400">
                  <c:v>142.69999999999999</c:v>
                </c:pt>
                <c:pt idx="401">
                  <c:v>142.69999999999999</c:v>
                </c:pt>
                <c:pt idx="402">
                  <c:v>142.69999999999999</c:v>
                </c:pt>
                <c:pt idx="403">
                  <c:v>142.69999999999999</c:v>
                </c:pt>
                <c:pt idx="404">
                  <c:v>142.69999999999999</c:v>
                </c:pt>
                <c:pt idx="405">
                  <c:v>142.69999999999999</c:v>
                </c:pt>
                <c:pt idx="406">
                  <c:v>142.69999999999999</c:v>
                </c:pt>
                <c:pt idx="407">
                  <c:v>142.69999999999999</c:v>
                </c:pt>
                <c:pt idx="408">
                  <c:v>142.69999999999999</c:v>
                </c:pt>
                <c:pt idx="409">
                  <c:v>142.69999999999999</c:v>
                </c:pt>
                <c:pt idx="410">
                  <c:v>142.69999999999999</c:v>
                </c:pt>
                <c:pt idx="411">
                  <c:v>142.69999999999999</c:v>
                </c:pt>
                <c:pt idx="412">
                  <c:v>142.69999999999999</c:v>
                </c:pt>
                <c:pt idx="413">
                  <c:v>142.69999999999999</c:v>
                </c:pt>
                <c:pt idx="414">
                  <c:v>142.69999999999999</c:v>
                </c:pt>
                <c:pt idx="415">
                  <c:v>142.69999999999999</c:v>
                </c:pt>
                <c:pt idx="416">
                  <c:v>142.69999999999999</c:v>
                </c:pt>
                <c:pt idx="417">
                  <c:v>142.69999999999999</c:v>
                </c:pt>
                <c:pt idx="418">
                  <c:v>142.69999999999999</c:v>
                </c:pt>
                <c:pt idx="419">
                  <c:v>142.69999999999999</c:v>
                </c:pt>
                <c:pt idx="420">
                  <c:v>142.69999999999999</c:v>
                </c:pt>
                <c:pt idx="421">
                  <c:v>142.69999999999999</c:v>
                </c:pt>
                <c:pt idx="422">
                  <c:v>142.69999999999999</c:v>
                </c:pt>
                <c:pt idx="423">
                  <c:v>142.69999999999999</c:v>
                </c:pt>
                <c:pt idx="424">
                  <c:v>142.69999999999999</c:v>
                </c:pt>
                <c:pt idx="425">
                  <c:v>142.69999999999999</c:v>
                </c:pt>
                <c:pt idx="426">
                  <c:v>142.69999999999999</c:v>
                </c:pt>
                <c:pt idx="427">
                  <c:v>142.69999999999999</c:v>
                </c:pt>
                <c:pt idx="428">
                  <c:v>142.69999999999999</c:v>
                </c:pt>
                <c:pt idx="429">
                  <c:v>142.69999999999999</c:v>
                </c:pt>
                <c:pt idx="430">
                  <c:v>142.69999999999999</c:v>
                </c:pt>
                <c:pt idx="431">
                  <c:v>142.69999999999999</c:v>
                </c:pt>
                <c:pt idx="432">
                  <c:v>142.69999999999999</c:v>
                </c:pt>
                <c:pt idx="433">
                  <c:v>142.69999999999999</c:v>
                </c:pt>
                <c:pt idx="434">
                  <c:v>142.69999999999999</c:v>
                </c:pt>
                <c:pt idx="435">
                  <c:v>142.69999999999999</c:v>
                </c:pt>
                <c:pt idx="436">
                  <c:v>142.69999999999999</c:v>
                </c:pt>
                <c:pt idx="437">
                  <c:v>142.69999999999999</c:v>
                </c:pt>
                <c:pt idx="438">
                  <c:v>142.69999999999999</c:v>
                </c:pt>
                <c:pt idx="439">
                  <c:v>142.69999999999999</c:v>
                </c:pt>
                <c:pt idx="440">
                  <c:v>142.69999999999999</c:v>
                </c:pt>
                <c:pt idx="441">
                  <c:v>142.69999999999999</c:v>
                </c:pt>
                <c:pt idx="442">
                  <c:v>142.69999999999999</c:v>
                </c:pt>
                <c:pt idx="443">
                  <c:v>142.69999999999999</c:v>
                </c:pt>
                <c:pt idx="444">
                  <c:v>142.69999999999999</c:v>
                </c:pt>
                <c:pt idx="445">
                  <c:v>142.69999999999999</c:v>
                </c:pt>
                <c:pt idx="446">
                  <c:v>142.69999999999999</c:v>
                </c:pt>
                <c:pt idx="447">
                  <c:v>142.69999999999999</c:v>
                </c:pt>
                <c:pt idx="448">
                  <c:v>142.69999999999999</c:v>
                </c:pt>
                <c:pt idx="449">
                  <c:v>142.69999999999999</c:v>
                </c:pt>
                <c:pt idx="450">
                  <c:v>142.69999999999999</c:v>
                </c:pt>
                <c:pt idx="451">
                  <c:v>142.69999999999999</c:v>
                </c:pt>
                <c:pt idx="452">
                  <c:v>142.69999999999999</c:v>
                </c:pt>
                <c:pt idx="453">
                  <c:v>142.69999999999999</c:v>
                </c:pt>
                <c:pt idx="454">
                  <c:v>142.69999999999999</c:v>
                </c:pt>
                <c:pt idx="455">
                  <c:v>142.69999999999999</c:v>
                </c:pt>
                <c:pt idx="456">
                  <c:v>142.69999999999999</c:v>
                </c:pt>
                <c:pt idx="457">
                  <c:v>142.69999999999999</c:v>
                </c:pt>
                <c:pt idx="458">
                  <c:v>142.69999999999999</c:v>
                </c:pt>
                <c:pt idx="459">
                  <c:v>142.69999999999999</c:v>
                </c:pt>
                <c:pt idx="460">
                  <c:v>142.69999999999999</c:v>
                </c:pt>
                <c:pt idx="461">
                  <c:v>142.69999999999999</c:v>
                </c:pt>
                <c:pt idx="462">
                  <c:v>142.69999999999999</c:v>
                </c:pt>
                <c:pt idx="463">
                  <c:v>142.69999999999999</c:v>
                </c:pt>
                <c:pt idx="464">
                  <c:v>142.69999999999999</c:v>
                </c:pt>
                <c:pt idx="465">
                  <c:v>142.69999999999999</c:v>
                </c:pt>
                <c:pt idx="466">
                  <c:v>142.69999999999999</c:v>
                </c:pt>
                <c:pt idx="467">
                  <c:v>142.69999999999999</c:v>
                </c:pt>
                <c:pt idx="468">
                  <c:v>142.69999999999999</c:v>
                </c:pt>
                <c:pt idx="469">
                  <c:v>142.69999999999999</c:v>
                </c:pt>
                <c:pt idx="470">
                  <c:v>142.69999999999999</c:v>
                </c:pt>
                <c:pt idx="471">
                  <c:v>142.69999999999999</c:v>
                </c:pt>
                <c:pt idx="472">
                  <c:v>142.69999999999999</c:v>
                </c:pt>
                <c:pt idx="473">
                  <c:v>142.69999999999999</c:v>
                </c:pt>
                <c:pt idx="474">
                  <c:v>142.69999999999999</c:v>
                </c:pt>
                <c:pt idx="475">
                  <c:v>142.69999999999999</c:v>
                </c:pt>
                <c:pt idx="476">
                  <c:v>142.69999999999999</c:v>
                </c:pt>
                <c:pt idx="477">
                  <c:v>142.69999999999999</c:v>
                </c:pt>
                <c:pt idx="478">
                  <c:v>142.69999999999999</c:v>
                </c:pt>
                <c:pt idx="479">
                  <c:v>142.69999999999999</c:v>
                </c:pt>
                <c:pt idx="480">
                  <c:v>142.69999999999999</c:v>
                </c:pt>
                <c:pt idx="481">
                  <c:v>142.69999999999999</c:v>
                </c:pt>
                <c:pt idx="482">
                  <c:v>142.69999999999999</c:v>
                </c:pt>
                <c:pt idx="483">
                  <c:v>142.69999999999999</c:v>
                </c:pt>
                <c:pt idx="484">
                  <c:v>142.69999999999999</c:v>
                </c:pt>
                <c:pt idx="485">
                  <c:v>142.69999999999999</c:v>
                </c:pt>
                <c:pt idx="486">
                  <c:v>142.69999999999999</c:v>
                </c:pt>
                <c:pt idx="487">
                  <c:v>142.69999999999999</c:v>
                </c:pt>
                <c:pt idx="488">
                  <c:v>142.69999999999999</c:v>
                </c:pt>
                <c:pt idx="489">
                  <c:v>142.69999999999999</c:v>
                </c:pt>
                <c:pt idx="490">
                  <c:v>142.69999999999999</c:v>
                </c:pt>
                <c:pt idx="491">
                  <c:v>142.69999999999999</c:v>
                </c:pt>
                <c:pt idx="492">
                  <c:v>142.69999999999999</c:v>
                </c:pt>
                <c:pt idx="493">
                  <c:v>142.69999999999999</c:v>
                </c:pt>
                <c:pt idx="494">
                  <c:v>142.69999999999999</c:v>
                </c:pt>
                <c:pt idx="495">
                  <c:v>142.69999999999999</c:v>
                </c:pt>
                <c:pt idx="496">
                  <c:v>142.69999999999999</c:v>
                </c:pt>
                <c:pt idx="497">
                  <c:v>142.69999999999999</c:v>
                </c:pt>
                <c:pt idx="498">
                  <c:v>142.69999999999999</c:v>
                </c:pt>
                <c:pt idx="499">
                  <c:v>142.69999999999999</c:v>
                </c:pt>
                <c:pt idx="500">
                  <c:v>142.69999999999999</c:v>
                </c:pt>
                <c:pt idx="501">
                  <c:v>142.69999999999999</c:v>
                </c:pt>
                <c:pt idx="502">
                  <c:v>142.69999999999999</c:v>
                </c:pt>
                <c:pt idx="503">
                  <c:v>142.69999999999999</c:v>
                </c:pt>
                <c:pt idx="504">
                  <c:v>142.69999999999999</c:v>
                </c:pt>
                <c:pt idx="505">
                  <c:v>142.69999999999999</c:v>
                </c:pt>
                <c:pt idx="506">
                  <c:v>142.69999999999999</c:v>
                </c:pt>
                <c:pt idx="507">
                  <c:v>142.69999999999999</c:v>
                </c:pt>
                <c:pt idx="508">
                  <c:v>142.69999999999999</c:v>
                </c:pt>
                <c:pt idx="509">
                  <c:v>142.69999999999999</c:v>
                </c:pt>
                <c:pt idx="510">
                  <c:v>142.69999999999999</c:v>
                </c:pt>
                <c:pt idx="511">
                  <c:v>142.69999999999999</c:v>
                </c:pt>
                <c:pt idx="512">
                  <c:v>142.69999999999999</c:v>
                </c:pt>
                <c:pt idx="513">
                  <c:v>142.69999999999999</c:v>
                </c:pt>
                <c:pt idx="514">
                  <c:v>142.69999999999999</c:v>
                </c:pt>
                <c:pt idx="515">
                  <c:v>142.69999999999999</c:v>
                </c:pt>
                <c:pt idx="516">
                  <c:v>142.69999999999999</c:v>
                </c:pt>
                <c:pt idx="517">
                  <c:v>142.69999999999999</c:v>
                </c:pt>
                <c:pt idx="518">
                  <c:v>142.69999999999999</c:v>
                </c:pt>
                <c:pt idx="519">
                  <c:v>142.69999999999999</c:v>
                </c:pt>
                <c:pt idx="520">
                  <c:v>142.69999999999999</c:v>
                </c:pt>
                <c:pt idx="521">
                  <c:v>142.69999999999999</c:v>
                </c:pt>
                <c:pt idx="522">
                  <c:v>142.69999999999999</c:v>
                </c:pt>
                <c:pt idx="523">
                  <c:v>142.69999999999999</c:v>
                </c:pt>
                <c:pt idx="524">
                  <c:v>142.69999999999999</c:v>
                </c:pt>
                <c:pt idx="525">
                  <c:v>142.69999999999999</c:v>
                </c:pt>
                <c:pt idx="526">
                  <c:v>142.69999999999999</c:v>
                </c:pt>
                <c:pt idx="527">
                  <c:v>142.69999999999999</c:v>
                </c:pt>
                <c:pt idx="528">
                  <c:v>142.69999999999999</c:v>
                </c:pt>
                <c:pt idx="529">
                  <c:v>142.69999999999999</c:v>
                </c:pt>
                <c:pt idx="530">
                  <c:v>142.69999999999999</c:v>
                </c:pt>
                <c:pt idx="531">
                  <c:v>142.69999999999999</c:v>
                </c:pt>
                <c:pt idx="532">
                  <c:v>142.69999999999999</c:v>
                </c:pt>
                <c:pt idx="533">
                  <c:v>142.69999999999999</c:v>
                </c:pt>
                <c:pt idx="534">
                  <c:v>142.69999999999999</c:v>
                </c:pt>
                <c:pt idx="535">
                  <c:v>142.69999999999999</c:v>
                </c:pt>
                <c:pt idx="536">
                  <c:v>142.69999999999999</c:v>
                </c:pt>
                <c:pt idx="537">
                  <c:v>142.69999999999999</c:v>
                </c:pt>
                <c:pt idx="538">
                  <c:v>142.69999999999999</c:v>
                </c:pt>
                <c:pt idx="539">
                  <c:v>142.69999999999999</c:v>
                </c:pt>
                <c:pt idx="540">
                  <c:v>142.69999999999999</c:v>
                </c:pt>
                <c:pt idx="541">
                  <c:v>142.69999999999999</c:v>
                </c:pt>
                <c:pt idx="542">
                  <c:v>142.69999999999999</c:v>
                </c:pt>
                <c:pt idx="543">
                  <c:v>142.69999999999999</c:v>
                </c:pt>
                <c:pt idx="544">
                  <c:v>142.69999999999999</c:v>
                </c:pt>
                <c:pt idx="545">
                  <c:v>142.69999999999999</c:v>
                </c:pt>
                <c:pt idx="546">
                  <c:v>142.69999999999999</c:v>
                </c:pt>
                <c:pt idx="547">
                  <c:v>142.69999999999999</c:v>
                </c:pt>
                <c:pt idx="548">
                  <c:v>142.69999999999999</c:v>
                </c:pt>
                <c:pt idx="549">
                  <c:v>142.69999999999999</c:v>
                </c:pt>
                <c:pt idx="550">
                  <c:v>142.69999999999999</c:v>
                </c:pt>
                <c:pt idx="551">
                  <c:v>142.69999999999999</c:v>
                </c:pt>
                <c:pt idx="552">
                  <c:v>142.69999999999999</c:v>
                </c:pt>
                <c:pt idx="553">
                  <c:v>142.69999999999999</c:v>
                </c:pt>
                <c:pt idx="554">
                  <c:v>142.69999999999999</c:v>
                </c:pt>
                <c:pt idx="555">
                  <c:v>142.69999999999999</c:v>
                </c:pt>
                <c:pt idx="556">
                  <c:v>142.69999999999999</c:v>
                </c:pt>
                <c:pt idx="557">
                  <c:v>142.69999999999999</c:v>
                </c:pt>
                <c:pt idx="558">
                  <c:v>142.69999999999999</c:v>
                </c:pt>
                <c:pt idx="559">
                  <c:v>142.69999999999999</c:v>
                </c:pt>
                <c:pt idx="560">
                  <c:v>142.69999999999999</c:v>
                </c:pt>
                <c:pt idx="561">
                  <c:v>142.69999999999999</c:v>
                </c:pt>
                <c:pt idx="562">
                  <c:v>142.69999999999999</c:v>
                </c:pt>
                <c:pt idx="563">
                  <c:v>142.69999999999999</c:v>
                </c:pt>
                <c:pt idx="564">
                  <c:v>142.69999999999999</c:v>
                </c:pt>
                <c:pt idx="565">
                  <c:v>142.69999999999999</c:v>
                </c:pt>
                <c:pt idx="566">
                  <c:v>142.69999999999999</c:v>
                </c:pt>
                <c:pt idx="567">
                  <c:v>142.69999999999999</c:v>
                </c:pt>
                <c:pt idx="568">
                  <c:v>142.69999999999999</c:v>
                </c:pt>
                <c:pt idx="569">
                  <c:v>142.69999999999999</c:v>
                </c:pt>
                <c:pt idx="570">
                  <c:v>142.69999999999999</c:v>
                </c:pt>
                <c:pt idx="571">
                  <c:v>142.69999999999999</c:v>
                </c:pt>
                <c:pt idx="572">
                  <c:v>142.69999999999999</c:v>
                </c:pt>
                <c:pt idx="573">
                  <c:v>142.69999999999999</c:v>
                </c:pt>
                <c:pt idx="574">
                  <c:v>142.69999999999999</c:v>
                </c:pt>
                <c:pt idx="575">
                  <c:v>142.69999999999999</c:v>
                </c:pt>
                <c:pt idx="576">
                  <c:v>142.69999999999999</c:v>
                </c:pt>
                <c:pt idx="577">
                  <c:v>142.69999999999999</c:v>
                </c:pt>
                <c:pt idx="578">
                  <c:v>142.69999999999999</c:v>
                </c:pt>
                <c:pt idx="579">
                  <c:v>142.69999999999999</c:v>
                </c:pt>
                <c:pt idx="580">
                  <c:v>142.69999999999999</c:v>
                </c:pt>
                <c:pt idx="581">
                  <c:v>142.69999999999999</c:v>
                </c:pt>
                <c:pt idx="582">
                  <c:v>142.69999999999999</c:v>
                </c:pt>
                <c:pt idx="583">
                  <c:v>142.69999999999999</c:v>
                </c:pt>
                <c:pt idx="584">
                  <c:v>142.69999999999999</c:v>
                </c:pt>
                <c:pt idx="585">
                  <c:v>142.69999999999999</c:v>
                </c:pt>
                <c:pt idx="586">
                  <c:v>142.69999999999999</c:v>
                </c:pt>
                <c:pt idx="587">
                  <c:v>142.69999999999999</c:v>
                </c:pt>
                <c:pt idx="588">
                  <c:v>142.69999999999999</c:v>
                </c:pt>
                <c:pt idx="589">
                  <c:v>142.69999999999999</c:v>
                </c:pt>
                <c:pt idx="590">
                  <c:v>142.69999999999999</c:v>
                </c:pt>
                <c:pt idx="591">
                  <c:v>142.69999999999999</c:v>
                </c:pt>
                <c:pt idx="592">
                  <c:v>142.69999999999999</c:v>
                </c:pt>
                <c:pt idx="593">
                  <c:v>142.69999999999999</c:v>
                </c:pt>
                <c:pt idx="594">
                  <c:v>142.69999999999999</c:v>
                </c:pt>
                <c:pt idx="595">
                  <c:v>142.69999999999999</c:v>
                </c:pt>
                <c:pt idx="596">
                  <c:v>142.69999999999999</c:v>
                </c:pt>
                <c:pt idx="597">
                  <c:v>142.69999999999999</c:v>
                </c:pt>
                <c:pt idx="598">
                  <c:v>142.69999999999999</c:v>
                </c:pt>
                <c:pt idx="599">
                  <c:v>142.69999999999999</c:v>
                </c:pt>
                <c:pt idx="600">
                  <c:v>142.69999999999999</c:v>
                </c:pt>
                <c:pt idx="601">
                  <c:v>142.69999999999999</c:v>
                </c:pt>
                <c:pt idx="602">
                  <c:v>142.69999999999999</c:v>
                </c:pt>
                <c:pt idx="603">
                  <c:v>142.69999999999999</c:v>
                </c:pt>
                <c:pt idx="604">
                  <c:v>142.69999999999999</c:v>
                </c:pt>
                <c:pt idx="605">
                  <c:v>142.69999999999999</c:v>
                </c:pt>
                <c:pt idx="606">
                  <c:v>142.69999999999999</c:v>
                </c:pt>
                <c:pt idx="607">
                  <c:v>142.69999999999999</c:v>
                </c:pt>
                <c:pt idx="608">
                  <c:v>142.69999999999999</c:v>
                </c:pt>
                <c:pt idx="609">
                  <c:v>142.69999999999999</c:v>
                </c:pt>
                <c:pt idx="610">
                  <c:v>142.69999999999999</c:v>
                </c:pt>
                <c:pt idx="611">
                  <c:v>142.69999999999999</c:v>
                </c:pt>
                <c:pt idx="612">
                  <c:v>142.69999999999999</c:v>
                </c:pt>
                <c:pt idx="613">
                  <c:v>142.69999999999999</c:v>
                </c:pt>
                <c:pt idx="614">
                  <c:v>142.69999999999999</c:v>
                </c:pt>
                <c:pt idx="615">
                  <c:v>142.69999999999999</c:v>
                </c:pt>
                <c:pt idx="616">
                  <c:v>142.69999999999999</c:v>
                </c:pt>
                <c:pt idx="617">
                  <c:v>142.69999999999999</c:v>
                </c:pt>
                <c:pt idx="618">
                  <c:v>142.69999999999999</c:v>
                </c:pt>
                <c:pt idx="619">
                  <c:v>142.69999999999999</c:v>
                </c:pt>
                <c:pt idx="620">
                  <c:v>142.69999999999999</c:v>
                </c:pt>
                <c:pt idx="621">
                  <c:v>142.69999999999999</c:v>
                </c:pt>
                <c:pt idx="622">
                  <c:v>142.69999999999999</c:v>
                </c:pt>
                <c:pt idx="623">
                  <c:v>142.69999999999999</c:v>
                </c:pt>
                <c:pt idx="624">
                  <c:v>142.69999999999999</c:v>
                </c:pt>
                <c:pt idx="625">
                  <c:v>142.69999999999999</c:v>
                </c:pt>
                <c:pt idx="626">
                  <c:v>142.69999999999999</c:v>
                </c:pt>
                <c:pt idx="627">
                  <c:v>142.69999999999999</c:v>
                </c:pt>
                <c:pt idx="628">
                  <c:v>142.69999999999999</c:v>
                </c:pt>
                <c:pt idx="629">
                  <c:v>142.69999999999999</c:v>
                </c:pt>
                <c:pt idx="630">
                  <c:v>142.69999999999999</c:v>
                </c:pt>
                <c:pt idx="631">
                  <c:v>142.69999999999999</c:v>
                </c:pt>
                <c:pt idx="632">
                  <c:v>142.69999999999999</c:v>
                </c:pt>
                <c:pt idx="633">
                  <c:v>142.69999999999999</c:v>
                </c:pt>
                <c:pt idx="634">
                  <c:v>142.69999999999999</c:v>
                </c:pt>
                <c:pt idx="635">
                  <c:v>142.69999999999999</c:v>
                </c:pt>
                <c:pt idx="636">
                  <c:v>142.69999999999999</c:v>
                </c:pt>
                <c:pt idx="637">
                  <c:v>142.69999999999999</c:v>
                </c:pt>
                <c:pt idx="638">
                  <c:v>142.69999999999999</c:v>
                </c:pt>
                <c:pt idx="639">
                  <c:v>142.69999999999999</c:v>
                </c:pt>
                <c:pt idx="640">
                  <c:v>142.69999999999999</c:v>
                </c:pt>
                <c:pt idx="641">
                  <c:v>142.69999999999999</c:v>
                </c:pt>
                <c:pt idx="642">
                  <c:v>142.69999999999999</c:v>
                </c:pt>
                <c:pt idx="643">
                  <c:v>142.69999999999999</c:v>
                </c:pt>
                <c:pt idx="644">
                  <c:v>142.69999999999999</c:v>
                </c:pt>
                <c:pt idx="645">
                  <c:v>142.69999999999999</c:v>
                </c:pt>
                <c:pt idx="646">
                  <c:v>142.69999999999999</c:v>
                </c:pt>
                <c:pt idx="647">
                  <c:v>142.69999999999999</c:v>
                </c:pt>
                <c:pt idx="648">
                  <c:v>142.69999999999999</c:v>
                </c:pt>
                <c:pt idx="649">
                  <c:v>142.69999999999999</c:v>
                </c:pt>
                <c:pt idx="650">
                  <c:v>142.69999999999999</c:v>
                </c:pt>
                <c:pt idx="651">
                  <c:v>142.69999999999999</c:v>
                </c:pt>
                <c:pt idx="652">
                  <c:v>142.69999999999999</c:v>
                </c:pt>
                <c:pt idx="653">
                  <c:v>142.69999999999999</c:v>
                </c:pt>
                <c:pt idx="654">
                  <c:v>142.69999999999999</c:v>
                </c:pt>
                <c:pt idx="655">
                  <c:v>142.69999999999999</c:v>
                </c:pt>
                <c:pt idx="656">
                  <c:v>142.69999999999999</c:v>
                </c:pt>
                <c:pt idx="657">
                  <c:v>142.69999999999999</c:v>
                </c:pt>
                <c:pt idx="658">
                  <c:v>142.69999999999999</c:v>
                </c:pt>
                <c:pt idx="659">
                  <c:v>142.69999999999999</c:v>
                </c:pt>
                <c:pt idx="660">
                  <c:v>142.69999999999999</c:v>
                </c:pt>
                <c:pt idx="661">
                  <c:v>142.69999999999999</c:v>
                </c:pt>
                <c:pt idx="662">
                  <c:v>142.69999999999999</c:v>
                </c:pt>
                <c:pt idx="663">
                  <c:v>142.69999999999999</c:v>
                </c:pt>
                <c:pt idx="664">
                  <c:v>142.69999999999999</c:v>
                </c:pt>
                <c:pt idx="665">
                  <c:v>142.69999999999999</c:v>
                </c:pt>
                <c:pt idx="666">
                  <c:v>142.69999999999999</c:v>
                </c:pt>
                <c:pt idx="667">
                  <c:v>142.69999999999999</c:v>
                </c:pt>
                <c:pt idx="668">
                  <c:v>142.69999999999999</c:v>
                </c:pt>
                <c:pt idx="669">
                  <c:v>142.69999999999999</c:v>
                </c:pt>
                <c:pt idx="670">
                  <c:v>142.69999999999999</c:v>
                </c:pt>
                <c:pt idx="671">
                  <c:v>142.69999999999999</c:v>
                </c:pt>
                <c:pt idx="672">
                  <c:v>142.69999999999999</c:v>
                </c:pt>
                <c:pt idx="673">
                  <c:v>142.69999999999999</c:v>
                </c:pt>
                <c:pt idx="674">
                  <c:v>142.69999999999999</c:v>
                </c:pt>
                <c:pt idx="675">
                  <c:v>142.69999999999999</c:v>
                </c:pt>
                <c:pt idx="676">
                  <c:v>142.69999999999999</c:v>
                </c:pt>
                <c:pt idx="677">
                  <c:v>142.69999999999999</c:v>
                </c:pt>
                <c:pt idx="678">
                  <c:v>142.69999999999999</c:v>
                </c:pt>
                <c:pt idx="679">
                  <c:v>142.69999999999999</c:v>
                </c:pt>
                <c:pt idx="680">
                  <c:v>142.69999999999999</c:v>
                </c:pt>
                <c:pt idx="681">
                  <c:v>142.69999999999999</c:v>
                </c:pt>
                <c:pt idx="682">
                  <c:v>142.69999999999999</c:v>
                </c:pt>
                <c:pt idx="683">
                  <c:v>142.69999999999999</c:v>
                </c:pt>
                <c:pt idx="684">
                  <c:v>142.69999999999999</c:v>
                </c:pt>
                <c:pt idx="685">
                  <c:v>142.69999999999999</c:v>
                </c:pt>
                <c:pt idx="686">
                  <c:v>142.69999999999999</c:v>
                </c:pt>
                <c:pt idx="687">
                  <c:v>142.69999999999999</c:v>
                </c:pt>
                <c:pt idx="688">
                  <c:v>142.69999999999999</c:v>
                </c:pt>
                <c:pt idx="689">
                  <c:v>142.69999999999999</c:v>
                </c:pt>
                <c:pt idx="690">
                  <c:v>142.69999999999999</c:v>
                </c:pt>
                <c:pt idx="691">
                  <c:v>142.69999999999999</c:v>
                </c:pt>
                <c:pt idx="692">
                  <c:v>142.69999999999999</c:v>
                </c:pt>
                <c:pt idx="693">
                  <c:v>142.69999999999999</c:v>
                </c:pt>
                <c:pt idx="694">
                  <c:v>142.69999999999999</c:v>
                </c:pt>
                <c:pt idx="695">
                  <c:v>142.69999999999999</c:v>
                </c:pt>
                <c:pt idx="696">
                  <c:v>142.69999999999999</c:v>
                </c:pt>
                <c:pt idx="697">
                  <c:v>142.69999999999999</c:v>
                </c:pt>
                <c:pt idx="698">
                  <c:v>142.69999999999999</c:v>
                </c:pt>
                <c:pt idx="699">
                  <c:v>142.69999999999999</c:v>
                </c:pt>
                <c:pt idx="700">
                  <c:v>142.69999999999999</c:v>
                </c:pt>
                <c:pt idx="701">
                  <c:v>142.69999999999999</c:v>
                </c:pt>
                <c:pt idx="702">
                  <c:v>142.69999999999999</c:v>
                </c:pt>
                <c:pt idx="703">
                  <c:v>142.69999999999999</c:v>
                </c:pt>
                <c:pt idx="704">
                  <c:v>142.69999999999999</c:v>
                </c:pt>
                <c:pt idx="705">
                  <c:v>142.69999999999999</c:v>
                </c:pt>
                <c:pt idx="706">
                  <c:v>142.69999999999999</c:v>
                </c:pt>
                <c:pt idx="707">
                  <c:v>142.69999999999999</c:v>
                </c:pt>
                <c:pt idx="708">
                  <c:v>142.69999999999999</c:v>
                </c:pt>
                <c:pt idx="709">
                  <c:v>142.69999999999999</c:v>
                </c:pt>
                <c:pt idx="710">
                  <c:v>142.69999999999999</c:v>
                </c:pt>
                <c:pt idx="711">
                  <c:v>142.69999999999999</c:v>
                </c:pt>
                <c:pt idx="712">
                  <c:v>142.69999999999999</c:v>
                </c:pt>
                <c:pt idx="713">
                  <c:v>142.69999999999999</c:v>
                </c:pt>
                <c:pt idx="714">
                  <c:v>142.69999999999999</c:v>
                </c:pt>
                <c:pt idx="715">
                  <c:v>142.69999999999999</c:v>
                </c:pt>
                <c:pt idx="716">
                  <c:v>142.69999999999999</c:v>
                </c:pt>
                <c:pt idx="717">
                  <c:v>142.69999999999999</c:v>
                </c:pt>
                <c:pt idx="718">
                  <c:v>142.69999999999999</c:v>
                </c:pt>
                <c:pt idx="719">
                  <c:v>142.69999999999999</c:v>
                </c:pt>
                <c:pt idx="720">
                  <c:v>142.69999999999999</c:v>
                </c:pt>
                <c:pt idx="721">
                  <c:v>142.69999999999999</c:v>
                </c:pt>
                <c:pt idx="722">
                  <c:v>142.69999999999999</c:v>
                </c:pt>
                <c:pt idx="723">
                  <c:v>142.69999999999999</c:v>
                </c:pt>
                <c:pt idx="724">
                  <c:v>142.69999999999999</c:v>
                </c:pt>
                <c:pt idx="725">
                  <c:v>142.69999999999999</c:v>
                </c:pt>
                <c:pt idx="726">
                  <c:v>142.69999999999999</c:v>
                </c:pt>
                <c:pt idx="727">
                  <c:v>142.69999999999999</c:v>
                </c:pt>
                <c:pt idx="728">
                  <c:v>142.69999999999999</c:v>
                </c:pt>
                <c:pt idx="729">
                  <c:v>142.69999999999999</c:v>
                </c:pt>
                <c:pt idx="730">
                  <c:v>142.69999999999999</c:v>
                </c:pt>
                <c:pt idx="731">
                  <c:v>142.69999999999999</c:v>
                </c:pt>
                <c:pt idx="732">
                  <c:v>142.69999999999999</c:v>
                </c:pt>
                <c:pt idx="733">
                  <c:v>142.69999999999999</c:v>
                </c:pt>
                <c:pt idx="734">
                  <c:v>142.69999999999999</c:v>
                </c:pt>
                <c:pt idx="735">
                  <c:v>142.69999999999999</c:v>
                </c:pt>
                <c:pt idx="736">
                  <c:v>142.69999999999999</c:v>
                </c:pt>
                <c:pt idx="737">
                  <c:v>142.69999999999999</c:v>
                </c:pt>
                <c:pt idx="738">
                  <c:v>142.69999999999999</c:v>
                </c:pt>
                <c:pt idx="739">
                  <c:v>142.69999999999999</c:v>
                </c:pt>
                <c:pt idx="740">
                  <c:v>142.69999999999999</c:v>
                </c:pt>
                <c:pt idx="741">
                  <c:v>142.69999999999999</c:v>
                </c:pt>
                <c:pt idx="742">
                  <c:v>142.69999999999999</c:v>
                </c:pt>
                <c:pt idx="743">
                  <c:v>142.69999999999999</c:v>
                </c:pt>
                <c:pt idx="744">
                  <c:v>142.69999999999999</c:v>
                </c:pt>
                <c:pt idx="745">
                  <c:v>142.69999999999999</c:v>
                </c:pt>
                <c:pt idx="746">
                  <c:v>142.69999999999999</c:v>
                </c:pt>
                <c:pt idx="747">
                  <c:v>142.69999999999999</c:v>
                </c:pt>
                <c:pt idx="748">
                  <c:v>142.69999999999999</c:v>
                </c:pt>
                <c:pt idx="749">
                  <c:v>142.69999999999999</c:v>
                </c:pt>
                <c:pt idx="750">
                  <c:v>142.69999999999999</c:v>
                </c:pt>
                <c:pt idx="751">
                  <c:v>142.69999999999999</c:v>
                </c:pt>
                <c:pt idx="752">
                  <c:v>142.69999999999999</c:v>
                </c:pt>
                <c:pt idx="753">
                  <c:v>142.69999999999999</c:v>
                </c:pt>
                <c:pt idx="754">
                  <c:v>142.69999999999999</c:v>
                </c:pt>
                <c:pt idx="755">
                  <c:v>142.69999999999999</c:v>
                </c:pt>
                <c:pt idx="756">
                  <c:v>142.69999999999999</c:v>
                </c:pt>
                <c:pt idx="757">
                  <c:v>142.69999999999999</c:v>
                </c:pt>
                <c:pt idx="758">
                  <c:v>142.69999999999999</c:v>
                </c:pt>
                <c:pt idx="759">
                  <c:v>142.69999999999999</c:v>
                </c:pt>
                <c:pt idx="760">
                  <c:v>142.69999999999999</c:v>
                </c:pt>
                <c:pt idx="761">
                  <c:v>142.69999999999999</c:v>
                </c:pt>
                <c:pt idx="762">
                  <c:v>142.69999999999999</c:v>
                </c:pt>
                <c:pt idx="763">
                  <c:v>142.69999999999999</c:v>
                </c:pt>
                <c:pt idx="764">
                  <c:v>142.69999999999999</c:v>
                </c:pt>
                <c:pt idx="765">
                  <c:v>142.69999999999999</c:v>
                </c:pt>
                <c:pt idx="766">
                  <c:v>142.69999999999999</c:v>
                </c:pt>
                <c:pt idx="767">
                  <c:v>142.69999999999999</c:v>
                </c:pt>
                <c:pt idx="768">
                  <c:v>142.69999999999999</c:v>
                </c:pt>
                <c:pt idx="769">
                  <c:v>142.69999999999999</c:v>
                </c:pt>
                <c:pt idx="770">
                  <c:v>142.69999999999999</c:v>
                </c:pt>
                <c:pt idx="771">
                  <c:v>142.69999999999999</c:v>
                </c:pt>
                <c:pt idx="772">
                  <c:v>142.69999999999999</c:v>
                </c:pt>
                <c:pt idx="773">
                  <c:v>142.69999999999999</c:v>
                </c:pt>
                <c:pt idx="774">
                  <c:v>142.69999999999999</c:v>
                </c:pt>
                <c:pt idx="775">
                  <c:v>142.69999999999999</c:v>
                </c:pt>
                <c:pt idx="776">
                  <c:v>142.69999999999999</c:v>
                </c:pt>
                <c:pt idx="777">
                  <c:v>142.69999999999999</c:v>
                </c:pt>
                <c:pt idx="778">
                  <c:v>142.69999999999999</c:v>
                </c:pt>
                <c:pt idx="779">
                  <c:v>142.69999999999999</c:v>
                </c:pt>
                <c:pt idx="780">
                  <c:v>142.69999999999999</c:v>
                </c:pt>
                <c:pt idx="781">
                  <c:v>142.69999999999999</c:v>
                </c:pt>
                <c:pt idx="782">
                  <c:v>142.69999999999999</c:v>
                </c:pt>
                <c:pt idx="783">
                  <c:v>142.69999999999999</c:v>
                </c:pt>
                <c:pt idx="784">
                  <c:v>142.69999999999999</c:v>
                </c:pt>
                <c:pt idx="785">
                  <c:v>142.69999999999999</c:v>
                </c:pt>
                <c:pt idx="786">
                  <c:v>142.69999999999999</c:v>
                </c:pt>
                <c:pt idx="787">
                  <c:v>142.69999999999999</c:v>
                </c:pt>
                <c:pt idx="788">
                  <c:v>142.69999999999999</c:v>
                </c:pt>
                <c:pt idx="789">
                  <c:v>142.69999999999999</c:v>
                </c:pt>
                <c:pt idx="790">
                  <c:v>142.69999999999999</c:v>
                </c:pt>
                <c:pt idx="791">
                  <c:v>142.69999999999999</c:v>
                </c:pt>
                <c:pt idx="792">
                  <c:v>142.69999999999999</c:v>
                </c:pt>
                <c:pt idx="793">
                  <c:v>142.69999999999999</c:v>
                </c:pt>
                <c:pt idx="794">
                  <c:v>142.69999999999999</c:v>
                </c:pt>
                <c:pt idx="795">
                  <c:v>142.69999999999999</c:v>
                </c:pt>
                <c:pt idx="796">
                  <c:v>142.69999999999999</c:v>
                </c:pt>
                <c:pt idx="797">
                  <c:v>142.69999999999999</c:v>
                </c:pt>
                <c:pt idx="798">
                  <c:v>142.69999999999999</c:v>
                </c:pt>
                <c:pt idx="799">
                  <c:v>142.69999999999999</c:v>
                </c:pt>
                <c:pt idx="800">
                  <c:v>142.69999999999999</c:v>
                </c:pt>
                <c:pt idx="801">
                  <c:v>142.69999999999999</c:v>
                </c:pt>
                <c:pt idx="802">
                  <c:v>142.69999999999999</c:v>
                </c:pt>
                <c:pt idx="803">
                  <c:v>142.69999999999999</c:v>
                </c:pt>
                <c:pt idx="804">
                  <c:v>142.69999999999999</c:v>
                </c:pt>
                <c:pt idx="805">
                  <c:v>142.69999999999999</c:v>
                </c:pt>
                <c:pt idx="806">
                  <c:v>142.69999999999999</c:v>
                </c:pt>
                <c:pt idx="807">
                  <c:v>142.69999999999999</c:v>
                </c:pt>
                <c:pt idx="808">
                  <c:v>142.69999999999999</c:v>
                </c:pt>
                <c:pt idx="809">
                  <c:v>142.69999999999999</c:v>
                </c:pt>
                <c:pt idx="810">
                  <c:v>142.69999999999999</c:v>
                </c:pt>
                <c:pt idx="811">
                  <c:v>142.69999999999999</c:v>
                </c:pt>
                <c:pt idx="812">
                  <c:v>142.69999999999999</c:v>
                </c:pt>
                <c:pt idx="813">
                  <c:v>142.69999999999999</c:v>
                </c:pt>
                <c:pt idx="814">
                  <c:v>142.69999999999999</c:v>
                </c:pt>
                <c:pt idx="815">
                  <c:v>142.69999999999999</c:v>
                </c:pt>
                <c:pt idx="816">
                  <c:v>142.69999999999999</c:v>
                </c:pt>
                <c:pt idx="817">
                  <c:v>142.69999999999999</c:v>
                </c:pt>
                <c:pt idx="818">
                  <c:v>142.69999999999999</c:v>
                </c:pt>
                <c:pt idx="819">
                  <c:v>142.69999999999999</c:v>
                </c:pt>
                <c:pt idx="820">
                  <c:v>142.69999999999999</c:v>
                </c:pt>
                <c:pt idx="821">
                  <c:v>142.69999999999999</c:v>
                </c:pt>
                <c:pt idx="822">
                  <c:v>142.69999999999999</c:v>
                </c:pt>
                <c:pt idx="823">
                  <c:v>142.69999999999999</c:v>
                </c:pt>
                <c:pt idx="824">
                  <c:v>142.69999999999999</c:v>
                </c:pt>
                <c:pt idx="825">
                  <c:v>142.69999999999999</c:v>
                </c:pt>
                <c:pt idx="826">
                  <c:v>142.69999999999999</c:v>
                </c:pt>
                <c:pt idx="827">
                  <c:v>142.69999999999999</c:v>
                </c:pt>
                <c:pt idx="828">
                  <c:v>142.69999999999999</c:v>
                </c:pt>
                <c:pt idx="829">
                  <c:v>142.69999999999999</c:v>
                </c:pt>
                <c:pt idx="830">
                  <c:v>142.69999999999999</c:v>
                </c:pt>
                <c:pt idx="831">
                  <c:v>142.69999999999999</c:v>
                </c:pt>
                <c:pt idx="832">
                  <c:v>142.69999999999999</c:v>
                </c:pt>
                <c:pt idx="833">
                  <c:v>142.69999999999999</c:v>
                </c:pt>
                <c:pt idx="834">
                  <c:v>142.69999999999999</c:v>
                </c:pt>
                <c:pt idx="835">
                  <c:v>142.69999999999999</c:v>
                </c:pt>
                <c:pt idx="836">
                  <c:v>142.69999999999999</c:v>
                </c:pt>
                <c:pt idx="837">
                  <c:v>142.69999999999999</c:v>
                </c:pt>
                <c:pt idx="838">
                  <c:v>142.69999999999999</c:v>
                </c:pt>
                <c:pt idx="839">
                  <c:v>142.69999999999999</c:v>
                </c:pt>
                <c:pt idx="840">
                  <c:v>142.69999999999999</c:v>
                </c:pt>
                <c:pt idx="841">
                  <c:v>142.69999999999999</c:v>
                </c:pt>
                <c:pt idx="842">
                  <c:v>142.69999999999999</c:v>
                </c:pt>
                <c:pt idx="843">
                  <c:v>142.69999999999999</c:v>
                </c:pt>
                <c:pt idx="844">
                  <c:v>142.69999999999999</c:v>
                </c:pt>
                <c:pt idx="845">
                  <c:v>142.69999999999999</c:v>
                </c:pt>
                <c:pt idx="846">
                  <c:v>142.69999999999999</c:v>
                </c:pt>
                <c:pt idx="847">
                  <c:v>142.69999999999999</c:v>
                </c:pt>
                <c:pt idx="848">
                  <c:v>142.69999999999999</c:v>
                </c:pt>
                <c:pt idx="849">
                  <c:v>142.69999999999999</c:v>
                </c:pt>
                <c:pt idx="850">
                  <c:v>142.69999999999999</c:v>
                </c:pt>
                <c:pt idx="851">
                  <c:v>142.69999999999999</c:v>
                </c:pt>
                <c:pt idx="852">
                  <c:v>142.69999999999999</c:v>
                </c:pt>
                <c:pt idx="853">
                  <c:v>142.69999999999999</c:v>
                </c:pt>
                <c:pt idx="854">
                  <c:v>142.69999999999999</c:v>
                </c:pt>
                <c:pt idx="855">
                  <c:v>142.69999999999999</c:v>
                </c:pt>
                <c:pt idx="856">
                  <c:v>142.69999999999999</c:v>
                </c:pt>
                <c:pt idx="857">
                  <c:v>142.69999999999999</c:v>
                </c:pt>
                <c:pt idx="858">
                  <c:v>142.69999999999999</c:v>
                </c:pt>
                <c:pt idx="859">
                  <c:v>142.69999999999999</c:v>
                </c:pt>
                <c:pt idx="860">
                  <c:v>142.69999999999999</c:v>
                </c:pt>
                <c:pt idx="861">
                  <c:v>142.69999999999999</c:v>
                </c:pt>
                <c:pt idx="862">
                  <c:v>142.69999999999999</c:v>
                </c:pt>
                <c:pt idx="863">
                  <c:v>142.69999999999999</c:v>
                </c:pt>
                <c:pt idx="864">
                  <c:v>142.69999999999999</c:v>
                </c:pt>
                <c:pt idx="865">
                  <c:v>142.69999999999999</c:v>
                </c:pt>
                <c:pt idx="866">
                  <c:v>142.69999999999999</c:v>
                </c:pt>
                <c:pt idx="867">
                  <c:v>142.69999999999999</c:v>
                </c:pt>
                <c:pt idx="868">
                  <c:v>142.69999999999999</c:v>
                </c:pt>
                <c:pt idx="869">
                  <c:v>142.69999999999999</c:v>
                </c:pt>
                <c:pt idx="870">
                  <c:v>142.69999999999999</c:v>
                </c:pt>
                <c:pt idx="871">
                  <c:v>142.69999999999999</c:v>
                </c:pt>
                <c:pt idx="872">
                  <c:v>142.69999999999999</c:v>
                </c:pt>
                <c:pt idx="873">
                  <c:v>142.69999999999999</c:v>
                </c:pt>
                <c:pt idx="874">
                  <c:v>142.69999999999999</c:v>
                </c:pt>
                <c:pt idx="875">
                  <c:v>142.69999999999999</c:v>
                </c:pt>
                <c:pt idx="876">
                  <c:v>142.69999999999999</c:v>
                </c:pt>
                <c:pt idx="877">
                  <c:v>142.69999999999999</c:v>
                </c:pt>
                <c:pt idx="878">
                  <c:v>142.69999999999999</c:v>
                </c:pt>
                <c:pt idx="879">
                  <c:v>142.69999999999999</c:v>
                </c:pt>
                <c:pt idx="880">
                  <c:v>142.69999999999999</c:v>
                </c:pt>
                <c:pt idx="881">
                  <c:v>142.69999999999999</c:v>
                </c:pt>
                <c:pt idx="882">
                  <c:v>142.69999999999999</c:v>
                </c:pt>
                <c:pt idx="883">
                  <c:v>142.69999999999999</c:v>
                </c:pt>
                <c:pt idx="884">
                  <c:v>142.69999999999999</c:v>
                </c:pt>
                <c:pt idx="885">
                  <c:v>142.69999999999999</c:v>
                </c:pt>
                <c:pt idx="886">
                  <c:v>142.69999999999999</c:v>
                </c:pt>
                <c:pt idx="887">
                  <c:v>142.69999999999999</c:v>
                </c:pt>
                <c:pt idx="888">
                  <c:v>142.69999999999999</c:v>
                </c:pt>
                <c:pt idx="889">
                  <c:v>142.69999999999999</c:v>
                </c:pt>
                <c:pt idx="890">
                  <c:v>142.69999999999999</c:v>
                </c:pt>
                <c:pt idx="891">
                  <c:v>142.69999999999999</c:v>
                </c:pt>
                <c:pt idx="892">
                  <c:v>142.69999999999999</c:v>
                </c:pt>
                <c:pt idx="893">
                  <c:v>142.69999999999999</c:v>
                </c:pt>
                <c:pt idx="894">
                  <c:v>142.69999999999999</c:v>
                </c:pt>
                <c:pt idx="895">
                  <c:v>142.69999999999999</c:v>
                </c:pt>
                <c:pt idx="896">
                  <c:v>142.69999999999999</c:v>
                </c:pt>
                <c:pt idx="897">
                  <c:v>142.69999999999999</c:v>
                </c:pt>
                <c:pt idx="898">
                  <c:v>142.69999999999999</c:v>
                </c:pt>
                <c:pt idx="899">
                  <c:v>142.69999999999999</c:v>
                </c:pt>
                <c:pt idx="900">
                  <c:v>142.69999999999999</c:v>
                </c:pt>
                <c:pt idx="901">
                  <c:v>142.69999999999999</c:v>
                </c:pt>
                <c:pt idx="902">
                  <c:v>142.69999999999999</c:v>
                </c:pt>
                <c:pt idx="903">
                  <c:v>142.69999999999999</c:v>
                </c:pt>
                <c:pt idx="904">
                  <c:v>142.69999999999999</c:v>
                </c:pt>
                <c:pt idx="905">
                  <c:v>142.69999999999999</c:v>
                </c:pt>
                <c:pt idx="906">
                  <c:v>142.69999999999999</c:v>
                </c:pt>
                <c:pt idx="907">
                  <c:v>142.69999999999999</c:v>
                </c:pt>
                <c:pt idx="908">
                  <c:v>142.69999999999999</c:v>
                </c:pt>
                <c:pt idx="909">
                  <c:v>142.69999999999999</c:v>
                </c:pt>
                <c:pt idx="910">
                  <c:v>142.69999999999999</c:v>
                </c:pt>
                <c:pt idx="911">
                  <c:v>142.69999999999999</c:v>
                </c:pt>
                <c:pt idx="912">
                  <c:v>142.69999999999999</c:v>
                </c:pt>
                <c:pt idx="913">
                  <c:v>142.69999999999999</c:v>
                </c:pt>
                <c:pt idx="914">
                  <c:v>142.69999999999999</c:v>
                </c:pt>
                <c:pt idx="915">
                  <c:v>142.69999999999999</c:v>
                </c:pt>
                <c:pt idx="916">
                  <c:v>142.69999999999999</c:v>
                </c:pt>
                <c:pt idx="917">
                  <c:v>142.69999999999999</c:v>
                </c:pt>
                <c:pt idx="918">
                  <c:v>142.69999999999999</c:v>
                </c:pt>
                <c:pt idx="919">
                  <c:v>142.69999999999999</c:v>
                </c:pt>
                <c:pt idx="920">
                  <c:v>142.69999999999999</c:v>
                </c:pt>
                <c:pt idx="921">
                  <c:v>142.69999999999999</c:v>
                </c:pt>
                <c:pt idx="922">
                  <c:v>142.69999999999999</c:v>
                </c:pt>
                <c:pt idx="923">
                  <c:v>142.69999999999999</c:v>
                </c:pt>
                <c:pt idx="924">
                  <c:v>142.69999999999999</c:v>
                </c:pt>
                <c:pt idx="925">
                  <c:v>142.69999999999999</c:v>
                </c:pt>
                <c:pt idx="926">
                  <c:v>142.69999999999999</c:v>
                </c:pt>
                <c:pt idx="927">
                  <c:v>142.69999999999999</c:v>
                </c:pt>
                <c:pt idx="928">
                  <c:v>142.69999999999999</c:v>
                </c:pt>
                <c:pt idx="929">
                  <c:v>142.69999999999999</c:v>
                </c:pt>
                <c:pt idx="930">
                  <c:v>142.69999999999999</c:v>
                </c:pt>
                <c:pt idx="931">
                  <c:v>142.69999999999999</c:v>
                </c:pt>
                <c:pt idx="932">
                  <c:v>142.69999999999999</c:v>
                </c:pt>
                <c:pt idx="933">
                  <c:v>142.69999999999999</c:v>
                </c:pt>
                <c:pt idx="934">
                  <c:v>142.69999999999999</c:v>
                </c:pt>
                <c:pt idx="935">
                  <c:v>142.69999999999999</c:v>
                </c:pt>
                <c:pt idx="936">
                  <c:v>142.69999999999999</c:v>
                </c:pt>
                <c:pt idx="937">
                  <c:v>142.69999999999999</c:v>
                </c:pt>
                <c:pt idx="938">
                  <c:v>142.69999999999999</c:v>
                </c:pt>
                <c:pt idx="939">
                  <c:v>142.69999999999999</c:v>
                </c:pt>
                <c:pt idx="940">
                  <c:v>142.69999999999999</c:v>
                </c:pt>
                <c:pt idx="941">
                  <c:v>142.69999999999999</c:v>
                </c:pt>
                <c:pt idx="942">
                  <c:v>142.69999999999999</c:v>
                </c:pt>
                <c:pt idx="943">
                  <c:v>142.69999999999999</c:v>
                </c:pt>
                <c:pt idx="944">
                  <c:v>142.69999999999999</c:v>
                </c:pt>
                <c:pt idx="945">
                  <c:v>142.69999999999999</c:v>
                </c:pt>
                <c:pt idx="946">
                  <c:v>142.69999999999999</c:v>
                </c:pt>
                <c:pt idx="947">
                  <c:v>142.69999999999999</c:v>
                </c:pt>
                <c:pt idx="948">
                  <c:v>142.69999999999999</c:v>
                </c:pt>
                <c:pt idx="949">
                  <c:v>142.69999999999999</c:v>
                </c:pt>
                <c:pt idx="950">
                  <c:v>142.69999999999999</c:v>
                </c:pt>
                <c:pt idx="951">
                  <c:v>142.69999999999999</c:v>
                </c:pt>
                <c:pt idx="952">
                  <c:v>142.69999999999999</c:v>
                </c:pt>
                <c:pt idx="953">
                  <c:v>142.69999999999999</c:v>
                </c:pt>
                <c:pt idx="954">
                  <c:v>142.69999999999999</c:v>
                </c:pt>
                <c:pt idx="955">
                  <c:v>142.69999999999999</c:v>
                </c:pt>
                <c:pt idx="956">
                  <c:v>142.69999999999999</c:v>
                </c:pt>
                <c:pt idx="957">
                  <c:v>142.69999999999999</c:v>
                </c:pt>
                <c:pt idx="958">
                  <c:v>142.69999999999999</c:v>
                </c:pt>
                <c:pt idx="959">
                  <c:v>142.69999999999999</c:v>
                </c:pt>
                <c:pt idx="960">
                  <c:v>142.69999999999999</c:v>
                </c:pt>
                <c:pt idx="961">
                  <c:v>142.69999999999999</c:v>
                </c:pt>
                <c:pt idx="962">
                  <c:v>142.69999999999999</c:v>
                </c:pt>
                <c:pt idx="963">
                  <c:v>142.69999999999999</c:v>
                </c:pt>
                <c:pt idx="964">
                  <c:v>142.69999999999999</c:v>
                </c:pt>
                <c:pt idx="965">
                  <c:v>142.69999999999999</c:v>
                </c:pt>
                <c:pt idx="966">
                  <c:v>142.69999999999999</c:v>
                </c:pt>
                <c:pt idx="967">
                  <c:v>142.69999999999999</c:v>
                </c:pt>
                <c:pt idx="968">
                  <c:v>142.69999999999999</c:v>
                </c:pt>
                <c:pt idx="969">
                  <c:v>142.69999999999999</c:v>
                </c:pt>
                <c:pt idx="970">
                  <c:v>142.69999999999999</c:v>
                </c:pt>
                <c:pt idx="971">
                  <c:v>142.69999999999999</c:v>
                </c:pt>
                <c:pt idx="972">
                  <c:v>142.69999999999999</c:v>
                </c:pt>
                <c:pt idx="973">
                  <c:v>142.69999999999999</c:v>
                </c:pt>
                <c:pt idx="974">
                  <c:v>142.69999999999999</c:v>
                </c:pt>
                <c:pt idx="975">
                  <c:v>142.69999999999999</c:v>
                </c:pt>
                <c:pt idx="976">
                  <c:v>142.69999999999999</c:v>
                </c:pt>
                <c:pt idx="977">
                  <c:v>142.69999999999999</c:v>
                </c:pt>
                <c:pt idx="978">
                  <c:v>142.69999999999999</c:v>
                </c:pt>
                <c:pt idx="979">
                  <c:v>142.69999999999999</c:v>
                </c:pt>
                <c:pt idx="980">
                  <c:v>142.69999999999999</c:v>
                </c:pt>
                <c:pt idx="981">
                  <c:v>142.69999999999999</c:v>
                </c:pt>
                <c:pt idx="982">
                  <c:v>142.69999999999999</c:v>
                </c:pt>
                <c:pt idx="983">
                  <c:v>142.69999999999999</c:v>
                </c:pt>
                <c:pt idx="984">
                  <c:v>142.69999999999999</c:v>
                </c:pt>
                <c:pt idx="985">
                  <c:v>142.69999999999999</c:v>
                </c:pt>
                <c:pt idx="986">
                  <c:v>142.69999999999999</c:v>
                </c:pt>
                <c:pt idx="987">
                  <c:v>142.69999999999999</c:v>
                </c:pt>
                <c:pt idx="988">
                  <c:v>142.69999999999999</c:v>
                </c:pt>
                <c:pt idx="989">
                  <c:v>142.69999999999999</c:v>
                </c:pt>
                <c:pt idx="990">
                  <c:v>142.69999999999999</c:v>
                </c:pt>
                <c:pt idx="991">
                  <c:v>142.69999999999999</c:v>
                </c:pt>
                <c:pt idx="992">
                  <c:v>142.69999999999999</c:v>
                </c:pt>
                <c:pt idx="993">
                  <c:v>142.69999999999999</c:v>
                </c:pt>
                <c:pt idx="994">
                  <c:v>142.69999999999999</c:v>
                </c:pt>
                <c:pt idx="995">
                  <c:v>142.69999999999999</c:v>
                </c:pt>
                <c:pt idx="996">
                  <c:v>142.69999999999999</c:v>
                </c:pt>
                <c:pt idx="997">
                  <c:v>142.69999999999999</c:v>
                </c:pt>
                <c:pt idx="998">
                  <c:v>142.69999999999999</c:v>
                </c:pt>
                <c:pt idx="999">
                  <c:v>142.69999999999999</c:v>
                </c:pt>
                <c:pt idx="1000">
                  <c:v>142.69999999999999</c:v>
                </c:pt>
                <c:pt idx="1001">
                  <c:v>142.69999999999999</c:v>
                </c:pt>
                <c:pt idx="1002">
                  <c:v>142.69999999999999</c:v>
                </c:pt>
                <c:pt idx="1003">
                  <c:v>142.69999999999999</c:v>
                </c:pt>
                <c:pt idx="1004">
                  <c:v>142.69999999999999</c:v>
                </c:pt>
                <c:pt idx="1005">
                  <c:v>142.69999999999999</c:v>
                </c:pt>
                <c:pt idx="1006">
                  <c:v>142.69999999999999</c:v>
                </c:pt>
                <c:pt idx="1007">
                  <c:v>142.69999999999999</c:v>
                </c:pt>
                <c:pt idx="1008">
                  <c:v>142.69999999999999</c:v>
                </c:pt>
                <c:pt idx="1009">
                  <c:v>142.69999999999999</c:v>
                </c:pt>
                <c:pt idx="1010">
                  <c:v>142.69999999999999</c:v>
                </c:pt>
                <c:pt idx="1011">
                  <c:v>142.69999999999999</c:v>
                </c:pt>
                <c:pt idx="1012">
                  <c:v>142.69999999999999</c:v>
                </c:pt>
                <c:pt idx="1013">
                  <c:v>142.69999999999999</c:v>
                </c:pt>
                <c:pt idx="1014">
                  <c:v>142.69999999999999</c:v>
                </c:pt>
                <c:pt idx="1015">
                  <c:v>142.69999999999999</c:v>
                </c:pt>
                <c:pt idx="1016">
                  <c:v>142.69999999999999</c:v>
                </c:pt>
                <c:pt idx="1017">
                  <c:v>142.69999999999999</c:v>
                </c:pt>
                <c:pt idx="1018">
                  <c:v>142.69999999999999</c:v>
                </c:pt>
                <c:pt idx="1019">
                  <c:v>142.69999999999999</c:v>
                </c:pt>
                <c:pt idx="1020">
                  <c:v>142.69999999999999</c:v>
                </c:pt>
                <c:pt idx="1021">
                  <c:v>142.69999999999999</c:v>
                </c:pt>
                <c:pt idx="1022">
                  <c:v>142.69999999999999</c:v>
                </c:pt>
                <c:pt idx="1023">
                  <c:v>142.69999999999999</c:v>
                </c:pt>
                <c:pt idx="1024">
                  <c:v>142.69999999999999</c:v>
                </c:pt>
                <c:pt idx="1025">
                  <c:v>142.69999999999999</c:v>
                </c:pt>
                <c:pt idx="1026">
                  <c:v>142.69999999999999</c:v>
                </c:pt>
                <c:pt idx="1027">
                  <c:v>142.69999999999999</c:v>
                </c:pt>
                <c:pt idx="1028">
                  <c:v>142.69999999999999</c:v>
                </c:pt>
                <c:pt idx="1029">
                  <c:v>142.69999999999999</c:v>
                </c:pt>
                <c:pt idx="1030">
                  <c:v>142.69999999999999</c:v>
                </c:pt>
                <c:pt idx="1031">
                  <c:v>142.69999999999999</c:v>
                </c:pt>
                <c:pt idx="1032">
                  <c:v>142.69999999999999</c:v>
                </c:pt>
                <c:pt idx="1033">
                  <c:v>142.69999999999999</c:v>
                </c:pt>
                <c:pt idx="1034">
                  <c:v>142.69999999999999</c:v>
                </c:pt>
                <c:pt idx="1035">
                  <c:v>142.69999999999999</c:v>
                </c:pt>
                <c:pt idx="1036">
                  <c:v>142.69999999999999</c:v>
                </c:pt>
                <c:pt idx="1037">
                  <c:v>142.69999999999999</c:v>
                </c:pt>
                <c:pt idx="1038">
                  <c:v>142.69999999999999</c:v>
                </c:pt>
                <c:pt idx="1039">
                  <c:v>142.69999999999999</c:v>
                </c:pt>
                <c:pt idx="1040">
                  <c:v>142.69999999999999</c:v>
                </c:pt>
                <c:pt idx="1041">
                  <c:v>142.69999999999999</c:v>
                </c:pt>
                <c:pt idx="1042">
                  <c:v>142.69999999999999</c:v>
                </c:pt>
                <c:pt idx="1043">
                  <c:v>142.69999999999999</c:v>
                </c:pt>
                <c:pt idx="1044">
                  <c:v>142.69999999999999</c:v>
                </c:pt>
                <c:pt idx="1045">
                  <c:v>142.69999999999999</c:v>
                </c:pt>
                <c:pt idx="1046">
                  <c:v>142.69999999999999</c:v>
                </c:pt>
                <c:pt idx="1047">
                  <c:v>142.69999999999999</c:v>
                </c:pt>
                <c:pt idx="1048">
                  <c:v>142.69999999999999</c:v>
                </c:pt>
                <c:pt idx="1049">
                  <c:v>142.69999999999999</c:v>
                </c:pt>
                <c:pt idx="1050">
                  <c:v>142.69999999999999</c:v>
                </c:pt>
                <c:pt idx="1051">
                  <c:v>142.69999999999999</c:v>
                </c:pt>
                <c:pt idx="1052">
                  <c:v>142.69999999999999</c:v>
                </c:pt>
                <c:pt idx="1053">
                  <c:v>142.69999999999999</c:v>
                </c:pt>
                <c:pt idx="1054">
                  <c:v>142.69999999999999</c:v>
                </c:pt>
                <c:pt idx="1055">
                  <c:v>142.69999999999999</c:v>
                </c:pt>
                <c:pt idx="1056">
                  <c:v>142.69999999999999</c:v>
                </c:pt>
                <c:pt idx="1057">
                  <c:v>142.69999999999999</c:v>
                </c:pt>
                <c:pt idx="1058">
                  <c:v>142.69999999999999</c:v>
                </c:pt>
                <c:pt idx="1059">
                  <c:v>142.69999999999999</c:v>
                </c:pt>
                <c:pt idx="1060">
                  <c:v>142.69999999999999</c:v>
                </c:pt>
                <c:pt idx="1061">
                  <c:v>142.69999999999999</c:v>
                </c:pt>
                <c:pt idx="1062">
                  <c:v>142.69999999999999</c:v>
                </c:pt>
                <c:pt idx="1063">
                  <c:v>142.69999999999999</c:v>
                </c:pt>
                <c:pt idx="1064">
                  <c:v>142.69999999999999</c:v>
                </c:pt>
                <c:pt idx="1065">
                  <c:v>142.69999999999999</c:v>
                </c:pt>
                <c:pt idx="1066">
                  <c:v>142.69999999999999</c:v>
                </c:pt>
                <c:pt idx="1067">
                  <c:v>142.69999999999999</c:v>
                </c:pt>
                <c:pt idx="1068">
                  <c:v>142.69999999999999</c:v>
                </c:pt>
                <c:pt idx="1069">
                  <c:v>142.69999999999999</c:v>
                </c:pt>
                <c:pt idx="1070">
                  <c:v>142.69999999999999</c:v>
                </c:pt>
                <c:pt idx="1071">
                  <c:v>142.69999999999999</c:v>
                </c:pt>
                <c:pt idx="1072">
                  <c:v>142.69999999999999</c:v>
                </c:pt>
                <c:pt idx="1073">
                  <c:v>142.69999999999999</c:v>
                </c:pt>
                <c:pt idx="1074">
                  <c:v>142.69999999999999</c:v>
                </c:pt>
                <c:pt idx="1075">
                  <c:v>142.69999999999999</c:v>
                </c:pt>
                <c:pt idx="1076">
                  <c:v>142.69999999999999</c:v>
                </c:pt>
                <c:pt idx="1077">
                  <c:v>142.69999999999999</c:v>
                </c:pt>
                <c:pt idx="1078">
                  <c:v>142.69999999999999</c:v>
                </c:pt>
                <c:pt idx="1079">
                  <c:v>142.69999999999999</c:v>
                </c:pt>
                <c:pt idx="1080">
                  <c:v>142.69999999999999</c:v>
                </c:pt>
                <c:pt idx="1081">
                  <c:v>142.69999999999999</c:v>
                </c:pt>
                <c:pt idx="1082">
                  <c:v>142.69999999999999</c:v>
                </c:pt>
                <c:pt idx="1083">
                  <c:v>142.69999999999999</c:v>
                </c:pt>
                <c:pt idx="1084">
                  <c:v>142.69999999999999</c:v>
                </c:pt>
                <c:pt idx="1085">
                  <c:v>142.69999999999999</c:v>
                </c:pt>
                <c:pt idx="1086">
                  <c:v>142.69999999999999</c:v>
                </c:pt>
                <c:pt idx="1087">
                  <c:v>142.69999999999999</c:v>
                </c:pt>
                <c:pt idx="1088">
                  <c:v>142.69999999999999</c:v>
                </c:pt>
                <c:pt idx="1089">
                  <c:v>142.69999999999999</c:v>
                </c:pt>
                <c:pt idx="1090">
                  <c:v>142.69999999999999</c:v>
                </c:pt>
                <c:pt idx="1091">
                  <c:v>142.69999999999999</c:v>
                </c:pt>
                <c:pt idx="1092">
                  <c:v>142.69999999999999</c:v>
                </c:pt>
                <c:pt idx="1093">
                  <c:v>142.69999999999999</c:v>
                </c:pt>
                <c:pt idx="1094">
                  <c:v>142.69999999999999</c:v>
                </c:pt>
                <c:pt idx="1095">
                  <c:v>142.69999999999999</c:v>
                </c:pt>
                <c:pt idx="1096">
                  <c:v>142.69999999999999</c:v>
                </c:pt>
                <c:pt idx="1097">
                  <c:v>142.69999999999999</c:v>
                </c:pt>
                <c:pt idx="1098">
                  <c:v>142.69999999999999</c:v>
                </c:pt>
                <c:pt idx="1099">
                  <c:v>142.69999999999999</c:v>
                </c:pt>
                <c:pt idx="1100">
                  <c:v>142.69999999999999</c:v>
                </c:pt>
                <c:pt idx="1101">
                  <c:v>142.69999999999999</c:v>
                </c:pt>
                <c:pt idx="1102">
                  <c:v>142.69999999999999</c:v>
                </c:pt>
                <c:pt idx="1103">
                  <c:v>142.69999999999999</c:v>
                </c:pt>
                <c:pt idx="1104">
                  <c:v>142.69999999999999</c:v>
                </c:pt>
                <c:pt idx="1105">
                  <c:v>142.69999999999999</c:v>
                </c:pt>
                <c:pt idx="1106">
                  <c:v>142.69999999999999</c:v>
                </c:pt>
                <c:pt idx="1107">
                  <c:v>142.69999999999999</c:v>
                </c:pt>
                <c:pt idx="1108">
                  <c:v>142.69999999999999</c:v>
                </c:pt>
                <c:pt idx="1109">
                  <c:v>142.69999999999999</c:v>
                </c:pt>
                <c:pt idx="1110">
                  <c:v>142.69999999999999</c:v>
                </c:pt>
                <c:pt idx="1111">
                  <c:v>142.69999999999999</c:v>
                </c:pt>
                <c:pt idx="1112">
                  <c:v>142.69999999999999</c:v>
                </c:pt>
                <c:pt idx="1113">
                  <c:v>142.69999999999999</c:v>
                </c:pt>
                <c:pt idx="1114">
                  <c:v>142.69999999999999</c:v>
                </c:pt>
                <c:pt idx="1115">
                  <c:v>142.69999999999999</c:v>
                </c:pt>
                <c:pt idx="1116">
                  <c:v>142.69999999999999</c:v>
                </c:pt>
                <c:pt idx="1117">
                  <c:v>142.69999999999999</c:v>
                </c:pt>
                <c:pt idx="1118">
                  <c:v>142.69999999999999</c:v>
                </c:pt>
                <c:pt idx="1119">
                  <c:v>142.69999999999999</c:v>
                </c:pt>
                <c:pt idx="1120">
                  <c:v>142.69999999999999</c:v>
                </c:pt>
                <c:pt idx="1121">
                  <c:v>142.69999999999999</c:v>
                </c:pt>
                <c:pt idx="1122">
                  <c:v>142.69999999999999</c:v>
                </c:pt>
                <c:pt idx="1123">
                  <c:v>142.69999999999999</c:v>
                </c:pt>
                <c:pt idx="1124">
                  <c:v>142.69999999999999</c:v>
                </c:pt>
                <c:pt idx="1125">
                  <c:v>142.69999999999999</c:v>
                </c:pt>
                <c:pt idx="1126">
                  <c:v>142.69999999999999</c:v>
                </c:pt>
                <c:pt idx="1127">
                  <c:v>142.69999999999999</c:v>
                </c:pt>
                <c:pt idx="1128">
                  <c:v>142.69999999999999</c:v>
                </c:pt>
                <c:pt idx="1129">
                  <c:v>142.69999999999999</c:v>
                </c:pt>
                <c:pt idx="1130">
                  <c:v>142.69999999999999</c:v>
                </c:pt>
                <c:pt idx="1131">
                  <c:v>142.69999999999999</c:v>
                </c:pt>
                <c:pt idx="1132">
                  <c:v>142.69999999999999</c:v>
                </c:pt>
                <c:pt idx="1133">
                  <c:v>142.69999999999999</c:v>
                </c:pt>
                <c:pt idx="1134">
                  <c:v>142.69999999999999</c:v>
                </c:pt>
                <c:pt idx="1135">
                  <c:v>142.69999999999999</c:v>
                </c:pt>
                <c:pt idx="1136">
                  <c:v>142.69999999999999</c:v>
                </c:pt>
                <c:pt idx="1137">
                  <c:v>142.69999999999999</c:v>
                </c:pt>
                <c:pt idx="1138">
                  <c:v>142.69999999999999</c:v>
                </c:pt>
                <c:pt idx="1139">
                  <c:v>142.69999999999999</c:v>
                </c:pt>
                <c:pt idx="1140">
                  <c:v>142.69999999999999</c:v>
                </c:pt>
                <c:pt idx="1141">
                  <c:v>142.69999999999999</c:v>
                </c:pt>
                <c:pt idx="1142">
                  <c:v>142.69999999999999</c:v>
                </c:pt>
                <c:pt idx="1143">
                  <c:v>142.69999999999999</c:v>
                </c:pt>
                <c:pt idx="1144">
                  <c:v>142.69999999999999</c:v>
                </c:pt>
                <c:pt idx="1145">
                  <c:v>142.69999999999999</c:v>
                </c:pt>
                <c:pt idx="1146">
                  <c:v>142.69999999999999</c:v>
                </c:pt>
                <c:pt idx="1147">
                  <c:v>142.69999999999999</c:v>
                </c:pt>
                <c:pt idx="1148">
                  <c:v>142.69999999999999</c:v>
                </c:pt>
                <c:pt idx="1149">
                  <c:v>142.69999999999999</c:v>
                </c:pt>
                <c:pt idx="1150">
                  <c:v>142.69999999999999</c:v>
                </c:pt>
                <c:pt idx="1151">
                  <c:v>142.69999999999999</c:v>
                </c:pt>
                <c:pt idx="1152">
                  <c:v>142.69999999999999</c:v>
                </c:pt>
                <c:pt idx="1153">
                  <c:v>142.69999999999999</c:v>
                </c:pt>
                <c:pt idx="1154">
                  <c:v>142.69999999999999</c:v>
                </c:pt>
                <c:pt idx="1155">
                  <c:v>142.69999999999999</c:v>
                </c:pt>
                <c:pt idx="1156">
                  <c:v>142.69999999999999</c:v>
                </c:pt>
                <c:pt idx="1157">
                  <c:v>142.69999999999999</c:v>
                </c:pt>
                <c:pt idx="1158">
                  <c:v>142.69999999999999</c:v>
                </c:pt>
                <c:pt idx="1159">
                  <c:v>142.69999999999999</c:v>
                </c:pt>
                <c:pt idx="1160">
                  <c:v>142.69999999999999</c:v>
                </c:pt>
                <c:pt idx="1161">
                  <c:v>142.69999999999999</c:v>
                </c:pt>
                <c:pt idx="1162">
                  <c:v>142.69999999999999</c:v>
                </c:pt>
                <c:pt idx="1163">
                  <c:v>142.69999999999999</c:v>
                </c:pt>
                <c:pt idx="1164">
                  <c:v>142.69999999999999</c:v>
                </c:pt>
                <c:pt idx="1165">
                  <c:v>142.69999999999999</c:v>
                </c:pt>
                <c:pt idx="1166">
                  <c:v>142.69999999999999</c:v>
                </c:pt>
                <c:pt idx="1167">
                  <c:v>142.69999999999999</c:v>
                </c:pt>
                <c:pt idx="1168">
                  <c:v>142.69999999999999</c:v>
                </c:pt>
                <c:pt idx="1169">
                  <c:v>142.69999999999999</c:v>
                </c:pt>
                <c:pt idx="1170">
                  <c:v>142.69999999999999</c:v>
                </c:pt>
                <c:pt idx="1171">
                  <c:v>142.69999999999999</c:v>
                </c:pt>
                <c:pt idx="1172">
                  <c:v>142.69999999999999</c:v>
                </c:pt>
                <c:pt idx="1173">
                  <c:v>142.69999999999999</c:v>
                </c:pt>
                <c:pt idx="1174">
                  <c:v>142.69999999999999</c:v>
                </c:pt>
                <c:pt idx="1175">
                  <c:v>142.69999999999999</c:v>
                </c:pt>
                <c:pt idx="1176">
                  <c:v>142.69999999999999</c:v>
                </c:pt>
                <c:pt idx="1177">
                  <c:v>142.69999999999999</c:v>
                </c:pt>
                <c:pt idx="1178">
                  <c:v>142.69999999999999</c:v>
                </c:pt>
                <c:pt idx="1179">
                  <c:v>142.69999999999999</c:v>
                </c:pt>
                <c:pt idx="1180">
                  <c:v>142.69999999999999</c:v>
                </c:pt>
                <c:pt idx="1181">
                  <c:v>142.69999999999999</c:v>
                </c:pt>
                <c:pt idx="1182">
                  <c:v>142.69999999999999</c:v>
                </c:pt>
                <c:pt idx="1183">
                  <c:v>142.69999999999999</c:v>
                </c:pt>
                <c:pt idx="1184">
                  <c:v>142.69999999999999</c:v>
                </c:pt>
                <c:pt idx="1185">
                  <c:v>142.69999999999999</c:v>
                </c:pt>
                <c:pt idx="1186">
                  <c:v>142.69999999999999</c:v>
                </c:pt>
                <c:pt idx="1187">
                  <c:v>142.69999999999999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'HR Chart Data'!$M$7</c:f>
              <c:strCache>
                <c:ptCount val="1"/>
                <c:pt idx="0">
                  <c:v> AT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3.290909336718841E-3"/>
                  <c:y val="-1.6196673528466057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[0]!HRData9</c:f>
              <c:numCache>
                <c:formatCode>General</c:formatCode>
                <c:ptCount val="1188"/>
                <c:pt idx="0">
                  <c:v>0</c:v>
                </c:pt>
                <c:pt idx="1">
                  <c:v>156.80000000000001</c:v>
                </c:pt>
                <c:pt idx="2">
                  <c:v>156.80000000000001</c:v>
                </c:pt>
                <c:pt idx="3">
                  <c:v>156.80000000000001</c:v>
                </c:pt>
                <c:pt idx="4">
                  <c:v>156.80000000000001</c:v>
                </c:pt>
                <c:pt idx="5">
                  <c:v>156.80000000000001</c:v>
                </c:pt>
                <c:pt idx="6">
                  <c:v>156.80000000000001</c:v>
                </c:pt>
                <c:pt idx="7">
                  <c:v>156.80000000000001</c:v>
                </c:pt>
                <c:pt idx="8">
                  <c:v>156.80000000000001</c:v>
                </c:pt>
                <c:pt idx="9">
                  <c:v>156.80000000000001</c:v>
                </c:pt>
                <c:pt idx="10">
                  <c:v>156.80000000000001</c:v>
                </c:pt>
                <c:pt idx="11">
                  <c:v>156.80000000000001</c:v>
                </c:pt>
                <c:pt idx="12">
                  <c:v>156.80000000000001</c:v>
                </c:pt>
                <c:pt idx="13">
                  <c:v>156.80000000000001</c:v>
                </c:pt>
                <c:pt idx="14">
                  <c:v>156.80000000000001</c:v>
                </c:pt>
                <c:pt idx="15">
                  <c:v>156.80000000000001</c:v>
                </c:pt>
                <c:pt idx="16">
                  <c:v>156.80000000000001</c:v>
                </c:pt>
                <c:pt idx="17">
                  <c:v>156.80000000000001</c:v>
                </c:pt>
                <c:pt idx="18">
                  <c:v>156.80000000000001</c:v>
                </c:pt>
                <c:pt idx="19">
                  <c:v>156.80000000000001</c:v>
                </c:pt>
                <c:pt idx="20">
                  <c:v>156.80000000000001</c:v>
                </c:pt>
                <c:pt idx="21">
                  <c:v>156.80000000000001</c:v>
                </c:pt>
                <c:pt idx="22">
                  <c:v>156.80000000000001</c:v>
                </c:pt>
                <c:pt idx="23">
                  <c:v>156.80000000000001</c:v>
                </c:pt>
                <c:pt idx="24">
                  <c:v>156.80000000000001</c:v>
                </c:pt>
                <c:pt idx="25">
                  <c:v>156.80000000000001</c:v>
                </c:pt>
                <c:pt idx="26">
                  <c:v>156.80000000000001</c:v>
                </c:pt>
                <c:pt idx="27">
                  <c:v>156.80000000000001</c:v>
                </c:pt>
                <c:pt idx="28">
                  <c:v>156.80000000000001</c:v>
                </c:pt>
                <c:pt idx="29">
                  <c:v>156.80000000000001</c:v>
                </c:pt>
                <c:pt idx="30">
                  <c:v>156.80000000000001</c:v>
                </c:pt>
                <c:pt idx="31">
                  <c:v>156.80000000000001</c:v>
                </c:pt>
                <c:pt idx="32">
                  <c:v>156.80000000000001</c:v>
                </c:pt>
                <c:pt idx="33">
                  <c:v>156.80000000000001</c:v>
                </c:pt>
                <c:pt idx="34">
                  <c:v>156.80000000000001</c:v>
                </c:pt>
                <c:pt idx="35">
                  <c:v>156.80000000000001</c:v>
                </c:pt>
                <c:pt idx="36">
                  <c:v>156.80000000000001</c:v>
                </c:pt>
                <c:pt idx="37">
                  <c:v>156.80000000000001</c:v>
                </c:pt>
                <c:pt idx="38">
                  <c:v>156.80000000000001</c:v>
                </c:pt>
                <c:pt idx="39">
                  <c:v>156.80000000000001</c:v>
                </c:pt>
                <c:pt idx="40">
                  <c:v>156.80000000000001</c:v>
                </c:pt>
                <c:pt idx="41">
                  <c:v>156.80000000000001</c:v>
                </c:pt>
                <c:pt idx="42">
                  <c:v>156.80000000000001</c:v>
                </c:pt>
                <c:pt idx="43">
                  <c:v>156.80000000000001</c:v>
                </c:pt>
                <c:pt idx="44">
                  <c:v>156.80000000000001</c:v>
                </c:pt>
                <c:pt idx="45">
                  <c:v>156.80000000000001</c:v>
                </c:pt>
                <c:pt idx="46">
                  <c:v>156.80000000000001</c:v>
                </c:pt>
                <c:pt idx="47">
                  <c:v>156.80000000000001</c:v>
                </c:pt>
                <c:pt idx="48">
                  <c:v>156.80000000000001</c:v>
                </c:pt>
                <c:pt idx="49">
                  <c:v>156.80000000000001</c:v>
                </c:pt>
                <c:pt idx="50">
                  <c:v>156.80000000000001</c:v>
                </c:pt>
                <c:pt idx="51">
                  <c:v>156.80000000000001</c:v>
                </c:pt>
                <c:pt idx="52">
                  <c:v>156.80000000000001</c:v>
                </c:pt>
                <c:pt idx="53">
                  <c:v>156.80000000000001</c:v>
                </c:pt>
                <c:pt idx="54">
                  <c:v>156.80000000000001</c:v>
                </c:pt>
                <c:pt idx="55">
                  <c:v>156.80000000000001</c:v>
                </c:pt>
                <c:pt idx="56">
                  <c:v>156.80000000000001</c:v>
                </c:pt>
                <c:pt idx="57">
                  <c:v>156.80000000000001</c:v>
                </c:pt>
                <c:pt idx="58">
                  <c:v>156.80000000000001</c:v>
                </c:pt>
                <c:pt idx="59">
                  <c:v>156.80000000000001</c:v>
                </c:pt>
                <c:pt idx="60">
                  <c:v>156.80000000000001</c:v>
                </c:pt>
                <c:pt idx="61">
                  <c:v>156.80000000000001</c:v>
                </c:pt>
                <c:pt idx="62">
                  <c:v>156.80000000000001</c:v>
                </c:pt>
                <c:pt idx="63">
                  <c:v>156.80000000000001</c:v>
                </c:pt>
                <c:pt idx="64">
                  <c:v>156.80000000000001</c:v>
                </c:pt>
                <c:pt idx="65">
                  <c:v>156.80000000000001</c:v>
                </c:pt>
                <c:pt idx="66">
                  <c:v>156.80000000000001</c:v>
                </c:pt>
                <c:pt idx="67">
                  <c:v>156.80000000000001</c:v>
                </c:pt>
                <c:pt idx="68">
                  <c:v>156.80000000000001</c:v>
                </c:pt>
                <c:pt idx="69">
                  <c:v>156.80000000000001</c:v>
                </c:pt>
                <c:pt idx="70">
                  <c:v>156.80000000000001</c:v>
                </c:pt>
                <c:pt idx="71">
                  <c:v>156.80000000000001</c:v>
                </c:pt>
                <c:pt idx="72">
                  <c:v>156.80000000000001</c:v>
                </c:pt>
                <c:pt idx="73">
                  <c:v>156.80000000000001</c:v>
                </c:pt>
                <c:pt idx="74">
                  <c:v>156.80000000000001</c:v>
                </c:pt>
                <c:pt idx="75">
                  <c:v>156.80000000000001</c:v>
                </c:pt>
                <c:pt idx="76">
                  <c:v>156.80000000000001</c:v>
                </c:pt>
                <c:pt idx="77">
                  <c:v>156.80000000000001</c:v>
                </c:pt>
                <c:pt idx="78">
                  <c:v>156.80000000000001</c:v>
                </c:pt>
                <c:pt idx="79">
                  <c:v>156.80000000000001</c:v>
                </c:pt>
                <c:pt idx="80">
                  <c:v>156.80000000000001</c:v>
                </c:pt>
                <c:pt idx="81">
                  <c:v>156.80000000000001</c:v>
                </c:pt>
                <c:pt idx="82">
                  <c:v>156.80000000000001</c:v>
                </c:pt>
                <c:pt idx="83">
                  <c:v>156.80000000000001</c:v>
                </c:pt>
                <c:pt idx="84">
                  <c:v>156.80000000000001</c:v>
                </c:pt>
                <c:pt idx="85">
                  <c:v>156.80000000000001</c:v>
                </c:pt>
                <c:pt idx="86">
                  <c:v>156.80000000000001</c:v>
                </c:pt>
                <c:pt idx="87">
                  <c:v>156.80000000000001</c:v>
                </c:pt>
                <c:pt idx="88">
                  <c:v>156.80000000000001</c:v>
                </c:pt>
                <c:pt idx="89">
                  <c:v>156.80000000000001</c:v>
                </c:pt>
                <c:pt idx="90">
                  <c:v>156.80000000000001</c:v>
                </c:pt>
                <c:pt idx="91">
                  <c:v>156.80000000000001</c:v>
                </c:pt>
                <c:pt idx="92">
                  <c:v>156.80000000000001</c:v>
                </c:pt>
                <c:pt idx="93">
                  <c:v>156.80000000000001</c:v>
                </c:pt>
                <c:pt idx="94">
                  <c:v>156.80000000000001</c:v>
                </c:pt>
                <c:pt idx="95">
                  <c:v>156.80000000000001</c:v>
                </c:pt>
                <c:pt idx="96">
                  <c:v>156.80000000000001</c:v>
                </c:pt>
                <c:pt idx="97">
                  <c:v>156.80000000000001</c:v>
                </c:pt>
                <c:pt idx="98">
                  <c:v>156.80000000000001</c:v>
                </c:pt>
                <c:pt idx="99">
                  <c:v>156.80000000000001</c:v>
                </c:pt>
                <c:pt idx="100">
                  <c:v>156.80000000000001</c:v>
                </c:pt>
                <c:pt idx="101">
                  <c:v>156.80000000000001</c:v>
                </c:pt>
                <c:pt idx="102">
                  <c:v>156.80000000000001</c:v>
                </c:pt>
                <c:pt idx="103">
                  <c:v>156.80000000000001</c:v>
                </c:pt>
                <c:pt idx="104">
                  <c:v>156.80000000000001</c:v>
                </c:pt>
                <c:pt idx="105">
                  <c:v>156.80000000000001</c:v>
                </c:pt>
                <c:pt idx="106">
                  <c:v>156.80000000000001</c:v>
                </c:pt>
                <c:pt idx="107">
                  <c:v>156.80000000000001</c:v>
                </c:pt>
                <c:pt idx="108">
                  <c:v>156.80000000000001</c:v>
                </c:pt>
                <c:pt idx="109">
                  <c:v>156.80000000000001</c:v>
                </c:pt>
                <c:pt idx="110">
                  <c:v>156.80000000000001</c:v>
                </c:pt>
                <c:pt idx="111">
                  <c:v>156.80000000000001</c:v>
                </c:pt>
                <c:pt idx="112">
                  <c:v>156.80000000000001</c:v>
                </c:pt>
                <c:pt idx="113">
                  <c:v>156.80000000000001</c:v>
                </c:pt>
                <c:pt idx="114">
                  <c:v>156.80000000000001</c:v>
                </c:pt>
                <c:pt idx="115">
                  <c:v>156.80000000000001</c:v>
                </c:pt>
                <c:pt idx="116">
                  <c:v>156.80000000000001</c:v>
                </c:pt>
                <c:pt idx="117">
                  <c:v>156.80000000000001</c:v>
                </c:pt>
                <c:pt idx="118">
                  <c:v>156.80000000000001</c:v>
                </c:pt>
                <c:pt idx="119">
                  <c:v>156.80000000000001</c:v>
                </c:pt>
                <c:pt idx="120">
                  <c:v>156.80000000000001</c:v>
                </c:pt>
                <c:pt idx="121">
                  <c:v>156.80000000000001</c:v>
                </c:pt>
                <c:pt idx="122">
                  <c:v>156.80000000000001</c:v>
                </c:pt>
                <c:pt idx="123">
                  <c:v>156.80000000000001</c:v>
                </c:pt>
                <c:pt idx="124">
                  <c:v>156.80000000000001</c:v>
                </c:pt>
                <c:pt idx="125">
                  <c:v>156.80000000000001</c:v>
                </c:pt>
                <c:pt idx="126">
                  <c:v>156.80000000000001</c:v>
                </c:pt>
                <c:pt idx="127">
                  <c:v>156.80000000000001</c:v>
                </c:pt>
                <c:pt idx="128">
                  <c:v>156.80000000000001</c:v>
                </c:pt>
                <c:pt idx="129">
                  <c:v>156.80000000000001</c:v>
                </c:pt>
                <c:pt idx="130">
                  <c:v>156.80000000000001</c:v>
                </c:pt>
                <c:pt idx="131">
                  <c:v>156.80000000000001</c:v>
                </c:pt>
                <c:pt idx="132">
                  <c:v>156.80000000000001</c:v>
                </c:pt>
                <c:pt idx="133">
                  <c:v>156.80000000000001</c:v>
                </c:pt>
                <c:pt idx="134">
                  <c:v>156.80000000000001</c:v>
                </c:pt>
                <c:pt idx="135">
                  <c:v>156.80000000000001</c:v>
                </c:pt>
                <c:pt idx="136">
                  <c:v>156.80000000000001</c:v>
                </c:pt>
                <c:pt idx="137">
                  <c:v>156.80000000000001</c:v>
                </c:pt>
                <c:pt idx="138">
                  <c:v>156.80000000000001</c:v>
                </c:pt>
                <c:pt idx="139">
                  <c:v>156.80000000000001</c:v>
                </c:pt>
                <c:pt idx="140">
                  <c:v>156.80000000000001</c:v>
                </c:pt>
                <c:pt idx="141">
                  <c:v>156.80000000000001</c:v>
                </c:pt>
                <c:pt idx="142">
                  <c:v>156.80000000000001</c:v>
                </c:pt>
                <c:pt idx="143">
                  <c:v>156.80000000000001</c:v>
                </c:pt>
                <c:pt idx="144">
                  <c:v>156.80000000000001</c:v>
                </c:pt>
                <c:pt idx="145">
                  <c:v>156.80000000000001</c:v>
                </c:pt>
                <c:pt idx="146">
                  <c:v>156.80000000000001</c:v>
                </c:pt>
                <c:pt idx="147">
                  <c:v>156.80000000000001</c:v>
                </c:pt>
                <c:pt idx="148">
                  <c:v>156.80000000000001</c:v>
                </c:pt>
                <c:pt idx="149">
                  <c:v>156.80000000000001</c:v>
                </c:pt>
                <c:pt idx="150">
                  <c:v>156.80000000000001</c:v>
                </c:pt>
                <c:pt idx="151">
                  <c:v>156.80000000000001</c:v>
                </c:pt>
                <c:pt idx="152">
                  <c:v>156.80000000000001</c:v>
                </c:pt>
                <c:pt idx="153">
                  <c:v>156.80000000000001</c:v>
                </c:pt>
                <c:pt idx="154">
                  <c:v>156.80000000000001</c:v>
                </c:pt>
                <c:pt idx="155">
                  <c:v>156.80000000000001</c:v>
                </c:pt>
                <c:pt idx="156">
                  <c:v>156.80000000000001</c:v>
                </c:pt>
                <c:pt idx="157">
                  <c:v>156.80000000000001</c:v>
                </c:pt>
                <c:pt idx="158">
                  <c:v>156.80000000000001</c:v>
                </c:pt>
                <c:pt idx="159">
                  <c:v>156.80000000000001</c:v>
                </c:pt>
                <c:pt idx="160">
                  <c:v>156.80000000000001</c:v>
                </c:pt>
                <c:pt idx="161">
                  <c:v>156.80000000000001</c:v>
                </c:pt>
                <c:pt idx="162">
                  <c:v>156.80000000000001</c:v>
                </c:pt>
                <c:pt idx="163">
                  <c:v>156.80000000000001</c:v>
                </c:pt>
                <c:pt idx="164">
                  <c:v>156.80000000000001</c:v>
                </c:pt>
                <c:pt idx="165">
                  <c:v>156.80000000000001</c:v>
                </c:pt>
                <c:pt idx="166">
                  <c:v>156.80000000000001</c:v>
                </c:pt>
                <c:pt idx="167">
                  <c:v>156.80000000000001</c:v>
                </c:pt>
                <c:pt idx="168">
                  <c:v>156.80000000000001</c:v>
                </c:pt>
                <c:pt idx="169">
                  <c:v>156.80000000000001</c:v>
                </c:pt>
                <c:pt idx="170">
                  <c:v>156.80000000000001</c:v>
                </c:pt>
                <c:pt idx="171">
                  <c:v>156.80000000000001</c:v>
                </c:pt>
                <c:pt idx="172">
                  <c:v>156.80000000000001</c:v>
                </c:pt>
                <c:pt idx="173">
                  <c:v>156.80000000000001</c:v>
                </c:pt>
                <c:pt idx="174">
                  <c:v>156.80000000000001</c:v>
                </c:pt>
                <c:pt idx="175">
                  <c:v>156.80000000000001</c:v>
                </c:pt>
                <c:pt idx="176">
                  <c:v>156.80000000000001</c:v>
                </c:pt>
                <c:pt idx="177">
                  <c:v>156.80000000000001</c:v>
                </c:pt>
                <c:pt idx="178">
                  <c:v>156.80000000000001</c:v>
                </c:pt>
                <c:pt idx="179">
                  <c:v>156.80000000000001</c:v>
                </c:pt>
                <c:pt idx="180">
                  <c:v>156.80000000000001</c:v>
                </c:pt>
                <c:pt idx="181">
                  <c:v>156.80000000000001</c:v>
                </c:pt>
                <c:pt idx="182">
                  <c:v>156.80000000000001</c:v>
                </c:pt>
                <c:pt idx="183">
                  <c:v>156.80000000000001</c:v>
                </c:pt>
                <c:pt idx="184">
                  <c:v>156.80000000000001</c:v>
                </c:pt>
                <c:pt idx="185">
                  <c:v>156.80000000000001</c:v>
                </c:pt>
                <c:pt idx="186">
                  <c:v>156.80000000000001</c:v>
                </c:pt>
                <c:pt idx="187">
                  <c:v>156.80000000000001</c:v>
                </c:pt>
                <c:pt idx="188">
                  <c:v>156.80000000000001</c:v>
                </c:pt>
                <c:pt idx="189">
                  <c:v>156.80000000000001</c:v>
                </c:pt>
                <c:pt idx="190">
                  <c:v>156.80000000000001</c:v>
                </c:pt>
                <c:pt idx="191">
                  <c:v>156.80000000000001</c:v>
                </c:pt>
                <c:pt idx="192">
                  <c:v>156.80000000000001</c:v>
                </c:pt>
                <c:pt idx="193">
                  <c:v>156.80000000000001</c:v>
                </c:pt>
                <c:pt idx="194">
                  <c:v>156.80000000000001</c:v>
                </c:pt>
                <c:pt idx="195">
                  <c:v>156.80000000000001</c:v>
                </c:pt>
                <c:pt idx="196">
                  <c:v>156.80000000000001</c:v>
                </c:pt>
                <c:pt idx="197">
                  <c:v>156.80000000000001</c:v>
                </c:pt>
                <c:pt idx="198">
                  <c:v>156.80000000000001</c:v>
                </c:pt>
                <c:pt idx="199">
                  <c:v>156.80000000000001</c:v>
                </c:pt>
                <c:pt idx="200">
                  <c:v>156.80000000000001</c:v>
                </c:pt>
                <c:pt idx="201">
                  <c:v>156.80000000000001</c:v>
                </c:pt>
                <c:pt idx="202">
                  <c:v>156.80000000000001</c:v>
                </c:pt>
                <c:pt idx="203">
                  <c:v>156.80000000000001</c:v>
                </c:pt>
                <c:pt idx="204">
                  <c:v>156.80000000000001</c:v>
                </c:pt>
                <c:pt idx="205">
                  <c:v>156.80000000000001</c:v>
                </c:pt>
                <c:pt idx="206">
                  <c:v>156.80000000000001</c:v>
                </c:pt>
                <c:pt idx="207">
                  <c:v>156.80000000000001</c:v>
                </c:pt>
                <c:pt idx="208">
                  <c:v>156.80000000000001</c:v>
                </c:pt>
                <c:pt idx="209">
                  <c:v>156.80000000000001</c:v>
                </c:pt>
                <c:pt idx="210">
                  <c:v>156.80000000000001</c:v>
                </c:pt>
                <c:pt idx="211">
                  <c:v>156.80000000000001</c:v>
                </c:pt>
                <c:pt idx="212">
                  <c:v>156.80000000000001</c:v>
                </c:pt>
                <c:pt idx="213">
                  <c:v>156.80000000000001</c:v>
                </c:pt>
                <c:pt idx="214">
                  <c:v>156.80000000000001</c:v>
                </c:pt>
                <c:pt idx="215">
                  <c:v>156.80000000000001</c:v>
                </c:pt>
                <c:pt idx="216">
                  <c:v>156.80000000000001</c:v>
                </c:pt>
                <c:pt idx="217">
                  <c:v>156.80000000000001</c:v>
                </c:pt>
                <c:pt idx="218">
                  <c:v>156.80000000000001</c:v>
                </c:pt>
                <c:pt idx="219">
                  <c:v>156.80000000000001</c:v>
                </c:pt>
                <c:pt idx="220">
                  <c:v>156.80000000000001</c:v>
                </c:pt>
                <c:pt idx="221">
                  <c:v>156.80000000000001</c:v>
                </c:pt>
                <c:pt idx="222">
                  <c:v>156.80000000000001</c:v>
                </c:pt>
                <c:pt idx="223">
                  <c:v>156.80000000000001</c:v>
                </c:pt>
                <c:pt idx="224">
                  <c:v>156.80000000000001</c:v>
                </c:pt>
                <c:pt idx="225">
                  <c:v>156.80000000000001</c:v>
                </c:pt>
                <c:pt idx="226">
                  <c:v>156.80000000000001</c:v>
                </c:pt>
                <c:pt idx="227">
                  <c:v>156.80000000000001</c:v>
                </c:pt>
                <c:pt idx="228">
                  <c:v>156.80000000000001</c:v>
                </c:pt>
                <c:pt idx="229">
                  <c:v>156.80000000000001</c:v>
                </c:pt>
                <c:pt idx="230">
                  <c:v>156.80000000000001</c:v>
                </c:pt>
                <c:pt idx="231">
                  <c:v>156.80000000000001</c:v>
                </c:pt>
                <c:pt idx="232">
                  <c:v>156.80000000000001</c:v>
                </c:pt>
                <c:pt idx="233">
                  <c:v>156.80000000000001</c:v>
                </c:pt>
                <c:pt idx="234">
                  <c:v>156.80000000000001</c:v>
                </c:pt>
                <c:pt idx="235">
                  <c:v>156.80000000000001</c:v>
                </c:pt>
                <c:pt idx="236">
                  <c:v>156.80000000000001</c:v>
                </c:pt>
                <c:pt idx="237">
                  <c:v>156.80000000000001</c:v>
                </c:pt>
                <c:pt idx="238">
                  <c:v>156.80000000000001</c:v>
                </c:pt>
                <c:pt idx="239">
                  <c:v>156.80000000000001</c:v>
                </c:pt>
                <c:pt idx="240">
                  <c:v>156.80000000000001</c:v>
                </c:pt>
                <c:pt idx="241">
                  <c:v>156.80000000000001</c:v>
                </c:pt>
                <c:pt idx="242">
                  <c:v>156.80000000000001</c:v>
                </c:pt>
                <c:pt idx="243">
                  <c:v>156.80000000000001</c:v>
                </c:pt>
                <c:pt idx="244">
                  <c:v>156.80000000000001</c:v>
                </c:pt>
                <c:pt idx="245">
                  <c:v>156.80000000000001</c:v>
                </c:pt>
                <c:pt idx="246">
                  <c:v>156.80000000000001</c:v>
                </c:pt>
                <c:pt idx="247">
                  <c:v>156.80000000000001</c:v>
                </c:pt>
                <c:pt idx="248">
                  <c:v>156.80000000000001</c:v>
                </c:pt>
                <c:pt idx="249">
                  <c:v>156.80000000000001</c:v>
                </c:pt>
                <c:pt idx="250">
                  <c:v>156.80000000000001</c:v>
                </c:pt>
                <c:pt idx="251">
                  <c:v>156.80000000000001</c:v>
                </c:pt>
                <c:pt idx="252">
                  <c:v>156.80000000000001</c:v>
                </c:pt>
                <c:pt idx="253">
                  <c:v>156.80000000000001</c:v>
                </c:pt>
                <c:pt idx="254">
                  <c:v>156.80000000000001</c:v>
                </c:pt>
                <c:pt idx="255">
                  <c:v>156.80000000000001</c:v>
                </c:pt>
                <c:pt idx="256">
                  <c:v>156.80000000000001</c:v>
                </c:pt>
                <c:pt idx="257">
                  <c:v>156.80000000000001</c:v>
                </c:pt>
                <c:pt idx="258">
                  <c:v>156.80000000000001</c:v>
                </c:pt>
                <c:pt idx="259">
                  <c:v>156.80000000000001</c:v>
                </c:pt>
                <c:pt idx="260">
                  <c:v>156.80000000000001</c:v>
                </c:pt>
                <c:pt idx="261">
                  <c:v>156.80000000000001</c:v>
                </c:pt>
                <c:pt idx="262">
                  <c:v>156.80000000000001</c:v>
                </c:pt>
                <c:pt idx="263">
                  <c:v>156.80000000000001</c:v>
                </c:pt>
                <c:pt idx="264">
                  <c:v>156.80000000000001</c:v>
                </c:pt>
                <c:pt idx="265">
                  <c:v>156.80000000000001</c:v>
                </c:pt>
                <c:pt idx="266">
                  <c:v>156.80000000000001</c:v>
                </c:pt>
                <c:pt idx="267">
                  <c:v>156.80000000000001</c:v>
                </c:pt>
                <c:pt idx="268">
                  <c:v>156.80000000000001</c:v>
                </c:pt>
                <c:pt idx="269">
                  <c:v>156.80000000000001</c:v>
                </c:pt>
                <c:pt idx="270">
                  <c:v>156.80000000000001</c:v>
                </c:pt>
                <c:pt idx="271">
                  <c:v>156.80000000000001</c:v>
                </c:pt>
                <c:pt idx="272">
                  <c:v>156.80000000000001</c:v>
                </c:pt>
                <c:pt idx="273">
                  <c:v>156.80000000000001</c:v>
                </c:pt>
                <c:pt idx="274">
                  <c:v>156.80000000000001</c:v>
                </c:pt>
                <c:pt idx="275">
                  <c:v>156.80000000000001</c:v>
                </c:pt>
                <c:pt idx="276">
                  <c:v>156.80000000000001</c:v>
                </c:pt>
                <c:pt idx="277">
                  <c:v>156.80000000000001</c:v>
                </c:pt>
                <c:pt idx="278">
                  <c:v>156.80000000000001</c:v>
                </c:pt>
                <c:pt idx="279">
                  <c:v>156.80000000000001</c:v>
                </c:pt>
                <c:pt idx="280">
                  <c:v>156.80000000000001</c:v>
                </c:pt>
                <c:pt idx="281">
                  <c:v>156.80000000000001</c:v>
                </c:pt>
                <c:pt idx="282">
                  <c:v>156.80000000000001</c:v>
                </c:pt>
                <c:pt idx="283">
                  <c:v>156.80000000000001</c:v>
                </c:pt>
                <c:pt idx="284">
                  <c:v>156.80000000000001</c:v>
                </c:pt>
                <c:pt idx="285">
                  <c:v>156.80000000000001</c:v>
                </c:pt>
                <c:pt idx="286">
                  <c:v>156.80000000000001</c:v>
                </c:pt>
                <c:pt idx="287">
                  <c:v>156.80000000000001</c:v>
                </c:pt>
                <c:pt idx="288">
                  <c:v>156.80000000000001</c:v>
                </c:pt>
                <c:pt idx="289">
                  <c:v>156.80000000000001</c:v>
                </c:pt>
                <c:pt idx="290">
                  <c:v>156.80000000000001</c:v>
                </c:pt>
                <c:pt idx="291">
                  <c:v>156.80000000000001</c:v>
                </c:pt>
                <c:pt idx="292">
                  <c:v>156.80000000000001</c:v>
                </c:pt>
                <c:pt idx="293">
                  <c:v>156.80000000000001</c:v>
                </c:pt>
                <c:pt idx="294">
                  <c:v>156.80000000000001</c:v>
                </c:pt>
                <c:pt idx="295">
                  <c:v>156.80000000000001</c:v>
                </c:pt>
                <c:pt idx="296">
                  <c:v>156.80000000000001</c:v>
                </c:pt>
                <c:pt idx="297">
                  <c:v>156.80000000000001</c:v>
                </c:pt>
                <c:pt idx="298">
                  <c:v>156.80000000000001</c:v>
                </c:pt>
                <c:pt idx="299">
                  <c:v>156.80000000000001</c:v>
                </c:pt>
                <c:pt idx="300">
                  <c:v>156.80000000000001</c:v>
                </c:pt>
                <c:pt idx="301">
                  <c:v>156.80000000000001</c:v>
                </c:pt>
                <c:pt idx="302">
                  <c:v>156.80000000000001</c:v>
                </c:pt>
                <c:pt idx="303">
                  <c:v>156.80000000000001</c:v>
                </c:pt>
                <c:pt idx="304">
                  <c:v>156.80000000000001</c:v>
                </c:pt>
                <c:pt idx="305">
                  <c:v>156.80000000000001</c:v>
                </c:pt>
                <c:pt idx="306">
                  <c:v>156.80000000000001</c:v>
                </c:pt>
                <c:pt idx="307">
                  <c:v>156.80000000000001</c:v>
                </c:pt>
                <c:pt idx="308">
                  <c:v>156.80000000000001</c:v>
                </c:pt>
                <c:pt idx="309">
                  <c:v>156.80000000000001</c:v>
                </c:pt>
                <c:pt idx="310">
                  <c:v>156.80000000000001</c:v>
                </c:pt>
                <c:pt idx="311">
                  <c:v>156.80000000000001</c:v>
                </c:pt>
                <c:pt idx="312">
                  <c:v>156.80000000000001</c:v>
                </c:pt>
                <c:pt idx="313">
                  <c:v>156.80000000000001</c:v>
                </c:pt>
                <c:pt idx="314">
                  <c:v>156.80000000000001</c:v>
                </c:pt>
                <c:pt idx="315">
                  <c:v>156.80000000000001</c:v>
                </c:pt>
                <c:pt idx="316">
                  <c:v>156.80000000000001</c:v>
                </c:pt>
                <c:pt idx="317">
                  <c:v>156.80000000000001</c:v>
                </c:pt>
                <c:pt idx="318">
                  <c:v>156.80000000000001</c:v>
                </c:pt>
                <c:pt idx="319">
                  <c:v>156.80000000000001</c:v>
                </c:pt>
                <c:pt idx="320">
                  <c:v>156.80000000000001</c:v>
                </c:pt>
                <c:pt idx="321">
                  <c:v>156.80000000000001</c:v>
                </c:pt>
                <c:pt idx="322">
                  <c:v>156.80000000000001</c:v>
                </c:pt>
                <c:pt idx="323">
                  <c:v>156.80000000000001</c:v>
                </c:pt>
                <c:pt idx="324">
                  <c:v>156.80000000000001</c:v>
                </c:pt>
                <c:pt idx="325">
                  <c:v>156.80000000000001</c:v>
                </c:pt>
                <c:pt idx="326">
                  <c:v>156.80000000000001</c:v>
                </c:pt>
                <c:pt idx="327">
                  <c:v>156.80000000000001</c:v>
                </c:pt>
                <c:pt idx="328">
                  <c:v>156.80000000000001</c:v>
                </c:pt>
                <c:pt idx="329">
                  <c:v>156.80000000000001</c:v>
                </c:pt>
                <c:pt idx="330">
                  <c:v>156.80000000000001</c:v>
                </c:pt>
                <c:pt idx="331">
                  <c:v>156.80000000000001</c:v>
                </c:pt>
                <c:pt idx="332">
                  <c:v>156.80000000000001</c:v>
                </c:pt>
                <c:pt idx="333">
                  <c:v>156.80000000000001</c:v>
                </c:pt>
                <c:pt idx="334">
                  <c:v>156.80000000000001</c:v>
                </c:pt>
                <c:pt idx="335">
                  <c:v>156.80000000000001</c:v>
                </c:pt>
                <c:pt idx="336">
                  <c:v>156.80000000000001</c:v>
                </c:pt>
                <c:pt idx="337">
                  <c:v>156.80000000000001</c:v>
                </c:pt>
                <c:pt idx="338">
                  <c:v>156.80000000000001</c:v>
                </c:pt>
                <c:pt idx="339">
                  <c:v>156.80000000000001</c:v>
                </c:pt>
                <c:pt idx="340">
                  <c:v>156.80000000000001</c:v>
                </c:pt>
                <c:pt idx="341">
                  <c:v>156.80000000000001</c:v>
                </c:pt>
                <c:pt idx="342">
                  <c:v>156.80000000000001</c:v>
                </c:pt>
                <c:pt idx="343">
                  <c:v>156.80000000000001</c:v>
                </c:pt>
                <c:pt idx="344">
                  <c:v>156.80000000000001</c:v>
                </c:pt>
                <c:pt idx="345">
                  <c:v>156.80000000000001</c:v>
                </c:pt>
                <c:pt idx="346">
                  <c:v>156.80000000000001</c:v>
                </c:pt>
                <c:pt idx="347">
                  <c:v>156.80000000000001</c:v>
                </c:pt>
                <c:pt idx="348">
                  <c:v>156.80000000000001</c:v>
                </c:pt>
                <c:pt idx="349">
                  <c:v>156.80000000000001</c:v>
                </c:pt>
                <c:pt idx="350">
                  <c:v>156.80000000000001</c:v>
                </c:pt>
                <c:pt idx="351">
                  <c:v>156.80000000000001</c:v>
                </c:pt>
                <c:pt idx="352">
                  <c:v>156.80000000000001</c:v>
                </c:pt>
                <c:pt idx="353">
                  <c:v>156.80000000000001</c:v>
                </c:pt>
                <c:pt idx="354">
                  <c:v>156.80000000000001</c:v>
                </c:pt>
                <c:pt idx="355">
                  <c:v>156.80000000000001</c:v>
                </c:pt>
                <c:pt idx="356">
                  <c:v>156.80000000000001</c:v>
                </c:pt>
                <c:pt idx="357">
                  <c:v>156.80000000000001</c:v>
                </c:pt>
                <c:pt idx="358">
                  <c:v>156.80000000000001</c:v>
                </c:pt>
                <c:pt idx="359">
                  <c:v>156.80000000000001</c:v>
                </c:pt>
                <c:pt idx="360">
                  <c:v>156.80000000000001</c:v>
                </c:pt>
                <c:pt idx="361">
                  <c:v>156.80000000000001</c:v>
                </c:pt>
                <c:pt idx="362">
                  <c:v>156.80000000000001</c:v>
                </c:pt>
                <c:pt idx="363">
                  <c:v>156.80000000000001</c:v>
                </c:pt>
                <c:pt idx="364">
                  <c:v>156.80000000000001</c:v>
                </c:pt>
                <c:pt idx="365">
                  <c:v>156.80000000000001</c:v>
                </c:pt>
                <c:pt idx="366">
                  <c:v>156.80000000000001</c:v>
                </c:pt>
                <c:pt idx="367">
                  <c:v>156.80000000000001</c:v>
                </c:pt>
                <c:pt idx="368">
                  <c:v>156.80000000000001</c:v>
                </c:pt>
                <c:pt idx="369">
                  <c:v>156.80000000000001</c:v>
                </c:pt>
                <c:pt idx="370">
                  <c:v>156.80000000000001</c:v>
                </c:pt>
                <c:pt idx="371">
                  <c:v>156.80000000000001</c:v>
                </c:pt>
                <c:pt idx="372">
                  <c:v>156.80000000000001</c:v>
                </c:pt>
                <c:pt idx="373">
                  <c:v>156.80000000000001</c:v>
                </c:pt>
                <c:pt idx="374">
                  <c:v>156.80000000000001</c:v>
                </c:pt>
                <c:pt idx="375">
                  <c:v>156.80000000000001</c:v>
                </c:pt>
                <c:pt idx="376">
                  <c:v>156.80000000000001</c:v>
                </c:pt>
                <c:pt idx="377">
                  <c:v>156.80000000000001</c:v>
                </c:pt>
                <c:pt idx="378">
                  <c:v>156.80000000000001</c:v>
                </c:pt>
                <c:pt idx="379">
                  <c:v>156.80000000000001</c:v>
                </c:pt>
                <c:pt idx="380">
                  <c:v>156.80000000000001</c:v>
                </c:pt>
                <c:pt idx="381">
                  <c:v>156.80000000000001</c:v>
                </c:pt>
                <c:pt idx="382">
                  <c:v>156.80000000000001</c:v>
                </c:pt>
                <c:pt idx="383">
                  <c:v>156.80000000000001</c:v>
                </c:pt>
                <c:pt idx="384">
                  <c:v>156.80000000000001</c:v>
                </c:pt>
                <c:pt idx="385">
                  <c:v>156.80000000000001</c:v>
                </c:pt>
                <c:pt idx="386">
                  <c:v>156.80000000000001</c:v>
                </c:pt>
                <c:pt idx="387">
                  <c:v>156.80000000000001</c:v>
                </c:pt>
                <c:pt idx="388">
                  <c:v>156.80000000000001</c:v>
                </c:pt>
                <c:pt idx="389">
                  <c:v>156.80000000000001</c:v>
                </c:pt>
                <c:pt idx="390">
                  <c:v>156.80000000000001</c:v>
                </c:pt>
                <c:pt idx="391">
                  <c:v>156.80000000000001</c:v>
                </c:pt>
                <c:pt idx="392">
                  <c:v>156.80000000000001</c:v>
                </c:pt>
                <c:pt idx="393">
                  <c:v>156.80000000000001</c:v>
                </c:pt>
                <c:pt idx="394">
                  <c:v>156.80000000000001</c:v>
                </c:pt>
                <c:pt idx="395">
                  <c:v>156.80000000000001</c:v>
                </c:pt>
                <c:pt idx="396">
                  <c:v>156.80000000000001</c:v>
                </c:pt>
                <c:pt idx="397">
                  <c:v>156.80000000000001</c:v>
                </c:pt>
                <c:pt idx="398">
                  <c:v>156.80000000000001</c:v>
                </c:pt>
                <c:pt idx="399">
                  <c:v>156.80000000000001</c:v>
                </c:pt>
                <c:pt idx="400">
                  <c:v>156.80000000000001</c:v>
                </c:pt>
                <c:pt idx="401">
                  <c:v>156.80000000000001</c:v>
                </c:pt>
                <c:pt idx="402">
                  <c:v>156.80000000000001</c:v>
                </c:pt>
                <c:pt idx="403">
                  <c:v>156.80000000000001</c:v>
                </c:pt>
                <c:pt idx="404">
                  <c:v>156.80000000000001</c:v>
                </c:pt>
                <c:pt idx="405">
                  <c:v>156.80000000000001</c:v>
                </c:pt>
                <c:pt idx="406">
                  <c:v>156.80000000000001</c:v>
                </c:pt>
                <c:pt idx="407">
                  <c:v>156.80000000000001</c:v>
                </c:pt>
                <c:pt idx="408">
                  <c:v>156.80000000000001</c:v>
                </c:pt>
                <c:pt idx="409">
                  <c:v>156.80000000000001</c:v>
                </c:pt>
                <c:pt idx="410">
                  <c:v>156.80000000000001</c:v>
                </c:pt>
                <c:pt idx="411">
                  <c:v>156.80000000000001</c:v>
                </c:pt>
                <c:pt idx="412">
                  <c:v>156.80000000000001</c:v>
                </c:pt>
                <c:pt idx="413">
                  <c:v>156.80000000000001</c:v>
                </c:pt>
                <c:pt idx="414">
                  <c:v>156.80000000000001</c:v>
                </c:pt>
                <c:pt idx="415">
                  <c:v>156.80000000000001</c:v>
                </c:pt>
                <c:pt idx="416">
                  <c:v>156.80000000000001</c:v>
                </c:pt>
                <c:pt idx="417">
                  <c:v>156.80000000000001</c:v>
                </c:pt>
                <c:pt idx="418">
                  <c:v>156.80000000000001</c:v>
                </c:pt>
                <c:pt idx="419">
                  <c:v>156.80000000000001</c:v>
                </c:pt>
                <c:pt idx="420">
                  <c:v>156.80000000000001</c:v>
                </c:pt>
                <c:pt idx="421">
                  <c:v>156.80000000000001</c:v>
                </c:pt>
                <c:pt idx="422">
                  <c:v>156.80000000000001</c:v>
                </c:pt>
                <c:pt idx="423">
                  <c:v>156.80000000000001</c:v>
                </c:pt>
                <c:pt idx="424">
                  <c:v>156.80000000000001</c:v>
                </c:pt>
                <c:pt idx="425">
                  <c:v>156.80000000000001</c:v>
                </c:pt>
                <c:pt idx="426">
                  <c:v>156.80000000000001</c:v>
                </c:pt>
                <c:pt idx="427">
                  <c:v>156.80000000000001</c:v>
                </c:pt>
                <c:pt idx="428">
                  <c:v>156.80000000000001</c:v>
                </c:pt>
                <c:pt idx="429">
                  <c:v>156.80000000000001</c:v>
                </c:pt>
                <c:pt idx="430">
                  <c:v>156.80000000000001</c:v>
                </c:pt>
                <c:pt idx="431">
                  <c:v>156.80000000000001</c:v>
                </c:pt>
                <c:pt idx="432">
                  <c:v>156.80000000000001</c:v>
                </c:pt>
                <c:pt idx="433">
                  <c:v>156.80000000000001</c:v>
                </c:pt>
                <c:pt idx="434">
                  <c:v>156.80000000000001</c:v>
                </c:pt>
                <c:pt idx="435">
                  <c:v>156.80000000000001</c:v>
                </c:pt>
                <c:pt idx="436">
                  <c:v>156.80000000000001</c:v>
                </c:pt>
                <c:pt idx="437">
                  <c:v>156.80000000000001</c:v>
                </c:pt>
                <c:pt idx="438">
                  <c:v>156.80000000000001</c:v>
                </c:pt>
                <c:pt idx="439">
                  <c:v>156.80000000000001</c:v>
                </c:pt>
                <c:pt idx="440">
                  <c:v>156.80000000000001</c:v>
                </c:pt>
                <c:pt idx="441">
                  <c:v>156.80000000000001</c:v>
                </c:pt>
                <c:pt idx="442">
                  <c:v>156.80000000000001</c:v>
                </c:pt>
                <c:pt idx="443">
                  <c:v>156.80000000000001</c:v>
                </c:pt>
                <c:pt idx="444">
                  <c:v>156.80000000000001</c:v>
                </c:pt>
                <c:pt idx="445">
                  <c:v>156.80000000000001</c:v>
                </c:pt>
                <c:pt idx="446">
                  <c:v>156.80000000000001</c:v>
                </c:pt>
                <c:pt idx="447">
                  <c:v>156.80000000000001</c:v>
                </c:pt>
                <c:pt idx="448">
                  <c:v>156.80000000000001</c:v>
                </c:pt>
                <c:pt idx="449">
                  <c:v>156.80000000000001</c:v>
                </c:pt>
                <c:pt idx="450">
                  <c:v>156.80000000000001</c:v>
                </c:pt>
                <c:pt idx="451">
                  <c:v>156.80000000000001</c:v>
                </c:pt>
                <c:pt idx="452">
                  <c:v>156.80000000000001</c:v>
                </c:pt>
                <c:pt idx="453">
                  <c:v>156.80000000000001</c:v>
                </c:pt>
                <c:pt idx="454">
                  <c:v>156.80000000000001</c:v>
                </c:pt>
                <c:pt idx="455">
                  <c:v>156.80000000000001</c:v>
                </c:pt>
                <c:pt idx="456">
                  <c:v>156.80000000000001</c:v>
                </c:pt>
                <c:pt idx="457">
                  <c:v>156.80000000000001</c:v>
                </c:pt>
                <c:pt idx="458">
                  <c:v>156.80000000000001</c:v>
                </c:pt>
                <c:pt idx="459">
                  <c:v>156.80000000000001</c:v>
                </c:pt>
                <c:pt idx="460">
                  <c:v>156.80000000000001</c:v>
                </c:pt>
                <c:pt idx="461">
                  <c:v>156.80000000000001</c:v>
                </c:pt>
                <c:pt idx="462">
                  <c:v>156.80000000000001</c:v>
                </c:pt>
                <c:pt idx="463">
                  <c:v>156.80000000000001</c:v>
                </c:pt>
                <c:pt idx="464">
                  <c:v>156.80000000000001</c:v>
                </c:pt>
                <c:pt idx="465">
                  <c:v>156.80000000000001</c:v>
                </c:pt>
                <c:pt idx="466">
                  <c:v>156.80000000000001</c:v>
                </c:pt>
                <c:pt idx="467">
                  <c:v>156.80000000000001</c:v>
                </c:pt>
                <c:pt idx="468">
                  <c:v>156.80000000000001</c:v>
                </c:pt>
                <c:pt idx="469">
                  <c:v>156.80000000000001</c:v>
                </c:pt>
                <c:pt idx="470">
                  <c:v>156.80000000000001</c:v>
                </c:pt>
                <c:pt idx="471">
                  <c:v>156.80000000000001</c:v>
                </c:pt>
                <c:pt idx="472">
                  <c:v>156.80000000000001</c:v>
                </c:pt>
                <c:pt idx="473">
                  <c:v>156.80000000000001</c:v>
                </c:pt>
                <c:pt idx="474">
                  <c:v>156.80000000000001</c:v>
                </c:pt>
                <c:pt idx="475">
                  <c:v>156.80000000000001</c:v>
                </c:pt>
                <c:pt idx="476">
                  <c:v>156.80000000000001</c:v>
                </c:pt>
                <c:pt idx="477">
                  <c:v>156.80000000000001</c:v>
                </c:pt>
                <c:pt idx="478">
                  <c:v>156.80000000000001</c:v>
                </c:pt>
                <c:pt idx="479">
                  <c:v>156.80000000000001</c:v>
                </c:pt>
                <c:pt idx="480">
                  <c:v>156.80000000000001</c:v>
                </c:pt>
                <c:pt idx="481">
                  <c:v>156.80000000000001</c:v>
                </c:pt>
                <c:pt idx="482">
                  <c:v>156.80000000000001</c:v>
                </c:pt>
                <c:pt idx="483">
                  <c:v>156.80000000000001</c:v>
                </c:pt>
                <c:pt idx="484">
                  <c:v>156.80000000000001</c:v>
                </c:pt>
                <c:pt idx="485">
                  <c:v>156.80000000000001</c:v>
                </c:pt>
                <c:pt idx="486">
                  <c:v>156.80000000000001</c:v>
                </c:pt>
                <c:pt idx="487">
                  <c:v>156.80000000000001</c:v>
                </c:pt>
                <c:pt idx="488">
                  <c:v>156.80000000000001</c:v>
                </c:pt>
                <c:pt idx="489">
                  <c:v>156.80000000000001</c:v>
                </c:pt>
                <c:pt idx="490">
                  <c:v>156.80000000000001</c:v>
                </c:pt>
                <c:pt idx="491">
                  <c:v>156.80000000000001</c:v>
                </c:pt>
                <c:pt idx="492">
                  <c:v>156.80000000000001</c:v>
                </c:pt>
                <c:pt idx="493">
                  <c:v>156.80000000000001</c:v>
                </c:pt>
                <c:pt idx="494">
                  <c:v>156.80000000000001</c:v>
                </c:pt>
                <c:pt idx="495">
                  <c:v>156.80000000000001</c:v>
                </c:pt>
                <c:pt idx="496">
                  <c:v>156.80000000000001</c:v>
                </c:pt>
                <c:pt idx="497">
                  <c:v>156.80000000000001</c:v>
                </c:pt>
                <c:pt idx="498">
                  <c:v>156.80000000000001</c:v>
                </c:pt>
                <c:pt idx="499">
                  <c:v>156.80000000000001</c:v>
                </c:pt>
                <c:pt idx="500">
                  <c:v>156.80000000000001</c:v>
                </c:pt>
                <c:pt idx="501">
                  <c:v>156.80000000000001</c:v>
                </c:pt>
                <c:pt idx="502">
                  <c:v>156.80000000000001</c:v>
                </c:pt>
                <c:pt idx="503">
                  <c:v>156.80000000000001</c:v>
                </c:pt>
                <c:pt idx="504">
                  <c:v>156.80000000000001</c:v>
                </c:pt>
                <c:pt idx="505">
                  <c:v>156.80000000000001</c:v>
                </c:pt>
                <c:pt idx="506">
                  <c:v>156.80000000000001</c:v>
                </c:pt>
                <c:pt idx="507">
                  <c:v>156.80000000000001</c:v>
                </c:pt>
                <c:pt idx="508">
                  <c:v>156.80000000000001</c:v>
                </c:pt>
                <c:pt idx="509">
                  <c:v>156.80000000000001</c:v>
                </c:pt>
                <c:pt idx="510">
                  <c:v>156.80000000000001</c:v>
                </c:pt>
                <c:pt idx="511">
                  <c:v>156.80000000000001</c:v>
                </c:pt>
                <c:pt idx="512">
                  <c:v>156.80000000000001</c:v>
                </c:pt>
                <c:pt idx="513">
                  <c:v>156.80000000000001</c:v>
                </c:pt>
                <c:pt idx="514">
                  <c:v>156.80000000000001</c:v>
                </c:pt>
                <c:pt idx="515">
                  <c:v>156.80000000000001</c:v>
                </c:pt>
                <c:pt idx="516">
                  <c:v>156.80000000000001</c:v>
                </c:pt>
                <c:pt idx="517">
                  <c:v>156.80000000000001</c:v>
                </c:pt>
                <c:pt idx="518">
                  <c:v>156.80000000000001</c:v>
                </c:pt>
                <c:pt idx="519">
                  <c:v>156.80000000000001</c:v>
                </c:pt>
                <c:pt idx="520">
                  <c:v>156.80000000000001</c:v>
                </c:pt>
                <c:pt idx="521">
                  <c:v>156.80000000000001</c:v>
                </c:pt>
                <c:pt idx="522">
                  <c:v>156.80000000000001</c:v>
                </c:pt>
                <c:pt idx="523">
                  <c:v>156.80000000000001</c:v>
                </c:pt>
                <c:pt idx="524">
                  <c:v>156.80000000000001</c:v>
                </c:pt>
                <c:pt idx="525">
                  <c:v>156.80000000000001</c:v>
                </c:pt>
                <c:pt idx="526">
                  <c:v>156.80000000000001</c:v>
                </c:pt>
                <c:pt idx="527">
                  <c:v>156.80000000000001</c:v>
                </c:pt>
                <c:pt idx="528">
                  <c:v>156.80000000000001</c:v>
                </c:pt>
                <c:pt idx="529">
                  <c:v>156.80000000000001</c:v>
                </c:pt>
                <c:pt idx="530">
                  <c:v>156.80000000000001</c:v>
                </c:pt>
                <c:pt idx="531">
                  <c:v>156.80000000000001</c:v>
                </c:pt>
                <c:pt idx="532">
                  <c:v>156.80000000000001</c:v>
                </c:pt>
                <c:pt idx="533">
                  <c:v>156.80000000000001</c:v>
                </c:pt>
                <c:pt idx="534">
                  <c:v>156.80000000000001</c:v>
                </c:pt>
                <c:pt idx="535">
                  <c:v>156.80000000000001</c:v>
                </c:pt>
                <c:pt idx="536">
                  <c:v>156.80000000000001</c:v>
                </c:pt>
                <c:pt idx="537">
                  <c:v>156.80000000000001</c:v>
                </c:pt>
                <c:pt idx="538">
                  <c:v>156.80000000000001</c:v>
                </c:pt>
                <c:pt idx="539">
                  <c:v>156.80000000000001</c:v>
                </c:pt>
                <c:pt idx="540">
                  <c:v>156.80000000000001</c:v>
                </c:pt>
                <c:pt idx="541">
                  <c:v>156.80000000000001</c:v>
                </c:pt>
                <c:pt idx="542">
                  <c:v>156.80000000000001</c:v>
                </c:pt>
                <c:pt idx="543">
                  <c:v>156.80000000000001</c:v>
                </c:pt>
                <c:pt idx="544">
                  <c:v>156.80000000000001</c:v>
                </c:pt>
                <c:pt idx="545">
                  <c:v>156.80000000000001</c:v>
                </c:pt>
                <c:pt idx="546">
                  <c:v>156.80000000000001</c:v>
                </c:pt>
                <c:pt idx="547">
                  <c:v>156.80000000000001</c:v>
                </c:pt>
                <c:pt idx="548">
                  <c:v>156.80000000000001</c:v>
                </c:pt>
                <c:pt idx="549">
                  <c:v>156.80000000000001</c:v>
                </c:pt>
                <c:pt idx="550">
                  <c:v>156.80000000000001</c:v>
                </c:pt>
                <c:pt idx="551">
                  <c:v>156.80000000000001</c:v>
                </c:pt>
                <c:pt idx="552">
                  <c:v>156.80000000000001</c:v>
                </c:pt>
                <c:pt idx="553">
                  <c:v>156.80000000000001</c:v>
                </c:pt>
                <c:pt idx="554">
                  <c:v>156.80000000000001</c:v>
                </c:pt>
                <c:pt idx="555">
                  <c:v>156.80000000000001</c:v>
                </c:pt>
                <c:pt idx="556">
                  <c:v>156.80000000000001</c:v>
                </c:pt>
                <c:pt idx="557">
                  <c:v>156.80000000000001</c:v>
                </c:pt>
                <c:pt idx="558">
                  <c:v>156.80000000000001</c:v>
                </c:pt>
                <c:pt idx="559">
                  <c:v>156.80000000000001</c:v>
                </c:pt>
                <c:pt idx="560">
                  <c:v>156.80000000000001</c:v>
                </c:pt>
                <c:pt idx="561">
                  <c:v>156.80000000000001</c:v>
                </c:pt>
                <c:pt idx="562">
                  <c:v>156.80000000000001</c:v>
                </c:pt>
                <c:pt idx="563">
                  <c:v>156.80000000000001</c:v>
                </c:pt>
                <c:pt idx="564">
                  <c:v>156.80000000000001</c:v>
                </c:pt>
                <c:pt idx="565">
                  <c:v>156.80000000000001</c:v>
                </c:pt>
                <c:pt idx="566">
                  <c:v>156.80000000000001</c:v>
                </c:pt>
                <c:pt idx="567">
                  <c:v>156.80000000000001</c:v>
                </c:pt>
                <c:pt idx="568">
                  <c:v>156.80000000000001</c:v>
                </c:pt>
                <c:pt idx="569">
                  <c:v>156.80000000000001</c:v>
                </c:pt>
                <c:pt idx="570">
                  <c:v>156.80000000000001</c:v>
                </c:pt>
                <c:pt idx="571">
                  <c:v>156.80000000000001</c:v>
                </c:pt>
                <c:pt idx="572">
                  <c:v>156.80000000000001</c:v>
                </c:pt>
                <c:pt idx="573">
                  <c:v>156.80000000000001</c:v>
                </c:pt>
                <c:pt idx="574">
                  <c:v>156.80000000000001</c:v>
                </c:pt>
                <c:pt idx="575">
                  <c:v>156.80000000000001</c:v>
                </c:pt>
                <c:pt idx="576">
                  <c:v>156.80000000000001</c:v>
                </c:pt>
                <c:pt idx="577">
                  <c:v>156.80000000000001</c:v>
                </c:pt>
                <c:pt idx="578">
                  <c:v>156.80000000000001</c:v>
                </c:pt>
                <c:pt idx="579">
                  <c:v>156.80000000000001</c:v>
                </c:pt>
                <c:pt idx="580">
                  <c:v>156.80000000000001</c:v>
                </c:pt>
                <c:pt idx="581">
                  <c:v>156.80000000000001</c:v>
                </c:pt>
                <c:pt idx="582">
                  <c:v>156.80000000000001</c:v>
                </c:pt>
                <c:pt idx="583">
                  <c:v>156.80000000000001</c:v>
                </c:pt>
                <c:pt idx="584">
                  <c:v>156.80000000000001</c:v>
                </c:pt>
                <c:pt idx="585">
                  <c:v>156.80000000000001</c:v>
                </c:pt>
                <c:pt idx="586">
                  <c:v>156.80000000000001</c:v>
                </c:pt>
                <c:pt idx="587">
                  <c:v>156.80000000000001</c:v>
                </c:pt>
                <c:pt idx="588">
                  <c:v>156.80000000000001</c:v>
                </c:pt>
                <c:pt idx="589">
                  <c:v>156.80000000000001</c:v>
                </c:pt>
                <c:pt idx="590">
                  <c:v>156.80000000000001</c:v>
                </c:pt>
                <c:pt idx="591">
                  <c:v>156.80000000000001</c:v>
                </c:pt>
                <c:pt idx="592">
                  <c:v>156.80000000000001</c:v>
                </c:pt>
                <c:pt idx="593">
                  <c:v>156.80000000000001</c:v>
                </c:pt>
                <c:pt idx="594">
                  <c:v>156.80000000000001</c:v>
                </c:pt>
                <c:pt idx="595">
                  <c:v>156.80000000000001</c:v>
                </c:pt>
                <c:pt idx="596">
                  <c:v>156.80000000000001</c:v>
                </c:pt>
                <c:pt idx="597">
                  <c:v>156.80000000000001</c:v>
                </c:pt>
                <c:pt idx="598">
                  <c:v>156.80000000000001</c:v>
                </c:pt>
                <c:pt idx="599">
                  <c:v>156.80000000000001</c:v>
                </c:pt>
                <c:pt idx="600">
                  <c:v>156.80000000000001</c:v>
                </c:pt>
                <c:pt idx="601">
                  <c:v>156.80000000000001</c:v>
                </c:pt>
                <c:pt idx="602">
                  <c:v>156.80000000000001</c:v>
                </c:pt>
                <c:pt idx="603">
                  <c:v>156.80000000000001</c:v>
                </c:pt>
                <c:pt idx="604">
                  <c:v>156.80000000000001</c:v>
                </c:pt>
                <c:pt idx="605">
                  <c:v>156.80000000000001</c:v>
                </c:pt>
                <c:pt idx="606">
                  <c:v>156.80000000000001</c:v>
                </c:pt>
                <c:pt idx="607">
                  <c:v>156.80000000000001</c:v>
                </c:pt>
                <c:pt idx="608">
                  <c:v>156.80000000000001</c:v>
                </c:pt>
                <c:pt idx="609">
                  <c:v>156.80000000000001</c:v>
                </c:pt>
                <c:pt idx="610">
                  <c:v>156.80000000000001</c:v>
                </c:pt>
                <c:pt idx="611">
                  <c:v>156.80000000000001</c:v>
                </c:pt>
                <c:pt idx="612">
                  <c:v>156.80000000000001</c:v>
                </c:pt>
                <c:pt idx="613">
                  <c:v>156.80000000000001</c:v>
                </c:pt>
                <c:pt idx="614">
                  <c:v>156.80000000000001</c:v>
                </c:pt>
                <c:pt idx="615">
                  <c:v>156.80000000000001</c:v>
                </c:pt>
                <c:pt idx="616">
                  <c:v>156.80000000000001</c:v>
                </c:pt>
                <c:pt idx="617">
                  <c:v>156.80000000000001</c:v>
                </c:pt>
                <c:pt idx="618">
                  <c:v>156.80000000000001</c:v>
                </c:pt>
                <c:pt idx="619">
                  <c:v>156.80000000000001</c:v>
                </c:pt>
                <c:pt idx="620">
                  <c:v>156.80000000000001</c:v>
                </c:pt>
                <c:pt idx="621">
                  <c:v>156.80000000000001</c:v>
                </c:pt>
                <c:pt idx="622">
                  <c:v>156.80000000000001</c:v>
                </c:pt>
                <c:pt idx="623">
                  <c:v>156.80000000000001</c:v>
                </c:pt>
                <c:pt idx="624">
                  <c:v>156.80000000000001</c:v>
                </c:pt>
                <c:pt idx="625">
                  <c:v>156.80000000000001</c:v>
                </c:pt>
                <c:pt idx="626">
                  <c:v>156.80000000000001</c:v>
                </c:pt>
                <c:pt idx="627">
                  <c:v>156.80000000000001</c:v>
                </c:pt>
                <c:pt idx="628">
                  <c:v>156.80000000000001</c:v>
                </c:pt>
                <c:pt idx="629">
                  <c:v>156.80000000000001</c:v>
                </c:pt>
                <c:pt idx="630">
                  <c:v>156.80000000000001</c:v>
                </c:pt>
                <c:pt idx="631">
                  <c:v>156.80000000000001</c:v>
                </c:pt>
                <c:pt idx="632">
                  <c:v>156.80000000000001</c:v>
                </c:pt>
                <c:pt idx="633">
                  <c:v>156.80000000000001</c:v>
                </c:pt>
                <c:pt idx="634">
                  <c:v>156.80000000000001</c:v>
                </c:pt>
                <c:pt idx="635">
                  <c:v>156.80000000000001</c:v>
                </c:pt>
                <c:pt idx="636">
                  <c:v>156.80000000000001</c:v>
                </c:pt>
                <c:pt idx="637">
                  <c:v>156.80000000000001</c:v>
                </c:pt>
                <c:pt idx="638">
                  <c:v>156.80000000000001</c:v>
                </c:pt>
                <c:pt idx="639">
                  <c:v>156.80000000000001</c:v>
                </c:pt>
                <c:pt idx="640">
                  <c:v>156.80000000000001</c:v>
                </c:pt>
                <c:pt idx="641">
                  <c:v>156.80000000000001</c:v>
                </c:pt>
                <c:pt idx="642">
                  <c:v>156.80000000000001</c:v>
                </c:pt>
                <c:pt idx="643">
                  <c:v>156.80000000000001</c:v>
                </c:pt>
                <c:pt idx="644">
                  <c:v>156.80000000000001</c:v>
                </c:pt>
                <c:pt idx="645">
                  <c:v>156.80000000000001</c:v>
                </c:pt>
                <c:pt idx="646">
                  <c:v>156.80000000000001</c:v>
                </c:pt>
                <c:pt idx="647">
                  <c:v>156.80000000000001</c:v>
                </c:pt>
                <c:pt idx="648">
                  <c:v>156.80000000000001</c:v>
                </c:pt>
                <c:pt idx="649">
                  <c:v>156.80000000000001</c:v>
                </c:pt>
                <c:pt idx="650">
                  <c:v>156.80000000000001</c:v>
                </c:pt>
                <c:pt idx="651">
                  <c:v>156.80000000000001</c:v>
                </c:pt>
                <c:pt idx="652">
                  <c:v>156.80000000000001</c:v>
                </c:pt>
                <c:pt idx="653">
                  <c:v>156.80000000000001</c:v>
                </c:pt>
                <c:pt idx="654">
                  <c:v>156.80000000000001</c:v>
                </c:pt>
                <c:pt idx="655">
                  <c:v>156.80000000000001</c:v>
                </c:pt>
                <c:pt idx="656">
                  <c:v>156.80000000000001</c:v>
                </c:pt>
                <c:pt idx="657">
                  <c:v>156.80000000000001</c:v>
                </c:pt>
                <c:pt idx="658">
                  <c:v>156.80000000000001</c:v>
                </c:pt>
                <c:pt idx="659">
                  <c:v>156.80000000000001</c:v>
                </c:pt>
                <c:pt idx="660">
                  <c:v>156.80000000000001</c:v>
                </c:pt>
                <c:pt idx="661">
                  <c:v>156.80000000000001</c:v>
                </c:pt>
                <c:pt idx="662">
                  <c:v>156.80000000000001</c:v>
                </c:pt>
                <c:pt idx="663">
                  <c:v>156.80000000000001</c:v>
                </c:pt>
                <c:pt idx="664">
                  <c:v>156.80000000000001</c:v>
                </c:pt>
                <c:pt idx="665">
                  <c:v>156.80000000000001</c:v>
                </c:pt>
                <c:pt idx="666">
                  <c:v>156.80000000000001</c:v>
                </c:pt>
                <c:pt idx="667">
                  <c:v>156.80000000000001</c:v>
                </c:pt>
                <c:pt idx="668">
                  <c:v>156.80000000000001</c:v>
                </c:pt>
                <c:pt idx="669">
                  <c:v>156.80000000000001</c:v>
                </c:pt>
                <c:pt idx="670">
                  <c:v>156.80000000000001</c:v>
                </c:pt>
                <c:pt idx="671">
                  <c:v>156.80000000000001</c:v>
                </c:pt>
                <c:pt idx="672">
                  <c:v>156.80000000000001</c:v>
                </c:pt>
                <c:pt idx="673">
                  <c:v>156.80000000000001</c:v>
                </c:pt>
                <c:pt idx="674">
                  <c:v>156.80000000000001</c:v>
                </c:pt>
                <c:pt idx="675">
                  <c:v>156.80000000000001</c:v>
                </c:pt>
                <c:pt idx="676">
                  <c:v>156.80000000000001</c:v>
                </c:pt>
                <c:pt idx="677">
                  <c:v>156.80000000000001</c:v>
                </c:pt>
                <c:pt idx="678">
                  <c:v>156.80000000000001</c:v>
                </c:pt>
                <c:pt idx="679">
                  <c:v>156.80000000000001</c:v>
                </c:pt>
                <c:pt idx="680">
                  <c:v>156.80000000000001</c:v>
                </c:pt>
                <c:pt idx="681">
                  <c:v>156.80000000000001</c:v>
                </c:pt>
                <c:pt idx="682">
                  <c:v>156.80000000000001</c:v>
                </c:pt>
                <c:pt idx="683">
                  <c:v>156.80000000000001</c:v>
                </c:pt>
                <c:pt idx="684">
                  <c:v>156.80000000000001</c:v>
                </c:pt>
                <c:pt idx="685">
                  <c:v>156.80000000000001</c:v>
                </c:pt>
                <c:pt idx="686">
                  <c:v>156.80000000000001</c:v>
                </c:pt>
                <c:pt idx="687">
                  <c:v>156.80000000000001</c:v>
                </c:pt>
                <c:pt idx="688">
                  <c:v>156.80000000000001</c:v>
                </c:pt>
                <c:pt idx="689">
                  <c:v>156.80000000000001</c:v>
                </c:pt>
                <c:pt idx="690">
                  <c:v>156.80000000000001</c:v>
                </c:pt>
                <c:pt idx="691">
                  <c:v>156.80000000000001</c:v>
                </c:pt>
                <c:pt idx="692">
                  <c:v>156.80000000000001</c:v>
                </c:pt>
                <c:pt idx="693">
                  <c:v>156.80000000000001</c:v>
                </c:pt>
                <c:pt idx="694">
                  <c:v>156.80000000000001</c:v>
                </c:pt>
                <c:pt idx="695">
                  <c:v>156.80000000000001</c:v>
                </c:pt>
                <c:pt idx="696">
                  <c:v>156.80000000000001</c:v>
                </c:pt>
                <c:pt idx="697">
                  <c:v>156.80000000000001</c:v>
                </c:pt>
                <c:pt idx="698">
                  <c:v>156.80000000000001</c:v>
                </c:pt>
                <c:pt idx="699">
                  <c:v>156.80000000000001</c:v>
                </c:pt>
                <c:pt idx="700">
                  <c:v>156.80000000000001</c:v>
                </c:pt>
                <c:pt idx="701">
                  <c:v>156.80000000000001</c:v>
                </c:pt>
                <c:pt idx="702">
                  <c:v>156.80000000000001</c:v>
                </c:pt>
                <c:pt idx="703">
                  <c:v>156.80000000000001</c:v>
                </c:pt>
                <c:pt idx="704">
                  <c:v>156.80000000000001</c:v>
                </c:pt>
                <c:pt idx="705">
                  <c:v>156.80000000000001</c:v>
                </c:pt>
                <c:pt idx="706">
                  <c:v>156.80000000000001</c:v>
                </c:pt>
                <c:pt idx="707">
                  <c:v>156.80000000000001</c:v>
                </c:pt>
                <c:pt idx="708">
                  <c:v>156.80000000000001</c:v>
                </c:pt>
                <c:pt idx="709">
                  <c:v>156.80000000000001</c:v>
                </c:pt>
                <c:pt idx="710">
                  <c:v>156.80000000000001</c:v>
                </c:pt>
                <c:pt idx="711">
                  <c:v>156.80000000000001</c:v>
                </c:pt>
                <c:pt idx="712">
                  <c:v>156.80000000000001</c:v>
                </c:pt>
                <c:pt idx="713">
                  <c:v>156.80000000000001</c:v>
                </c:pt>
                <c:pt idx="714">
                  <c:v>156.80000000000001</c:v>
                </c:pt>
                <c:pt idx="715">
                  <c:v>156.80000000000001</c:v>
                </c:pt>
                <c:pt idx="716">
                  <c:v>156.80000000000001</c:v>
                </c:pt>
                <c:pt idx="717">
                  <c:v>156.80000000000001</c:v>
                </c:pt>
                <c:pt idx="718">
                  <c:v>156.80000000000001</c:v>
                </c:pt>
                <c:pt idx="719">
                  <c:v>156.80000000000001</c:v>
                </c:pt>
                <c:pt idx="720">
                  <c:v>156.80000000000001</c:v>
                </c:pt>
                <c:pt idx="721">
                  <c:v>156.80000000000001</c:v>
                </c:pt>
                <c:pt idx="722">
                  <c:v>156.80000000000001</c:v>
                </c:pt>
                <c:pt idx="723">
                  <c:v>156.80000000000001</c:v>
                </c:pt>
                <c:pt idx="724">
                  <c:v>156.80000000000001</c:v>
                </c:pt>
                <c:pt idx="725">
                  <c:v>156.80000000000001</c:v>
                </c:pt>
                <c:pt idx="726">
                  <c:v>156.80000000000001</c:v>
                </c:pt>
                <c:pt idx="727">
                  <c:v>156.80000000000001</c:v>
                </c:pt>
                <c:pt idx="728">
                  <c:v>156.80000000000001</c:v>
                </c:pt>
                <c:pt idx="729">
                  <c:v>156.80000000000001</c:v>
                </c:pt>
                <c:pt idx="730">
                  <c:v>156.80000000000001</c:v>
                </c:pt>
                <c:pt idx="731">
                  <c:v>156.80000000000001</c:v>
                </c:pt>
                <c:pt idx="732">
                  <c:v>156.80000000000001</c:v>
                </c:pt>
                <c:pt idx="733">
                  <c:v>156.80000000000001</c:v>
                </c:pt>
                <c:pt idx="734">
                  <c:v>156.80000000000001</c:v>
                </c:pt>
                <c:pt idx="735">
                  <c:v>156.80000000000001</c:v>
                </c:pt>
                <c:pt idx="736">
                  <c:v>156.80000000000001</c:v>
                </c:pt>
                <c:pt idx="737">
                  <c:v>156.80000000000001</c:v>
                </c:pt>
                <c:pt idx="738">
                  <c:v>156.80000000000001</c:v>
                </c:pt>
                <c:pt idx="739">
                  <c:v>156.80000000000001</c:v>
                </c:pt>
                <c:pt idx="740">
                  <c:v>156.80000000000001</c:v>
                </c:pt>
                <c:pt idx="741">
                  <c:v>156.80000000000001</c:v>
                </c:pt>
                <c:pt idx="742">
                  <c:v>156.80000000000001</c:v>
                </c:pt>
                <c:pt idx="743">
                  <c:v>156.80000000000001</c:v>
                </c:pt>
                <c:pt idx="744">
                  <c:v>156.80000000000001</c:v>
                </c:pt>
                <c:pt idx="745">
                  <c:v>156.80000000000001</c:v>
                </c:pt>
                <c:pt idx="746">
                  <c:v>156.80000000000001</c:v>
                </c:pt>
                <c:pt idx="747">
                  <c:v>156.80000000000001</c:v>
                </c:pt>
                <c:pt idx="748">
                  <c:v>156.80000000000001</c:v>
                </c:pt>
                <c:pt idx="749">
                  <c:v>156.80000000000001</c:v>
                </c:pt>
                <c:pt idx="750">
                  <c:v>156.80000000000001</c:v>
                </c:pt>
                <c:pt idx="751">
                  <c:v>156.80000000000001</c:v>
                </c:pt>
                <c:pt idx="752">
                  <c:v>156.80000000000001</c:v>
                </c:pt>
                <c:pt idx="753">
                  <c:v>156.80000000000001</c:v>
                </c:pt>
                <c:pt idx="754">
                  <c:v>156.80000000000001</c:v>
                </c:pt>
                <c:pt idx="755">
                  <c:v>156.80000000000001</c:v>
                </c:pt>
                <c:pt idx="756">
                  <c:v>156.80000000000001</c:v>
                </c:pt>
                <c:pt idx="757">
                  <c:v>156.80000000000001</c:v>
                </c:pt>
                <c:pt idx="758">
                  <c:v>156.80000000000001</c:v>
                </c:pt>
                <c:pt idx="759">
                  <c:v>156.80000000000001</c:v>
                </c:pt>
                <c:pt idx="760">
                  <c:v>156.80000000000001</c:v>
                </c:pt>
                <c:pt idx="761">
                  <c:v>156.80000000000001</c:v>
                </c:pt>
                <c:pt idx="762">
                  <c:v>156.80000000000001</c:v>
                </c:pt>
                <c:pt idx="763">
                  <c:v>156.80000000000001</c:v>
                </c:pt>
                <c:pt idx="764">
                  <c:v>156.80000000000001</c:v>
                </c:pt>
                <c:pt idx="765">
                  <c:v>156.80000000000001</c:v>
                </c:pt>
                <c:pt idx="766">
                  <c:v>156.80000000000001</c:v>
                </c:pt>
                <c:pt idx="767">
                  <c:v>156.80000000000001</c:v>
                </c:pt>
                <c:pt idx="768">
                  <c:v>156.80000000000001</c:v>
                </c:pt>
                <c:pt idx="769">
                  <c:v>156.80000000000001</c:v>
                </c:pt>
                <c:pt idx="770">
                  <c:v>156.80000000000001</c:v>
                </c:pt>
                <c:pt idx="771">
                  <c:v>156.80000000000001</c:v>
                </c:pt>
                <c:pt idx="772">
                  <c:v>156.80000000000001</c:v>
                </c:pt>
                <c:pt idx="773">
                  <c:v>156.80000000000001</c:v>
                </c:pt>
                <c:pt idx="774">
                  <c:v>156.80000000000001</c:v>
                </c:pt>
                <c:pt idx="775">
                  <c:v>156.80000000000001</c:v>
                </c:pt>
                <c:pt idx="776">
                  <c:v>156.80000000000001</c:v>
                </c:pt>
                <c:pt idx="777">
                  <c:v>156.80000000000001</c:v>
                </c:pt>
                <c:pt idx="778">
                  <c:v>156.80000000000001</c:v>
                </c:pt>
                <c:pt idx="779">
                  <c:v>156.80000000000001</c:v>
                </c:pt>
                <c:pt idx="780">
                  <c:v>156.80000000000001</c:v>
                </c:pt>
                <c:pt idx="781">
                  <c:v>156.80000000000001</c:v>
                </c:pt>
                <c:pt idx="782">
                  <c:v>156.80000000000001</c:v>
                </c:pt>
                <c:pt idx="783">
                  <c:v>156.80000000000001</c:v>
                </c:pt>
                <c:pt idx="784">
                  <c:v>156.80000000000001</c:v>
                </c:pt>
                <c:pt idx="785">
                  <c:v>156.80000000000001</c:v>
                </c:pt>
                <c:pt idx="786">
                  <c:v>156.80000000000001</c:v>
                </c:pt>
                <c:pt idx="787">
                  <c:v>156.80000000000001</c:v>
                </c:pt>
                <c:pt idx="788">
                  <c:v>156.80000000000001</c:v>
                </c:pt>
                <c:pt idx="789">
                  <c:v>156.80000000000001</c:v>
                </c:pt>
                <c:pt idx="790">
                  <c:v>156.80000000000001</c:v>
                </c:pt>
                <c:pt idx="791">
                  <c:v>156.80000000000001</c:v>
                </c:pt>
                <c:pt idx="792">
                  <c:v>156.80000000000001</c:v>
                </c:pt>
                <c:pt idx="793">
                  <c:v>156.80000000000001</c:v>
                </c:pt>
                <c:pt idx="794">
                  <c:v>156.80000000000001</c:v>
                </c:pt>
                <c:pt idx="795">
                  <c:v>156.80000000000001</c:v>
                </c:pt>
                <c:pt idx="796">
                  <c:v>156.80000000000001</c:v>
                </c:pt>
                <c:pt idx="797">
                  <c:v>156.80000000000001</c:v>
                </c:pt>
                <c:pt idx="798">
                  <c:v>156.80000000000001</c:v>
                </c:pt>
                <c:pt idx="799">
                  <c:v>156.80000000000001</c:v>
                </c:pt>
                <c:pt idx="800">
                  <c:v>156.80000000000001</c:v>
                </c:pt>
                <c:pt idx="801">
                  <c:v>156.80000000000001</c:v>
                </c:pt>
                <c:pt idx="802">
                  <c:v>156.80000000000001</c:v>
                </c:pt>
                <c:pt idx="803">
                  <c:v>156.80000000000001</c:v>
                </c:pt>
                <c:pt idx="804">
                  <c:v>156.80000000000001</c:v>
                </c:pt>
                <c:pt idx="805">
                  <c:v>156.80000000000001</c:v>
                </c:pt>
                <c:pt idx="806">
                  <c:v>156.80000000000001</c:v>
                </c:pt>
                <c:pt idx="807">
                  <c:v>156.80000000000001</c:v>
                </c:pt>
                <c:pt idx="808">
                  <c:v>156.80000000000001</c:v>
                </c:pt>
                <c:pt idx="809">
                  <c:v>156.80000000000001</c:v>
                </c:pt>
                <c:pt idx="810">
                  <c:v>156.80000000000001</c:v>
                </c:pt>
                <c:pt idx="811">
                  <c:v>156.80000000000001</c:v>
                </c:pt>
                <c:pt idx="812">
                  <c:v>156.80000000000001</c:v>
                </c:pt>
                <c:pt idx="813">
                  <c:v>156.80000000000001</c:v>
                </c:pt>
                <c:pt idx="814">
                  <c:v>156.80000000000001</c:v>
                </c:pt>
                <c:pt idx="815">
                  <c:v>156.80000000000001</c:v>
                </c:pt>
                <c:pt idx="816">
                  <c:v>156.80000000000001</c:v>
                </c:pt>
                <c:pt idx="817">
                  <c:v>156.80000000000001</c:v>
                </c:pt>
                <c:pt idx="818">
                  <c:v>156.80000000000001</c:v>
                </c:pt>
                <c:pt idx="819">
                  <c:v>156.80000000000001</c:v>
                </c:pt>
                <c:pt idx="820">
                  <c:v>156.80000000000001</c:v>
                </c:pt>
                <c:pt idx="821">
                  <c:v>156.80000000000001</c:v>
                </c:pt>
                <c:pt idx="822">
                  <c:v>156.80000000000001</c:v>
                </c:pt>
                <c:pt idx="823">
                  <c:v>156.80000000000001</c:v>
                </c:pt>
                <c:pt idx="824">
                  <c:v>156.80000000000001</c:v>
                </c:pt>
                <c:pt idx="825">
                  <c:v>156.80000000000001</c:v>
                </c:pt>
                <c:pt idx="826">
                  <c:v>156.80000000000001</c:v>
                </c:pt>
                <c:pt idx="827">
                  <c:v>156.80000000000001</c:v>
                </c:pt>
                <c:pt idx="828">
                  <c:v>156.80000000000001</c:v>
                </c:pt>
                <c:pt idx="829">
                  <c:v>156.80000000000001</c:v>
                </c:pt>
                <c:pt idx="830">
                  <c:v>156.80000000000001</c:v>
                </c:pt>
                <c:pt idx="831">
                  <c:v>156.80000000000001</c:v>
                </c:pt>
                <c:pt idx="832">
                  <c:v>156.80000000000001</c:v>
                </c:pt>
                <c:pt idx="833">
                  <c:v>156.80000000000001</c:v>
                </c:pt>
                <c:pt idx="834">
                  <c:v>156.80000000000001</c:v>
                </c:pt>
                <c:pt idx="835">
                  <c:v>156.80000000000001</c:v>
                </c:pt>
                <c:pt idx="836">
                  <c:v>156.80000000000001</c:v>
                </c:pt>
                <c:pt idx="837">
                  <c:v>156.80000000000001</c:v>
                </c:pt>
                <c:pt idx="838">
                  <c:v>156.80000000000001</c:v>
                </c:pt>
                <c:pt idx="839">
                  <c:v>156.80000000000001</c:v>
                </c:pt>
                <c:pt idx="840">
                  <c:v>156.80000000000001</c:v>
                </c:pt>
                <c:pt idx="841">
                  <c:v>156.80000000000001</c:v>
                </c:pt>
                <c:pt idx="842">
                  <c:v>156.80000000000001</c:v>
                </c:pt>
                <c:pt idx="843">
                  <c:v>156.80000000000001</c:v>
                </c:pt>
                <c:pt idx="844">
                  <c:v>156.80000000000001</c:v>
                </c:pt>
                <c:pt idx="845">
                  <c:v>156.80000000000001</c:v>
                </c:pt>
                <c:pt idx="846">
                  <c:v>156.80000000000001</c:v>
                </c:pt>
                <c:pt idx="847">
                  <c:v>156.80000000000001</c:v>
                </c:pt>
                <c:pt idx="848">
                  <c:v>156.80000000000001</c:v>
                </c:pt>
                <c:pt idx="849">
                  <c:v>156.80000000000001</c:v>
                </c:pt>
                <c:pt idx="850">
                  <c:v>156.80000000000001</c:v>
                </c:pt>
                <c:pt idx="851">
                  <c:v>156.80000000000001</c:v>
                </c:pt>
                <c:pt idx="852">
                  <c:v>156.80000000000001</c:v>
                </c:pt>
                <c:pt idx="853">
                  <c:v>156.80000000000001</c:v>
                </c:pt>
                <c:pt idx="854">
                  <c:v>156.80000000000001</c:v>
                </c:pt>
                <c:pt idx="855">
                  <c:v>156.80000000000001</c:v>
                </c:pt>
                <c:pt idx="856">
                  <c:v>156.80000000000001</c:v>
                </c:pt>
                <c:pt idx="857">
                  <c:v>156.80000000000001</c:v>
                </c:pt>
                <c:pt idx="858">
                  <c:v>156.80000000000001</c:v>
                </c:pt>
                <c:pt idx="859">
                  <c:v>156.80000000000001</c:v>
                </c:pt>
                <c:pt idx="860">
                  <c:v>156.80000000000001</c:v>
                </c:pt>
                <c:pt idx="861">
                  <c:v>156.80000000000001</c:v>
                </c:pt>
                <c:pt idx="862">
                  <c:v>156.80000000000001</c:v>
                </c:pt>
                <c:pt idx="863">
                  <c:v>156.80000000000001</c:v>
                </c:pt>
                <c:pt idx="864">
                  <c:v>156.80000000000001</c:v>
                </c:pt>
                <c:pt idx="865">
                  <c:v>156.80000000000001</c:v>
                </c:pt>
                <c:pt idx="866">
                  <c:v>156.80000000000001</c:v>
                </c:pt>
                <c:pt idx="867">
                  <c:v>156.80000000000001</c:v>
                </c:pt>
                <c:pt idx="868">
                  <c:v>156.80000000000001</c:v>
                </c:pt>
                <c:pt idx="869">
                  <c:v>156.80000000000001</c:v>
                </c:pt>
                <c:pt idx="870">
                  <c:v>156.80000000000001</c:v>
                </c:pt>
                <c:pt idx="871">
                  <c:v>156.80000000000001</c:v>
                </c:pt>
                <c:pt idx="872">
                  <c:v>156.80000000000001</c:v>
                </c:pt>
                <c:pt idx="873">
                  <c:v>156.80000000000001</c:v>
                </c:pt>
                <c:pt idx="874">
                  <c:v>156.80000000000001</c:v>
                </c:pt>
                <c:pt idx="875">
                  <c:v>156.80000000000001</c:v>
                </c:pt>
                <c:pt idx="876">
                  <c:v>156.80000000000001</c:v>
                </c:pt>
                <c:pt idx="877">
                  <c:v>156.80000000000001</c:v>
                </c:pt>
                <c:pt idx="878">
                  <c:v>156.80000000000001</c:v>
                </c:pt>
                <c:pt idx="879">
                  <c:v>156.80000000000001</c:v>
                </c:pt>
                <c:pt idx="880">
                  <c:v>156.80000000000001</c:v>
                </c:pt>
                <c:pt idx="881">
                  <c:v>156.80000000000001</c:v>
                </c:pt>
                <c:pt idx="882">
                  <c:v>156.80000000000001</c:v>
                </c:pt>
                <c:pt idx="883">
                  <c:v>156.80000000000001</c:v>
                </c:pt>
                <c:pt idx="884">
                  <c:v>156.80000000000001</c:v>
                </c:pt>
                <c:pt idx="885">
                  <c:v>156.80000000000001</c:v>
                </c:pt>
                <c:pt idx="886">
                  <c:v>156.80000000000001</c:v>
                </c:pt>
                <c:pt idx="887">
                  <c:v>156.80000000000001</c:v>
                </c:pt>
                <c:pt idx="888">
                  <c:v>156.80000000000001</c:v>
                </c:pt>
                <c:pt idx="889">
                  <c:v>156.80000000000001</c:v>
                </c:pt>
                <c:pt idx="890">
                  <c:v>156.80000000000001</c:v>
                </c:pt>
                <c:pt idx="891">
                  <c:v>156.80000000000001</c:v>
                </c:pt>
                <c:pt idx="892">
                  <c:v>156.80000000000001</c:v>
                </c:pt>
                <c:pt idx="893">
                  <c:v>156.80000000000001</c:v>
                </c:pt>
                <c:pt idx="894">
                  <c:v>156.80000000000001</c:v>
                </c:pt>
                <c:pt idx="895">
                  <c:v>156.80000000000001</c:v>
                </c:pt>
                <c:pt idx="896">
                  <c:v>156.80000000000001</c:v>
                </c:pt>
                <c:pt idx="897">
                  <c:v>156.80000000000001</c:v>
                </c:pt>
                <c:pt idx="898">
                  <c:v>156.80000000000001</c:v>
                </c:pt>
                <c:pt idx="899">
                  <c:v>156.80000000000001</c:v>
                </c:pt>
                <c:pt idx="900">
                  <c:v>156.80000000000001</c:v>
                </c:pt>
                <c:pt idx="901">
                  <c:v>156.80000000000001</c:v>
                </c:pt>
                <c:pt idx="902">
                  <c:v>156.80000000000001</c:v>
                </c:pt>
                <c:pt idx="903">
                  <c:v>156.80000000000001</c:v>
                </c:pt>
                <c:pt idx="904">
                  <c:v>156.80000000000001</c:v>
                </c:pt>
                <c:pt idx="905">
                  <c:v>156.80000000000001</c:v>
                </c:pt>
                <c:pt idx="906">
                  <c:v>156.80000000000001</c:v>
                </c:pt>
                <c:pt idx="907">
                  <c:v>156.80000000000001</c:v>
                </c:pt>
                <c:pt idx="908">
                  <c:v>156.80000000000001</c:v>
                </c:pt>
                <c:pt idx="909">
                  <c:v>156.80000000000001</c:v>
                </c:pt>
                <c:pt idx="910">
                  <c:v>156.80000000000001</c:v>
                </c:pt>
                <c:pt idx="911">
                  <c:v>156.80000000000001</c:v>
                </c:pt>
                <c:pt idx="912">
                  <c:v>156.80000000000001</c:v>
                </c:pt>
                <c:pt idx="913">
                  <c:v>156.80000000000001</c:v>
                </c:pt>
                <c:pt idx="914">
                  <c:v>156.80000000000001</c:v>
                </c:pt>
                <c:pt idx="915">
                  <c:v>156.80000000000001</c:v>
                </c:pt>
                <c:pt idx="916">
                  <c:v>156.80000000000001</c:v>
                </c:pt>
                <c:pt idx="917">
                  <c:v>156.80000000000001</c:v>
                </c:pt>
                <c:pt idx="918">
                  <c:v>156.80000000000001</c:v>
                </c:pt>
                <c:pt idx="919">
                  <c:v>156.80000000000001</c:v>
                </c:pt>
                <c:pt idx="920">
                  <c:v>156.80000000000001</c:v>
                </c:pt>
                <c:pt idx="921">
                  <c:v>156.80000000000001</c:v>
                </c:pt>
                <c:pt idx="922">
                  <c:v>156.80000000000001</c:v>
                </c:pt>
                <c:pt idx="923">
                  <c:v>156.80000000000001</c:v>
                </c:pt>
                <c:pt idx="924">
                  <c:v>156.80000000000001</c:v>
                </c:pt>
                <c:pt idx="925">
                  <c:v>156.80000000000001</c:v>
                </c:pt>
                <c:pt idx="926">
                  <c:v>156.80000000000001</c:v>
                </c:pt>
                <c:pt idx="927">
                  <c:v>156.80000000000001</c:v>
                </c:pt>
                <c:pt idx="928">
                  <c:v>156.80000000000001</c:v>
                </c:pt>
                <c:pt idx="929">
                  <c:v>156.80000000000001</c:v>
                </c:pt>
                <c:pt idx="930">
                  <c:v>156.80000000000001</c:v>
                </c:pt>
                <c:pt idx="931">
                  <c:v>156.80000000000001</c:v>
                </c:pt>
                <c:pt idx="932">
                  <c:v>156.80000000000001</c:v>
                </c:pt>
                <c:pt idx="933">
                  <c:v>156.80000000000001</c:v>
                </c:pt>
                <c:pt idx="934">
                  <c:v>156.80000000000001</c:v>
                </c:pt>
                <c:pt idx="935">
                  <c:v>156.80000000000001</c:v>
                </c:pt>
                <c:pt idx="936">
                  <c:v>156.80000000000001</c:v>
                </c:pt>
                <c:pt idx="937">
                  <c:v>156.80000000000001</c:v>
                </c:pt>
                <c:pt idx="938">
                  <c:v>156.80000000000001</c:v>
                </c:pt>
                <c:pt idx="939">
                  <c:v>156.80000000000001</c:v>
                </c:pt>
                <c:pt idx="940">
                  <c:v>156.80000000000001</c:v>
                </c:pt>
                <c:pt idx="941">
                  <c:v>156.80000000000001</c:v>
                </c:pt>
                <c:pt idx="942">
                  <c:v>156.80000000000001</c:v>
                </c:pt>
                <c:pt idx="943">
                  <c:v>156.80000000000001</c:v>
                </c:pt>
                <c:pt idx="944">
                  <c:v>156.80000000000001</c:v>
                </c:pt>
                <c:pt idx="945">
                  <c:v>156.80000000000001</c:v>
                </c:pt>
                <c:pt idx="946">
                  <c:v>156.80000000000001</c:v>
                </c:pt>
                <c:pt idx="947">
                  <c:v>156.80000000000001</c:v>
                </c:pt>
                <c:pt idx="948">
                  <c:v>156.80000000000001</c:v>
                </c:pt>
                <c:pt idx="949">
                  <c:v>156.80000000000001</c:v>
                </c:pt>
                <c:pt idx="950">
                  <c:v>156.80000000000001</c:v>
                </c:pt>
                <c:pt idx="951">
                  <c:v>156.80000000000001</c:v>
                </c:pt>
                <c:pt idx="952">
                  <c:v>156.80000000000001</c:v>
                </c:pt>
                <c:pt idx="953">
                  <c:v>156.80000000000001</c:v>
                </c:pt>
                <c:pt idx="954">
                  <c:v>156.80000000000001</c:v>
                </c:pt>
                <c:pt idx="955">
                  <c:v>156.80000000000001</c:v>
                </c:pt>
                <c:pt idx="956">
                  <c:v>156.80000000000001</c:v>
                </c:pt>
                <c:pt idx="957">
                  <c:v>156.80000000000001</c:v>
                </c:pt>
                <c:pt idx="958">
                  <c:v>156.80000000000001</c:v>
                </c:pt>
                <c:pt idx="959">
                  <c:v>156.80000000000001</c:v>
                </c:pt>
                <c:pt idx="960">
                  <c:v>156.80000000000001</c:v>
                </c:pt>
                <c:pt idx="961">
                  <c:v>156.80000000000001</c:v>
                </c:pt>
                <c:pt idx="962">
                  <c:v>156.80000000000001</c:v>
                </c:pt>
                <c:pt idx="963">
                  <c:v>156.80000000000001</c:v>
                </c:pt>
                <c:pt idx="964">
                  <c:v>156.80000000000001</c:v>
                </c:pt>
                <c:pt idx="965">
                  <c:v>156.80000000000001</c:v>
                </c:pt>
                <c:pt idx="966">
                  <c:v>156.80000000000001</c:v>
                </c:pt>
                <c:pt idx="967">
                  <c:v>156.80000000000001</c:v>
                </c:pt>
                <c:pt idx="968">
                  <c:v>156.80000000000001</c:v>
                </c:pt>
                <c:pt idx="969">
                  <c:v>156.80000000000001</c:v>
                </c:pt>
                <c:pt idx="970">
                  <c:v>156.80000000000001</c:v>
                </c:pt>
                <c:pt idx="971">
                  <c:v>156.80000000000001</c:v>
                </c:pt>
                <c:pt idx="972">
                  <c:v>156.80000000000001</c:v>
                </c:pt>
                <c:pt idx="973">
                  <c:v>156.80000000000001</c:v>
                </c:pt>
                <c:pt idx="974">
                  <c:v>156.80000000000001</c:v>
                </c:pt>
                <c:pt idx="975">
                  <c:v>156.80000000000001</c:v>
                </c:pt>
                <c:pt idx="976">
                  <c:v>156.80000000000001</c:v>
                </c:pt>
                <c:pt idx="977">
                  <c:v>156.80000000000001</c:v>
                </c:pt>
                <c:pt idx="978">
                  <c:v>156.80000000000001</c:v>
                </c:pt>
                <c:pt idx="979">
                  <c:v>156.80000000000001</c:v>
                </c:pt>
                <c:pt idx="980">
                  <c:v>156.80000000000001</c:v>
                </c:pt>
                <c:pt idx="981">
                  <c:v>156.80000000000001</c:v>
                </c:pt>
                <c:pt idx="982">
                  <c:v>156.80000000000001</c:v>
                </c:pt>
                <c:pt idx="983">
                  <c:v>156.80000000000001</c:v>
                </c:pt>
                <c:pt idx="984">
                  <c:v>156.80000000000001</c:v>
                </c:pt>
                <c:pt idx="985">
                  <c:v>156.80000000000001</c:v>
                </c:pt>
                <c:pt idx="986">
                  <c:v>156.80000000000001</c:v>
                </c:pt>
                <c:pt idx="987">
                  <c:v>156.80000000000001</c:v>
                </c:pt>
                <c:pt idx="988">
                  <c:v>156.80000000000001</c:v>
                </c:pt>
                <c:pt idx="989">
                  <c:v>156.80000000000001</c:v>
                </c:pt>
                <c:pt idx="990">
                  <c:v>156.80000000000001</c:v>
                </c:pt>
                <c:pt idx="991">
                  <c:v>156.80000000000001</c:v>
                </c:pt>
                <c:pt idx="992">
                  <c:v>156.80000000000001</c:v>
                </c:pt>
                <c:pt idx="993">
                  <c:v>156.80000000000001</c:v>
                </c:pt>
                <c:pt idx="994">
                  <c:v>156.80000000000001</c:v>
                </c:pt>
                <c:pt idx="995">
                  <c:v>156.80000000000001</c:v>
                </c:pt>
                <c:pt idx="996">
                  <c:v>156.80000000000001</c:v>
                </c:pt>
                <c:pt idx="997">
                  <c:v>156.80000000000001</c:v>
                </c:pt>
                <c:pt idx="998">
                  <c:v>156.80000000000001</c:v>
                </c:pt>
                <c:pt idx="999">
                  <c:v>156.80000000000001</c:v>
                </c:pt>
                <c:pt idx="1000">
                  <c:v>156.80000000000001</c:v>
                </c:pt>
                <c:pt idx="1001">
                  <c:v>156.80000000000001</c:v>
                </c:pt>
                <c:pt idx="1002">
                  <c:v>156.80000000000001</c:v>
                </c:pt>
                <c:pt idx="1003">
                  <c:v>156.80000000000001</c:v>
                </c:pt>
                <c:pt idx="1004">
                  <c:v>156.80000000000001</c:v>
                </c:pt>
                <c:pt idx="1005">
                  <c:v>156.80000000000001</c:v>
                </c:pt>
                <c:pt idx="1006">
                  <c:v>156.80000000000001</c:v>
                </c:pt>
                <c:pt idx="1007">
                  <c:v>156.80000000000001</c:v>
                </c:pt>
                <c:pt idx="1008">
                  <c:v>156.80000000000001</c:v>
                </c:pt>
                <c:pt idx="1009">
                  <c:v>156.80000000000001</c:v>
                </c:pt>
                <c:pt idx="1010">
                  <c:v>156.80000000000001</c:v>
                </c:pt>
                <c:pt idx="1011">
                  <c:v>156.80000000000001</c:v>
                </c:pt>
                <c:pt idx="1012">
                  <c:v>156.80000000000001</c:v>
                </c:pt>
                <c:pt idx="1013">
                  <c:v>156.80000000000001</c:v>
                </c:pt>
                <c:pt idx="1014">
                  <c:v>156.80000000000001</c:v>
                </c:pt>
                <c:pt idx="1015">
                  <c:v>156.80000000000001</c:v>
                </c:pt>
                <c:pt idx="1016">
                  <c:v>156.80000000000001</c:v>
                </c:pt>
                <c:pt idx="1017">
                  <c:v>156.80000000000001</c:v>
                </c:pt>
                <c:pt idx="1018">
                  <c:v>156.80000000000001</c:v>
                </c:pt>
                <c:pt idx="1019">
                  <c:v>156.80000000000001</c:v>
                </c:pt>
                <c:pt idx="1020">
                  <c:v>156.80000000000001</c:v>
                </c:pt>
                <c:pt idx="1021">
                  <c:v>156.80000000000001</c:v>
                </c:pt>
                <c:pt idx="1022">
                  <c:v>156.80000000000001</c:v>
                </c:pt>
                <c:pt idx="1023">
                  <c:v>156.80000000000001</c:v>
                </c:pt>
                <c:pt idx="1024">
                  <c:v>156.80000000000001</c:v>
                </c:pt>
                <c:pt idx="1025">
                  <c:v>156.80000000000001</c:v>
                </c:pt>
                <c:pt idx="1026">
                  <c:v>156.80000000000001</c:v>
                </c:pt>
                <c:pt idx="1027">
                  <c:v>156.80000000000001</c:v>
                </c:pt>
                <c:pt idx="1028">
                  <c:v>156.80000000000001</c:v>
                </c:pt>
                <c:pt idx="1029">
                  <c:v>156.80000000000001</c:v>
                </c:pt>
                <c:pt idx="1030">
                  <c:v>156.80000000000001</c:v>
                </c:pt>
                <c:pt idx="1031">
                  <c:v>156.80000000000001</c:v>
                </c:pt>
                <c:pt idx="1032">
                  <c:v>156.80000000000001</c:v>
                </c:pt>
                <c:pt idx="1033">
                  <c:v>156.80000000000001</c:v>
                </c:pt>
                <c:pt idx="1034">
                  <c:v>156.80000000000001</c:v>
                </c:pt>
                <c:pt idx="1035">
                  <c:v>156.80000000000001</c:v>
                </c:pt>
                <c:pt idx="1036">
                  <c:v>156.80000000000001</c:v>
                </c:pt>
                <c:pt idx="1037">
                  <c:v>156.80000000000001</c:v>
                </c:pt>
                <c:pt idx="1038">
                  <c:v>156.80000000000001</c:v>
                </c:pt>
                <c:pt idx="1039">
                  <c:v>156.80000000000001</c:v>
                </c:pt>
                <c:pt idx="1040">
                  <c:v>156.80000000000001</c:v>
                </c:pt>
                <c:pt idx="1041">
                  <c:v>156.80000000000001</c:v>
                </c:pt>
                <c:pt idx="1042">
                  <c:v>156.80000000000001</c:v>
                </c:pt>
                <c:pt idx="1043">
                  <c:v>156.80000000000001</c:v>
                </c:pt>
                <c:pt idx="1044">
                  <c:v>156.80000000000001</c:v>
                </c:pt>
                <c:pt idx="1045">
                  <c:v>156.80000000000001</c:v>
                </c:pt>
                <c:pt idx="1046">
                  <c:v>156.80000000000001</c:v>
                </c:pt>
                <c:pt idx="1047">
                  <c:v>156.80000000000001</c:v>
                </c:pt>
                <c:pt idx="1048">
                  <c:v>156.80000000000001</c:v>
                </c:pt>
                <c:pt idx="1049">
                  <c:v>156.80000000000001</c:v>
                </c:pt>
                <c:pt idx="1050">
                  <c:v>156.80000000000001</c:v>
                </c:pt>
                <c:pt idx="1051">
                  <c:v>156.80000000000001</c:v>
                </c:pt>
                <c:pt idx="1052">
                  <c:v>156.80000000000001</c:v>
                </c:pt>
                <c:pt idx="1053">
                  <c:v>156.80000000000001</c:v>
                </c:pt>
                <c:pt idx="1054">
                  <c:v>156.80000000000001</c:v>
                </c:pt>
                <c:pt idx="1055">
                  <c:v>156.80000000000001</c:v>
                </c:pt>
                <c:pt idx="1056">
                  <c:v>156.80000000000001</c:v>
                </c:pt>
                <c:pt idx="1057">
                  <c:v>156.80000000000001</c:v>
                </c:pt>
                <c:pt idx="1058">
                  <c:v>156.80000000000001</c:v>
                </c:pt>
                <c:pt idx="1059">
                  <c:v>156.80000000000001</c:v>
                </c:pt>
                <c:pt idx="1060">
                  <c:v>156.80000000000001</c:v>
                </c:pt>
                <c:pt idx="1061">
                  <c:v>156.80000000000001</c:v>
                </c:pt>
                <c:pt idx="1062">
                  <c:v>156.80000000000001</c:v>
                </c:pt>
                <c:pt idx="1063">
                  <c:v>156.80000000000001</c:v>
                </c:pt>
                <c:pt idx="1064">
                  <c:v>156.80000000000001</c:v>
                </c:pt>
                <c:pt idx="1065">
                  <c:v>156.80000000000001</c:v>
                </c:pt>
                <c:pt idx="1066">
                  <c:v>156.80000000000001</c:v>
                </c:pt>
                <c:pt idx="1067">
                  <c:v>156.80000000000001</c:v>
                </c:pt>
                <c:pt idx="1068">
                  <c:v>156.80000000000001</c:v>
                </c:pt>
                <c:pt idx="1069">
                  <c:v>156.80000000000001</c:v>
                </c:pt>
                <c:pt idx="1070">
                  <c:v>156.80000000000001</c:v>
                </c:pt>
                <c:pt idx="1071">
                  <c:v>156.80000000000001</c:v>
                </c:pt>
                <c:pt idx="1072">
                  <c:v>156.80000000000001</c:v>
                </c:pt>
                <c:pt idx="1073">
                  <c:v>156.80000000000001</c:v>
                </c:pt>
                <c:pt idx="1074">
                  <c:v>156.80000000000001</c:v>
                </c:pt>
                <c:pt idx="1075">
                  <c:v>156.80000000000001</c:v>
                </c:pt>
                <c:pt idx="1076">
                  <c:v>156.80000000000001</c:v>
                </c:pt>
                <c:pt idx="1077">
                  <c:v>156.80000000000001</c:v>
                </c:pt>
                <c:pt idx="1078">
                  <c:v>156.80000000000001</c:v>
                </c:pt>
                <c:pt idx="1079">
                  <c:v>156.80000000000001</c:v>
                </c:pt>
                <c:pt idx="1080">
                  <c:v>156.80000000000001</c:v>
                </c:pt>
                <c:pt idx="1081">
                  <c:v>156.80000000000001</c:v>
                </c:pt>
                <c:pt idx="1082">
                  <c:v>156.80000000000001</c:v>
                </c:pt>
                <c:pt idx="1083">
                  <c:v>156.80000000000001</c:v>
                </c:pt>
                <c:pt idx="1084">
                  <c:v>156.80000000000001</c:v>
                </c:pt>
                <c:pt idx="1085">
                  <c:v>156.80000000000001</c:v>
                </c:pt>
                <c:pt idx="1086">
                  <c:v>156.80000000000001</c:v>
                </c:pt>
                <c:pt idx="1087">
                  <c:v>156.80000000000001</c:v>
                </c:pt>
                <c:pt idx="1088">
                  <c:v>156.80000000000001</c:v>
                </c:pt>
                <c:pt idx="1089">
                  <c:v>156.80000000000001</c:v>
                </c:pt>
                <c:pt idx="1090">
                  <c:v>156.80000000000001</c:v>
                </c:pt>
                <c:pt idx="1091">
                  <c:v>156.80000000000001</c:v>
                </c:pt>
                <c:pt idx="1092">
                  <c:v>156.80000000000001</c:v>
                </c:pt>
                <c:pt idx="1093">
                  <c:v>156.80000000000001</c:v>
                </c:pt>
                <c:pt idx="1094">
                  <c:v>156.80000000000001</c:v>
                </c:pt>
                <c:pt idx="1095">
                  <c:v>156.80000000000001</c:v>
                </c:pt>
                <c:pt idx="1096">
                  <c:v>156.80000000000001</c:v>
                </c:pt>
                <c:pt idx="1097">
                  <c:v>156.80000000000001</c:v>
                </c:pt>
                <c:pt idx="1098">
                  <c:v>156.80000000000001</c:v>
                </c:pt>
                <c:pt idx="1099">
                  <c:v>156.80000000000001</c:v>
                </c:pt>
                <c:pt idx="1100">
                  <c:v>156.80000000000001</c:v>
                </c:pt>
                <c:pt idx="1101">
                  <c:v>156.80000000000001</c:v>
                </c:pt>
                <c:pt idx="1102">
                  <c:v>156.80000000000001</c:v>
                </c:pt>
                <c:pt idx="1103">
                  <c:v>156.80000000000001</c:v>
                </c:pt>
                <c:pt idx="1104">
                  <c:v>156.80000000000001</c:v>
                </c:pt>
                <c:pt idx="1105">
                  <c:v>156.80000000000001</c:v>
                </c:pt>
                <c:pt idx="1106">
                  <c:v>156.80000000000001</c:v>
                </c:pt>
                <c:pt idx="1107">
                  <c:v>156.80000000000001</c:v>
                </c:pt>
                <c:pt idx="1108">
                  <c:v>156.80000000000001</c:v>
                </c:pt>
                <c:pt idx="1109">
                  <c:v>156.80000000000001</c:v>
                </c:pt>
                <c:pt idx="1110">
                  <c:v>156.80000000000001</c:v>
                </c:pt>
                <c:pt idx="1111">
                  <c:v>156.80000000000001</c:v>
                </c:pt>
                <c:pt idx="1112">
                  <c:v>156.80000000000001</c:v>
                </c:pt>
                <c:pt idx="1113">
                  <c:v>156.80000000000001</c:v>
                </c:pt>
                <c:pt idx="1114">
                  <c:v>156.80000000000001</c:v>
                </c:pt>
                <c:pt idx="1115">
                  <c:v>156.80000000000001</c:v>
                </c:pt>
                <c:pt idx="1116">
                  <c:v>156.80000000000001</c:v>
                </c:pt>
                <c:pt idx="1117">
                  <c:v>156.80000000000001</c:v>
                </c:pt>
                <c:pt idx="1118">
                  <c:v>156.80000000000001</c:v>
                </c:pt>
                <c:pt idx="1119">
                  <c:v>156.80000000000001</c:v>
                </c:pt>
                <c:pt idx="1120">
                  <c:v>156.80000000000001</c:v>
                </c:pt>
                <c:pt idx="1121">
                  <c:v>156.80000000000001</c:v>
                </c:pt>
                <c:pt idx="1122">
                  <c:v>156.80000000000001</c:v>
                </c:pt>
                <c:pt idx="1123">
                  <c:v>156.80000000000001</c:v>
                </c:pt>
                <c:pt idx="1124">
                  <c:v>156.80000000000001</c:v>
                </c:pt>
                <c:pt idx="1125">
                  <c:v>156.80000000000001</c:v>
                </c:pt>
                <c:pt idx="1126">
                  <c:v>156.80000000000001</c:v>
                </c:pt>
                <c:pt idx="1127">
                  <c:v>156.80000000000001</c:v>
                </c:pt>
                <c:pt idx="1128">
                  <c:v>156.80000000000001</c:v>
                </c:pt>
                <c:pt idx="1129">
                  <c:v>156.80000000000001</c:v>
                </c:pt>
                <c:pt idx="1130">
                  <c:v>156.80000000000001</c:v>
                </c:pt>
                <c:pt idx="1131">
                  <c:v>156.80000000000001</c:v>
                </c:pt>
                <c:pt idx="1132">
                  <c:v>156.80000000000001</c:v>
                </c:pt>
                <c:pt idx="1133">
                  <c:v>156.80000000000001</c:v>
                </c:pt>
                <c:pt idx="1134">
                  <c:v>156.80000000000001</c:v>
                </c:pt>
                <c:pt idx="1135">
                  <c:v>156.80000000000001</c:v>
                </c:pt>
                <c:pt idx="1136">
                  <c:v>156.80000000000001</c:v>
                </c:pt>
                <c:pt idx="1137">
                  <c:v>156.80000000000001</c:v>
                </c:pt>
                <c:pt idx="1138">
                  <c:v>156.80000000000001</c:v>
                </c:pt>
                <c:pt idx="1139">
                  <c:v>156.80000000000001</c:v>
                </c:pt>
                <c:pt idx="1140">
                  <c:v>156.80000000000001</c:v>
                </c:pt>
                <c:pt idx="1141">
                  <c:v>156.80000000000001</c:v>
                </c:pt>
                <c:pt idx="1142">
                  <c:v>156.80000000000001</c:v>
                </c:pt>
                <c:pt idx="1143">
                  <c:v>156.80000000000001</c:v>
                </c:pt>
                <c:pt idx="1144">
                  <c:v>156.80000000000001</c:v>
                </c:pt>
                <c:pt idx="1145">
                  <c:v>156.80000000000001</c:v>
                </c:pt>
                <c:pt idx="1146">
                  <c:v>156.80000000000001</c:v>
                </c:pt>
                <c:pt idx="1147">
                  <c:v>156.80000000000001</c:v>
                </c:pt>
                <c:pt idx="1148">
                  <c:v>156.80000000000001</c:v>
                </c:pt>
                <c:pt idx="1149">
                  <c:v>156.80000000000001</c:v>
                </c:pt>
                <c:pt idx="1150">
                  <c:v>156.80000000000001</c:v>
                </c:pt>
                <c:pt idx="1151">
                  <c:v>156.80000000000001</c:v>
                </c:pt>
                <c:pt idx="1152">
                  <c:v>156.80000000000001</c:v>
                </c:pt>
                <c:pt idx="1153">
                  <c:v>156.80000000000001</c:v>
                </c:pt>
                <c:pt idx="1154">
                  <c:v>156.80000000000001</c:v>
                </c:pt>
                <c:pt idx="1155">
                  <c:v>156.80000000000001</c:v>
                </c:pt>
                <c:pt idx="1156">
                  <c:v>156.80000000000001</c:v>
                </c:pt>
                <c:pt idx="1157">
                  <c:v>156.80000000000001</c:v>
                </c:pt>
                <c:pt idx="1158">
                  <c:v>156.80000000000001</c:v>
                </c:pt>
                <c:pt idx="1159">
                  <c:v>156.80000000000001</c:v>
                </c:pt>
                <c:pt idx="1160">
                  <c:v>156.80000000000001</c:v>
                </c:pt>
                <c:pt idx="1161">
                  <c:v>156.80000000000001</c:v>
                </c:pt>
                <c:pt idx="1162">
                  <c:v>156.80000000000001</c:v>
                </c:pt>
                <c:pt idx="1163">
                  <c:v>156.80000000000001</c:v>
                </c:pt>
                <c:pt idx="1164">
                  <c:v>156.80000000000001</c:v>
                </c:pt>
                <c:pt idx="1165">
                  <c:v>156.80000000000001</c:v>
                </c:pt>
                <c:pt idx="1166">
                  <c:v>156.80000000000001</c:v>
                </c:pt>
                <c:pt idx="1167">
                  <c:v>156.80000000000001</c:v>
                </c:pt>
                <c:pt idx="1168">
                  <c:v>156.80000000000001</c:v>
                </c:pt>
                <c:pt idx="1169">
                  <c:v>156.80000000000001</c:v>
                </c:pt>
                <c:pt idx="1170">
                  <c:v>156.80000000000001</c:v>
                </c:pt>
                <c:pt idx="1171">
                  <c:v>156.80000000000001</c:v>
                </c:pt>
                <c:pt idx="1172">
                  <c:v>156.80000000000001</c:v>
                </c:pt>
                <c:pt idx="1173">
                  <c:v>156.80000000000001</c:v>
                </c:pt>
                <c:pt idx="1174">
                  <c:v>156.80000000000001</c:v>
                </c:pt>
                <c:pt idx="1175">
                  <c:v>156.80000000000001</c:v>
                </c:pt>
                <c:pt idx="1176">
                  <c:v>156.80000000000001</c:v>
                </c:pt>
                <c:pt idx="1177">
                  <c:v>156.80000000000001</c:v>
                </c:pt>
                <c:pt idx="1178">
                  <c:v>156.80000000000001</c:v>
                </c:pt>
                <c:pt idx="1179">
                  <c:v>156.80000000000001</c:v>
                </c:pt>
                <c:pt idx="1180">
                  <c:v>156.80000000000001</c:v>
                </c:pt>
                <c:pt idx="1181">
                  <c:v>156.80000000000001</c:v>
                </c:pt>
                <c:pt idx="1182">
                  <c:v>156.80000000000001</c:v>
                </c:pt>
                <c:pt idx="1183">
                  <c:v>156.80000000000001</c:v>
                </c:pt>
                <c:pt idx="1184">
                  <c:v>156.80000000000001</c:v>
                </c:pt>
                <c:pt idx="1185">
                  <c:v>156.80000000000001</c:v>
                </c:pt>
                <c:pt idx="1186">
                  <c:v>156.80000000000001</c:v>
                </c:pt>
                <c:pt idx="1187">
                  <c:v>156.80000000000001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'HR Chart Data'!$N$7</c:f>
              <c:strCache>
                <c:ptCount val="1"/>
                <c:pt idx="0">
                  <c:v> TR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3.650390339054965E-3"/>
                  <c:y val="-3.6442674855126651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[0]!HRData10</c:f>
              <c:numCache>
                <c:formatCode>General</c:formatCode>
                <c:ptCount val="1188"/>
                <c:pt idx="0">
                  <c:v>0</c:v>
                </c:pt>
                <c:pt idx="1">
                  <c:v>163.85</c:v>
                </c:pt>
                <c:pt idx="2">
                  <c:v>163.85</c:v>
                </c:pt>
                <c:pt idx="3">
                  <c:v>163.85</c:v>
                </c:pt>
                <c:pt idx="4">
                  <c:v>163.85</c:v>
                </c:pt>
                <c:pt idx="5">
                  <c:v>163.85</c:v>
                </c:pt>
                <c:pt idx="6">
                  <c:v>163.85</c:v>
                </c:pt>
                <c:pt idx="7">
                  <c:v>163.85</c:v>
                </c:pt>
                <c:pt idx="8">
                  <c:v>163.85</c:v>
                </c:pt>
                <c:pt idx="9">
                  <c:v>163.85</c:v>
                </c:pt>
                <c:pt idx="10">
                  <c:v>163.85</c:v>
                </c:pt>
                <c:pt idx="11">
                  <c:v>163.85</c:v>
                </c:pt>
                <c:pt idx="12">
                  <c:v>163.85</c:v>
                </c:pt>
                <c:pt idx="13">
                  <c:v>163.85</c:v>
                </c:pt>
                <c:pt idx="14">
                  <c:v>163.85</c:v>
                </c:pt>
                <c:pt idx="15">
                  <c:v>163.85</c:v>
                </c:pt>
                <c:pt idx="16">
                  <c:v>163.85</c:v>
                </c:pt>
                <c:pt idx="17">
                  <c:v>163.85</c:v>
                </c:pt>
                <c:pt idx="18">
                  <c:v>163.85</c:v>
                </c:pt>
                <c:pt idx="19">
                  <c:v>163.85</c:v>
                </c:pt>
                <c:pt idx="20">
                  <c:v>163.85</c:v>
                </c:pt>
                <c:pt idx="21">
                  <c:v>163.85</c:v>
                </c:pt>
                <c:pt idx="22">
                  <c:v>163.85</c:v>
                </c:pt>
                <c:pt idx="23">
                  <c:v>163.85</c:v>
                </c:pt>
                <c:pt idx="24">
                  <c:v>163.85</c:v>
                </c:pt>
                <c:pt idx="25">
                  <c:v>163.85</c:v>
                </c:pt>
                <c:pt idx="26">
                  <c:v>163.85</c:v>
                </c:pt>
                <c:pt idx="27">
                  <c:v>163.85</c:v>
                </c:pt>
                <c:pt idx="28">
                  <c:v>163.85</c:v>
                </c:pt>
                <c:pt idx="29">
                  <c:v>163.85</c:v>
                </c:pt>
                <c:pt idx="30">
                  <c:v>163.85</c:v>
                </c:pt>
                <c:pt idx="31">
                  <c:v>163.85</c:v>
                </c:pt>
                <c:pt idx="32">
                  <c:v>163.85</c:v>
                </c:pt>
                <c:pt idx="33">
                  <c:v>163.85</c:v>
                </c:pt>
                <c:pt idx="34">
                  <c:v>163.85</c:v>
                </c:pt>
                <c:pt idx="35">
                  <c:v>163.85</c:v>
                </c:pt>
                <c:pt idx="36">
                  <c:v>163.85</c:v>
                </c:pt>
                <c:pt idx="37">
                  <c:v>163.85</c:v>
                </c:pt>
                <c:pt idx="38">
                  <c:v>163.85</c:v>
                </c:pt>
                <c:pt idx="39">
                  <c:v>163.85</c:v>
                </c:pt>
                <c:pt idx="40">
                  <c:v>163.85</c:v>
                </c:pt>
                <c:pt idx="41">
                  <c:v>163.85</c:v>
                </c:pt>
                <c:pt idx="42">
                  <c:v>163.85</c:v>
                </c:pt>
                <c:pt idx="43">
                  <c:v>163.85</c:v>
                </c:pt>
                <c:pt idx="44">
                  <c:v>163.85</c:v>
                </c:pt>
                <c:pt idx="45">
                  <c:v>163.85</c:v>
                </c:pt>
                <c:pt idx="46">
                  <c:v>163.85</c:v>
                </c:pt>
                <c:pt idx="47">
                  <c:v>163.85</c:v>
                </c:pt>
                <c:pt idx="48">
                  <c:v>163.85</c:v>
                </c:pt>
                <c:pt idx="49">
                  <c:v>163.85</c:v>
                </c:pt>
                <c:pt idx="50">
                  <c:v>163.85</c:v>
                </c:pt>
                <c:pt idx="51">
                  <c:v>163.85</c:v>
                </c:pt>
                <c:pt idx="52">
                  <c:v>163.85</c:v>
                </c:pt>
                <c:pt idx="53">
                  <c:v>163.85</c:v>
                </c:pt>
                <c:pt idx="54">
                  <c:v>163.85</c:v>
                </c:pt>
                <c:pt idx="55">
                  <c:v>163.85</c:v>
                </c:pt>
                <c:pt idx="56">
                  <c:v>163.85</c:v>
                </c:pt>
                <c:pt idx="57">
                  <c:v>163.85</c:v>
                </c:pt>
                <c:pt idx="58">
                  <c:v>163.85</c:v>
                </c:pt>
                <c:pt idx="59">
                  <c:v>163.85</c:v>
                </c:pt>
                <c:pt idx="60">
                  <c:v>163.85</c:v>
                </c:pt>
                <c:pt idx="61">
                  <c:v>163.85</c:v>
                </c:pt>
                <c:pt idx="62">
                  <c:v>163.85</c:v>
                </c:pt>
                <c:pt idx="63">
                  <c:v>163.85</c:v>
                </c:pt>
                <c:pt idx="64">
                  <c:v>163.85</c:v>
                </c:pt>
                <c:pt idx="65">
                  <c:v>163.85</c:v>
                </c:pt>
                <c:pt idx="66">
                  <c:v>163.85</c:v>
                </c:pt>
                <c:pt idx="67">
                  <c:v>163.85</c:v>
                </c:pt>
                <c:pt idx="68">
                  <c:v>163.85</c:v>
                </c:pt>
                <c:pt idx="69">
                  <c:v>163.85</c:v>
                </c:pt>
                <c:pt idx="70">
                  <c:v>163.85</c:v>
                </c:pt>
                <c:pt idx="71">
                  <c:v>163.85</c:v>
                </c:pt>
                <c:pt idx="72">
                  <c:v>163.85</c:v>
                </c:pt>
                <c:pt idx="73">
                  <c:v>163.85</c:v>
                </c:pt>
                <c:pt idx="74">
                  <c:v>163.85</c:v>
                </c:pt>
                <c:pt idx="75">
                  <c:v>163.85</c:v>
                </c:pt>
                <c:pt idx="76">
                  <c:v>163.85</c:v>
                </c:pt>
                <c:pt idx="77">
                  <c:v>163.85</c:v>
                </c:pt>
                <c:pt idx="78">
                  <c:v>163.85</c:v>
                </c:pt>
                <c:pt idx="79">
                  <c:v>163.85</c:v>
                </c:pt>
                <c:pt idx="80">
                  <c:v>163.85</c:v>
                </c:pt>
                <c:pt idx="81">
                  <c:v>163.85</c:v>
                </c:pt>
                <c:pt idx="82">
                  <c:v>163.85</c:v>
                </c:pt>
                <c:pt idx="83">
                  <c:v>163.85</c:v>
                </c:pt>
                <c:pt idx="84">
                  <c:v>163.85</c:v>
                </c:pt>
                <c:pt idx="85">
                  <c:v>163.85</c:v>
                </c:pt>
                <c:pt idx="86">
                  <c:v>163.85</c:v>
                </c:pt>
                <c:pt idx="87">
                  <c:v>163.85</c:v>
                </c:pt>
                <c:pt idx="88">
                  <c:v>163.85</c:v>
                </c:pt>
                <c:pt idx="89">
                  <c:v>163.85</c:v>
                </c:pt>
                <c:pt idx="90">
                  <c:v>163.85</c:v>
                </c:pt>
                <c:pt idx="91">
                  <c:v>163.85</c:v>
                </c:pt>
                <c:pt idx="92">
                  <c:v>163.85</c:v>
                </c:pt>
                <c:pt idx="93">
                  <c:v>163.85</c:v>
                </c:pt>
                <c:pt idx="94">
                  <c:v>163.85</c:v>
                </c:pt>
                <c:pt idx="95">
                  <c:v>163.85</c:v>
                </c:pt>
                <c:pt idx="96">
                  <c:v>163.85</c:v>
                </c:pt>
                <c:pt idx="97">
                  <c:v>163.85</c:v>
                </c:pt>
                <c:pt idx="98">
                  <c:v>163.85</c:v>
                </c:pt>
                <c:pt idx="99">
                  <c:v>163.85</c:v>
                </c:pt>
                <c:pt idx="100">
                  <c:v>163.85</c:v>
                </c:pt>
                <c:pt idx="101">
                  <c:v>163.85</c:v>
                </c:pt>
                <c:pt idx="102">
                  <c:v>163.85</c:v>
                </c:pt>
                <c:pt idx="103">
                  <c:v>163.85</c:v>
                </c:pt>
                <c:pt idx="104">
                  <c:v>163.85</c:v>
                </c:pt>
                <c:pt idx="105">
                  <c:v>163.85</c:v>
                </c:pt>
                <c:pt idx="106">
                  <c:v>163.85</c:v>
                </c:pt>
                <c:pt idx="107">
                  <c:v>163.85</c:v>
                </c:pt>
                <c:pt idx="108">
                  <c:v>163.85</c:v>
                </c:pt>
                <c:pt idx="109">
                  <c:v>163.85</c:v>
                </c:pt>
                <c:pt idx="110">
                  <c:v>163.85</c:v>
                </c:pt>
                <c:pt idx="111">
                  <c:v>163.85</c:v>
                </c:pt>
                <c:pt idx="112">
                  <c:v>163.85</c:v>
                </c:pt>
                <c:pt idx="113">
                  <c:v>163.85</c:v>
                </c:pt>
                <c:pt idx="114">
                  <c:v>163.85</c:v>
                </c:pt>
                <c:pt idx="115">
                  <c:v>163.85</c:v>
                </c:pt>
                <c:pt idx="116">
                  <c:v>163.85</c:v>
                </c:pt>
                <c:pt idx="117">
                  <c:v>163.85</c:v>
                </c:pt>
                <c:pt idx="118">
                  <c:v>163.85</c:v>
                </c:pt>
                <c:pt idx="119">
                  <c:v>163.85</c:v>
                </c:pt>
                <c:pt idx="120">
                  <c:v>163.85</c:v>
                </c:pt>
                <c:pt idx="121">
                  <c:v>163.85</c:v>
                </c:pt>
                <c:pt idx="122">
                  <c:v>163.85</c:v>
                </c:pt>
                <c:pt idx="123">
                  <c:v>163.85</c:v>
                </c:pt>
                <c:pt idx="124">
                  <c:v>163.85</c:v>
                </c:pt>
                <c:pt idx="125">
                  <c:v>163.85</c:v>
                </c:pt>
                <c:pt idx="126">
                  <c:v>163.85</c:v>
                </c:pt>
                <c:pt idx="127">
                  <c:v>163.85</c:v>
                </c:pt>
                <c:pt idx="128">
                  <c:v>163.85</c:v>
                </c:pt>
                <c:pt idx="129">
                  <c:v>163.85</c:v>
                </c:pt>
                <c:pt idx="130">
                  <c:v>163.85</c:v>
                </c:pt>
                <c:pt idx="131">
                  <c:v>163.85</c:v>
                </c:pt>
                <c:pt idx="132">
                  <c:v>163.85</c:v>
                </c:pt>
                <c:pt idx="133">
                  <c:v>163.85</c:v>
                </c:pt>
                <c:pt idx="134">
                  <c:v>163.85</c:v>
                </c:pt>
                <c:pt idx="135">
                  <c:v>163.85</c:v>
                </c:pt>
                <c:pt idx="136">
                  <c:v>163.85</c:v>
                </c:pt>
                <c:pt idx="137">
                  <c:v>163.85</c:v>
                </c:pt>
                <c:pt idx="138">
                  <c:v>163.85</c:v>
                </c:pt>
                <c:pt idx="139">
                  <c:v>163.85</c:v>
                </c:pt>
                <c:pt idx="140">
                  <c:v>163.85</c:v>
                </c:pt>
                <c:pt idx="141">
                  <c:v>163.85</c:v>
                </c:pt>
                <c:pt idx="142">
                  <c:v>163.85</c:v>
                </c:pt>
                <c:pt idx="143">
                  <c:v>163.85</c:v>
                </c:pt>
                <c:pt idx="144">
                  <c:v>163.85</c:v>
                </c:pt>
                <c:pt idx="145">
                  <c:v>163.85</c:v>
                </c:pt>
                <c:pt idx="146">
                  <c:v>163.85</c:v>
                </c:pt>
                <c:pt idx="147">
                  <c:v>163.85</c:v>
                </c:pt>
                <c:pt idx="148">
                  <c:v>163.85</c:v>
                </c:pt>
                <c:pt idx="149">
                  <c:v>163.85</c:v>
                </c:pt>
                <c:pt idx="150">
                  <c:v>163.85</c:v>
                </c:pt>
                <c:pt idx="151">
                  <c:v>163.85</c:v>
                </c:pt>
                <c:pt idx="152">
                  <c:v>163.85</c:v>
                </c:pt>
                <c:pt idx="153">
                  <c:v>163.85</c:v>
                </c:pt>
                <c:pt idx="154">
                  <c:v>163.85</c:v>
                </c:pt>
                <c:pt idx="155">
                  <c:v>163.85</c:v>
                </c:pt>
                <c:pt idx="156">
                  <c:v>163.85</c:v>
                </c:pt>
                <c:pt idx="157">
                  <c:v>163.85</c:v>
                </c:pt>
                <c:pt idx="158">
                  <c:v>163.85</c:v>
                </c:pt>
                <c:pt idx="159">
                  <c:v>163.85</c:v>
                </c:pt>
                <c:pt idx="160">
                  <c:v>163.85</c:v>
                </c:pt>
                <c:pt idx="161">
                  <c:v>163.85</c:v>
                </c:pt>
                <c:pt idx="162">
                  <c:v>163.85</c:v>
                </c:pt>
                <c:pt idx="163">
                  <c:v>163.85</c:v>
                </c:pt>
                <c:pt idx="164">
                  <c:v>163.85</c:v>
                </c:pt>
                <c:pt idx="165">
                  <c:v>163.85</c:v>
                </c:pt>
                <c:pt idx="166">
                  <c:v>163.85</c:v>
                </c:pt>
                <c:pt idx="167">
                  <c:v>163.85</c:v>
                </c:pt>
                <c:pt idx="168">
                  <c:v>163.85</c:v>
                </c:pt>
                <c:pt idx="169">
                  <c:v>163.85</c:v>
                </c:pt>
                <c:pt idx="170">
                  <c:v>163.85</c:v>
                </c:pt>
                <c:pt idx="171">
                  <c:v>163.85</c:v>
                </c:pt>
                <c:pt idx="172">
                  <c:v>163.85</c:v>
                </c:pt>
                <c:pt idx="173">
                  <c:v>163.85</c:v>
                </c:pt>
                <c:pt idx="174">
                  <c:v>163.85</c:v>
                </c:pt>
                <c:pt idx="175">
                  <c:v>163.85</c:v>
                </c:pt>
                <c:pt idx="176">
                  <c:v>163.85</c:v>
                </c:pt>
                <c:pt idx="177">
                  <c:v>163.85</c:v>
                </c:pt>
                <c:pt idx="178">
                  <c:v>163.85</c:v>
                </c:pt>
                <c:pt idx="179">
                  <c:v>163.85</c:v>
                </c:pt>
                <c:pt idx="180">
                  <c:v>163.85</c:v>
                </c:pt>
                <c:pt idx="181">
                  <c:v>163.85</c:v>
                </c:pt>
                <c:pt idx="182">
                  <c:v>163.85</c:v>
                </c:pt>
                <c:pt idx="183">
                  <c:v>163.85</c:v>
                </c:pt>
                <c:pt idx="184">
                  <c:v>163.85</c:v>
                </c:pt>
                <c:pt idx="185">
                  <c:v>163.85</c:v>
                </c:pt>
                <c:pt idx="186">
                  <c:v>163.85</c:v>
                </c:pt>
                <c:pt idx="187">
                  <c:v>163.85</c:v>
                </c:pt>
                <c:pt idx="188">
                  <c:v>163.85</c:v>
                </c:pt>
                <c:pt idx="189">
                  <c:v>163.85</c:v>
                </c:pt>
                <c:pt idx="190">
                  <c:v>163.85</c:v>
                </c:pt>
                <c:pt idx="191">
                  <c:v>163.85</c:v>
                </c:pt>
                <c:pt idx="192">
                  <c:v>163.85</c:v>
                </c:pt>
                <c:pt idx="193">
                  <c:v>163.85</c:v>
                </c:pt>
                <c:pt idx="194">
                  <c:v>163.85</c:v>
                </c:pt>
                <c:pt idx="195">
                  <c:v>163.85</c:v>
                </c:pt>
                <c:pt idx="196">
                  <c:v>163.85</c:v>
                </c:pt>
                <c:pt idx="197">
                  <c:v>163.85</c:v>
                </c:pt>
                <c:pt idx="198">
                  <c:v>163.85</c:v>
                </c:pt>
                <c:pt idx="199">
                  <c:v>163.85</c:v>
                </c:pt>
                <c:pt idx="200">
                  <c:v>163.85</c:v>
                </c:pt>
                <c:pt idx="201">
                  <c:v>163.85</c:v>
                </c:pt>
                <c:pt idx="202">
                  <c:v>163.85</c:v>
                </c:pt>
                <c:pt idx="203">
                  <c:v>163.85</c:v>
                </c:pt>
                <c:pt idx="204">
                  <c:v>163.85</c:v>
                </c:pt>
                <c:pt idx="205">
                  <c:v>163.85</c:v>
                </c:pt>
                <c:pt idx="206">
                  <c:v>163.85</c:v>
                </c:pt>
                <c:pt idx="207">
                  <c:v>163.85</c:v>
                </c:pt>
                <c:pt idx="208">
                  <c:v>163.85</c:v>
                </c:pt>
                <c:pt idx="209">
                  <c:v>163.85</c:v>
                </c:pt>
                <c:pt idx="210">
                  <c:v>163.85</c:v>
                </c:pt>
                <c:pt idx="211">
                  <c:v>163.85</c:v>
                </c:pt>
                <c:pt idx="212">
                  <c:v>163.85</c:v>
                </c:pt>
                <c:pt idx="213">
                  <c:v>163.85</c:v>
                </c:pt>
                <c:pt idx="214">
                  <c:v>163.85</c:v>
                </c:pt>
                <c:pt idx="215">
                  <c:v>163.85</c:v>
                </c:pt>
                <c:pt idx="216">
                  <c:v>163.85</c:v>
                </c:pt>
                <c:pt idx="217">
                  <c:v>163.85</c:v>
                </c:pt>
                <c:pt idx="218">
                  <c:v>163.85</c:v>
                </c:pt>
                <c:pt idx="219">
                  <c:v>163.85</c:v>
                </c:pt>
                <c:pt idx="220">
                  <c:v>163.85</c:v>
                </c:pt>
                <c:pt idx="221">
                  <c:v>163.85</c:v>
                </c:pt>
                <c:pt idx="222">
                  <c:v>163.85</c:v>
                </c:pt>
                <c:pt idx="223">
                  <c:v>163.85</c:v>
                </c:pt>
                <c:pt idx="224">
                  <c:v>163.85</c:v>
                </c:pt>
                <c:pt idx="225">
                  <c:v>163.85</c:v>
                </c:pt>
                <c:pt idx="226">
                  <c:v>163.85</c:v>
                </c:pt>
                <c:pt idx="227">
                  <c:v>163.85</c:v>
                </c:pt>
                <c:pt idx="228">
                  <c:v>163.85</c:v>
                </c:pt>
                <c:pt idx="229">
                  <c:v>163.85</c:v>
                </c:pt>
                <c:pt idx="230">
                  <c:v>163.85</c:v>
                </c:pt>
                <c:pt idx="231">
                  <c:v>163.85</c:v>
                </c:pt>
                <c:pt idx="232">
                  <c:v>163.85</c:v>
                </c:pt>
                <c:pt idx="233">
                  <c:v>163.85</c:v>
                </c:pt>
                <c:pt idx="234">
                  <c:v>163.85</c:v>
                </c:pt>
                <c:pt idx="235">
                  <c:v>163.85</c:v>
                </c:pt>
                <c:pt idx="236">
                  <c:v>163.85</c:v>
                </c:pt>
                <c:pt idx="237">
                  <c:v>163.85</c:v>
                </c:pt>
                <c:pt idx="238">
                  <c:v>163.85</c:v>
                </c:pt>
                <c:pt idx="239">
                  <c:v>163.85</c:v>
                </c:pt>
                <c:pt idx="240">
                  <c:v>163.85</c:v>
                </c:pt>
                <c:pt idx="241">
                  <c:v>163.85</c:v>
                </c:pt>
                <c:pt idx="242">
                  <c:v>163.85</c:v>
                </c:pt>
                <c:pt idx="243">
                  <c:v>163.85</c:v>
                </c:pt>
                <c:pt idx="244">
                  <c:v>163.85</c:v>
                </c:pt>
                <c:pt idx="245">
                  <c:v>163.85</c:v>
                </c:pt>
                <c:pt idx="246">
                  <c:v>163.85</c:v>
                </c:pt>
                <c:pt idx="247">
                  <c:v>163.85</c:v>
                </c:pt>
                <c:pt idx="248">
                  <c:v>163.85</c:v>
                </c:pt>
                <c:pt idx="249">
                  <c:v>163.85</c:v>
                </c:pt>
                <c:pt idx="250">
                  <c:v>163.85</c:v>
                </c:pt>
                <c:pt idx="251">
                  <c:v>163.85</c:v>
                </c:pt>
                <c:pt idx="252">
                  <c:v>163.85</c:v>
                </c:pt>
                <c:pt idx="253">
                  <c:v>163.85</c:v>
                </c:pt>
                <c:pt idx="254">
                  <c:v>163.85</c:v>
                </c:pt>
                <c:pt idx="255">
                  <c:v>163.85</c:v>
                </c:pt>
                <c:pt idx="256">
                  <c:v>163.85</c:v>
                </c:pt>
                <c:pt idx="257">
                  <c:v>163.85</c:v>
                </c:pt>
                <c:pt idx="258">
                  <c:v>163.85</c:v>
                </c:pt>
                <c:pt idx="259">
                  <c:v>163.85</c:v>
                </c:pt>
                <c:pt idx="260">
                  <c:v>163.85</c:v>
                </c:pt>
                <c:pt idx="261">
                  <c:v>163.85</c:v>
                </c:pt>
                <c:pt idx="262">
                  <c:v>163.85</c:v>
                </c:pt>
                <c:pt idx="263">
                  <c:v>163.85</c:v>
                </c:pt>
                <c:pt idx="264">
                  <c:v>163.85</c:v>
                </c:pt>
                <c:pt idx="265">
                  <c:v>163.85</c:v>
                </c:pt>
                <c:pt idx="266">
                  <c:v>163.85</c:v>
                </c:pt>
                <c:pt idx="267">
                  <c:v>163.85</c:v>
                </c:pt>
                <c:pt idx="268">
                  <c:v>163.85</c:v>
                </c:pt>
                <c:pt idx="269">
                  <c:v>163.85</c:v>
                </c:pt>
                <c:pt idx="270">
                  <c:v>163.85</c:v>
                </c:pt>
                <c:pt idx="271">
                  <c:v>163.85</c:v>
                </c:pt>
                <c:pt idx="272">
                  <c:v>163.85</c:v>
                </c:pt>
                <c:pt idx="273">
                  <c:v>163.85</c:v>
                </c:pt>
                <c:pt idx="274">
                  <c:v>163.85</c:v>
                </c:pt>
                <c:pt idx="275">
                  <c:v>163.85</c:v>
                </c:pt>
                <c:pt idx="276">
                  <c:v>163.85</c:v>
                </c:pt>
                <c:pt idx="277">
                  <c:v>163.85</c:v>
                </c:pt>
                <c:pt idx="278">
                  <c:v>163.85</c:v>
                </c:pt>
                <c:pt idx="279">
                  <c:v>163.85</c:v>
                </c:pt>
                <c:pt idx="280">
                  <c:v>163.85</c:v>
                </c:pt>
                <c:pt idx="281">
                  <c:v>163.85</c:v>
                </c:pt>
                <c:pt idx="282">
                  <c:v>163.85</c:v>
                </c:pt>
                <c:pt idx="283">
                  <c:v>163.85</c:v>
                </c:pt>
                <c:pt idx="284">
                  <c:v>163.85</c:v>
                </c:pt>
                <c:pt idx="285">
                  <c:v>163.85</c:v>
                </c:pt>
                <c:pt idx="286">
                  <c:v>163.85</c:v>
                </c:pt>
                <c:pt idx="287">
                  <c:v>163.85</c:v>
                </c:pt>
                <c:pt idx="288">
                  <c:v>163.85</c:v>
                </c:pt>
                <c:pt idx="289">
                  <c:v>163.85</c:v>
                </c:pt>
                <c:pt idx="290">
                  <c:v>163.85</c:v>
                </c:pt>
                <c:pt idx="291">
                  <c:v>163.85</c:v>
                </c:pt>
                <c:pt idx="292">
                  <c:v>163.85</c:v>
                </c:pt>
                <c:pt idx="293">
                  <c:v>163.85</c:v>
                </c:pt>
                <c:pt idx="294">
                  <c:v>163.85</c:v>
                </c:pt>
                <c:pt idx="295">
                  <c:v>163.85</c:v>
                </c:pt>
                <c:pt idx="296">
                  <c:v>163.85</c:v>
                </c:pt>
                <c:pt idx="297">
                  <c:v>163.85</c:v>
                </c:pt>
                <c:pt idx="298">
                  <c:v>163.85</c:v>
                </c:pt>
                <c:pt idx="299">
                  <c:v>163.85</c:v>
                </c:pt>
                <c:pt idx="300">
                  <c:v>163.85</c:v>
                </c:pt>
                <c:pt idx="301">
                  <c:v>163.85</c:v>
                </c:pt>
                <c:pt idx="302">
                  <c:v>163.85</c:v>
                </c:pt>
                <c:pt idx="303">
                  <c:v>163.85</c:v>
                </c:pt>
                <c:pt idx="304">
                  <c:v>163.85</c:v>
                </c:pt>
                <c:pt idx="305">
                  <c:v>163.85</c:v>
                </c:pt>
                <c:pt idx="306">
                  <c:v>163.85</c:v>
                </c:pt>
                <c:pt idx="307">
                  <c:v>163.85</c:v>
                </c:pt>
                <c:pt idx="308">
                  <c:v>163.85</c:v>
                </c:pt>
                <c:pt idx="309">
                  <c:v>163.85</c:v>
                </c:pt>
                <c:pt idx="310">
                  <c:v>163.85</c:v>
                </c:pt>
                <c:pt idx="311">
                  <c:v>163.85</c:v>
                </c:pt>
                <c:pt idx="312">
                  <c:v>163.85</c:v>
                </c:pt>
                <c:pt idx="313">
                  <c:v>163.85</c:v>
                </c:pt>
                <c:pt idx="314">
                  <c:v>163.85</c:v>
                </c:pt>
                <c:pt idx="315">
                  <c:v>163.85</c:v>
                </c:pt>
                <c:pt idx="316">
                  <c:v>163.85</c:v>
                </c:pt>
                <c:pt idx="317">
                  <c:v>163.85</c:v>
                </c:pt>
                <c:pt idx="318">
                  <c:v>163.85</c:v>
                </c:pt>
                <c:pt idx="319">
                  <c:v>163.85</c:v>
                </c:pt>
                <c:pt idx="320">
                  <c:v>163.85</c:v>
                </c:pt>
                <c:pt idx="321">
                  <c:v>163.85</c:v>
                </c:pt>
                <c:pt idx="322">
                  <c:v>163.85</c:v>
                </c:pt>
                <c:pt idx="323">
                  <c:v>163.85</c:v>
                </c:pt>
                <c:pt idx="324">
                  <c:v>163.85</c:v>
                </c:pt>
                <c:pt idx="325">
                  <c:v>163.85</c:v>
                </c:pt>
                <c:pt idx="326">
                  <c:v>163.85</c:v>
                </c:pt>
                <c:pt idx="327">
                  <c:v>163.85</c:v>
                </c:pt>
                <c:pt idx="328">
                  <c:v>163.85</c:v>
                </c:pt>
                <c:pt idx="329">
                  <c:v>163.85</c:v>
                </c:pt>
                <c:pt idx="330">
                  <c:v>163.85</c:v>
                </c:pt>
                <c:pt idx="331">
                  <c:v>163.85</c:v>
                </c:pt>
                <c:pt idx="332">
                  <c:v>163.85</c:v>
                </c:pt>
                <c:pt idx="333">
                  <c:v>163.85</c:v>
                </c:pt>
                <c:pt idx="334">
                  <c:v>163.85</c:v>
                </c:pt>
                <c:pt idx="335">
                  <c:v>163.85</c:v>
                </c:pt>
                <c:pt idx="336">
                  <c:v>163.85</c:v>
                </c:pt>
                <c:pt idx="337">
                  <c:v>163.85</c:v>
                </c:pt>
                <c:pt idx="338">
                  <c:v>163.85</c:v>
                </c:pt>
                <c:pt idx="339">
                  <c:v>163.85</c:v>
                </c:pt>
                <c:pt idx="340">
                  <c:v>163.85</c:v>
                </c:pt>
                <c:pt idx="341">
                  <c:v>163.85</c:v>
                </c:pt>
                <c:pt idx="342">
                  <c:v>163.85</c:v>
                </c:pt>
                <c:pt idx="343">
                  <c:v>163.85</c:v>
                </c:pt>
                <c:pt idx="344">
                  <c:v>163.85</c:v>
                </c:pt>
                <c:pt idx="345">
                  <c:v>163.85</c:v>
                </c:pt>
                <c:pt idx="346">
                  <c:v>163.85</c:v>
                </c:pt>
                <c:pt idx="347">
                  <c:v>163.85</c:v>
                </c:pt>
                <c:pt idx="348">
                  <c:v>163.85</c:v>
                </c:pt>
                <c:pt idx="349">
                  <c:v>163.85</c:v>
                </c:pt>
                <c:pt idx="350">
                  <c:v>163.85</c:v>
                </c:pt>
                <c:pt idx="351">
                  <c:v>163.85</c:v>
                </c:pt>
                <c:pt idx="352">
                  <c:v>163.85</c:v>
                </c:pt>
                <c:pt idx="353">
                  <c:v>163.85</c:v>
                </c:pt>
                <c:pt idx="354">
                  <c:v>163.85</c:v>
                </c:pt>
                <c:pt idx="355">
                  <c:v>163.85</c:v>
                </c:pt>
                <c:pt idx="356">
                  <c:v>163.85</c:v>
                </c:pt>
                <c:pt idx="357">
                  <c:v>163.85</c:v>
                </c:pt>
                <c:pt idx="358">
                  <c:v>163.85</c:v>
                </c:pt>
                <c:pt idx="359">
                  <c:v>163.85</c:v>
                </c:pt>
                <c:pt idx="360">
                  <c:v>163.85</c:v>
                </c:pt>
                <c:pt idx="361">
                  <c:v>163.85</c:v>
                </c:pt>
                <c:pt idx="362">
                  <c:v>163.85</c:v>
                </c:pt>
                <c:pt idx="363">
                  <c:v>163.85</c:v>
                </c:pt>
                <c:pt idx="364">
                  <c:v>163.85</c:v>
                </c:pt>
                <c:pt idx="365">
                  <c:v>163.85</c:v>
                </c:pt>
                <c:pt idx="366">
                  <c:v>163.85</c:v>
                </c:pt>
                <c:pt idx="367">
                  <c:v>163.85</c:v>
                </c:pt>
                <c:pt idx="368">
                  <c:v>163.85</c:v>
                </c:pt>
                <c:pt idx="369">
                  <c:v>163.85</c:v>
                </c:pt>
                <c:pt idx="370">
                  <c:v>163.85</c:v>
                </c:pt>
                <c:pt idx="371">
                  <c:v>163.85</c:v>
                </c:pt>
                <c:pt idx="372">
                  <c:v>163.85</c:v>
                </c:pt>
                <c:pt idx="373">
                  <c:v>163.85</c:v>
                </c:pt>
                <c:pt idx="374">
                  <c:v>163.85</c:v>
                </c:pt>
                <c:pt idx="375">
                  <c:v>163.85</c:v>
                </c:pt>
                <c:pt idx="376">
                  <c:v>163.85</c:v>
                </c:pt>
                <c:pt idx="377">
                  <c:v>163.85</c:v>
                </c:pt>
                <c:pt idx="378">
                  <c:v>163.85</c:v>
                </c:pt>
                <c:pt idx="379">
                  <c:v>163.85</c:v>
                </c:pt>
                <c:pt idx="380">
                  <c:v>163.85</c:v>
                </c:pt>
                <c:pt idx="381">
                  <c:v>163.85</c:v>
                </c:pt>
                <c:pt idx="382">
                  <c:v>163.85</c:v>
                </c:pt>
                <c:pt idx="383">
                  <c:v>163.85</c:v>
                </c:pt>
                <c:pt idx="384">
                  <c:v>163.85</c:v>
                </c:pt>
                <c:pt idx="385">
                  <c:v>163.85</c:v>
                </c:pt>
                <c:pt idx="386">
                  <c:v>163.85</c:v>
                </c:pt>
                <c:pt idx="387">
                  <c:v>163.85</c:v>
                </c:pt>
                <c:pt idx="388">
                  <c:v>163.85</c:v>
                </c:pt>
                <c:pt idx="389">
                  <c:v>163.85</c:v>
                </c:pt>
                <c:pt idx="390">
                  <c:v>163.85</c:v>
                </c:pt>
                <c:pt idx="391">
                  <c:v>163.85</c:v>
                </c:pt>
                <c:pt idx="392">
                  <c:v>163.85</c:v>
                </c:pt>
                <c:pt idx="393">
                  <c:v>163.85</c:v>
                </c:pt>
                <c:pt idx="394">
                  <c:v>163.85</c:v>
                </c:pt>
                <c:pt idx="395">
                  <c:v>163.85</c:v>
                </c:pt>
                <c:pt idx="396">
                  <c:v>163.85</c:v>
                </c:pt>
                <c:pt idx="397">
                  <c:v>163.85</c:v>
                </c:pt>
                <c:pt idx="398">
                  <c:v>163.85</c:v>
                </c:pt>
                <c:pt idx="399">
                  <c:v>163.85</c:v>
                </c:pt>
                <c:pt idx="400">
                  <c:v>163.85</c:v>
                </c:pt>
                <c:pt idx="401">
                  <c:v>163.85</c:v>
                </c:pt>
                <c:pt idx="402">
                  <c:v>163.85</c:v>
                </c:pt>
                <c:pt idx="403">
                  <c:v>163.85</c:v>
                </c:pt>
                <c:pt idx="404">
                  <c:v>163.85</c:v>
                </c:pt>
                <c:pt idx="405">
                  <c:v>163.85</c:v>
                </c:pt>
                <c:pt idx="406">
                  <c:v>163.85</c:v>
                </c:pt>
                <c:pt idx="407">
                  <c:v>163.85</c:v>
                </c:pt>
                <c:pt idx="408">
                  <c:v>163.85</c:v>
                </c:pt>
                <c:pt idx="409">
                  <c:v>163.85</c:v>
                </c:pt>
                <c:pt idx="410">
                  <c:v>163.85</c:v>
                </c:pt>
                <c:pt idx="411">
                  <c:v>163.85</c:v>
                </c:pt>
                <c:pt idx="412">
                  <c:v>163.85</c:v>
                </c:pt>
                <c:pt idx="413">
                  <c:v>163.85</c:v>
                </c:pt>
                <c:pt idx="414">
                  <c:v>163.85</c:v>
                </c:pt>
                <c:pt idx="415">
                  <c:v>163.85</c:v>
                </c:pt>
                <c:pt idx="416">
                  <c:v>163.85</c:v>
                </c:pt>
                <c:pt idx="417">
                  <c:v>163.85</c:v>
                </c:pt>
                <c:pt idx="418">
                  <c:v>163.85</c:v>
                </c:pt>
                <c:pt idx="419">
                  <c:v>163.85</c:v>
                </c:pt>
                <c:pt idx="420">
                  <c:v>163.85</c:v>
                </c:pt>
                <c:pt idx="421">
                  <c:v>163.85</c:v>
                </c:pt>
                <c:pt idx="422">
                  <c:v>163.85</c:v>
                </c:pt>
                <c:pt idx="423">
                  <c:v>163.85</c:v>
                </c:pt>
                <c:pt idx="424">
                  <c:v>163.85</c:v>
                </c:pt>
                <c:pt idx="425">
                  <c:v>163.85</c:v>
                </c:pt>
                <c:pt idx="426">
                  <c:v>163.85</c:v>
                </c:pt>
                <c:pt idx="427">
                  <c:v>163.85</c:v>
                </c:pt>
                <c:pt idx="428">
                  <c:v>163.85</c:v>
                </c:pt>
                <c:pt idx="429">
                  <c:v>163.85</c:v>
                </c:pt>
                <c:pt idx="430">
                  <c:v>163.85</c:v>
                </c:pt>
                <c:pt idx="431">
                  <c:v>163.85</c:v>
                </c:pt>
                <c:pt idx="432">
                  <c:v>163.85</c:v>
                </c:pt>
                <c:pt idx="433">
                  <c:v>163.85</c:v>
                </c:pt>
                <c:pt idx="434">
                  <c:v>163.85</c:v>
                </c:pt>
                <c:pt idx="435">
                  <c:v>163.85</c:v>
                </c:pt>
                <c:pt idx="436">
                  <c:v>163.85</c:v>
                </c:pt>
                <c:pt idx="437">
                  <c:v>163.85</c:v>
                </c:pt>
                <c:pt idx="438">
                  <c:v>163.85</c:v>
                </c:pt>
                <c:pt idx="439">
                  <c:v>163.85</c:v>
                </c:pt>
                <c:pt idx="440">
                  <c:v>163.85</c:v>
                </c:pt>
                <c:pt idx="441">
                  <c:v>163.85</c:v>
                </c:pt>
                <c:pt idx="442">
                  <c:v>163.85</c:v>
                </c:pt>
                <c:pt idx="443">
                  <c:v>163.85</c:v>
                </c:pt>
                <c:pt idx="444">
                  <c:v>163.85</c:v>
                </c:pt>
                <c:pt idx="445">
                  <c:v>163.85</c:v>
                </c:pt>
                <c:pt idx="446">
                  <c:v>163.85</c:v>
                </c:pt>
                <c:pt idx="447">
                  <c:v>163.85</c:v>
                </c:pt>
                <c:pt idx="448">
                  <c:v>163.85</c:v>
                </c:pt>
                <c:pt idx="449">
                  <c:v>163.85</c:v>
                </c:pt>
                <c:pt idx="450">
                  <c:v>163.85</c:v>
                </c:pt>
                <c:pt idx="451">
                  <c:v>163.85</c:v>
                </c:pt>
                <c:pt idx="452">
                  <c:v>163.85</c:v>
                </c:pt>
                <c:pt idx="453">
                  <c:v>163.85</c:v>
                </c:pt>
                <c:pt idx="454">
                  <c:v>163.85</c:v>
                </c:pt>
                <c:pt idx="455">
                  <c:v>163.85</c:v>
                </c:pt>
                <c:pt idx="456">
                  <c:v>163.85</c:v>
                </c:pt>
                <c:pt idx="457">
                  <c:v>163.85</c:v>
                </c:pt>
                <c:pt idx="458">
                  <c:v>163.85</c:v>
                </c:pt>
                <c:pt idx="459">
                  <c:v>163.85</c:v>
                </c:pt>
                <c:pt idx="460">
                  <c:v>163.85</c:v>
                </c:pt>
                <c:pt idx="461">
                  <c:v>163.85</c:v>
                </c:pt>
                <c:pt idx="462">
                  <c:v>163.85</c:v>
                </c:pt>
                <c:pt idx="463">
                  <c:v>163.85</c:v>
                </c:pt>
                <c:pt idx="464">
                  <c:v>163.85</c:v>
                </c:pt>
                <c:pt idx="465">
                  <c:v>163.85</c:v>
                </c:pt>
                <c:pt idx="466">
                  <c:v>163.85</c:v>
                </c:pt>
                <c:pt idx="467">
                  <c:v>163.85</c:v>
                </c:pt>
                <c:pt idx="468">
                  <c:v>163.85</c:v>
                </c:pt>
                <c:pt idx="469">
                  <c:v>163.85</c:v>
                </c:pt>
                <c:pt idx="470">
                  <c:v>163.85</c:v>
                </c:pt>
                <c:pt idx="471">
                  <c:v>163.85</c:v>
                </c:pt>
                <c:pt idx="472">
                  <c:v>163.85</c:v>
                </c:pt>
                <c:pt idx="473">
                  <c:v>163.85</c:v>
                </c:pt>
                <c:pt idx="474">
                  <c:v>163.85</c:v>
                </c:pt>
                <c:pt idx="475">
                  <c:v>163.85</c:v>
                </c:pt>
                <c:pt idx="476">
                  <c:v>163.85</c:v>
                </c:pt>
                <c:pt idx="477">
                  <c:v>163.85</c:v>
                </c:pt>
                <c:pt idx="478">
                  <c:v>163.85</c:v>
                </c:pt>
                <c:pt idx="479">
                  <c:v>163.85</c:v>
                </c:pt>
                <c:pt idx="480">
                  <c:v>163.85</c:v>
                </c:pt>
                <c:pt idx="481">
                  <c:v>163.85</c:v>
                </c:pt>
                <c:pt idx="482">
                  <c:v>163.85</c:v>
                </c:pt>
                <c:pt idx="483">
                  <c:v>163.85</c:v>
                </c:pt>
                <c:pt idx="484">
                  <c:v>163.85</c:v>
                </c:pt>
                <c:pt idx="485">
                  <c:v>163.85</c:v>
                </c:pt>
                <c:pt idx="486">
                  <c:v>163.85</c:v>
                </c:pt>
                <c:pt idx="487">
                  <c:v>163.85</c:v>
                </c:pt>
                <c:pt idx="488">
                  <c:v>163.85</c:v>
                </c:pt>
                <c:pt idx="489">
                  <c:v>163.85</c:v>
                </c:pt>
                <c:pt idx="490">
                  <c:v>163.85</c:v>
                </c:pt>
                <c:pt idx="491">
                  <c:v>163.85</c:v>
                </c:pt>
                <c:pt idx="492">
                  <c:v>163.85</c:v>
                </c:pt>
                <c:pt idx="493">
                  <c:v>163.85</c:v>
                </c:pt>
                <c:pt idx="494">
                  <c:v>163.85</c:v>
                </c:pt>
                <c:pt idx="495">
                  <c:v>163.85</c:v>
                </c:pt>
                <c:pt idx="496">
                  <c:v>163.85</c:v>
                </c:pt>
                <c:pt idx="497">
                  <c:v>163.85</c:v>
                </c:pt>
                <c:pt idx="498">
                  <c:v>163.85</c:v>
                </c:pt>
                <c:pt idx="499">
                  <c:v>163.85</c:v>
                </c:pt>
                <c:pt idx="500">
                  <c:v>163.85</c:v>
                </c:pt>
                <c:pt idx="501">
                  <c:v>163.85</c:v>
                </c:pt>
                <c:pt idx="502">
                  <c:v>163.85</c:v>
                </c:pt>
                <c:pt idx="503">
                  <c:v>163.85</c:v>
                </c:pt>
                <c:pt idx="504">
                  <c:v>163.85</c:v>
                </c:pt>
                <c:pt idx="505">
                  <c:v>163.85</c:v>
                </c:pt>
                <c:pt idx="506">
                  <c:v>163.85</c:v>
                </c:pt>
                <c:pt idx="507">
                  <c:v>163.85</c:v>
                </c:pt>
                <c:pt idx="508">
                  <c:v>163.85</c:v>
                </c:pt>
                <c:pt idx="509">
                  <c:v>163.85</c:v>
                </c:pt>
                <c:pt idx="510">
                  <c:v>163.85</c:v>
                </c:pt>
                <c:pt idx="511">
                  <c:v>163.85</c:v>
                </c:pt>
                <c:pt idx="512">
                  <c:v>163.85</c:v>
                </c:pt>
                <c:pt idx="513">
                  <c:v>163.85</c:v>
                </c:pt>
                <c:pt idx="514">
                  <c:v>163.85</c:v>
                </c:pt>
                <c:pt idx="515">
                  <c:v>163.85</c:v>
                </c:pt>
                <c:pt idx="516">
                  <c:v>163.85</c:v>
                </c:pt>
                <c:pt idx="517">
                  <c:v>163.85</c:v>
                </c:pt>
                <c:pt idx="518">
                  <c:v>163.85</c:v>
                </c:pt>
                <c:pt idx="519">
                  <c:v>163.85</c:v>
                </c:pt>
                <c:pt idx="520">
                  <c:v>163.85</c:v>
                </c:pt>
                <c:pt idx="521">
                  <c:v>163.85</c:v>
                </c:pt>
                <c:pt idx="522">
                  <c:v>163.85</c:v>
                </c:pt>
                <c:pt idx="523">
                  <c:v>163.85</c:v>
                </c:pt>
                <c:pt idx="524">
                  <c:v>163.85</c:v>
                </c:pt>
                <c:pt idx="525">
                  <c:v>163.85</c:v>
                </c:pt>
                <c:pt idx="526">
                  <c:v>163.85</c:v>
                </c:pt>
                <c:pt idx="527">
                  <c:v>163.85</c:v>
                </c:pt>
                <c:pt idx="528">
                  <c:v>163.85</c:v>
                </c:pt>
                <c:pt idx="529">
                  <c:v>163.85</c:v>
                </c:pt>
                <c:pt idx="530">
                  <c:v>163.85</c:v>
                </c:pt>
                <c:pt idx="531">
                  <c:v>163.85</c:v>
                </c:pt>
                <c:pt idx="532">
                  <c:v>163.85</c:v>
                </c:pt>
                <c:pt idx="533">
                  <c:v>163.85</c:v>
                </c:pt>
                <c:pt idx="534">
                  <c:v>163.85</c:v>
                </c:pt>
                <c:pt idx="535">
                  <c:v>163.85</c:v>
                </c:pt>
                <c:pt idx="536">
                  <c:v>163.85</c:v>
                </c:pt>
                <c:pt idx="537">
                  <c:v>163.85</c:v>
                </c:pt>
                <c:pt idx="538">
                  <c:v>163.85</c:v>
                </c:pt>
                <c:pt idx="539">
                  <c:v>163.85</c:v>
                </c:pt>
                <c:pt idx="540">
                  <c:v>163.85</c:v>
                </c:pt>
                <c:pt idx="541">
                  <c:v>163.85</c:v>
                </c:pt>
                <c:pt idx="542">
                  <c:v>163.85</c:v>
                </c:pt>
                <c:pt idx="543">
                  <c:v>163.85</c:v>
                </c:pt>
                <c:pt idx="544">
                  <c:v>163.85</c:v>
                </c:pt>
                <c:pt idx="545">
                  <c:v>163.85</c:v>
                </c:pt>
                <c:pt idx="546">
                  <c:v>163.85</c:v>
                </c:pt>
                <c:pt idx="547">
                  <c:v>163.85</c:v>
                </c:pt>
                <c:pt idx="548">
                  <c:v>163.85</c:v>
                </c:pt>
                <c:pt idx="549">
                  <c:v>163.85</c:v>
                </c:pt>
                <c:pt idx="550">
                  <c:v>163.85</c:v>
                </c:pt>
                <c:pt idx="551">
                  <c:v>163.85</c:v>
                </c:pt>
                <c:pt idx="552">
                  <c:v>163.85</c:v>
                </c:pt>
                <c:pt idx="553">
                  <c:v>163.85</c:v>
                </c:pt>
                <c:pt idx="554">
                  <c:v>163.85</c:v>
                </c:pt>
                <c:pt idx="555">
                  <c:v>163.85</c:v>
                </c:pt>
                <c:pt idx="556">
                  <c:v>163.85</c:v>
                </c:pt>
                <c:pt idx="557">
                  <c:v>163.85</c:v>
                </c:pt>
                <c:pt idx="558">
                  <c:v>163.85</c:v>
                </c:pt>
                <c:pt idx="559">
                  <c:v>163.85</c:v>
                </c:pt>
                <c:pt idx="560">
                  <c:v>163.85</c:v>
                </c:pt>
                <c:pt idx="561">
                  <c:v>163.85</c:v>
                </c:pt>
                <c:pt idx="562">
                  <c:v>163.85</c:v>
                </c:pt>
                <c:pt idx="563">
                  <c:v>163.85</c:v>
                </c:pt>
                <c:pt idx="564">
                  <c:v>163.85</c:v>
                </c:pt>
                <c:pt idx="565">
                  <c:v>163.85</c:v>
                </c:pt>
                <c:pt idx="566">
                  <c:v>163.85</c:v>
                </c:pt>
                <c:pt idx="567">
                  <c:v>163.85</c:v>
                </c:pt>
                <c:pt idx="568">
                  <c:v>163.85</c:v>
                </c:pt>
                <c:pt idx="569">
                  <c:v>163.85</c:v>
                </c:pt>
                <c:pt idx="570">
                  <c:v>163.85</c:v>
                </c:pt>
                <c:pt idx="571">
                  <c:v>163.85</c:v>
                </c:pt>
                <c:pt idx="572">
                  <c:v>163.85</c:v>
                </c:pt>
                <c:pt idx="573">
                  <c:v>163.85</c:v>
                </c:pt>
                <c:pt idx="574">
                  <c:v>163.85</c:v>
                </c:pt>
                <c:pt idx="575">
                  <c:v>163.85</c:v>
                </c:pt>
                <c:pt idx="576">
                  <c:v>163.85</c:v>
                </c:pt>
                <c:pt idx="577">
                  <c:v>163.85</c:v>
                </c:pt>
                <c:pt idx="578">
                  <c:v>163.85</c:v>
                </c:pt>
                <c:pt idx="579">
                  <c:v>163.85</c:v>
                </c:pt>
                <c:pt idx="580">
                  <c:v>163.85</c:v>
                </c:pt>
                <c:pt idx="581">
                  <c:v>163.85</c:v>
                </c:pt>
                <c:pt idx="582">
                  <c:v>163.85</c:v>
                </c:pt>
                <c:pt idx="583">
                  <c:v>163.85</c:v>
                </c:pt>
                <c:pt idx="584">
                  <c:v>163.85</c:v>
                </c:pt>
                <c:pt idx="585">
                  <c:v>163.85</c:v>
                </c:pt>
                <c:pt idx="586">
                  <c:v>163.85</c:v>
                </c:pt>
                <c:pt idx="587">
                  <c:v>163.85</c:v>
                </c:pt>
                <c:pt idx="588">
                  <c:v>163.85</c:v>
                </c:pt>
                <c:pt idx="589">
                  <c:v>163.85</c:v>
                </c:pt>
                <c:pt idx="590">
                  <c:v>163.85</c:v>
                </c:pt>
                <c:pt idx="591">
                  <c:v>163.85</c:v>
                </c:pt>
                <c:pt idx="592">
                  <c:v>163.85</c:v>
                </c:pt>
                <c:pt idx="593">
                  <c:v>163.85</c:v>
                </c:pt>
                <c:pt idx="594">
                  <c:v>163.85</c:v>
                </c:pt>
                <c:pt idx="595">
                  <c:v>163.85</c:v>
                </c:pt>
                <c:pt idx="596">
                  <c:v>163.85</c:v>
                </c:pt>
                <c:pt idx="597">
                  <c:v>163.85</c:v>
                </c:pt>
                <c:pt idx="598">
                  <c:v>163.85</c:v>
                </c:pt>
                <c:pt idx="599">
                  <c:v>163.85</c:v>
                </c:pt>
                <c:pt idx="600">
                  <c:v>163.85</c:v>
                </c:pt>
                <c:pt idx="601">
                  <c:v>163.85</c:v>
                </c:pt>
                <c:pt idx="602">
                  <c:v>163.85</c:v>
                </c:pt>
                <c:pt idx="603">
                  <c:v>163.85</c:v>
                </c:pt>
                <c:pt idx="604">
                  <c:v>163.85</c:v>
                </c:pt>
                <c:pt idx="605">
                  <c:v>163.85</c:v>
                </c:pt>
                <c:pt idx="606">
                  <c:v>163.85</c:v>
                </c:pt>
                <c:pt idx="607">
                  <c:v>163.85</c:v>
                </c:pt>
                <c:pt idx="608">
                  <c:v>163.85</c:v>
                </c:pt>
                <c:pt idx="609">
                  <c:v>163.85</c:v>
                </c:pt>
                <c:pt idx="610">
                  <c:v>163.85</c:v>
                </c:pt>
                <c:pt idx="611">
                  <c:v>163.85</c:v>
                </c:pt>
                <c:pt idx="612">
                  <c:v>163.85</c:v>
                </c:pt>
                <c:pt idx="613">
                  <c:v>163.85</c:v>
                </c:pt>
                <c:pt idx="614">
                  <c:v>163.85</c:v>
                </c:pt>
                <c:pt idx="615">
                  <c:v>163.85</c:v>
                </c:pt>
                <c:pt idx="616">
                  <c:v>163.85</c:v>
                </c:pt>
                <c:pt idx="617">
                  <c:v>163.85</c:v>
                </c:pt>
                <c:pt idx="618">
                  <c:v>163.85</c:v>
                </c:pt>
                <c:pt idx="619">
                  <c:v>163.85</c:v>
                </c:pt>
                <c:pt idx="620">
                  <c:v>163.85</c:v>
                </c:pt>
                <c:pt idx="621">
                  <c:v>163.85</c:v>
                </c:pt>
                <c:pt idx="622">
                  <c:v>163.85</c:v>
                </c:pt>
                <c:pt idx="623">
                  <c:v>163.85</c:v>
                </c:pt>
                <c:pt idx="624">
                  <c:v>163.85</c:v>
                </c:pt>
                <c:pt idx="625">
                  <c:v>163.85</c:v>
                </c:pt>
                <c:pt idx="626">
                  <c:v>163.85</c:v>
                </c:pt>
                <c:pt idx="627">
                  <c:v>163.85</c:v>
                </c:pt>
                <c:pt idx="628">
                  <c:v>163.85</c:v>
                </c:pt>
                <c:pt idx="629">
                  <c:v>163.85</c:v>
                </c:pt>
                <c:pt idx="630">
                  <c:v>163.85</c:v>
                </c:pt>
                <c:pt idx="631">
                  <c:v>163.85</c:v>
                </c:pt>
                <c:pt idx="632">
                  <c:v>163.85</c:v>
                </c:pt>
                <c:pt idx="633">
                  <c:v>163.85</c:v>
                </c:pt>
                <c:pt idx="634">
                  <c:v>163.85</c:v>
                </c:pt>
                <c:pt idx="635">
                  <c:v>163.85</c:v>
                </c:pt>
                <c:pt idx="636">
                  <c:v>163.85</c:v>
                </c:pt>
                <c:pt idx="637">
                  <c:v>163.85</c:v>
                </c:pt>
                <c:pt idx="638">
                  <c:v>163.85</c:v>
                </c:pt>
                <c:pt idx="639">
                  <c:v>163.85</c:v>
                </c:pt>
                <c:pt idx="640">
                  <c:v>163.85</c:v>
                </c:pt>
                <c:pt idx="641">
                  <c:v>163.85</c:v>
                </c:pt>
                <c:pt idx="642">
                  <c:v>163.85</c:v>
                </c:pt>
                <c:pt idx="643">
                  <c:v>163.85</c:v>
                </c:pt>
                <c:pt idx="644">
                  <c:v>163.85</c:v>
                </c:pt>
                <c:pt idx="645">
                  <c:v>163.85</c:v>
                </c:pt>
                <c:pt idx="646">
                  <c:v>163.85</c:v>
                </c:pt>
                <c:pt idx="647">
                  <c:v>163.85</c:v>
                </c:pt>
                <c:pt idx="648">
                  <c:v>163.85</c:v>
                </c:pt>
                <c:pt idx="649">
                  <c:v>163.85</c:v>
                </c:pt>
                <c:pt idx="650">
                  <c:v>163.85</c:v>
                </c:pt>
                <c:pt idx="651">
                  <c:v>163.85</c:v>
                </c:pt>
                <c:pt idx="652">
                  <c:v>163.85</c:v>
                </c:pt>
                <c:pt idx="653">
                  <c:v>163.85</c:v>
                </c:pt>
                <c:pt idx="654">
                  <c:v>163.85</c:v>
                </c:pt>
                <c:pt idx="655">
                  <c:v>163.85</c:v>
                </c:pt>
                <c:pt idx="656">
                  <c:v>163.85</c:v>
                </c:pt>
                <c:pt idx="657">
                  <c:v>163.85</c:v>
                </c:pt>
                <c:pt idx="658">
                  <c:v>163.85</c:v>
                </c:pt>
                <c:pt idx="659">
                  <c:v>163.85</c:v>
                </c:pt>
                <c:pt idx="660">
                  <c:v>163.85</c:v>
                </c:pt>
                <c:pt idx="661">
                  <c:v>163.85</c:v>
                </c:pt>
                <c:pt idx="662">
                  <c:v>163.85</c:v>
                </c:pt>
                <c:pt idx="663">
                  <c:v>163.85</c:v>
                </c:pt>
                <c:pt idx="664">
                  <c:v>163.85</c:v>
                </c:pt>
                <c:pt idx="665">
                  <c:v>163.85</c:v>
                </c:pt>
                <c:pt idx="666">
                  <c:v>163.85</c:v>
                </c:pt>
                <c:pt idx="667">
                  <c:v>163.85</c:v>
                </c:pt>
                <c:pt idx="668">
                  <c:v>163.85</c:v>
                </c:pt>
                <c:pt idx="669">
                  <c:v>163.85</c:v>
                </c:pt>
                <c:pt idx="670">
                  <c:v>163.85</c:v>
                </c:pt>
                <c:pt idx="671">
                  <c:v>163.85</c:v>
                </c:pt>
                <c:pt idx="672">
                  <c:v>163.85</c:v>
                </c:pt>
                <c:pt idx="673">
                  <c:v>163.85</c:v>
                </c:pt>
                <c:pt idx="674">
                  <c:v>163.85</c:v>
                </c:pt>
                <c:pt idx="675">
                  <c:v>163.85</c:v>
                </c:pt>
                <c:pt idx="676">
                  <c:v>163.85</c:v>
                </c:pt>
                <c:pt idx="677">
                  <c:v>163.85</c:v>
                </c:pt>
                <c:pt idx="678">
                  <c:v>163.85</c:v>
                </c:pt>
                <c:pt idx="679">
                  <c:v>163.85</c:v>
                </c:pt>
                <c:pt idx="680">
                  <c:v>163.85</c:v>
                </c:pt>
                <c:pt idx="681">
                  <c:v>163.85</c:v>
                </c:pt>
                <c:pt idx="682">
                  <c:v>163.85</c:v>
                </c:pt>
                <c:pt idx="683">
                  <c:v>163.85</c:v>
                </c:pt>
                <c:pt idx="684">
                  <c:v>163.85</c:v>
                </c:pt>
                <c:pt idx="685">
                  <c:v>163.85</c:v>
                </c:pt>
                <c:pt idx="686">
                  <c:v>163.85</c:v>
                </c:pt>
                <c:pt idx="687">
                  <c:v>163.85</c:v>
                </c:pt>
                <c:pt idx="688">
                  <c:v>163.85</c:v>
                </c:pt>
                <c:pt idx="689">
                  <c:v>163.85</c:v>
                </c:pt>
                <c:pt idx="690">
                  <c:v>163.85</c:v>
                </c:pt>
                <c:pt idx="691">
                  <c:v>163.85</c:v>
                </c:pt>
                <c:pt idx="692">
                  <c:v>163.85</c:v>
                </c:pt>
                <c:pt idx="693">
                  <c:v>163.85</c:v>
                </c:pt>
                <c:pt idx="694">
                  <c:v>163.85</c:v>
                </c:pt>
                <c:pt idx="695">
                  <c:v>163.85</c:v>
                </c:pt>
                <c:pt idx="696">
                  <c:v>163.85</c:v>
                </c:pt>
                <c:pt idx="697">
                  <c:v>163.85</c:v>
                </c:pt>
                <c:pt idx="698">
                  <c:v>163.85</c:v>
                </c:pt>
                <c:pt idx="699">
                  <c:v>163.85</c:v>
                </c:pt>
                <c:pt idx="700">
                  <c:v>163.85</c:v>
                </c:pt>
                <c:pt idx="701">
                  <c:v>163.85</c:v>
                </c:pt>
                <c:pt idx="702">
                  <c:v>163.85</c:v>
                </c:pt>
                <c:pt idx="703">
                  <c:v>163.85</c:v>
                </c:pt>
                <c:pt idx="704">
                  <c:v>163.85</c:v>
                </c:pt>
                <c:pt idx="705">
                  <c:v>163.85</c:v>
                </c:pt>
                <c:pt idx="706">
                  <c:v>163.85</c:v>
                </c:pt>
                <c:pt idx="707">
                  <c:v>163.85</c:v>
                </c:pt>
                <c:pt idx="708">
                  <c:v>163.85</c:v>
                </c:pt>
                <c:pt idx="709">
                  <c:v>163.85</c:v>
                </c:pt>
                <c:pt idx="710">
                  <c:v>163.85</c:v>
                </c:pt>
                <c:pt idx="711">
                  <c:v>163.85</c:v>
                </c:pt>
                <c:pt idx="712">
                  <c:v>163.85</c:v>
                </c:pt>
                <c:pt idx="713">
                  <c:v>163.85</c:v>
                </c:pt>
                <c:pt idx="714">
                  <c:v>163.85</c:v>
                </c:pt>
                <c:pt idx="715">
                  <c:v>163.85</c:v>
                </c:pt>
                <c:pt idx="716">
                  <c:v>163.85</c:v>
                </c:pt>
                <c:pt idx="717">
                  <c:v>163.85</c:v>
                </c:pt>
                <c:pt idx="718">
                  <c:v>163.85</c:v>
                </c:pt>
                <c:pt idx="719">
                  <c:v>163.85</c:v>
                </c:pt>
                <c:pt idx="720">
                  <c:v>163.85</c:v>
                </c:pt>
                <c:pt idx="721">
                  <c:v>163.85</c:v>
                </c:pt>
                <c:pt idx="722">
                  <c:v>163.85</c:v>
                </c:pt>
                <c:pt idx="723">
                  <c:v>163.85</c:v>
                </c:pt>
                <c:pt idx="724">
                  <c:v>163.85</c:v>
                </c:pt>
                <c:pt idx="725">
                  <c:v>163.85</c:v>
                </c:pt>
                <c:pt idx="726">
                  <c:v>163.85</c:v>
                </c:pt>
                <c:pt idx="727">
                  <c:v>163.85</c:v>
                </c:pt>
                <c:pt idx="728">
                  <c:v>163.85</c:v>
                </c:pt>
                <c:pt idx="729">
                  <c:v>163.85</c:v>
                </c:pt>
                <c:pt idx="730">
                  <c:v>163.85</c:v>
                </c:pt>
                <c:pt idx="731">
                  <c:v>163.85</c:v>
                </c:pt>
                <c:pt idx="732">
                  <c:v>163.85</c:v>
                </c:pt>
                <c:pt idx="733">
                  <c:v>163.85</c:v>
                </c:pt>
                <c:pt idx="734">
                  <c:v>163.85</c:v>
                </c:pt>
                <c:pt idx="735">
                  <c:v>163.85</c:v>
                </c:pt>
                <c:pt idx="736">
                  <c:v>163.85</c:v>
                </c:pt>
                <c:pt idx="737">
                  <c:v>163.85</c:v>
                </c:pt>
                <c:pt idx="738">
                  <c:v>163.85</c:v>
                </c:pt>
                <c:pt idx="739">
                  <c:v>163.85</c:v>
                </c:pt>
                <c:pt idx="740">
                  <c:v>163.85</c:v>
                </c:pt>
                <c:pt idx="741">
                  <c:v>163.85</c:v>
                </c:pt>
                <c:pt idx="742">
                  <c:v>163.85</c:v>
                </c:pt>
                <c:pt idx="743">
                  <c:v>163.85</c:v>
                </c:pt>
                <c:pt idx="744">
                  <c:v>163.85</c:v>
                </c:pt>
                <c:pt idx="745">
                  <c:v>163.85</c:v>
                </c:pt>
                <c:pt idx="746">
                  <c:v>163.85</c:v>
                </c:pt>
                <c:pt idx="747">
                  <c:v>163.85</c:v>
                </c:pt>
                <c:pt idx="748">
                  <c:v>163.85</c:v>
                </c:pt>
                <c:pt idx="749">
                  <c:v>163.85</c:v>
                </c:pt>
                <c:pt idx="750">
                  <c:v>163.85</c:v>
                </c:pt>
                <c:pt idx="751">
                  <c:v>163.85</c:v>
                </c:pt>
                <c:pt idx="752">
                  <c:v>163.85</c:v>
                </c:pt>
                <c:pt idx="753">
                  <c:v>163.85</c:v>
                </c:pt>
                <c:pt idx="754">
                  <c:v>163.85</c:v>
                </c:pt>
                <c:pt idx="755">
                  <c:v>163.85</c:v>
                </c:pt>
                <c:pt idx="756">
                  <c:v>163.85</c:v>
                </c:pt>
                <c:pt idx="757">
                  <c:v>163.85</c:v>
                </c:pt>
                <c:pt idx="758">
                  <c:v>163.85</c:v>
                </c:pt>
                <c:pt idx="759">
                  <c:v>163.85</c:v>
                </c:pt>
                <c:pt idx="760">
                  <c:v>163.85</c:v>
                </c:pt>
                <c:pt idx="761">
                  <c:v>163.85</c:v>
                </c:pt>
                <c:pt idx="762">
                  <c:v>163.85</c:v>
                </c:pt>
                <c:pt idx="763">
                  <c:v>163.85</c:v>
                </c:pt>
                <c:pt idx="764">
                  <c:v>163.85</c:v>
                </c:pt>
                <c:pt idx="765">
                  <c:v>163.85</c:v>
                </c:pt>
                <c:pt idx="766">
                  <c:v>163.85</c:v>
                </c:pt>
                <c:pt idx="767">
                  <c:v>163.85</c:v>
                </c:pt>
                <c:pt idx="768">
                  <c:v>163.85</c:v>
                </c:pt>
                <c:pt idx="769">
                  <c:v>163.85</c:v>
                </c:pt>
                <c:pt idx="770">
                  <c:v>163.85</c:v>
                </c:pt>
                <c:pt idx="771">
                  <c:v>163.85</c:v>
                </c:pt>
                <c:pt idx="772">
                  <c:v>163.85</c:v>
                </c:pt>
                <c:pt idx="773">
                  <c:v>163.85</c:v>
                </c:pt>
                <c:pt idx="774">
                  <c:v>163.85</c:v>
                </c:pt>
                <c:pt idx="775">
                  <c:v>163.85</c:v>
                </c:pt>
                <c:pt idx="776">
                  <c:v>163.85</c:v>
                </c:pt>
                <c:pt idx="777">
                  <c:v>163.85</c:v>
                </c:pt>
                <c:pt idx="778">
                  <c:v>163.85</c:v>
                </c:pt>
                <c:pt idx="779">
                  <c:v>163.85</c:v>
                </c:pt>
                <c:pt idx="780">
                  <c:v>163.85</c:v>
                </c:pt>
                <c:pt idx="781">
                  <c:v>163.85</c:v>
                </c:pt>
                <c:pt idx="782">
                  <c:v>163.85</c:v>
                </c:pt>
                <c:pt idx="783">
                  <c:v>163.85</c:v>
                </c:pt>
                <c:pt idx="784">
                  <c:v>163.85</c:v>
                </c:pt>
                <c:pt idx="785">
                  <c:v>163.85</c:v>
                </c:pt>
                <c:pt idx="786">
                  <c:v>163.85</c:v>
                </c:pt>
                <c:pt idx="787">
                  <c:v>163.85</c:v>
                </c:pt>
                <c:pt idx="788">
                  <c:v>163.85</c:v>
                </c:pt>
                <c:pt idx="789">
                  <c:v>163.85</c:v>
                </c:pt>
                <c:pt idx="790">
                  <c:v>163.85</c:v>
                </c:pt>
                <c:pt idx="791">
                  <c:v>163.85</c:v>
                </c:pt>
                <c:pt idx="792">
                  <c:v>163.85</c:v>
                </c:pt>
                <c:pt idx="793">
                  <c:v>163.85</c:v>
                </c:pt>
                <c:pt idx="794">
                  <c:v>163.85</c:v>
                </c:pt>
                <c:pt idx="795">
                  <c:v>163.85</c:v>
                </c:pt>
                <c:pt idx="796">
                  <c:v>163.85</c:v>
                </c:pt>
                <c:pt idx="797">
                  <c:v>163.85</c:v>
                </c:pt>
                <c:pt idx="798">
                  <c:v>163.85</c:v>
                </c:pt>
                <c:pt idx="799">
                  <c:v>163.85</c:v>
                </c:pt>
                <c:pt idx="800">
                  <c:v>163.85</c:v>
                </c:pt>
                <c:pt idx="801">
                  <c:v>163.85</c:v>
                </c:pt>
                <c:pt idx="802">
                  <c:v>163.85</c:v>
                </c:pt>
                <c:pt idx="803">
                  <c:v>163.85</c:v>
                </c:pt>
                <c:pt idx="804">
                  <c:v>163.85</c:v>
                </c:pt>
                <c:pt idx="805">
                  <c:v>163.85</c:v>
                </c:pt>
                <c:pt idx="806">
                  <c:v>163.85</c:v>
                </c:pt>
                <c:pt idx="807">
                  <c:v>163.85</c:v>
                </c:pt>
                <c:pt idx="808">
                  <c:v>163.85</c:v>
                </c:pt>
                <c:pt idx="809">
                  <c:v>163.85</c:v>
                </c:pt>
                <c:pt idx="810">
                  <c:v>163.85</c:v>
                </c:pt>
                <c:pt idx="811">
                  <c:v>163.85</c:v>
                </c:pt>
                <c:pt idx="812">
                  <c:v>163.85</c:v>
                </c:pt>
                <c:pt idx="813">
                  <c:v>163.85</c:v>
                </c:pt>
                <c:pt idx="814">
                  <c:v>163.85</c:v>
                </c:pt>
                <c:pt idx="815">
                  <c:v>163.85</c:v>
                </c:pt>
                <c:pt idx="816">
                  <c:v>163.85</c:v>
                </c:pt>
                <c:pt idx="817">
                  <c:v>163.85</c:v>
                </c:pt>
                <c:pt idx="818">
                  <c:v>163.85</c:v>
                </c:pt>
                <c:pt idx="819">
                  <c:v>163.85</c:v>
                </c:pt>
                <c:pt idx="820">
                  <c:v>163.85</c:v>
                </c:pt>
                <c:pt idx="821">
                  <c:v>163.85</c:v>
                </c:pt>
                <c:pt idx="822">
                  <c:v>163.85</c:v>
                </c:pt>
                <c:pt idx="823">
                  <c:v>163.85</c:v>
                </c:pt>
                <c:pt idx="824">
                  <c:v>163.85</c:v>
                </c:pt>
                <c:pt idx="825">
                  <c:v>163.85</c:v>
                </c:pt>
                <c:pt idx="826">
                  <c:v>163.85</c:v>
                </c:pt>
                <c:pt idx="827">
                  <c:v>163.85</c:v>
                </c:pt>
                <c:pt idx="828">
                  <c:v>163.85</c:v>
                </c:pt>
                <c:pt idx="829">
                  <c:v>163.85</c:v>
                </c:pt>
                <c:pt idx="830">
                  <c:v>163.85</c:v>
                </c:pt>
                <c:pt idx="831">
                  <c:v>163.85</c:v>
                </c:pt>
                <c:pt idx="832">
                  <c:v>163.85</c:v>
                </c:pt>
                <c:pt idx="833">
                  <c:v>163.85</c:v>
                </c:pt>
                <c:pt idx="834">
                  <c:v>163.85</c:v>
                </c:pt>
                <c:pt idx="835">
                  <c:v>163.85</c:v>
                </c:pt>
                <c:pt idx="836">
                  <c:v>163.85</c:v>
                </c:pt>
                <c:pt idx="837">
                  <c:v>163.85</c:v>
                </c:pt>
                <c:pt idx="838">
                  <c:v>163.85</c:v>
                </c:pt>
                <c:pt idx="839">
                  <c:v>163.85</c:v>
                </c:pt>
                <c:pt idx="840">
                  <c:v>163.85</c:v>
                </c:pt>
                <c:pt idx="841">
                  <c:v>163.85</c:v>
                </c:pt>
                <c:pt idx="842">
                  <c:v>163.85</c:v>
                </c:pt>
                <c:pt idx="843">
                  <c:v>163.85</c:v>
                </c:pt>
                <c:pt idx="844">
                  <c:v>163.85</c:v>
                </c:pt>
                <c:pt idx="845">
                  <c:v>163.85</c:v>
                </c:pt>
                <c:pt idx="846">
                  <c:v>163.85</c:v>
                </c:pt>
                <c:pt idx="847">
                  <c:v>163.85</c:v>
                </c:pt>
                <c:pt idx="848">
                  <c:v>163.85</c:v>
                </c:pt>
                <c:pt idx="849">
                  <c:v>163.85</c:v>
                </c:pt>
                <c:pt idx="850">
                  <c:v>163.85</c:v>
                </c:pt>
                <c:pt idx="851">
                  <c:v>163.85</c:v>
                </c:pt>
                <c:pt idx="852">
                  <c:v>163.85</c:v>
                </c:pt>
                <c:pt idx="853">
                  <c:v>163.85</c:v>
                </c:pt>
                <c:pt idx="854">
                  <c:v>163.85</c:v>
                </c:pt>
                <c:pt idx="855">
                  <c:v>163.85</c:v>
                </c:pt>
                <c:pt idx="856">
                  <c:v>163.85</c:v>
                </c:pt>
                <c:pt idx="857">
                  <c:v>163.85</c:v>
                </c:pt>
                <c:pt idx="858">
                  <c:v>163.85</c:v>
                </c:pt>
                <c:pt idx="859">
                  <c:v>163.85</c:v>
                </c:pt>
                <c:pt idx="860">
                  <c:v>163.85</c:v>
                </c:pt>
                <c:pt idx="861">
                  <c:v>163.85</c:v>
                </c:pt>
                <c:pt idx="862">
                  <c:v>163.85</c:v>
                </c:pt>
                <c:pt idx="863">
                  <c:v>163.85</c:v>
                </c:pt>
                <c:pt idx="864">
                  <c:v>163.85</c:v>
                </c:pt>
                <c:pt idx="865">
                  <c:v>163.85</c:v>
                </c:pt>
                <c:pt idx="866">
                  <c:v>163.85</c:v>
                </c:pt>
                <c:pt idx="867">
                  <c:v>163.85</c:v>
                </c:pt>
                <c:pt idx="868">
                  <c:v>163.85</c:v>
                </c:pt>
                <c:pt idx="869">
                  <c:v>163.85</c:v>
                </c:pt>
                <c:pt idx="870">
                  <c:v>163.85</c:v>
                </c:pt>
                <c:pt idx="871">
                  <c:v>163.85</c:v>
                </c:pt>
                <c:pt idx="872">
                  <c:v>163.85</c:v>
                </c:pt>
                <c:pt idx="873">
                  <c:v>163.85</c:v>
                </c:pt>
                <c:pt idx="874">
                  <c:v>163.85</c:v>
                </c:pt>
                <c:pt idx="875">
                  <c:v>163.85</c:v>
                </c:pt>
                <c:pt idx="876">
                  <c:v>163.85</c:v>
                </c:pt>
                <c:pt idx="877">
                  <c:v>163.85</c:v>
                </c:pt>
                <c:pt idx="878">
                  <c:v>163.85</c:v>
                </c:pt>
                <c:pt idx="879">
                  <c:v>163.85</c:v>
                </c:pt>
                <c:pt idx="880">
                  <c:v>163.85</c:v>
                </c:pt>
                <c:pt idx="881">
                  <c:v>163.85</c:v>
                </c:pt>
                <c:pt idx="882">
                  <c:v>163.85</c:v>
                </c:pt>
                <c:pt idx="883">
                  <c:v>163.85</c:v>
                </c:pt>
                <c:pt idx="884">
                  <c:v>163.85</c:v>
                </c:pt>
                <c:pt idx="885">
                  <c:v>163.85</c:v>
                </c:pt>
                <c:pt idx="886">
                  <c:v>163.85</c:v>
                </c:pt>
                <c:pt idx="887">
                  <c:v>163.85</c:v>
                </c:pt>
                <c:pt idx="888">
                  <c:v>163.85</c:v>
                </c:pt>
                <c:pt idx="889">
                  <c:v>163.85</c:v>
                </c:pt>
                <c:pt idx="890">
                  <c:v>163.85</c:v>
                </c:pt>
                <c:pt idx="891">
                  <c:v>163.85</c:v>
                </c:pt>
                <c:pt idx="892">
                  <c:v>163.85</c:v>
                </c:pt>
                <c:pt idx="893">
                  <c:v>163.85</c:v>
                </c:pt>
                <c:pt idx="894">
                  <c:v>163.85</c:v>
                </c:pt>
                <c:pt idx="895">
                  <c:v>163.85</c:v>
                </c:pt>
                <c:pt idx="896">
                  <c:v>163.85</c:v>
                </c:pt>
                <c:pt idx="897">
                  <c:v>163.85</c:v>
                </c:pt>
                <c:pt idx="898">
                  <c:v>163.85</c:v>
                </c:pt>
                <c:pt idx="899">
                  <c:v>163.85</c:v>
                </c:pt>
                <c:pt idx="900">
                  <c:v>163.85</c:v>
                </c:pt>
                <c:pt idx="901">
                  <c:v>163.85</c:v>
                </c:pt>
                <c:pt idx="902">
                  <c:v>163.85</c:v>
                </c:pt>
                <c:pt idx="903">
                  <c:v>163.85</c:v>
                </c:pt>
                <c:pt idx="904">
                  <c:v>163.85</c:v>
                </c:pt>
                <c:pt idx="905">
                  <c:v>163.85</c:v>
                </c:pt>
                <c:pt idx="906">
                  <c:v>163.85</c:v>
                </c:pt>
                <c:pt idx="907">
                  <c:v>163.85</c:v>
                </c:pt>
                <c:pt idx="908">
                  <c:v>163.85</c:v>
                </c:pt>
                <c:pt idx="909">
                  <c:v>163.85</c:v>
                </c:pt>
                <c:pt idx="910">
                  <c:v>163.85</c:v>
                </c:pt>
                <c:pt idx="911">
                  <c:v>163.85</c:v>
                </c:pt>
                <c:pt idx="912">
                  <c:v>163.85</c:v>
                </c:pt>
                <c:pt idx="913">
                  <c:v>163.85</c:v>
                </c:pt>
                <c:pt idx="914">
                  <c:v>163.85</c:v>
                </c:pt>
                <c:pt idx="915">
                  <c:v>163.85</c:v>
                </c:pt>
                <c:pt idx="916">
                  <c:v>163.85</c:v>
                </c:pt>
                <c:pt idx="917">
                  <c:v>163.85</c:v>
                </c:pt>
                <c:pt idx="918">
                  <c:v>163.85</c:v>
                </c:pt>
                <c:pt idx="919">
                  <c:v>163.85</c:v>
                </c:pt>
                <c:pt idx="920">
                  <c:v>163.85</c:v>
                </c:pt>
                <c:pt idx="921">
                  <c:v>163.85</c:v>
                </c:pt>
                <c:pt idx="922">
                  <c:v>163.85</c:v>
                </c:pt>
                <c:pt idx="923">
                  <c:v>163.85</c:v>
                </c:pt>
                <c:pt idx="924">
                  <c:v>163.85</c:v>
                </c:pt>
                <c:pt idx="925">
                  <c:v>163.85</c:v>
                </c:pt>
                <c:pt idx="926">
                  <c:v>163.85</c:v>
                </c:pt>
                <c:pt idx="927">
                  <c:v>163.85</c:v>
                </c:pt>
                <c:pt idx="928">
                  <c:v>163.85</c:v>
                </c:pt>
                <c:pt idx="929">
                  <c:v>163.85</c:v>
                </c:pt>
                <c:pt idx="930">
                  <c:v>163.85</c:v>
                </c:pt>
                <c:pt idx="931">
                  <c:v>163.85</c:v>
                </c:pt>
                <c:pt idx="932">
                  <c:v>163.85</c:v>
                </c:pt>
                <c:pt idx="933">
                  <c:v>163.85</c:v>
                </c:pt>
                <c:pt idx="934">
                  <c:v>163.85</c:v>
                </c:pt>
                <c:pt idx="935">
                  <c:v>163.85</c:v>
                </c:pt>
                <c:pt idx="936">
                  <c:v>163.85</c:v>
                </c:pt>
                <c:pt idx="937">
                  <c:v>163.85</c:v>
                </c:pt>
                <c:pt idx="938">
                  <c:v>163.85</c:v>
                </c:pt>
                <c:pt idx="939">
                  <c:v>163.85</c:v>
                </c:pt>
                <c:pt idx="940">
                  <c:v>163.85</c:v>
                </c:pt>
                <c:pt idx="941">
                  <c:v>163.85</c:v>
                </c:pt>
                <c:pt idx="942">
                  <c:v>163.85</c:v>
                </c:pt>
                <c:pt idx="943">
                  <c:v>163.85</c:v>
                </c:pt>
                <c:pt idx="944">
                  <c:v>163.85</c:v>
                </c:pt>
                <c:pt idx="945">
                  <c:v>163.85</c:v>
                </c:pt>
                <c:pt idx="946">
                  <c:v>163.85</c:v>
                </c:pt>
                <c:pt idx="947">
                  <c:v>163.85</c:v>
                </c:pt>
                <c:pt idx="948">
                  <c:v>163.85</c:v>
                </c:pt>
                <c:pt idx="949">
                  <c:v>163.85</c:v>
                </c:pt>
                <c:pt idx="950">
                  <c:v>163.85</c:v>
                </c:pt>
                <c:pt idx="951">
                  <c:v>163.85</c:v>
                </c:pt>
                <c:pt idx="952">
                  <c:v>163.85</c:v>
                </c:pt>
                <c:pt idx="953">
                  <c:v>163.85</c:v>
                </c:pt>
                <c:pt idx="954">
                  <c:v>163.85</c:v>
                </c:pt>
                <c:pt idx="955">
                  <c:v>163.85</c:v>
                </c:pt>
                <c:pt idx="956">
                  <c:v>163.85</c:v>
                </c:pt>
                <c:pt idx="957">
                  <c:v>163.85</c:v>
                </c:pt>
                <c:pt idx="958">
                  <c:v>163.85</c:v>
                </c:pt>
                <c:pt idx="959">
                  <c:v>163.85</c:v>
                </c:pt>
                <c:pt idx="960">
                  <c:v>163.85</c:v>
                </c:pt>
                <c:pt idx="961">
                  <c:v>163.85</c:v>
                </c:pt>
                <c:pt idx="962">
                  <c:v>163.85</c:v>
                </c:pt>
                <c:pt idx="963">
                  <c:v>163.85</c:v>
                </c:pt>
                <c:pt idx="964">
                  <c:v>163.85</c:v>
                </c:pt>
                <c:pt idx="965">
                  <c:v>163.85</c:v>
                </c:pt>
                <c:pt idx="966">
                  <c:v>163.85</c:v>
                </c:pt>
                <c:pt idx="967">
                  <c:v>163.85</c:v>
                </c:pt>
                <c:pt idx="968">
                  <c:v>163.85</c:v>
                </c:pt>
                <c:pt idx="969">
                  <c:v>163.85</c:v>
                </c:pt>
                <c:pt idx="970">
                  <c:v>163.85</c:v>
                </c:pt>
                <c:pt idx="971">
                  <c:v>163.85</c:v>
                </c:pt>
                <c:pt idx="972">
                  <c:v>163.85</c:v>
                </c:pt>
                <c:pt idx="973">
                  <c:v>163.85</c:v>
                </c:pt>
                <c:pt idx="974">
                  <c:v>163.85</c:v>
                </c:pt>
                <c:pt idx="975">
                  <c:v>163.85</c:v>
                </c:pt>
                <c:pt idx="976">
                  <c:v>163.85</c:v>
                </c:pt>
                <c:pt idx="977">
                  <c:v>163.85</c:v>
                </c:pt>
                <c:pt idx="978">
                  <c:v>163.85</c:v>
                </c:pt>
                <c:pt idx="979">
                  <c:v>163.85</c:v>
                </c:pt>
                <c:pt idx="980">
                  <c:v>163.85</c:v>
                </c:pt>
                <c:pt idx="981">
                  <c:v>163.85</c:v>
                </c:pt>
                <c:pt idx="982">
                  <c:v>163.85</c:v>
                </c:pt>
                <c:pt idx="983">
                  <c:v>163.85</c:v>
                </c:pt>
                <c:pt idx="984">
                  <c:v>163.85</c:v>
                </c:pt>
                <c:pt idx="985">
                  <c:v>163.85</c:v>
                </c:pt>
                <c:pt idx="986">
                  <c:v>163.85</c:v>
                </c:pt>
                <c:pt idx="987">
                  <c:v>163.85</c:v>
                </c:pt>
                <c:pt idx="988">
                  <c:v>163.85</c:v>
                </c:pt>
                <c:pt idx="989">
                  <c:v>163.85</c:v>
                </c:pt>
                <c:pt idx="990">
                  <c:v>163.85</c:v>
                </c:pt>
                <c:pt idx="991">
                  <c:v>163.85</c:v>
                </c:pt>
                <c:pt idx="992">
                  <c:v>163.85</c:v>
                </c:pt>
                <c:pt idx="993">
                  <c:v>163.85</c:v>
                </c:pt>
                <c:pt idx="994">
                  <c:v>163.85</c:v>
                </c:pt>
                <c:pt idx="995">
                  <c:v>163.85</c:v>
                </c:pt>
                <c:pt idx="996">
                  <c:v>163.85</c:v>
                </c:pt>
                <c:pt idx="997">
                  <c:v>163.85</c:v>
                </c:pt>
                <c:pt idx="998">
                  <c:v>163.85</c:v>
                </c:pt>
                <c:pt idx="999">
                  <c:v>163.85</c:v>
                </c:pt>
                <c:pt idx="1000">
                  <c:v>163.85</c:v>
                </c:pt>
                <c:pt idx="1001">
                  <c:v>163.85</c:v>
                </c:pt>
                <c:pt idx="1002">
                  <c:v>163.85</c:v>
                </c:pt>
                <c:pt idx="1003">
                  <c:v>163.85</c:v>
                </c:pt>
                <c:pt idx="1004">
                  <c:v>163.85</c:v>
                </c:pt>
                <c:pt idx="1005">
                  <c:v>163.85</c:v>
                </c:pt>
                <c:pt idx="1006">
                  <c:v>163.85</c:v>
                </c:pt>
                <c:pt idx="1007">
                  <c:v>163.85</c:v>
                </c:pt>
                <c:pt idx="1008">
                  <c:v>163.85</c:v>
                </c:pt>
                <c:pt idx="1009">
                  <c:v>163.85</c:v>
                </c:pt>
                <c:pt idx="1010">
                  <c:v>163.85</c:v>
                </c:pt>
                <c:pt idx="1011">
                  <c:v>163.85</c:v>
                </c:pt>
                <c:pt idx="1012">
                  <c:v>163.85</c:v>
                </c:pt>
                <c:pt idx="1013">
                  <c:v>163.85</c:v>
                </c:pt>
                <c:pt idx="1014">
                  <c:v>163.85</c:v>
                </c:pt>
                <c:pt idx="1015">
                  <c:v>163.85</c:v>
                </c:pt>
                <c:pt idx="1016">
                  <c:v>163.85</c:v>
                </c:pt>
                <c:pt idx="1017">
                  <c:v>163.85</c:v>
                </c:pt>
                <c:pt idx="1018">
                  <c:v>163.85</c:v>
                </c:pt>
                <c:pt idx="1019">
                  <c:v>163.85</c:v>
                </c:pt>
                <c:pt idx="1020">
                  <c:v>163.85</c:v>
                </c:pt>
                <c:pt idx="1021">
                  <c:v>163.85</c:v>
                </c:pt>
                <c:pt idx="1022">
                  <c:v>163.85</c:v>
                </c:pt>
                <c:pt idx="1023">
                  <c:v>163.85</c:v>
                </c:pt>
                <c:pt idx="1024">
                  <c:v>163.85</c:v>
                </c:pt>
                <c:pt idx="1025">
                  <c:v>163.85</c:v>
                </c:pt>
                <c:pt idx="1026">
                  <c:v>163.85</c:v>
                </c:pt>
                <c:pt idx="1027">
                  <c:v>163.85</c:v>
                </c:pt>
                <c:pt idx="1028">
                  <c:v>163.85</c:v>
                </c:pt>
                <c:pt idx="1029">
                  <c:v>163.85</c:v>
                </c:pt>
                <c:pt idx="1030">
                  <c:v>163.85</c:v>
                </c:pt>
                <c:pt idx="1031">
                  <c:v>163.85</c:v>
                </c:pt>
                <c:pt idx="1032">
                  <c:v>163.85</c:v>
                </c:pt>
                <c:pt idx="1033">
                  <c:v>163.85</c:v>
                </c:pt>
                <c:pt idx="1034">
                  <c:v>163.85</c:v>
                </c:pt>
                <c:pt idx="1035">
                  <c:v>163.85</c:v>
                </c:pt>
                <c:pt idx="1036">
                  <c:v>163.85</c:v>
                </c:pt>
                <c:pt idx="1037">
                  <c:v>163.85</c:v>
                </c:pt>
                <c:pt idx="1038">
                  <c:v>163.85</c:v>
                </c:pt>
                <c:pt idx="1039">
                  <c:v>163.85</c:v>
                </c:pt>
                <c:pt idx="1040">
                  <c:v>163.85</c:v>
                </c:pt>
                <c:pt idx="1041">
                  <c:v>163.85</c:v>
                </c:pt>
                <c:pt idx="1042">
                  <c:v>163.85</c:v>
                </c:pt>
                <c:pt idx="1043">
                  <c:v>163.85</c:v>
                </c:pt>
                <c:pt idx="1044">
                  <c:v>163.85</c:v>
                </c:pt>
                <c:pt idx="1045">
                  <c:v>163.85</c:v>
                </c:pt>
                <c:pt idx="1046">
                  <c:v>163.85</c:v>
                </c:pt>
                <c:pt idx="1047">
                  <c:v>163.85</c:v>
                </c:pt>
                <c:pt idx="1048">
                  <c:v>163.85</c:v>
                </c:pt>
                <c:pt idx="1049">
                  <c:v>163.85</c:v>
                </c:pt>
                <c:pt idx="1050">
                  <c:v>163.85</c:v>
                </c:pt>
                <c:pt idx="1051">
                  <c:v>163.85</c:v>
                </c:pt>
                <c:pt idx="1052">
                  <c:v>163.85</c:v>
                </c:pt>
                <c:pt idx="1053">
                  <c:v>163.85</c:v>
                </c:pt>
                <c:pt idx="1054">
                  <c:v>163.85</c:v>
                </c:pt>
                <c:pt idx="1055">
                  <c:v>163.85</c:v>
                </c:pt>
                <c:pt idx="1056">
                  <c:v>163.85</c:v>
                </c:pt>
                <c:pt idx="1057">
                  <c:v>163.85</c:v>
                </c:pt>
                <c:pt idx="1058">
                  <c:v>163.85</c:v>
                </c:pt>
                <c:pt idx="1059">
                  <c:v>163.85</c:v>
                </c:pt>
                <c:pt idx="1060">
                  <c:v>163.85</c:v>
                </c:pt>
                <c:pt idx="1061">
                  <c:v>163.85</c:v>
                </c:pt>
                <c:pt idx="1062">
                  <c:v>163.85</c:v>
                </c:pt>
                <c:pt idx="1063">
                  <c:v>163.85</c:v>
                </c:pt>
                <c:pt idx="1064">
                  <c:v>163.85</c:v>
                </c:pt>
                <c:pt idx="1065">
                  <c:v>163.85</c:v>
                </c:pt>
                <c:pt idx="1066">
                  <c:v>163.85</c:v>
                </c:pt>
                <c:pt idx="1067">
                  <c:v>163.85</c:v>
                </c:pt>
                <c:pt idx="1068">
                  <c:v>163.85</c:v>
                </c:pt>
                <c:pt idx="1069">
                  <c:v>163.85</c:v>
                </c:pt>
                <c:pt idx="1070">
                  <c:v>163.85</c:v>
                </c:pt>
                <c:pt idx="1071">
                  <c:v>163.85</c:v>
                </c:pt>
                <c:pt idx="1072">
                  <c:v>163.85</c:v>
                </c:pt>
                <c:pt idx="1073">
                  <c:v>163.85</c:v>
                </c:pt>
                <c:pt idx="1074">
                  <c:v>163.85</c:v>
                </c:pt>
                <c:pt idx="1075">
                  <c:v>163.85</c:v>
                </c:pt>
                <c:pt idx="1076">
                  <c:v>163.85</c:v>
                </c:pt>
                <c:pt idx="1077">
                  <c:v>163.85</c:v>
                </c:pt>
                <c:pt idx="1078">
                  <c:v>163.85</c:v>
                </c:pt>
                <c:pt idx="1079">
                  <c:v>163.85</c:v>
                </c:pt>
                <c:pt idx="1080">
                  <c:v>163.85</c:v>
                </c:pt>
                <c:pt idx="1081">
                  <c:v>163.85</c:v>
                </c:pt>
                <c:pt idx="1082">
                  <c:v>163.85</c:v>
                </c:pt>
                <c:pt idx="1083">
                  <c:v>163.85</c:v>
                </c:pt>
                <c:pt idx="1084">
                  <c:v>163.85</c:v>
                </c:pt>
                <c:pt idx="1085">
                  <c:v>163.85</c:v>
                </c:pt>
                <c:pt idx="1086">
                  <c:v>163.85</c:v>
                </c:pt>
                <c:pt idx="1087">
                  <c:v>163.85</c:v>
                </c:pt>
                <c:pt idx="1088">
                  <c:v>163.85</c:v>
                </c:pt>
                <c:pt idx="1089">
                  <c:v>163.85</c:v>
                </c:pt>
                <c:pt idx="1090">
                  <c:v>163.85</c:v>
                </c:pt>
                <c:pt idx="1091">
                  <c:v>163.85</c:v>
                </c:pt>
                <c:pt idx="1092">
                  <c:v>163.85</c:v>
                </c:pt>
                <c:pt idx="1093">
                  <c:v>163.85</c:v>
                </c:pt>
                <c:pt idx="1094">
                  <c:v>163.85</c:v>
                </c:pt>
                <c:pt idx="1095">
                  <c:v>163.85</c:v>
                </c:pt>
                <c:pt idx="1096">
                  <c:v>163.85</c:v>
                </c:pt>
                <c:pt idx="1097">
                  <c:v>163.85</c:v>
                </c:pt>
                <c:pt idx="1098">
                  <c:v>163.85</c:v>
                </c:pt>
                <c:pt idx="1099">
                  <c:v>163.85</c:v>
                </c:pt>
                <c:pt idx="1100">
                  <c:v>163.85</c:v>
                </c:pt>
                <c:pt idx="1101">
                  <c:v>163.85</c:v>
                </c:pt>
                <c:pt idx="1102">
                  <c:v>163.85</c:v>
                </c:pt>
                <c:pt idx="1103">
                  <c:v>163.85</c:v>
                </c:pt>
                <c:pt idx="1104">
                  <c:v>163.85</c:v>
                </c:pt>
                <c:pt idx="1105">
                  <c:v>163.85</c:v>
                </c:pt>
                <c:pt idx="1106">
                  <c:v>163.85</c:v>
                </c:pt>
                <c:pt idx="1107">
                  <c:v>163.85</c:v>
                </c:pt>
                <c:pt idx="1108">
                  <c:v>163.85</c:v>
                </c:pt>
                <c:pt idx="1109">
                  <c:v>163.85</c:v>
                </c:pt>
                <c:pt idx="1110">
                  <c:v>163.85</c:v>
                </c:pt>
                <c:pt idx="1111">
                  <c:v>163.85</c:v>
                </c:pt>
                <c:pt idx="1112">
                  <c:v>163.85</c:v>
                </c:pt>
                <c:pt idx="1113">
                  <c:v>163.85</c:v>
                </c:pt>
                <c:pt idx="1114">
                  <c:v>163.85</c:v>
                </c:pt>
                <c:pt idx="1115">
                  <c:v>163.85</c:v>
                </c:pt>
                <c:pt idx="1116">
                  <c:v>163.85</c:v>
                </c:pt>
                <c:pt idx="1117">
                  <c:v>163.85</c:v>
                </c:pt>
                <c:pt idx="1118">
                  <c:v>163.85</c:v>
                </c:pt>
                <c:pt idx="1119">
                  <c:v>163.85</c:v>
                </c:pt>
                <c:pt idx="1120">
                  <c:v>163.85</c:v>
                </c:pt>
                <c:pt idx="1121">
                  <c:v>163.85</c:v>
                </c:pt>
                <c:pt idx="1122">
                  <c:v>163.85</c:v>
                </c:pt>
                <c:pt idx="1123">
                  <c:v>163.85</c:v>
                </c:pt>
                <c:pt idx="1124">
                  <c:v>163.85</c:v>
                </c:pt>
                <c:pt idx="1125">
                  <c:v>163.85</c:v>
                </c:pt>
                <c:pt idx="1126">
                  <c:v>163.85</c:v>
                </c:pt>
                <c:pt idx="1127">
                  <c:v>163.85</c:v>
                </c:pt>
                <c:pt idx="1128">
                  <c:v>163.85</c:v>
                </c:pt>
                <c:pt idx="1129">
                  <c:v>163.85</c:v>
                </c:pt>
                <c:pt idx="1130">
                  <c:v>163.85</c:v>
                </c:pt>
                <c:pt idx="1131">
                  <c:v>163.85</c:v>
                </c:pt>
                <c:pt idx="1132">
                  <c:v>163.85</c:v>
                </c:pt>
                <c:pt idx="1133">
                  <c:v>163.85</c:v>
                </c:pt>
                <c:pt idx="1134">
                  <c:v>163.85</c:v>
                </c:pt>
                <c:pt idx="1135">
                  <c:v>163.85</c:v>
                </c:pt>
                <c:pt idx="1136">
                  <c:v>163.85</c:v>
                </c:pt>
                <c:pt idx="1137">
                  <c:v>163.85</c:v>
                </c:pt>
                <c:pt idx="1138">
                  <c:v>163.85</c:v>
                </c:pt>
                <c:pt idx="1139">
                  <c:v>163.85</c:v>
                </c:pt>
                <c:pt idx="1140">
                  <c:v>163.85</c:v>
                </c:pt>
                <c:pt idx="1141">
                  <c:v>163.85</c:v>
                </c:pt>
                <c:pt idx="1142">
                  <c:v>163.85</c:v>
                </c:pt>
                <c:pt idx="1143">
                  <c:v>163.85</c:v>
                </c:pt>
                <c:pt idx="1144">
                  <c:v>163.85</c:v>
                </c:pt>
                <c:pt idx="1145">
                  <c:v>163.85</c:v>
                </c:pt>
                <c:pt idx="1146">
                  <c:v>163.85</c:v>
                </c:pt>
                <c:pt idx="1147">
                  <c:v>163.85</c:v>
                </c:pt>
                <c:pt idx="1148">
                  <c:v>163.85</c:v>
                </c:pt>
                <c:pt idx="1149">
                  <c:v>163.85</c:v>
                </c:pt>
                <c:pt idx="1150">
                  <c:v>163.85</c:v>
                </c:pt>
                <c:pt idx="1151">
                  <c:v>163.85</c:v>
                </c:pt>
                <c:pt idx="1152">
                  <c:v>163.85</c:v>
                </c:pt>
                <c:pt idx="1153">
                  <c:v>163.85</c:v>
                </c:pt>
                <c:pt idx="1154">
                  <c:v>163.85</c:v>
                </c:pt>
                <c:pt idx="1155">
                  <c:v>163.85</c:v>
                </c:pt>
                <c:pt idx="1156">
                  <c:v>163.85</c:v>
                </c:pt>
                <c:pt idx="1157">
                  <c:v>163.85</c:v>
                </c:pt>
                <c:pt idx="1158">
                  <c:v>163.85</c:v>
                </c:pt>
                <c:pt idx="1159">
                  <c:v>163.85</c:v>
                </c:pt>
                <c:pt idx="1160">
                  <c:v>163.85</c:v>
                </c:pt>
                <c:pt idx="1161">
                  <c:v>163.85</c:v>
                </c:pt>
                <c:pt idx="1162">
                  <c:v>163.85</c:v>
                </c:pt>
                <c:pt idx="1163">
                  <c:v>163.85</c:v>
                </c:pt>
                <c:pt idx="1164">
                  <c:v>163.85</c:v>
                </c:pt>
                <c:pt idx="1165">
                  <c:v>163.85</c:v>
                </c:pt>
                <c:pt idx="1166">
                  <c:v>163.85</c:v>
                </c:pt>
                <c:pt idx="1167">
                  <c:v>163.85</c:v>
                </c:pt>
                <c:pt idx="1168">
                  <c:v>163.85</c:v>
                </c:pt>
                <c:pt idx="1169">
                  <c:v>163.85</c:v>
                </c:pt>
                <c:pt idx="1170">
                  <c:v>163.85</c:v>
                </c:pt>
                <c:pt idx="1171">
                  <c:v>163.85</c:v>
                </c:pt>
                <c:pt idx="1172">
                  <c:v>163.85</c:v>
                </c:pt>
                <c:pt idx="1173">
                  <c:v>163.85</c:v>
                </c:pt>
                <c:pt idx="1174">
                  <c:v>163.85</c:v>
                </c:pt>
                <c:pt idx="1175">
                  <c:v>163.85</c:v>
                </c:pt>
                <c:pt idx="1176">
                  <c:v>163.85</c:v>
                </c:pt>
                <c:pt idx="1177">
                  <c:v>163.85</c:v>
                </c:pt>
                <c:pt idx="1178">
                  <c:v>163.85</c:v>
                </c:pt>
                <c:pt idx="1179">
                  <c:v>163.85</c:v>
                </c:pt>
                <c:pt idx="1180">
                  <c:v>163.85</c:v>
                </c:pt>
                <c:pt idx="1181">
                  <c:v>163.85</c:v>
                </c:pt>
                <c:pt idx="1182">
                  <c:v>163.85</c:v>
                </c:pt>
                <c:pt idx="1183">
                  <c:v>163.85</c:v>
                </c:pt>
                <c:pt idx="1184">
                  <c:v>163.85</c:v>
                </c:pt>
                <c:pt idx="1185">
                  <c:v>163.85</c:v>
                </c:pt>
                <c:pt idx="1186">
                  <c:v>163.85</c:v>
                </c:pt>
                <c:pt idx="1187">
                  <c:v>163.85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'HR Chart Data'!$O$7</c:f>
              <c:strCache>
                <c:ptCount val="1"/>
                <c:pt idx="0">
                  <c:v> AN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4.3071855872961456E-3"/>
                  <c:y val="-2.834417867481565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[0]!HRData11</c:f>
              <c:numCache>
                <c:formatCode>General</c:formatCode>
                <c:ptCount val="1188"/>
                <c:pt idx="0">
                  <c:v>0</c:v>
                </c:pt>
                <c:pt idx="1">
                  <c:v>177.95</c:v>
                </c:pt>
                <c:pt idx="2">
                  <c:v>177.95</c:v>
                </c:pt>
                <c:pt idx="3">
                  <c:v>177.95</c:v>
                </c:pt>
                <c:pt idx="4">
                  <c:v>177.95</c:v>
                </c:pt>
                <c:pt idx="5">
                  <c:v>177.95</c:v>
                </c:pt>
                <c:pt idx="6">
                  <c:v>177.95</c:v>
                </c:pt>
                <c:pt idx="7">
                  <c:v>177.95</c:v>
                </c:pt>
                <c:pt idx="8">
                  <c:v>177.95</c:v>
                </c:pt>
                <c:pt idx="9">
                  <c:v>177.95</c:v>
                </c:pt>
                <c:pt idx="10">
                  <c:v>177.95</c:v>
                </c:pt>
                <c:pt idx="11">
                  <c:v>177.95</c:v>
                </c:pt>
                <c:pt idx="12">
                  <c:v>177.95</c:v>
                </c:pt>
                <c:pt idx="13">
                  <c:v>177.95</c:v>
                </c:pt>
                <c:pt idx="14">
                  <c:v>177.95</c:v>
                </c:pt>
                <c:pt idx="15">
                  <c:v>177.95</c:v>
                </c:pt>
                <c:pt idx="16">
                  <c:v>177.95</c:v>
                </c:pt>
                <c:pt idx="17">
                  <c:v>177.95</c:v>
                </c:pt>
                <c:pt idx="18">
                  <c:v>177.95</c:v>
                </c:pt>
                <c:pt idx="19">
                  <c:v>177.95</c:v>
                </c:pt>
                <c:pt idx="20">
                  <c:v>177.95</c:v>
                </c:pt>
                <c:pt idx="21">
                  <c:v>177.95</c:v>
                </c:pt>
                <c:pt idx="22">
                  <c:v>177.95</c:v>
                </c:pt>
                <c:pt idx="23">
                  <c:v>177.95</c:v>
                </c:pt>
                <c:pt idx="24">
                  <c:v>177.95</c:v>
                </c:pt>
                <c:pt idx="25">
                  <c:v>177.95</c:v>
                </c:pt>
                <c:pt idx="26">
                  <c:v>177.95</c:v>
                </c:pt>
                <c:pt idx="27">
                  <c:v>177.95</c:v>
                </c:pt>
                <c:pt idx="28">
                  <c:v>177.95</c:v>
                </c:pt>
                <c:pt idx="29">
                  <c:v>177.95</c:v>
                </c:pt>
                <c:pt idx="30">
                  <c:v>177.95</c:v>
                </c:pt>
                <c:pt idx="31">
                  <c:v>177.95</c:v>
                </c:pt>
                <c:pt idx="32">
                  <c:v>177.95</c:v>
                </c:pt>
                <c:pt idx="33">
                  <c:v>177.95</c:v>
                </c:pt>
                <c:pt idx="34">
                  <c:v>177.95</c:v>
                </c:pt>
                <c:pt idx="35">
                  <c:v>177.95</c:v>
                </c:pt>
                <c:pt idx="36">
                  <c:v>177.95</c:v>
                </c:pt>
                <c:pt idx="37">
                  <c:v>177.95</c:v>
                </c:pt>
                <c:pt idx="38">
                  <c:v>177.95</c:v>
                </c:pt>
                <c:pt idx="39">
                  <c:v>177.95</c:v>
                </c:pt>
                <c:pt idx="40">
                  <c:v>177.95</c:v>
                </c:pt>
                <c:pt idx="41">
                  <c:v>177.95</c:v>
                </c:pt>
                <c:pt idx="42">
                  <c:v>177.95</c:v>
                </c:pt>
                <c:pt idx="43">
                  <c:v>177.95</c:v>
                </c:pt>
                <c:pt idx="44">
                  <c:v>177.95</c:v>
                </c:pt>
                <c:pt idx="45">
                  <c:v>177.95</c:v>
                </c:pt>
                <c:pt idx="46">
                  <c:v>177.95</c:v>
                </c:pt>
                <c:pt idx="47">
                  <c:v>177.95</c:v>
                </c:pt>
                <c:pt idx="48">
                  <c:v>177.95</c:v>
                </c:pt>
                <c:pt idx="49">
                  <c:v>177.95</c:v>
                </c:pt>
                <c:pt idx="50">
                  <c:v>177.95</c:v>
                </c:pt>
                <c:pt idx="51">
                  <c:v>177.95</c:v>
                </c:pt>
                <c:pt idx="52">
                  <c:v>177.95</c:v>
                </c:pt>
                <c:pt idx="53">
                  <c:v>177.95</c:v>
                </c:pt>
                <c:pt idx="54">
                  <c:v>177.95</c:v>
                </c:pt>
                <c:pt idx="55">
                  <c:v>177.95</c:v>
                </c:pt>
                <c:pt idx="56">
                  <c:v>177.95</c:v>
                </c:pt>
                <c:pt idx="57">
                  <c:v>177.95</c:v>
                </c:pt>
                <c:pt idx="58">
                  <c:v>177.95</c:v>
                </c:pt>
                <c:pt idx="59">
                  <c:v>177.95</c:v>
                </c:pt>
                <c:pt idx="60">
                  <c:v>177.95</c:v>
                </c:pt>
                <c:pt idx="61">
                  <c:v>177.95</c:v>
                </c:pt>
                <c:pt idx="62">
                  <c:v>177.95</c:v>
                </c:pt>
                <c:pt idx="63">
                  <c:v>177.95</c:v>
                </c:pt>
                <c:pt idx="64">
                  <c:v>177.95</c:v>
                </c:pt>
                <c:pt idx="65">
                  <c:v>177.95</c:v>
                </c:pt>
                <c:pt idx="66">
                  <c:v>177.95</c:v>
                </c:pt>
                <c:pt idx="67">
                  <c:v>177.95</c:v>
                </c:pt>
                <c:pt idx="68">
                  <c:v>177.95</c:v>
                </c:pt>
                <c:pt idx="69">
                  <c:v>177.95</c:v>
                </c:pt>
                <c:pt idx="70">
                  <c:v>177.95</c:v>
                </c:pt>
                <c:pt idx="71">
                  <c:v>177.95</c:v>
                </c:pt>
                <c:pt idx="72">
                  <c:v>177.95</c:v>
                </c:pt>
                <c:pt idx="73">
                  <c:v>177.95</c:v>
                </c:pt>
                <c:pt idx="74">
                  <c:v>177.95</c:v>
                </c:pt>
                <c:pt idx="75">
                  <c:v>177.95</c:v>
                </c:pt>
                <c:pt idx="76">
                  <c:v>177.95</c:v>
                </c:pt>
                <c:pt idx="77">
                  <c:v>177.95</c:v>
                </c:pt>
                <c:pt idx="78">
                  <c:v>177.95</c:v>
                </c:pt>
                <c:pt idx="79">
                  <c:v>177.95</c:v>
                </c:pt>
                <c:pt idx="80">
                  <c:v>177.95</c:v>
                </c:pt>
                <c:pt idx="81">
                  <c:v>177.95</c:v>
                </c:pt>
                <c:pt idx="82">
                  <c:v>177.95</c:v>
                </c:pt>
                <c:pt idx="83">
                  <c:v>177.95</c:v>
                </c:pt>
                <c:pt idx="84">
                  <c:v>177.95</c:v>
                </c:pt>
                <c:pt idx="85">
                  <c:v>177.95</c:v>
                </c:pt>
                <c:pt idx="86">
                  <c:v>177.95</c:v>
                </c:pt>
                <c:pt idx="87">
                  <c:v>177.95</c:v>
                </c:pt>
                <c:pt idx="88">
                  <c:v>177.95</c:v>
                </c:pt>
                <c:pt idx="89">
                  <c:v>177.95</c:v>
                </c:pt>
                <c:pt idx="90">
                  <c:v>177.95</c:v>
                </c:pt>
                <c:pt idx="91">
                  <c:v>177.95</c:v>
                </c:pt>
                <c:pt idx="92">
                  <c:v>177.95</c:v>
                </c:pt>
                <c:pt idx="93">
                  <c:v>177.95</c:v>
                </c:pt>
                <c:pt idx="94">
                  <c:v>177.95</c:v>
                </c:pt>
                <c:pt idx="95">
                  <c:v>177.95</c:v>
                </c:pt>
                <c:pt idx="96">
                  <c:v>177.95</c:v>
                </c:pt>
                <c:pt idx="97">
                  <c:v>177.95</c:v>
                </c:pt>
                <c:pt idx="98">
                  <c:v>177.95</c:v>
                </c:pt>
                <c:pt idx="99">
                  <c:v>177.95</c:v>
                </c:pt>
                <c:pt idx="100">
                  <c:v>177.95</c:v>
                </c:pt>
                <c:pt idx="101">
                  <c:v>177.95</c:v>
                </c:pt>
                <c:pt idx="102">
                  <c:v>177.95</c:v>
                </c:pt>
                <c:pt idx="103">
                  <c:v>177.95</c:v>
                </c:pt>
                <c:pt idx="104">
                  <c:v>177.95</c:v>
                </c:pt>
                <c:pt idx="105">
                  <c:v>177.95</c:v>
                </c:pt>
                <c:pt idx="106">
                  <c:v>177.95</c:v>
                </c:pt>
                <c:pt idx="107">
                  <c:v>177.95</c:v>
                </c:pt>
                <c:pt idx="108">
                  <c:v>177.95</c:v>
                </c:pt>
                <c:pt idx="109">
                  <c:v>177.95</c:v>
                </c:pt>
                <c:pt idx="110">
                  <c:v>177.95</c:v>
                </c:pt>
                <c:pt idx="111">
                  <c:v>177.95</c:v>
                </c:pt>
                <c:pt idx="112">
                  <c:v>177.95</c:v>
                </c:pt>
                <c:pt idx="113">
                  <c:v>177.95</c:v>
                </c:pt>
                <c:pt idx="114">
                  <c:v>177.95</c:v>
                </c:pt>
                <c:pt idx="115">
                  <c:v>177.95</c:v>
                </c:pt>
                <c:pt idx="116">
                  <c:v>177.95</c:v>
                </c:pt>
                <c:pt idx="117">
                  <c:v>177.95</c:v>
                </c:pt>
                <c:pt idx="118">
                  <c:v>177.95</c:v>
                </c:pt>
                <c:pt idx="119">
                  <c:v>177.95</c:v>
                </c:pt>
                <c:pt idx="120">
                  <c:v>177.95</c:v>
                </c:pt>
                <c:pt idx="121">
                  <c:v>177.95</c:v>
                </c:pt>
                <c:pt idx="122">
                  <c:v>177.95</c:v>
                </c:pt>
                <c:pt idx="123">
                  <c:v>177.95</c:v>
                </c:pt>
                <c:pt idx="124">
                  <c:v>177.95</c:v>
                </c:pt>
                <c:pt idx="125">
                  <c:v>177.95</c:v>
                </c:pt>
                <c:pt idx="126">
                  <c:v>177.95</c:v>
                </c:pt>
                <c:pt idx="127">
                  <c:v>177.95</c:v>
                </c:pt>
                <c:pt idx="128">
                  <c:v>177.95</c:v>
                </c:pt>
                <c:pt idx="129">
                  <c:v>177.95</c:v>
                </c:pt>
                <c:pt idx="130">
                  <c:v>177.95</c:v>
                </c:pt>
                <c:pt idx="131">
                  <c:v>177.95</c:v>
                </c:pt>
                <c:pt idx="132">
                  <c:v>177.95</c:v>
                </c:pt>
                <c:pt idx="133">
                  <c:v>177.95</c:v>
                </c:pt>
                <c:pt idx="134">
                  <c:v>177.95</c:v>
                </c:pt>
                <c:pt idx="135">
                  <c:v>177.95</c:v>
                </c:pt>
                <c:pt idx="136">
                  <c:v>177.95</c:v>
                </c:pt>
                <c:pt idx="137">
                  <c:v>177.95</c:v>
                </c:pt>
                <c:pt idx="138">
                  <c:v>177.95</c:v>
                </c:pt>
                <c:pt idx="139">
                  <c:v>177.95</c:v>
                </c:pt>
                <c:pt idx="140">
                  <c:v>177.95</c:v>
                </c:pt>
                <c:pt idx="141">
                  <c:v>177.95</c:v>
                </c:pt>
                <c:pt idx="142">
                  <c:v>177.95</c:v>
                </c:pt>
                <c:pt idx="143">
                  <c:v>177.95</c:v>
                </c:pt>
                <c:pt idx="144">
                  <c:v>177.95</c:v>
                </c:pt>
                <c:pt idx="145">
                  <c:v>177.95</c:v>
                </c:pt>
                <c:pt idx="146">
                  <c:v>177.95</c:v>
                </c:pt>
                <c:pt idx="147">
                  <c:v>177.95</c:v>
                </c:pt>
                <c:pt idx="148">
                  <c:v>177.95</c:v>
                </c:pt>
                <c:pt idx="149">
                  <c:v>177.95</c:v>
                </c:pt>
                <c:pt idx="150">
                  <c:v>177.95</c:v>
                </c:pt>
                <c:pt idx="151">
                  <c:v>177.95</c:v>
                </c:pt>
                <c:pt idx="152">
                  <c:v>177.95</c:v>
                </c:pt>
                <c:pt idx="153">
                  <c:v>177.95</c:v>
                </c:pt>
                <c:pt idx="154">
                  <c:v>177.95</c:v>
                </c:pt>
                <c:pt idx="155">
                  <c:v>177.95</c:v>
                </c:pt>
                <c:pt idx="156">
                  <c:v>177.95</c:v>
                </c:pt>
                <c:pt idx="157">
                  <c:v>177.95</c:v>
                </c:pt>
                <c:pt idx="158">
                  <c:v>177.95</c:v>
                </c:pt>
                <c:pt idx="159">
                  <c:v>177.95</c:v>
                </c:pt>
                <c:pt idx="160">
                  <c:v>177.95</c:v>
                </c:pt>
                <c:pt idx="161">
                  <c:v>177.95</c:v>
                </c:pt>
                <c:pt idx="162">
                  <c:v>177.95</c:v>
                </c:pt>
                <c:pt idx="163">
                  <c:v>177.95</c:v>
                </c:pt>
                <c:pt idx="164">
                  <c:v>177.95</c:v>
                </c:pt>
                <c:pt idx="165">
                  <c:v>177.95</c:v>
                </c:pt>
                <c:pt idx="166">
                  <c:v>177.95</c:v>
                </c:pt>
                <c:pt idx="167">
                  <c:v>177.95</c:v>
                </c:pt>
                <c:pt idx="168">
                  <c:v>177.95</c:v>
                </c:pt>
                <c:pt idx="169">
                  <c:v>177.95</c:v>
                </c:pt>
                <c:pt idx="170">
                  <c:v>177.95</c:v>
                </c:pt>
                <c:pt idx="171">
                  <c:v>177.95</c:v>
                </c:pt>
                <c:pt idx="172">
                  <c:v>177.95</c:v>
                </c:pt>
                <c:pt idx="173">
                  <c:v>177.95</c:v>
                </c:pt>
                <c:pt idx="174">
                  <c:v>177.95</c:v>
                </c:pt>
                <c:pt idx="175">
                  <c:v>177.95</c:v>
                </c:pt>
                <c:pt idx="176">
                  <c:v>177.95</c:v>
                </c:pt>
                <c:pt idx="177">
                  <c:v>177.95</c:v>
                </c:pt>
                <c:pt idx="178">
                  <c:v>177.95</c:v>
                </c:pt>
                <c:pt idx="179">
                  <c:v>177.95</c:v>
                </c:pt>
                <c:pt idx="180">
                  <c:v>177.95</c:v>
                </c:pt>
                <c:pt idx="181">
                  <c:v>177.95</c:v>
                </c:pt>
                <c:pt idx="182">
                  <c:v>177.95</c:v>
                </c:pt>
                <c:pt idx="183">
                  <c:v>177.95</c:v>
                </c:pt>
                <c:pt idx="184">
                  <c:v>177.95</c:v>
                </c:pt>
                <c:pt idx="185">
                  <c:v>177.95</c:v>
                </c:pt>
                <c:pt idx="186">
                  <c:v>177.95</c:v>
                </c:pt>
                <c:pt idx="187">
                  <c:v>177.95</c:v>
                </c:pt>
                <c:pt idx="188">
                  <c:v>177.95</c:v>
                </c:pt>
                <c:pt idx="189">
                  <c:v>177.95</c:v>
                </c:pt>
                <c:pt idx="190">
                  <c:v>177.95</c:v>
                </c:pt>
                <c:pt idx="191">
                  <c:v>177.95</c:v>
                </c:pt>
                <c:pt idx="192">
                  <c:v>177.95</c:v>
                </c:pt>
                <c:pt idx="193">
                  <c:v>177.95</c:v>
                </c:pt>
                <c:pt idx="194">
                  <c:v>177.95</c:v>
                </c:pt>
                <c:pt idx="195">
                  <c:v>177.95</c:v>
                </c:pt>
                <c:pt idx="196">
                  <c:v>177.95</c:v>
                </c:pt>
                <c:pt idx="197">
                  <c:v>177.95</c:v>
                </c:pt>
                <c:pt idx="198">
                  <c:v>177.95</c:v>
                </c:pt>
                <c:pt idx="199">
                  <c:v>177.95</c:v>
                </c:pt>
                <c:pt idx="200">
                  <c:v>177.95</c:v>
                </c:pt>
                <c:pt idx="201">
                  <c:v>177.95</c:v>
                </c:pt>
                <c:pt idx="202">
                  <c:v>177.95</c:v>
                </c:pt>
                <c:pt idx="203">
                  <c:v>177.95</c:v>
                </c:pt>
                <c:pt idx="204">
                  <c:v>177.95</c:v>
                </c:pt>
                <c:pt idx="205">
                  <c:v>177.95</c:v>
                </c:pt>
                <c:pt idx="206">
                  <c:v>177.95</c:v>
                </c:pt>
                <c:pt idx="207">
                  <c:v>177.95</c:v>
                </c:pt>
                <c:pt idx="208">
                  <c:v>177.95</c:v>
                </c:pt>
                <c:pt idx="209">
                  <c:v>177.95</c:v>
                </c:pt>
                <c:pt idx="210">
                  <c:v>177.95</c:v>
                </c:pt>
                <c:pt idx="211">
                  <c:v>177.95</c:v>
                </c:pt>
                <c:pt idx="212">
                  <c:v>177.95</c:v>
                </c:pt>
                <c:pt idx="213">
                  <c:v>177.95</c:v>
                </c:pt>
                <c:pt idx="214">
                  <c:v>177.95</c:v>
                </c:pt>
                <c:pt idx="215">
                  <c:v>177.95</c:v>
                </c:pt>
                <c:pt idx="216">
                  <c:v>177.95</c:v>
                </c:pt>
                <c:pt idx="217">
                  <c:v>177.95</c:v>
                </c:pt>
                <c:pt idx="218">
                  <c:v>177.95</c:v>
                </c:pt>
                <c:pt idx="219">
                  <c:v>177.95</c:v>
                </c:pt>
                <c:pt idx="220">
                  <c:v>177.95</c:v>
                </c:pt>
                <c:pt idx="221">
                  <c:v>177.95</c:v>
                </c:pt>
                <c:pt idx="222">
                  <c:v>177.95</c:v>
                </c:pt>
                <c:pt idx="223">
                  <c:v>177.95</c:v>
                </c:pt>
                <c:pt idx="224">
                  <c:v>177.95</c:v>
                </c:pt>
                <c:pt idx="225">
                  <c:v>177.95</c:v>
                </c:pt>
                <c:pt idx="226">
                  <c:v>177.95</c:v>
                </c:pt>
                <c:pt idx="227">
                  <c:v>177.95</c:v>
                </c:pt>
                <c:pt idx="228">
                  <c:v>177.95</c:v>
                </c:pt>
                <c:pt idx="229">
                  <c:v>177.95</c:v>
                </c:pt>
                <c:pt idx="230">
                  <c:v>177.95</c:v>
                </c:pt>
                <c:pt idx="231">
                  <c:v>177.95</c:v>
                </c:pt>
                <c:pt idx="232">
                  <c:v>177.95</c:v>
                </c:pt>
                <c:pt idx="233">
                  <c:v>177.95</c:v>
                </c:pt>
                <c:pt idx="234">
                  <c:v>177.95</c:v>
                </c:pt>
                <c:pt idx="235">
                  <c:v>177.95</c:v>
                </c:pt>
                <c:pt idx="236">
                  <c:v>177.95</c:v>
                </c:pt>
                <c:pt idx="237">
                  <c:v>177.95</c:v>
                </c:pt>
                <c:pt idx="238">
                  <c:v>177.95</c:v>
                </c:pt>
                <c:pt idx="239">
                  <c:v>177.95</c:v>
                </c:pt>
                <c:pt idx="240">
                  <c:v>177.95</c:v>
                </c:pt>
                <c:pt idx="241">
                  <c:v>177.95</c:v>
                </c:pt>
                <c:pt idx="242">
                  <c:v>177.95</c:v>
                </c:pt>
                <c:pt idx="243">
                  <c:v>177.95</c:v>
                </c:pt>
                <c:pt idx="244">
                  <c:v>177.95</c:v>
                </c:pt>
                <c:pt idx="245">
                  <c:v>177.95</c:v>
                </c:pt>
                <c:pt idx="246">
                  <c:v>177.95</c:v>
                </c:pt>
                <c:pt idx="247">
                  <c:v>177.95</c:v>
                </c:pt>
                <c:pt idx="248">
                  <c:v>177.95</c:v>
                </c:pt>
                <c:pt idx="249">
                  <c:v>177.95</c:v>
                </c:pt>
                <c:pt idx="250">
                  <c:v>177.95</c:v>
                </c:pt>
                <c:pt idx="251">
                  <c:v>177.95</c:v>
                </c:pt>
                <c:pt idx="252">
                  <c:v>177.95</c:v>
                </c:pt>
                <c:pt idx="253">
                  <c:v>177.95</c:v>
                </c:pt>
                <c:pt idx="254">
                  <c:v>177.95</c:v>
                </c:pt>
                <c:pt idx="255">
                  <c:v>177.95</c:v>
                </c:pt>
                <c:pt idx="256">
                  <c:v>177.95</c:v>
                </c:pt>
                <c:pt idx="257">
                  <c:v>177.95</c:v>
                </c:pt>
                <c:pt idx="258">
                  <c:v>177.95</c:v>
                </c:pt>
                <c:pt idx="259">
                  <c:v>177.95</c:v>
                </c:pt>
                <c:pt idx="260">
                  <c:v>177.95</c:v>
                </c:pt>
                <c:pt idx="261">
                  <c:v>177.95</c:v>
                </c:pt>
                <c:pt idx="262">
                  <c:v>177.95</c:v>
                </c:pt>
                <c:pt idx="263">
                  <c:v>177.95</c:v>
                </c:pt>
                <c:pt idx="264">
                  <c:v>177.95</c:v>
                </c:pt>
                <c:pt idx="265">
                  <c:v>177.95</c:v>
                </c:pt>
                <c:pt idx="266">
                  <c:v>177.95</c:v>
                </c:pt>
                <c:pt idx="267">
                  <c:v>177.95</c:v>
                </c:pt>
                <c:pt idx="268">
                  <c:v>177.95</c:v>
                </c:pt>
                <c:pt idx="269">
                  <c:v>177.95</c:v>
                </c:pt>
                <c:pt idx="270">
                  <c:v>177.95</c:v>
                </c:pt>
                <c:pt idx="271">
                  <c:v>177.95</c:v>
                </c:pt>
                <c:pt idx="272">
                  <c:v>177.95</c:v>
                </c:pt>
                <c:pt idx="273">
                  <c:v>177.95</c:v>
                </c:pt>
                <c:pt idx="274">
                  <c:v>177.95</c:v>
                </c:pt>
                <c:pt idx="275">
                  <c:v>177.95</c:v>
                </c:pt>
                <c:pt idx="276">
                  <c:v>177.95</c:v>
                </c:pt>
                <c:pt idx="277">
                  <c:v>177.95</c:v>
                </c:pt>
                <c:pt idx="278">
                  <c:v>177.95</c:v>
                </c:pt>
                <c:pt idx="279">
                  <c:v>177.95</c:v>
                </c:pt>
                <c:pt idx="280">
                  <c:v>177.95</c:v>
                </c:pt>
                <c:pt idx="281">
                  <c:v>177.95</c:v>
                </c:pt>
                <c:pt idx="282">
                  <c:v>177.95</c:v>
                </c:pt>
                <c:pt idx="283">
                  <c:v>177.95</c:v>
                </c:pt>
                <c:pt idx="284">
                  <c:v>177.95</c:v>
                </c:pt>
                <c:pt idx="285">
                  <c:v>177.95</c:v>
                </c:pt>
                <c:pt idx="286">
                  <c:v>177.95</c:v>
                </c:pt>
                <c:pt idx="287">
                  <c:v>177.95</c:v>
                </c:pt>
                <c:pt idx="288">
                  <c:v>177.95</c:v>
                </c:pt>
                <c:pt idx="289">
                  <c:v>177.95</c:v>
                </c:pt>
                <c:pt idx="290">
                  <c:v>177.95</c:v>
                </c:pt>
                <c:pt idx="291">
                  <c:v>177.95</c:v>
                </c:pt>
                <c:pt idx="292">
                  <c:v>177.95</c:v>
                </c:pt>
                <c:pt idx="293">
                  <c:v>177.95</c:v>
                </c:pt>
                <c:pt idx="294">
                  <c:v>177.95</c:v>
                </c:pt>
                <c:pt idx="295">
                  <c:v>177.95</c:v>
                </c:pt>
                <c:pt idx="296">
                  <c:v>177.95</c:v>
                </c:pt>
                <c:pt idx="297">
                  <c:v>177.95</c:v>
                </c:pt>
                <c:pt idx="298">
                  <c:v>177.95</c:v>
                </c:pt>
                <c:pt idx="299">
                  <c:v>177.95</c:v>
                </c:pt>
                <c:pt idx="300">
                  <c:v>177.95</c:v>
                </c:pt>
                <c:pt idx="301">
                  <c:v>177.95</c:v>
                </c:pt>
                <c:pt idx="302">
                  <c:v>177.95</c:v>
                </c:pt>
                <c:pt idx="303">
                  <c:v>177.95</c:v>
                </c:pt>
                <c:pt idx="304">
                  <c:v>177.95</c:v>
                </c:pt>
                <c:pt idx="305">
                  <c:v>177.95</c:v>
                </c:pt>
                <c:pt idx="306">
                  <c:v>177.95</c:v>
                </c:pt>
                <c:pt idx="307">
                  <c:v>177.95</c:v>
                </c:pt>
                <c:pt idx="308">
                  <c:v>177.95</c:v>
                </c:pt>
                <c:pt idx="309">
                  <c:v>177.95</c:v>
                </c:pt>
                <c:pt idx="310">
                  <c:v>177.95</c:v>
                </c:pt>
                <c:pt idx="311">
                  <c:v>177.95</c:v>
                </c:pt>
                <c:pt idx="312">
                  <c:v>177.95</c:v>
                </c:pt>
                <c:pt idx="313">
                  <c:v>177.95</c:v>
                </c:pt>
                <c:pt idx="314">
                  <c:v>177.95</c:v>
                </c:pt>
                <c:pt idx="315">
                  <c:v>177.95</c:v>
                </c:pt>
                <c:pt idx="316">
                  <c:v>177.95</c:v>
                </c:pt>
                <c:pt idx="317">
                  <c:v>177.95</c:v>
                </c:pt>
                <c:pt idx="318">
                  <c:v>177.95</c:v>
                </c:pt>
                <c:pt idx="319">
                  <c:v>177.95</c:v>
                </c:pt>
                <c:pt idx="320">
                  <c:v>177.95</c:v>
                </c:pt>
                <c:pt idx="321">
                  <c:v>177.95</c:v>
                </c:pt>
                <c:pt idx="322">
                  <c:v>177.95</c:v>
                </c:pt>
                <c:pt idx="323">
                  <c:v>177.95</c:v>
                </c:pt>
                <c:pt idx="324">
                  <c:v>177.95</c:v>
                </c:pt>
                <c:pt idx="325">
                  <c:v>177.95</c:v>
                </c:pt>
                <c:pt idx="326">
                  <c:v>177.95</c:v>
                </c:pt>
                <c:pt idx="327">
                  <c:v>177.95</c:v>
                </c:pt>
                <c:pt idx="328">
                  <c:v>177.95</c:v>
                </c:pt>
                <c:pt idx="329">
                  <c:v>177.95</c:v>
                </c:pt>
                <c:pt idx="330">
                  <c:v>177.95</c:v>
                </c:pt>
                <c:pt idx="331">
                  <c:v>177.95</c:v>
                </c:pt>
                <c:pt idx="332">
                  <c:v>177.95</c:v>
                </c:pt>
                <c:pt idx="333">
                  <c:v>177.95</c:v>
                </c:pt>
                <c:pt idx="334">
                  <c:v>177.95</c:v>
                </c:pt>
                <c:pt idx="335">
                  <c:v>177.95</c:v>
                </c:pt>
                <c:pt idx="336">
                  <c:v>177.95</c:v>
                </c:pt>
                <c:pt idx="337">
                  <c:v>177.95</c:v>
                </c:pt>
                <c:pt idx="338">
                  <c:v>177.95</c:v>
                </c:pt>
                <c:pt idx="339">
                  <c:v>177.95</c:v>
                </c:pt>
                <c:pt idx="340">
                  <c:v>177.95</c:v>
                </c:pt>
                <c:pt idx="341">
                  <c:v>177.95</c:v>
                </c:pt>
                <c:pt idx="342">
                  <c:v>177.95</c:v>
                </c:pt>
                <c:pt idx="343">
                  <c:v>177.95</c:v>
                </c:pt>
                <c:pt idx="344">
                  <c:v>177.95</c:v>
                </c:pt>
                <c:pt idx="345">
                  <c:v>177.95</c:v>
                </c:pt>
                <c:pt idx="346">
                  <c:v>177.95</c:v>
                </c:pt>
                <c:pt idx="347">
                  <c:v>177.95</c:v>
                </c:pt>
                <c:pt idx="348">
                  <c:v>177.95</c:v>
                </c:pt>
                <c:pt idx="349">
                  <c:v>177.95</c:v>
                </c:pt>
                <c:pt idx="350">
                  <c:v>177.95</c:v>
                </c:pt>
                <c:pt idx="351">
                  <c:v>177.95</c:v>
                </c:pt>
                <c:pt idx="352">
                  <c:v>177.95</c:v>
                </c:pt>
                <c:pt idx="353">
                  <c:v>177.95</c:v>
                </c:pt>
                <c:pt idx="354">
                  <c:v>177.95</c:v>
                </c:pt>
                <c:pt idx="355">
                  <c:v>177.95</c:v>
                </c:pt>
                <c:pt idx="356">
                  <c:v>177.95</c:v>
                </c:pt>
                <c:pt idx="357">
                  <c:v>177.95</c:v>
                </c:pt>
                <c:pt idx="358">
                  <c:v>177.95</c:v>
                </c:pt>
                <c:pt idx="359">
                  <c:v>177.95</c:v>
                </c:pt>
                <c:pt idx="360">
                  <c:v>177.95</c:v>
                </c:pt>
                <c:pt idx="361">
                  <c:v>177.95</c:v>
                </c:pt>
                <c:pt idx="362">
                  <c:v>177.95</c:v>
                </c:pt>
                <c:pt idx="363">
                  <c:v>177.95</c:v>
                </c:pt>
                <c:pt idx="364">
                  <c:v>177.95</c:v>
                </c:pt>
                <c:pt idx="365">
                  <c:v>177.95</c:v>
                </c:pt>
                <c:pt idx="366">
                  <c:v>177.95</c:v>
                </c:pt>
                <c:pt idx="367">
                  <c:v>177.95</c:v>
                </c:pt>
                <c:pt idx="368">
                  <c:v>177.95</c:v>
                </c:pt>
                <c:pt idx="369">
                  <c:v>177.95</c:v>
                </c:pt>
                <c:pt idx="370">
                  <c:v>177.95</c:v>
                </c:pt>
                <c:pt idx="371">
                  <c:v>177.95</c:v>
                </c:pt>
                <c:pt idx="372">
                  <c:v>177.95</c:v>
                </c:pt>
                <c:pt idx="373">
                  <c:v>177.95</c:v>
                </c:pt>
                <c:pt idx="374">
                  <c:v>177.95</c:v>
                </c:pt>
                <c:pt idx="375">
                  <c:v>177.95</c:v>
                </c:pt>
                <c:pt idx="376">
                  <c:v>177.95</c:v>
                </c:pt>
                <c:pt idx="377">
                  <c:v>177.95</c:v>
                </c:pt>
                <c:pt idx="378">
                  <c:v>177.95</c:v>
                </c:pt>
                <c:pt idx="379">
                  <c:v>177.95</c:v>
                </c:pt>
                <c:pt idx="380">
                  <c:v>177.95</c:v>
                </c:pt>
                <c:pt idx="381">
                  <c:v>177.95</c:v>
                </c:pt>
                <c:pt idx="382">
                  <c:v>177.95</c:v>
                </c:pt>
                <c:pt idx="383">
                  <c:v>177.95</c:v>
                </c:pt>
                <c:pt idx="384">
                  <c:v>177.95</c:v>
                </c:pt>
                <c:pt idx="385">
                  <c:v>177.95</c:v>
                </c:pt>
                <c:pt idx="386">
                  <c:v>177.95</c:v>
                </c:pt>
                <c:pt idx="387">
                  <c:v>177.95</c:v>
                </c:pt>
                <c:pt idx="388">
                  <c:v>177.95</c:v>
                </c:pt>
                <c:pt idx="389">
                  <c:v>177.95</c:v>
                </c:pt>
                <c:pt idx="390">
                  <c:v>177.95</c:v>
                </c:pt>
                <c:pt idx="391">
                  <c:v>177.95</c:v>
                </c:pt>
                <c:pt idx="392">
                  <c:v>177.95</c:v>
                </c:pt>
                <c:pt idx="393">
                  <c:v>177.95</c:v>
                </c:pt>
                <c:pt idx="394">
                  <c:v>177.95</c:v>
                </c:pt>
                <c:pt idx="395">
                  <c:v>177.95</c:v>
                </c:pt>
                <c:pt idx="396">
                  <c:v>177.95</c:v>
                </c:pt>
                <c:pt idx="397">
                  <c:v>177.95</c:v>
                </c:pt>
                <c:pt idx="398">
                  <c:v>177.95</c:v>
                </c:pt>
                <c:pt idx="399">
                  <c:v>177.95</c:v>
                </c:pt>
                <c:pt idx="400">
                  <c:v>177.95</c:v>
                </c:pt>
                <c:pt idx="401">
                  <c:v>177.95</c:v>
                </c:pt>
                <c:pt idx="402">
                  <c:v>177.95</c:v>
                </c:pt>
                <c:pt idx="403">
                  <c:v>177.95</c:v>
                </c:pt>
                <c:pt idx="404">
                  <c:v>177.95</c:v>
                </c:pt>
                <c:pt idx="405">
                  <c:v>177.95</c:v>
                </c:pt>
                <c:pt idx="406">
                  <c:v>177.95</c:v>
                </c:pt>
                <c:pt idx="407">
                  <c:v>177.95</c:v>
                </c:pt>
                <c:pt idx="408">
                  <c:v>177.95</c:v>
                </c:pt>
                <c:pt idx="409">
                  <c:v>177.95</c:v>
                </c:pt>
                <c:pt idx="410">
                  <c:v>177.95</c:v>
                </c:pt>
                <c:pt idx="411">
                  <c:v>177.95</c:v>
                </c:pt>
                <c:pt idx="412">
                  <c:v>177.95</c:v>
                </c:pt>
                <c:pt idx="413">
                  <c:v>177.95</c:v>
                </c:pt>
                <c:pt idx="414">
                  <c:v>177.95</c:v>
                </c:pt>
                <c:pt idx="415">
                  <c:v>177.95</c:v>
                </c:pt>
                <c:pt idx="416">
                  <c:v>177.95</c:v>
                </c:pt>
                <c:pt idx="417">
                  <c:v>177.95</c:v>
                </c:pt>
                <c:pt idx="418">
                  <c:v>177.95</c:v>
                </c:pt>
                <c:pt idx="419">
                  <c:v>177.95</c:v>
                </c:pt>
                <c:pt idx="420">
                  <c:v>177.95</c:v>
                </c:pt>
                <c:pt idx="421">
                  <c:v>177.95</c:v>
                </c:pt>
                <c:pt idx="422">
                  <c:v>177.95</c:v>
                </c:pt>
                <c:pt idx="423">
                  <c:v>177.95</c:v>
                </c:pt>
                <c:pt idx="424">
                  <c:v>177.95</c:v>
                </c:pt>
                <c:pt idx="425">
                  <c:v>177.95</c:v>
                </c:pt>
                <c:pt idx="426">
                  <c:v>177.95</c:v>
                </c:pt>
                <c:pt idx="427">
                  <c:v>177.95</c:v>
                </c:pt>
                <c:pt idx="428">
                  <c:v>177.95</c:v>
                </c:pt>
                <c:pt idx="429">
                  <c:v>177.95</c:v>
                </c:pt>
                <c:pt idx="430">
                  <c:v>177.95</c:v>
                </c:pt>
                <c:pt idx="431">
                  <c:v>177.95</c:v>
                </c:pt>
                <c:pt idx="432">
                  <c:v>177.95</c:v>
                </c:pt>
                <c:pt idx="433">
                  <c:v>177.95</c:v>
                </c:pt>
                <c:pt idx="434">
                  <c:v>177.95</c:v>
                </c:pt>
                <c:pt idx="435">
                  <c:v>177.95</c:v>
                </c:pt>
                <c:pt idx="436">
                  <c:v>177.95</c:v>
                </c:pt>
                <c:pt idx="437">
                  <c:v>177.95</c:v>
                </c:pt>
                <c:pt idx="438">
                  <c:v>177.95</c:v>
                </c:pt>
                <c:pt idx="439">
                  <c:v>177.95</c:v>
                </c:pt>
                <c:pt idx="440">
                  <c:v>177.95</c:v>
                </c:pt>
                <c:pt idx="441">
                  <c:v>177.95</c:v>
                </c:pt>
                <c:pt idx="442">
                  <c:v>177.95</c:v>
                </c:pt>
                <c:pt idx="443">
                  <c:v>177.95</c:v>
                </c:pt>
                <c:pt idx="444">
                  <c:v>177.95</c:v>
                </c:pt>
                <c:pt idx="445">
                  <c:v>177.95</c:v>
                </c:pt>
                <c:pt idx="446">
                  <c:v>177.95</c:v>
                </c:pt>
                <c:pt idx="447">
                  <c:v>177.95</c:v>
                </c:pt>
                <c:pt idx="448">
                  <c:v>177.95</c:v>
                </c:pt>
                <c:pt idx="449">
                  <c:v>177.95</c:v>
                </c:pt>
                <c:pt idx="450">
                  <c:v>177.95</c:v>
                </c:pt>
                <c:pt idx="451">
                  <c:v>177.95</c:v>
                </c:pt>
                <c:pt idx="452">
                  <c:v>177.95</c:v>
                </c:pt>
                <c:pt idx="453">
                  <c:v>177.95</c:v>
                </c:pt>
                <c:pt idx="454">
                  <c:v>177.95</c:v>
                </c:pt>
                <c:pt idx="455">
                  <c:v>177.95</c:v>
                </c:pt>
                <c:pt idx="456">
                  <c:v>177.95</c:v>
                </c:pt>
                <c:pt idx="457">
                  <c:v>177.95</c:v>
                </c:pt>
                <c:pt idx="458">
                  <c:v>177.95</c:v>
                </c:pt>
                <c:pt idx="459">
                  <c:v>177.95</c:v>
                </c:pt>
                <c:pt idx="460">
                  <c:v>177.95</c:v>
                </c:pt>
                <c:pt idx="461">
                  <c:v>177.95</c:v>
                </c:pt>
                <c:pt idx="462">
                  <c:v>177.95</c:v>
                </c:pt>
                <c:pt idx="463">
                  <c:v>177.95</c:v>
                </c:pt>
                <c:pt idx="464">
                  <c:v>177.95</c:v>
                </c:pt>
                <c:pt idx="465">
                  <c:v>177.95</c:v>
                </c:pt>
                <c:pt idx="466">
                  <c:v>177.95</c:v>
                </c:pt>
                <c:pt idx="467">
                  <c:v>177.95</c:v>
                </c:pt>
                <c:pt idx="468">
                  <c:v>177.95</c:v>
                </c:pt>
                <c:pt idx="469">
                  <c:v>177.95</c:v>
                </c:pt>
                <c:pt idx="470">
                  <c:v>177.95</c:v>
                </c:pt>
                <c:pt idx="471">
                  <c:v>177.95</c:v>
                </c:pt>
                <c:pt idx="472">
                  <c:v>177.95</c:v>
                </c:pt>
                <c:pt idx="473">
                  <c:v>177.95</c:v>
                </c:pt>
                <c:pt idx="474">
                  <c:v>177.95</c:v>
                </c:pt>
                <c:pt idx="475">
                  <c:v>177.95</c:v>
                </c:pt>
                <c:pt idx="476">
                  <c:v>177.95</c:v>
                </c:pt>
                <c:pt idx="477">
                  <c:v>177.95</c:v>
                </c:pt>
                <c:pt idx="478">
                  <c:v>177.95</c:v>
                </c:pt>
                <c:pt idx="479">
                  <c:v>177.95</c:v>
                </c:pt>
                <c:pt idx="480">
                  <c:v>177.95</c:v>
                </c:pt>
                <c:pt idx="481">
                  <c:v>177.95</c:v>
                </c:pt>
                <c:pt idx="482">
                  <c:v>177.95</c:v>
                </c:pt>
                <c:pt idx="483">
                  <c:v>177.95</c:v>
                </c:pt>
                <c:pt idx="484">
                  <c:v>177.95</c:v>
                </c:pt>
                <c:pt idx="485">
                  <c:v>177.95</c:v>
                </c:pt>
                <c:pt idx="486">
                  <c:v>177.95</c:v>
                </c:pt>
                <c:pt idx="487">
                  <c:v>177.95</c:v>
                </c:pt>
                <c:pt idx="488">
                  <c:v>177.95</c:v>
                </c:pt>
                <c:pt idx="489">
                  <c:v>177.95</c:v>
                </c:pt>
                <c:pt idx="490">
                  <c:v>177.95</c:v>
                </c:pt>
                <c:pt idx="491">
                  <c:v>177.95</c:v>
                </c:pt>
                <c:pt idx="492">
                  <c:v>177.95</c:v>
                </c:pt>
                <c:pt idx="493">
                  <c:v>177.95</c:v>
                </c:pt>
                <c:pt idx="494">
                  <c:v>177.95</c:v>
                </c:pt>
                <c:pt idx="495">
                  <c:v>177.95</c:v>
                </c:pt>
                <c:pt idx="496">
                  <c:v>177.95</c:v>
                </c:pt>
                <c:pt idx="497">
                  <c:v>177.95</c:v>
                </c:pt>
                <c:pt idx="498">
                  <c:v>177.95</c:v>
                </c:pt>
                <c:pt idx="499">
                  <c:v>177.95</c:v>
                </c:pt>
                <c:pt idx="500">
                  <c:v>177.95</c:v>
                </c:pt>
                <c:pt idx="501">
                  <c:v>177.95</c:v>
                </c:pt>
                <c:pt idx="502">
                  <c:v>177.95</c:v>
                </c:pt>
                <c:pt idx="503">
                  <c:v>177.95</c:v>
                </c:pt>
                <c:pt idx="504">
                  <c:v>177.95</c:v>
                </c:pt>
                <c:pt idx="505">
                  <c:v>177.95</c:v>
                </c:pt>
                <c:pt idx="506">
                  <c:v>177.95</c:v>
                </c:pt>
                <c:pt idx="507">
                  <c:v>177.95</c:v>
                </c:pt>
                <c:pt idx="508">
                  <c:v>177.95</c:v>
                </c:pt>
                <c:pt idx="509">
                  <c:v>177.95</c:v>
                </c:pt>
                <c:pt idx="510">
                  <c:v>177.95</c:v>
                </c:pt>
                <c:pt idx="511">
                  <c:v>177.95</c:v>
                </c:pt>
                <c:pt idx="512">
                  <c:v>177.95</c:v>
                </c:pt>
                <c:pt idx="513">
                  <c:v>177.95</c:v>
                </c:pt>
                <c:pt idx="514">
                  <c:v>177.95</c:v>
                </c:pt>
                <c:pt idx="515">
                  <c:v>177.95</c:v>
                </c:pt>
                <c:pt idx="516">
                  <c:v>177.95</c:v>
                </c:pt>
                <c:pt idx="517">
                  <c:v>177.95</c:v>
                </c:pt>
                <c:pt idx="518">
                  <c:v>177.95</c:v>
                </c:pt>
                <c:pt idx="519">
                  <c:v>177.95</c:v>
                </c:pt>
                <c:pt idx="520">
                  <c:v>177.95</c:v>
                </c:pt>
                <c:pt idx="521">
                  <c:v>177.95</c:v>
                </c:pt>
                <c:pt idx="522">
                  <c:v>177.95</c:v>
                </c:pt>
                <c:pt idx="523">
                  <c:v>177.95</c:v>
                </c:pt>
                <c:pt idx="524">
                  <c:v>177.95</c:v>
                </c:pt>
                <c:pt idx="525">
                  <c:v>177.95</c:v>
                </c:pt>
                <c:pt idx="526">
                  <c:v>177.95</c:v>
                </c:pt>
                <c:pt idx="527">
                  <c:v>177.95</c:v>
                </c:pt>
                <c:pt idx="528">
                  <c:v>177.95</c:v>
                </c:pt>
                <c:pt idx="529">
                  <c:v>177.95</c:v>
                </c:pt>
                <c:pt idx="530">
                  <c:v>177.95</c:v>
                </c:pt>
                <c:pt idx="531">
                  <c:v>177.95</c:v>
                </c:pt>
                <c:pt idx="532">
                  <c:v>177.95</c:v>
                </c:pt>
                <c:pt idx="533">
                  <c:v>177.95</c:v>
                </c:pt>
                <c:pt idx="534">
                  <c:v>177.95</c:v>
                </c:pt>
                <c:pt idx="535">
                  <c:v>177.95</c:v>
                </c:pt>
                <c:pt idx="536">
                  <c:v>177.95</c:v>
                </c:pt>
                <c:pt idx="537">
                  <c:v>177.95</c:v>
                </c:pt>
                <c:pt idx="538">
                  <c:v>177.95</c:v>
                </c:pt>
                <c:pt idx="539">
                  <c:v>177.95</c:v>
                </c:pt>
                <c:pt idx="540">
                  <c:v>177.95</c:v>
                </c:pt>
                <c:pt idx="541">
                  <c:v>177.95</c:v>
                </c:pt>
                <c:pt idx="542">
                  <c:v>177.95</c:v>
                </c:pt>
                <c:pt idx="543">
                  <c:v>177.95</c:v>
                </c:pt>
                <c:pt idx="544">
                  <c:v>177.95</c:v>
                </c:pt>
                <c:pt idx="545">
                  <c:v>177.95</c:v>
                </c:pt>
                <c:pt idx="546">
                  <c:v>177.95</c:v>
                </c:pt>
                <c:pt idx="547">
                  <c:v>177.95</c:v>
                </c:pt>
                <c:pt idx="548">
                  <c:v>177.95</c:v>
                </c:pt>
                <c:pt idx="549">
                  <c:v>177.95</c:v>
                </c:pt>
                <c:pt idx="550">
                  <c:v>177.95</c:v>
                </c:pt>
                <c:pt idx="551">
                  <c:v>177.95</c:v>
                </c:pt>
                <c:pt idx="552">
                  <c:v>177.95</c:v>
                </c:pt>
                <c:pt idx="553">
                  <c:v>177.95</c:v>
                </c:pt>
                <c:pt idx="554">
                  <c:v>177.95</c:v>
                </c:pt>
                <c:pt idx="555">
                  <c:v>177.95</c:v>
                </c:pt>
                <c:pt idx="556">
                  <c:v>177.95</c:v>
                </c:pt>
                <c:pt idx="557">
                  <c:v>177.95</c:v>
                </c:pt>
                <c:pt idx="558">
                  <c:v>177.95</c:v>
                </c:pt>
                <c:pt idx="559">
                  <c:v>177.95</c:v>
                </c:pt>
                <c:pt idx="560">
                  <c:v>177.95</c:v>
                </c:pt>
                <c:pt idx="561">
                  <c:v>177.95</c:v>
                </c:pt>
                <c:pt idx="562">
                  <c:v>177.95</c:v>
                </c:pt>
                <c:pt idx="563">
                  <c:v>177.95</c:v>
                </c:pt>
                <c:pt idx="564">
                  <c:v>177.95</c:v>
                </c:pt>
                <c:pt idx="565">
                  <c:v>177.95</c:v>
                </c:pt>
                <c:pt idx="566">
                  <c:v>177.95</c:v>
                </c:pt>
                <c:pt idx="567">
                  <c:v>177.95</c:v>
                </c:pt>
                <c:pt idx="568">
                  <c:v>177.95</c:v>
                </c:pt>
                <c:pt idx="569">
                  <c:v>177.95</c:v>
                </c:pt>
                <c:pt idx="570">
                  <c:v>177.95</c:v>
                </c:pt>
                <c:pt idx="571">
                  <c:v>177.95</c:v>
                </c:pt>
                <c:pt idx="572">
                  <c:v>177.95</c:v>
                </c:pt>
                <c:pt idx="573">
                  <c:v>177.95</c:v>
                </c:pt>
                <c:pt idx="574">
                  <c:v>177.95</c:v>
                </c:pt>
                <c:pt idx="575">
                  <c:v>177.95</c:v>
                </c:pt>
                <c:pt idx="576">
                  <c:v>177.95</c:v>
                </c:pt>
                <c:pt idx="577">
                  <c:v>177.95</c:v>
                </c:pt>
                <c:pt idx="578">
                  <c:v>177.95</c:v>
                </c:pt>
                <c:pt idx="579">
                  <c:v>177.95</c:v>
                </c:pt>
                <c:pt idx="580">
                  <c:v>177.95</c:v>
                </c:pt>
                <c:pt idx="581">
                  <c:v>177.95</c:v>
                </c:pt>
                <c:pt idx="582">
                  <c:v>177.95</c:v>
                </c:pt>
                <c:pt idx="583">
                  <c:v>177.95</c:v>
                </c:pt>
                <c:pt idx="584">
                  <c:v>177.95</c:v>
                </c:pt>
                <c:pt idx="585">
                  <c:v>177.95</c:v>
                </c:pt>
                <c:pt idx="586">
                  <c:v>177.95</c:v>
                </c:pt>
                <c:pt idx="587">
                  <c:v>177.95</c:v>
                </c:pt>
                <c:pt idx="588">
                  <c:v>177.95</c:v>
                </c:pt>
                <c:pt idx="589">
                  <c:v>177.95</c:v>
                </c:pt>
                <c:pt idx="590">
                  <c:v>177.95</c:v>
                </c:pt>
                <c:pt idx="591">
                  <c:v>177.95</c:v>
                </c:pt>
                <c:pt idx="592">
                  <c:v>177.95</c:v>
                </c:pt>
                <c:pt idx="593">
                  <c:v>177.95</c:v>
                </c:pt>
                <c:pt idx="594">
                  <c:v>177.95</c:v>
                </c:pt>
                <c:pt idx="595">
                  <c:v>177.95</c:v>
                </c:pt>
                <c:pt idx="596">
                  <c:v>177.95</c:v>
                </c:pt>
                <c:pt idx="597">
                  <c:v>177.95</c:v>
                </c:pt>
                <c:pt idx="598">
                  <c:v>177.95</c:v>
                </c:pt>
                <c:pt idx="599">
                  <c:v>177.95</c:v>
                </c:pt>
                <c:pt idx="600">
                  <c:v>177.95</c:v>
                </c:pt>
                <c:pt idx="601">
                  <c:v>177.95</c:v>
                </c:pt>
                <c:pt idx="602">
                  <c:v>177.95</c:v>
                </c:pt>
                <c:pt idx="603">
                  <c:v>177.95</c:v>
                </c:pt>
                <c:pt idx="604">
                  <c:v>177.95</c:v>
                </c:pt>
                <c:pt idx="605">
                  <c:v>177.95</c:v>
                </c:pt>
                <c:pt idx="606">
                  <c:v>177.95</c:v>
                </c:pt>
                <c:pt idx="607">
                  <c:v>177.95</c:v>
                </c:pt>
                <c:pt idx="608">
                  <c:v>177.95</c:v>
                </c:pt>
                <c:pt idx="609">
                  <c:v>177.95</c:v>
                </c:pt>
                <c:pt idx="610">
                  <c:v>177.95</c:v>
                </c:pt>
                <c:pt idx="611">
                  <c:v>177.95</c:v>
                </c:pt>
                <c:pt idx="612">
                  <c:v>177.95</c:v>
                </c:pt>
                <c:pt idx="613">
                  <c:v>177.95</c:v>
                </c:pt>
                <c:pt idx="614">
                  <c:v>177.95</c:v>
                </c:pt>
                <c:pt idx="615">
                  <c:v>177.95</c:v>
                </c:pt>
                <c:pt idx="616">
                  <c:v>177.95</c:v>
                </c:pt>
                <c:pt idx="617">
                  <c:v>177.95</c:v>
                </c:pt>
                <c:pt idx="618">
                  <c:v>177.95</c:v>
                </c:pt>
                <c:pt idx="619">
                  <c:v>177.95</c:v>
                </c:pt>
                <c:pt idx="620">
                  <c:v>177.95</c:v>
                </c:pt>
                <c:pt idx="621">
                  <c:v>177.95</c:v>
                </c:pt>
                <c:pt idx="622">
                  <c:v>177.95</c:v>
                </c:pt>
                <c:pt idx="623">
                  <c:v>177.95</c:v>
                </c:pt>
                <c:pt idx="624">
                  <c:v>177.95</c:v>
                </c:pt>
                <c:pt idx="625">
                  <c:v>177.95</c:v>
                </c:pt>
                <c:pt idx="626">
                  <c:v>177.95</c:v>
                </c:pt>
                <c:pt idx="627">
                  <c:v>177.95</c:v>
                </c:pt>
                <c:pt idx="628">
                  <c:v>177.95</c:v>
                </c:pt>
                <c:pt idx="629">
                  <c:v>177.95</c:v>
                </c:pt>
                <c:pt idx="630">
                  <c:v>177.95</c:v>
                </c:pt>
                <c:pt idx="631">
                  <c:v>177.95</c:v>
                </c:pt>
                <c:pt idx="632">
                  <c:v>177.95</c:v>
                </c:pt>
                <c:pt idx="633">
                  <c:v>177.95</c:v>
                </c:pt>
                <c:pt idx="634">
                  <c:v>177.95</c:v>
                </c:pt>
                <c:pt idx="635">
                  <c:v>177.95</c:v>
                </c:pt>
                <c:pt idx="636">
                  <c:v>177.95</c:v>
                </c:pt>
                <c:pt idx="637">
                  <c:v>177.95</c:v>
                </c:pt>
                <c:pt idx="638">
                  <c:v>177.95</c:v>
                </c:pt>
                <c:pt idx="639">
                  <c:v>177.95</c:v>
                </c:pt>
                <c:pt idx="640">
                  <c:v>177.95</c:v>
                </c:pt>
                <c:pt idx="641">
                  <c:v>177.95</c:v>
                </c:pt>
                <c:pt idx="642">
                  <c:v>177.95</c:v>
                </c:pt>
                <c:pt idx="643">
                  <c:v>177.95</c:v>
                </c:pt>
                <c:pt idx="644">
                  <c:v>177.95</c:v>
                </c:pt>
                <c:pt idx="645">
                  <c:v>177.95</c:v>
                </c:pt>
                <c:pt idx="646">
                  <c:v>177.95</c:v>
                </c:pt>
                <c:pt idx="647">
                  <c:v>177.95</c:v>
                </c:pt>
                <c:pt idx="648">
                  <c:v>177.95</c:v>
                </c:pt>
                <c:pt idx="649">
                  <c:v>177.95</c:v>
                </c:pt>
                <c:pt idx="650">
                  <c:v>177.95</c:v>
                </c:pt>
                <c:pt idx="651">
                  <c:v>177.95</c:v>
                </c:pt>
                <c:pt idx="652">
                  <c:v>177.95</c:v>
                </c:pt>
                <c:pt idx="653">
                  <c:v>177.95</c:v>
                </c:pt>
                <c:pt idx="654">
                  <c:v>177.95</c:v>
                </c:pt>
                <c:pt idx="655">
                  <c:v>177.95</c:v>
                </c:pt>
                <c:pt idx="656">
                  <c:v>177.95</c:v>
                </c:pt>
                <c:pt idx="657">
                  <c:v>177.95</c:v>
                </c:pt>
                <c:pt idx="658">
                  <c:v>177.95</c:v>
                </c:pt>
                <c:pt idx="659">
                  <c:v>177.95</c:v>
                </c:pt>
                <c:pt idx="660">
                  <c:v>177.95</c:v>
                </c:pt>
                <c:pt idx="661">
                  <c:v>177.95</c:v>
                </c:pt>
                <c:pt idx="662">
                  <c:v>177.95</c:v>
                </c:pt>
                <c:pt idx="663">
                  <c:v>177.95</c:v>
                </c:pt>
                <c:pt idx="664">
                  <c:v>177.95</c:v>
                </c:pt>
                <c:pt idx="665">
                  <c:v>177.95</c:v>
                </c:pt>
                <c:pt idx="666">
                  <c:v>177.95</c:v>
                </c:pt>
                <c:pt idx="667">
                  <c:v>177.95</c:v>
                </c:pt>
                <c:pt idx="668">
                  <c:v>177.95</c:v>
                </c:pt>
                <c:pt idx="669">
                  <c:v>177.95</c:v>
                </c:pt>
                <c:pt idx="670">
                  <c:v>177.95</c:v>
                </c:pt>
                <c:pt idx="671">
                  <c:v>177.95</c:v>
                </c:pt>
                <c:pt idx="672">
                  <c:v>177.95</c:v>
                </c:pt>
                <c:pt idx="673">
                  <c:v>177.95</c:v>
                </c:pt>
                <c:pt idx="674">
                  <c:v>177.95</c:v>
                </c:pt>
                <c:pt idx="675">
                  <c:v>177.95</c:v>
                </c:pt>
                <c:pt idx="676">
                  <c:v>177.95</c:v>
                </c:pt>
                <c:pt idx="677">
                  <c:v>177.95</c:v>
                </c:pt>
                <c:pt idx="678">
                  <c:v>177.95</c:v>
                </c:pt>
                <c:pt idx="679">
                  <c:v>177.95</c:v>
                </c:pt>
                <c:pt idx="680">
                  <c:v>177.95</c:v>
                </c:pt>
                <c:pt idx="681">
                  <c:v>177.95</c:v>
                </c:pt>
                <c:pt idx="682">
                  <c:v>177.95</c:v>
                </c:pt>
                <c:pt idx="683">
                  <c:v>177.95</c:v>
                </c:pt>
                <c:pt idx="684">
                  <c:v>177.95</c:v>
                </c:pt>
                <c:pt idx="685">
                  <c:v>177.95</c:v>
                </c:pt>
                <c:pt idx="686">
                  <c:v>177.95</c:v>
                </c:pt>
                <c:pt idx="687">
                  <c:v>177.95</c:v>
                </c:pt>
                <c:pt idx="688">
                  <c:v>177.95</c:v>
                </c:pt>
                <c:pt idx="689">
                  <c:v>177.95</c:v>
                </c:pt>
                <c:pt idx="690">
                  <c:v>177.95</c:v>
                </c:pt>
                <c:pt idx="691">
                  <c:v>177.95</c:v>
                </c:pt>
                <c:pt idx="692">
                  <c:v>177.95</c:v>
                </c:pt>
                <c:pt idx="693">
                  <c:v>177.95</c:v>
                </c:pt>
                <c:pt idx="694">
                  <c:v>177.95</c:v>
                </c:pt>
                <c:pt idx="695">
                  <c:v>177.95</c:v>
                </c:pt>
                <c:pt idx="696">
                  <c:v>177.95</c:v>
                </c:pt>
                <c:pt idx="697">
                  <c:v>177.95</c:v>
                </c:pt>
                <c:pt idx="698">
                  <c:v>177.95</c:v>
                </c:pt>
                <c:pt idx="699">
                  <c:v>177.95</c:v>
                </c:pt>
                <c:pt idx="700">
                  <c:v>177.95</c:v>
                </c:pt>
                <c:pt idx="701">
                  <c:v>177.95</c:v>
                </c:pt>
                <c:pt idx="702">
                  <c:v>177.95</c:v>
                </c:pt>
                <c:pt idx="703">
                  <c:v>177.95</c:v>
                </c:pt>
                <c:pt idx="704">
                  <c:v>177.95</c:v>
                </c:pt>
                <c:pt idx="705">
                  <c:v>177.95</c:v>
                </c:pt>
                <c:pt idx="706">
                  <c:v>177.95</c:v>
                </c:pt>
                <c:pt idx="707">
                  <c:v>177.95</c:v>
                </c:pt>
                <c:pt idx="708">
                  <c:v>177.95</c:v>
                </c:pt>
                <c:pt idx="709">
                  <c:v>177.95</c:v>
                </c:pt>
                <c:pt idx="710">
                  <c:v>177.95</c:v>
                </c:pt>
                <c:pt idx="711">
                  <c:v>177.95</c:v>
                </c:pt>
                <c:pt idx="712">
                  <c:v>177.95</c:v>
                </c:pt>
                <c:pt idx="713">
                  <c:v>177.95</c:v>
                </c:pt>
                <c:pt idx="714">
                  <c:v>177.95</c:v>
                </c:pt>
                <c:pt idx="715">
                  <c:v>177.95</c:v>
                </c:pt>
                <c:pt idx="716">
                  <c:v>177.95</c:v>
                </c:pt>
                <c:pt idx="717">
                  <c:v>177.95</c:v>
                </c:pt>
                <c:pt idx="718">
                  <c:v>177.95</c:v>
                </c:pt>
                <c:pt idx="719">
                  <c:v>177.95</c:v>
                </c:pt>
                <c:pt idx="720">
                  <c:v>177.95</c:v>
                </c:pt>
                <c:pt idx="721">
                  <c:v>177.95</c:v>
                </c:pt>
                <c:pt idx="722">
                  <c:v>177.95</c:v>
                </c:pt>
                <c:pt idx="723">
                  <c:v>177.95</c:v>
                </c:pt>
                <c:pt idx="724">
                  <c:v>177.95</c:v>
                </c:pt>
                <c:pt idx="725">
                  <c:v>177.95</c:v>
                </c:pt>
                <c:pt idx="726">
                  <c:v>177.95</c:v>
                </c:pt>
                <c:pt idx="727">
                  <c:v>177.95</c:v>
                </c:pt>
                <c:pt idx="728">
                  <c:v>177.95</c:v>
                </c:pt>
                <c:pt idx="729">
                  <c:v>177.95</c:v>
                </c:pt>
                <c:pt idx="730">
                  <c:v>177.95</c:v>
                </c:pt>
                <c:pt idx="731">
                  <c:v>177.95</c:v>
                </c:pt>
                <c:pt idx="732">
                  <c:v>177.95</c:v>
                </c:pt>
                <c:pt idx="733">
                  <c:v>177.95</c:v>
                </c:pt>
                <c:pt idx="734">
                  <c:v>177.95</c:v>
                </c:pt>
                <c:pt idx="735">
                  <c:v>177.95</c:v>
                </c:pt>
                <c:pt idx="736">
                  <c:v>177.95</c:v>
                </c:pt>
                <c:pt idx="737">
                  <c:v>177.95</c:v>
                </c:pt>
                <c:pt idx="738">
                  <c:v>177.95</c:v>
                </c:pt>
                <c:pt idx="739">
                  <c:v>177.95</c:v>
                </c:pt>
                <c:pt idx="740">
                  <c:v>177.95</c:v>
                </c:pt>
                <c:pt idx="741">
                  <c:v>177.95</c:v>
                </c:pt>
                <c:pt idx="742">
                  <c:v>177.95</c:v>
                </c:pt>
                <c:pt idx="743">
                  <c:v>177.95</c:v>
                </c:pt>
                <c:pt idx="744">
                  <c:v>177.95</c:v>
                </c:pt>
                <c:pt idx="745">
                  <c:v>177.95</c:v>
                </c:pt>
                <c:pt idx="746">
                  <c:v>177.95</c:v>
                </c:pt>
                <c:pt idx="747">
                  <c:v>177.95</c:v>
                </c:pt>
                <c:pt idx="748">
                  <c:v>177.95</c:v>
                </c:pt>
                <c:pt idx="749">
                  <c:v>177.95</c:v>
                </c:pt>
                <c:pt idx="750">
                  <c:v>177.95</c:v>
                </c:pt>
                <c:pt idx="751">
                  <c:v>177.95</c:v>
                </c:pt>
                <c:pt idx="752">
                  <c:v>177.95</c:v>
                </c:pt>
                <c:pt idx="753">
                  <c:v>177.95</c:v>
                </c:pt>
                <c:pt idx="754">
                  <c:v>177.95</c:v>
                </c:pt>
                <c:pt idx="755">
                  <c:v>177.95</c:v>
                </c:pt>
                <c:pt idx="756">
                  <c:v>177.95</c:v>
                </c:pt>
                <c:pt idx="757">
                  <c:v>177.95</c:v>
                </c:pt>
                <c:pt idx="758">
                  <c:v>177.95</c:v>
                </c:pt>
                <c:pt idx="759">
                  <c:v>177.95</c:v>
                </c:pt>
                <c:pt idx="760">
                  <c:v>177.95</c:v>
                </c:pt>
                <c:pt idx="761">
                  <c:v>177.95</c:v>
                </c:pt>
                <c:pt idx="762">
                  <c:v>177.95</c:v>
                </c:pt>
                <c:pt idx="763">
                  <c:v>177.95</c:v>
                </c:pt>
                <c:pt idx="764">
                  <c:v>177.95</c:v>
                </c:pt>
                <c:pt idx="765">
                  <c:v>177.95</c:v>
                </c:pt>
                <c:pt idx="766">
                  <c:v>177.95</c:v>
                </c:pt>
                <c:pt idx="767">
                  <c:v>177.95</c:v>
                </c:pt>
                <c:pt idx="768">
                  <c:v>177.95</c:v>
                </c:pt>
                <c:pt idx="769">
                  <c:v>177.95</c:v>
                </c:pt>
                <c:pt idx="770">
                  <c:v>177.95</c:v>
                </c:pt>
                <c:pt idx="771">
                  <c:v>177.95</c:v>
                </c:pt>
                <c:pt idx="772">
                  <c:v>177.95</c:v>
                </c:pt>
                <c:pt idx="773">
                  <c:v>177.95</c:v>
                </c:pt>
                <c:pt idx="774">
                  <c:v>177.95</c:v>
                </c:pt>
                <c:pt idx="775">
                  <c:v>177.95</c:v>
                </c:pt>
                <c:pt idx="776">
                  <c:v>177.95</c:v>
                </c:pt>
                <c:pt idx="777">
                  <c:v>177.95</c:v>
                </c:pt>
                <c:pt idx="778">
                  <c:v>177.95</c:v>
                </c:pt>
                <c:pt idx="779">
                  <c:v>177.95</c:v>
                </c:pt>
                <c:pt idx="780">
                  <c:v>177.95</c:v>
                </c:pt>
                <c:pt idx="781">
                  <c:v>177.95</c:v>
                </c:pt>
                <c:pt idx="782">
                  <c:v>177.95</c:v>
                </c:pt>
                <c:pt idx="783">
                  <c:v>177.95</c:v>
                </c:pt>
                <c:pt idx="784">
                  <c:v>177.95</c:v>
                </c:pt>
                <c:pt idx="785">
                  <c:v>177.95</c:v>
                </c:pt>
                <c:pt idx="786">
                  <c:v>177.95</c:v>
                </c:pt>
                <c:pt idx="787">
                  <c:v>177.95</c:v>
                </c:pt>
                <c:pt idx="788">
                  <c:v>177.95</c:v>
                </c:pt>
                <c:pt idx="789">
                  <c:v>177.95</c:v>
                </c:pt>
                <c:pt idx="790">
                  <c:v>177.95</c:v>
                </c:pt>
                <c:pt idx="791">
                  <c:v>177.95</c:v>
                </c:pt>
                <c:pt idx="792">
                  <c:v>177.95</c:v>
                </c:pt>
                <c:pt idx="793">
                  <c:v>177.95</c:v>
                </c:pt>
                <c:pt idx="794">
                  <c:v>177.95</c:v>
                </c:pt>
                <c:pt idx="795">
                  <c:v>177.95</c:v>
                </c:pt>
                <c:pt idx="796">
                  <c:v>177.95</c:v>
                </c:pt>
                <c:pt idx="797">
                  <c:v>177.95</c:v>
                </c:pt>
                <c:pt idx="798">
                  <c:v>177.95</c:v>
                </c:pt>
                <c:pt idx="799">
                  <c:v>177.95</c:v>
                </c:pt>
                <c:pt idx="800">
                  <c:v>177.95</c:v>
                </c:pt>
                <c:pt idx="801">
                  <c:v>177.95</c:v>
                </c:pt>
                <c:pt idx="802">
                  <c:v>177.95</c:v>
                </c:pt>
                <c:pt idx="803">
                  <c:v>177.95</c:v>
                </c:pt>
                <c:pt idx="804">
                  <c:v>177.95</c:v>
                </c:pt>
                <c:pt idx="805">
                  <c:v>177.95</c:v>
                </c:pt>
                <c:pt idx="806">
                  <c:v>177.95</c:v>
                </c:pt>
                <c:pt idx="807">
                  <c:v>177.95</c:v>
                </c:pt>
                <c:pt idx="808">
                  <c:v>177.95</c:v>
                </c:pt>
                <c:pt idx="809">
                  <c:v>177.95</c:v>
                </c:pt>
                <c:pt idx="810">
                  <c:v>177.95</c:v>
                </c:pt>
                <c:pt idx="811">
                  <c:v>177.95</c:v>
                </c:pt>
                <c:pt idx="812">
                  <c:v>177.95</c:v>
                </c:pt>
                <c:pt idx="813">
                  <c:v>177.95</c:v>
                </c:pt>
                <c:pt idx="814">
                  <c:v>177.95</c:v>
                </c:pt>
                <c:pt idx="815">
                  <c:v>177.95</c:v>
                </c:pt>
                <c:pt idx="816">
                  <c:v>177.95</c:v>
                </c:pt>
                <c:pt idx="817">
                  <c:v>177.95</c:v>
                </c:pt>
                <c:pt idx="818">
                  <c:v>177.95</c:v>
                </c:pt>
                <c:pt idx="819">
                  <c:v>177.95</c:v>
                </c:pt>
                <c:pt idx="820">
                  <c:v>177.95</c:v>
                </c:pt>
                <c:pt idx="821">
                  <c:v>177.95</c:v>
                </c:pt>
                <c:pt idx="822">
                  <c:v>177.95</c:v>
                </c:pt>
                <c:pt idx="823">
                  <c:v>177.95</c:v>
                </c:pt>
                <c:pt idx="824">
                  <c:v>177.95</c:v>
                </c:pt>
                <c:pt idx="825">
                  <c:v>177.95</c:v>
                </c:pt>
                <c:pt idx="826">
                  <c:v>177.95</c:v>
                </c:pt>
                <c:pt idx="827">
                  <c:v>177.95</c:v>
                </c:pt>
                <c:pt idx="828">
                  <c:v>177.95</c:v>
                </c:pt>
                <c:pt idx="829">
                  <c:v>177.95</c:v>
                </c:pt>
                <c:pt idx="830">
                  <c:v>177.95</c:v>
                </c:pt>
                <c:pt idx="831">
                  <c:v>177.95</c:v>
                </c:pt>
                <c:pt idx="832">
                  <c:v>177.95</c:v>
                </c:pt>
                <c:pt idx="833">
                  <c:v>177.95</c:v>
                </c:pt>
                <c:pt idx="834">
                  <c:v>177.95</c:v>
                </c:pt>
                <c:pt idx="835">
                  <c:v>177.95</c:v>
                </c:pt>
                <c:pt idx="836">
                  <c:v>177.95</c:v>
                </c:pt>
                <c:pt idx="837">
                  <c:v>177.95</c:v>
                </c:pt>
                <c:pt idx="838">
                  <c:v>177.95</c:v>
                </c:pt>
                <c:pt idx="839">
                  <c:v>177.95</c:v>
                </c:pt>
                <c:pt idx="840">
                  <c:v>177.95</c:v>
                </c:pt>
                <c:pt idx="841">
                  <c:v>177.95</c:v>
                </c:pt>
                <c:pt idx="842">
                  <c:v>177.95</c:v>
                </c:pt>
                <c:pt idx="843">
                  <c:v>177.95</c:v>
                </c:pt>
                <c:pt idx="844">
                  <c:v>177.95</c:v>
                </c:pt>
                <c:pt idx="845">
                  <c:v>177.95</c:v>
                </c:pt>
                <c:pt idx="846">
                  <c:v>177.95</c:v>
                </c:pt>
                <c:pt idx="847">
                  <c:v>177.95</c:v>
                </c:pt>
                <c:pt idx="848">
                  <c:v>177.95</c:v>
                </c:pt>
                <c:pt idx="849">
                  <c:v>177.95</c:v>
                </c:pt>
                <c:pt idx="850">
                  <c:v>177.95</c:v>
                </c:pt>
                <c:pt idx="851">
                  <c:v>177.95</c:v>
                </c:pt>
                <c:pt idx="852">
                  <c:v>177.95</c:v>
                </c:pt>
                <c:pt idx="853">
                  <c:v>177.95</c:v>
                </c:pt>
                <c:pt idx="854">
                  <c:v>177.95</c:v>
                </c:pt>
                <c:pt idx="855">
                  <c:v>177.95</c:v>
                </c:pt>
                <c:pt idx="856">
                  <c:v>177.95</c:v>
                </c:pt>
                <c:pt idx="857">
                  <c:v>177.95</c:v>
                </c:pt>
                <c:pt idx="858">
                  <c:v>177.95</c:v>
                </c:pt>
                <c:pt idx="859">
                  <c:v>177.95</c:v>
                </c:pt>
                <c:pt idx="860">
                  <c:v>177.95</c:v>
                </c:pt>
                <c:pt idx="861">
                  <c:v>177.95</c:v>
                </c:pt>
                <c:pt idx="862">
                  <c:v>177.95</c:v>
                </c:pt>
                <c:pt idx="863">
                  <c:v>177.95</c:v>
                </c:pt>
                <c:pt idx="864">
                  <c:v>177.95</c:v>
                </c:pt>
                <c:pt idx="865">
                  <c:v>177.95</c:v>
                </c:pt>
                <c:pt idx="866">
                  <c:v>177.95</c:v>
                </c:pt>
                <c:pt idx="867">
                  <c:v>177.95</c:v>
                </c:pt>
                <c:pt idx="868">
                  <c:v>177.95</c:v>
                </c:pt>
                <c:pt idx="869">
                  <c:v>177.95</c:v>
                </c:pt>
                <c:pt idx="870">
                  <c:v>177.95</c:v>
                </c:pt>
                <c:pt idx="871">
                  <c:v>177.95</c:v>
                </c:pt>
                <c:pt idx="872">
                  <c:v>177.95</c:v>
                </c:pt>
                <c:pt idx="873">
                  <c:v>177.95</c:v>
                </c:pt>
                <c:pt idx="874">
                  <c:v>177.95</c:v>
                </c:pt>
                <c:pt idx="875">
                  <c:v>177.95</c:v>
                </c:pt>
                <c:pt idx="876">
                  <c:v>177.95</c:v>
                </c:pt>
                <c:pt idx="877">
                  <c:v>177.95</c:v>
                </c:pt>
                <c:pt idx="878">
                  <c:v>177.95</c:v>
                </c:pt>
                <c:pt idx="879">
                  <c:v>177.95</c:v>
                </c:pt>
                <c:pt idx="880">
                  <c:v>177.95</c:v>
                </c:pt>
                <c:pt idx="881">
                  <c:v>177.95</c:v>
                </c:pt>
                <c:pt idx="882">
                  <c:v>177.95</c:v>
                </c:pt>
                <c:pt idx="883">
                  <c:v>177.95</c:v>
                </c:pt>
                <c:pt idx="884">
                  <c:v>177.95</c:v>
                </c:pt>
                <c:pt idx="885">
                  <c:v>177.95</c:v>
                </c:pt>
                <c:pt idx="886">
                  <c:v>177.95</c:v>
                </c:pt>
                <c:pt idx="887">
                  <c:v>177.95</c:v>
                </c:pt>
                <c:pt idx="888">
                  <c:v>177.95</c:v>
                </c:pt>
                <c:pt idx="889">
                  <c:v>177.95</c:v>
                </c:pt>
                <c:pt idx="890">
                  <c:v>177.95</c:v>
                </c:pt>
                <c:pt idx="891">
                  <c:v>177.95</c:v>
                </c:pt>
                <c:pt idx="892">
                  <c:v>177.95</c:v>
                </c:pt>
                <c:pt idx="893">
                  <c:v>177.95</c:v>
                </c:pt>
                <c:pt idx="894">
                  <c:v>177.95</c:v>
                </c:pt>
                <c:pt idx="895">
                  <c:v>177.95</c:v>
                </c:pt>
                <c:pt idx="896">
                  <c:v>177.95</c:v>
                </c:pt>
                <c:pt idx="897">
                  <c:v>177.95</c:v>
                </c:pt>
                <c:pt idx="898">
                  <c:v>177.95</c:v>
                </c:pt>
                <c:pt idx="899">
                  <c:v>177.95</c:v>
                </c:pt>
                <c:pt idx="900">
                  <c:v>177.95</c:v>
                </c:pt>
                <c:pt idx="901">
                  <c:v>177.95</c:v>
                </c:pt>
                <c:pt idx="902">
                  <c:v>177.95</c:v>
                </c:pt>
                <c:pt idx="903">
                  <c:v>177.95</c:v>
                </c:pt>
                <c:pt idx="904">
                  <c:v>177.95</c:v>
                </c:pt>
                <c:pt idx="905">
                  <c:v>177.95</c:v>
                </c:pt>
                <c:pt idx="906">
                  <c:v>177.95</c:v>
                </c:pt>
                <c:pt idx="907">
                  <c:v>177.95</c:v>
                </c:pt>
                <c:pt idx="908">
                  <c:v>177.95</c:v>
                </c:pt>
                <c:pt idx="909">
                  <c:v>177.95</c:v>
                </c:pt>
                <c:pt idx="910">
                  <c:v>177.95</c:v>
                </c:pt>
                <c:pt idx="911">
                  <c:v>177.95</c:v>
                </c:pt>
                <c:pt idx="912">
                  <c:v>177.95</c:v>
                </c:pt>
                <c:pt idx="913">
                  <c:v>177.95</c:v>
                </c:pt>
                <c:pt idx="914">
                  <c:v>177.95</c:v>
                </c:pt>
                <c:pt idx="915">
                  <c:v>177.95</c:v>
                </c:pt>
                <c:pt idx="916">
                  <c:v>177.95</c:v>
                </c:pt>
                <c:pt idx="917">
                  <c:v>177.95</c:v>
                </c:pt>
                <c:pt idx="918">
                  <c:v>177.95</c:v>
                </c:pt>
                <c:pt idx="919">
                  <c:v>177.95</c:v>
                </c:pt>
                <c:pt idx="920">
                  <c:v>177.95</c:v>
                </c:pt>
                <c:pt idx="921">
                  <c:v>177.95</c:v>
                </c:pt>
                <c:pt idx="922">
                  <c:v>177.95</c:v>
                </c:pt>
                <c:pt idx="923">
                  <c:v>177.95</c:v>
                </c:pt>
                <c:pt idx="924">
                  <c:v>177.95</c:v>
                </c:pt>
                <c:pt idx="925">
                  <c:v>177.95</c:v>
                </c:pt>
                <c:pt idx="926">
                  <c:v>177.95</c:v>
                </c:pt>
                <c:pt idx="927">
                  <c:v>177.95</c:v>
                </c:pt>
                <c:pt idx="928">
                  <c:v>177.95</c:v>
                </c:pt>
                <c:pt idx="929">
                  <c:v>177.95</c:v>
                </c:pt>
                <c:pt idx="930">
                  <c:v>177.95</c:v>
                </c:pt>
                <c:pt idx="931">
                  <c:v>177.95</c:v>
                </c:pt>
                <c:pt idx="932">
                  <c:v>177.95</c:v>
                </c:pt>
                <c:pt idx="933">
                  <c:v>177.95</c:v>
                </c:pt>
                <c:pt idx="934">
                  <c:v>177.95</c:v>
                </c:pt>
                <c:pt idx="935">
                  <c:v>177.95</c:v>
                </c:pt>
                <c:pt idx="936">
                  <c:v>177.95</c:v>
                </c:pt>
                <c:pt idx="937">
                  <c:v>177.95</c:v>
                </c:pt>
                <c:pt idx="938">
                  <c:v>177.95</c:v>
                </c:pt>
                <c:pt idx="939">
                  <c:v>177.95</c:v>
                </c:pt>
                <c:pt idx="940">
                  <c:v>177.95</c:v>
                </c:pt>
                <c:pt idx="941">
                  <c:v>177.95</c:v>
                </c:pt>
                <c:pt idx="942">
                  <c:v>177.95</c:v>
                </c:pt>
                <c:pt idx="943">
                  <c:v>177.95</c:v>
                </c:pt>
                <c:pt idx="944">
                  <c:v>177.95</c:v>
                </c:pt>
                <c:pt idx="945">
                  <c:v>177.95</c:v>
                </c:pt>
                <c:pt idx="946">
                  <c:v>177.95</c:v>
                </c:pt>
                <c:pt idx="947">
                  <c:v>177.95</c:v>
                </c:pt>
                <c:pt idx="948">
                  <c:v>177.95</c:v>
                </c:pt>
                <c:pt idx="949">
                  <c:v>177.95</c:v>
                </c:pt>
                <c:pt idx="950">
                  <c:v>177.95</c:v>
                </c:pt>
                <c:pt idx="951">
                  <c:v>177.95</c:v>
                </c:pt>
                <c:pt idx="952">
                  <c:v>177.95</c:v>
                </c:pt>
                <c:pt idx="953">
                  <c:v>177.95</c:v>
                </c:pt>
                <c:pt idx="954">
                  <c:v>177.95</c:v>
                </c:pt>
                <c:pt idx="955">
                  <c:v>177.95</c:v>
                </c:pt>
                <c:pt idx="956">
                  <c:v>177.95</c:v>
                </c:pt>
                <c:pt idx="957">
                  <c:v>177.95</c:v>
                </c:pt>
                <c:pt idx="958">
                  <c:v>177.95</c:v>
                </c:pt>
                <c:pt idx="959">
                  <c:v>177.95</c:v>
                </c:pt>
                <c:pt idx="960">
                  <c:v>177.95</c:v>
                </c:pt>
                <c:pt idx="961">
                  <c:v>177.95</c:v>
                </c:pt>
                <c:pt idx="962">
                  <c:v>177.95</c:v>
                </c:pt>
                <c:pt idx="963">
                  <c:v>177.95</c:v>
                </c:pt>
                <c:pt idx="964">
                  <c:v>177.95</c:v>
                </c:pt>
                <c:pt idx="965">
                  <c:v>177.95</c:v>
                </c:pt>
                <c:pt idx="966">
                  <c:v>177.95</c:v>
                </c:pt>
                <c:pt idx="967">
                  <c:v>177.95</c:v>
                </c:pt>
                <c:pt idx="968">
                  <c:v>177.95</c:v>
                </c:pt>
                <c:pt idx="969">
                  <c:v>177.95</c:v>
                </c:pt>
                <c:pt idx="970">
                  <c:v>177.95</c:v>
                </c:pt>
                <c:pt idx="971">
                  <c:v>177.95</c:v>
                </c:pt>
                <c:pt idx="972">
                  <c:v>177.95</c:v>
                </c:pt>
                <c:pt idx="973">
                  <c:v>177.95</c:v>
                </c:pt>
                <c:pt idx="974">
                  <c:v>177.95</c:v>
                </c:pt>
                <c:pt idx="975">
                  <c:v>177.95</c:v>
                </c:pt>
                <c:pt idx="976">
                  <c:v>177.95</c:v>
                </c:pt>
                <c:pt idx="977">
                  <c:v>177.95</c:v>
                </c:pt>
                <c:pt idx="978">
                  <c:v>177.95</c:v>
                </c:pt>
                <c:pt idx="979">
                  <c:v>177.95</c:v>
                </c:pt>
                <c:pt idx="980">
                  <c:v>177.95</c:v>
                </c:pt>
                <c:pt idx="981">
                  <c:v>177.95</c:v>
                </c:pt>
                <c:pt idx="982">
                  <c:v>177.95</c:v>
                </c:pt>
                <c:pt idx="983">
                  <c:v>177.95</c:v>
                </c:pt>
                <c:pt idx="984">
                  <c:v>177.95</c:v>
                </c:pt>
                <c:pt idx="985">
                  <c:v>177.95</c:v>
                </c:pt>
                <c:pt idx="986">
                  <c:v>177.95</c:v>
                </c:pt>
                <c:pt idx="987">
                  <c:v>177.95</c:v>
                </c:pt>
                <c:pt idx="988">
                  <c:v>177.95</c:v>
                </c:pt>
                <c:pt idx="989">
                  <c:v>177.95</c:v>
                </c:pt>
                <c:pt idx="990">
                  <c:v>177.95</c:v>
                </c:pt>
                <c:pt idx="991">
                  <c:v>177.95</c:v>
                </c:pt>
                <c:pt idx="992">
                  <c:v>177.95</c:v>
                </c:pt>
                <c:pt idx="993">
                  <c:v>177.95</c:v>
                </c:pt>
                <c:pt idx="994">
                  <c:v>177.95</c:v>
                </c:pt>
                <c:pt idx="995">
                  <c:v>177.95</c:v>
                </c:pt>
                <c:pt idx="996">
                  <c:v>177.95</c:v>
                </c:pt>
                <c:pt idx="997">
                  <c:v>177.95</c:v>
                </c:pt>
                <c:pt idx="998">
                  <c:v>177.95</c:v>
                </c:pt>
                <c:pt idx="999">
                  <c:v>177.95</c:v>
                </c:pt>
                <c:pt idx="1000">
                  <c:v>177.95</c:v>
                </c:pt>
                <c:pt idx="1001">
                  <c:v>177.95</c:v>
                </c:pt>
                <c:pt idx="1002">
                  <c:v>177.95</c:v>
                </c:pt>
                <c:pt idx="1003">
                  <c:v>177.95</c:v>
                </c:pt>
                <c:pt idx="1004">
                  <c:v>177.95</c:v>
                </c:pt>
                <c:pt idx="1005">
                  <c:v>177.95</c:v>
                </c:pt>
                <c:pt idx="1006">
                  <c:v>177.95</c:v>
                </c:pt>
                <c:pt idx="1007">
                  <c:v>177.95</c:v>
                </c:pt>
                <c:pt idx="1008">
                  <c:v>177.95</c:v>
                </c:pt>
                <c:pt idx="1009">
                  <c:v>177.95</c:v>
                </c:pt>
                <c:pt idx="1010">
                  <c:v>177.95</c:v>
                </c:pt>
                <c:pt idx="1011">
                  <c:v>177.95</c:v>
                </c:pt>
                <c:pt idx="1012">
                  <c:v>177.95</c:v>
                </c:pt>
                <c:pt idx="1013">
                  <c:v>177.95</c:v>
                </c:pt>
                <c:pt idx="1014">
                  <c:v>177.95</c:v>
                </c:pt>
                <c:pt idx="1015">
                  <c:v>177.95</c:v>
                </c:pt>
                <c:pt idx="1016">
                  <c:v>177.95</c:v>
                </c:pt>
                <c:pt idx="1017">
                  <c:v>177.95</c:v>
                </c:pt>
                <c:pt idx="1018">
                  <c:v>177.95</c:v>
                </c:pt>
                <c:pt idx="1019">
                  <c:v>177.95</c:v>
                </c:pt>
                <c:pt idx="1020">
                  <c:v>177.95</c:v>
                </c:pt>
                <c:pt idx="1021">
                  <c:v>177.95</c:v>
                </c:pt>
                <c:pt idx="1022">
                  <c:v>177.95</c:v>
                </c:pt>
                <c:pt idx="1023">
                  <c:v>177.95</c:v>
                </c:pt>
                <c:pt idx="1024">
                  <c:v>177.95</c:v>
                </c:pt>
                <c:pt idx="1025">
                  <c:v>177.95</c:v>
                </c:pt>
                <c:pt idx="1026">
                  <c:v>177.95</c:v>
                </c:pt>
                <c:pt idx="1027">
                  <c:v>177.95</c:v>
                </c:pt>
                <c:pt idx="1028">
                  <c:v>177.95</c:v>
                </c:pt>
                <c:pt idx="1029">
                  <c:v>177.95</c:v>
                </c:pt>
                <c:pt idx="1030">
                  <c:v>177.95</c:v>
                </c:pt>
                <c:pt idx="1031">
                  <c:v>177.95</c:v>
                </c:pt>
                <c:pt idx="1032">
                  <c:v>177.95</c:v>
                </c:pt>
                <c:pt idx="1033">
                  <c:v>177.95</c:v>
                </c:pt>
                <c:pt idx="1034">
                  <c:v>177.95</c:v>
                </c:pt>
                <c:pt idx="1035">
                  <c:v>177.95</c:v>
                </c:pt>
                <c:pt idx="1036">
                  <c:v>177.95</c:v>
                </c:pt>
                <c:pt idx="1037">
                  <c:v>177.95</c:v>
                </c:pt>
                <c:pt idx="1038">
                  <c:v>177.95</c:v>
                </c:pt>
                <c:pt idx="1039">
                  <c:v>177.95</c:v>
                </c:pt>
                <c:pt idx="1040">
                  <c:v>177.95</c:v>
                </c:pt>
                <c:pt idx="1041">
                  <c:v>177.95</c:v>
                </c:pt>
                <c:pt idx="1042">
                  <c:v>177.95</c:v>
                </c:pt>
                <c:pt idx="1043">
                  <c:v>177.95</c:v>
                </c:pt>
                <c:pt idx="1044">
                  <c:v>177.95</c:v>
                </c:pt>
                <c:pt idx="1045">
                  <c:v>177.95</c:v>
                </c:pt>
                <c:pt idx="1046">
                  <c:v>177.95</c:v>
                </c:pt>
                <c:pt idx="1047">
                  <c:v>177.95</c:v>
                </c:pt>
                <c:pt idx="1048">
                  <c:v>177.95</c:v>
                </c:pt>
                <c:pt idx="1049">
                  <c:v>177.95</c:v>
                </c:pt>
                <c:pt idx="1050">
                  <c:v>177.95</c:v>
                </c:pt>
                <c:pt idx="1051">
                  <c:v>177.95</c:v>
                </c:pt>
                <c:pt idx="1052">
                  <c:v>177.95</c:v>
                </c:pt>
                <c:pt idx="1053">
                  <c:v>177.95</c:v>
                </c:pt>
                <c:pt idx="1054">
                  <c:v>177.95</c:v>
                </c:pt>
                <c:pt idx="1055">
                  <c:v>177.95</c:v>
                </c:pt>
                <c:pt idx="1056">
                  <c:v>177.95</c:v>
                </c:pt>
                <c:pt idx="1057">
                  <c:v>177.95</c:v>
                </c:pt>
                <c:pt idx="1058">
                  <c:v>177.95</c:v>
                </c:pt>
                <c:pt idx="1059">
                  <c:v>177.95</c:v>
                </c:pt>
                <c:pt idx="1060">
                  <c:v>177.95</c:v>
                </c:pt>
                <c:pt idx="1061">
                  <c:v>177.95</c:v>
                </c:pt>
                <c:pt idx="1062">
                  <c:v>177.95</c:v>
                </c:pt>
                <c:pt idx="1063">
                  <c:v>177.95</c:v>
                </c:pt>
                <c:pt idx="1064">
                  <c:v>177.95</c:v>
                </c:pt>
                <c:pt idx="1065">
                  <c:v>177.95</c:v>
                </c:pt>
                <c:pt idx="1066">
                  <c:v>177.95</c:v>
                </c:pt>
                <c:pt idx="1067">
                  <c:v>177.95</c:v>
                </c:pt>
                <c:pt idx="1068">
                  <c:v>177.95</c:v>
                </c:pt>
                <c:pt idx="1069">
                  <c:v>177.95</c:v>
                </c:pt>
                <c:pt idx="1070">
                  <c:v>177.95</c:v>
                </c:pt>
                <c:pt idx="1071">
                  <c:v>177.95</c:v>
                </c:pt>
                <c:pt idx="1072">
                  <c:v>177.95</c:v>
                </c:pt>
                <c:pt idx="1073">
                  <c:v>177.95</c:v>
                </c:pt>
                <c:pt idx="1074">
                  <c:v>177.95</c:v>
                </c:pt>
                <c:pt idx="1075">
                  <c:v>177.95</c:v>
                </c:pt>
                <c:pt idx="1076">
                  <c:v>177.95</c:v>
                </c:pt>
                <c:pt idx="1077">
                  <c:v>177.95</c:v>
                </c:pt>
                <c:pt idx="1078">
                  <c:v>177.95</c:v>
                </c:pt>
                <c:pt idx="1079">
                  <c:v>177.95</c:v>
                </c:pt>
                <c:pt idx="1080">
                  <c:v>177.95</c:v>
                </c:pt>
                <c:pt idx="1081">
                  <c:v>177.95</c:v>
                </c:pt>
                <c:pt idx="1082">
                  <c:v>177.95</c:v>
                </c:pt>
                <c:pt idx="1083">
                  <c:v>177.95</c:v>
                </c:pt>
                <c:pt idx="1084">
                  <c:v>177.95</c:v>
                </c:pt>
                <c:pt idx="1085">
                  <c:v>177.95</c:v>
                </c:pt>
                <c:pt idx="1086">
                  <c:v>177.95</c:v>
                </c:pt>
                <c:pt idx="1087">
                  <c:v>177.95</c:v>
                </c:pt>
                <c:pt idx="1088">
                  <c:v>177.95</c:v>
                </c:pt>
                <c:pt idx="1089">
                  <c:v>177.95</c:v>
                </c:pt>
                <c:pt idx="1090">
                  <c:v>177.95</c:v>
                </c:pt>
                <c:pt idx="1091">
                  <c:v>177.95</c:v>
                </c:pt>
                <c:pt idx="1092">
                  <c:v>177.95</c:v>
                </c:pt>
                <c:pt idx="1093">
                  <c:v>177.95</c:v>
                </c:pt>
                <c:pt idx="1094">
                  <c:v>177.95</c:v>
                </c:pt>
                <c:pt idx="1095">
                  <c:v>177.95</c:v>
                </c:pt>
                <c:pt idx="1096">
                  <c:v>177.95</c:v>
                </c:pt>
                <c:pt idx="1097">
                  <c:v>177.95</c:v>
                </c:pt>
                <c:pt idx="1098">
                  <c:v>177.95</c:v>
                </c:pt>
                <c:pt idx="1099">
                  <c:v>177.95</c:v>
                </c:pt>
                <c:pt idx="1100">
                  <c:v>177.95</c:v>
                </c:pt>
                <c:pt idx="1101">
                  <c:v>177.95</c:v>
                </c:pt>
                <c:pt idx="1102">
                  <c:v>177.95</c:v>
                </c:pt>
                <c:pt idx="1103">
                  <c:v>177.95</c:v>
                </c:pt>
                <c:pt idx="1104">
                  <c:v>177.95</c:v>
                </c:pt>
                <c:pt idx="1105">
                  <c:v>177.95</c:v>
                </c:pt>
                <c:pt idx="1106">
                  <c:v>177.95</c:v>
                </c:pt>
                <c:pt idx="1107">
                  <c:v>177.95</c:v>
                </c:pt>
                <c:pt idx="1108">
                  <c:v>177.95</c:v>
                </c:pt>
                <c:pt idx="1109">
                  <c:v>177.95</c:v>
                </c:pt>
                <c:pt idx="1110">
                  <c:v>177.95</c:v>
                </c:pt>
                <c:pt idx="1111">
                  <c:v>177.95</c:v>
                </c:pt>
                <c:pt idx="1112">
                  <c:v>177.95</c:v>
                </c:pt>
                <c:pt idx="1113">
                  <c:v>177.95</c:v>
                </c:pt>
                <c:pt idx="1114">
                  <c:v>177.95</c:v>
                </c:pt>
                <c:pt idx="1115">
                  <c:v>177.95</c:v>
                </c:pt>
                <c:pt idx="1116">
                  <c:v>177.95</c:v>
                </c:pt>
                <c:pt idx="1117">
                  <c:v>177.95</c:v>
                </c:pt>
                <c:pt idx="1118">
                  <c:v>177.95</c:v>
                </c:pt>
                <c:pt idx="1119">
                  <c:v>177.95</c:v>
                </c:pt>
                <c:pt idx="1120">
                  <c:v>177.95</c:v>
                </c:pt>
                <c:pt idx="1121">
                  <c:v>177.95</c:v>
                </c:pt>
                <c:pt idx="1122">
                  <c:v>177.95</c:v>
                </c:pt>
                <c:pt idx="1123">
                  <c:v>177.95</c:v>
                </c:pt>
                <c:pt idx="1124">
                  <c:v>177.95</c:v>
                </c:pt>
                <c:pt idx="1125">
                  <c:v>177.95</c:v>
                </c:pt>
                <c:pt idx="1126">
                  <c:v>177.95</c:v>
                </c:pt>
                <c:pt idx="1127">
                  <c:v>177.95</c:v>
                </c:pt>
                <c:pt idx="1128">
                  <c:v>177.95</c:v>
                </c:pt>
                <c:pt idx="1129">
                  <c:v>177.95</c:v>
                </c:pt>
                <c:pt idx="1130">
                  <c:v>177.95</c:v>
                </c:pt>
                <c:pt idx="1131">
                  <c:v>177.95</c:v>
                </c:pt>
                <c:pt idx="1132">
                  <c:v>177.95</c:v>
                </c:pt>
                <c:pt idx="1133">
                  <c:v>177.95</c:v>
                </c:pt>
                <c:pt idx="1134">
                  <c:v>177.95</c:v>
                </c:pt>
                <c:pt idx="1135">
                  <c:v>177.95</c:v>
                </c:pt>
                <c:pt idx="1136">
                  <c:v>177.95</c:v>
                </c:pt>
                <c:pt idx="1137">
                  <c:v>177.95</c:v>
                </c:pt>
                <c:pt idx="1138">
                  <c:v>177.95</c:v>
                </c:pt>
                <c:pt idx="1139">
                  <c:v>177.95</c:v>
                </c:pt>
                <c:pt idx="1140">
                  <c:v>177.95</c:v>
                </c:pt>
                <c:pt idx="1141">
                  <c:v>177.95</c:v>
                </c:pt>
                <c:pt idx="1142">
                  <c:v>177.95</c:v>
                </c:pt>
                <c:pt idx="1143">
                  <c:v>177.95</c:v>
                </c:pt>
                <c:pt idx="1144">
                  <c:v>177.95</c:v>
                </c:pt>
                <c:pt idx="1145">
                  <c:v>177.95</c:v>
                </c:pt>
                <c:pt idx="1146">
                  <c:v>177.95</c:v>
                </c:pt>
                <c:pt idx="1147">
                  <c:v>177.95</c:v>
                </c:pt>
                <c:pt idx="1148">
                  <c:v>177.95</c:v>
                </c:pt>
                <c:pt idx="1149">
                  <c:v>177.95</c:v>
                </c:pt>
                <c:pt idx="1150">
                  <c:v>177.95</c:v>
                </c:pt>
                <c:pt idx="1151">
                  <c:v>177.95</c:v>
                </c:pt>
                <c:pt idx="1152">
                  <c:v>177.95</c:v>
                </c:pt>
                <c:pt idx="1153">
                  <c:v>177.95</c:v>
                </c:pt>
                <c:pt idx="1154">
                  <c:v>177.95</c:v>
                </c:pt>
                <c:pt idx="1155">
                  <c:v>177.95</c:v>
                </c:pt>
                <c:pt idx="1156">
                  <c:v>177.95</c:v>
                </c:pt>
                <c:pt idx="1157">
                  <c:v>177.95</c:v>
                </c:pt>
                <c:pt idx="1158">
                  <c:v>177.95</c:v>
                </c:pt>
                <c:pt idx="1159">
                  <c:v>177.95</c:v>
                </c:pt>
                <c:pt idx="1160">
                  <c:v>177.95</c:v>
                </c:pt>
                <c:pt idx="1161">
                  <c:v>177.95</c:v>
                </c:pt>
                <c:pt idx="1162">
                  <c:v>177.95</c:v>
                </c:pt>
                <c:pt idx="1163">
                  <c:v>177.95</c:v>
                </c:pt>
                <c:pt idx="1164">
                  <c:v>177.95</c:v>
                </c:pt>
                <c:pt idx="1165">
                  <c:v>177.95</c:v>
                </c:pt>
                <c:pt idx="1166">
                  <c:v>177.95</c:v>
                </c:pt>
                <c:pt idx="1167">
                  <c:v>177.95</c:v>
                </c:pt>
                <c:pt idx="1168">
                  <c:v>177.95</c:v>
                </c:pt>
                <c:pt idx="1169">
                  <c:v>177.95</c:v>
                </c:pt>
                <c:pt idx="1170">
                  <c:v>177.95</c:v>
                </c:pt>
                <c:pt idx="1171">
                  <c:v>177.95</c:v>
                </c:pt>
                <c:pt idx="1172">
                  <c:v>177.95</c:v>
                </c:pt>
                <c:pt idx="1173">
                  <c:v>177.95</c:v>
                </c:pt>
                <c:pt idx="1174">
                  <c:v>177.95</c:v>
                </c:pt>
                <c:pt idx="1175">
                  <c:v>177.95</c:v>
                </c:pt>
                <c:pt idx="1176">
                  <c:v>177.95</c:v>
                </c:pt>
                <c:pt idx="1177">
                  <c:v>177.95</c:v>
                </c:pt>
                <c:pt idx="1178">
                  <c:v>177.95</c:v>
                </c:pt>
                <c:pt idx="1179">
                  <c:v>177.95</c:v>
                </c:pt>
                <c:pt idx="1180">
                  <c:v>177.95</c:v>
                </c:pt>
                <c:pt idx="1181">
                  <c:v>177.95</c:v>
                </c:pt>
                <c:pt idx="1182">
                  <c:v>177.95</c:v>
                </c:pt>
                <c:pt idx="1183">
                  <c:v>177.95</c:v>
                </c:pt>
                <c:pt idx="1184">
                  <c:v>177.95</c:v>
                </c:pt>
                <c:pt idx="1185">
                  <c:v>177.95</c:v>
                </c:pt>
                <c:pt idx="1186">
                  <c:v>177.95</c:v>
                </c:pt>
                <c:pt idx="1187">
                  <c:v>177.95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4622208"/>
        <c:axId val="154657152"/>
      </c:lineChart>
      <c:lineChart>
        <c:grouping val="standard"/>
        <c:varyColors val="0"/>
        <c:ser>
          <c:idx val="11"/>
          <c:order val="11"/>
          <c:tx>
            <c:strRef>
              <c:f>'HR Chart Data'!$P$7</c:f>
              <c:strCache>
                <c:ptCount val="1"/>
                <c:pt idx="0">
                  <c:v>Pace</c:v>
                </c:pt>
              </c:strCache>
            </c:strRef>
          </c:tx>
          <c:spPr>
            <a:ln w="31750" cmpd="sng">
              <a:solidFill>
                <a:srgbClr val="000066"/>
              </a:solidFill>
              <a:prstDash val="solid"/>
            </a:ln>
          </c:spPr>
          <c:marker>
            <c:symbol val="none"/>
          </c:marker>
          <c:val>
            <c:numRef>
              <c:f>[0]!HRChart12</c:f>
              <c:numCache>
                <c:formatCode>[mm]:ss;@</c:formatCode>
                <c:ptCount val="1188"/>
                <c:pt idx="0" formatCode="General">
                  <c:v>0</c:v>
                </c:pt>
                <c:pt idx="1">
                  <c:v>1.5388825231481484E-3</c:v>
                </c:pt>
                <c:pt idx="2">
                  <c:v>1.4216273148148146E-3</c:v>
                </c:pt>
                <c:pt idx="3">
                  <c:v>1.4440665509259257E-3</c:v>
                </c:pt>
                <c:pt idx="4">
                  <c:v>1.4159357638888889E-3</c:v>
                </c:pt>
                <c:pt idx="5">
                  <c:v>1.4050283564814815E-3</c:v>
                </c:pt>
                <c:pt idx="6">
                  <c:v>1.4097332175925924E-3</c:v>
                </c:pt>
                <c:pt idx="7">
                  <c:v>1.4058020833333333E-3</c:v>
                </c:pt>
                <c:pt idx="8">
                  <c:v>1.4159392361111113E-3</c:v>
                </c:pt>
                <c:pt idx="9">
                  <c:v>1.4156678240740742E-3</c:v>
                </c:pt>
                <c:pt idx="10">
                  <c:v>1.4178761574074076E-3</c:v>
                </c:pt>
                <c:pt idx="11">
                  <c:v>1.4166469907407409E-3</c:v>
                </c:pt>
                <c:pt idx="12">
                  <c:v>1.4119820601851852E-3</c:v>
                </c:pt>
                <c:pt idx="13">
                  <c:v>1.4191394675925927E-3</c:v>
                </c:pt>
                <c:pt idx="14">
                  <c:v>1.4174259259259259E-3</c:v>
                </c:pt>
                <c:pt idx="15">
                  <c:v>1.4025399305555555E-3</c:v>
                </c:pt>
                <c:pt idx="16">
                  <c:v>1.4139982638888887E-3</c:v>
                </c:pt>
                <c:pt idx="17">
                  <c:v>1.4164293981481484E-3</c:v>
                </c:pt>
                <c:pt idx="18">
                  <c:v>1.410459490740741E-3</c:v>
                </c:pt>
                <c:pt idx="19">
                  <c:v>1.4016151620370369E-3</c:v>
                </c:pt>
                <c:pt idx="20">
                  <c:v>1.4020190972222223E-3</c:v>
                </c:pt>
                <c:pt idx="21">
                  <c:v>1.4106637731481483E-3</c:v>
                </c:pt>
                <c:pt idx="22">
                  <c:v>1.4000844907407406E-3</c:v>
                </c:pt>
                <c:pt idx="23">
                  <c:v>1.4151192129629629E-3</c:v>
                </c:pt>
                <c:pt idx="24">
                  <c:v>1.4173032407407407E-3</c:v>
                </c:pt>
                <c:pt idx="25">
                  <c:v>1.4140202546296299E-3</c:v>
                </c:pt>
                <c:pt idx="26">
                  <c:v>1.4262633101851851E-3</c:v>
                </c:pt>
                <c:pt idx="27">
                  <c:v>1.4095109953703704E-3</c:v>
                </c:pt>
                <c:pt idx="28">
                  <c:v>1.4013015046296295E-3</c:v>
                </c:pt>
                <c:pt idx="29">
                  <c:v>1.4029618055555557E-3</c:v>
                </c:pt>
                <c:pt idx="30">
                  <c:v>1.3993663194444448E-3</c:v>
                </c:pt>
                <c:pt idx="31">
                  <c:v>1.3986203703703704E-3</c:v>
                </c:pt>
                <c:pt idx="32">
                  <c:v>1.4063900462962964E-3</c:v>
                </c:pt>
                <c:pt idx="33">
                  <c:v>1.408023148148148E-3</c:v>
                </c:pt>
                <c:pt idx="34">
                  <c:v>1.4058709490740739E-3</c:v>
                </c:pt>
                <c:pt idx="35">
                  <c:v>1.4002511574074073E-3</c:v>
                </c:pt>
                <c:pt idx="36">
                  <c:v>1.414386574074074E-3</c:v>
                </c:pt>
                <c:pt idx="37">
                  <c:v>1.4162708333333334E-3</c:v>
                </c:pt>
                <c:pt idx="38">
                  <c:v>1.4093003472222219E-3</c:v>
                </c:pt>
                <c:pt idx="39">
                  <c:v>1.406804976851852E-3</c:v>
                </c:pt>
                <c:pt idx="40">
                  <c:v>1.4206307870370371E-3</c:v>
                </c:pt>
                <c:pt idx="41">
                  <c:v>1.417521412037037E-3</c:v>
                </c:pt>
                <c:pt idx="42">
                  <c:v>1.4191145833333332E-3</c:v>
                </c:pt>
                <c:pt idx="43">
                  <c:v>1.4212407407407409E-3</c:v>
                </c:pt>
                <c:pt idx="44">
                  <c:v>1.4111464120370369E-3</c:v>
                </c:pt>
                <c:pt idx="45">
                  <c:v>1.4195624999999998E-3</c:v>
                </c:pt>
                <c:pt idx="46">
                  <c:v>1.4221458333333332E-3</c:v>
                </c:pt>
                <c:pt idx="47">
                  <c:v>1.4248582175925926E-3</c:v>
                </c:pt>
                <c:pt idx="48">
                  <c:v>1.4155601851851848E-3</c:v>
                </c:pt>
                <c:pt idx="49">
                  <c:v>1.4106649305555554E-3</c:v>
                </c:pt>
                <c:pt idx="50">
                  <c:v>1.4224872685185185E-3</c:v>
                </c:pt>
                <c:pt idx="51">
                  <c:v>1.4201365740740739E-3</c:v>
                </c:pt>
                <c:pt idx="52">
                  <c:v>1.4139924768518518E-3</c:v>
                </c:pt>
                <c:pt idx="53">
                  <c:v>1.418671875E-3</c:v>
                </c:pt>
                <c:pt idx="54">
                  <c:v>1.4211412037037038E-3</c:v>
                </c:pt>
                <c:pt idx="55">
                  <c:v>1.4081903935185185E-3</c:v>
                </c:pt>
                <c:pt idx="56">
                  <c:v>1.4107783564814814E-3</c:v>
                </c:pt>
                <c:pt idx="57">
                  <c:v>1.4159756944444445E-3</c:v>
                </c:pt>
                <c:pt idx="58">
                  <c:v>1.4136707175925927E-3</c:v>
                </c:pt>
                <c:pt idx="59">
                  <c:v>1.4141863425925925E-3</c:v>
                </c:pt>
                <c:pt idx="60">
                  <c:v>1.4287962962962967E-3</c:v>
                </c:pt>
                <c:pt idx="61">
                  <c:v>1.4198883101851853E-3</c:v>
                </c:pt>
                <c:pt idx="62">
                  <c:v>1.4182100694444444E-3</c:v>
                </c:pt>
                <c:pt idx="63">
                  <c:v>1.4257100694444443E-3</c:v>
                </c:pt>
                <c:pt idx="64">
                  <c:v>1.424384837962963E-3</c:v>
                </c:pt>
                <c:pt idx="65">
                  <c:v>1.4233796296296295E-3</c:v>
                </c:pt>
                <c:pt idx="66">
                  <c:v>1.4247384259259257E-3</c:v>
                </c:pt>
                <c:pt idx="67">
                  <c:v>1.4190850694444446E-3</c:v>
                </c:pt>
                <c:pt idx="68">
                  <c:v>1.4186203703703704E-3</c:v>
                </c:pt>
                <c:pt idx="69">
                  <c:v>1.4271996527777777E-3</c:v>
                </c:pt>
                <c:pt idx="70">
                  <c:v>1.4213246527777776E-3</c:v>
                </c:pt>
                <c:pt idx="71">
                  <c:v>1.4055630787037036E-3</c:v>
                </c:pt>
                <c:pt idx="72">
                  <c:v>1.4261707175925924E-3</c:v>
                </c:pt>
                <c:pt idx="73">
                  <c:v>1.4326059027777779E-3</c:v>
                </c:pt>
                <c:pt idx="74">
                  <c:v>1.4189965277777777E-3</c:v>
                </c:pt>
                <c:pt idx="75">
                  <c:v>1.4155399305555557E-3</c:v>
                </c:pt>
                <c:pt idx="76">
                  <c:v>1.4346539351851853E-3</c:v>
                </c:pt>
                <c:pt idx="77">
                  <c:v>1.4235972222222221E-3</c:v>
                </c:pt>
                <c:pt idx="78">
                  <c:v>1.4157042824074074E-3</c:v>
                </c:pt>
                <c:pt idx="79">
                  <c:v>1.4245509259259257E-3</c:v>
                </c:pt>
                <c:pt idx="80">
                  <c:v>1.4273234953703702E-3</c:v>
                </c:pt>
                <c:pt idx="81">
                  <c:v>1.4170266203703706E-3</c:v>
                </c:pt>
                <c:pt idx="82">
                  <c:v>1.410667824074074E-3</c:v>
                </c:pt>
                <c:pt idx="83">
                  <c:v>1.4242175925925926E-3</c:v>
                </c:pt>
                <c:pt idx="84">
                  <c:v>1.4251521990740741E-3</c:v>
                </c:pt>
                <c:pt idx="85">
                  <c:v>1.4082274305555556E-3</c:v>
                </c:pt>
                <c:pt idx="86">
                  <c:v>1.4034016203703702E-3</c:v>
                </c:pt>
                <c:pt idx="87">
                  <c:v>1.409288773148148E-3</c:v>
                </c:pt>
                <c:pt idx="88">
                  <c:v>1.4164184027777779E-3</c:v>
                </c:pt>
                <c:pt idx="89">
                  <c:v>1.4223541666666666E-3</c:v>
                </c:pt>
                <c:pt idx="90">
                  <c:v>1.4283848379629631E-3</c:v>
                </c:pt>
                <c:pt idx="91">
                  <c:v>1.4240086805555555E-3</c:v>
                </c:pt>
                <c:pt idx="92">
                  <c:v>1.4095283564814814E-3</c:v>
                </c:pt>
                <c:pt idx="93">
                  <c:v>1.406342013888889E-3</c:v>
                </c:pt>
                <c:pt idx="94">
                  <c:v>1.4124108796296298E-3</c:v>
                </c:pt>
                <c:pt idx="95">
                  <c:v>1.412898726851852E-3</c:v>
                </c:pt>
                <c:pt idx="96">
                  <c:v>1.4149716435185183E-3</c:v>
                </c:pt>
                <c:pt idx="97">
                  <c:v>1.4265659722222223E-3</c:v>
                </c:pt>
                <c:pt idx="98">
                  <c:v>1.4281331018518521E-3</c:v>
                </c:pt>
                <c:pt idx="99">
                  <c:v>1.4260636574074074E-3</c:v>
                </c:pt>
                <c:pt idx="100">
                  <c:v>1.4212158564814814E-3</c:v>
                </c:pt>
                <c:pt idx="101">
                  <c:v>1.4225954861111112E-3</c:v>
                </c:pt>
                <c:pt idx="102">
                  <c:v>1.4292146990740743E-3</c:v>
                </c:pt>
                <c:pt idx="103">
                  <c:v>1.4310549768518515E-3</c:v>
                </c:pt>
                <c:pt idx="104">
                  <c:v>1.4305931712962963E-3</c:v>
                </c:pt>
                <c:pt idx="105">
                  <c:v>1.4112384259259258E-3</c:v>
                </c:pt>
                <c:pt idx="106">
                  <c:v>1.4163148148148147E-3</c:v>
                </c:pt>
                <c:pt idx="107">
                  <c:v>1.4376776620370372E-3</c:v>
                </c:pt>
                <c:pt idx="108">
                  <c:v>1.4283807870370368E-3</c:v>
                </c:pt>
                <c:pt idx="109">
                  <c:v>1.4254652777777779E-3</c:v>
                </c:pt>
                <c:pt idx="110">
                  <c:v>1.4219988425925925E-3</c:v>
                </c:pt>
                <c:pt idx="111">
                  <c:v>1.4301018518518519E-3</c:v>
                </c:pt>
                <c:pt idx="112">
                  <c:v>1.4210717592592593E-3</c:v>
                </c:pt>
                <c:pt idx="113">
                  <c:v>1.4106539351851851E-3</c:v>
                </c:pt>
                <c:pt idx="114">
                  <c:v>1.4099930555555552E-3</c:v>
                </c:pt>
                <c:pt idx="115">
                  <c:v>1.4048553240740742E-3</c:v>
                </c:pt>
                <c:pt idx="116">
                  <c:v>1.4012332175925926E-3</c:v>
                </c:pt>
                <c:pt idx="117">
                  <c:v>1.4200133101851852E-3</c:v>
                </c:pt>
                <c:pt idx="118">
                  <c:v>1.4156857638888889E-3</c:v>
                </c:pt>
                <c:pt idx="119">
                  <c:v>1.4031880787037038E-3</c:v>
                </c:pt>
                <c:pt idx="120">
                  <c:v>1.4127239583333333E-3</c:v>
                </c:pt>
                <c:pt idx="121">
                  <c:v>1.4138813657407405E-3</c:v>
                </c:pt>
                <c:pt idx="122">
                  <c:v>1.4047488425925929E-3</c:v>
                </c:pt>
                <c:pt idx="123">
                  <c:v>1.4142552083333336E-3</c:v>
                </c:pt>
                <c:pt idx="124">
                  <c:v>1.4218107638888887E-3</c:v>
                </c:pt>
                <c:pt idx="125">
                  <c:v>1.4248541666666665E-3</c:v>
                </c:pt>
                <c:pt idx="126">
                  <c:v>1.4241475694444445E-3</c:v>
                </c:pt>
                <c:pt idx="127">
                  <c:v>1.4114328703703704E-3</c:v>
                </c:pt>
                <c:pt idx="128">
                  <c:v>1.4116140046296296E-3</c:v>
                </c:pt>
                <c:pt idx="129">
                  <c:v>1.4123182870370372E-3</c:v>
                </c:pt>
                <c:pt idx="130">
                  <c:v>1.4146249999999999E-3</c:v>
                </c:pt>
                <c:pt idx="131">
                  <c:v>1.4204432870370369E-3</c:v>
                </c:pt>
                <c:pt idx="132">
                  <c:v>1.4139560185185186E-3</c:v>
                </c:pt>
                <c:pt idx="133">
                  <c:v>1.4168680555555558E-3</c:v>
                </c:pt>
                <c:pt idx="134">
                  <c:v>1.42472337962963E-3</c:v>
                </c:pt>
                <c:pt idx="135">
                  <c:v>1.4168958333333334E-3</c:v>
                </c:pt>
                <c:pt idx="136">
                  <c:v>1.4170023148148147E-3</c:v>
                </c:pt>
                <c:pt idx="137">
                  <c:v>1.4157690972222223E-3</c:v>
                </c:pt>
                <c:pt idx="138">
                  <c:v>1.415571759259259E-3</c:v>
                </c:pt>
                <c:pt idx="139">
                  <c:v>1.4238825231481483E-3</c:v>
                </c:pt>
                <c:pt idx="140">
                  <c:v>1.4242957175925927E-3</c:v>
                </c:pt>
                <c:pt idx="141">
                  <c:v>1.4240572916666666E-3</c:v>
                </c:pt>
                <c:pt idx="142">
                  <c:v>1.4233755787037038E-3</c:v>
                </c:pt>
                <c:pt idx="143">
                  <c:v>1.4167077546296295E-3</c:v>
                </c:pt>
                <c:pt idx="144">
                  <c:v>1.4104409722222224E-3</c:v>
                </c:pt>
                <c:pt idx="145">
                  <c:v>1.4193275462962964E-3</c:v>
                </c:pt>
                <c:pt idx="146">
                  <c:v>1.4312285879629629E-3</c:v>
                </c:pt>
                <c:pt idx="147">
                  <c:v>1.4187216435185184E-3</c:v>
                </c:pt>
                <c:pt idx="148">
                  <c:v>1.4227309027777782E-3</c:v>
                </c:pt>
                <c:pt idx="149">
                  <c:v>1.4233287037037036E-3</c:v>
                </c:pt>
                <c:pt idx="150">
                  <c:v>1.4172910879629629E-3</c:v>
                </c:pt>
                <c:pt idx="151">
                  <c:v>1.4244739583333334E-3</c:v>
                </c:pt>
                <c:pt idx="152">
                  <c:v>1.4164901620370371E-3</c:v>
                </c:pt>
                <c:pt idx="153">
                  <c:v>1.4139444444444444E-3</c:v>
                </c:pt>
                <c:pt idx="154">
                  <c:v>1.424784722222222E-3</c:v>
                </c:pt>
                <c:pt idx="155">
                  <c:v>1.4247864583333332E-3</c:v>
                </c:pt>
                <c:pt idx="156">
                  <c:v>1.4213929398148148E-3</c:v>
                </c:pt>
                <c:pt idx="157">
                  <c:v>1.4205885416666666E-3</c:v>
                </c:pt>
                <c:pt idx="158">
                  <c:v>1.4208229166666666E-3</c:v>
                </c:pt>
                <c:pt idx="159">
                  <c:v>1.4123628472222222E-3</c:v>
                </c:pt>
                <c:pt idx="160">
                  <c:v>1.4182853009259257E-3</c:v>
                </c:pt>
                <c:pt idx="161">
                  <c:v>1.4219901620370371E-3</c:v>
                </c:pt>
                <c:pt idx="162">
                  <c:v>1.4223790509259261E-3</c:v>
                </c:pt>
                <c:pt idx="163">
                  <c:v>1.4264537037037039E-3</c:v>
                </c:pt>
                <c:pt idx="164">
                  <c:v>1.4160763888888892E-3</c:v>
                </c:pt>
                <c:pt idx="165">
                  <c:v>1.4222899305555555E-3</c:v>
                </c:pt>
                <c:pt idx="166">
                  <c:v>1.419598958333333E-3</c:v>
                </c:pt>
                <c:pt idx="167">
                  <c:v>1.4258275462962959E-3</c:v>
                </c:pt>
                <c:pt idx="168">
                  <c:v>1.4288304398148149E-3</c:v>
                </c:pt>
                <c:pt idx="169">
                  <c:v>1.4270451388888889E-3</c:v>
                </c:pt>
                <c:pt idx="170">
                  <c:v>1.4250653935185187E-3</c:v>
                </c:pt>
                <c:pt idx="171">
                  <c:v>1.4302575231481482E-3</c:v>
                </c:pt>
                <c:pt idx="172">
                  <c:v>1.433454861111111E-3</c:v>
                </c:pt>
                <c:pt idx="173">
                  <c:v>1.4180439814814817E-3</c:v>
                </c:pt>
                <c:pt idx="174">
                  <c:v>1.4260671296296296E-3</c:v>
                </c:pt>
                <c:pt idx="175">
                  <c:v>1.4278437500000001E-3</c:v>
                </c:pt>
                <c:pt idx="176">
                  <c:v>1.4281620370370368E-3</c:v>
                </c:pt>
                <c:pt idx="177">
                  <c:v>1.423904513888889E-3</c:v>
                </c:pt>
                <c:pt idx="178">
                  <c:v>1.4252239583333332E-3</c:v>
                </c:pt>
                <c:pt idx="179">
                  <c:v>1.4223935185185184E-3</c:v>
                </c:pt>
                <c:pt idx="180">
                  <c:v>1.4052413194444446E-3</c:v>
                </c:pt>
                <c:pt idx="181">
                  <c:v>1.401851851851852E-3</c:v>
                </c:pt>
                <c:pt idx="182">
                  <c:v>1.4092725694444443E-3</c:v>
                </c:pt>
                <c:pt idx="183">
                  <c:v>1.4139809027777777E-3</c:v>
                </c:pt>
                <c:pt idx="184">
                  <c:v>1.4140005787037036E-3</c:v>
                </c:pt>
                <c:pt idx="185">
                  <c:v>1.4124687500000003E-3</c:v>
                </c:pt>
                <c:pt idx="186">
                  <c:v>1.4281302083333331E-3</c:v>
                </c:pt>
                <c:pt idx="187">
                  <c:v>1.4216967592592591E-3</c:v>
                </c:pt>
                <c:pt idx="188">
                  <c:v>1.3951325231481482E-3</c:v>
                </c:pt>
                <c:pt idx="189">
                  <c:v>1.4103535879629629E-3</c:v>
                </c:pt>
                <c:pt idx="190">
                  <c:v>1.415638888888889E-3</c:v>
                </c:pt>
                <c:pt idx="191">
                  <c:v>1.4186597222222224E-3</c:v>
                </c:pt>
                <c:pt idx="192">
                  <c:v>1.402695601851852E-3</c:v>
                </c:pt>
                <c:pt idx="193">
                  <c:v>1.4030520833333334E-3</c:v>
                </c:pt>
                <c:pt idx="194">
                  <c:v>1.416255787037037E-3</c:v>
                </c:pt>
                <c:pt idx="195">
                  <c:v>1.4124392361111111E-3</c:v>
                </c:pt>
                <c:pt idx="196">
                  <c:v>1.408120949074074E-3</c:v>
                </c:pt>
                <c:pt idx="197">
                  <c:v>1.4143182870370371E-3</c:v>
                </c:pt>
                <c:pt idx="198">
                  <c:v>1.4139438657407406E-3</c:v>
                </c:pt>
                <c:pt idx="199">
                  <c:v>1.4195538194444442E-3</c:v>
                </c:pt>
                <c:pt idx="200">
                  <c:v>1.418484375E-3</c:v>
                </c:pt>
                <c:pt idx="201">
                  <c:v>1.4131550925925924E-3</c:v>
                </c:pt>
                <c:pt idx="202">
                  <c:v>1.4135271990740742E-3</c:v>
                </c:pt>
                <c:pt idx="203">
                  <c:v>1.4155491898148146E-3</c:v>
                </c:pt>
                <c:pt idx="204">
                  <c:v>1.4151197916666665E-3</c:v>
                </c:pt>
                <c:pt idx="205">
                  <c:v>1.4110653935185185E-3</c:v>
                </c:pt>
                <c:pt idx="206">
                  <c:v>1.4085717592592594E-3</c:v>
                </c:pt>
                <c:pt idx="207">
                  <c:v>1.4112482638888888E-3</c:v>
                </c:pt>
                <c:pt idx="208">
                  <c:v>1.4159641203703704E-3</c:v>
                </c:pt>
                <c:pt idx="209">
                  <c:v>1.4125868055555556E-3</c:v>
                </c:pt>
                <c:pt idx="210">
                  <c:v>1.4068194444444443E-3</c:v>
                </c:pt>
                <c:pt idx="211">
                  <c:v>1.4114976851851851E-3</c:v>
                </c:pt>
                <c:pt idx="212">
                  <c:v>1.4165335648148147E-3</c:v>
                </c:pt>
                <c:pt idx="213">
                  <c:v>1.4114369212962963E-3</c:v>
                </c:pt>
                <c:pt idx="214">
                  <c:v>1.4040381944444441E-3</c:v>
                </c:pt>
                <c:pt idx="215">
                  <c:v>1.4082349537037039E-3</c:v>
                </c:pt>
                <c:pt idx="216">
                  <c:v>1.4130231481481478E-3</c:v>
                </c:pt>
                <c:pt idx="217">
                  <c:v>1.4155167824074074E-3</c:v>
                </c:pt>
                <c:pt idx="218">
                  <c:v>1.4167089120370371E-3</c:v>
                </c:pt>
                <c:pt idx="219">
                  <c:v>1.4179780092592595E-3</c:v>
                </c:pt>
                <c:pt idx="220">
                  <c:v>1.4180949074074076E-3</c:v>
                </c:pt>
                <c:pt idx="221">
                  <c:v>1.4216006944444447E-3</c:v>
                </c:pt>
                <c:pt idx="222">
                  <c:v>1.4200393518518518E-3</c:v>
                </c:pt>
                <c:pt idx="223">
                  <c:v>1.4082916666666668E-3</c:v>
                </c:pt>
                <c:pt idx="224">
                  <c:v>1.4199907407407408E-3</c:v>
                </c:pt>
                <c:pt idx="225">
                  <c:v>1.4180127314814817E-3</c:v>
                </c:pt>
                <c:pt idx="226">
                  <c:v>1.4054589120370371E-3</c:v>
                </c:pt>
                <c:pt idx="227">
                  <c:v>1.4138541666666668E-3</c:v>
                </c:pt>
                <c:pt idx="228">
                  <c:v>1.4219976851851852E-3</c:v>
                </c:pt>
                <c:pt idx="229">
                  <c:v>1.4167997685185186E-3</c:v>
                </c:pt>
                <c:pt idx="230">
                  <c:v>1.4035891203703704E-3</c:v>
                </c:pt>
                <c:pt idx="231">
                  <c:v>1.4184398148148149E-3</c:v>
                </c:pt>
                <c:pt idx="232">
                  <c:v>1.4154351851851852E-3</c:v>
                </c:pt>
                <c:pt idx="233">
                  <c:v>1.4134398148148151E-3</c:v>
                </c:pt>
                <c:pt idx="234">
                  <c:v>1.4106533564814813E-3</c:v>
                </c:pt>
                <c:pt idx="235">
                  <c:v>1.4059913194444445E-3</c:v>
                </c:pt>
                <c:pt idx="236">
                  <c:v>1.4165555555555554E-3</c:v>
                </c:pt>
                <c:pt idx="237">
                  <c:v>1.4211504629629633E-3</c:v>
                </c:pt>
                <c:pt idx="238">
                  <c:v>1.4157233796296296E-3</c:v>
                </c:pt>
                <c:pt idx="239">
                  <c:v>1.4143148148148146E-3</c:v>
                </c:pt>
                <c:pt idx="240">
                  <c:v>1.4239641203703706E-3</c:v>
                </c:pt>
                <c:pt idx="241">
                  <c:v>1.4250052083333335E-3</c:v>
                </c:pt>
                <c:pt idx="242">
                  <c:v>1.4192488425925924E-3</c:v>
                </c:pt>
                <c:pt idx="243">
                  <c:v>1.4157592592592592E-3</c:v>
                </c:pt>
                <c:pt idx="244">
                  <c:v>1.4098252314814815E-3</c:v>
                </c:pt>
                <c:pt idx="245">
                  <c:v>1.4174606481481479E-3</c:v>
                </c:pt>
                <c:pt idx="246">
                  <c:v>1.4281209490740741E-3</c:v>
                </c:pt>
                <c:pt idx="247">
                  <c:v>1.4192135416666665E-3</c:v>
                </c:pt>
                <c:pt idx="248">
                  <c:v>1.4185445601851848E-3</c:v>
                </c:pt>
                <c:pt idx="249">
                  <c:v>1.4210329861111112E-3</c:v>
                </c:pt>
                <c:pt idx="250">
                  <c:v>1.433107060185185E-3</c:v>
                </c:pt>
                <c:pt idx="251">
                  <c:v>1.4220856481481482E-3</c:v>
                </c:pt>
                <c:pt idx="252">
                  <c:v>1.4127858796296295E-3</c:v>
                </c:pt>
                <c:pt idx="253">
                  <c:v>1.4174890046296294E-3</c:v>
                </c:pt>
                <c:pt idx="254">
                  <c:v>1.4184305555555556E-3</c:v>
                </c:pt>
                <c:pt idx="255">
                  <c:v>1.4125127314814816E-3</c:v>
                </c:pt>
                <c:pt idx="256">
                  <c:v>1.4215237268518516E-3</c:v>
                </c:pt>
                <c:pt idx="257">
                  <c:v>1.4167459490740742E-3</c:v>
                </c:pt>
                <c:pt idx="258">
                  <c:v>1.3997991898148149E-3</c:v>
                </c:pt>
                <c:pt idx="259">
                  <c:v>1.411541087962963E-3</c:v>
                </c:pt>
                <c:pt idx="260">
                  <c:v>1.4118344907407406E-3</c:v>
                </c:pt>
                <c:pt idx="261">
                  <c:v>1.4054103009259261E-3</c:v>
                </c:pt>
                <c:pt idx="262">
                  <c:v>1.4098153935185184E-3</c:v>
                </c:pt>
                <c:pt idx="263">
                  <c:v>1.4099045138888889E-3</c:v>
                </c:pt>
                <c:pt idx="264">
                  <c:v>1.412581597222222E-3</c:v>
                </c:pt>
                <c:pt idx="265">
                  <c:v>1.4040607638888892E-3</c:v>
                </c:pt>
                <c:pt idx="266">
                  <c:v>1.4051134259259262E-3</c:v>
                </c:pt>
                <c:pt idx="267">
                  <c:v>1.4071585648148151E-3</c:v>
                </c:pt>
                <c:pt idx="268">
                  <c:v>1.4034074074074077E-3</c:v>
                </c:pt>
                <c:pt idx="269">
                  <c:v>1.4090202546296296E-3</c:v>
                </c:pt>
                <c:pt idx="270">
                  <c:v>1.4097210648148148E-3</c:v>
                </c:pt>
                <c:pt idx="271">
                  <c:v>1.4128640046296296E-3</c:v>
                </c:pt>
                <c:pt idx="272">
                  <c:v>1.4078686342592591E-3</c:v>
                </c:pt>
                <c:pt idx="273">
                  <c:v>1.4140914351851851E-3</c:v>
                </c:pt>
                <c:pt idx="274">
                  <c:v>1.4198998842592592E-3</c:v>
                </c:pt>
                <c:pt idx="275">
                  <c:v>1.4222054398148149E-3</c:v>
                </c:pt>
                <c:pt idx="276">
                  <c:v>1.420163773148148E-3</c:v>
                </c:pt>
                <c:pt idx="277">
                  <c:v>1.4066585648148148E-3</c:v>
                </c:pt>
                <c:pt idx="278">
                  <c:v>1.4024270833333334E-3</c:v>
                </c:pt>
                <c:pt idx="279">
                  <c:v>1.4138813657407405E-3</c:v>
                </c:pt>
                <c:pt idx="280">
                  <c:v>1.4156059027777776E-3</c:v>
                </c:pt>
                <c:pt idx="281">
                  <c:v>1.4055468750000001E-3</c:v>
                </c:pt>
                <c:pt idx="282">
                  <c:v>1.4068790509259258E-3</c:v>
                </c:pt>
                <c:pt idx="283">
                  <c:v>1.4113917824074074E-3</c:v>
                </c:pt>
                <c:pt idx="284">
                  <c:v>1.4098877314814816E-3</c:v>
                </c:pt>
                <c:pt idx="285">
                  <c:v>1.4143501157407408E-3</c:v>
                </c:pt>
                <c:pt idx="286">
                  <c:v>1.4088379629629631E-3</c:v>
                </c:pt>
                <c:pt idx="287">
                  <c:v>1.4039728009259261E-3</c:v>
                </c:pt>
                <c:pt idx="288">
                  <c:v>1.4006163194444446E-3</c:v>
                </c:pt>
                <c:pt idx="289">
                  <c:v>1.4076197916666668E-3</c:v>
                </c:pt>
                <c:pt idx="290">
                  <c:v>1.4137980324074075E-3</c:v>
                </c:pt>
                <c:pt idx="291">
                  <c:v>1.4142013888888887E-3</c:v>
                </c:pt>
                <c:pt idx="292">
                  <c:v>1.4130081018518519E-3</c:v>
                </c:pt>
                <c:pt idx="293">
                  <c:v>1.4060572916666668E-3</c:v>
                </c:pt>
                <c:pt idx="294">
                  <c:v>1.407148148148148E-3</c:v>
                </c:pt>
                <c:pt idx="295">
                  <c:v>1.414419560185185E-3</c:v>
                </c:pt>
                <c:pt idx="296">
                  <c:v>1.4100312499999998E-3</c:v>
                </c:pt>
                <c:pt idx="297">
                  <c:v>1.4035370370370371E-3</c:v>
                </c:pt>
                <c:pt idx="298">
                  <c:v>1.4015063657407407E-3</c:v>
                </c:pt>
                <c:pt idx="299">
                  <c:v>1.4131273148148148E-3</c:v>
                </c:pt>
                <c:pt idx="300">
                  <c:v>1.4142656249999999E-3</c:v>
                </c:pt>
                <c:pt idx="301">
                  <c:v>1.408382523148148E-3</c:v>
                </c:pt>
                <c:pt idx="302">
                  <c:v>1.4070225694444445E-3</c:v>
                </c:pt>
                <c:pt idx="303">
                  <c:v>1.4142951388888888E-3</c:v>
                </c:pt>
                <c:pt idx="304">
                  <c:v>1.4144565972222225E-3</c:v>
                </c:pt>
                <c:pt idx="305">
                  <c:v>1.4162939814814817E-3</c:v>
                </c:pt>
                <c:pt idx="306">
                  <c:v>1.4146984953703704E-3</c:v>
                </c:pt>
                <c:pt idx="307">
                  <c:v>1.4038796296296297E-3</c:v>
                </c:pt>
                <c:pt idx="308">
                  <c:v>1.41303125E-3</c:v>
                </c:pt>
                <c:pt idx="309">
                  <c:v>1.4135092592592593E-3</c:v>
                </c:pt>
                <c:pt idx="310">
                  <c:v>1.4157586805555557E-3</c:v>
                </c:pt>
                <c:pt idx="311">
                  <c:v>1.4112216435185187E-3</c:v>
                </c:pt>
                <c:pt idx="312">
                  <c:v>1.4103726851851853E-3</c:v>
                </c:pt>
                <c:pt idx="313">
                  <c:v>1.408243634259259E-3</c:v>
                </c:pt>
                <c:pt idx="314">
                  <c:v>1.4154340277777776E-3</c:v>
                </c:pt>
                <c:pt idx="315">
                  <c:v>1.4129189814814818E-3</c:v>
                </c:pt>
                <c:pt idx="316">
                  <c:v>1.4045491898148149E-3</c:v>
                </c:pt>
                <c:pt idx="317">
                  <c:v>1.4105549768518519E-3</c:v>
                </c:pt>
                <c:pt idx="318">
                  <c:v>1.4148998842592594E-3</c:v>
                </c:pt>
                <c:pt idx="319">
                  <c:v>1.4121614583333334E-3</c:v>
                </c:pt>
                <c:pt idx="320">
                  <c:v>1.4151163194444448E-3</c:v>
                </c:pt>
                <c:pt idx="321">
                  <c:v>1.4155283564814816E-3</c:v>
                </c:pt>
                <c:pt idx="322">
                  <c:v>1.4021614583333332E-3</c:v>
                </c:pt>
                <c:pt idx="323">
                  <c:v>1.3983049768518517E-3</c:v>
                </c:pt>
                <c:pt idx="324">
                  <c:v>1.4043269675925926E-3</c:v>
                </c:pt>
                <c:pt idx="325">
                  <c:v>1.3994780092592594E-3</c:v>
                </c:pt>
                <c:pt idx="326">
                  <c:v>1.4089971064814813E-3</c:v>
                </c:pt>
                <c:pt idx="327">
                  <c:v>1.4151429398148146E-3</c:v>
                </c:pt>
                <c:pt idx="328">
                  <c:v>1.4149126157407407E-3</c:v>
                </c:pt>
                <c:pt idx="329">
                  <c:v>1.4064317129629628E-3</c:v>
                </c:pt>
                <c:pt idx="330">
                  <c:v>1.420883101851852E-3</c:v>
                </c:pt>
                <c:pt idx="331">
                  <c:v>1.4234502314814815E-3</c:v>
                </c:pt>
                <c:pt idx="332">
                  <c:v>1.4178246527777778E-3</c:v>
                </c:pt>
                <c:pt idx="333">
                  <c:v>1.40240625E-3</c:v>
                </c:pt>
                <c:pt idx="334">
                  <c:v>1.400182291666667E-3</c:v>
                </c:pt>
                <c:pt idx="335">
                  <c:v>1.4131788194444446E-3</c:v>
                </c:pt>
                <c:pt idx="336">
                  <c:v>1.4195347222222222E-3</c:v>
                </c:pt>
                <c:pt idx="337">
                  <c:v>1.4130763888888888E-3</c:v>
                </c:pt>
                <c:pt idx="338">
                  <c:v>1.404796875E-3</c:v>
                </c:pt>
                <c:pt idx="339">
                  <c:v>1.401480902777778E-3</c:v>
                </c:pt>
                <c:pt idx="340">
                  <c:v>1.4087980324074074E-3</c:v>
                </c:pt>
                <c:pt idx="341">
                  <c:v>1.4101863425925924E-3</c:v>
                </c:pt>
                <c:pt idx="342">
                  <c:v>1.4017853009259259E-3</c:v>
                </c:pt>
                <c:pt idx="343">
                  <c:v>1.4156915509259259E-3</c:v>
                </c:pt>
                <c:pt idx="344">
                  <c:v>1.4099629629629633E-3</c:v>
                </c:pt>
                <c:pt idx="345">
                  <c:v>1.4035885416666665E-3</c:v>
                </c:pt>
                <c:pt idx="346">
                  <c:v>1.4067366898148149E-3</c:v>
                </c:pt>
                <c:pt idx="347">
                  <c:v>1.4132008101851853E-3</c:v>
                </c:pt>
                <c:pt idx="348">
                  <c:v>1.4093993055555554E-3</c:v>
                </c:pt>
                <c:pt idx="349">
                  <c:v>1.4102048611111112E-3</c:v>
                </c:pt>
                <c:pt idx="350">
                  <c:v>1.4094126157407408E-3</c:v>
                </c:pt>
                <c:pt idx="351">
                  <c:v>1.4047326388888887E-3</c:v>
                </c:pt>
                <c:pt idx="352">
                  <c:v>1.4079791666666665E-3</c:v>
                </c:pt>
                <c:pt idx="353">
                  <c:v>1.4063813657407408E-3</c:v>
                </c:pt>
                <c:pt idx="354">
                  <c:v>1.4108969907407406E-3</c:v>
                </c:pt>
                <c:pt idx="355">
                  <c:v>1.4088715277777778E-3</c:v>
                </c:pt>
                <c:pt idx="356">
                  <c:v>1.4132916666666669E-3</c:v>
                </c:pt>
                <c:pt idx="357">
                  <c:v>1.4155769675925926E-3</c:v>
                </c:pt>
                <c:pt idx="358">
                  <c:v>1.4105034722222225E-3</c:v>
                </c:pt>
                <c:pt idx="359">
                  <c:v>1.4092876157407407E-3</c:v>
                </c:pt>
                <c:pt idx="360">
                  <c:v>1.4087089120370371E-3</c:v>
                </c:pt>
                <c:pt idx="361">
                  <c:v>1.4131163194444445E-3</c:v>
                </c:pt>
                <c:pt idx="362">
                  <c:v>1.4234623842592593E-3</c:v>
                </c:pt>
                <c:pt idx="363">
                  <c:v>1.4160040509259258E-3</c:v>
                </c:pt>
                <c:pt idx="364">
                  <c:v>1.413003472222222E-3</c:v>
                </c:pt>
                <c:pt idx="365">
                  <c:v>1.4110017361111114E-3</c:v>
                </c:pt>
                <c:pt idx="366">
                  <c:v>1.4067222222222222E-3</c:v>
                </c:pt>
                <c:pt idx="367">
                  <c:v>1.4095752314814815E-3</c:v>
                </c:pt>
                <c:pt idx="368">
                  <c:v>1.4158703703703703E-3</c:v>
                </c:pt>
                <c:pt idx="369">
                  <c:v>1.4163153935185186E-3</c:v>
                </c:pt>
                <c:pt idx="370">
                  <c:v>1.4209866898148148E-3</c:v>
                </c:pt>
                <c:pt idx="371">
                  <c:v>1.4197343749999998E-3</c:v>
                </c:pt>
                <c:pt idx="372">
                  <c:v>1.3885156249999998E-3</c:v>
                </c:pt>
                <c:pt idx="373">
                  <c:v>1.3986498842592594E-3</c:v>
                </c:pt>
                <c:pt idx="374">
                  <c:v>1.4108339120370373E-3</c:v>
                </c:pt>
                <c:pt idx="375">
                  <c:v>1.4130561342592595E-3</c:v>
                </c:pt>
                <c:pt idx="376">
                  <c:v>1.405766203703704E-3</c:v>
                </c:pt>
                <c:pt idx="377">
                  <c:v>1.400629050925926E-3</c:v>
                </c:pt>
                <c:pt idx="378">
                  <c:v>1.4073923611111112E-3</c:v>
                </c:pt>
                <c:pt idx="379">
                  <c:v>1.4060584490740741E-3</c:v>
                </c:pt>
                <c:pt idx="380">
                  <c:v>1.3992806712962963E-3</c:v>
                </c:pt>
                <c:pt idx="381">
                  <c:v>1.4092407407407406E-3</c:v>
                </c:pt>
                <c:pt idx="382">
                  <c:v>1.3952824074074074E-3</c:v>
                </c:pt>
                <c:pt idx="383">
                  <c:v>1.4016487268518521E-3</c:v>
                </c:pt>
                <c:pt idx="384">
                  <c:v>1.3996545138888889E-3</c:v>
                </c:pt>
                <c:pt idx="385">
                  <c:v>1.3996834490740742E-3</c:v>
                </c:pt>
                <c:pt idx="386">
                  <c:v>1.4031018518518518E-3</c:v>
                </c:pt>
                <c:pt idx="387">
                  <c:v>1.4148229166666664E-3</c:v>
                </c:pt>
                <c:pt idx="388">
                  <c:v>1.4123894675925929E-3</c:v>
                </c:pt>
                <c:pt idx="389">
                  <c:v>1.3854224537037038E-3</c:v>
                </c:pt>
                <c:pt idx="390">
                  <c:v>2.2189525462962966E-3</c:v>
                </c:pt>
                <c:pt idx="391">
                  <c:v>1.7953912037037038E-3</c:v>
                </c:pt>
                <c:pt idx="392">
                  <c:v>1.4422581018518519E-3</c:v>
                </c:pt>
                <c:pt idx="393">
                  <c:v>1.3588599537037035E-3</c:v>
                </c:pt>
                <c:pt idx="394">
                  <c:v>1.3573229166666666E-3</c:v>
                </c:pt>
                <c:pt idx="395">
                  <c:v>1.3877413194444445E-3</c:v>
                </c:pt>
                <c:pt idx="396">
                  <c:v>1.3945237268518519E-3</c:v>
                </c:pt>
                <c:pt idx="397">
                  <c:v>1.4053987268518519E-3</c:v>
                </c:pt>
                <c:pt idx="398">
                  <c:v>1.4226724537037038E-3</c:v>
                </c:pt>
                <c:pt idx="399">
                  <c:v>1.4041921296296296E-3</c:v>
                </c:pt>
                <c:pt idx="400">
                  <c:v>1.402212962962963E-3</c:v>
                </c:pt>
                <c:pt idx="401">
                  <c:v>1.3888663194444445E-3</c:v>
                </c:pt>
                <c:pt idx="402">
                  <c:v>1.3757870370370371E-3</c:v>
                </c:pt>
                <c:pt idx="403">
                  <c:v>1.3775410879629628E-3</c:v>
                </c:pt>
                <c:pt idx="404">
                  <c:v>1.3852413194444444E-3</c:v>
                </c:pt>
                <c:pt idx="405">
                  <c:v>1.384431712962963E-3</c:v>
                </c:pt>
                <c:pt idx="406">
                  <c:v>1.3931030092592591E-3</c:v>
                </c:pt>
                <c:pt idx="407">
                  <c:v>1.3939467592592591E-3</c:v>
                </c:pt>
                <c:pt idx="408">
                  <c:v>1.3957708333333333E-3</c:v>
                </c:pt>
                <c:pt idx="409">
                  <c:v>1.3963096064814812E-3</c:v>
                </c:pt>
                <c:pt idx="410">
                  <c:v>1.3942581018518516E-3</c:v>
                </c:pt>
                <c:pt idx="411">
                  <c:v>1.3961753472222225E-3</c:v>
                </c:pt>
                <c:pt idx="412">
                  <c:v>1.3991423611111112E-3</c:v>
                </c:pt>
                <c:pt idx="413">
                  <c:v>1.3974230324074076E-3</c:v>
                </c:pt>
                <c:pt idx="414">
                  <c:v>1.4043865740740742E-3</c:v>
                </c:pt>
                <c:pt idx="415">
                  <c:v>1.389634837962963E-3</c:v>
                </c:pt>
                <c:pt idx="416">
                  <c:v>1.3979837962962965E-3</c:v>
                </c:pt>
                <c:pt idx="417">
                  <c:v>1.4059403935185186E-3</c:v>
                </c:pt>
                <c:pt idx="418">
                  <c:v>1.4144456018518518E-3</c:v>
                </c:pt>
                <c:pt idx="419">
                  <c:v>1.4138900462962961E-3</c:v>
                </c:pt>
                <c:pt idx="420">
                  <c:v>1.3979901620370372E-3</c:v>
                </c:pt>
                <c:pt idx="421">
                  <c:v>1.4077488425925926E-3</c:v>
                </c:pt>
                <c:pt idx="422">
                  <c:v>1.4041458333333334E-3</c:v>
                </c:pt>
                <c:pt idx="423">
                  <c:v>1.4006111111111112E-3</c:v>
                </c:pt>
                <c:pt idx="424">
                  <c:v>1.4148599537037038E-3</c:v>
                </c:pt>
                <c:pt idx="425">
                  <c:v>1.4127089120370372E-3</c:v>
                </c:pt>
                <c:pt idx="426">
                  <c:v>1.4130144675925927E-3</c:v>
                </c:pt>
                <c:pt idx="427">
                  <c:v>1.4264131944444443E-3</c:v>
                </c:pt>
                <c:pt idx="428">
                  <c:v>1.4195868055555559E-3</c:v>
                </c:pt>
                <c:pt idx="429">
                  <c:v>1.4281001157407408E-3</c:v>
                </c:pt>
                <c:pt idx="430">
                  <c:v>1.4212789351851854E-3</c:v>
                </c:pt>
                <c:pt idx="431">
                  <c:v>1.4105729166666667E-3</c:v>
                </c:pt>
                <c:pt idx="432">
                  <c:v>1.4257141203703704E-3</c:v>
                </c:pt>
                <c:pt idx="433">
                  <c:v>1.4244525462962963E-3</c:v>
                </c:pt>
                <c:pt idx="434">
                  <c:v>1.4184884259259257E-3</c:v>
                </c:pt>
                <c:pt idx="435">
                  <c:v>1.4094959490740741E-3</c:v>
                </c:pt>
                <c:pt idx="436">
                  <c:v>1.4083304398148147E-3</c:v>
                </c:pt>
                <c:pt idx="437">
                  <c:v>1.4200306712962962E-3</c:v>
                </c:pt>
                <c:pt idx="438">
                  <c:v>1.4238061342592594E-3</c:v>
                </c:pt>
                <c:pt idx="439">
                  <c:v>1.4236921296296298E-3</c:v>
                </c:pt>
                <c:pt idx="440">
                  <c:v>1.42346875E-3</c:v>
                </c:pt>
                <c:pt idx="441">
                  <c:v>1.4234577546296298E-3</c:v>
                </c:pt>
                <c:pt idx="442">
                  <c:v>1.4244357638888887E-3</c:v>
                </c:pt>
                <c:pt idx="443">
                  <c:v>1.4079236111111113E-3</c:v>
                </c:pt>
                <c:pt idx="444">
                  <c:v>1.4057471064814813E-3</c:v>
                </c:pt>
                <c:pt idx="445">
                  <c:v>1.3987071759259259E-3</c:v>
                </c:pt>
                <c:pt idx="446">
                  <c:v>1.4131550925925924E-3</c:v>
                </c:pt>
                <c:pt idx="447">
                  <c:v>1.4133258101851852E-3</c:v>
                </c:pt>
                <c:pt idx="448">
                  <c:v>1.4091707175925925E-3</c:v>
                </c:pt>
                <c:pt idx="449">
                  <c:v>1.4069525462962966E-3</c:v>
                </c:pt>
                <c:pt idx="450">
                  <c:v>1.4146128472222223E-3</c:v>
                </c:pt>
                <c:pt idx="451">
                  <c:v>1.4090862268518517E-3</c:v>
                </c:pt>
                <c:pt idx="452">
                  <c:v>1.4078177083333334E-3</c:v>
                </c:pt>
                <c:pt idx="453">
                  <c:v>1.4118692129629629E-3</c:v>
                </c:pt>
                <c:pt idx="454">
                  <c:v>1.4206655092592593E-3</c:v>
                </c:pt>
                <c:pt idx="455">
                  <c:v>1.4202170138888888E-3</c:v>
                </c:pt>
                <c:pt idx="456">
                  <c:v>1.4172199074074072E-3</c:v>
                </c:pt>
                <c:pt idx="457">
                  <c:v>1.4161718750000001E-3</c:v>
                </c:pt>
                <c:pt idx="458">
                  <c:v>1.4042326388888887E-3</c:v>
                </c:pt>
                <c:pt idx="459">
                  <c:v>1.4104033564814817E-3</c:v>
                </c:pt>
                <c:pt idx="460">
                  <c:v>1.4067731481481481E-3</c:v>
                </c:pt>
                <c:pt idx="461">
                  <c:v>1.4124444444444445E-3</c:v>
                </c:pt>
                <c:pt idx="462">
                  <c:v>1.4172262731481479E-3</c:v>
                </c:pt>
                <c:pt idx="463">
                  <c:v>1.4221869212962962E-3</c:v>
                </c:pt>
                <c:pt idx="464">
                  <c:v>1.3974947916666665E-3</c:v>
                </c:pt>
                <c:pt idx="465">
                  <c:v>1.3935839120370371E-3</c:v>
                </c:pt>
                <c:pt idx="466">
                  <c:v>1.4085040509259261E-3</c:v>
                </c:pt>
                <c:pt idx="467">
                  <c:v>1.4151284722222221E-3</c:v>
                </c:pt>
                <c:pt idx="468">
                  <c:v>1.4087719907407408E-3</c:v>
                </c:pt>
                <c:pt idx="469">
                  <c:v>1.4110567129629631E-3</c:v>
                </c:pt>
                <c:pt idx="470">
                  <c:v>1.4192633101851853E-3</c:v>
                </c:pt>
                <c:pt idx="471">
                  <c:v>1.4192071759259262E-3</c:v>
                </c:pt>
                <c:pt idx="472">
                  <c:v>1.4169502314814817E-3</c:v>
                </c:pt>
                <c:pt idx="473">
                  <c:v>1.4101354166666665E-3</c:v>
                </c:pt>
                <c:pt idx="474">
                  <c:v>1.415740162037037E-3</c:v>
                </c:pt>
                <c:pt idx="475">
                  <c:v>1.4181359953703704E-3</c:v>
                </c:pt>
                <c:pt idx="476">
                  <c:v>1.4147239583333334E-3</c:v>
                </c:pt>
                <c:pt idx="477">
                  <c:v>1.4063200231481483E-3</c:v>
                </c:pt>
                <c:pt idx="478">
                  <c:v>1.40885474537037E-3</c:v>
                </c:pt>
                <c:pt idx="479">
                  <c:v>1.418396412037037E-3</c:v>
                </c:pt>
                <c:pt idx="480">
                  <c:v>1.4240381944444446E-3</c:v>
                </c:pt>
                <c:pt idx="481">
                  <c:v>1.4109230324074074E-3</c:v>
                </c:pt>
                <c:pt idx="482">
                  <c:v>1.4176545138888891E-3</c:v>
                </c:pt>
                <c:pt idx="483">
                  <c:v>1.4169936342592596E-3</c:v>
                </c:pt>
                <c:pt idx="484">
                  <c:v>1.4049265046296297E-3</c:v>
                </c:pt>
                <c:pt idx="485">
                  <c:v>1.4040914351851853E-3</c:v>
                </c:pt>
                <c:pt idx="486">
                  <c:v>1.4099473379629629E-3</c:v>
                </c:pt>
                <c:pt idx="487">
                  <c:v>1.4099421296296297E-3</c:v>
                </c:pt>
                <c:pt idx="488">
                  <c:v>1.4222737268518521E-3</c:v>
                </c:pt>
                <c:pt idx="489">
                  <c:v>1.413597800925926E-3</c:v>
                </c:pt>
                <c:pt idx="490">
                  <c:v>1.4134259259259258E-3</c:v>
                </c:pt>
                <c:pt idx="491">
                  <c:v>1.4156840277777776E-3</c:v>
                </c:pt>
                <c:pt idx="492">
                  <c:v>1.4130966435185186E-3</c:v>
                </c:pt>
                <c:pt idx="493">
                  <c:v>1.4086348379629629E-3</c:v>
                </c:pt>
                <c:pt idx="494">
                  <c:v>1.4109247685185186E-3</c:v>
                </c:pt>
                <c:pt idx="495">
                  <c:v>1.4081828703703704E-3</c:v>
                </c:pt>
                <c:pt idx="496">
                  <c:v>1.4123512731481483E-3</c:v>
                </c:pt>
                <c:pt idx="497">
                  <c:v>1.4061984953703704E-3</c:v>
                </c:pt>
                <c:pt idx="498">
                  <c:v>1.40240625E-3</c:v>
                </c:pt>
                <c:pt idx="499">
                  <c:v>1.4068975694444446E-3</c:v>
                </c:pt>
                <c:pt idx="500">
                  <c:v>1.4152696759259259E-3</c:v>
                </c:pt>
                <c:pt idx="501">
                  <c:v>1.4101354166666665E-3</c:v>
                </c:pt>
                <c:pt idx="502">
                  <c:v>1.4093240740740741E-3</c:v>
                </c:pt>
                <c:pt idx="503">
                  <c:v>1.4088124999999997E-3</c:v>
                </c:pt>
                <c:pt idx="504">
                  <c:v>1.4075590277777778E-3</c:v>
                </c:pt>
                <c:pt idx="505">
                  <c:v>1.4139398148148149E-3</c:v>
                </c:pt>
                <c:pt idx="506">
                  <c:v>1.411296875E-3</c:v>
                </c:pt>
                <c:pt idx="507">
                  <c:v>1.4088489583333336E-3</c:v>
                </c:pt>
                <c:pt idx="508">
                  <c:v>1.417458912037037E-3</c:v>
                </c:pt>
                <c:pt idx="509">
                  <c:v>1.4188530092592592E-3</c:v>
                </c:pt>
                <c:pt idx="510">
                  <c:v>1.4170387731481484E-3</c:v>
                </c:pt>
                <c:pt idx="511">
                  <c:v>1.4099733796296297E-3</c:v>
                </c:pt>
                <c:pt idx="512">
                  <c:v>1.4128356481481481E-3</c:v>
                </c:pt>
                <c:pt idx="513">
                  <c:v>1.413377314814815E-3</c:v>
                </c:pt>
                <c:pt idx="514">
                  <c:v>1.403232638888889E-3</c:v>
                </c:pt>
                <c:pt idx="515">
                  <c:v>1.4115462962962964E-3</c:v>
                </c:pt>
                <c:pt idx="516">
                  <c:v>1.4190237268518517E-3</c:v>
                </c:pt>
                <c:pt idx="517">
                  <c:v>1.4228101851851852E-3</c:v>
                </c:pt>
                <c:pt idx="518">
                  <c:v>1.4187384259259259E-3</c:v>
                </c:pt>
                <c:pt idx="519">
                  <c:v>1.4174172453703705E-3</c:v>
                </c:pt>
                <c:pt idx="520">
                  <c:v>1.4139155092592595E-3</c:v>
                </c:pt>
                <c:pt idx="521">
                  <c:v>1.4213964120370368E-3</c:v>
                </c:pt>
                <c:pt idx="522">
                  <c:v>1.4188078703703704E-3</c:v>
                </c:pt>
                <c:pt idx="523">
                  <c:v>1.4060509259259258E-3</c:v>
                </c:pt>
                <c:pt idx="524">
                  <c:v>1.4066238425925923E-3</c:v>
                </c:pt>
                <c:pt idx="525">
                  <c:v>1.4206655092592593E-3</c:v>
                </c:pt>
                <c:pt idx="526">
                  <c:v>1.4143396990740737E-3</c:v>
                </c:pt>
                <c:pt idx="527">
                  <c:v>1.4210584490740739E-3</c:v>
                </c:pt>
                <c:pt idx="528">
                  <c:v>1.4114131944444443E-3</c:v>
                </c:pt>
                <c:pt idx="529">
                  <c:v>1.407411458333333E-3</c:v>
                </c:pt>
                <c:pt idx="530">
                  <c:v>1.4123096064814816E-3</c:v>
                </c:pt>
                <c:pt idx="531">
                  <c:v>1.4061562500000001E-3</c:v>
                </c:pt>
                <c:pt idx="532">
                  <c:v>1.4045584490740741E-3</c:v>
                </c:pt>
                <c:pt idx="533">
                  <c:v>1.4111718750000003E-3</c:v>
                </c:pt>
                <c:pt idx="534">
                  <c:v>1.4093501157407407E-3</c:v>
                </c:pt>
                <c:pt idx="535">
                  <c:v>1.4026979166666667E-3</c:v>
                </c:pt>
                <c:pt idx="536">
                  <c:v>1.408907986111111E-3</c:v>
                </c:pt>
                <c:pt idx="537">
                  <c:v>1.4056342592592592E-3</c:v>
                </c:pt>
                <c:pt idx="538">
                  <c:v>1.3985902777777779E-3</c:v>
                </c:pt>
                <c:pt idx="539">
                  <c:v>1.3955439814814818E-3</c:v>
                </c:pt>
                <c:pt idx="540">
                  <c:v>1.402972800925926E-3</c:v>
                </c:pt>
                <c:pt idx="541">
                  <c:v>1.4067922453703703E-3</c:v>
                </c:pt>
                <c:pt idx="542">
                  <c:v>1.3955434027777779E-3</c:v>
                </c:pt>
                <c:pt idx="543">
                  <c:v>1.4063136574074073E-3</c:v>
                </c:pt>
                <c:pt idx="544">
                  <c:v>1.4111927083333333E-3</c:v>
                </c:pt>
                <c:pt idx="545">
                  <c:v>1.3995243055555555E-3</c:v>
                </c:pt>
                <c:pt idx="546">
                  <c:v>1.4107118055555557E-3</c:v>
                </c:pt>
                <c:pt idx="547">
                  <c:v>1.4082876157407406E-3</c:v>
                </c:pt>
                <c:pt idx="548">
                  <c:v>1.4154942129629628E-3</c:v>
                </c:pt>
                <c:pt idx="549">
                  <c:v>1.4152528935185184E-3</c:v>
                </c:pt>
                <c:pt idx="550">
                  <c:v>1.4137355324074074E-3</c:v>
                </c:pt>
                <c:pt idx="551">
                  <c:v>1.4052592592592591E-3</c:v>
                </c:pt>
                <c:pt idx="552">
                  <c:v>1.4070231481481483E-3</c:v>
                </c:pt>
                <c:pt idx="553">
                  <c:v>1.4040787037037036E-3</c:v>
                </c:pt>
                <c:pt idx="554">
                  <c:v>1.403847800925926E-3</c:v>
                </c:pt>
                <c:pt idx="555">
                  <c:v>1.4067482638888886E-3</c:v>
                </c:pt>
                <c:pt idx="556">
                  <c:v>1.4067268518518517E-3</c:v>
                </c:pt>
                <c:pt idx="557">
                  <c:v>1.4133744212962965E-3</c:v>
                </c:pt>
                <c:pt idx="558">
                  <c:v>1.4043188657407409E-3</c:v>
                </c:pt>
                <c:pt idx="559">
                  <c:v>1.4102540509259257E-3</c:v>
                </c:pt>
                <c:pt idx="560">
                  <c:v>1.4060908564814815E-3</c:v>
                </c:pt>
                <c:pt idx="561">
                  <c:v>1.3941284722222222E-3</c:v>
                </c:pt>
                <c:pt idx="562">
                  <c:v>1.4087690972222221E-3</c:v>
                </c:pt>
                <c:pt idx="563">
                  <c:v>1.4046620370370369E-3</c:v>
                </c:pt>
                <c:pt idx="564">
                  <c:v>1.3988101851851852E-3</c:v>
                </c:pt>
                <c:pt idx="565">
                  <c:v>1.3996944444444445E-3</c:v>
                </c:pt>
                <c:pt idx="566">
                  <c:v>1.4083969907407407E-3</c:v>
                </c:pt>
                <c:pt idx="567">
                  <c:v>1.4187800925925928E-3</c:v>
                </c:pt>
                <c:pt idx="568">
                  <c:v>1.4073813657407409E-3</c:v>
                </c:pt>
                <c:pt idx="569">
                  <c:v>1.4017696759259261E-3</c:v>
                </c:pt>
                <c:pt idx="570">
                  <c:v>1.3987870370370371E-3</c:v>
                </c:pt>
                <c:pt idx="571">
                  <c:v>1.4019224537037036E-3</c:v>
                </c:pt>
                <c:pt idx="572">
                  <c:v>1.4035399305555557E-3</c:v>
                </c:pt>
                <c:pt idx="573">
                  <c:v>1.4107708333333333E-3</c:v>
                </c:pt>
                <c:pt idx="574">
                  <c:v>1.4136435185185183E-3</c:v>
                </c:pt>
                <c:pt idx="575">
                  <c:v>1.4196203703703704E-3</c:v>
                </c:pt>
                <c:pt idx="576">
                  <c:v>1.4051221064814814E-3</c:v>
                </c:pt>
                <c:pt idx="577">
                  <c:v>1.4068732638888891E-3</c:v>
                </c:pt>
                <c:pt idx="578">
                  <c:v>1.3967870370370369E-3</c:v>
                </c:pt>
                <c:pt idx="579">
                  <c:v>1.4017476851851849E-3</c:v>
                </c:pt>
                <c:pt idx="580">
                  <c:v>1.406679398148148E-3</c:v>
                </c:pt>
                <c:pt idx="581">
                  <c:v>1.4268535879629629E-3</c:v>
                </c:pt>
                <c:pt idx="582">
                  <c:v>1.4140856481481478E-3</c:v>
                </c:pt>
                <c:pt idx="583">
                  <c:v>1.4074924768518518E-3</c:v>
                </c:pt>
                <c:pt idx="584">
                  <c:v>1.4145109953703704E-3</c:v>
                </c:pt>
                <c:pt idx="585">
                  <c:v>1.4175335648148148E-3</c:v>
                </c:pt>
                <c:pt idx="586">
                  <c:v>1.4087957175925923E-3</c:v>
                </c:pt>
                <c:pt idx="587">
                  <c:v>1.4188975694444444E-3</c:v>
                </c:pt>
                <c:pt idx="588">
                  <c:v>1.4142430555555557E-3</c:v>
                </c:pt>
                <c:pt idx="589">
                  <c:v>1.4130694444444442E-3</c:v>
                </c:pt>
                <c:pt idx="590">
                  <c:v>1.416193287037037E-3</c:v>
                </c:pt>
                <c:pt idx="591">
                  <c:v>1.4129398148148148E-3</c:v>
                </c:pt>
                <c:pt idx="592">
                  <c:v>1.4117968750000001E-3</c:v>
                </c:pt>
                <c:pt idx="593">
                  <c:v>1.4109155092592591E-3</c:v>
                </c:pt>
                <c:pt idx="594">
                  <c:v>1.4169403935185185E-3</c:v>
                </c:pt>
                <c:pt idx="595">
                  <c:v>1.4096307870370371E-3</c:v>
                </c:pt>
                <c:pt idx="596">
                  <c:v>1.4155277777777777E-3</c:v>
                </c:pt>
                <c:pt idx="597">
                  <c:v>1.4224618055555555E-3</c:v>
                </c:pt>
                <c:pt idx="598">
                  <c:v>1.4104079861111112E-3</c:v>
                </c:pt>
                <c:pt idx="599">
                  <c:v>1.4075451388888887E-3</c:v>
                </c:pt>
                <c:pt idx="600">
                  <c:v>1.418866898148148E-3</c:v>
                </c:pt>
                <c:pt idx="601">
                  <c:v>1.4171365740740741E-3</c:v>
                </c:pt>
                <c:pt idx="602">
                  <c:v>1.3985729166666667E-3</c:v>
                </c:pt>
                <c:pt idx="603">
                  <c:v>1.401329861111111E-3</c:v>
                </c:pt>
                <c:pt idx="604">
                  <c:v>1.4152187499999998E-3</c:v>
                </c:pt>
                <c:pt idx="605">
                  <c:v>1.4122552083333333E-3</c:v>
                </c:pt>
                <c:pt idx="606">
                  <c:v>1.4142667824074077E-3</c:v>
                </c:pt>
                <c:pt idx="607">
                  <c:v>1.4120167824074074E-3</c:v>
                </c:pt>
                <c:pt idx="608">
                  <c:v>1.4121047453703702E-3</c:v>
                </c:pt>
                <c:pt idx="609">
                  <c:v>1.4157916666666665E-3</c:v>
                </c:pt>
                <c:pt idx="610">
                  <c:v>1.4125133101851853E-3</c:v>
                </c:pt>
                <c:pt idx="611">
                  <c:v>1.416412037037037E-3</c:v>
                </c:pt>
                <c:pt idx="612">
                  <c:v>1.4088854166666668E-3</c:v>
                </c:pt>
                <c:pt idx="613">
                  <c:v>1.4134259259259258E-3</c:v>
                </c:pt>
                <c:pt idx="614">
                  <c:v>1.4181614583333333E-3</c:v>
                </c:pt>
                <c:pt idx="615">
                  <c:v>1.4109143518518518E-3</c:v>
                </c:pt>
                <c:pt idx="616">
                  <c:v>1.4137916666666667E-3</c:v>
                </c:pt>
                <c:pt idx="617">
                  <c:v>1.4119403935185185E-3</c:v>
                </c:pt>
                <c:pt idx="618">
                  <c:v>1.4112586805555558E-3</c:v>
                </c:pt>
                <c:pt idx="619">
                  <c:v>1.4117146990740741E-3</c:v>
                </c:pt>
                <c:pt idx="620">
                  <c:v>1.4163321759259257E-3</c:v>
                </c:pt>
                <c:pt idx="621">
                  <c:v>1.4051406249999999E-3</c:v>
                </c:pt>
                <c:pt idx="622">
                  <c:v>1.4022771990740738E-3</c:v>
                </c:pt>
                <c:pt idx="623">
                  <c:v>1.4063958333333333E-3</c:v>
                </c:pt>
                <c:pt idx="624">
                  <c:v>1.4138524305555556E-3</c:v>
                </c:pt>
                <c:pt idx="625">
                  <c:v>1.4144837962962963E-3</c:v>
                </c:pt>
                <c:pt idx="626">
                  <c:v>1.4139288194444444E-3</c:v>
                </c:pt>
                <c:pt idx="627">
                  <c:v>1.420519675925926E-3</c:v>
                </c:pt>
                <c:pt idx="628">
                  <c:v>1.4099791666666668E-3</c:v>
                </c:pt>
                <c:pt idx="629">
                  <c:v>1.4041082175925926E-3</c:v>
                </c:pt>
                <c:pt idx="630">
                  <c:v>1.4103559027777775E-3</c:v>
                </c:pt>
                <c:pt idx="631">
                  <c:v>1.4078599537037035E-3</c:v>
                </c:pt>
                <c:pt idx="632">
                  <c:v>1.4109369212962962E-3</c:v>
                </c:pt>
                <c:pt idx="633">
                  <c:v>1.4008350694444446E-3</c:v>
                </c:pt>
                <c:pt idx="634">
                  <c:v>1.4001371527777777E-3</c:v>
                </c:pt>
                <c:pt idx="635">
                  <c:v>1.3905810185185184E-3</c:v>
                </c:pt>
                <c:pt idx="636">
                  <c:v>1.3887471064814817E-3</c:v>
                </c:pt>
                <c:pt idx="637">
                  <c:v>1.3937881944444442E-3</c:v>
                </c:pt>
                <c:pt idx="638">
                  <c:v>1.3918541666666665E-3</c:v>
                </c:pt>
                <c:pt idx="639">
                  <c:v>1.3960318287037038E-3</c:v>
                </c:pt>
                <c:pt idx="640">
                  <c:v>1.404755787037037E-3</c:v>
                </c:pt>
                <c:pt idx="641">
                  <c:v>1.4057118055555557E-3</c:v>
                </c:pt>
                <c:pt idx="642">
                  <c:v>1.4034033564814816E-3</c:v>
                </c:pt>
                <c:pt idx="643">
                  <c:v>1.3982592592592595E-3</c:v>
                </c:pt>
                <c:pt idx="644">
                  <c:v>1.4005376157407406E-3</c:v>
                </c:pt>
                <c:pt idx="645">
                  <c:v>1.3966909722222221E-3</c:v>
                </c:pt>
                <c:pt idx="646">
                  <c:v>1.409715277777778E-3</c:v>
                </c:pt>
                <c:pt idx="647">
                  <c:v>1.4049942129629629E-3</c:v>
                </c:pt>
                <c:pt idx="648">
                  <c:v>1.405904513888889E-3</c:v>
                </c:pt>
                <c:pt idx="649">
                  <c:v>1.4031811342592592E-3</c:v>
                </c:pt>
                <c:pt idx="650">
                  <c:v>1.4102430555555554E-3</c:v>
                </c:pt>
                <c:pt idx="651">
                  <c:v>1.4068721064814816E-3</c:v>
                </c:pt>
                <c:pt idx="652">
                  <c:v>1.4081782407407409E-3</c:v>
                </c:pt>
                <c:pt idx="653">
                  <c:v>1.4142181712962964E-3</c:v>
                </c:pt>
                <c:pt idx="654">
                  <c:v>1.4098940972222223E-3</c:v>
                </c:pt>
                <c:pt idx="655">
                  <c:v>1.3971898148148146E-3</c:v>
                </c:pt>
                <c:pt idx="656">
                  <c:v>1.4010225694444441E-3</c:v>
                </c:pt>
                <c:pt idx="657">
                  <c:v>1.4037864583333335E-3</c:v>
                </c:pt>
                <c:pt idx="658">
                  <c:v>1.4060266203703702E-3</c:v>
                </c:pt>
                <c:pt idx="659">
                  <c:v>1.4118651620370368E-3</c:v>
                </c:pt>
                <c:pt idx="660">
                  <c:v>1.4115694444444445E-3</c:v>
                </c:pt>
                <c:pt idx="661">
                  <c:v>1.4047430555555556E-3</c:v>
                </c:pt>
                <c:pt idx="662">
                  <c:v>1.403060763888889E-3</c:v>
                </c:pt>
                <c:pt idx="663">
                  <c:v>1.4053506944444445E-3</c:v>
                </c:pt>
                <c:pt idx="664">
                  <c:v>1.4084542824074073E-3</c:v>
                </c:pt>
                <c:pt idx="665">
                  <c:v>1.4129537037037038E-3</c:v>
                </c:pt>
                <c:pt idx="666">
                  <c:v>1.4163443287037037E-3</c:v>
                </c:pt>
                <c:pt idx="667">
                  <c:v>1.4239652777777777E-3</c:v>
                </c:pt>
                <c:pt idx="668">
                  <c:v>1.4255636574074073E-3</c:v>
                </c:pt>
                <c:pt idx="669">
                  <c:v>1.4023773148148148E-3</c:v>
                </c:pt>
                <c:pt idx="670">
                  <c:v>1.4034311342592592E-3</c:v>
                </c:pt>
                <c:pt idx="671">
                  <c:v>1.4018796296296297E-3</c:v>
                </c:pt>
                <c:pt idx="672">
                  <c:v>1.3980711805555556E-3</c:v>
                </c:pt>
                <c:pt idx="673">
                  <c:v>1.4038628472222224E-3</c:v>
                </c:pt>
                <c:pt idx="674">
                  <c:v>1.4039409722222222E-3</c:v>
                </c:pt>
                <c:pt idx="675">
                  <c:v>1.4013223379629629E-3</c:v>
                </c:pt>
                <c:pt idx="676">
                  <c:v>1.4084212962962963E-3</c:v>
                </c:pt>
                <c:pt idx="677">
                  <c:v>1.395027777777778E-3</c:v>
                </c:pt>
                <c:pt idx="678">
                  <c:v>1.3859346064814815E-3</c:v>
                </c:pt>
                <c:pt idx="679">
                  <c:v>1.4017488425925925E-3</c:v>
                </c:pt>
                <c:pt idx="680">
                  <c:v>1.3961041666666668E-3</c:v>
                </c:pt>
                <c:pt idx="681">
                  <c:v>1.3855509259259261E-3</c:v>
                </c:pt>
                <c:pt idx="682">
                  <c:v>1.3950844907407408E-3</c:v>
                </c:pt>
                <c:pt idx="683">
                  <c:v>1.4064722222222222E-3</c:v>
                </c:pt>
                <c:pt idx="684">
                  <c:v>1.4020827546296296E-3</c:v>
                </c:pt>
                <c:pt idx="685">
                  <c:v>1.4034311342592592E-3</c:v>
                </c:pt>
                <c:pt idx="686">
                  <c:v>1.4004826388888888E-3</c:v>
                </c:pt>
                <c:pt idx="687">
                  <c:v>1.4155208333333331E-3</c:v>
                </c:pt>
                <c:pt idx="688">
                  <c:v>1.4194762731481478E-3</c:v>
                </c:pt>
                <c:pt idx="689">
                  <c:v>1.4146660879629633E-3</c:v>
                </c:pt>
                <c:pt idx="690">
                  <c:v>1.3991869212962964E-3</c:v>
                </c:pt>
                <c:pt idx="691">
                  <c:v>1.4127210648148148E-3</c:v>
                </c:pt>
                <c:pt idx="692">
                  <c:v>1.4105833333333334E-3</c:v>
                </c:pt>
                <c:pt idx="693">
                  <c:v>1.4149982638888888E-3</c:v>
                </c:pt>
                <c:pt idx="694">
                  <c:v>1.4290665509259259E-3</c:v>
                </c:pt>
                <c:pt idx="695">
                  <c:v>1.4185515046296296E-3</c:v>
                </c:pt>
                <c:pt idx="696">
                  <c:v>1.4135289351851852E-3</c:v>
                </c:pt>
                <c:pt idx="697">
                  <c:v>1.4126770833333333E-3</c:v>
                </c:pt>
                <c:pt idx="698">
                  <c:v>1.423396412037037E-3</c:v>
                </c:pt>
                <c:pt idx="699">
                  <c:v>1.4254895833333333E-3</c:v>
                </c:pt>
                <c:pt idx="700">
                  <c:v>1.4068657407407406E-3</c:v>
                </c:pt>
                <c:pt idx="701">
                  <c:v>1.3944351851851852E-3</c:v>
                </c:pt>
                <c:pt idx="702">
                  <c:v>1.4120104166666664E-3</c:v>
                </c:pt>
                <c:pt idx="703">
                  <c:v>1.4151024305555555E-3</c:v>
                </c:pt>
                <c:pt idx="704">
                  <c:v>1.4103732638888887E-3</c:v>
                </c:pt>
                <c:pt idx="705">
                  <c:v>1.4094021990740744E-3</c:v>
                </c:pt>
                <c:pt idx="706">
                  <c:v>1.4149589120370371E-3</c:v>
                </c:pt>
                <c:pt idx="707">
                  <c:v>1.4166238425925926E-3</c:v>
                </c:pt>
                <c:pt idx="708">
                  <c:v>1.4035700231481481E-3</c:v>
                </c:pt>
                <c:pt idx="709">
                  <c:v>1.4039762731481483E-3</c:v>
                </c:pt>
                <c:pt idx="710">
                  <c:v>1.4031614583333333E-3</c:v>
                </c:pt>
                <c:pt idx="711">
                  <c:v>1.4115104166666668E-3</c:v>
                </c:pt>
                <c:pt idx="712">
                  <c:v>1.4149114583333336E-3</c:v>
                </c:pt>
                <c:pt idx="713">
                  <c:v>1.4080543981481481E-3</c:v>
                </c:pt>
                <c:pt idx="714">
                  <c:v>1.4121383101851851E-3</c:v>
                </c:pt>
                <c:pt idx="715">
                  <c:v>1.4158003472222222E-3</c:v>
                </c:pt>
                <c:pt idx="716">
                  <c:v>1.4096903935185187E-3</c:v>
                </c:pt>
                <c:pt idx="717">
                  <c:v>1.3990659722222223E-3</c:v>
                </c:pt>
                <c:pt idx="718">
                  <c:v>1.4033732638888887E-3</c:v>
                </c:pt>
                <c:pt idx="719">
                  <c:v>1.4084999999999998E-3</c:v>
                </c:pt>
                <c:pt idx="720">
                  <c:v>1.4097783564814817E-3</c:v>
                </c:pt>
                <c:pt idx="721">
                  <c:v>1.4114866898148149E-3</c:v>
                </c:pt>
                <c:pt idx="722">
                  <c:v>1.4120758101851853E-3</c:v>
                </c:pt>
                <c:pt idx="723">
                  <c:v>1.4173802083333334E-3</c:v>
                </c:pt>
                <c:pt idx="724">
                  <c:v>1.4152430555555557E-3</c:v>
                </c:pt>
                <c:pt idx="725">
                  <c:v>1.407178240740741E-3</c:v>
                </c:pt>
                <c:pt idx="726">
                  <c:v>1.4111278935185186E-3</c:v>
                </c:pt>
                <c:pt idx="727">
                  <c:v>1.4037592592592591E-3</c:v>
                </c:pt>
                <c:pt idx="728">
                  <c:v>1.4058998842592593E-3</c:v>
                </c:pt>
                <c:pt idx="729">
                  <c:v>1.4093755787037037E-3</c:v>
                </c:pt>
                <c:pt idx="730">
                  <c:v>1.418675347222222E-3</c:v>
                </c:pt>
                <c:pt idx="731">
                  <c:v>1.416837384259259E-3</c:v>
                </c:pt>
                <c:pt idx="732">
                  <c:v>1.413720486111111E-3</c:v>
                </c:pt>
                <c:pt idx="733">
                  <c:v>1.4118605324074072E-3</c:v>
                </c:pt>
                <c:pt idx="734">
                  <c:v>1.4098420138888889E-3</c:v>
                </c:pt>
                <c:pt idx="735">
                  <c:v>1.4125879629629629E-3</c:v>
                </c:pt>
                <c:pt idx="736">
                  <c:v>1.408210648148148E-3</c:v>
                </c:pt>
                <c:pt idx="737">
                  <c:v>1.4176244212962964E-3</c:v>
                </c:pt>
                <c:pt idx="738">
                  <c:v>1.4212262731481482E-3</c:v>
                </c:pt>
                <c:pt idx="739">
                  <c:v>1.4078912037037037E-3</c:v>
                </c:pt>
                <c:pt idx="740">
                  <c:v>1.4042262731481482E-3</c:v>
                </c:pt>
                <c:pt idx="741">
                  <c:v>1.3928501157407407E-3</c:v>
                </c:pt>
                <c:pt idx="742">
                  <c:v>1.4139427083333332E-3</c:v>
                </c:pt>
                <c:pt idx="743">
                  <c:v>1.4085561342592591E-3</c:v>
                </c:pt>
                <c:pt idx="744">
                  <c:v>1.4101932870370371E-3</c:v>
                </c:pt>
                <c:pt idx="745">
                  <c:v>1.4077667824074075E-3</c:v>
                </c:pt>
                <c:pt idx="746">
                  <c:v>1.4128425925925925E-3</c:v>
                </c:pt>
                <c:pt idx="747">
                  <c:v>1.4271707175925925E-3</c:v>
                </c:pt>
                <c:pt idx="748">
                  <c:v>1.4181562500000001E-3</c:v>
                </c:pt>
                <c:pt idx="749">
                  <c:v>1.4113744212962964E-3</c:v>
                </c:pt>
                <c:pt idx="750">
                  <c:v>1.4113778935185186E-3</c:v>
                </c:pt>
                <c:pt idx="751">
                  <c:v>1.4103553240740741E-3</c:v>
                </c:pt>
                <c:pt idx="752">
                  <c:v>1.4099380787037038E-3</c:v>
                </c:pt>
                <c:pt idx="753">
                  <c:v>1.4171122685185187E-3</c:v>
                </c:pt>
                <c:pt idx="754">
                  <c:v>1.4061869212962964E-3</c:v>
                </c:pt>
                <c:pt idx="755">
                  <c:v>1.4072488425925925E-3</c:v>
                </c:pt>
                <c:pt idx="756">
                  <c:v>1.4214913194444444E-3</c:v>
                </c:pt>
                <c:pt idx="757">
                  <c:v>1.4111215277777776E-3</c:v>
                </c:pt>
                <c:pt idx="758">
                  <c:v>1.4032708333333336E-3</c:v>
                </c:pt>
                <c:pt idx="759">
                  <c:v>1.4039004629629629E-3</c:v>
                </c:pt>
                <c:pt idx="760">
                  <c:v>1.4165746527777781E-3</c:v>
                </c:pt>
                <c:pt idx="761">
                  <c:v>1.418347800925926E-3</c:v>
                </c:pt>
                <c:pt idx="762">
                  <c:v>1.4083541666666669E-3</c:v>
                </c:pt>
                <c:pt idx="763">
                  <c:v>1.4041458333333334E-3</c:v>
                </c:pt>
                <c:pt idx="764">
                  <c:v>1.4085821759259262E-3</c:v>
                </c:pt>
                <c:pt idx="765">
                  <c:v>1.4122268518518518E-3</c:v>
                </c:pt>
                <c:pt idx="766">
                  <c:v>1.41193287037037E-3</c:v>
                </c:pt>
                <c:pt idx="767">
                  <c:v>1.4135023148148147E-3</c:v>
                </c:pt>
                <c:pt idx="768">
                  <c:v>1.4087060185185186E-3</c:v>
                </c:pt>
                <c:pt idx="769">
                  <c:v>1.402638888888889E-3</c:v>
                </c:pt>
                <c:pt idx="770">
                  <c:v>1.4159241898148147E-3</c:v>
                </c:pt>
                <c:pt idx="771">
                  <c:v>1.4145648148148149E-3</c:v>
                </c:pt>
                <c:pt idx="772">
                  <c:v>1.4054357638888888E-3</c:v>
                </c:pt>
                <c:pt idx="773">
                  <c:v>1.4102841435185186E-3</c:v>
                </c:pt>
                <c:pt idx="774">
                  <c:v>1.4235092592592591E-3</c:v>
                </c:pt>
                <c:pt idx="775">
                  <c:v>1.4186012731481482E-3</c:v>
                </c:pt>
                <c:pt idx="776">
                  <c:v>3.5750758101851855E-3</c:v>
                </c:pt>
                <c:pt idx="777">
                  <c:v>2.8867141203703706E-3</c:v>
                </c:pt>
                <c:pt idx="778">
                  <c:v>2.5814103009259258E-3</c:v>
                </c:pt>
                <c:pt idx="779">
                  <c:v>2.4649166666666669E-3</c:v>
                </c:pt>
                <c:pt idx="780">
                  <c:v>2.2934612268518521E-3</c:v>
                </c:pt>
                <c:pt idx="781">
                  <c:v>2.2516383101851851E-3</c:v>
                </c:pt>
                <c:pt idx="782">
                  <c:v>2.0655243055555557E-3</c:v>
                </c:pt>
                <c:pt idx="783">
                  <c:v>1.6359971064814815E-3</c:v>
                </c:pt>
                <c:pt idx="784">
                  <c:v>1.4686614583333333E-3</c:v>
                </c:pt>
                <c:pt idx="785">
                  <c:v>1.3904085648148148E-3</c:v>
                </c:pt>
                <c:pt idx="786">
                  <c:v>1.3690434027777776E-3</c:v>
                </c:pt>
                <c:pt idx="787">
                  <c:v>1.3828188657407407E-3</c:v>
                </c:pt>
                <c:pt idx="788">
                  <c:v>1.3999606481481482E-3</c:v>
                </c:pt>
                <c:pt idx="789">
                  <c:v>1.4028530092592593E-3</c:v>
                </c:pt>
                <c:pt idx="790">
                  <c:v>1.4084907407407408E-3</c:v>
                </c:pt>
                <c:pt idx="791">
                  <c:v>1.4043553240740741E-3</c:v>
                </c:pt>
                <c:pt idx="792">
                  <c:v>1.4025162037037038E-3</c:v>
                </c:pt>
                <c:pt idx="793">
                  <c:v>1.4090069444444445E-3</c:v>
                </c:pt>
                <c:pt idx="794">
                  <c:v>1.4136018518518519E-3</c:v>
                </c:pt>
                <c:pt idx="795">
                  <c:v>1.4146412037037038E-3</c:v>
                </c:pt>
                <c:pt idx="796">
                  <c:v>1.408789351851852E-3</c:v>
                </c:pt>
                <c:pt idx="797">
                  <c:v>1.4152355324074074E-3</c:v>
                </c:pt>
                <c:pt idx="798">
                  <c:v>1.4196226851851852E-3</c:v>
                </c:pt>
                <c:pt idx="799">
                  <c:v>1.4112390046296297E-3</c:v>
                </c:pt>
                <c:pt idx="800">
                  <c:v>1.4082951388888888E-3</c:v>
                </c:pt>
                <c:pt idx="801">
                  <c:v>1.4028692129629628E-3</c:v>
                </c:pt>
                <c:pt idx="802">
                  <c:v>1.4051811342592592E-3</c:v>
                </c:pt>
                <c:pt idx="803">
                  <c:v>1.4082656250000002E-3</c:v>
                </c:pt>
                <c:pt idx="804">
                  <c:v>1.4099236111111109E-3</c:v>
                </c:pt>
                <c:pt idx="805">
                  <c:v>1.4087453703703703E-3</c:v>
                </c:pt>
                <c:pt idx="806">
                  <c:v>1.402507523148148E-3</c:v>
                </c:pt>
                <c:pt idx="807">
                  <c:v>1.392810763888889E-3</c:v>
                </c:pt>
                <c:pt idx="808">
                  <c:v>1.397527199074074E-3</c:v>
                </c:pt>
                <c:pt idx="809">
                  <c:v>1.4044513888888889E-3</c:v>
                </c:pt>
                <c:pt idx="810">
                  <c:v>1.4009207175925923E-3</c:v>
                </c:pt>
                <c:pt idx="811">
                  <c:v>1.4012690972222224E-3</c:v>
                </c:pt>
                <c:pt idx="812">
                  <c:v>1.403747685185185E-3</c:v>
                </c:pt>
                <c:pt idx="813">
                  <c:v>1.4029699074074075E-3</c:v>
                </c:pt>
                <c:pt idx="814">
                  <c:v>1.3850520833333334E-3</c:v>
                </c:pt>
                <c:pt idx="815">
                  <c:v>1.3837199074074075E-3</c:v>
                </c:pt>
                <c:pt idx="816">
                  <c:v>1.3898825231481481E-3</c:v>
                </c:pt>
                <c:pt idx="817">
                  <c:v>1.3927170138888889E-3</c:v>
                </c:pt>
                <c:pt idx="818">
                  <c:v>1.3933356481481479E-3</c:v>
                </c:pt>
                <c:pt idx="819">
                  <c:v>1.3964693287037038E-3</c:v>
                </c:pt>
                <c:pt idx="820">
                  <c:v>1.394056712962963E-3</c:v>
                </c:pt>
                <c:pt idx="821">
                  <c:v>1.3926770833333334E-3</c:v>
                </c:pt>
                <c:pt idx="822">
                  <c:v>1.3986070601851855E-3</c:v>
                </c:pt>
                <c:pt idx="823">
                  <c:v>1.3974467592592591E-3</c:v>
                </c:pt>
                <c:pt idx="824">
                  <c:v>1.399288773148148E-3</c:v>
                </c:pt>
                <c:pt idx="825">
                  <c:v>1.39825E-3</c:v>
                </c:pt>
                <c:pt idx="826">
                  <c:v>1.3920324074074072E-3</c:v>
                </c:pt>
                <c:pt idx="827">
                  <c:v>1.391013310185185E-3</c:v>
                </c:pt>
                <c:pt idx="828">
                  <c:v>1.3961446759259257E-3</c:v>
                </c:pt>
                <c:pt idx="829">
                  <c:v>1.393940972222222E-3</c:v>
                </c:pt>
                <c:pt idx="830">
                  <c:v>1.3838495370370369E-3</c:v>
                </c:pt>
                <c:pt idx="831">
                  <c:v>1.3896747685185186E-3</c:v>
                </c:pt>
                <c:pt idx="832">
                  <c:v>1.394304398148148E-3</c:v>
                </c:pt>
                <c:pt idx="833">
                  <c:v>1.3901359953703704E-3</c:v>
                </c:pt>
                <c:pt idx="834">
                  <c:v>1.3932332175925924E-3</c:v>
                </c:pt>
                <c:pt idx="835">
                  <c:v>1.4036197916666665E-3</c:v>
                </c:pt>
                <c:pt idx="836">
                  <c:v>1.3837517361111112E-3</c:v>
                </c:pt>
                <c:pt idx="837">
                  <c:v>1.3844994212962964E-3</c:v>
                </c:pt>
                <c:pt idx="838">
                  <c:v>1.3908616898148148E-3</c:v>
                </c:pt>
                <c:pt idx="839">
                  <c:v>1.3861273148148149E-3</c:v>
                </c:pt>
                <c:pt idx="840">
                  <c:v>1.3891284722222222E-3</c:v>
                </c:pt>
                <c:pt idx="841">
                  <c:v>1.389058449074074E-3</c:v>
                </c:pt>
                <c:pt idx="842">
                  <c:v>1.3901412037037035E-3</c:v>
                </c:pt>
                <c:pt idx="843">
                  <c:v>1.3951087962962962E-3</c:v>
                </c:pt>
                <c:pt idx="844">
                  <c:v>1.3887569444444444E-3</c:v>
                </c:pt>
                <c:pt idx="845">
                  <c:v>1.3820578703703703E-3</c:v>
                </c:pt>
                <c:pt idx="846">
                  <c:v>1.3925399305555555E-3</c:v>
                </c:pt>
                <c:pt idx="847">
                  <c:v>1.3983721064814816E-3</c:v>
                </c:pt>
                <c:pt idx="848">
                  <c:v>1.4007760416666667E-3</c:v>
                </c:pt>
                <c:pt idx="849">
                  <c:v>1.4005775462962962E-3</c:v>
                </c:pt>
                <c:pt idx="850">
                  <c:v>1.4046024305555554E-3</c:v>
                </c:pt>
                <c:pt idx="851">
                  <c:v>1.3994097222222222E-3</c:v>
                </c:pt>
                <c:pt idx="852">
                  <c:v>1.3984010416666669E-3</c:v>
                </c:pt>
                <c:pt idx="853">
                  <c:v>1.388400462962963E-3</c:v>
                </c:pt>
                <c:pt idx="854">
                  <c:v>1.3837615740740739E-3</c:v>
                </c:pt>
                <c:pt idx="855">
                  <c:v>1.3838321759259262E-3</c:v>
                </c:pt>
                <c:pt idx="856">
                  <c:v>1.3981655092592594E-3</c:v>
                </c:pt>
                <c:pt idx="857">
                  <c:v>1.3961452546296296E-3</c:v>
                </c:pt>
                <c:pt idx="858">
                  <c:v>1.387119212962963E-3</c:v>
                </c:pt>
                <c:pt idx="859">
                  <c:v>1.3828472222222222E-3</c:v>
                </c:pt>
                <c:pt idx="860">
                  <c:v>1.4018437500000001E-3</c:v>
                </c:pt>
                <c:pt idx="861">
                  <c:v>1.4004178240740741E-3</c:v>
                </c:pt>
                <c:pt idx="862">
                  <c:v>1.3915821759259257E-3</c:v>
                </c:pt>
                <c:pt idx="863">
                  <c:v>1.3901249999999999E-3</c:v>
                </c:pt>
                <c:pt idx="864">
                  <c:v>1.3835173611111112E-3</c:v>
                </c:pt>
                <c:pt idx="865">
                  <c:v>1.4003778935185185E-3</c:v>
                </c:pt>
                <c:pt idx="866">
                  <c:v>1.4025515046296297E-3</c:v>
                </c:pt>
                <c:pt idx="867">
                  <c:v>1.3953315972222221E-3</c:v>
                </c:pt>
                <c:pt idx="868">
                  <c:v>1.4006788194444446E-3</c:v>
                </c:pt>
                <c:pt idx="869">
                  <c:v>1.3869386574074073E-3</c:v>
                </c:pt>
                <c:pt idx="870">
                  <c:v>1.3931365740740742E-3</c:v>
                </c:pt>
                <c:pt idx="871">
                  <c:v>1.3930995370370373E-3</c:v>
                </c:pt>
                <c:pt idx="872">
                  <c:v>1.391970486111111E-3</c:v>
                </c:pt>
                <c:pt idx="873">
                  <c:v>1.3927800925925928E-3</c:v>
                </c:pt>
                <c:pt idx="874">
                  <c:v>1.3959270833333332E-3</c:v>
                </c:pt>
                <c:pt idx="875">
                  <c:v>1.3888449074074074E-3</c:v>
                </c:pt>
                <c:pt idx="876">
                  <c:v>1.3831793981481481E-3</c:v>
                </c:pt>
                <c:pt idx="877">
                  <c:v>1.3838171296296296E-3</c:v>
                </c:pt>
                <c:pt idx="878">
                  <c:v>1.3908049768518516E-3</c:v>
                </c:pt>
                <c:pt idx="879">
                  <c:v>1.397137152777778E-3</c:v>
                </c:pt>
                <c:pt idx="880">
                  <c:v>1.3860723379629633E-3</c:v>
                </c:pt>
                <c:pt idx="881">
                  <c:v>1.3940891203703704E-3</c:v>
                </c:pt>
                <c:pt idx="882">
                  <c:v>1.3889513888888886E-3</c:v>
                </c:pt>
                <c:pt idx="883">
                  <c:v>1.3931533564814815E-3</c:v>
                </c:pt>
                <c:pt idx="884">
                  <c:v>1.3995364583333331E-3</c:v>
                </c:pt>
                <c:pt idx="885">
                  <c:v>1.4074340277777781E-3</c:v>
                </c:pt>
                <c:pt idx="886">
                  <c:v>1.4062494212962963E-3</c:v>
                </c:pt>
                <c:pt idx="887">
                  <c:v>1.3865515046296297E-3</c:v>
                </c:pt>
                <c:pt idx="888">
                  <c:v>1.3971614583333332E-3</c:v>
                </c:pt>
                <c:pt idx="889">
                  <c:v>1.3951973379629631E-3</c:v>
                </c:pt>
                <c:pt idx="890">
                  <c:v>1.3905526620370369E-3</c:v>
                </c:pt>
                <c:pt idx="891">
                  <c:v>1.3952685185185186E-3</c:v>
                </c:pt>
                <c:pt idx="892">
                  <c:v>1.3878194444444443E-3</c:v>
                </c:pt>
                <c:pt idx="893">
                  <c:v>1.3837523148148149E-3</c:v>
                </c:pt>
                <c:pt idx="894">
                  <c:v>1.3910243055555557E-3</c:v>
                </c:pt>
                <c:pt idx="895">
                  <c:v>1.3900572916666666E-3</c:v>
                </c:pt>
                <c:pt idx="896">
                  <c:v>1.3982216435185185E-3</c:v>
                </c:pt>
                <c:pt idx="897">
                  <c:v>1.3946342592592593E-3</c:v>
                </c:pt>
                <c:pt idx="898">
                  <c:v>1.3825399305555555E-3</c:v>
                </c:pt>
                <c:pt idx="899">
                  <c:v>1.3853616898148147E-3</c:v>
                </c:pt>
                <c:pt idx="900">
                  <c:v>1.3900138888888888E-3</c:v>
                </c:pt>
                <c:pt idx="901">
                  <c:v>1.3878564814814812E-3</c:v>
                </c:pt>
                <c:pt idx="902">
                  <c:v>1.3944618055555559E-3</c:v>
                </c:pt>
                <c:pt idx="903">
                  <c:v>1.3960370370370374E-3</c:v>
                </c:pt>
                <c:pt idx="904">
                  <c:v>1.3967812500000002E-3</c:v>
                </c:pt>
                <c:pt idx="905">
                  <c:v>1.3933396990740742E-3</c:v>
                </c:pt>
                <c:pt idx="906">
                  <c:v>1.3981626157407408E-3</c:v>
                </c:pt>
                <c:pt idx="907">
                  <c:v>1.3921417824074073E-3</c:v>
                </c:pt>
                <c:pt idx="908">
                  <c:v>1.3918778935185184E-3</c:v>
                </c:pt>
                <c:pt idx="909">
                  <c:v>1.3892037037037035E-3</c:v>
                </c:pt>
                <c:pt idx="910">
                  <c:v>1.3942413194444443E-3</c:v>
                </c:pt>
                <c:pt idx="911">
                  <c:v>1.4003385416666667E-3</c:v>
                </c:pt>
                <c:pt idx="912">
                  <c:v>1.3961128472222224E-3</c:v>
                </c:pt>
                <c:pt idx="913">
                  <c:v>1.3827100694444444E-3</c:v>
                </c:pt>
                <c:pt idx="914">
                  <c:v>1.3865364583333332E-3</c:v>
                </c:pt>
                <c:pt idx="915">
                  <c:v>1.3795624999999999E-3</c:v>
                </c:pt>
                <c:pt idx="916">
                  <c:v>1.3903032407407408E-3</c:v>
                </c:pt>
                <c:pt idx="917">
                  <c:v>1.3976163194444446E-3</c:v>
                </c:pt>
                <c:pt idx="918">
                  <c:v>1.396755208333333E-3</c:v>
                </c:pt>
                <c:pt idx="919">
                  <c:v>1.395523726851852E-3</c:v>
                </c:pt>
                <c:pt idx="920">
                  <c:v>1.3975619212962963E-3</c:v>
                </c:pt>
                <c:pt idx="921">
                  <c:v>1.383658564814815E-3</c:v>
                </c:pt>
                <c:pt idx="922">
                  <c:v>1.3876226851851853E-3</c:v>
                </c:pt>
                <c:pt idx="923">
                  <c:v>1.3811070601851851E-3</c:v>
                </c:pt>
                <c:pt idx="924">
                  <c:v>1.3861932870370371E-3</c:v>
                </c:pt>
                <c:pt idx="925">
                  <c:v>1.3974201388888888E-3</c:v>
                </c:pt>
                <c:pt idx="926">
                  <c:v>1.4071521990740741E-3</c:v>
                </c:pt>
                <c:pt idx="927">
                  <c:v>1.4028709490740742E-3</c:v>
                </c:pt>
                <c:pt idx="928">
                  <c:v>1.3867361111111112E-3</c:v>
                </c:pt>
                <c:pt idx="929">
                  <c:v>1.3905671296296296E-3</c:v>
                </c:pt>
                <c:pt idx="930">
                  <c:v>1.3954010416666665E-3</c:v>
                </c:pt>
                <c:pt idx="931">
                  <c:v>1.3933119212962964E-3</c:v>
                </c:pt>
                <c:pt idx="932">
                  <c:v>1.392171875E-3</c:v>
                </c:pt>
                <c:pt idx="933">
                  <c:v>1.3979670138888891E-3</c:v>
                </c:pt>
                <c:pt idx="934">
                  <c:v>1.3896776620370371E-3</c:v>
                </c:pt>
                <c:pt idx="935">
                  <c:v>1.3856255787037038E-3</c:v>
                </c:pt>
                <c:pt idx="936">
                  <c:v>1.3940468749999999E-3</c:v>
                </c:pt>
                <c:pt idx="937">
                  <c:v>1.3901724537037036E-3</c:v>
                </c:pt>
                <c:pt idx="938">
                  <c:v>1.3944560185185186E-3</c:v>
                </c:pt>
                <c:pt idx="939">
                  <c:v>1.3998113425925929E-3</c:v>
                </c:pt>
                <c:pt idx="940">
                  <c:v>1.3959739583333335E-3</c:v>
                </c:pt>
                <c:pt idx="941">
                  <c:v>1.3893287037037036E-3</c:v>
                </c:pt>
                <c:pt idx="942">
                  <c:v>1.3880856481481481E-3</c:v>
                </c:pt>
                <c:pt idx="943">
                  <c:v>1.3876631944444446E-3</c:v>
                </c:pt>
                <c:pt idx="944">
                  <c:v>1.3849340277777777E-3</c:v>
                </c:pt>
                <c:pt idx="945">
                  <c:v>1.3802818287037037E-3</c:v>
                </c:pt>
                <c:pt idx="946">
                  <c:v>1.3860393518518518E-3</c:v>
                </c:pt>
                <c:pt idx="947">
                  <c:v>1.3993304398148148E-3</c:v>
                </c:pt>
                <c:pt idx="948">
                  <c:v>1.3820133101851851E-3</c:v>
                </c:pt>
                <c:pt idx="949">
                  <c:v>1.3921388888888889E-3</c:v>
                </c:pt>
                <c:pt idx="950">
                  <c:v>1.3937233796296295E-3</c:v>
                </c:pt>
                <c:pt idx="951">
                  <c:v>1.3885729166666666E-3</c:v>
                </c:pt>
                <c:pt idx="952">
                  <c:v>1.3876979166666666E-3</c:v>
                </c:pt>
                <c:pt idx="953">
                  <c:v>1.3926278935185183E-3</c:v>
                </c:pt>
                <c:pt idx="954">
                  <c:v>1.3947158564814816E-3</c:v>
                </c:pt>
                <c:pt idx="955">
                  <c:v>1.3889467592592593E-3</c:v>
                </c:pt>
                <c:pt idx="956">
                  <c:v>1.3966238425925925E-3</c:v>
                </c:pt>
                <c:pt idx="957">
                  <c:v>1.3940387731481482E-3</c:v>
                </c:pt>
                <c:pt idx="958">
                  <c:v>1.4002638888888886E-3</c:v>
                </c:pt>
                <c:pt idx="959">
                  <c:v>1.4040781249999997E-3</c:v>
                </c:pt>
                <c:pt idx="960">
                  <c:v>1.3956591435185185E-3</c:v>
                </c:pt>
                <c:pt idx="961">
                  <c:v>1.3871608796296297E-3</c:v>
                </c:pt>
                <c:pt idx="962">
                  <c:v>1.3975231481481484E-3</c:v>
                </c:pt>
                <c:pt idx="963">
                  <c:v>1.3918304398148149E-3</c:v>
                </c:pt>
                <c:pt idx="964">
                  <c:v>1.3889924768518518E-3</c:v>
                </c:pt>
                <c:pt idx="965">
                  <c:v>1.394140625E-3</c:v>
                </c:pt>
                <c:pt idx="966">
                  <c:v>1.3944641203703703E-3</c:v>
                </c:pt>
                <c:pt idx="967">
                  <c:v>1.3935584490740738E-3</c:v>
                </c:pt>
                <c:pt idx="968">
                  <c:v>1.3779733796296298E-3</c:v>
                </c:pt>
                <c:pt idx="969">
                  <c:v>1.3829843749999999E-3</c:v>
                </c:pt>
                <c:pt idx="970">
                  <c:v>1.3834785879629629E-3</c:v>
                </c:pt>
                <c:pt idx="971">
                  <c:v>1.3792170138888888E-3</c:v>
                </c:pt>
                <c:pt idx="972">
                  <c:v>1.387900462962963E-3</c:v>
                </c:pt>
                <c:pt idx="973">
                  <c:v>1.3940167824074074E-3</c:v>
                </c:pt>
                <c:pt idx="974">
                  <c:v>1.3912974537037036E-3</c:v>
                </c:pt>
                <c:pt idx="975">
                  <c:v>1.3919930555555554E-3</c:v>
                </c:pt>
                <c:pt idx="976">
                  <c:v>1.3943576388888888E-3</c:v>
                </c:pt>
                <c:pt idx="977">
                  <c:v>1.3862789351851851E-3</c:v>
                </c:pt>
                <c:pt idx="978">
                  <c:v>1.3923379629629631E-3</c:v>
                </c:pt>
                <c:pt idx="979">
                  <c:v>1.3914762731481482E-3</c:v>
                </c:pt>
                <c:pt idx="980">
                  <c:v>1.3845532407407409E-3</c:v>
                </c:pt>
                <c:pt idx="981">
                  <c:v>1.3832355324074075E-3</c:v>
                </c:pt>
                <c:pt idx="982">
                  <c:v>1.3840405092592591E-3</c:v>
                </c:pt>
                <c:pt idx="983">
                  <c:v>1.3869484953703704E-3</c:v>
                </c:pt>
                <c:pt idx="984">
                  <c:v>1.3875613425925924E-3</c:v>
                </c:pt>
                <c:pt idx="985">
                  <c:v>1.3960978009259261E-3</c:v>
                </c:pt>
                <c:pt idx="986">
                  <c:v>1.39196875E-3</c:v>
                </c:pt>
                <c:pt idx="987">
                  <c:v>1.3912939814814814E-3</c:v>
                </c:pt>
                <c:pt idx="988">
                  <c:v>1.3905445601851852E-3</c:v>
                </c:pt>
                <c:pt idx="989">
                  <c:v>1.3892673611111113E-3</c:v>
                </c:pt>
                <c:pt idx="990">
                  <c:v>1.3970682870370372E-3</c:v>
                </c:pt>
                <c:pt idx="991">
                  <c:v>1.3963119212962961E-3</c:v>
                </c:pt>
                <c:pt idx="992">
                  <c:v>1.3938327546296296E-3</c:v>
                </c:pt>
                <c:pt idx="993">
                  <c:v>1.4035040509259259E-3</c:v>
                </c:pt>
                <c:pt idx="994">
                  <c:v>1.4044797453703704E-3</c:v>
                </c:pt>
                <c:pt idx="995">
                  <c:v>1.3887436342592593E-3</c:v>
                </c:pt>
                <c:pt idx="996">
                  <c:v>1.3824947916666666E-3</c:v>
                </c:pt>
                <c:pt idx="997">
                  <c:v>1.3839241898148148E-3</c:v>
                </c:pt>
                <c:pt idx="998">
                  <c:v>1.3776001157407407E-3</c:v>
                </c:pt>
                <c:pt idx="999">
                  <c:v>1.3779866898148147E-3</c:v>
                </c:pt>
                <c:pt idx="1000">
                  <c:v>1.3974594907407406E-3</c:v>
                </c:pt>
                <c:pt idx="1001">
                  <c:v>1.397695601851852E-3</c:v>
                </c:pt>
                <c:pt idx="1002">
                  <c:v>1.3895960648148149E-3</c:v>
                </c:pt>
                <c:pt idx="1003">
                  <c:v>1.3941730324074076E-3</c:v>
                </c:pt>
                <c:pt idx="1004">
                  <c:v>1.3994554398148147E-3</c:v>
                </c:pt>
                <c:pt idx="1005">
                  <c:v>1.3894947916666669E-3</c:v>
                </c:pt>
                <c:pt idx="1006">
                  <c:v>1.3855248842592593E-3</c:v>
                </c:pt>
                <c:pt idx="1007">
                  <c:v>1.3873964120370372E-3</c:v>
                </c:pt>
                <c:pt idx="1008">
                  <c:v>1.3902065972222221E-3</c:v>
                </c:pt>
                <c:pt idx="1009">
                  <c:v>1.4010370370370372E-3</c:v>
                </c:pt>
                <c:pt idx="1010">
                  <c:v>1.3972679398148149E-3</c:v>
                </c:pt>
                <c:pt idx="1011">
                  <c:v>1.3940277777777777E-3</c:v>
                </c:pt>
                <c:pt idx="1012">
                  <c:v>1.398142939814815E-3</c:v>
                </c:pt>
                <c:pt idx="1013">
                  <c:v>1.391634837962963E-3</c:v>
                </c:pt>
                <c:pt idx="1014">
                  <c:v>1.390792824074074E-3</c:v>
                </c:pt>
                <c:pt idx="1015">
                  <c:v>1.3791545138888887E-3</c:v>
                </c:pt>
                <c:pt idx="1016">
                  <c:v>1.3691527777777779E-3</c:v>
                </c:pt>
                <c:pt idx="1017">
                  <c:v>1.3832656249999997E-3</c:v>
                </c:pt>
                <c:pt idx="1018">
                  <c:v>1.3920486111111113E-3</c:v>
                </c:pt>
                <c:pt idx="1019">
                  <c:v>1.3908738425925926E-3</c:v>
                </c:pt>
                <c:pt idx="1020">
                  <c:v>1.3796383101851849E-3</c:v>
                </c:pt>
                <c:pt idx="1021">
                  <c:v>1.3843883101851851E-3</c:v>
                </c:pt>
                <c:pt idx="1022">
                  <c:v>1.3849751157407409E-3</c:v>
                </c:pt>
                <c:pt idx="1023">
                  <c:v>1.400704861111111E-3</c:v>
                </c:pt>
                <c:pt idx="1024">
                  <c:v>1.3983778935185186E-3</c:v>
                </c:pt>
                <c:pt idx="1025">
                  <c:v>1.3955104166666666E-3</c:v>
                </c:pt>
                <c:pt idx="1026">
                  <c:v>1.3918593750000001E-3</c:v>
                </c:pt>
                <c:pt idx="1027">
                  <c:v>1.3953078703703703E-3</c:v>
                </c:pt>
                <c:pt idx="1028">
                  <c:v>1.3875462962962962E-3</c:v>
                </c:pt>
                <c:pt idx="1029">
                  <c:v>1.3875289351851852E-3</c:v>
                </c:pt>
                <c:pt idx="1030">
                  <c:v>1.3937962962962964E-3</c:v>
                </c:pt>
                <c:pt idx="1031">
                  <c:v>1.3939913194444444E-3</c:v>
                </c:pt>
                <c:pt idx="1032">
                  <c:v>1.3934577546296295E-3</c:v>
                </c:pt>
                <c:pt idx="1033">
                  <c:v>1.3893900462962963E-3</c:v>
                </c:pt>
                <c:pt idx="1034">
                  <c:v>1.38740625E-3</c:v>
                </c:pt>
                <c:pt idx="1035">
                  <c:v>1.3981417824074074E-3</c:v>
                </c:pt>
                <c:pt idx="1036">
                  <c:v>1.4023900462962963E-3</c:v>
                </c:pt>
                <c:pt idx="1037">
                  <c:v>1.3979508101851855E-3</c:v>
                </c:pt>
                <c:pt idx="1038">
                  <c:v>1.4045393518518515E-3</c:v>
                </c:pt>
                <c:pt idx="1039">
                  <c:v>1.4072083333333334E-3</c:v>
                </c:pt>
                <c:pt idx="1040">
                  <c:v>1.3902667824074076E-3</c:v>
                </c:pt>
                <c:pt idx="1041">
                  <c:v>1.389697337962963E-3</c:v>
                </c:pt>
                <c:pt idx="1042">
                  <c:v>1.3920949074074076E-3</c:v>
                </c:pt>
                <c:pt idx="1043">
                  <c:v>1.3921689814814814E-3</c:v>
                </c:pt>
                <c:pt idx="1044">
                  <c:v>1.3913611111111108E-3</c:v>
                </c:pt>
                <c:pt idx="1045">
                  <c:v>1.3911909722222218E-3</c:v>
                </c:pt>
                <c:pt idx="1046">
                  <c:v>1.3925885416666665E-3</c:v>
                </c:pt>
                <c:pt idx="1047">
                  <c:v>1.3991961805555557E-3</c:v>
                </c:pt>
                <c:pt idx="1048">
                  <c:v>1.3971006944444445E-3</c:v>
                </c:pt>
                <c:pt idx="1049">
                  <c:v>1.3900480324074073E-3</c:v>
                </c:pt>
                <c:pt idx="1050">
                  <c:v>1.3803703703703703E-3</c:v>
                </c:pt>
                <c:pt idx="1051">
                  <c:v>1.3847835648148146E-3</c:v>
                </c:pt>
                <c:pt idx="1052">
                  <c:v>1.3978935185185181E-3</c:v>
                </c:pt>
                <c:pt idx="1053">
                  <c:v>1.3966151620370369E-3</c:v>
                </c:pt>
                <c:pt idx="1054">
                  <c:v>1.3923987268518517E-3</c:v>
                </c:pt>
                <c:pt idx="1055">
                  <c:v>1.4038506944444445E-3</c:v>
                </c:pt>
                <c:pt idx="1056">
                  <c:v>1.4045717592592593E-3</c:v>
                </c:pt>
                <c:pt idx="1057">
                  <c:v>1.3825179398148149E-3</c:v>
                </c:pt>
                <c:pt idx="1058">
                  <c:v>1.3846724537037037E-3</c:v>
                </c:pt>
                <c:pt idx="1059">
                  <c:v>1.3944670138888891E-3</c:v>
                </c:pt>
                <c:pt idx="1060">
                  <c:v>1.3964953703703706E-3</c:v>
                </c:pt>
                <c:pt idx="1061">
                  <c:v>1.3943512731481483E-3</c:v>
                </c:pt>
                <c:pt idx="1062">
                  <c:v>1.4046799768518518E-3</c:v>
                </c:pt>
                <c:pt idx="1063">
                  <c:v>1.3890422453703701E-3</c:v>
                </c:pt>
                <c:pt idx="1064">
                  <c:v>1.3925920138888887E-3</c:v>
                </c:pt>
                <c:pt idx="1065">
                  <c:v>1.3914953703703704E-3</c:v>
                </c:pt>
                <c:pt idx="1066">
                  <c:v>1.3879091435185186E-3</c:v>
                </c:pt>
                <c:pt idx="1067">
                  <c:v>1.388045138888889E-3</c:v>
                </c:pt>
                <c:pt idx="1068">
                  <c:v>1.3947407407407409E-3</c:v>
                </c:pt>
                <c:pt idx="1069">
                  <c:v>1.3925162037037038E-3</c:v>
                </c:pt>
                <c:pt idx="1070">
                  <c:v>1.3879456018518518E-3</c:v>
                </c:pt>
                <c:pt idx="1071">
                  <c:v>1.3922413194444444E-3</c:v>
                </c:pt>
                <c:pt idx="1072">
                  <c:v>1.3943657407407409E-3</c:v>
                </c:pt>
                <c:pt idx="1073">
                  <c:v>1.3909999999999999E-3</c:v>
                </c:pt>
                <c:pt idx="1074">
                  <c:v>1.3845057870370372E-3</c:v>
                </c:pt>
                <c:pt idx="1075">
                  <c:v>1.4014635416666667E-3</c:v>
                </c:pt>
                <c:pt idx="1076">
                  <c:v>1.3965619212962966E-3</c:v>
                </c:pt>
                <c:pt idx="1077">
                  <c:v>1.3864768518518521E-3</c:v>
                </c:pt>
                <c:pt idx="1078">
                  <c:v>1.3840005787037037E-3</c:v>
                </c:pt>
                <c:pt idx="1079">
                  <c:v>1.3953611111111113E-3</c:v>
                </c:pt>
                <c:pt idx="1080">
                  <c:v>1.3940925925925928E-3</c:v>
                </c:pt>
                <c:pt idx="1081">
                  <c:v>1.3938692129629631E-3</c:v>
                </c:pt>
                <c:pt idx="1082">
                  <c:v>1.3951302083333331E-3</c:v>
                </c:pt>
                <c:pt idx="1083">
                  <c:v>1.3993912037037037E-3</c:v>
                </c:pt>
                <c:pt idx="1084">
                  <c:v>1.3946967592592594E-3</c:v>
                </c:pt>
                <c:pt idx="1085">
                  <c:v>1.389058449074074E-3</c:v>
                </c:pt>
                <c:pt idx="1086">
                  <c:v>1.3926394675925925E-3</c:v>
                </c:pt>
                <c:pt idx="1087">
                  <c:v>1.3950844907407408E-3</c:v>
                </c:pt>
                <c:pt idx="1088">
                  <c:v>1.391576388888889E-3</c:v>
                </c:pt>
                <c:pt idx="1089">
                  <c:v>1.3935034722222222E-3</c:v>
                </c:pt>
                <c:pt idx="1090">
                  <c:v>1.3948721064814815E-3</c:v>
                </c:pt>
                <c:pt idx="1091">
                  <c:v>1.3957204861111113E-3</c:v>
                </c:pt>
                <c:pt idx="1092">
                  <c:v>1.3962060185185182E-3</c:v>
                </c:pt>
                <c:pt idx="1093">
                  <c:v>1.386103009259259E-3</c:v>
                </c:pt>
                <c:pt idx="1094">
                  <c:v>1.3866701388888889E-3</c:v>
                </c:pt>
                <c:pt idx="1095">
                  <c:v>1.4021747685185187E-3</c:v>
                </c:pt>
                <c:pt idx="1096">
                  <c:v>1.4020185185185186E-3</c:v>
                </c:pt>
                <c:pt idx="1097">
                  <c:v>1.3965636574074071E-3</c:v>
                </c:pt>
                <c:pt idx="1098">
                  <c:v>1.3987690972222225E-3</c:v>
                </c:pt>
                <c:pt idx="1099">
                  <c:v>1.3984131944444443E-3</c:v>
                </c:pt>
                <c:pt idx="1100">
                  <c:v>1.4109693287037038E-3</c:v>
                </c:pt>
                <c:pt idx="1101">
                  <c:v>1.4028020833333332E-3</c:v>
                </c:pt>
                <c:pt idx="1102">
                  <c:v>1.3979016203703703E-3</c:v>
                </c:pt>
                <c:pt idx="1103">
                  <c:v>1.3874212962962963E-3</c:v>
                </c:pt>
                <c:pt idx="1104">
                  <c:v>1.3899137731481481E-3</c:v>
                </c:pt>
                <c:pt idx="1105">
                  <c:v>1.3987280092592591E-3</c:v>
                </c:pt>
                <c:pt idx="1106">
                  <c:v>1.3993836805555554E-3</c:v>
                </c:pt>
                <c:pt idx="1107">
                  <c:v>1.3959710648148149E-3</c:v>
                </c:pt>
                <c:pt idx="1108">
                  <c:v>1.3918090277777781E-3</c:v>
                </c:pt>
                <c:pt idx="1109">
                  <c:v>1.3882725694444444E-3</c:v>
                </c:pt>
                <c:pt idx="1110">
                  <c:v>1.3846099537037037E-3</c:v>
                </c:pt>
                <c:pt idx="1111">
                  <c:v>1.3914461805555553E-3</c:v>
                </c:pt>
                <c:pt idx="1112">
                  <c:v>1.3891348379629629E-3</c:v>
                </c:pt>
                <c:pt idx="1113">
                  <c:v>1.3969189814814816E-3</c:v>
                </c:pt>
                <c:pt idx="1114">
                  <c:v>1.3878211805555556E-3</c:v>
                </c:pt>
                <c:pt idx="1115">
                  <c:v>1.3874184027777778E-3</c:v>
                </c:pt>
                <c:pt idx="1116">
                  <c:v>1.3930902777777778E-3</c:v>
                </c:pt>
                <c:pt idx="1117">
                  <c:v>1.4024994212962962E-3</c:v>
                </c:pt>
                <c:pt idx="1118">
                  <c:v>1.3988969907407407E-3</c:v>
                </c:pt>
                <c:pt idx="1119">
                  <c:v>1.3931527777777777E-3</c:v>
                </c:pt>
                <c:pt idx="1120">
                  <c:v>1.3980561342592593E-3</c:v>
                </c:pt>
                <c:pt idx="1121">
                  <c:v>1.3952332175925927E-3</c:v>
                </c:pt>
                <c:pt idx="1122">
                  <c:v>1.3897077546296298E-3</c:v>
                </c:pt>
                <c:pt idx="1123">
                  <c:v>1.3800526620370368E-3</c:v>
                </c:pt>
                <c:pt idx="1124">
                  <c:v>1.3855665509259259E-3</c:v>
                </c:pt>
                <c:pt idx="1125">
                  <c:v>1.3934930555555556E-3</c:v>
                </c:pt>
                <c:pt idx="1126">
                  <c:v>1.3960700231481482E-3</c:v>
                </c:pt>
                <c:pt idx="1127">
                  <c:v>1.3941938657407408E-3</c:v>
                </c:pt>
                <c:pt idx="1128">
                  <c:v>1.3964942129629631E-3</c:v>
                </c:pt>
                <c:pt idx="1129">
                  <c:v>1.3808854166666665E-3</c:v>
                </c:pt>
                <c:pt idx="1130">
                  <c:v>1.3939930555555557E-3</c:v>
                </c:pt>
                <c:pt idx="1131">
                  <c:v>1.3975173611111109E-3</c:v>
                </c:pt>
                <c:pt idx="1132">
                  <c:v>1.3924988425925927E-3</c:v>
                </c:pt>
                <c:pt idx="1133">
                  <c:v>1.3901741898148148E-3</c:v>
                </c:pt>
                <c:pt idx="1134">
                  <c:v>1.3881307870370369E-3</c:v>
                </c:pt>
                <c:pt idx="1135">
                  <c:v>1.3777766203703704E-3</c:v>
                </c:pt>
                <c:pt idx="1136">
                  <c:v>1.3836979166666668E-3</c:v>
                </c:pt>
                <c:pt idx="1137">
                  <c:v>1.3957025462962959E-3</c:v>
                </c:pt>
                <c:pt idx="1138">
                  <c:v>1.3948234953703703E-3</c:v>
                </c:pt>
                <c:pt idx="1139">
                  <c:v>1.3965868055555554E-3</c:v>
                </c:pt>
                <c:pt idx="1140">
                  <c:v>1.4021342592592594E-3</c:v>
                </c:pt>
                <c:pt idx="1141">
                  <c:v>1.3963975694444442E-3</c:v>
                </c:pt>
                <c:pt idx="1142">
                  <c:v>1.4013524305555554E-3</c:v>
                </c:pt>
                <c:pt idx="1143">
                  <c:v>1.3969380787037038E-3</c:v>
                </c:pt>
                <c:pt idx="1144">
                  <c:v>1.3891498842592595E-3</c:v>
                </c:pt>
                <c:pt idx="1145">
                  <c:v>1.3802991898148149E-3</c:v>
                </c:pt>
                <c:pt idx="1146">
                  <c:v>1.3806151620370372E-3</c:v>
                </c:pt>
                <c:pt idx="1147">
                  <c:v>1.3870885416666669E-3</c:v>
                </c:pt>
                <c:pt idx="1148">
                  <c:v>1.3890798611111109E-3</c:v>
                </c:pt>
                <c:pt idx="1149">
                  <c:v>1.3802048611111109E-3</c:v>
                </c:pt>
                <c:pt idx="1150">
                  <c:v>1.4031267361111113E-3</c:v>
                </c:pt>
                <c:pt idx="1151">
                  <c:v>1.3894565972222223E-3</c:v>
                </c:pt>
                <c:pt idx="1152">
                  <c:v>1.3883761574074074E-3</c:v>
                </c:pt>
                <c:pt idx="1153">
                  <c:v>1.4020671296296296E-3</c:v>
                </c:pt>
                <c:pt idx="1154">
                  <c:v>1.3943767361111112E-3</c:v>
                </c:pt>
                <c:pt idx="1155">
                  <c:v>1.4057934027777777E-3</c:v>
                </c:pt>
                <c:pt idx="1156">
                  <c:v>1.3928946759259259E-3</c:v>
                </c:pt>
                <c:pt idx="1157">
                  <c:v>1.3916909722222221E-3</c:v>
                </c:pt>
                <c:pt idx="1158">
                  <c:v>1.3961064814814817E-3</c:v>
                </c:pt>
                <c:pt idx="1159">
                  <c:v>1.3958975694444446E-3</c:v>
                </c:pt>
                <c:pt idx="1160">
                  <c:v>1.4015358796296295E-3</c:v>
                </c:pt>
                <c:pt idx="1161">
                  <c:v>1.3993530092592593E-3</c:v>
                </c:pt>
                <c:pt idx="1162">
                  <c:v>1.3982760416666668E-3</c:v>
                </c:pt>
                <c:pt idx="1163">
                  <c:v>1.4012031250000001E-3</c:v>
                </c:pt>
                <c:pt idx="1164">
                  <c:v>1.3879965277777779E-3</c:v>
                </c:pt>
                <c:pt idx="1165">
                  <c:v>1.3800040509259258E-3</c:v>
                </c:pt>
                <c:pt idx="1166">
                  <c:v>1.3907777777777779E-3</c:v>
                </c:pt>
                <c:pt idx="1167">
                  <c:v>1.3914814814814814E-3</c:v>
                </c:pt>
                <c:pt idx="1168">
                  <c:v>1.3937216435185183E-3</c:v>
                </c:pt>
                <c:pt idx="1169">
                  <c:v>1.3895028935185186E-3</c:v>
                </c:pt>
                <c:pt idx="1170">
                  <c:v>1.3882158564814814E-3</c:v>
                </c:pt>
                <c:pt idx="1171">
                  <c:v>1.3986417824074073E-3</c:v>
                </c:pt>
                <c:pt idx="1172">
                  <c:v>1.3962615740740741E-3</c:v>
                </c:pt>
                <c:pt idx="1173">
                  <c:v>1.3903628472222223E-3</c:v>
                </c:pt>
                <c:pt idx="1174">
                  <c:v>1.4012164351851852E-3</c:v>
                </c:pt>
                <c:pt idx="1175">
                  <c:v>1.4045266203703702E-3</c:v>
                </c:pt>
                <c:pt idx="1176">
                  <c:v>1.3865972222222222E-3</c:v>
                </c:pt>
                <c:pt idx="1177">
                  <c:v>1.3813449074074075E-3</c:v>
                </c:pt>
                <c:pt idx="1178">
                  <c:v>1.4034560185185185E-3</c:v>
                </c:pt>
                <c:pt idx="1179">
                  <c:v>1.3938535879629628E-3</c:v>
                </c:pt>
                <c:pt idx="1180">
                  <c:v>1.3923831018518519E-3</c:v>
                </c:pt>
                <c:pt idx="1181">
                  <c:v>1.3948217592592591E-3</c:v>
                </c:pt>
                <c:pt idx="1182">
                  <c:v>1.3996712962962964E-3</c:v>
                </c:pt>
                <c:pt idx="1183">
                  <c:v>1.3915289351851851E-3</c:v>
                </c:pt>
                <c:pt idx="1184">
                  <c:v>1.4003032407407404E-3</c:v>
                </c:pt>
                <c:pt idx="1185">
                  <c:v>1.4144427083333333E-3</c:v>
                </c:pt>
                <c:pt idx="1186">
                  <c:v>1.4029380787037036E-3</c:v>
                </c:pt>
                <c:pt idx="1187">
                  <c:v>1.4004409722222222E-3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976064"/>
        <c:axId val="154659072"/>
      </c:lineChart>
      <c:catAx>
        <c:axId val="154622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500"/>
                </a:pPr>
                <a:r>
                  <a:rPr lang="en-US" sz="1500"/>
                  <a:t>Elapsed</a:t>
                </a:r>
                <a:r>
                  <a:rPr lang="en-US" sz="1500" baseline="0"/>
                  <a:t> Time (mm:ss)</a:t>
                </a:r>
                <a:endParaRPr lang="en-US" sz="1500"/>
              </a:p>
            </c:rich>
          </c:tx>
          <c:layout/>
          <c:overlay val="0"/>
        </c:title>
        <c:numFmt formatCode="[mm]:ss;@" sourceLinked="0"/>
        <c:majorTickMark val="out"/>
        <c:minorTickMark val="none"/>
        <c:tickLblPos val="nextTo"/>
        <c:txPr>
          <a:bodyPr/>
          <a:lstStyle/>
          <a:p>
            <a:pPr>
              <a:defRPr sz="1500" b="1"/>
            </a:pPr>
            <a:endParaRPr lang="en-US"/>
          </a:p>
        </c:txPr>
        <c:crossAx val="154657152"/>
        <c:crosses val="autoZero"/>
        <c:auto val="1"/>
        <c:lblAlgn val="ctr"/>
        <c:lblOffset val="100"/>
        <c:noMultiLvlLbl val="0"/>
      </c:catAx>
      <c:valAx>
        <c:axId val="154657152"/>
        <c:scaling>
          <c:orientation val="minMax"/>
          <c:min val="4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800"/>
                </a:pPr>
                <a:r>
                  <a:rPr lang="en-US" sz="1800"/>
                  <a:t>Heart Rate - bpm</a:t>
                </a:r>
              </a:p>
            </c:rich>
          </c:tx>
          <c:layout>
            <c:manualLayout>
              <c:xMode val="edge"/>
              <c:yMode val="edge"/>
              <c:x val="5.3368658225314723E-3"/>
              <c:y val="0.31202955319021303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txPr>
          <a:bodyPr anchor="t" anchorCtr="0"/>
          <a:lstStyle/>
          <a:p>
            <a:pPr>
              <a:defRPr sz="1500" b="1"/>
            </a:pPr>
            <a:endParaRPr lang="en-US"/>
          </a:p>
        </c:txPr>
        <c:crossAx val="154622208"/>
        <c:crosses val="autoZero"/>
        <c:crossBetween val="between"/>
      </c:valAx>
      <c:valAx>
        <c:axId val="154659072"/>
        <c:scaling>
          <c:orientation val="maxMin"/>
          <c:max val="1.7361111111111223E-3"/>
          <c:min val="8.6805555555555746E-4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600"/>
                </a:pPr>
                <a:r>
                  <a:rPr lang="en-US" sz="1600"/>
                  <a:t>Pace/500m</a:t>
                </a:r>
              </a:p>
            </c:rich>
          </c:tx>
          <c:layout/>
          <c:overlay val="0"/>
        </c:title>
        <c:numFmt formatCode="[mm]:ss;@" sourceLinked="0"/>
        <c:majorTickMark val="out"/>
        <c:minorTickMark val="none"/>
        <c:tickLblPos val="nextTo"/>
        <c:txPr>
          <a:bodyPr/>
          <a:lstStyle/>
          <a:p>
            <a:pPr>
              <a:defRPr sz="1200" b="1"/>
            </a:pPr>
            <a:endParaRPr lang="en-US"/>
          </a:p>
        </c:txPr>
        <c:crossAx val="155976064"/>
        <c:crosses val="max"/>
        <c:crossBetween val="between"/>
        <c:majorUnit val="5.7870370370370434E-5"/>
      </c:valAx>
      <c:catAx>
        <c:axId val="155976064"/>
        <c:scaling>
          <c:orientation val="minMax"/>
        </c:scaling>
        <c:delete val="1"/>
        <c:axPos val="t"/>
        <c:majorTickMark val="out"/>
        <c:minorTickMark val="none"/>
        <c:tickLblPos val="none"/>
        <c:crossAx val="154659072"/>
        <c:crosses val="autoZero"/>
        <c:auto val="1"/>
        <c:lblAlgn val="ctr"/>
        <c:lblOffset val="100"/>
        <c:noMultiLvlLbl val="0"/>
      </c:catAx>
      <c:spPr>
        <a:noFill/>
      </c:spPr>
    </c:plotArea>
    <c:legend>
      <c:legendPos val="t"/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ayout/>
      <c:overlay val="0"/>
      <c:txPr>
        <a:bodyPr/>
        <a:lstStyle/>
        <a:p>
          <a:pPr>
            <a:defRPr sz="2000" b="1"/>
          </a:pPr>
          <a:endParaRPr lang="en-US"/>
        </a:p>
      </c:txPr>
    </c:legend>
    <c:plotVisOnly val="1"/>
    <c:dispBlanksAs val="zero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6623201165037365E-2"/>
          <c:y val="6.6850654076197391E-2"/>
          <c:w val="0.8138291682954627"/>
          <c:h val="0.77290876793211682"/>
        </c:manualLayout>
      </c:layout>
      <c:areaChart>
        <c:grouping val="standard"/>
        <c:varyColors val="0"/>
        <c:ser>
          <c:idx val="0"/>
          <c:order val="0"/>
          <c:tx>
            <c:strRef>
              <c:f>'HR Chart Data'!$E$7</c:f>
              <c:strCache>
                <c:ptCount val="1"/>
                <c:pt idx="0">
                  <c:v>&lt;UT2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[0]!HRData1</c:f>
              <c:numCache>
                <c:formatCode>General</c:formatCode>
                <c:ptCount val="1188"/>
                <c:pt idx="0">
                  <c:v>0</c:v>
                </c:pt>
                <c:pt idx="1">
                  <c:v>94</c:v>
                </c:pt>
                <c:pt idx="2">
                  <c:v>96</c:v>
                </c:pt>
                <c:pt idx="3">
                  <c:v>98</c:v>
                </c:pt>
                <c:pt idx="4">
                  <c:v>101</c:v>
                </c:pt>
                <c:pt idx="5">
                  <c:v>104</c:v>
                </c:pt>
                <c:pt idx="6">
                  <c:v>107</c:v>
                </c:pt>
                <c:pt idx="7">
                  <c:v>109</c:v>
                </c:pt>
                <c:pt idx="8">
                  <c:v>111</c:v>
                </c:pt>
                <c:pt idx="9">
                  <c:v>113</c:v>
                </c:pt>
                <c:pt idx="10">
                  <c:v>114</c:v>
                </c:pt>
                <c:pt idx="11">
                  <c:v>115</c:v>
                </c:pt>
                <c:pt idx="12">
                  <c:v>115</c:v>
                </c:pt>
                <c:pt idx="13">
                  <c:v>116</c:v>
                </c:pt>
                <c:pt idx="14">
                  <c:v>117</c:v>
                </c:pt>
                <c:pt idx="15">
                  <c:v>118</c:v>
                </c:pt>
                <c:pt idx="16">
                  <c:v>119</c:v>
                </c:pt>
                <c:pt idx="17">
                  <c:v>121</c:v>
                </c:pt>
                <c:pt idx="18">
                  <c:v>122</c:v>
                </c:pt>
                <c:pt idx="19">
                  <c:v>123</c:v>
                </c:pt>
                <c:pt idx="20">
                  <c:v>125</c:v>
                </c:pt>
                <c:pt idx="21">
                  <c:v>126</c:v>
                </c:pt>
                <c:pt idx="22">
                  <c:v>126</c:v>
                </c:pt>
                <c:pt idx="23">
                  <c:v>127</c:v>
                </c:pt>
                <c:pt idx="24">
                  <c:v>127</c:v>
                </c:pt>
                <c:pt idx="25">
                  <c:v>128</c:v>
                </c:pt>
                <c:pt idx="26">
                  <c:v>128</c:v>
                </c:pt>
                <c:pt idx="27">
                  <c:v>129</c:v>
                </c:pt>
                <c:pt idx="28">
                  <c:v>130</c:v>
                </c:pt>
                <c:pt idx="29">
                  <c:v>130</c:v>
                </c:pt>
                <c:pt idx="30">
                  <c:v>130</c:v>
                </c:pt>
                <c:pt idx="31">
                  <c:v>130</c:v>
                </c:pt>
                <c:pt idx="32">
                  <c:v>130</c:v>
                </c:pt>
                <c:pt idx="33">
                  <c:v>130</c:v>
                </c:pt>
                <c:pt idx="34">
                  <c:v>131</c:v>
                </c:pt>
                <c:pt idx="35">
                  <c:v>131</c:v>
                </c:pt>
                <c:pt idx="36">
                  <c:v>132</c:v>
                </c:pt>
                <c:pt idx="37">
                  <c:v>132</c:v>
                </c:pt>
                <c:pt idx="38">
                  <c:v>132</c:v>
                </c:pt>
                <c:pt idx="39">
                  <c:v>132</c:v>
                </c:pt>
                <c:pt idx="40">
                  <c:v>132</c:v>
                </c:pt>
                <c:pt idx="41">
                  <c:v>132</c:v>
                </c:pt>
                <c:pt idx="42">
                  <c:v>132</c:v>
                </c:pt>
                <c:pt idx="43">
                  <c:v>132</c:v>
                </c:pt>
                <c:pt idx="44">
                  <c:v>132</c:v>
                </c:pt>
                <c:pt idx="45">
                  <c:v>132</c:v>
                </c:pt>
                <c:pt idx="46">
                  <c:v>132</c:v>
                </c:pt>
                <c:pt idx="47">
                  <c:v>131</c:v>
                </c:pt>
                <c:pt idx="48">
                  <c:v>132</c:v>
                </c:pt>
                <c:pt idx="49">
                  <c:v>132</c:v>
                </c:pt>
                <c:pt idx="50">
                  <c:v>131</c:v>
                </c:pt>
                <c:pt idx="51">
                  <c:v>132</c:v>
                </c:pt>
                <c:pt idx="52">
                  <c:v>132</c:v>
                </c:pt>
                <c:pt idx="53">
                  <c:v>132</c:v>
                </c:pt>
                <c:pt idx="54">
                  <c:v>132</c:v>
                </c:pt>
                <c:pt idx="55">
                  <c:v>132</c:v>
                </c:pt>
                <c:pt idx="56">
                  <c:v>132</c:v>
                </c:pt>
                <c:pt idx="57">
                  <c:v>132</c:v>
                </c:pt>
                <c:pt idx="58">
                  <c:v>132</c:v>
                </c:pt>
                <c:pt idx="59">
                  <c:v>133</c:v>
                </c:pt>
                <c:pt idx="60">
                  <c:v>133</c:v>
                </c:pt>
                <c:pt idx="61">
                  <c:v>133</c:v>
                </c:pt>
                <c:pt idx="62">
                  <c:v>133</c:v>
                </c:pt>
                <c:pt idx="63">
                  <c:v>133</c:v>
                </c:pt>
                <c:pt idx="64">
                  <c:v>132</c:v>
                </c:pt>
                <c:pt idx="65">
                  <c:v>132</c:v>
                </c:pt>
                <c:pt idx="66">
                  <c:v>132</c:v>
                </c:pt>
                <c:pt idx="67">
                  <c:v>132</c:v>
                </c:pt>
                <c:pt idx="68">
                  <c:v>132</c:v>
                </c:pt>
                <c:pt idx="69">
                  <c:v>133</c:v>
                </c:pt>
                <c:pt idx="70">
                  <c:v>132</c:v>
                </c:pt>
                <c:pt idx="71">
                  <c:v>132</c:v>
                </c:pt>
                <c:pt idx="72">
                  <c:v>132</c:v>
                </c:pt>
                <c:pt idx="73">
                  <c:v>132</c:v>
                </c:pt>
                <c:pt idx="74">
                  <c:v>131</c:v>
                </c:pt>
                <c:pt idx="75">
                  <c:v>131</c:v>
                </c:pt>
                <c:pt idx="76">
                  <c:v>131</c:v>
                </c:pt>
                <c:pt idx="77">
                  <c:v>131</c:v>
                </c:pt>
                <c:pt idx="78">
                  <c:v>131</c:v>
                </c:pt>
                <c:pt idx="79">
                  <c:v>131</c:v>
                </c:pt>
                <c:pt idx="80">
                  <c:v>132</c:v>
                </c:pt>
                <c:pt idx="81">
                  <c:v>132</c:v>
                </c:pt>
                <c:pt idx="82">
                  <c:v>132</c:v>
                </c:pt>
                <c:pt idx="83">
                  <c:v>132</c:v>
                </c:pt>
                <c:pt idx="84">
                  <c:v>133</c:v>
                </c:pt>
                <c:pt idx="85">
                  <c:v>132</c:v>
                </c:pt>
                <c:pt idx="86">
                  <c:v>132</c:v>
                </c:pt>
                <c:pt idx="87">
                  <c:v>132</c:v>
                </c:pt>
                <c:pt idx="88">
                  <c:v>132</c:v>
                </c:pt>
                <c:pt idx="89">
                  <c:v>132</c:v>
                </c:pt>
                <c:pt idx="90">
                  <c:v>132</c:v>
                </c:pt>
                <c:pt idx="91">
                  <c:v>132</c:v>
                </c:pt>
                <c:pt idx="92">
                  <c:v>132</c:v>
                </c:pt>
                <c:pt idx="93">
                  <c:v>133</c:v>
                </c:pt>
                <c:pt idx="94">
                  <c:v>133</c:v>
                </c:pt>
                <c:pt idx="95">
                  <c:v>133</c:v>
                </c:pt>
                <c:pt idx="96">
                  <c:v>133</c:v>
                </c:pt>
                <c:pt idx="97">
                  <c:v>133</c:v>
                </c:pt>
                <c:pt idx="98">
                  <c:v>132</c:v>
                </c:pt>
                <c:pt idx="99">
                  <c:v>132</c:v>
                </c:pt>
                <c:pt idx="100">
                  <c:v>133</c:v>
                </c:pt>
                <c:pt idx="101">
                  <c:v>133</c:v>
                </c:pt>
                <c:pt idx="102">
                  <c:v>133</c:v>
                </c:pt>
                <c:pt idx="103">
                  <c:v>133</c:v>
                </c:pt>
                <c:pt idx="104">
                  <c:v>133</c:v>
                </c:pt>
                <c:pt idx="105">
                  <c:v>133</c:v>
                </c:pt>
                <c:pt idx="106">
                  <c:v>133</c:v>
                </c:pt>
                <c:pt idx="107">
                  <c:v>133</c:v>
                </c:pt>
                <c:pt idx="108">
                  <c:v>133</c:v>
                </c:pt>
                <c:pt idx="109">
                  <c:v>132</c:v>
                </c:pt>
                <c:pt idx="110">
                  <c:v>132</c:v>
                </c:pt>
                <c:pt idx="111">
                  <c:v>132</c:v>
                </c:pt>
                <c:pt idx="112">
                  <c:v>132</c:v>
                </c:pt>
                <c:pt idx="113">
                  <c:v>132</c:v>
                </c:pt>
                <c:pt idx="114">
                  <c:v>133</c:v>
                </c:pt>
                <c:pt idx="115">
                  <c:v>133</c:v>
                </c:pt>
                <c:pt idx="116">
                  <c:v>133</c:v>
                </c:pt>
                <c:pt idx="117">
                  <c:v>133</c:v>
                </c:pt>
                <c:pt idx="118">
                  <c:v>132</c:v>
                </c:pt>
                <c:pt idx="119">
                  <c:v>132</c:v>
                </c:pt>
                <c:pt idx="120">
                  <c:v>132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134</c:v>
                </c:pt>
                <c:pt idx="125">
                  <c:v>134</c:v>
                </c:pt>
                <c:pt idx="126">
                  <c:v>134</c:v>
                </c:pt>
                <c:pt idx="127">
                  <c:v>135</c:v>
                </c:pt>
                <c:pt idx="128">
                  <c:v>135</c:v>
                </c:pt>
                <c:pt idx="129">
                  <c:v>135</c:v>
                </c:pt>
                <c:pt idx="130">
                  <c:v>135</c:v>
                </c:pt>
                <c:pt idx="131">
                  <c:v>135</c:v>
                </c:pt>
                <c:pt idx="132">
                  <c:v>135</c:v>
                </c:pt>
                <c:pt idx="133">
                  <c:v>134</c:v>
                </c:pt>
                <c:pt idx="134">
                  <c:v>134</c:v>
                </c:pt>
                <c:pt idx="135">
                  <c:v>134</c:v>
                </c:pt>
                <c:pt idx="136">
                  <c:v>135</c:v>
                </c:pt>
                <c:pt idx="137">
                  <c:v>135</c:v>
                </c:pt>
                <c:pt idx="138">
                  <c:v>135</c:v>
                </c:pt>
                <c:pt idx="139">
                  <c:v>136</c:v>
                </c:pt>
                <c:pt idx="140">
                  <c:v>136</c:v>
                </c:pt>
                <c:pt idx="141">
                  <c:v>135</c:v>
                </c:pt>
                <c:pt idx="142">
                  <c:v>134</c:v>
                </c:pt>
                <c:pt idx="143">
                  <c:v>132</c:v>
                </c:pt>
                <c:pt idx="144">
                  <c:v>132</c:v>
                </c:pt>
                <c:pt idx="145">
                  <c:v>131</c:v>
                </c:pt>
                <c:pt idx="146">
                  <c:v>132</c:v>
                </c:pt>
                <c:pt idx="147">
                  <c:v>132</c:v>
                </c:pt>
                <c:pt idx="148">
                  <c:v>132</c:v>
                </c:pt>
                <c:pt idx="149">
                  <c:v>133</c:v>
                </c:pt>
                <c:pt idx="150">
                  <c:v>133</c:v>
                </c:pt>
                <c:pt idx="151">
                  <c:v>133</c:v>
                </c:pt>
                <c:pt idx="152">
                  <c:v>134</c:v>
                </c:pt>
                <c:pt idx="153">
                  <c:v>134</c:v>
                </c:pt>
                <c:pt idx="154">
                  <c:v>134</c:v>
                </c:pt>
                <c:pt idx="155">
                  <c:v>135</c:v>
                </c:pt>
                <c:pt idx="156">
                  <c:v>134</c:v>
                </c:pt>
                <c:pt idx="157">
                  <c:v>134</c:v>
                </c:pt>
                <c:pt idx="158">
                  <c:v>134</c:v>
                </c:pt>
                <c:pt idx="159">
                  <c:v>134</c:v>
                </c:pt>
                <c:pt idx="160">
                  <c:v>135</c:v>
                </c:pt>
                <c:pt idx="161">
                  <c:v>135</c:v>
                </c:pt>
                <c:pt idx="162">
                  <c:v>135</c:v>
                </c:pt>
                <c:pt idx="163">
                  <c:v>135</c:v>
                </c:pt>
                <c:pt idx="164">
                  <c:v>135</c:v>
                </c:pt>
                <c:pt idx="165">
                  <c:v>134</c:v>
                </c:pt>
                <c:pt idx="166">
                  <c:v>134</c:v>
                </c:pt>
                <c:pt idx="167">
                  <c:v>134</c:v>
                </c:pt>
                <c:pt idx="168">
                  <c:v>134</c:v>
                </c:pt>
                <c:pt idx="169">
                  <c:v>134</c:v>
                </c:pt>
                <c:pt idx="170">
                  <c:v>134</c:v>
                </c:pt>
                <c:pt idx="171">
                  <c:v>133</c:v>
                </c:pt>
                <c:pt idx="172">
                  <c:v>133</c:v>
                </c:pt>
                <c:pt idx="173">
                  <c:v>133</c:v>
                </c:pt>
                <c:pt idx="174">
                  <c:v>132</c:v>
                </c:pt>
                <c:pt idx="175">
                  <c:v>132</c:v>
                </c:pt>
                <c:pt idx="176">
                  <c:v>132</c:v>
                </c:pt>
                <c:pt idx="177">
                  <c:v>132</c:v>
                </c:pt>
                <c:pt idx="178">
                  <c:v>131</c:v>
                </c:pt>
                <c:pt idx="179">
                  <c:v>132</c:v>
                </c:pt>
                <c:pt idx="180">
                  <c:v>132</c:v>
                </c:pt>
                <c:pt idx="181">
                  <c:v>132</c:v>
                </c:pt>
                <c:pt idx="182">
                  <c:v>132</c:v>
                </c:pt>
                <c:pt idx="183">
                  <c:v>132</c:v>
                </c:pt>
                <c:pt idx="184">
                  <c:v>132</c:v>
                </c:pt>
                <c:pt idx="185">
                  <c:v>133</c:v>
                </c:pt>
                <c:pt idx="186">
                  <c:v>133</c:v>
                </c:pt>
                <c:pt idx="187">
                  <c:v>133</c:v>
                </c:pt>
                <c:pt idx="188">
                  <c:v>134</c:v>
                </c:pt>
                <c:pt idx="189">
                  <c:v>134</c:v>
                </c:pt>
                <c:pt idx="190">
                  <c:v>134</c:v>
                </c:pt>
                <c:pt idx="191">
                  <c:v>135</c:v>
                </c:pt>
                <c:pt idx="192">
                  <c:v>135</c:v>
                </c:pt>
                <c:pt idx="193">
                  <c:v>135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135</c:v>
                </c:pt>
                <c:pt idx="200">
                  <c:v>135</c:v>
                </c:pt>
                <c:pt idx="201">
                  <c:v>134</c:v>
                </c:pt>
                <c:pt idx="202">
                  <c:v>134</c:v>
                </c:pt>
                <c:pt idx="203">
                  <c:v>134</c:v>
                </c:pt>
                <c:pt idx="204">
                  <c:v>134</c:v>
                </c:pt>
                <c:pt idx="205">
                  <c:v>134</c:v>
                </c:pt>
                <c:pt idx="206">
                  <c:v>135</c:v>
                </c:pt>
                <c:pt idx="207">
                  <c:v>135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135</c:v>
                </c:pt>
                <c:pt idx="219">
                  <c:v>135</c:v>
                </c:pt>
                <c:pt idx="220">
                  <c:v>135</c:v>
                </c:pt>
                <c:pt idx="221">
                  <c:v>135</c:v>
                </c:pt>
                <c:pt idx="222">
                  <c:v>135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135</c:v>
                </c:pt>
                <c:pt idx="228">
                  <c:v>135</c:v>
                </c:pt>
                <c:pt idx="229">
                  <c:v>134</c:v>
                </c:pt>
                <c:pt idx="230">
                  <c:v>134</c:v>
                </c:pt>
                <c:pt idx="231">
                  <c:v>134</c:v>
                </c:pt>
                <c:pt idx="232">
                  <c:v>134</c:v>
                </c:pt>
                <c:pt idx="233">
                  <c:v>135</c:v>
                </c:pt>
                <c:pt idx="234">
                  <c:v>135</c:v>
                </c:pt>
                <c:pt idx="235">
                  <c:v>135</c:v>
                </c:pt>
                <c:pt idx="236">
                  <c:v>135</c:v>
                </c:pt>
                <c:pt idx="237">
                  <c:v>134</c:v>
                </c:pt>
                <c:pt idx="238">
                  <c:v>134</c:v>
                </c:pt>
                <c:pt idx="239">
                  <c:v>134</c:v>
                </c:pt>
                <c:pt idx="240">
                  <c:v>135</c:v>
                </c:pt>
                <c:pt idx="241">
                  <c:v>135</c:v>
                </c:pt>
                <c:pt idx="242">
                  <c:v>135</c:v>
                </c:pt>
                <c:pt idx="243">
                  <c:v>135</c:v>
                </c:pt>
                <c:pt idx="244">
                  <c:v>134</c:v>
                </c:pt>
                <c:pt idx="245">
                  <c:v>134</c:v>
                </c:pt>
                <c:pt idx="246">
                  <c:v>134</c:v>
                </c:pt>
                <c:pt idx="247">
                  <c:v>133</c:v>
                </c:pt>
                <c:pt idx="248">
                  <c:v>134</c:v>
                </c:pt>
                <c:pt idx="249">
                  <c:v>134</c:v>
                </c:pt>
                <c:pt idx="250">
                  <c:v>134</c:v>
                </c:pt>
                <c:pt idx="251">
                  <c:v>134</c:v>
                </c:pt>
                <c:pt idx="252">
                  <c:v>134</c:v>
                </c:pt>
                <c:pt idx="253">
                  <c:v>134</c:v>
                </c:pt>
                <c:pt idx="254">
                  <c:v>135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135</c:v>
                </c:pt>
                <c:pt idx="267">
                  <c:v>135</c:v>
                </c:pt>
                <c:pt idx="268">
                  <c:v>135</c:v>
                </c:pt>
                <c:pt idx="269">
                  <c:v>135</c:v>
                </c:pt>
                <c:pt idx="270">
                  <c:v>135</c:v>
                </c:pt>
                <c:pt idx="271">
                  <c:v>135</c:v>
                </c:pt>
                <c:pt idx="272">
                  <c:v>135</c:v>
                </c:pt>
                <c:pt idx="273">
                  <c:v>135</c:v>
                </c:pt>
                <c:pt idx="274">
                  <c:v>135</c:v>
                </c:pt>
                <c:pt idx="275">
                  <c:v>135</c:v>
                </c:pt>
                <c:pt idx="276">
                  <c:v>135</c:v>
                </c:pt>
                <c:pt idx="277">
                  <c:v>135</c:v>
                </c:pt>
                <c:pt idx="278">
                  <c:v>135</c:v>
                </c:pt>
                <c:pt idx="279">
                  <c:v>135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135</c:v>
                </c:pt>
                <c:pt idx="320">
                  <c:v>135</c:v>
                </c:pt>
                <c:pt idx="321">
                  <c:v>135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104</c:v>
                </c:pt>
                <c:pt idx="391">
                  <c:v>107</c:v>
                </c:pt>
                <c:pt idx="392">
                  <c:v>110</c:v>
                </c:pt>
                <c:pt idx="393">
                  <c:v>112</c:v>
                </c:pt>
                <c:pt idx="394">
                  <c:v>115</c:v>
                </c:pt>
                <c:pt idx="395">
                  <c:v>116</c:v>
                </c:pt>
                <c:pt idx="396">
                  <c:v>117</c:v>
                </c:pt>
                <c:pt idx="397">
                  <c:v>119</c:v>
                </c:pt>
                <c:pt idx="398">
                  <c:v>119</c:v>
                </c:pt>
                <c:pt idx="399">
                  <c:v>120</c:v>
                </c:pt>
                <c:pt idx="400">
                  <c:v>120</c:v>
                </c:pt>
                <c:pt idx="401">
                  <c:v>121</c:v>
                </c:pt>
                <c:pt idx="402">
                  <c:v>122</c:v>
                </c:pt>
                <c:pt idx="403">
                  <c:v>123</c:v>
                </c:pt>
                <c:pt idx="404">
                  <c:v>124</c:v>
                </c:pt>
                <c:pt idx="405">
                  <c:v>125</c:v>
                </c:pt>
                <c:pt idx="406">
                  <c:v>126</c:v>
                </c:pt>
                <c:pt idx="407">
                  <c:v>127</c:v>
                </c:pt>
                <c:pt idx="408">
                  <c:v>128</c:v>
                </c:pt>
                <c:pt idx="409">
                  <c:v>129</c:v>
                </c:pt>
                <c:pt idx="410">
                  <c:v>129</c:v>
                </c:pt>
                <c:pt idx="411">
                  <c:v>130</c:v>
                </c:pt>
                <c:pt idx="412">
                  <c:v>131</c:v>
                </c:pt>
                <c:pt idx="413">
                  <c:v>132</c:v>
                </c:pt>
                <c:pt idx="414">
                  <c:v>132</c:v>
                </c:pt>
                <c:pt idx="415">
                  <c:v>133</c:v>
                </c:pt>
                <c:pt idx="416">
                  <c:v>134</c:v>
                </c:pt>
                <c:pt idx="417">
                  <c:v>134</c:v>
                </c:pt>
                <c:pt idx="418">
                  <c:v>135</c:v>
                </c:pt>
                <c:pt idx="419">
                  <c:v>135</c:v>
                </c:pt>
                <c:pt idx="420">
                  <c:v>135</c:v>
                </c:pt>
                <c:pt idx="421">
                  <c:v>135</c:v>
                </c:pt>
                <c:pt idx="422">
                  <c:v>135</c:v>
                </c:pt>
                <c:pt idx="423">
                  <c:v>134</c:v>
                </c:pt>
                <c:pt idx="424">
                  <c:v>133</c:v>
                </c:pt>
                <c:pt idx="425">
                  <c:v>132</c:v>
                </c:pt>
                <c:pt idx="426">
                  <c:v>133</c:v>
                </c:pt>
                <c:pt idx="427">
                  <c:v>133</c:v>
                </c:pt>
                <c:pt idx="428">
                  <c:v>134</c:v>
                </c:pt>
                <c:pt idx="429">
                  <c:v>135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135</c:v>
                </c:pt>
                <c:pt idx="442">
                  <c:v>134</c:v>
                </c:pt>
                <c:pt idx="443">
                  <c:v>132</c:v>
                </c:pt>
                <c:pt idx="444">
                  <c:v>131</c:v>
                </c:pt>
                <c:pt idx="445">
                  <c:v>130</c:v>
                </c:pt>
                <c:pt idx="446">
                  <c:v>129</c:v>
                </c:pt>
                <c:pt idx="447">
                  <c:v>129</c:v>
                </c:pt>
                <c:pt idx="448">
                  <c:v>129</c:v>
                </c:pt>
                <c:pt idx="449">
                  <c:v>129</c:v>
                </c:pt>
                <c:pt idx="450">
                  <c:v>130</c:v>
                </c:pt>
                <c:pt idx="451">
                  <c:v>132</c:v>
                </c:pt>
                <c:pt idx="452">
                  <c:v>133</c:v>
                </c:pt>
                <c:pt idx="453">
                  <c:v>133</c:v>
                </c:pt>
                <c:pt idx="454">
                  <c:v>134</c:v>
                </c:pt>
                <c:pt idx="455">
                  <c:v>134</c:v>
                </c:pt>
                <c:pt idx="456">
                  <c:v>134</c:v>
                </c:pt>
                <c:pt idx="457">
                  <c:v>134</c:v>
                </c:pt>
                <c:pt idx="458">
                  <c:v>135</c:v>
                </c:pt>
                <c:pt idx="459">
                  <c:v>135</c:v>
                </c:pt>
                <c:pt idx="460">
                  <c:v>135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135</c:v>
                </c:pt>
                <c:pt idx="483">
                  <c:v>135</c:v>
                </c:pt>
                <c:pt idx="484">
                  <c:v>135</c:v>
                </c:pt>
                <c:pt idx="485">
                  <c:v>135</c:v>
                </c:pt>
                <c:pt idx="486">
                  <c:v>134</c:v>
                </c:pt>
                <c:pt idx="487">
                  <c:v>134</c:v>
                </c:pt>
                <c:pt idx="488">
                  <c:v>133</c:v>
                </c:pt>
                <c:pt idx="489">
                  <c:v>133</c:v>
                </c:pt>
                <c:pt idx="490">
                  <c:v>133</c:v>
                </c:pt>
                <c:pt idx="491">
                  <c:v>134</c:v>
                </c:pt>
                <c:pt idx="492">
                  <c:v>134</c:v>
                </c:pt>
                <c:pt idx="493">
                  <c:v>135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135</c:v>
                </c:pt>
                <c:pt idx="505">
                  <c:v>135</c:v>
                </c:pt>
                <c:pt idx="506">
                  <c:v>135</c:v>
                </c:pt>
                <c:pt idx="507">
                  <c:v>135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135</c:v>
                </c:pt>
                <c:pt idx="518">
                  <c:v>135</c:v>
                </c:pt>
                <c:pt idx="519">
                  <c:v>135</c:v>
                </c:pt>
                <c:pt idx="520">
                  <c:v>135</c:v>
                </c:pt>
                <c:pt idx="521">
                  <c:v>135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135</c:v>
                </c:pt>
                <c:pt idx="580">
                  <c:v>135</c:v>
                </c:pt>
                <c:pt idx="581">
                  <c:v>134</c:v>
                </c:pt>
                <c:pt idx="582">
                  <c:v>135</c:v>
                </c:pt>
                <c:pt idx="583">
                  <c:v>135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135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127</c:v>
                </c:pt>
                <c:pt idx="777">
                  <c:v>126</c:v>
                </c:pt>
                <c:pt idx="778">
                  <c:v>125</c:v>
                </c:pt>
                <c:pt idx="779">
                  <c:v>123</c:v>
                </c:pt>
                <c:pt idx="780">
                  <c:v>120</c:v>
                </c:pt>
                <c:pt idx="781">
                  <c:v>116</c:v>
                </c:pt>
                <c:pt idx="782">
                  <c:v>114</c:v>
                </c:pt>
                <c:pt idx="783">
                  <c:v>113</c:v>
                </c:pt>
                <c:pt idx="784">
                  <c:v>114</c:v>
                </c:pt>
                <c:pt idx="785">
                  <c:v>115</c:v>
                </c:pt>
                <c:pt idx="786">
                  <c:v>115</c:v>
                </c:pt>
                <c:pt idx="787">
                  <c:v>116</c:v>
                </c:pt>
                <c:pt idx="788">
                  <c:v>119</c:v>
                </c:pt>
                <c:pt idx="789">
                  <c:v>120</c:v>
                </c:pt>
                <c:pt idx="790">
                  <c:v>120</c:v>
                </c:pt>
                <c:pt idx="791">
                  <c:v>121</c:v>
                </c:pt>
                <c:pt idx="792">
                  <c:v>121</c:v>
                </c:pt>
                <c:pt idx="793">
                  <c:v>121</c:v>
                </c:pt>
                <c:pt idx="794">
                  <c:v>122</c:v>
                </c:pt>
                <c:pt idx="795">
                  <c:v>121</c:v>
                </c:pt>
                <c:pt idx="796">
                  <c:v>122</c:v>
                </c:pt>
                <c:pt idx="797">
                  <c:v>123</c:v>
                </c:pt>
                <c:pt idx="798">
                  <c:v>124</c:v>
                </c:pt>
                <c:pt idx="799">
                  <c:v>126</c:v>
                </c:pt>
                <c:pt idx="800">
                  <c:v>127</c:v>
                </c:pt>
                <c:pt idx="801">
                  <c:v>128</c:v>
                </c:pt>
                <c:pt idx="802">
                  <c:v>130</c:v>
                </c:pt>
                <c:pt idx="803">
                  <c:v>131</c:v>
                </c:pt>
                <c:pt idx="804">
                  <c:v>131</c:v>
                </c:pt>
                <c:pt idx="805">
                  <c:v>132</c:v>
                </c:pt>
                <c:pt idx="806">
                  <c:v>133</c:v>
                </c:pt>
                <c:pt idx="807">
                  <c:v>134</c:v>
                </c:pt>
                <c:pt idx="808">
                  <c:v>134</c:v>
                </c:pt>
                <c:pt idx="809">
                  <c:v>134</c:v>
                </c:pt>
                <c:pt idx="810">
                  <c:v>134</c:v>
                </c:pt>
                <c:pt idx="811">
                  <c:v>134</c:v>
                </c:pt>
                <c:pt idx="812">
                  <c:v>134</c:v>
                </c:pt>
                <c:pt idx="813">
                  <c:v>134</c:v>
                </c:pt>
                <c:pt idx="814">
                  <c:v>135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1"/>
          <c:order val="1"/>
          <c:tx>
            <c:strRef>
              <c:f>'HR Chart Data'!$F$7</c:f>
              <c:strCache>
                <c:ptCount val="1"/>
                <c:pt idx="0">
                  <c:v> UT2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[0]!HRData2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136</c:v>
                </c:pt>
                <c:pt idx="140">
                  <c:v>136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-4000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2"/>
          <c:order val="2"/>
          <c:tx>
            <c:strRef>
              <c:f>'HR Chart Data'!$G$7</c:f>
              <c:strCache>
                <c:ptCount val="1"/>
                <c:pt idx="0">
                  <c:v> UT1</c:v>
                </c:pt>
              </c:strCache>
            </c:strRef>
          </c:tx>
          <c:spPr>
            <a:solidFill>
              <a:srgbClr val="92D05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[0]!HRData3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143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143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-4000</c:v>
                </c:pt>
                <c:pt idx="1013">
                  <c:v>-4000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-4000</c:v>
                </c:pt>
                <c:pt idx="1055">
                  <c:v>-4000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3"/>
          <c:order val="3"/>
          <c:tx>
            <c:strRef>
              <c:f>'HR Chart Data'!$H$7</c:f>
              <c:strCache>
                <c:ptCount val="1"/>
                <c:pt idx="0">
                  <c:v> AT</c:v>
                </c:pt>
              </c:strCache>
            </c:strRef>
          </c:tx>
          <c:spPr>
            <a:solidFill>
              <a:srgbClr val="00B0F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[0]!HRData4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4"/>
          <c:order val="4"/>
          <c:tx>
            <c:strRef>
              <c:f>'HR Chart Data'!$I$7</c:f>
              <c:strCache>
                <c:ptCount val="1"/>
                <c:pt idx="0">
                  <c:v> TR</c:v>
                </c:pt>
              </c:strCache>
            </c:strRef>
          </c:tx>
          <c:spPr>
            <a:solidFill>
              <a:srgbClr val="7030A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[0]!HRData5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5"/>
          <c:order val="5"/>
          <c:tx>
            <c:strRef>
              <c:f>'HR Chart Data'!$J$7</c:f>
              <c:strCache>
                <c:ptCount val="1"/>
                <c:pt idx="0">
                  <c:v> AN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strRef>
              <c:f>[0]!HRChartData</c:f>
              <c:strCache>
                <c:ptCount val="1188"/>
                <c:pt idx="0">
                  <c:v>Time</c:v>
                </c:pt>
                <c:pt idx="1">
                  <c:v>00:01</c:v>
                </c:pt>
                <c:pt idx="2">
                  <c:v>00:04</c:v>
                </c:pt>
                <c:pt idx="3">
                  <c:v>00:07</c:v>
                </c:pt>
                <c:pt idx="4">
                  <c:v>00:10</c:v>
                </c:pt>
                <c:pt idx="5">
                  <c:v>00:14</c:v>
                </c:pt>
                <c:pt idx="6">
                  <c:v>00:17</c:v>
                </c:pt>
                <c:pt idx="7">
                  <c:v>00:20</c:v>
                </c:pt>
                <c:pt idx="8">
                  <c:v>00:23</c:v>
                </c:pt>
                <c:pt idx="9">
                  <c:v>00:26</c:v>
                </c:pt>
                <c:pt idx="10">
                  <c:v>00:30</c:v>
                </c:pt>
                <c:pt idx="11">
                  <c:v>00:33</c:v>
                </c:pt>
                <c:pt idx="12">
                  <c:v>00:36</c:v>
                </c:pt>
                <c:pt idx="13">
                  <c:v>00:39</c:v>
                </c:pt>
                <c:pt idx="14">
                  <c:v>00:42</c:v>
                </c:pt>
                <c:pt idx="15">
                  <c:v>00:45</c:v>
                </c:pt>
                <c:pt idx="16">
                  <c:v>00:48</c:v>
                </c:pt>
                <c:pt idx="17">
                  <c:v>00:52</c:v>
                </c:pt>
                <c:pt idx="18">
                  <c:v>00:55</c:v>
                </c:pt>
                <c:pt idx="19">
                  <c:v>00:58</c:v>
                </c:pt>
                <c:pt idx="20">
                  <c:v>01:01</c:v>
                </c:pt>
                <c:pt idx="21">
                  <c:v>01:04</c:v>
                </c:pt>
                <c:pt idx="22">
                  <c:v>01:08</c:v>
                </c:pt>
                <c:pt idx="23">
                  <c:v>01:11</c:v>
                </c:pt>
                <c:pt idx="24">
                  <c:v>01:14</c:v>
                </c:pt>
                <c:pt idx="25">
                  <c:v>01:17</c:v>
                </c:pt>
                <c:pt idx="26">
                  <c:v>01:20</c:v>
                </c:pt>
                <c:pt idx="27">
                  <c:v>01:24</c:v>
                </c:pt>
                <c:pt idx="28">
                  <c:v>01:27</c:v>
                </c:pt>
                <c:pt idx="29">
                  <c:v>01:30</c:v>
                </c:pt>
                <c:pt idx="30">
                  <c:v>01:33</c:v>
                </c:pt>
                <c:pt idx="31">
                  <c:v>01:36</c:v>
                </c:pt>
                <c:pt idx="32">
                  <c:v>01:39</c:v>
                </c:pt>
                <c:pt idx="33">
                  <c:v>01:42</c:v>
                </c:pt>
                <c:pt idx="34">
                  <c:v>01:45</c:v>
                </c:pt>
                <c:pt idx="35">
                  <c:v>01:48</c:v>
                </c:pt>
                <c:pt idx="36">
                  <c:v>01:51</c:v>
                </c:pt>
                <c:pt idx="37">
                  <c:v>01:54</c:v>
                </c:pt>
                <c:pt idx="38">
                  <c:v>01:58</c:v>
                </c:pt>
                <c:pt idx="39">
                  <c:v>02:01</c:v>
                </c:pt>
                <c:pt idx="40">
                  <c:v>02:04</c:v>
                </c:pt>
                <c:pt idx="41">
                  <c:v>02:07</c:v>
                </c:pt>
                <c:pt idx="42">
                  <c:v>02:10</c:v>
                </c:pt>
                <c:pt idx="43">
                  <c:v>02:13</c:v>
                </c:pt>
                <c:pt idx="44">
                  <c:v>02:16</c:v>
                </c:pt>
                <c:pt idx="45">
                  <c:v>02:19</c:v>
                </c:pt>
                <c:pt idx="46">
                  <c:v>02:22</c:v>
                </c:pt>
                <c:pt idx="47">
                  <c:v>02:25</c:v>
                </c:pt>
                <c:pt idx="48">
                  <c:v>02:28</c:v>
                </c:pt>
                <c:pt idx="49">
                  <c:v>02:31</c:v>
                </c:pt>
                <c:pt idx="50">
                  <c:v>02:35</c:v>
                </c:pt>
                <c:pt idx="51">
                  <c:v>02:38</c:v>
                </c:pt>
                <c:pt idx="52">
                  <c:v>02:41</c:v>
                </c:pt>
                <c:pt idx="53">
                  <c:v>02:44</c:v>
                </c:pt>
                <c:pt idx="54">
                  <c:v>02:47</c:v>
                </c:pt>
                <c:pt idx="55">
                  <c:v>02:50</c:v>
                </c:pt>
                <c:pt idx="56">
                  <c:v>02:53</c:v>
                </c:pt>
                <c:pt idx="57">
                  <c:v>02:56</c:v>
                </c:pt>
                <c:pt idx="58">
                  <c:v>02:59</c:v>
                </c:pt>
                <c:pt idx="59">
                  <c:v>03:02</c:v>
                </c:pt>
                <c:pt idx="60">
                  <c:v>03:05</c:v>
                </c:pt>
                <c:pt idx="61">
                  <c:v>03:08</c:v>
                </c:pt>
                <c:pt idx="62">
                  <c:v>03:11</c:v>
                </c:pt>
                <c:pt idx="63">
                  <c:v>03:15</c:v>
                </c:pt>
                <c:pt idx="64">
                  <c:v>03:18</c:v>
                </c:pt>
                <c:pt idx="65">
                  <c:v>03:21</c:v>
                </c:pt>
                <c:pt idx="66">
                  <c:v>03:24</c:v>
                </c:pt>
                <c:pt idx="67">
                  <c:v>03:27</c:v>
                </c:pt>
                <c:pt idx="68">
                  <c:v>03:30</c:v>
                </c:pt>
                <c:pt idx="69">
                  <c:v>03:33</c:v>
                </c:pt>
                <c:pt idx="70">
                  <c:v>03:36</c:v>
                </c:pt>
                <c:pt idx="71">
                  <c:v>03:39</c:v>
                </c:pt>
                <c:pt idx="72">
                  <c:v>03:43</c:v>
                </c:pt>
                <c:pt idx="73">
                  <c:v>03:46</c:v>
                </c:pt>
                <c:pt idx="74">
                  <c:v>03:49</c:v>
                </c:pt>
                <c:pt idx="75">
                  <c:v>03:52</c:v>
                </c:pt>
                <c:pt idx="76">
                  <c:v>03:55</c:v>
                </c:pt>
                <c:pt idx="77">
                  <c:v>03:58</c:v>
                </c:pt>
                <c:pt idx="78">
                  <c:v>04:01</c:v>
                </c:pt>
                <c:pt idx="79">
                  <c:v>04:05</c:v>
                </c:pt>
                <c:pt idx="80">
                  <c:v>04:08</c:v>
                </c:pt>
                <c:pt idx="81">
                  <c:v>04:11</c:v>
                </c:pt>
                <c:pt idx="82">
                  <c:v>04:14</c:v>
                </c:pt>
                <c:pt idx="83">
                  <c:v>04:17</c:v>
                </c:pt>
                <c:pt idx="84">
                  <c:v>04:20</c:v>
                </c:pt>
                <c:pt idx="85">
                  <c:v>04:23</c:v>
                </c:pt>
                <c:pt idx="86">
                  <c:v>04:26</c:v>
                </c:pt>
                <c:pt idx="87">
                  <c:v>04:29</c:v>
                </c:pt>
                <c:pt idx="88">
                  <c:v>04:32</c:v>
                </c:pt>
                <c:pt idx="89">
                  <c:v>04:35</c:v>
                </c:pt>
                <c:pt idx="90">
                  <c:v>04:38</c:v>
                </c:pt>
                <c:pt idx="91">
                  <c:v>04:41</c:v>
                </c:pt>
                <c:pt idx="92">
                  <c:v>04:44</c:v>
                </c:pt>
                <c:pt idx="93">
                  <c:v>04:47</c:v>
                </c:pt>
                <c:pt idx="94">
                  <c:v>04:51</c:v>
                </c:pt>
                <c:pt idx="95">
                  <c:v>04:54</c:v>
                </c:pt>
                <c:pt idx="96">
                  <c:v>04:57</c:v>
                </c:pt>
                <c:pt idx="97">
                  <c:v>05:00</c:v>
                </c:pt>
                <c:pt idx="98">
                  <c:v>05:03</c:v>
                </c:pt>
                <c:pt idx="99">
                  <c:v>05:06</c:v>
                </c:pt>
                <c:pt idx="100">
                  <c:v>05:09</c:v>
                </c:pt>
                <c:pt idx="101">
                  <c:v>05:12</c:v>
                </c:pt>
                <c:pt idx="102">
                  <c:v>05:15</c:v>
                </c:pt>
                <c:pt idx="103">
                  <c:v>05:18</c:v>
                </c:pt>
                <c:pt idx="104">
                  <c:v>05:22</c:v>
                </c:pt>
                <c:pt idx="105">
                  <c:v>05:25</c:v>
                </c:pt>
                <c:pt idx="106">
                  <c:v>05:28</c:v>
                </c:pt>
                <c:pt idx="107">
                  <c:v>05:31</c:v>
                </c:pt>
                <c:pt idx="108">
                  <c:v>05:34</c:v>
                </c:pt>
                <c:pt idx="109">
                  <c:v>05:37</c:v>
                </c:pt>
                <c:pt idx="110">
                  <c:v>05:40</c:v>
                </c:pt>
                <c:pt idx="111">
                  <c:v>05:44</c:v>
                </c:pt>
                <c:pt idx="112">
                  <c:v>05:47</c:v>
                </c:pt>
                <c:pt idx="113">
                  <c:v>05:50</c:v>
                </c:pt>
                <c:pt idx="114">
                  <c:v>05:53</c:v>
                </c:pt>
                <c:pt idx="115">
                  <c:v>05:56</c:v>
                </c:pt>
                <c:pt idx="116">
                  <c:v>05:59</c:v>
                </c:pt>
                <c:pt idx="117">
                  <c:v>06:02</c:v>
                </c:pt>
                <c:pt idx="118">
                  <c:v>06:05</c:v>
                </c:pt>
                <c:pt idx="119">
                  <c:v>06:08</c:v>
                </c:pt>
                <c:pt idx="120">
                  <c:v>06:11</c:v>
                </c:pt>
                <c:pt idx="121">
                  <c:v>06:14</c:v>
                </c:pt>
                <c:pt idx="122">
                  <c:v>06:18</c:v>
                </c:pt>
                <c:pt idx="123">
                  <c:v>06:21</c:v>
                </c:pt>
                <c:pt idx="124">
                  <c:v>06:24</c:v>
                </c:pt>
                <c:pt idx="125">
                  <c:v>06:27</c:v>
                </c:pt>
                <c:pt idx="126">
                  <c:v>06:30</c:v>
                </c:pt>
                <c:pt idx="127">
                  <c:v>06:33</c:v>
                </c:pt>
                <c:pt idx="128">
                  <c:v>06:36</c:v>
                </c:pt>
                <c:pt idx="129">
                  <c:v>06:39</c:v>
                </c:pt>
                <c:pt idx="130">
                  <c:v>06:42</c:v>
                </c:pt>
                <c:pt idx="131">
                  <c:v>06:45</c:v>
                </c:pt>
                <c:pt idx="132">
                  <c:v>06:48</c:v>
                </c:pt>
                <c:pt idx="133">
                  <c:v>06:52</c:v>
                </c:pt>
                <c:pt idx="134">
                  <c:v>06:55</c:v>
                </c:pt>
                <c:pt idx="135">
                  <c:v>06:58</c:v>
                </c:pt>
                <c:pt idx="136">
                  <c:v>07:01</c:v>
                </c:pt>
                <c:pt idx="137">
                  <c:v>07:04</c:v>
                </c:pt>
                <c:pt idx="138">
                  <c:v>07:07</c:v>
                </c:pt>
                <c:pt idx="139">
                  <c:v>07:10</c:v>
                </c:pt>
                <c:pt idx="140">
                  <c:v>07:13</c:v>
                </c:pt>
                <c:pt idx="141">
                  <c:v>07:16</c:v>
                </c:pt>
                <c:pt idx="142">
                  <c:v>07:20</c:v>
                </c:pt>
                <c:pt idx="143">
                  <c:v>07:23</c:v>
                </c:pt>
                <c:pt idx="144">
                  <c:v>07:26</c:v>
                </c:pt>
                <c:pt idx="145">
                  <c:v>07:29</c:v>
                </c:pt>
                <c:pt idx="146">
                  <c:v>07:32</c:v>
                </c:pt>
                <c:pt idx="147">
                  <c:v>07:35</c:v>
                </c:pt>
                <c:pt idx="148">
                  <c:v>07:38</c:v>
                </c:pt>
                <c:pt idx="149">
                  <c:v>07:41</c:v>
                </c:pt>
                <c:pt idx="150">
                  <c:v>07:44</c:v>
                </c:pt>
                <c:pt idx="151">
                  <c:v>07:47</c:v>
                </c:pt>
                <c:pt idx="152">
                  <c:v>07:50</c:v>
                </c:pt>
                <c:pt idx="153">
                  <c:v>07:53</c:v>
                </c:pt>
                <c:pt idx="154">
                  <c:v>07:57</c:v>
                </c:pt>
                <c:pt idx="155">
                  <c:v>08:00</c:v>
                </c:pt>
                <c:pt idx="156">
                  <c:v>08:03</c:v>
                </c:pt>
                <c:pt idx="157">
                  <c:v>08:06</c:v>
                </c:pt>
                <c:pt idx="158">
                  <c:v>08:09</c:v>
                </c:pt>
                <c:pt idx="159">
                  <c:v>08:12</c:v>
                </c:pt>
                <c:pt idx="160">
                  <c:v>08:15</c:v>
                </c:pt>
                <c:pt idx="161">
                  <c:v>08:18</c:v>
                </c:pt>
                <c:pt idx="162">
                  <c:v>08:21</c:v>
                </c:pt>
                <c:pt idx="163">
                  <c:v>08:24</c:v>
                </c:pt>
                <c:pt idx="164">
                  <c:v>08:27</c:v>
                </c:pt>
                <c:pt idx="165">
                  <c:v>08:31</c:v>
                </c:pt>
                <c:pt idx="166">
                  <c:v>08:34</c:v>
                </c:pt>
                <c:pt idx="167">
                  <c:v>08:37</c:v>
                </c:pt>
                <c:pt idx="168">
                  <c:v>08:40</c:v>
                </c:pt>
                <c:pt idx="169">
                  <c:v>08:43</c:v>
                </c:pt>
                <c:pt idx="170">
                  <c:v>08:46</c:v>
                </c:pt>
                <c:pt idx="171">
                  <c:v>08:49</c:v>
                </c:pt>
                <c:pt idx="172">
                  <c:v>08:52</c:v>
                </c:pt>
                <c:pt idx="173">
                  <c:v>08:55</c:v>
                </c:pt>
                <c:pt idx="174">
                  <c:v>08:59</c:v>
                </c:pt>
                <c:pt idx="175">
                  <c:v>09:02</c:v>
                </c:pt>
                <c:pt idx="176">
                  <c:v>09:05</c:v>
                </c:pt>
                <c:pt idx="177">
                  <c:v>09:08</c:v>
                </c:pt>
                <c:pt idx="178">
                  <c:v>09:11</c:v>
                </c:pt>
                <c:pt idx="179">
                  <c:v>09:14</c:v>
                </c:pt>
                <c:pt idx="180">
                  <c:v>09:17</c:v>
                </c:pt>
                <c:pt idx="181">
                  <c:v>09:20</c:v>
                </c:pt>
                <c:pt idx="182">
                  <c:v>09:23</c:v>
                </c:pt>
                <c:pt idx="183">
                  <c:v>09:26</c:v>
                </c:pt>
                <c:pt idx="184">
                  <c:v>09:30</c:v>
                </c:pt>
                <c:pt idx="185">
                  <c:v>09:33</c:v>
                </c:pt>
                <c:pt idx="186">
                  <c:v>09:36</c:v>
                </c:pt>
                <c:pt idx="187">
                  <c:v>09:39</c:v>
                </c:pt>
                <c:pt idx="188">
                  <c:v>09:42</c:v>
                </c:pt>
                <c:pt idx="189">
                  <c:v>09:45</c:v>
                </c:pt>
                <c:pt idx="190">
                  <c:v>09:48</c:v>
                </c:pt>
                <c:pt idx="191">
                  <c:v>09:51</c:v>
                </c:pt>
                <c:pt idx="192">
                  <c:v>09:54</c:v>
                </c:pt>
                <c:pt idx="193">
                  <c:v>09:57</c:v>
                </c:pt>
                <c:pt idx="194">
                  <c:v>10:00</c:v>
                </c:pt>
                <c:pt idx="195">
                  <c:v>10:04</c:v>
                </c:pt>
                <c:pt idx="196">
                  <c:v>10:07</c:v>
                </c:pt>
                <c:pt idx="197">
                  <c:v>10:10</c:v>
                </c:pt>
                <c:pt idx="198">
                  <c:v>10:13</c:v>
                </c:pt>
                <c:pt idx="199">
                  <c:v>10:16</c:v>
                </c:pt>
                <c:pt idx="200">
                  <c:v>10:19</c:v>
                </c:pt>
                <c:pt idx="201">
                  <c:v>10:22</c:v>
                </c:pt>
                <c:pt idx="202">
                  <c:v>10:25</c:v>
                </c:pt>
                <c:pt idx="203">
                  <c:v>10:28</c:v>
                </c:pt>
                <c:pt idx="204">
                  <c:v>10:31</c:v>
                </c:pt>
                <c:pt idx="205">
                  <c:v>10:34</c:v>
                </c:pt>
                <c:pt idx="206">
                  <c:v>10:37</c:v>
                </c:pt>
                <c:pt idx="207">
                  <c:v>10:40</c:v>
                </c:pt>
                <c:pt idx="208">
                  <c:v>10:44</c:v>
                </c:pt>
                <c:pt idx="209">
                  <c:v>10:47</c:v>
                </c:pt>
                <c:pt idx="210">
                  <c:v>10:50</c:v>
                </c:pt>
                <c:pt idx="211">
                  <c:v>10:53</c:v>
                </c:pt>
                <c:pt idx="212">
                  <c:v>10:56</c:v>
                </c:pt>
                <c:pt idx="213">
                  <c:v>10:59</c:v>
                </c:pt>
                <c:pt idx="214">
                  <c:v>11:02</c:v>
                </c:pt>
                <c:pt idx="215">
                  <c:v>11:05</c:v>
                </c:pt>
                <c:pt idx="216">
                  <c:v>11:08</c:v>
                </c:pt>
                <c:pt idx="217">
                  <c:v>11:11</c:v>
                </c:pt>
                <c:pt idx="218">
                  <c:v>11:15</c:v>
                </c:pt>
                <c:pt idx="219">
                  <c:v>11:18</c:v>
                </c:pt>
                <c:pt idx="220">
                  <c:v>11:21</c:v>
                </c:pt>
                <c:pt idx="221">
                  <c:v>11:24</c:v>
                </c:pt>
                <c:pt idx="222">
                  <c:v>11:27</c:v>
                </c:pt>
                <c:pt idx="223">
                  <c:v>11:30</c:v>
                </c:pt>
                <c:pt idx="224">
                  <c:v>11:33</c:v>
                </c:pt>
                <c:pt idx="225">
                  <c:v>11:36</c:v>
                </c:pt>
                <c:pt idx="226">
                  <c:v>11:40</c:v>
                </c:pt>
                <c:pt idx="227">
                  <c:v>11:43</c:v>
                </c:pt>
                <c:pt idx="228">
                  <c:v>11:46</c:v>
                </c:pt>
                <c:pt idx="229">
                  <c:v>11:49</c:v>
                </c:pt>
                <c:pt idx="230">
                  <c:v>11:52</c:v>
                </c:pt>
                <c:pt idx="231">
                  <c:v>11:55</c:v>
                </c:pt>
                <c:pt idx="232">
                  <c:v>11:58</c:v>
                </c:pt>
                <c:pt idx="233">
                  <c:v>12:01</c:v>
                </c:pt>
                <c:pt idx="234">
                  <c:v>12:04</c:v>
                </c:pt>
                <c:pt idx="235">
                  <c:v>12:07</c:v>
                </c:pt>
                <c:pt idx="236">
                  <c:v>12:11</c:v>
                </c:pt>
                <c:pt idx="237">
                  <c:v>12:14</c:v>
                </c:pt>
                <c:pt idx="238">
                  <c:v>12:17</c:v>
                </c:pt>
                <c:pt idx="239">
                  <c:v>12:20</c:v>
                </c:pt>
                <c:pt idx="240">
                  <c:v>12:23</c:v>
                </c:pt>
                <c:pt idx="241">
                  <c:v>12:26</c:v>
                </c:pt>
                <c:pt idx="242">
                  <c:v>12:29</c:v>
                </c:pt>
                <c:pt idx="243">
                  <c:v>12:32</c:v>
                </c:pt>
                <c:pt idx="244">
                  <c:v>12:35</c:v>
                </c:pt>
                <c:pt idx="245">
                  <c:v>12:38</c:v>
                </c:pt>
                <c:pt idx="246">
                  <c:v>12:41</c:v>
                </c:pt>
                <c:pt idx="247">
                  <c:v>12:45</c:v>
                </c:pt>
                <c:pt idx="248">
                  <c:v>12:48</c:v>
                </c:pt>
                <c:pt idx="249">
                  <c:v>12:51</c:v>
                </c:pt>
                <c:pt idx="250">
                  <c:v>12:54</c:v>
                </c:pt>
                <c:pt idx="251">
                  <c:v>12:57</c:v>
                </c:pt>
                <c:pt idx="252">
                  <c:v>13:00</c:v>
                </c:pt>
                <c:pt idx="253">
                  <c:v>13:03</c:v>
                </c:pt>
                <c:pt idx="254">
                  <c:v>13:06</c:v>
                </c:pt>
                <c:pt idx="255">
                  <c:v>13:09</c:v>
                </c:pt>
                <c:pt idx="256">
                  <c:v>13:13</c:v>
                </c:pt>
                <c:pt idx="257">
                  <c:v>13:16</c:v>
                </c:pt>
                <c:pt idx="258">
                  <c:v>13:19</c:v>
                </c:pt>
                <c:pt idx="259">
                  <c:v>13:22</c:v>
                </c:pt>
                <c:pt idx="260">
                  <c:v>13:25</c:v>
                </c:pt>
                <c:pt idx="261">
                  <c:v>13:28</c:v>
                </c:pt>
                <c:pt idx="262">
                  <c:v>13:31</c:v>
                </c:pt>
                <c:pt idx="263">
                  <c:v>13:34</c:v>
                </c:pt>
                <c:pt idx="264">
                  <c:v>13:37</c:v>
                </c:pt>
                <c:pt idx="265">
                  <c:v>13:40</c:v>
                </c:pt>
                <c:pt idx="266">
                  <c:v>13:43</c:v>
                </c:pt>
                <c:pt idx="267">
                  <c:v>13:46</c:v>
                </c:pt>
                <c:pt idx="268">
                  <c:v>13:49</c:v>
                </c:pt>
                <c:pt idx="269">
                  <c:v>13:52</c:v>
                </c:pt>
                <c:pt idx="270">
                  <c:v>13:55</c:v>
                </c:pt>
                <c:pt idx="271">
                  <c:v>13:58</c:v>
                </c:pt>
                <c:pt idx="272">
                  <c:v>14:01</c:v>
                </c:pt>
                <c:pt idx="273">
                  <c:v>14:05</c:v>
                </c:pt>
                <c:pt idx="274">
                  <c:v>14:08</c:v>
                </c:pt>
                <c:pt idx="275">
                  <c:v>14:11</c:v>
                </c:pt>
                <c:pt idx="276">
                  <c:v>14:14</c:v>
                </c:pt>
                <c:pt idx="277">
                  <c:v>14:17</c:v>
                </c:pt>
                <c:pt idx="278">
                  <c:v>14:20</c:v>
                </c:pt>
                <c:pt idx="279">
                  <c:v>14:23</c:v>
                </c:pt>
                <c:pt idx="280">
                  <c:v>14:26</c:v>
                </c:pt>
                <c:pt idx="281">
                  <c:v>14:29</c:v>
                </c:pt>
                <c:pt idx="282">
                  <c:v>14:32</c:v>
                </c:pt>
                <c:pt idx="283">
                  <c:v>14:35</c:v>
                </c:pt>
                <c:pt idx="284">
                  <c:v>14:39</c:v>
                </c:pt>
                <c:pt idx="285">
                  <c:v>14:42</c:v>
                </c:pt>
                <c:pt idx="286">
                  <c:v>14:45</c:v>
                </c:pt>
                <c:pt idx="287">
                  <c:v>14:48</c:v>
                </c:pt>
                <c:pt idx="288">
                  <c:v>14:51</c:v>
                </c:pt>
                <c:pt idx="289">
                  <c:v>14:54</c:v>
                </c:pt>
                <c:pt idx="290">
                  <c:v>14:57</c:v>
                </c:pt>
                <c:pt idx="291">
                  <c:v>15:00</c:v>
                </c:pt>
                <c:pt idx="292">
                  <c:v>15:03</c:v>
                </c:pt>
                <c:pt idx="293">
                  <c:v>15:06</c:v>
                </c:pt>
                <c:pt idx="294">
                  <c:v>15:09</c:v>
                </c:pt>
                <c:pt idx="295">
                  <c:v>15:13</c:v>
                </c:pt>
                <c:pt idx="296">
                  <c:v>15:16</c:v>
                </c:pt>
                <c:pt idx="297">
                  <c:v>15:19</c:v>
                </c:pt>
                <c:pt idx="298">
                  <c:v>15:22</c:v>
                </c:pt>
                <c:pt idx="299">
                  <c:v>15:25</c:v>
                </c:pt>
                <c:pt idx="300">
                  <c:v>15:28</c:v>
                </c:pt>
                <c:pt idx="301">
                  <c:v>15:31</c:v>
                </c:pt>
                <c:pt idx="302">
                  <c:v>15:34</c:v>
                </c:pt>
                <c:pt idx="303">
                  <c:v>15:37</c:v>
                </c:pt>
                <c:pt idx="304">
                  <c:v>15:41</c:v>
                </c:pt>
                <c:pt idx="305">
                  <c:v>15:44</c:v>
                </c:pt>
                <c:pt idx="306">
                  <c:v>15:47</c:v>
                </c:pt>
                <c:pt idx="307">
                  <c:v>15:50</c:v>
                </c:pt>
                <c:pt idx="308">
                  <c:v>15:53</c:v>
                </c:pt>
                <c:pt idx="309">
                  <c:v>15:56</c:v>
                </c:pt>
                <c:pt idx="310">
                  <c:v>15:59</c:v>
                </c:pt>
                <c:pt idx="311">
                  <c:v>16:03</c:v>
                </c:pt>
                <c:pt idx="312">
                  <c:v>16:06</c:v>
                </c:pt>
                <c:pt idx="313">
                  <c:v>16:09</c:v>
                </c:pt>
                <c:pt idx="314">
                  <c:v>16:12</c:v>
                </c:pt>
                <c:pt idx="315">
                  <c:v>16:15</c:v>
                </c:pt>
                <c:pt idx="316">
                  <c:v>16:18</c:v>
                </c:pt>
                <c:pt idx="317">
                  <c:v>16:21</c:v>
                </c:pt>
                <c:pt idx="318">
                  <c:v>16:24</c:v>
                </c:pt>
                <c:pt idx="319">
                  <c:v>16:28</c:v>
                </c:pt>
                <c:pt idx="320">
                  <c:v>16:31</c:v>
                </c:pt>
                <c:pt idx="321">
                  <c:v>16:34</c:v>
                </c:pt>
                <c:pt idx="322">
                  <c:v>16:37</c:v>
                </c:pt>
                <c:pt idx="323">
                  <c:v>16:40</c:v>
                </c:pt>
                <c:pt idx="324">
                  <c:v>16:43</c:v>
                </c:pt>
                <c:pt idx="325">
                  <c:v>16:46</c:v>
                </c:pt>
                <c:pt idx="326">
                  <c:v>16:49</c:v>
                </c:pt>
                <c:pt idx="327">
                  <c:v>16:52</c:v>
                </c:pt>
                <c:pt idx="328">
                  <c:v>16:55</c:v>
                </c:pt>
                <c:pt idx="329">
                  <c:v>16:59</c:v>
                </c:pt>
                <c:pt idx="330">
                  <c:v>17:02</c:v>
                </c:pt>
                <c:pt idx="331">
                  <c:v>17:05</c:v>
                </c:pt>
                <c:pt idx="332">
                  <c:v>17:08</c:v>
                </c:pt>
                <c:pt idx="333">
                  <c:v>17:11</c:v>
                </c:pt>
                <c:pt idx="334">
                  <c:v>17:14</c:v>
                </c:pt>
                <c:pt idx="335">
                  <c:v>17:17</c:v>
                </c:pt>
                <c:pt idx="336">
                  <c:v>17:20</c:v>
                </c:pt>
                <c:pt idx="337">
                  <c:v>17:24</c:v>
                </c:pt>
                <c:pt idx="338">
                  <c:v>17:27</c:v>
                </c:pt>
                <c:pt idx="339">
                  <c:v>17:30</c:v>
                </c:pt>
                <c:pt idx="340">
                  <c:v>17:33</c:v>
                </c:pt>
                <c:pt idx="341">
                  <c:v>17:36</c:v>
                </c:pt>
                <c:pt idx="342">
                  <c:v>17:39</c:v>
                </c:pt>
                <c:pt idx="343">
                  <c:v>17:42</c:v>
                </c:pt>
                <c:pt idx="344">
                  <c:v>17:45</c:v>
                </c:pt>
                <c:pt idx="345">
                  <c:v>17:48</c:v>
                </c:pt>
                <c:pt idx="346">
                  <c:v>17:51</c:v>
                </c:pt>
                <c:pt idx="347">
                  <c:v>17:54</c:v>
                </c:pt>
                <c:pt idx="348">
                  <c:v>17:57</c:v>
                </c:pt>
                <c:pt idx="349">
                  <c:v>18:00</c:v>
                </c:pt>
                <c:pt idx="350">
                  <c:v>18:04</c:v>
                </c:pt>
                <c:pt idx="351">
                  <c:v>18:07</c:v>
                </c:pt>
                <c:pt idx="352">
                  <c:v>18:10</c:v>
                </c:pt>
                <c:pt idx="353">
                  <c:v>18:13</c:v>
                </c:pt>
                <c:pt idx="354">
                  <c:v>18:16</c:v>
                </c:pt>
                <c:pt idx="355">
                  <c:v>18:19</c:v>
                </c:pt>
                <c:pt idx="356">
                  <c:v>18:22</c:v>
                </c:pt>
                <c:pt idx="357">
                  <c:v>18:25</c:v>
                </c:pt>
                <c:pt idx="358">
                  <c:v>18:28</c:v>
                </c:pt>
                <c:pt idx="359">
                  <c:v>18:31</c:v>
                </c:pt>
                <c:pt idx="360">
                  <c:v>18:35</c:v>
                </c:pt>
                <c:pt idx="361">
                  <c:v>18:38</c:v>
                </c:pt>
                <c:pt idx="362">
                  <c:v>18:41</c:v>
                </c:pt>
                <c:pt idx="363">
                  <c:v>18:44</c:v>
                </c:pt>
                <c:pt idx="364">
                  <c:v>18:47</c:v>
                </c:pt>
                <c:pt idx="365">
                  <c:v>18:50</c:v>
                </c:pt>
                <c:pt idx="366">
                  <c:v>18:53</c:v>
                </c:pt>
                <c:pt idx="367">
                  <c:v>18:57</c:v>
                </c:pt>
                <c:pt idx="368">
                  <c:v>19:00</c:v>
                </c:pt>
                <c:pt idx="369">
                  <c:v>19:03</c:v>
                </c:pt>
                <c:pt idx="370">
                  <c:v>19:06</c:v>
                </c:pt>
                <c:pt idx="371">
                  <c:v>19:09</c:v>
                </c:pt>
                <c:pt idx="372">
                  <c:v>19:12</c:v>
                </c:pt>
                <c:pt idx="373">
                  <c:v>19:15</c:v>
                </c:pt>
                <c:pt idx="374">
                  <c:v>19:18</c:v>
                </c:pt>
                <c:pt idx="375">
                  <c:v>19:22</c:v>
                </c:pt>
                <c:pt idx="376">
                  <c:v>19:25</c:v>
                </c:pt>
                <c:pt idx="377">
                  <c:v>19:28</c:v>
                </c:pt>
                <c:pt idx="378">
                  <c:v>19:31</c:v>
                </c:pt>
                <c:pt idx="379">
                  <c:v>19:34</c:v>
                </c:pt>
                <c:pt idx="380">
                  <c:v>19:37</c:v>
                </c:pt>
                <c:pt idx="381">
                  <c:v>19:40</c:v>
                </c:pt>
                <c:pt idx="382">
                  <c:v>19:43</c:v>
                </c:pt>
                <c:pt idx="383">
                  <c:v>19:46</c:v>
                </c:pt>
                <c:pt idx="384">
                  <c:v>19:49</c:v>
                </c:pt>
                <c:pt idx="385">
                  <c:v>19:52</c:v>
                </c:pt>
                <c:pt idx="386">
                  <c:v>19:55</c:v>
                </c:pt>
                <c:pt idx="387">
                  <c:v>19:58</c:v>
                </c:pt>
                <c:pt idx="388">
                  <c:v>20:01</c:v>
                </c:pt>
                <c:pt idx="389">
                  <c:v>20:04</c:v>
                </c:pt>
                <c:pt idx="390">
                  <c:v>20:53</c:v>
                </c:pt>
                <c:pt idx="391">
                  <c:v>20:56</c:v>
                </c:pt>
                <c:pt idx="392">
                  <c:v>20:58</c:v>
                </c:pt>
                <c:pt idx="393">
                  <c:v>21:01</c:v>
                </c:pt>
                <c:pt idx="394">
                  <c:v>21:04</c:v>
                </c:pt>
                <c:pt idx="395">
                  <c:v>21:07</c:v>
                </c:pt>
                <c:pt idx="396">
                  <c:v>21:10</c:v>
                </c:pt>
                <c:pt idx="397">
                  <c:v>21:13</c:v>
                </c:pt>
                <c:pt idx="398">
                  <c:v>21:16</c:v>
                </c:pt>
                <c:pt idx="399">
                  <c:v>21:19</c:v>
                </c:pt>
                <c:pt idx="400">
                  <c:v>21:23</c:v>
                </c:pt>
                <c:pt idx="401">
                  <c:v>21:26</c:v>
                </c:pt>
                <c:pt idx="402">
                  <c:v>21:29</c:v>
                </c:pt>
                <c:pt idx="403">
                  <c:v>21:32</c:v>
                </c:pt>
                <c:pt idx="404">
                  <c:v>21:35</c:v>
                </c:pt>
                <c:pt idx="405">
                  <c:v>21:38</c:v>
                </c:pt>
                <c:pt idx="406">
                  <c:v>21:42</c:v>
                </c:pt>
                <c:pt idx="407">
                  <c:v>21:45</c:v>
                </c:pt>
                <c:pt idx="408">
                  <c:v>21:48</c:v>
                </c:pt>
                <c:pt idx="409">
                  <c:v>21:51</c:v>
                </c:pt>
                <c:pt idx="410">
                  <c:v>21:54</c:v>
                </c:pt>
                <c:pt idx="411">
                  <c:v>21:57</c:v>
                </c:pt>
                <c:pt idx="412">
                  <c:v>22:00</c:v>
                </c:pt>
                <c:pt idx="413">
                  <c:v>22:03</c:v>
                </c:pt>
                <c:pt idx="414">
                  <c:v>22:06</c:v>
                </c:pt>
                <c:pt idx="415">
                  <c:v>22:09</c:v>
                </c:pt>
                <c:pt idx="416">
                  <c:v>22:13</c:v>
                </c:pt>
                <c:pt idx="417">
                  <c:v>22:16</c:v>
                </c:pt>
                <c:pt idx="418">
                  <c:v>22:19</c:v>
                </c:pt>
                <c:pt idx="419">
                  <c:v>22:22</c:v>
                </c:pt>
                <c:pt idx="420">
                  <c:v>22:25</c:v>
                </c:pt>
                <c:pt idx="421">
                  <c:v>22:28</c:v>
                </c:pt>
                <c:pt idx="422">
                  <c:v>22:31</c:v>
                </c:pt>
                <c:pt idx="423">
                  <c:v>22:34</c:v>
                </c:pt>
                <c:pt idx="424">
                  <c:v>22:37</c:v>
                </c:pt>
                <c:pt idx="425">
                  <c:v>22:40</c:v>
                </c:pt>
                <c:pt idx="426">
                  <c:v>22:44</c:v>
                </c:pt>
                <c:pt idx="427">
                  <c:v>22:47</c:v>
                </c:pt>
                <c:pt idx="428">
                  <c:v>22:50</c:v>
                </c:pt>
                <c:pt idx="429">
                  <c:v>22:53</c:v>
                </c:pt>
                <c:pt idx="430">
                  <c:v>22:56</c:v>
                </c:pt>
                <c:pt idx="431">
                  <c:v>22:59</c:v>
                </c:pt>
                <c:pt idx="432">
                  <c:v>23:02</c:v>
                </c:pt>
                <c:pt idx="433">
                  <c:v>23:05</c:v>
                </c:pt>
                <c:pt idx="434">
                  <c:v>23:08</c:v>
                </c:pt>
                <c:pt idx="435">
                  <c:v>23:12</c:v>
                </c:pt>
                <c:pt idx="436">
                  <c:v>23:15</c:v>
                </c:pt>
                <c:pt idx="437">
                  <c:v>23:18</c:v>
                </c:pt>
                <c:pt idx="438">
                  <c:v>23:21</c:v>
                </c:pt>
                <c:pt idx="439">
                  <c:v>23:24</c:v>
                </c:pt>
                <c:pt idx="440">
                  <c:v>23:27</c:v>
                </c:pt>
                <c:pt idx="441">
                  <c:v>23:30</c:v>
                </c:pt>
                <c:pt idx="442">
                  <c:v>23:34</c:v>
                </c:pt>
                <c:pt idx="443">
                  <c:v>23:37</c:v>
                </c:pt>
                <c:pt idx="444">
                  <c:v>23:40</c:v>
                </c:pt>
                <c:pt idx="445">
                  <c:v>23:43</c:v>
                </c:pt>
                <c:pt idx="446">
                  <c:v>23:46</c:v>
                </c:pt>
                <c:pt idx="447">
                  <c:v>23:49</c:v>
                </c:pt>
                <c:pt idx="448">
                  <c:v>23:53</c:v>
                </c:pt>
                <c:pt idx="449">
                  <c:v>23:56</c:v>
                </c:pt>
                <c:pt idx="450">
                  <c:v>23:59</c:v>
                </c:pt>
                <c:pt idx="451">
                  <c:v>24:02</c:v>
                </c:pt>
                <c:pt idx="452">
                  <c:v>24:05</c:v>
                </c:pt>
                <c:pt idx="453">
                  <c:v>24:08</c:v>
                </c:pt>
                <c:pt idx="454">
                  <c:v>24:11</c:v>
                </c:pt>
                <c:pt idx="455">
                  <c:v>24:15</c:v>
                </c:pt>
                <c:pt idx="456">
                  <c:v>24:18</c:v>
                </c:pt>
                <c:pt idx="457">
                  <c:v>24:21</c:v>
                </c:pt>
                <c:pt idx="458">
                  <c:v>24:24</c:v>
                </c:pt>
                <c:pt idx="459">
                  <c:v>24:27</c:v>
                </c:pt>
                <c:pt idx="460">
                  <c:v>24:30</c:v>
                </c:pt>
                <c:pt idx="461">
                  <c:v>24:33</c:v>
                </c:pt>
                <c:pt idx="462">
                  <c:v>24:36</c:v>
                </c:pt>
                <c:pt idx="463">
                  <c:v>24:39</c:v>
                </c:pt>
                <c:pt idx="464">
                  <c:v>24:42</c:v>
                </c:pt>
                <c:pt idx="465">
                  <c:v>24:45</c:v>
                </c:pt>
                <c:pt idx="466">
                  <c:v>24:48</c:v>
                </c:pt>
                <c:pt idx="467">
                  <c:v>24:52</c:v>
                </c:pt>
                <c:pt idx="468">
                  <c:v>24:55</c:v>
                </c:pt>
                <c:pt idx="469">
                  <c:v>24:58</c:v>
                </c:pt>
                <c:pt idx="470">
                  <c:v>25:01</c:v>
                </c:pt>
                <c:pt idx="471">
                  <c:v>25:04</c:v>
                </c:pt>
                <c:pt idx="472">
                  <c:v>25:07</c:v>
                </c:pt>
                <c:pt idx="473">
                  <c:v>25:10</c:v>
                </c:pt>
                <c:pt idx="474">
                  <c:v>25:13</c:v>
                </c:pt>
                <c:pt idx="475">
                  <c:v>25:16</c:v>
                </c:pt>
                <c:pt idx="476">
                  <c:v>25:19</c:v>
                </c:pt>
                <c:pt idx="477">
                  <c:v>25:23</c:v>
                </c:pt>
                <c:pt idx="478">
                  <c:v>25:26</c:v>
                </c:pt>
                <c:pt idx="479">
                  <c:v>25:29</c:v>
                </c:pt>
                <c:pt idx="480">
                  <c:v>25:32</c:v>
                </c:pt>
                <c:pt idx="481">
                  <c:v>25:35</c:v>
                </c:pt>
                <c:pt idx="482">
                  <c:v>25:38</c:v>
                </c:pt>
                <c:pt idx="483">
                  <c:v>25:41</c:v>
                </c:pt>
                <c:pt idx="484">
                  <c:v>25:44</c:v>
                </c:pt>
                <c:pt idx="485">
                  <c:v>25:47</c:v>
                </c:pt>
                <c:pt idx="486">
                  <c:v>25:50</c:v>
                </c:pt>
                <c:pt idx="487">
                  <c:v>25:53</c:v>
                </c:pt>
                <c:pt idx="488">
                  <c:v>25:57</c:v>
                </c:pt>
                <c:pt idx="489">
                  <c:v>26:00</c:v>
                </c:pt>
                <c:pt idx="490">
                  <c:v>26:03</c:v>
                </c:pt>
                <c:pt idx="491">
                  <c:v>26:06</c:v>
                </c:pt>
                <c:pt idx="492">
                  <c:v>26:09</c:v>
                </c:pt>
                <c:pt idx="493">
                  <c:v>26:12</c:v>
                </c:pt>
                <c:pt idx="494">
                  <c:v>26:15</c:v>
                </c:pt>
                <c:pt idx="495">
                  <c:v>26:18</c:v>
                </c:pt>
                <c:pt idx="496">
                  <c:v>26:22</c:v>
                </c:pt>
                <c:pt idx="497">
                  <c:v>26:25</c:v>
                </c:pt>
                <c:pt idx="498">
                  <c:v>26:28</c:v>
                </c:pt>
                <c:pt idx="499">
                  <c:v>26:31</c:v>
                </c:pt>
                <c:pt idx="500">
                  <c:v>26:34</c:v>
                </c:pt>
                <c:pt idx="501">
                  <c:v>26:37</c:v>
                </c:pt>
                <c:pt idx="502">
                  <c:v>26:40</c:v>
                </c:pt>
                <c:pt idx="503">
                  <c:v>26:43</c:v>
                </c:pt>
                <c:pt idx="504">
                  <c:v>26:46</c:v>
                </c:pt>
                <c:pt idx="505">
                  <c:v>26:49</c:v>
                </c:pt>
                <c:pt idx="506">
                  <c:v>26:52</c:v>
                </c:pt>
                <c:pt idx="507">
                  <c:v>26:56</c:v>
                </c:pt>
                <c:pt idx="508">
                  <c:v>26:59</c:v>
                </c:pt>
                <c:pt idx="509">
                  <c:v>27:02</c:v>
                </c:pt>
                <c:pt idx="510">
                  <c:v>27:05</c:v>
                </c:pt>
                <c:pt idx="511">
                  <c:v>27:08</c:v>
                </c:pt>
                <c:pt idx="512">
                  <c:v>27:11</c:v>
                </c:pt>
                <c:pt idx="513">
                  <c:v>27:14</c:v>
                </c:pt>
                <c:pt idx="514">
                  <c:v>27:17</c:v>
                </c:pt>
                <c:pt idx="515">
                  <c:v>27:20</c:v>
                </c:pt>
                <c:pt idx="516">
                  <c:v>27:23</c:v>
                </c:pt>
                <c:pt idx="517">
                  <c:v>27:27</c:v>
                </c:pt>
                <c:pt idx="518">
                  <c:v>27:30</c:v>
                </c:pt>
                <c:pt idx="519">
                  <c:v>27:33</c:v>
                </c:pt>
                <c:pt idx="520">
                  <c:v>27:36</c:v>
                </c:pt>
                <c:pt idx="521">
                  <c:v>27:39</c:v>
                </c:pt>
                <c:pt idx="522">
                  <c:v>27:43</c:v>
                </c:pt>
                <c:pt idx="523">
                  <c:v>27:46</c:v>
                </c:pt>
                <c:pt idx="524">
                  <c:v>27:49</c:v>
                </c:pt>
                <c:pt idx="525">
                  <c:v>27:52</c:v>
                </c:pt>
                <c:pt idx="526">
                  <c:v>27:56</c:v>
                </c:pt>
                <c:pt idx="527">
                  <c:v>27:59</c:v>
                </c:pt>
                <c:pt idx="528">
                  <c:v>28:02</c:v>
                </c:pt>
                <c:pt idx="529">
                  <c:v>28:05</c:v>
                </c:pt>
                <c:pt idx="530">
                  <c:v>28:09</c:v>
                </c:pt>
                <c:pt idx="531">
                  <c:v>28:12</c:v>
                </c:pt>
                <c:pt idx="532">
                  <c:v>28:15</c:v>
                </c:pt>
                <c:pt idx="533">
                  <c:v>28:18</c:v>
                </c:pt>
                <c:pt idx="534">
                  <c:v>28:22</c:v>
                </c:pt>
                <c:pt idx="535">
                  <c:v>28:25</c:v>
                </c:pt>
                <c:pt idx="536">
                  <c:v>28:28</c:v>
                </c:pt>
                <c:pt idx="537">
                  <c:v>28:31</c:v>
                </c:pt>
                <c:pt idx="538">
                  <c:v>28:35</c:v>
                </c:pt>
                <c:pt idx="539">
                  <c:v>28:38</c:v>
                </c:pt>
                <c:pt idx="540">
                  <c:v>28:41</c:v>
                </c:pt>
                <c:pt idx="541">
                  <c:v>28:44</c:v>
                </c:pt>
                <c:pt idx="542">
                  <c:v>28:47</c:v>
                </c:pt>
                <c:pt idx="543">
                  <c:v>28:51</c:v>
                </c:pt>
                <c:pt idx="544">
                  <c:v>28:54</c:v>
                </c:pt>
                <c:pt idx="545">
                  <c:v>28:57</c:v>
                </c:pt>
                <c:pt idx="546">
                  <c:v>29:00</c:v>
                </c:pt>
                <c:pt idx="547">
                  <c:v>29:04</c:v>
                </c:pt>
                <c:pt idx="548">
                  <c:v>29:07</c:v>
                </c:pt>
                <c:pt idx="549">
                  <c:v>29:10</c:v>
                </c:pt>
                <c:pt idx="550">
                  <c:v>29:13</c:v>
                </c:pt>
                <c:pt idx="551">
                  <c:v>29:16</c:v>
                </c:pt>
                <c:pt idx="552">
                  <c:v>29:20</c:v>
                </c:pt>
                <c:pt idx="553">
                  <c:v>29:23</c:v>
                </c:pt>
                <c:pt idx="554">
                  <c:v>29:26</c:v>
                </c:pt>
                <c:pt idx="555">
                  <c:v>29:29</c:v>
                </c:pt>
                <c:pt idx="556">
                  <c:v>29:33</c:v>
                </c:pt>
                <c:pt idx="557">
                  <c:v>29:36</c:v>
                </c:pt>
                <c:pt idx="558">
                  <c:v>29:39</c:v>
                </c:pt>
                <c:pt idx="559">
                  <c:v>29:42</c:v>
                </c:pt>
                <c:pt idx="560">
                  <c:v>29:45</c:v>
                </c:pt>
                <c:pt idx="561">
                  <c:v>29:49</c:v>
                </c:pt>
                <c:pt idx="562">
                  <c:v>29:52</c:v>
                </c:pt>
                <c:pt idx="563">
                  <c:v>29:55</c:v>
                </c:pt>
                <c:pt idx="564">
                  <c:v>29:58</c:v>
                </c:pt>
                <c:pt idx="565">
                  <c:v>30:01</c:v>
                </c:pt>
                <c:pt idx="566">
                  <c:v>30:04</c:v>
                </c:pt>
                <c:pt idx="567">
                  <c:v>30:08</c:v>
                </c:pt>
                <c:pt idx="568">
                  <c:v>30:11</c:v>
                </c:pt>
                <c:pt idx="569">
                  <c:v>30:14</c:v>
                </c:pt>
                <c:pt idx="570">
                  <c:v>30:17</c:v>
                </c:pt>
                <c:pt idx="571">
                  <c:v>30:20</c:v>
                </c:pt>
                <c:pt idx="572">
                  <c:v>30:24</c:v>
                </c:pt>
                <c:pt idx="573">
                  <c:v>30:27</c:v>
                </c:pt>
                <c:pt idx="574">
                  <c:v>30:30</c:v>
                </c:pt>
                <c:pt idx="575">
                  <c:v>30:33</c:v>
                </c:pt>
                <c:pt idx="576">
                  <c:v>30:36</c:v>
                </c:pt>
                <c:pt idx="577">
                  <c:v>30:40</c:v>
                </c:pt>
                <c:pt idx="578">
                  <c:v>30:43</c:v>
                </c:pt>
                <c:pt idx="579">
                  <c:v>30:46</c:v>
                </c:pt>
                <c:pt idx="580">
                  <c:v>30:49</c:v>
                </c:pt>
                <c:pt idx="581">
                  <c:v>30:52</c:v>
                </c:pt>
                <c:pt idx="582">
                  <c:v>30:55</c:v>
                </c:pt>
                <c:pt idx="583">
                  <c:v>30:59</c:v>
                </c:pt>
                <c:pt idx="584">
                  <c:v>31:02</c:v>
                </c:pt>
                <c:pt idx="585">
                  <c:v>31:05</c:v>
                </c:pt>
                <c:pt idx="586">
                  <c:v>31:08</c:v>
                </c:pt>
                <c:pt idx="587">
                  <c:v>31:11</c:v>
                </c:pt>
                <c:pt idx="588">
                  <c:v>31:15</c:v>
                </c:pt>
                <c:pt idx="589">
                  <c:v>31:18</c:v>
                </c:pt>
                <c:pt idx="590">
                  <c:v>31:21</c:v>
                </c:pt>
                <c:pt idx="591">
                  <c:v>31:24</c:v>
                </c:pt>
                <c:pt idx="592">
                  <c:v>31:27</c:v>
                </c:pt>
                <c:pt idx="593">
                  <c:v>31:31</c:v>
                </c:pt>
                <c:pt idx="594">
                  <c:v>31:34</c:v>
                </c:pt>
                <c:pt idx="595">
                  <c:v>31:37</c:v>
                </c:pt>
                <c:pt idx="596">
                  <c:v>31:40</c:v>
                </c:pt>
                <c:pt idx="597">
                  <c:v>31:43</c:v>
                </c:pt>
                <c:pt idx="598">
                  <c:v>31:47</c:v>
                </c:pt>
                <c:pt idx="599">
                  <c:v>31:50</c:v>
                </c:pt>
                <c:pt idx="600">
                  <c:v>31:53</c:v>
                </c:pt>
                <c:pt idx="601">
                  <c:v>31:56</c:v>
                </c:pt>
                <c:pt idx="602">
                  <c:v>31:59</c:v>
                </c:pt>
                <c:pt idx="603">
                  <c:v>32:03</c:v>
                </c:pt>
                <c:pt idx="604">
                  <c:v>32:06</c:v>
                </c:pt>
                <c:pt idx="605">
                  <c:v>32:09</c:v>
                </c:pt>
                <c:pt idx="606">
                  <c:v>32:12</c:v>
                </c:pt>
                <c:pt idx="607">
                  <c:v>32:16</c:v>
                </c:pt>
                <c:pt idx="608">
                  <c:v>32:19</c:v>
                </c:pt>
                <c:pt idx="609">
                  <c:v>32:22</c:v>
                </c:pt>
                <c:pt idx="610">
                  <c:v>32:25</c:v>
                </c:pt>
                <c:pt idx="611">
                  <c:v>32:29</c:v>
                </c:pt>
                <c:pt idx="612">
                  <c:v>32:32</c:v>
                </c:pt>
                <c:pt idx="613">
                  <c:v>32:35</c:v>
                </c:pt>
                <c:pt idx="614">
                  <c:v>32:38</c:v>
                </c:pt>
                <c:pt idx="615">
                  <c:v>32:42</c:v>
                </c:pt>
                <c:pt idx="616">
                  <c:v>32:45</c:v>
                </c:pt>
                <c:pt idx="617">
                  <c:v>32:48</c:v>
                </c:pt>
                <c:pt idx="618">
                  <c:v>32:51</c:v>
                </c:pt>
                <c:pt idx="619">
                  <c:v>32:55</c:v>
                </c:pt>
                <c:pt idx="620">
                  <c:v>32:58</c:v>
                </c:pt>
                <c:pt idx="621">
                  <c:v>33:01</c:v>
                </c:pt>
                <c:pt idx="622">
                  <c:v>33:04</c:v>
                </c:pt>
                <c:pt idx="623">
                  <c:v>33:07</c:v>
                </c:pt>
                <c:pt idx="624">
                  <c:v>33:10</c:v>
                </c:pt>
                <c:pt idx="625">
                  <c:v>33:14</c:v>
                </c:pt>
                <c:pt idx="626">
                  <c:v>33:17</c:v>
                </c:pt>
                <c:pt idx="627">
                  <c:v>33:20</c:v>
                </c:pt>
                <c:pt idx="628">
                  <c:v>33:23</c:v>
                </c:pt>
                <c:pt idx="629">
                  <c:v>33:26</c:v>
                </c:pt>
                <c:pt idx="630">
                  <c:v>33:30</c:v>
                </c:pt>
                <c:pt idx="631">
                  <c:v>33:33</c:v>
                </c:pt>
                <c:pt idx="632">
                  <c:v>33:36</c:v>
                </c:pt>
                <c:pt idx="633">
                  <c:v>33:39</c:v>
                </c:pt>
                <c:pt idx="634">
                  <c:v>33:42</c:v>
                </c:pt>
                <c:pt idx="635">
                  <c:v>33:45</c:v>
                </c:pt>
                <c:pt idx="636">
                  <c:v>33:48</c:v>
                </c:pt>
                <c:pt idx="637">
                  <c:v>33:51</c:v>
                </c:pt>
                <c:pt idx="638">
                  <c:v>33:54</c:v>
                </c:pt>
                <c:pt idx="639">
                  <c:v>33:58</c:v>
                </c:pt>
                <c:pt idx="640">
                  <c:v>34:01</c:v>
                </c:pt>
                <c:pt idx="641">
                  <c:v>34:04</c:v>
                </c:pt>
                <c:pt idx="642">
                  <c:v>34:07</c:v>
                </c:pt>
                <c:pt idx="643">
                  <c:v>34:10</c:v>
                </c:pt>
                <c:pt idx="644">
                  <c:v>34:13</c:v>
                </c:pt>
                <c:pt idx="645">
                  <c:v>34:16</c:v>
                </c:pt>
                <c:pt idx="646">
                  <c:v>34:19</c:v>
                </c:pt>
                <c:pt idx="647">
                  <c:v>34:22</c:v>
                </c:pt>
                <c:pt idx="648">
                  <c:v>34:26</c:v>
                </c:pt>
                <c:pt idx="649">
                  <c:v>34:29</c:v>
                </c:pt>
                <c:pt idx="650">
                  <c:v>34:32</c:v>
                </c:pt>
                <c:pt idx="651">
                  <c:v>34:35</c:v>
                </c:pt>
                <c:pt idx="652">
                  <c:v>34:38</c:v>
                </c:pt>
                <c:pt idx="653">
                  <c:v>34:41</c:v>
                </c:pt>
                <c:pt idx="654">
                  <c:v>34:44</c:v>
                </c:pt>
                <c:pt idx="655">
                  <c:v>34:47</c:v>
                </c:pt>
                <c:pt idx="656">
                  <c:v>34:50</c:v>
                </c:pt>
                <c:pt idx="657">
                  <c:v>34:54</c:v>
                </c:pt>
                <c:pt idx="658">
                  <c:v>34:57</c:v>
                </c:pt>
                <c:pt idx="659">
                  <c:v>35:00</c:v>
                </c:pt>
                <c:pt idx="660">
                  <c:v>35:03</c:v>
                </c:pt>
                <c:pt idx="661">
                  <c:v>35:06</c:v>
                </c:pt>
                <c:pt idx="662">
                  <c:v>35:09</c:v>
                </c:pt>
                <c:pt idx="663">
                  <c:v>35:12</c:v>
                </c:pt>
                <c:pt idx="664">
                  <c:v>35:15</c:v>
                </c:pt>
                <c:pt idx="665">
                  <c:v>35:18</c:v>
                </c:pt>
                <c:pt idx="666">
                  <c:v>35:21</c:v>
                </c:pt>
                <c:pt idx="667">
                  <c:v>35:24</c:v>
                </c:pt>
                <c:pt idx="668">
                  <c:v>35:27</c:v>
                </c:pt>
                <c:pt idx="669">
                  <c:v>35:31</c:v>
                </c:pt>
                <c:pt idx="670">
                  <c:v>35:34</c:v>
                </c:pt>
                <c:pt idx="671">
                  <c:v>35:37</c:v>
                </c:pt>
                <c:pt idx="672">
                  <c:v>35:40</c:v>
                </c:pt>
                <c:pt idx="673">
                  <c:v>35:43</c:v>
                </c:pt>
                <c:pt idx="674">
                  <c:v>35:46</c:v>
                </c:pt>
                <c:pt idx="675">
                  <c:v>35:49</c:v>
                </c:pt>
                <c:pt idx="676">
                  <c:v>35:52</c:v>
                </c:pt>
                <c:pt idx="677">
                  <c:v>35:55</c:v>
                </c:pt>
                <c:pt idx="678">
                  <c:v>35:58</c:v>
                </c:pt>
                <c:pt idx="679">
                  <c:v>36:01</c:v>
                </c:pt>
                <c:pt idx="680">
                  <c:v>36:05</c:v>
                </c:pt>
                <c:pt idx="681">
                  <c:v>36:08</c:v>
                </c:pt>
                <c:pt idx="682">
                  <c:v>36:11</c:v>
                </c:pt>
                <c:pt idx="683">
                  <c:v>36:14</c:v>
                </c:pt>
                <c:pt idx="684">
                  <c:v>36:17</c:v>
                </c:pt>
                <c:pt idx="685">
                  <c:v>36:20</c:v>
                </c:pt>
                <c:pt idx="686">
                  <c:v>36:23</c:v>
                </c:pt>
                <c:pt idx="687">
                  <c:v>36:26</c:v>
                </c:pt>
                <c:pt idx="688">
                  <c:v>36:30</c:v>
                </c:pt>
                <c:pt idx="689">
                  <c:v>36:33</c:v>
                </c:pt>
                <c:pt idx="690">
                  <c:v>36:36</c:v>
                </c:pt>
                <c:pt idx="691">
                  <c:v>36:39</c:v>
                </c:pt>
                <c:pt idx="692">
                  <c:v>36:42</c:v>
                </c:pt>
                <c:pt idx="693">
                  <c:v>36:46</c:v>
                </c:pt>
                <c:pt idx="694">
                  <c:v>36:49</c:v>
                </c:pt>
                <c:pt idx="695">
                  <c:v>36:52</c:v>
                </c:pt>
                <c:pt idx="696">
                  <c:v>36:55</c:v>
                </c:pt>
                <c:pt idx="697">
                  <c:v>36:58</c:v>
                </c:pt>
                <c:pt idx="698">
                  <c:v>37:02</c:v>
                </c:pt>
                <c:pt idx="699">
                  <c:v>37:05</c:v>
                </c:pt>
                <c:pt idx="700">
                  <c:v>37:08</c:v>
                </c:pt>
                <c:pt idx="701">
                  <c:v>37:11</c:v>
                </c:pt>
                <c:pt idx="702">
                  <c:v>37:14</c:v>
                </c:pt>
                <c:pt idx="703">
                  <c:v>37:17</c:v>
                </c:pt>
                <c:pt idx="704">
                  <c:v>37:21</c:v>
                </c:pt>
                <c:pt idx="705">
                  <c:v>37:24</c:v>
                </c:pt>
                <c:pt idx="706">
                  <c:v>37:27</c:v>
                </c:pt>
                <c:pt idx="707">
                  <c:v>37:30</c:v>
                </c:pt>
                <c:pt idx="708">
                  <c:v>37:34</c:v>
                </c:pt>
                <c:pt idx="709">
                  <c:v>37:37</c:v>
                </c:pt>
                <c:pt idx="710">
                  <c:v>37:40</c:v>
                </c:pt>
                <c:pt idx="711">
                  <c:v>37:43</c:v>
                </c:pt>
                <c:pt idx="712">
                  <c:v>37:46</c:v>
                </c:pt>
                <c:pt idx="713">
                  <c:v>37:49</c:v>
                </c:pt>
                <c:pt idx="714">
                  <c:v>37:52</c:v>
                </c:pt>
                <c:pt idx="715">
                  <c:v>37:55</c:v>
                </c:pt>
                <c:pt idx="716">
                  <c:v>37:58</c:v>
                </c:pt>
                <c:pt idx="717">
                  <c:v>38:02</c:v>
                </c:pt>
                <c:pt idx="718">
                  <c:v>38:05</c:v>
                </c:pt>
                <c:pt idx="719">
                  <c:v>38:08</c:v>
                </c:pt>
                <c:pt idx="720">
                  <c:v>38:11</c:v>
                </c:pt>
                <c:pt idx="721">
                  <c:v>38:14</c:v>
                </c:pt>
                <c:pt idx="722">
                  <c:v>38:17</c:v>
                </c:pt>
                <c:pt idx="723">
                  <c:v>38:20</c:v>
                </c:pt>
                <c:pt idx="724">
                  <c:v>38:23</c:v>
                </c:pt>
                <c:pt idx="725">
                  <c:v>38:27</c:v>
                </c:pt>
                <c:pt idx="726">
                  <c:v>38:30</c:v>
                </c:pt>
                <c:pt idx="727">
                  <c:v>38:33</c:v>
                </c:pt>
                <c:pt idx="728">
                  <c:v>38:36</c:v>
                </c:pt>
                <c:pt idx="729">
                  <c:v>38:39</c:v>
                </c:pt>
                <c:pt idx="730">
                  <c:v>38:42</c:v>
                </c:pt>
                <c:pt idx="731">
                  <c:v>38:46</c:v>
                </c:pt>
                <c:pt idx="732">
                  <c:v>38:49</c:v>
                </c:pt>
                <c:pt idx="733">
                  <c:v>38:52</c:v>
                </c:pt>
                <c:pt idx="734">
                  <c:v>38:55</c:v>
                </c:pt>
                <c:pt idx="735">
                  <c:v>38:58</c:v>
                </c:pt>
                <c:pt idx="736">
                  <c:v>39:01</c:v>
                </c:pt>
                <c:pt idx="737">
                  <c:v>39:05</c:v>
                </c:pt>
                <c:pt idx="738">
                  <c:v>39:08</c:v>
                </c:pt>
                <c:pt idx="739">
                  <c:v>39:11</c:v>
                </c:pt>
                <c:pt idx="740">
                  <c:v>39:14</c:v>
                </c:pt>
                <c:pt idx="741">
                  <c:v>39:17</c:v>
                </c:pt>
                <c:pt idx="742">
                  <c:v>39:21</c:v>
                </c:pt>
                <c:pt idx="743">
                  <c:v>39:24</c:v>
                </c:pt>
                <c:pt idx="744">
                  <c:v>39:27</c:v>
                </c:pt>
                <c:pt idx="745">
                  <c:v>39:30</c:v>
                </c:pt>
                <c:pt idx="746">
                  <c:v>39:33</c:v>
                </c:pt>
                <c:pt idx="747">
                  <c:v>39:37</c:v>
                </c:pt>
                <c:pt idx="748">
                  <c:v>39:40</c:v>
                </c:pt>
                <c:pt idx="749">
                  <c:v>39:43</c:v>
                </c:pt>
                <c:pt idx="750">
                  <c:v>39:46</c:v>
                </c:pt>
                <c:pt idx="751">
                  <c:v>39:49</c:v>
                </c:pt>
                <c:pt idx="752">
                  <c:v>39:52</c:v>
                </c:pt>
                <c:pt idx="753">
                  <c:v>39:56</c:v>
                </c:pt>
                <c:pt idx="754">
                  <c:v>39:59</c:v>
                </c:pt>
                <c:pt idx="755">
                  <c:v>40:02</c:v>
                </c:pt>
                <c:pt idx="756">
                  <c:v>40:05</c:v>
                </c:pt>
                <c:pt idx="757">
                  <c:v>40:08</c:v>
                </c:pt>
                <c:pt idx="758">
                  <c:v>40:11</c:v>
                </c:pt>
                <c:pt idx="759">
                  <c:v>40:14</c:v>
                </c:pt>
                <c:pt idx="760">
                  <c:v>40:17</c:v>
                </c:pt>
                <c:pt idx="761">
                  <c:v>40:21</c:v>
                </c:pt>
                <c:pt idx="762">
                  <c:v>40:24</c:v>
                </c:pt>
                <c:pt idx="763">
                  <c:v>40:27</c:v>
                </c:pt>
                <c:pt idx="764">
                  <c:v>40:30</c:v>
                </c:pt>
                <c:pt idx="765">
                  <c:v>40:33</c:v>
                </c:pt>
                <c:pt idx="766">
                  <c:v>40:36</c:v>
                </c:pt>
                <c:pt idx="767">
                  <c:v>40:39</c:v>
                </c:pt>
                <c:pt idx="768">
                  <c:v>40:42</c:v>
                </c:pt>
                <c:pt idx="769">
                  <c:v>40:45</c:v>
                </c:pt>
                <c:pt idx="770">
                  <c:v>40:49</c:v>
                </c:pt>
                <c:pt idx="771">
                  <c:v>40:52</c:v>
                </c:pt>
                <c:pt idx="772">
                  <c:v>40:55</c:v>
                </c:pt>
                <c:pt idx="773">
                  <c:v>40:58</c:v>
                </c:pt>
                <c:pt idx="774">
                  <c:v>41:01</c:v>
                </c:pt>
                <c:pt idx="775">
                  <c:v>41:04</c:v>
                </c:pt>
                <c:pt idx="776">
                  <c:v>41:36</c:v>
                </c:pt>
                <c:pt idx="777">
                  <c:v>41:39</c:v>
                </c:pt>
                <c:pt idx="778">
                  <c:v>41:42</c:v>
                </c:pt>
                <c:pt idx="779">
                  <c:v>41:45</c:v>
                </c:pt>
                <c:pt idx="780">
                  <c:v>41:48</c:v>
                </c:pt>
                <c:pt idx="781">
                  <c:v>41:51</c:v>
                </c:pt>
                <c:pt idx="782">
                  <c:v>41:54</c:v>
                </c:pt>
                <c:pt idx="783">
                  <c:v>41:57</c:v>
                </c:pt>
                <c:pt idx="784">
                  <c:v>41:59</c:v>
                </c:pt>
                <c:pt idx="785">
                  <c:v>42:02</c:v>
                </c:pt>
                <c:pt idx="786">
                  <c:v>42:05</c:v>
                </c:pt>
                <c:pt idx="787">
                  <c:v>42:08</c:v>
                </c:pt>
                <c:pt idx="788">
                  <c:v>42:11</c:v>
                </c:pt>
                <c:pt idx="789">
                  <c:v>42:14</c:v>
                </c:pt>
                <c:pt idx="790">
                  <c:v>42:18</c:v>
                </c:pt>
                <c:pt idx="791">
                  <c:v>42:21</c:v>
                </c:pt>
                <c:pt idx="792">
                  <c:v>42:24</c:v>
                </c:pt>
                <c:pt idx="793">
                  <c:v>42:27</c:v>
                </c:pt>
                <c:pt idx="794">
                  <c:v>42:30</c:v>
                </c:pt>
                <c:pt idx="795">
                  <c:v>42:33</c:v>
                </c:pt>
                <c:pt idx="796">
                  <c:v>42:36</c:v>
                </c:pt>
                <c:pt idx="797">
                  <c:v>42:40</c:v>
                </c:pt>
                <c:pt idx="798">
                  <c:v>42:43</c:v>
                </c:pt>
                <c:pt idx="799">
                  <c:v>42:46</c:v>
                </c:pt>
                <c:pt idx="800">
                  <c:v>42:49</c:v>
                </c:pt>
                <c:pt idx="801">
                  <c:v>42:52</c:v>
                </c:pt>
                <c:pt idx="802">
                  <c:v>42:55</c:v>
                </c:pt>
                <c:pt idx="803">
                  <c:v>42:59</c:v>
                </c:pt>
                <c:pt idx="804">
                  <c:v>43:02</c:v>
                </c:pt>
                <c:pt idx="805">
                  <c:v>43:05</c:v>
                </c:pt>
                <c:pt idx="806">
                  <c:v>43:08</c:v>
                </c:pt>
                <c:pt idx="807">
                  <c:v>43:11</c:v>
                </c:pt>
                <c:pt idx="808">
                  <c:v>43:14</c:v>
                </c:pt>
                <c:pt idx="809">
                  <c:v>43:17</c:v>
                </c:pt>
                <c:pt idx="810">
                  <c:v>43:20</c:v>
                </c:pt>
                <c:pt idx="811">
                  <c:v>43:23</c:v>
                </c:pt>
                <c:pt idx="812">
                  <c:v>43:26</c:v>
                </c:pt>
                <c:pt idx="813">
                  <c:v>43:29</c:v>
                </c:pt>
                <c:pt idx="814">
                  <c:v>43:32</c:v>
                </c:pt>
                <c:pt idx="815">
                  <c:v>43:35</c:v>
                </c:pt>
                <c:pt idx="816">
                  <c:v>43:38</c:v>
                </c:pt>
                <c:pt idx="817">
                  <c:v>43:41</c:v>
                </c:pt>
                <c:pt idx="818">
                  <c:v>43:45</c:v>
                </c:pt>
                <c:pt idx="819">
                  <c:v>43:48</c:v>
                </c:pt>
                <c:pt idx="820">
                  <c:v>43:51</c:v>
                </c:pt>
                <c:pt idx="821">
                  <c:v>43:54</c:v>
                </c:pt>
                <c:pt idx="822">
                  <c:v>43:57</c:v>
                </c:pt>
                <c:pt idx="823">
                  <c:v>44:00</c:v>
                </c:pt>
                <c:pt idx="824">
                  <c:v>44:03</c:v>
                </c:pt>
                <c:pt idx="825">
                  <c:v>44:06</c:v>
                </c:pt>
                <c:pt idx="826">
                  <c:v>44:09</c:v>
                </c:pt>
                <c:pt idx="827">
                  <c:v>44:12</c:v>
                </c:pt>
                <c:pt idx="828">
                  <c:v>44:15</c:v>
                </c:pt>
                <c:pt idx="829">
                  <c:v>44:18</c:v>
                </c:pt>
                <c:pt idx="830">
                  <c:v>44:21</c:v>
                </c:pt>
                <c:pt idx="831">
                  <c:v>44:24</c:v>
                </c:pt>
                <c:pt idx="832">
                  <c:v>44:27</c:v>
                </c:pt>
                <c:pt idx="833">
                  <c:v>44:30</c:v>
                </c:pt>
                <c:pt idx="834">
                  <c:v>44:33</c:v>
                </c:pt>
                <c:pt idx="835">
                  <c:v>44:36</c:v>
                </c:pt>
                <c:pt idx="836">
                  <c:v>44:39</c:v>
                </c:pt>
                <c:pt idx="837">
                  <c:v>44:42</c:v>
                </c:pt>
                <c:pt idx="838">
                  <c:v>44:45</c:v>
                </c:pt>
                <c:pt idx="839">
                  <c:v>44:48</c:v>
                </c:pt>
                <c:pt idx="840">
                  <c:v>44:51</c:v>
                </c:pt>
                <c:pt idx="841">
                  <c:v>44:54</c:v>
                </c:pt>
                <c:pt idx="842">
                  <c:v>44:57</c:v>
                </c:pt>
                <c:pt idx="843">
                  <c:v>45:01</c:v>
                </c:pt>
                <c:pt idx="844">
                  <c:v>45:04</c:v>
                </c:pt>
                <c:pt idx="845">
                  <c:v>45:07</c:v>
                </c:pt>
                <c:pt idx="846">
                  <c:v>45:10</c:v>
                </c:pt>
                <c:pt idx="847">
                  <c:v>45:13</c:v>
                </c:pt>
                <c:pt idx="848">
                  <c:v>45:16</c:v>
                </c:pt>
                <c:pt idx="849">
                  <c:v>45:19</c:v>
                </c:pt>
                <c:pt idx="850">
                  <c:v>45:22</c:v>
                </c:pt>
                <c:pt idx="851">
                  <c:v>45:25</c:v>
                </c:pt>
                <c:pt idx="852">
                  <c:v>45:29</c:v>
                </c:pt>
                <c:pt idx="853">
                  <c:v>45:32</c:v>
                </c:pt>
                <c:pt idx="854">
                  <c:v>45:35</c:v>
                </c:pt>
                <c:pt idx="855">
                  <c:v>45:38</c:v>
                </c:pt>
                <c:pt idx="856">
                  <c:v>45:41</c:v>
                </c:pt>
                <c:pt idx="857">
                  <c:v>45:44</c:v>
                </c:pt>
                <c:pt idx="858">
                  <c:v>45:47</c:v>
                </c:pt>
                <c:pt idx="859">
                  <c:v>45:50</c:v>
                </c:pt>
                <c:pt idx="860">
                  <c:v>45:53</c:v>
                </c:pt>
                <c:pt idx="861">
                  <c:v>45:57</c:v>
                </c:pt>
                <c:pt idx="862">
                  <c:v>46:00</c:v>
                </c:pt>
                <c:pt idx="863">
                  <c:v>46:03</c:v>
                </c:pt>
                <c:pt idx="864">
                  <c:v>46:06</c:v>
                </c:pt>
                <c:pt idx="865">
                  <c:v>46:09</c:v>
                </c:pt>
                <c:pt idx="866">
                  <c:v>46:12</c:v>
                </c:pt>
                <c:pt idx="867">
                  <c:v>46:15</c:v>
                </c:pt>
                <c:pt idx="868">
                  <c:v>46:19</c:v>
                </c:pt>
                <c:pt idx="869">
                  <c:v>46:22</c:v>
                </c:pt>
                <c:pt idx="870">
                  <c:v>46:25</c:v>
                </c:pt>
                <c:pt idx="871">
                  <c:v>46:28</c:v>
                </c:pt>
                <c:pt idx="872">
                  <c:v>46:31</c:v>
                </c:pt>
                <c:pt idx="873">
                  <c:v>46:34</c:v>
                </c:pt>
                <c:pt idx="874">
                  <c:v>46:38</c:v>
                </c:pt>
                <c:pt idx="875">
                  <c:v>46:41</c:v>
                </c:pt>
                <c:pt idx="876">
                  <c:v>46:44</c:v>
                </c:pt>
                <c:pt idx="877">
                  <c:v>46:47</c:v>
                </c:pt>
                <c:pt idx="878">
                  <c:v>46:50</c:v>
                </c:pt>
                <c:pt idx="879">
                  <c:v>46:54</c:v>
                </c:pt>
                <c:pt idx="880">
                  <c:v>46:57</c:v>
                </c:pt>
                <c:pt idx="881">
                  <c:v>47:00</c:v>
                </c:pt>
                <c:pt idx="882">
                  <c:v>47:03</c:v>
                </c:pt>
                <c:pt idx="883">
                  <c:v>47:06</c:v>
                </c:pt>
                <c:pt idx="884">
                  <c:v>47:09</c:v>
                </c:pt>
                <c:pt idx="885">
                  <c:v>47:13</c:v>
                </c:pt>
                <c:pt idx="886">
                  <c:v>47:16</c:v>
                </c:pt>
                <c:pt idx="887">
                  <c:v>47:19</c:v>
                </c:pt>
                <c:pt idx="888">
                  <c:v>47:22</c:v>
                </c:pt>
                <c:pt idx="889">
                  <c:v>47:25</c:v>
                </c:pt>
                <c:pt idx="890">
                  <c:v>47:29</c:v>
                </c:pt>
                <c:pt idx="891">
                  <c:v>47:32</c:v>
                </c:pt>
                <c:pt idx="892">
                  <c:v>47:35</c:v>
                </c:pt>
                <c:pt idx="893">
                  <c:v>47:38</c:v>
                </c:pt>
                <c:pt idx="894">
                  <c:v>47:41</c:v>
                </c:pt>
                <c:pt idx="895">
                  <c:v>47:45</c:v>
                </c:pt>
                <c:pt idx="896">
                  <c:v>47:48</c:v>
                </c:pt>
                <c:pt idx="897">
                  <c:v>47:51</c:v>
                </c:pt>
                <c:pt idx="898">
                  <c:v>47:54</c:v>
                </c:pt>
                <c:pt idx="899">
                  <c:v>47:57</c:v>
                </c:pt>
                <c:pt idx="900">
                  <c:v>48:01</c:v>
                </c:pt>
                <c:pt idx="901">
                  <c:v>48:04</c:v>
                </c:pt>
                <c:pt idx="902">
                  <c:v>48:07</c:v>
                </c:pt>
                <c:pt idx="903">
                  <c:v>48:10</c:v>
                </c:pt>
                <c:pt idx="904">
                  <c:v>48:13</c:v>
                </c:pt>
                <c:pt idx="905">
                  <c:v>48:17</c:v>
                </c:pt>
                <c:pt idx="906">
                  <c:v>48:20</c:v>
                </c:pt>
                <c:pt idx="907">
                  <c:v>48:23</c:v>
                </c:pt>
                <c:pt idx="908">
                  <c:v>48:26</c:v>
                </c:pt>
                <c:pt idx="909">
                  <c:v>48:29</c:v>
                </c:pt>
                <c:pt idx="910">
                  <c:v>48:33</c:v>
                </c:pt>
                <c:pt idx="911">
                  <c:v>48:36</c:v>
                </c:pt>
                <c:pt idx="912">
                  <c:v>48:39</c:v>
                </c:pt>
                <c:pt idx="913">
                  <c:v>48:42</c:v>
                </c:pt>
                <c:pt idx="914">
                  <c:v>48:45</c:v>
                </c:pt>
                <c:pt idx="915">
                  <c:v>48:49</c:v>
                </c:pt>
                <c:pt idx="916">
                  <c:v>48:52</c:v>
                </c:pt>
                <c:pt idx="917">
                  <c:v>48:55</c:v>
                </c:pt>
                <c:pt idx="918">
                  <c:v>48:58</c:v>
                </c:pt>
                <c:pt idx="919">
                  <c:v>49:01</c:v>
                </c:pt>
                <c:pt idx="920">
                  <c:v>49:05</c:v>
                </c:pt>
                <c:pt idx="921">
                  <c:v>49:08</c:v>
                </c:pt>
                <c:pt idx="922">
                  <c:v>49:11</c:v>
                </c:pt>
                <c:pt idx="923">
                  <c:v>49:14</c:v>
                </c:pt>
                <c:pt idx="924">
                  <c:v>49:17</c:v>
                </c:pt>
                <c:pt idx="925">
                  <c:v>49:20</c:v>
                </c:pt>
                <c:pt idx="926">
                  <c:v>49:24</c:v>
                </c:pt>
                <c:pt idx="927">
                  <c:v>49:27</c:v>
                </c:pt>
                <c:pt idx="928">
                  <c:v>49:30</c:v>
                </c:pt>
                <c:pt idx="929">
                  <c:v>49:33</c:v>
                </c:pt>
                <c:pt idx="930">
                  <c:v>49:36</c:v>
                </c:pt>
                <c:pt idx="931">
                  <c:v>49:40</c:v>
                </c:pt>
                <c:pt idx="932">
                  <c:v>49:43</c:v>
                </c:pt>
                <c:pt idx="933">
                  <c:v>49:46</c:v>
                </c:pt>
                <c:pt idx="934">
                  <c:v>49:49</c:v>
                </c:pt>
                <c:pt idx="935">
                  <c:v>49:53</c:v>
                </c:pt>
                <c:pt idx="936">
                  <c:v>49:56</c:v>
                </c:pt>
                <c:pt idx="937">
                  <c:v>49:59</c:v>
                </c:pt>
                <c:pt idx="938">
                  <c:v>50:02</c:v>
                </c:pt>
                <c:pt idx="939">
                  <c:v>50:06</c:v>
                </c:pt>
                <c:pt idx="940">
                  <c:v>50:09</c:v>
                </c:pt>
                <c:pt idx="941">
                  <c:v>50:12</c:v>
                </c:pt>
                <c:pt idx="942">
                  <c:v>50:15</c:v>
                </c:pt>
                <c:pt idx="943">
                  <c:v>50:18</c:v>
                </c:pt>
                <c:pt idx="944">
                  <c:v>50:22</c:v>
                </c:pt>
                <c:pt idx="945">
                  <c:v>50:25</c:v>
                </c:pt>
                <c:pt idx="946">
                  <c:v>50:28</c:v>
                </c:pt>
                <c:pt idx="947">
                  <c:v>50:31</c:v>
                </c:pt>
                <c:pt idx="948">
                  <c:v>50:34</c:v>
                </c:pt>
                <c:pt idx="949">
                  <c:v>50:38</c:v>
                </c:pt>
                <c:pt idx="950">
                  <c:v>50:41</c:v>
                </c:pt>
                <c:pt idx="951">
                  <c:v>50:44</c:v>
                </c:pt>
                <c:pt idx="952">
                  <c:v>50:47</c:v>
                </c:pt>
                <c:pt idx="953">
                  <c:v>50:50</c:v>
                </c:pt>
                <c:pt idx="954">
                  <c:v>50:54</c:v>
                </c:pt>
                <c:pt idx="955">
                  <c:v>50:57</c:v>
                </c:pt>
                <c:pt idx="956">
                  <c:v>51:00</c:v>
                </c:pt>
                <c:pt idx="957">
                  <c:v>51:03</c:v>
                </c:pt>
                <c:pt idx="958">
                  <c:v>51:07</c:v>
                </c:pt>
                <c:pt idx="959">
                  <c:v>51:10</c:v>
                </c:pt>
                <c:pt idx="960">
                  <c:v>51:13</c:v>
                </c:pt>
                <c:pt idx="961">
                  <c:v>51:16</c:v>
                </c:pt>
                <c:pt idx="962">
                  <c:v>51:19</c:v>
                </c:pt>
                <c:pt idx="963">
                  <c:v>51:23</c:v>
                </c:pt>
                <c:pt idx="964">
                  <c:v>51:26</c:v>
                </c:pt>
                <c:pt idx="965">
                  <c:v>51:29</c:v>
                </c:pt>
                <c:pt idx="966">
                  <c:v>51:32</c:v>
                </c:pt>
                <c:pt idx="967">
                  <c:v>51:35</c:v>
                </c:pt>
                <c:pt idx="968">
                  <c:v>51:38</c:v>
                </c:pt>
                <c:pt idx="969">
                  <c:v>51:41</c:v>
                </c:pt>
                <c:pt idx="970">
                  <c:v>51:44</c:v>
                </c:pt>
                <c:pt idx="971">
                  <c:v>51:47</c:v>
                </c:pt>
                <c:pt idx="972">
                  <c:v>51:50</c:v>
                </c:pt>
                <c:pt idx="973">
                  <c:v>51:54</c:v>
                </c:pt>
                <c:pt idx="974">
                  <c:v>51:57</c:v>
                </c:pt>
                <c:pt idx="975">
                  <c:v>52:00</c:v>
                </c:pt>
                <c:pt idx="976">
                  <c:v>52:03</c:v>
                </c:pt>
                <c:pt idx="977">
                  <c:v>52:06</c:v>
                </c:pt>
                <c:pt idx="978">
                  <c:v>52:09</c:v>
                </c:pt>
                <c:pt idx="979">
                  <c:v>52:12</c:v>
                </c:pt>
                <c:pt idx="980">
                  <c:v>52:15</c:v>
                </c:pt>
                <c:pt idx="981">
                  <c:v>52:18</c:v>
                </c:pt>
                <c:pt idx="982">
                  <c:v>52:21</c:v>
                </c:pt>
                <c:pt idx="983">
                  <c:v>52:24</c:v>
                </c:pt>
                <c:pt idx="984">
                  <c:v>52:28</c:v>
                </c:pt>
                <c:pt idx="985">
                  <c:v>52:31</c:v>
                </c:pt>
                <c:pt idx="986">
                  <c:v>52:34</c:v>
                </c:pt>
                <c:pt idx="987">
                  <c:v>52:37</c:v>
                </c:pt>
                <c:pt idx="988">
                  <c:v>52:40</c:v>
                </c:pt>
                <c:pt idx="989">
                  <c:v>52:43</c:v>
                </c:pt>
                <c:pt idx="990">
                  <c:v>52:46</c:v>
                </c:pt>
                <c:pt idx="991">
                  <c:v>52:49</c:v>
                </c:pt>
                <c:pt idx="992">
                  <c:v>52:53</c:v>
                </c:pt>
                <c:pt idx="993">
                  <c:v>52:56</c:v>
                </c:pt>
                <c:pt idx="994">
                  <c:v>52:59</c:v>
                </c:pt>
                <c:pt idx="995">
                  <c:v>53:02</c:v>
                </c:pt>
                <c:pt idx="996">
                  <c:v>53:05</c:v>
                </c:pt>
                <c:pt idx="997">
                  <c:v>53:08</c:v>
                </c:pt>
                <c:pt idx="998">
                  <c:v>53:11</c:v>
                </c:pt>
                <c:pt idx="999">
                  <c:v>53:14</c:v>
                </c:pt>
                <c:pt idx="1000">
                  <c:v>53:17</c:v>
                </c:pt>
                <c:pt idx="1001">
                  <c:v>53:21</c:v>
                </c:pt>
                <c:pt idx="1002">
                  <c:v>53:24</c:v>
                </c:pt>
                <c:pt idx="1003">
                  <c:v>53:27</c:v>
                </c:pt>
                <c:pt idx="1004">
                  <c:v>53:30</c:v>
                </c:pt>
                <c:pt idx="1005">
                  <c:v>53:33</c:v>
                </c:pt>
                <c:pt idx="1006">
                  <c:v>53:36</c:v>
                </c:pt>
                <c:pt idx="1007">
                  <c:v>53:39</c:v>
                </c:pt>
                <c:pt idx="1008">
                  <c:v>53:42</c:v>
                </c:pt>
                <c:pt idx="1009">
                  <c:v>53:45</c:v>
                </c:pt>
                <c:pt idx="1010">
                  <c:v>53:48</c:v>
                </c:pt>
                <c:pt idx="1011">
                  <c:v>53:51</c:v>
                </c:pt>
                <c:pt idx="1012">
                  <c:v>53:55</c:v>
                </c:pt>
                <c:pt idx="1013">
                  <c:v>53:58</c:v>
                </c:pt>
                <c:pt idx="1014">
                  <c:v>54:01</c:v>
                </c:pt>
                <c:pt idx="1015">
                  <c:v>54:04</c:v>
                </c:pt>
                <c:pt idx="1016">
                  <c:v>54:07</c:v>
                </c:pt>
                <c:pt idx="1017">
                  <c:v>54:10</c:v>
                </c:pt>
                <c:pt idx="1018">
                  <c:v>54:13</c:v>
                </c:pt>
                <c:pt idx="1019">
                  <c:v>54:16</c:v>
                </c:pt>
                <c:pt idx="1020">
                  <c:v>54:19</c:v>
                </c:pt>
                <c:pt idx="1021">
                  <c:v>54:22</c:v>
                </c:pt>
                <c:pt idx="1022">
                  <c:v>54:25</c:v>
                </c:pt>
                <c:pt idx="1023">
                  <c:v>54:29</c:v>
                </c:pt>
                <c:pt idx="1024">
                  <c:v>54:32</c:v>
                </c:pt>
                <c:pt idx="1025">
                  <c:v>54:35</c:v>
                </c:pt>
                <c:pt idx="1026">
                  <c:v>54:38</c:v>
                </c:pt>
                <c:pt idx="1027">
                  <c:v>54:41</c:v>
                </c:pt>
                <c:pt idx="1028">
                  <c:v>54:44</c:v>
                </c:pt>
                <c:pt idx="1029">
                  <c:v>54:47</c:v>
                </c:pt>
                <c:pt idx="1030">
                  <c:v>54:50</c:v>
                </c:pt>
                <c:pt idx="1031">
                  <c:v>54:54</c:v>
                </c:pt>
                <c:pt idx="1032">
                  <c:v>54:57</c:v>
                </c:pt>
                <c:pt idx="1033">
                  <c:v>55:00</c:v>
                </c:pt>
                <c:pt idx="1034">
                  <c:v>55:03</c:v>
                </c:pt>
                <c:pt idx="1035">
                  <c:v>55:06</c:v>
                </c:pt>
                <c:pt idx="1036">
                  <c:v>55:09</c:v>
                </c:pt>
                <c:pt idx="1037">
                  <c:v>55:12</c:v>
                </c:pt>
                <c:pt idx="1038">
                  <c:v>55:16</c:v>
                </c:pt>
                <c:pt idx="1039">
                  <c:v>55:19</c:v>
                </c:pt>
                <c:pt idx="1040">
                  <c:v>55:22</c:v>
                </c:pt>
                <c:pt idx="1041">
                  <c:v>55:25</c:v>
                </c:pt>
                <c:pt idx="1042">
                  <c:v>55:28</c:v>
                </c:pt>
                <c:pt idx="1043">
                  <c:v>55:31</c:v>
                </c:pt>
                <c:pt idx="1044">
                  <c:v>55:34</c:v>
                </c:pt>
                <c:pt idx="1045">
                  <c:v>55:37</c:v>
                </c:pt>
                <c:pt idx="1046">
                  <c:v>55:40</c:v>
                </c:pt>
                <c:pt idx="1047">
                  <c:v>55:44</c:v>
                </c:pt>
                <c:pt idx="1048">
                  <c:v>55:47</c:v>
                </c:pt>
                <c:pt idx="1049">
                  <c:v>55:50</c:v>
                </c:pt>
                <c:pt idx="1050">
                  <c:v>55:53</c:v>
                </c:pt>
                <c:pt idx="1051">
                  <c:v>55:56</c:v>
                </c:pt>
                <c:pt idx="1052">
                  <c:v>55:59</c:v>
                </c:pt>
                <c:pt idx="1053">
                  <c:v>56:02</c:v>
                </c:pt>
                <c:pt idx="1054">
                  <c:v>56:05</c:v>
                </c:pt>
                <c:pt idx="1055">
                  <c:v>56:08</c:v>
                </c:pt>
                <c:pt idx="1056">
                  <c:v>56:11</c:v>
                </c:pt>
                <c:pt idx="1057">
                  <c:v>56:14</c:v>
                </c:pt>
                <c:pt idx="1058">
                  <c:v>56:18</c:v>
                </c:pt>
                <c:pt idx="1059">
                  <c:v>56:21</c:v>
                </c:pt>
                <c:pt idx="1060">
                  <c:v>56:24</c:v>
                </c:pt>
                <c:pt idx="1061">
                  <c:v>56:27</c:v>
                </c:pt>
                <c:pt idx="1062">
                  <c:v>56:30</c:v>
                </c:pt>
                <c:pt idx="1063">
                  <c:v>56:33</c:v>
                </c:pt>
                <c:pt idx="1064">
                  <c:v>56:36</c:v>
                </c:pt>
                <c:pt idx="1065">
                  <c:v>56:39</c:v>
                </c:pt>
                <c:pt idx="1066">
                  <c:v>56:42</c:v>
                </c:pt>
                <c:pt idx="1067">
                  <c:v>56:45</c:v>
                </c:pt>
                <c:pt idx="1068">
                  <c:v>56:48</c:v>
                </c:pt>
                <c:pt idx="1069">
                  <c:v>56:52</c:v>
                </c:pt>
                <c:pt idx="1070">
                  <c:v>56:55</c:v>
                </c:pt>
                <c:pt idx="1071">
                  <c:v>56:58</c:v>
                </c:pt>
                <c:pt idx="1072">
                  <c:v>57:01</c:v>
                </c:pt>
                <c:pt idx="1073">
                  <c:v>57:04</c:v>
                </c:pt>
                <c:pt idx="1074">
                  <c:v>57:07</c:v>
                </c:pt>
                <c:pt idx="1075">
                  <c:v>57:10</c:v>
                </c:pt>
                <c:pt idx="1076">
                  <c:v>57:13</c:v>
                </c:pt>
                <c:pt idx="1077">
                  <c:v>57:16</c:v>
                </c:pt>
                <c:pt idx="1078">
                  <c:v>57:19</c:v>
                </c:pt>
                <c:pt idx="1079">
                  <c:v>57:22</c:v>
                </c:pt>
                <c:pt idx="1080">
                  <c:v>57:25</c:v>
                </c:pt>
                <c:pt idx="1081">
                  <c:v>57:28</c:v>
                </c:pt>
                <c:pt idx="1082">
                  <c:v>57:31</c:v>
                </c:pt>
                <c:pt idx="1083">
                  <c:v>57:35</c:v>
                </c:pt>
                <c:pt idx="1084">
                  <c:v>57:38</c:v>
                </c:pt>
                <c:pt idx="1085">
                  <c:v>57:41</c:v>
                </c:pt>
                <c:pt idx="1086">
                  <c:v>57:44</c:v>
                </c:pt>
                <c:pt idx="1087">
                  <c:v>57:47</c:v>
                </c:pt>
                <c:pt idx="1088">
                  <c:v>57:50</c:v>
                </c:pt>
                <c:pt idx="1089">
                  <c:v>57:53</c:v>
                </c:pt>
                <c:pt idx="1090">
                  <c:v>57:56</c:v>
                </c:pt>
                <c:pt idx="1091">
                  <c:v>57:59</c:v>
                </c:pt>
                <c:pt idx="1092">
                  <c:v>58:02</c:v>
                </c:pt>
                <c:pt idx="1093">
                  <c:v>58:05</c:v>
                </c:pt>
                <c:pt idx="1094">
                  <c:v>58:09</c:v>
                </c:pt>
                <c:pt idx="1095">
                  <c:v>58:12</c:v>
                </c:pt>
                <c:pt idx="1096">
                  <c:v>58:15</c:v>
                </c:pt>
                <c:pt idx="1097">
                  <c:v>58:18</c:v>
                </c:pt>
                <c:pt idx="1098">
                  <c:v>58:21</c:v>
                </c:pt>
                <c:pt idx="1099">
                  <c:v>58:24</c:v>
                </c:pt>
                <c:pt idx="1100">
                  <c:v>58:27</c:v>
                </c:pt>
                <c:pt idx="1101">
                  <c:v>58:30</c:v>
                </c:pt>
                <c:pt idx="1102">
                  <c:v>58:33</c:v>
                </c:pt>
                <c:pt idx="1103">
                  <c:v>58:36</c:v>
                </c:pt>
                <c:pt idx="1104">
                  <c:v>58:39</c:v>
                </c:pt>
                <c:pt idx="1105">
                  <c:v>58:43</c:v>
                </c:pt>
                <c:pt idx="1106">
                  <c:v>58:46</c:v>
                </c:pt>
                <c:pt idx="1107">
                  <c:v>58:49</c:v>
                </c:pt>
                <c:pt idx="1108">
                  <c:v>58:52</c:v>
                </c:pt>
                <c:pt idx="1109">
                  <c:v>58:55</c:v>
                </c:pt>
                <c:pt idx="1110">
                  <c:v>58:58</c:v>
                </c:pt>
                <c:pt idx="1111">
                  <c:v>59:01</c:v>
                </c:pt>
                <c:pt idx="1112">
                  <c:v>59:04</c:v>
                </c:pt>
                <c:pt idx="1113">
                  <c:v>59:07</c:v>
                </c:pt>
                <c:pt idx="1114">
                  <c:v>59:10</c:v>
                </c:pt>
                <c:pt idx="1115">
                  <c:v>59:13</c:v>
                </c:pt>
                <c:pt idx="1116">
                  <c:v>59:17</c:v>
                </c:pt>
                <c:pt idx="1117">
                  <c:v>59:20</c:v>
                </c:pt>
                <c:pt idx="1118">
                  <c:v>59:23</c:v>
                </c:pt>
                <c:pt idx="1119">
                  <c:v>59:26</c:v>
                </c:pt>
                <c:pt idx="1120">
                  <c:v>59:29</c:v>
                </c:pt>
                <c:pt idx="1121">
                  <c:v>59:32</c:v>
                </c:pt>
                <c:pt idx="1122">
                  <c:v>59:35</c:v>
                </c:pt>
                <c:pt idx="1123">
                  <c:v>59:38</c:v>
                </c:pt>
                <c:pt idx="1124">
                  <c:v>59:41</c:v>
                </c:pt>
                <c:pt idx="1125">
                  <c:v>59:45</c:v>
                </c:pt>
                <c:pt idx="1126">
                  <c:v>59:48</c:v>
                </c:pt>
                <c:pt idx="1127">
                  <c:v>59:51</c:v>
                </c:pt>
                <c:pt idx="1128">
                  <c:v>59:54</c:v>
                </c:pt>
                <c:pt idx="1129">
                  <c:v>59:57</c:v>
                </c:pt>
                <c:pt idx="1130">
                  <c:v>60:00</c:v>
                </c:pt>
                <c:pt idx="1131">
                  <c:v>60:03</c:v>
                </c:pt>
                <c:pt idx="1132">
                  <c:v>60:06</c:v>
                </c:pt>
                <c:pt idx="1133">
                  <c:v>60:10</c:v>
                </c:pt>
                <c:pt idx="1134">
                  <c:v>60:13</c:v>
                </c:pt>
                <c:pt idx="1135">
                  <c:v>60:16</c:v>
                </c:pt>
                <c:pt idx="1136">
                  <c:v>60:19</c:v>
                </c:pt>
                <c:pt idx="1137">
                  <c:v>60:22</c:v>
                </c:pt>
                <c:pt idx="1138">
                  <c:v>60:25</c:v>
                </c:pt>
                <c:pt idx="1139">
                  <c:v>60:28</c:v>
                </c:pt>
                <c:pt idx="1140">
                  <c:v>60:31</c:v>
                </c:pt>
                <c:pt idx="1141">
                  <c:v>60:34</c:v>
                </c:pt>
                <c:pt idx="1142">
                  <c:v>60:37</c:v>
                </c:pt>
                <c:pt idx="1143">
                  <c:v>60:40</c:v>
                </c:pt>
                <c:pt idx="1144">
                  <c:v>60:43</c:v>
                </c:pt>
                <c:pt idx="1145">
                  <c:v>60:46</c:v>
                </c:pt>
                <c:pt idx="1146">
                  <c:v>60:50</c:v>
                </c:pt>
                <c:pt idx="1147">
                  <c:v>60:53</c:v>
                </c:pt>
                <c:pt idx="1148">
                  <c:v>60:56</c:v>
                </c:pt>
                <c:pt idx="1149">
                  <c:v>60:59</c:v>
                </c:pt>
                <c:pt idx="1150">
                  <c:v>61:02</c:v>
                </c:pt>
                <c:pt idx="1151">
                  <c:v>61:05</c:v>
                </c:pt>
                <c:pt idx="1152">
                  <c:v>61:08</c:v>
                </c:pt>
                <c:pt idx="1153">
                  <c:v>61:11</c:v>
                </c:pt>
                <c:pt idx="1154">
                  <c:v>61:15</c:v>
                </c:pt>
                <c:pt idx="1155">
                  <c:v>61:18</c:v>
                </c:pt>
                <c:pt idx="1156">
                  <c:v>61:21</c:v>
                </c:pt>
                <c:pt idx="1157">
                  <c:v>61:24</c:v>
                </c:pt>
                <c:pt idx="1158">
                  <c:v>61:27</c:v>
                </c:pt>
                <c:pt idx="1159">
                  <c:v>61:30</c:v>
                </c:pt>
                <c:pt idx="1160">
                  <c:v>61:33</c:v>
                </c:pt>
                <c:pt idx="1161">
                  <c:v>61:36</c:v>
                </c:pt>
                <c:pt idx="1162">
                  <c:v>61:39</c:v>
                </c:pt>
                <c:pt idx="1163">
                  <c:v>61:43</c:v>
                </c:pt>
                <c:pt idx="1164">
                  <c:v>61:46</c:v>
                </c:pt>
                <c:pt idx="1165">
                  <c:v>61:49</c:v>
                </c:pt>
                <c:pt idx="1166">
                  <c:v>61:52</c:v>
                </c:pt>
                <c:pt idx="1167">
                  <c:v>61:55</c:v>
                </c:pt>
                <c:pt idx="1168">
                  <c:v>61:58</c:v>
                </c:pt>
                <c:pt idx="1169">
                  <c:v>62:01</c:v>
                </c:pt>
                <c:pt idx="1170">
                  <c:v>62:04</c:v>
                </c:pt>
                <c:pt idx="1171">
                  <c:v>62:07</c:v>
                </c:pt>
                <c:pt idx="1172">
                  <c:v>62:10</c:v>
                </c:pt>
                <c:pt idx="1173">
                  <c:v>62:14</c:v>
                </c:pt>
                <c:pt idx="1174">
                  <c:v>62:17</c:v>
                </c:pt>
                <c:pt idx="1175">
                  <c:v>62:20</c:v>
                </c:pt>
                <c:pt idx="1176">
                  <c:v>62:23</c:v>
                </c:pt>
                <c:pt idx="1177">
                  <c:v>62:26</c:v>
                </c:pt>
                <c:pt idx="1178">
                  <c:v>62:29</c:v>
                </c:pt>
                <c:pt idx="1179">
                  <c:v>62:32</c:v>
                </c:pt>
                <c:pt idx="1180">
                  <c:v>62:35</c:v>
                </c:pt>
                <c:pt idx="1181">
                  <c:v>62:38</c:v>
                </c:pt>
                <c:pt idx="1182">
                  <c:v>62:42</c:v>
                </c:pt>
                <c:pt idx="1183">
                  <c:v>62:45</c:v>
                </c:pt>
                <c:pt idx="1184">
                  <c:v>62:48</c:v>
                </c:pt>
                <c:pt idx="1185">
                  <c:v>62:51</c:v>
                </c:pt>
                <c:pt idx="1186">
                  <c:v>62:54</c:v>
                </c:pt>
                <c:pt idx="1187">
                  <c:v>62:58</c:v>
                </c:pt>
              </c:strCache>
            </c:strRef>
          </c:cat>
          <c:val>
            <c:numRef>
              <c:f>[0]!HRData6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396928"/>
        <c:axId val="156411392"/>
      </c:areaChart>
      <c:lineChart>
        <c:grouping val="standard"/>
        <c:varyColors val="0"/>
        <c:ser>
          <c:idx val="6"/>
          <c:order val="6"/>
          <c:tx>
            <c:strRef>
              <c:f>'HR Chart Data'!$K$7</c:f>
              <c:strCache>
                <c:ptCount val="1"/>
                <c:pt idx="0">
                  <c:v> UT2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6.8459696124734924E-3"/>
                  <c:y val="-1.8221257719524347E-2"/>
                </c:manualLayout>
              </c:layout>
              <c:spPr>
                <a:noFill/>
              </c:spPr>
              <c:txPr>
                <a:bodyPr/>
                <a:lstStyle/>
                <a:p>
                  <a:pPr>
                    <a:defRPr sz="1400" b="1"/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[0]!HRData7</c:f>
              <c:numCache>
                <c:formatCode>General</c:formatCode>
                <c:ptCount val="1188"/>
                <c:pt idx="0">
                  <c:v>0</c:v>
                </c:pt>
                <c:pt idx="1">
                  <c:v>135.65</c:v>
                </c:pt>
                <c:pt idx="2">
                  <c:v>135.65</c:v>
                </c:pt>
                <c:pt idx="3">
                  <c:v>135.65</c:v>
                </c:pt>
                <c:pt idx="4">
                  <c:v>135.65</c:v>
                </c:pt>
                <c:pt idx="5">
                  <c:v>135.65</c:v>
                </c:pt>
                <c:pt idx="6">
                  <c:v>135.65</c:v>
                </c:pt>
                <c:pt idx="7">
                  <c:v>135.65</c:v>
                </c:pt>
                <c:pt idx="8">
                  <c:v>135.65</c:v>
                </c:pt>
                <c:pt idx="9">
                  <c:v>135.65</c:v>
                </c:pt>
                <c:pt idx="10">
                  <c:v>135.65</c:v>
                </c:pt>
                <c:pt idx="11">
                  <c:v>135.65</c:v>
                </c:pt>
                <c:pt idx="12">
                  <c:v>135.65</c:v>
                </c:pt>
                <c:pt idx="13">
                  <c:v>135.65</c:v>
                </c:pt>
                <c:pt idx="14">
                  <c:v>135.65</c:v>
                </c:pt>
                <c:pt idx="15">
                  <c:v>135.65</c:v>
                </c:pt>
                <c:pt idx="16">
                  <c:v>135.65</c:v>
                </c:pt>
                <c:pt idx="17">
                  <c:v>135.65</c:v>
                </c:pt>
                <c:pt idx="18">
                  <c:v>135.65</c:v>
                </c:pt>
                <c:pt idx="19">
                  <c:v>135.65</c:v>
                </c:pt>
                <c:pt idx="20">
                  <c:v>135.65</c:v>
                </c:pt>
                <c:pt idx="21">
                  <c:v>135.65</c:v>
                </c:pt>
                <c:pt idx="22">
                  <c:v>135.65</c:v>
                </c:pt>
                <c:pt idx="23">
                  <c:v>135.65</c:v>
                </c:pt>
                <c:pt idx="24">
                  <c:v>135.65</c:v>
                </c:pt>
                <c:pt idx="25">
                  <c:v>135.65</c:v>
                </c:pt>
                <c:pt idx="26">
                  <c:v>135.65</c:v>
                </c:pt>
                <c:pt idx="27">
                  <c:v>135.65</c:v>
                </c:pt>
                <c:pt idx="28">
                  <c:v>135.65</c:v>
                </c:pt>
                <c:pt idx="29">
                  <c:v>135.65</c:v>
                </c:pt>
                <c:pt idx="30">
                  <c:v>135.65</c:v>
                </c:pt>
                <c:pt idx="31">
                  <c:v>135.65</c:v>
                </c:pt>
                <c:pt idx="32">
                  <c:v>135.65</c:v>
                </c:pt>
                <c:pt idx="33">
                  <c:v>135.65</c:v>
                </c:pt>
                <c:pt idx="34">
                  <c:v>135.65</c:v>
                </c:pt>
                <c:pt idx="35">
                  <c:v>135.65</c:v>
                </c:pt>
                <c:pt idx="36">
                  <c:v>135.65</c:v>
                </c:pt>
                <c:pt idx="37">
                  <c:v>135.65</c:v>
                </c:pt>
                <c:pt idx="38">
                  <c:v>135.65</c:v>
                </c:pt>
                <c:pt idx="39">
                  <c:v>135.65</c:v>
                </c:pt>
                <c:pt idx="40">
                  <c:v>135.65</c:v>
                </c:pt>
                <c:pt idx="41">
                  <c:v>135.65</c:v>
                </c:pt>
                <c:pt idx="42">
                  <c:v>135.65</c:v>
                </c:pt>
                <c:pt idx="43">
                  <c:v>135.65</c:v>
                </c:pt>
                <c:pt idx="44">
                  <c:v>135.65</c:v>
                </c:pt>
                <c:pt idx="45">
                  <c:v>135.65</c:v>
                </c:pt>
                <c:pt idx="46">
                  <c:v>135.65</c:v>
                </c:pt>
                <c:pt idx="47">
                  <c:v>135.65</c:v>
                </c:pt>
                <c:pt idx="48">
                  <c:v>135.65</c:v>
                </c:pt>
                <c:pt idx="49">
                  <c:v>135.65</c:v>
                </c:pt>
                <c:pt idx="50">
                  <c:v>135.65</c:v>
                </c:pt>
                <c:pt idx="51">
                  <c:v>135.65</c:v>
                </c:pt>
                <c:pt idx="52">
                  <c:v>135.65</c:v>
                </c:pt>
                <c:pt idx="53">
                  <c:v>135.65</c:v>
                </c:pt>
                <c:pt idx="54">
                  <c:v>135.65</c:v>
                </c:pt>
                <c:pt idx="55">
                  <c:v>135.65</c:v>
                </c:pt>
                <c:pt idx="56">
                  <c:v>135.65</c:v>
                </c:pt>
                <c:pt idx="57">
                  <c:v>135.65</c:v>
                </c:pt>
                <c:pt idx="58">
                  <c:v>135.65</c:v>
                </c:pt>
                <c:pt idx="59">
                  <c:v>135.65</c:v>
                </c:pt>
                <c:pt idx="60">
                  <c:v>135.65</c:v>
                </c:pt>
                <c:pt idx="61">
                  <c:v>135.65</c:v>
                </c:pt>
                <c:pt idx="62">
                  <c:v>135.65</c:v>
                </c:pt>
                <c:pt idx="63">
                  <c:v>135.65</c:v>
                </c:pt>
                <c:pt idx="64">
                  <c:v>135.65</c:v>
                </c:pt>
                <c:pt idx="65">
                  <c:v>135.65</c:v>
                </c:pt>
                <c:pt idx="66">
                  <c:v>135.65</c:v>
                </c:pt>
                <c:pt idx="67">
                  <c:v>135.65</c:v>
                </c:pt>
                <c:pt idx="68">
                  <c:v>135.65</c:v>
                </c:pt>
                <c:pt idx="69">
                  <c:v>135.65</c:v>
                </c:pt>
                <c:pt idx="70">
                  <c:v>135.65</c:v>
                </c:pt>
                <c:pt idx="71">
                  <c:v>135.65</c:v>
                </c:pt>
                <c:pt idx="72">
                  <c:v>135.65</c:v>
                </c:pt>
                <c:pt idx="73">
                  <c:v>135.65</c:v>
                </c:pt>
                <c:pt idx="74">
                  <c:v>135.65</c:v>
                </c:pt>
                <c:pt idx="75">
                  <c:v>135.65</c:v>
                </c:pt>
                <c:pt idx="76">
                  <c:v>135.65</c:v>
                </c:pt>
                <c:pt idx="77">
                  <c:v>135.65</c:v>
                </c:pt>
                <c:pt idx="78">
                  <c:v>135.65</c:v>
                </c:pt>
                <c:pt idx="79">
                  <c:v>135.65</c:v>
                </c:pt>
                <c:pt idx="80">
                  <c:v>135.65</c:v>
                </c:pt>
                <c:pt idx="81">
                  <c:v>135.65</c:v>
                </c:pt>
                <c:pt idx="82">
                  <c:v>135.65</c:v>
                </c:pt>
                <c:pt idx="83">
                  <c:v>135.65</c:v>
                </c:pt>
                <c:pt idx="84">
                  <c:v>135.65</c:v>
                </c:pt>
                <c:pt idx="85">
                  <c:v>135.65</c:v>
                </c:pt>
                <c:pt idx="86">
                  <c:v>135.65</c:v>
                </c:pt>
                <c:pt idx="87">
                  <c:v>135.65</c:v>
                </c:pt>
                <c:pt idx="88">
                  <c:v>135.65</c:v>
                </c:pt>
                <c:pt idx="89">
                  <c:v>135.65</c:v>
                </c:pt>
                <c:pt idx="90">
                  <c:v>135.65</c:v>
                </c:pt>
                <c:pt idx="91">
                  <c:v>135.65</c:v>
                </c:pt>
                <c:pt idx="92">
                  <c:v>135.65</c:v>
                </c:pt>
                <c:pt idx="93">
                  <c:v>135.65</c:v>
                </c:pt>
                <c:pt idx="94">
                  <c:v>135.65</c:v>
                </c:pt>
                <c:pt idx="95">
                  <c:v>135.65</c:v>
                </c:pt>
                <c:pt idx="96">
                  <c:v>135.65</c:v>
                </c:pt>
                <c:pt idx="97">
                  <c:v>135.65</c:v>
                </c:pt>
                <c:pt idx="98">
                  <c:v>135.65</c:v>
                </c:pt>
                <c:pt idx="99">
                  <c:v>135.65</c:v>
                </c:pt>
                <c:pt idx="100">
                  <c:v>135.65</c:v>
                </c:pt>
                <c:pt idx="101">
                  <c:v>135.65</c:v>
                </c:pt>
                <c:pt idx="102">
                  <c:v>135.65</c:v>
                </c:pt>
                <c:pt idx="103">
                  <c:v>135.65</c:v>
                </c:pt>
                <c:pt idx="104">
                  <c:v>135.65</c:v>
                </c:pt>
                <c:pt idx="105">
                  <c:v>135.65</c:v>
                </c:pt>
                <c:pt idx="106">
                  <c:v>135.65</c:v>
                </c:pt>
                <c:pt idx="107">
                  <c:v>135.65</c:v>
                </c:pt>
                <c:pt idx="108">
                  <c:v>135.65</c:v>
                </c:pt>
                <c:pt idx="109">
                  <c:v>135.65</c:v>
                </c:pt>
                <c:pt idx="110">
                  <c:v>135.65</c:v>
                </c:pt>
                <c:pt idx="111">
                  <c:v>135.65</c:v>
                </c:pt>
                <c:pt idx="112">
                  <c:v>135.65</c:v>
                </c:pt>
                <c:pt idx="113">
                  <c:v>135.65</c:v>
                </c:pt>
                <c:pt idx="114">
                  <c:v>135.65</c:v>
                </c:pt>
                <c:pt idx="115">
                  <c:v>135.65</c:v>
                </c:pt>
                <c:pt idx="116">
                  <c:v>135.65</c:v>
                </c:pt>
                <c:pt idx="117">
                  <c:v>135.65</c:v>
                </c:pt>
                <c:pt idx="118">
                  <c:v>135.65</c:v>
                </c:pt>
                <c:pt idx="119">
                  <c:v>135.65</c:v>
                </c:pt>
                <c:pt idx="120">
                  <c:v>135.65</c:v>
                </c:pt>
                <c:pt idx="121">
                  <c:v>135.65</c:v>
                </c:pt>
                <c:pt idx="122">
                  <c:v>135.65</c:v>
                </c:pt>
                <c:pt idx="123">
                  <c:v>135.65</c:v>
                </c:pt>
                <c:pt idx="124">
                  <c:v>135.65</c:v>
                </c:pt>
                <c:pt idx="125">
                  <c:v>135.65</c:v>
                </c:pt>
                <c:pt idx="126">
                  <c:v>135.65</c:v>
                </c:pt>
                <c:pt idx="127">
                  <c:v>135.65</c:v>
                </c:pt>
                <c:pt idx="128">
                  <c:v>135.65</c:v>
                </c:pt>
                <c:pt idx="129">
                  <c:v>135.65</c:v>
                </c:pt>
                <c:pt idx="130">
                  <c:v>135.65</c:v>
                </c:pt>
                <c:pt idx="131">
                  <c:v>135.65</c:v>
                </c:pt>
                <c:pt idx="132">
                  <c:v>135.65</c:v>
                </c:pt>
                <c:pt idx="133">
                  <c:v>135.65</c:v>
                </c:pt>
                <c:pt idx="134">
                  <c:v>135.65</c:v>
                </c:pt>
                <c:pt idx="135">
                  <c:v>135.65</c:v>
                </c:pt>
                <c:pt idx="136">
                  <c:v>135.65</c:v>
                </c:pt>
                <c:pt idx="137">
                  <c:v>135.65</c:v>
                </c:pt>
                <c:pt idx="138">
                  <c:v>135.65</c:v>
                </c:pt>
                <c:pt idx="139">
                  <c:v>135.65</c:v>
                </c:pt>
                <c:pt idx="140">
                  <c:v>135.65</c:v>
                </c:pt>
                <c:pt idx="141">
                  <c:v>135.65</c:v>
                </c:pt>
                <c:pt idx="142">
                  <c:v>135.65</c:v>
                </c:pt>
                <c:pt idx="143">
                  <c:v>135.65</c:v>
                </c:pt>
                <c:pt idx="144">
                  <c:v>135.65</c:v>
                </c:pt>
                <c:pt idx="145">
                  <c:v>135.65</c:v>
                </c:pt>
                <c:pt idx="146">
                  <c:v>135.65</c:v>
                </c:pt>
                <c:pt idx="147">
                  <c:v>135.65</c:v>
                </c:pt>
                <c:pt idx="148">
                  <c:v>135.65</c:v>
                </c:pt>
                <c:pt idx="149">
                  <c:v>135.65</c:v>
                </c:pt>
                <c:pt idx="150">
                  <c:v>135.65</c:v>
                </c:pt>
                <c:pt idx="151">
                  <c:v>135.65</c:v>
                </c:pt>
                <c:pt idx="152">
                  <c:v>135.65</c:v>
                </c:pt>
                <c:pt idx="153">
                  <c:v>135.65</c:v>
                </c:pt>
                <c:pt idx="154">
                  <c:v>135.65</c:v>
                </c:pt>
                <c:pt idx="155">
                  <c:v>135.65</c:v>
                </c:pt>
                <c:pt idx="156">
                  <c:v>135.65</c:v>
                </c:pt>
                <c:pt idx="157">
                  <c:v>135.65</c:v>
                </c:pt>
                <c:pt idx="158">
                  <c:v>135.65</c:v>
                </c:pt>
                <c:pt idx="159">
                  <c:v>135.65</c:v>
                </c:pt>
                <c:pt idx="160">
                  <c:v>135.65</c:v>
                </c:pt>
                <c:pt idx="161">
                  <c:v>135.65</c:v>
                </c:pt>
                <c:pt idx="162">
                  <c:v>135.65</c:v>
                </c:pt>
                <c:pt idx="163">
                  <c:v>135.65</c:v>
                </c:pt>
                <c:pt idx="164">
                  <c:v>135.65</c:v>
                </c:pt>
                <c:pt idx="165">
                  <c:v>135.65</c:v>
                </c:pt>
                <c:pt idx="166">
                  <c:v>135.65</c:v>
                </c:pt>
                <c:pt idx="167">
                  <c:v>135.65</c:v>
                </c:pt>
                <c:pt idx="168">
                  <c:v>135.65</c:v>
                </c:pt>
                <c:pt idx="169">
                  <c:v>135.65</c:v>
                </c:pt>
                <c:pt idx="170">
                  <c:v>135.65</c:v>
                </c:pt>
                <c:pt idx="171">
                  <c:v>135.65</c:v>
                </c:pt>
                <c:pt idx="172">
                  <c:v>135.65</c:v>
                </c:pt>
                <c:pt idx="173">
                  <c:v>135.65</c:v>
                </c:pt>
                <c:pt idx="174">
                  <c:v>135.65</c:v>
                </c:pt>
                <c:pt idx="175">
                  <c:v>135.65</c:v>
                </c:pt>
                <c:pt idx="176">
                  <c:v>135.65</c:v>
                </c:pt>
                <c:pt idx="177">
                  <c:v>135.65</c:v>
                </c:pt>
                <c:pt idx="178">
                  <c:v>135.65</c:v>
                </c:pt>
                <c:pt idx="179">
                  <c:v>135.65</c:v>
                </c:pt>
                <c:pt idx="180">
                  <c:v>135.65</c:v>
                </c:pt>
                <c:pt idx="181">
                  <c:v>135.65</c:v>
                </c:pt>
                <c:pt idx="182">
                  <c:v>135.65</c:v>
                </c:pt>
                <c:pt idx="183">
                  <c:v>135.65</c:v>
                </c:pt>
                <c:pt idx="184">
                  <c:v>135.65</c:v>
                </c:pt>
                <c:pt idx="185">
                  <c:v>135.65</c:v>
                </c:pt>
                <c:pt idx="186">
                  <c:v>135.65</c:v>
                </c:pt>
                <c:pt idx="187">
                  <c:v>135.65</c:v>
                </c:pt>
                <c:pt idx="188">
                  <c:v>135.65</c:v>
                </c:pt>
                <c:pt idx="189">
                  <c:v>135.65</c:v>
                </c:pt>
                <c:pt idx="190">
                  <c:v>135.65</c:v>
                </c:pt>
                <c:pt idx="191">
                  <c:v>135.65</c:v>
                </c:pt>
                <c:pt idx="192">
                  <c:v>135.65</c:v>
                </c:pt>
                <c:pt idx="193">
                  <c:v>135.65</c:v>
                </c:pt>
                <c:pt idx="194">
                  <c:v>135.65</c:v>
                </c:pt>
                <c:pt idx="195">
                  <c:v>135.65</c:v>
                </c:pt>
                <c:pt idx="196">
                  <c:v>135.65</c:v>
                </c:pt>
                <c:pt idx="197">
                  <c:v>135.65</c:v>
                </c:pt>
                <c:pt idx="198">
                  <c:v>135.65</c:v>
                </c:pt>
                <c:pt idx="199">
                  <c:v>135.65</c:v>
                </c:pt>
                <c:pt idx="200">
                  <c:v>135.65</c:v>
                </c:pt>
                <c:pt idx="201">
                  <c:v>135.65</c:v>
                </c:pt>
                <c:pt idx="202">
                  <c:v>135.65</c:v>
                </c:pt>
                <c:pt idx="203">
                  <c:v>135.65</c:v>
                </c:pt>
                <c:pt idx="204">
                  <c:v>135.65</c:v>
                </c:pt>
                <c:pt idx="205">
                  <c:v>135.65</c:v>
                </c:pt>
                <c:pt idx="206">
                  <c:v>135.65</c:v>
                </c:pt>
                <c:pt idx="207">
                  <c:v>135.65</c:v>
                </c:pt>
                <c:pt idx="208">
                  <c:v>135.65</c:v>
                </c:pt>
                <c:pt idx="209">
                  <c:v>135.65</c:v>
                </c:pt>
                <c:pt idx="210">
                  <c:v>135.65</c:v>
                </c:pt>
                <c:pt idx="211">
                  <c:v>135.65</c:v>
                </c:pt>
                <c:pt idx="212">
                  <c:v>135.65</c:v>
                </c:pt>
                <c:pt idx="213">
                  <c:v>135.65</c:v>
                </c:pt>
                <c:pt idx="214">
                  <c:v>135.65</c:v>
                </c:pt>
                <c:pt idx="215">
                  <c:v>135.65</c:v>
                </c:pt>
                <c:pt idx="216">
                  <c:v>135.65</c:v>
                </c:pt>
                <c:pt idx="217">
                  <c:v>135.65</c:v>
                </c:pt>
                <c:pt idx="218">
                  <c:v>135.65</c:v>
                </c:pt>
                <c:pt idx="219">
                  <c:v>135.65</c:v>
                </c:pt>
                <c:pt idx="220">
                  <c:v>135.65</c:v>
                </c:pt>
                <c:pt idx="221">
                  <c:v>135.65</c:v>
                </c:pt>
                <c:pt idx="222">
                  <c:v>135.65</c:v>
                </c:pt>
                <c:pt idx="223">
                  <c:v>135.65</c:v>
                </c:pt>
                <c:pt idx="224">
                  <c:v>135.65</c:v>
                </c:pt>
                <c:pt idx="225">
                  <c:v>135.65</c:v>
                </c:pt>
                <c:pt idx="226">
                  <c:v>135.65</c:v>
                </c:pt>
                <c:pt idx="227">
                  <c:v>135.65</c:v>
                </c:pt>
                <c:pt idx="228">
                  <c:v>135.65</c:v>
                </c:pt>
                <c:pt idx="229">
                  <c:v>135.65</c:v>
                </c:pt>
                <c:pt idx="230">
                  <c:v>135.65</c:v>
                </c:pt>
                <c:pt idx="231">
                  <c:v>135.65</c:v>
                </c:pt>
                <c:pt idx="232">
                  <c:v>135.65</c:v>
                </c:pt>
                <c:pt idx="233">
                  <c:v>135.65</c:v>
                </c:pt>
                <c:pt idx="234">
                  <c:v>135.65</c:v>
                </c:pt>
                <c:pt idx="235">
                  <c:v>135.65</c:v>
                </c:pt>
                <c:pt idx="236">
                  <c:v>135.65</c:v>
                </c:pt>
                <c:pt idx="237">
                  <c:v>135.65</c:v>
                </c:pt>
                <c:pt idx="238">
                  <c:v>135.65</c:v>
                </c:pt>
                <c:pt idx="239">
                  <c:v>135.65</c:v>
                </c:pt>
                <c:pt idx="240">
                  <c:v>135.65</c:v>
                </c:pt>
                <c:pt idx="241">
                  <c:v>135.65</c:v>
                </c:pt>
                <c:pt idx="242">
                  <c:v>135.65</c:v>
                </c:pt>
                <c:pt idx="243">
                  <c:v>135.65</c:v>
                </c:pt>
                <c:pt idx="244">
                  <c:v>135.65</c:v>
                </c:pt>
                <c:pt idx="245">
                  <c:v>135.65</c:v>
                </c:pt>
                <c:pt idx="246">
                  <c:v>135.65</c:v>
                </c:pt>
                <c:pt idx="247">
                  <c:v>135.65</c:v>
                </c:pt>
                <c:pt idx="248">
                  <c:v>135.65</c:v>
                </c:pt>
                <c:pt idx="249">
                  <c:v>135.65</c:v>
                </c:pt>
                <c:pt idx="250">
                  <c:v>135.65</c:v>
                </c:pt>
                <c:pt idx="251">
                  <c:v>135.65</c:v>
                </c:pt>
                <c:pt idx="252">
                  <c:v>135.65</c:v>
                </c:pt>
                <c:pt idx="253">
                  <c:v>135.65</c:v>
                </c:pt>
                <c:pt idx="254">
                  <c:v>135.65</c:v>
                </c:pt>
                <c:pt idx="255">
                  <c:v>135.65</c:v>
                </c:pt>
                <c:pt idx="256">
                  <c:v>135.65</c:v>
                </c:pt>
                <c:pt idx="257">
                  <c:v>135.65</c:v>
                </c:pt>
                <c:pt idx="258">
                  <c:v>135.65</c:v>
                </c:pt>
                <c:pt idx="259">
                  <c:v>135.65</c:v>
                </c:pt>
                <c:pt idx="260">
                  <c:v>135.65</c:v>
                </c:pt>
                <c:pt idx="261">
                  <c:v>135.65</c:v>
                </c:pt>
                <c:pt idx="262">
                  <c:v>135.65</c:v>
                </c:pt>
                <c:pt idx="263">
                  <c:v>135.65</c:v>
                </c:pt>
                <c:pt idx="264">
                  <c:v>135.65</c:v>
                </c:pt>
                <c:pt idx="265">
                  <c:v>135.65</c:v>
                </c:pt>
                <c:pt idx="266">
                  <c:v>135.65</c:v>
                </c:pt>
                <c:pt idx="267">
                  <c:v>135.65</c:v>
                </c:pt>
                <c:pt idx="268">
                  <c:v>135.65</c:v>
                </c:pt>
                <c:pt idx="269">
                  <c:v>135.65</c:v>
                </c:pt>
                <c:pt idx="270">
                  <c:v>135.65</c:v>
                </c:pt>
                <c:pt idx="271">
                  <c:v>135.65</c:v>
                </c:pt>
                <c:pt idx="272">
                  <c:v>135.65</c:v>
                </c:pt>
                <c:pt idx="273">
                  <c:v>135.65</c:v>
                </c:pt>
                <c:pt idx="274">
                  <c:v>135.65</c:v>
                </c:pt>
                <c:pt idx="275">
                  <c:v>135.65</c:v>
                </c:pt>
                <c:pt idx="276">
                  <c:v>135.65</c:v>
                </c:pt>
                <c:pt idx="277">
                  <c:v>135.65</c:v>
                </c:pt>
                <c:pt idx="278">
                  <c:v>135.65</c:v>
                </c:pt>
                <c:pt idx="279">
                  <c:v>135.65</c:v>
                </c:pt>
                <c:pt idx="280">
                  <c:v>135.65</c:v>
                </c:pt>
                <c:pt idx="281">
                  <c:v>135.65</c:v>
                </c:pt>
                <c:pt idx="282">
                  <c:v>135.65</c:v>
                </c:pt>
                <c:pt idx="283">
                  <c:v>135.65</c:v>
                </c:pt>
                <c:pt idx="284">
                  <c:v>135.65</c:v>
                </c:pt>
                <c:pt idx="285">
                  <c:v>135.65</c:v>
                </c:pt>
                <c:pt idx="286">
                  <c:v>135.65</c:v>
                </c:pt>
                <c:pt idx="287">
                  <c:v>135.65</c:v>
                </c:pt>
                <c:pt idx="288">
                  <c:v>135.65</c:v>
                </c:pt>
                <c:pt idx="289">
                  <c:v>135.65</c:v>
                </c:pt>
                <c:pt idx="290">
                  <c:v>135.65</c:v>
                </c:pt>
                <c:pt idx="291">
                  <c:v>135.65</c:v>
                </c:pt>
                <c:pt idx="292">
                  <c:v>135.65</c:v>
                </c:pt>
                <c:pt idx="293">
                  <c:v>135.65</c:v>
                </c:pt>
                <c:pt idx="294">
                  <c:v>135.65</c:v>
                </c:pt>
                <c:pt idx="295">
                  <c:v>135.65</c:v>
                </c:pt>
                <c:pt idx="296">
                  <c:v>135.65</c:v>
                </c:pt>
                <c:pt idx="297">
                  <c:v>135.65</c:v>
                </c:pt>
                <c:pt idx="298">
                  <c:v>135.65</c:v>
                </c:pt>
                <c:pt idx="299">
                  <c:v>135.65</c:v>
                </c:pt>
                <c:pt idx="300">
                  <c:v>135.65</c:v>
                </c:pt>
                <c:pt idx="301">
                  <c:v>135.65</c:v>
                </c:pt>
                <c:pt idx="302">
                  <c:v>135.65</c:v>
                </c:pt>
                <c:pt idx="303">
                  <c:v>135.65</c:v>
                </c:pt>
                <c:pt idx="304">
                  <c:v>135.65</c:v>
                </c:pt>
                <c:pt idx="305">
                  <c:v>135.65</c:v>
                </c:pt>
                <c:pt idx="306">
                  <c:v>135.65</c:v>
                </c:pt>
                <c:pt idx="307">
                  <c:v>135.65</c:v>
                </c:pt>
                <c:pt idx="308">
                  <c:v>135.65</c:v>
                </c:pt>
                <c:pt idx="309">
                  <c:v>135.65</c:v>
                </c:pt>
                <c:pt idx="310">
                  <c:v>135.65</c:v>
                </c:pt>
                <c:pt idx="311">
                  <c:v>135.65</c:v>
                </c:pt>
                <c:pt idx="312">
                  <c:v>135.65</c:v>
                </c:pt>
                <c:pt idx="313">
                  <c:v>135.65</c:v>
                </c:pt>
                <c:pt idx="314">
                  <c:v>135.65</c:v>
                </c:pt>
                <c:pt idx="315">
                  <c:v>135.65</c:v>
                </c:pt>
                <c:pt idx="316">
                  <c:v>135.65</c:v>
                </c:pt>
                <c:pt idx="317">
                  <c:v>135.65</c:v>
                </c:pt>
                <c:pt idx="318">
                  <c:v>135.65</c:v>
                </c:pt>
                <c:pt idx="319">
                  <c:v>135.65</c:v>
                </c:pt>
                <c:pt idx="320">
                  <c:v>135.65</c:v>
                </c:pt>
                <c:pt idx="321">
                  <c:v>135.65</c:v>
                </c:pt>
                <c:pt idx="322">
                  <c:v>135.65</c:v>
                </c:pt>
                <c:pt idx="323">
                  <c:v>135.65</c:v>
                </c:pt>
                <c:pt idx="324">
                  <c:v>135.65</c:v>
                </c:pt>
                <c:pt idx="325">
                  <c:v>135.65</c:v>
                </c:pt>
                <c:pt idx="326">
                  <c:v>135.65</c:v>
                </c:pt>
                <c:pt idx="327">
                  <c:v>135.65</c:v>
                </c:pt>
                <c:pt idx="328">
                  <c:v>135.65</c:v>
                </c:pt>
                <c:pt idx="329">
                  <c:v>135.65</c:v>
                </c:pt>
                <c:pt idx="330">
                  <c:v>135.65</c:v>
                </c:pt>
                <c:pt idx="331">
                  <c:v>135.65</c:v>
                </c:pt>
                <c:pt idx="332">
                  <c:v>135.65</c:v>
                </c:pt>
                <c:pt idx="333">
                  <c:v>135.65</c:v>
                </c:pt>
                <c:pt idx="334">
                  <c:v>135.65</c:v>
                </c:pt>
                <c:pt idx="335">
                  <c:v>135.65</c:v>
                </c:pt>
                <c:pt idx="336">
                  <c:v>135.65</c:v>
                </c:pt>
                <c:pt idx="337">
                  <c:v>135.65</c:v>
                </c:pt>
                <c:pt idx="338">
                  <c:v>135.65</c:v>
                </c:pt>
                <c:pt idx="339">
                  <c:v>135.65</c:v>
                </c:pt>
                <c:pt idx="340">
                  <c:v>135.65</c:v>
                </c:pt>
                <c:pt idx="341">
                  <c:v>135.65</c:v>
                </c:pt>
                <c:pt idx="342">
                  <c:v>135.65</c:v>
                </c:pt>
                <c:pt idx="343">
                  <c:v>135.65</c:v>
                </c:pt>
                <c:pt idx="344">
                  <c:v>135.65</c:v>
                </c:pt>
                <c:pt idx="345">
                  <c:v>135.65</c:v>
                </c:pt>
                <c:pt idx="346">
                  <c:v>135.65</c:v>
                </c:pt>
                <c:pt idx="347">
                  <c:v>135.65</c:v>
                </c:pt>
                <c:pt idx="348">
                  <c:v>135.65</c:v>
                </c:pt>
                <c:pt idx="349">
                  <c:v>135.65</c:v>
                </c:pt>
                <c:pt idx="350">
                  <c:v>135.65</c:v>
                </c:pt>
                <c:pt idx="351">
                  <c:v>135.65</c:v>
                </c:pt>
                <c:pt idx="352">
                  <c:v>135.65</c:v>
                </c:pt>
                <c:pt idx="353">
                  <c:v>135.65</c:v>
                </c:pt>
                <c:pt idx="354">
                  <c:v>135.65</c:v>
                </c:pt>
                <c:pt idx="355">
                  <c:v>135.65</c:v>
                </c:pt>
                <c:pt idx="356">
                  <c:v>135.65</c:v>
                </c:pt>
                <c:pt idx="357">
                  <c:v>135.65</c:v>
                </c:pt>
                <c:pt idx="358">
                  <c:v>135.65</c:v>
                </c:pt>
                <c:pt idx="359">
                  <c:v>135.65</c:v>
                </c:pt>
                <c:pt idx="360">
                  <c:v>135.65</c:v>
                </c:pt>
                <c:pt idx="361">
                  <c:v>135.65</c:v>
                </c:pt>
                <c:pt idx="362">
                  <c:v>135.65</c:v>
                </c:pt>
                <c:pt idx="363">
                  <c:v>135.65</c:v>
                </c:pt>
                <c:pt idx="364">
                  <c:v>135.65</c:v>
                </c:pt>
                <c:pt idx="365">
                  <c:v>135.65</c:v>
                </c:pt>
                <c:pt idx="366">
                  <c:v>135.65</c:v>
                </c:pt>
                <c:pt idx="367">
                  <c:v>135.65</c:v>
                </c:pt>
                <c:pt idx="368">
                  <c:v>135.65</c:v>
                </c:pt>
                <c:pt idx="369">
                  <c:v>135.65</c:v>
                </c:pt>
                <c:pt idx="370">
                  <c:v>135.65</c:v>
                </c:pt>
                <c:pt idx="371">
                  <c:v>135.65</c:v>
                </c:pt>
                <c:pt idx="372">
                  <c:v>135.65</c:v>
                </c:pt>
                <c:pt idx="373">
                  <c:v>135.65</c:v>
                </c:pt>
                <c:pt idx="374">
                  <c:v>135.65</c:v>
                </c:pt>
                <c:pt idx="375">
                  <c:v>135.65</c:v>
                </c:pt>
                <c:pt idx="376">
                  <c:v>135.65</c:v>
                </c:pt>
                <c:pt idx="377">
                  <c:v>135.65</c:v>
                </c:pt>
                <c:pt idx="378">
                  <c:v>135.65</c:v>
                </c:pt>
                <c:pt idx="379">
                  <c:v>135.65</c:v>
                </c:pt>
                <c:pt idx="380">
                  <c:v>135.65</c:v>
                </c:pt>
                <c:pt idx="381">
                  <c:v>135.65</c:v>
                </c:pt>
                <c:pt idx="382">
                  <c:v>135.65</c:v>
                </c:pt>
                <c:pt idx="383">
                  <c:v>135.65</c:v>
                </c:pt>
                <c:pt idx="384">
                  <c:v>135.65</c:v>
                </c:pt>
                <c:pt idx="385">
                  <c:v>135.65</c:v>
                </c:pt>
                <c:pt idx="386">
                  <c:v>135.65</c:v>
                </c:pt>
                <c:pt idx="387">
                  <c:v>135.65</c:v>
                </c:pt>
                <c:pt idx="388">
                  <c:v>135.65</c:v>
                </c:pt>
                <c:pt idx="389">
                  <c:v>135.65</c:v>
                </c:pt>
                <c:pt idx="390">
                  <c:v>135.65</c:v>
                </c:pt>
                <c:pt idx="391">
                  <c:v>135.65</c:v>
                </c:pt>
                <c:pt idx="392">
                  <c:v>135.65</c:v>
                </c:pt>
                <c:pt idx="393">
                  <c:v>135.65</c:v>
                </c:pt>
                <c:pt idx="394">
                  <c:v>135.65</c:v>
                </c:pt>
                <c:pt idx="395">
                  <c:v>135.65</c:v>
                </c:pt>
                <c:pt idx="396">
                  <c:v>135.65</c:v>
                </c:pt>
                <c:pt idx="397">
                  <c:v>135.65</c:v>
                </c:pt>
                <c:pt idx="398">
                  <c:v>135.65</c:v>
                </c:pt>
                <c:pt idx="399">
                  <c:v>135.65</c:v>
                </c:pt>
                <c:pt idx="400">
                  <c:v>135.65</c:v>
                </c:pt>
                <c:pt idx="401">
                  <c:v>135.65</c:v>
                </c:pt>
                <c:pt idx="402">
                  <c:v>135.65</c:v>
                </c:pt>
                <c:pt idx="403">
                  <c:v>135.65</c:v>
                </c:pt>
                <c:pt idx="404">
                  <c:v>135.65</c:v>
                </c:pt>
                <c:pt idx="405">
                  <c:v>135.65</c:v>
                </c:pt>
                <c:pt idx="406">
                  <c:v>135.65</c:v>
                </c:pt>
                <c:pt idx="407">
                  <c:v>135.65</c:v>
                </c:pt>
                <c:pt idx="408">
                  <c:v>135.65</c:v>
                </c:pt>
                <c:pt idx="409">
                  <c:v>135.65</c:v>
                </c:pt>
                <c:pt idx="410">
                  <c:v>135.65</c:v>
                </c:pt>
                <c:pt idx="411">
                  <c:v>135.65</c:v>
                </c:pt>
                <c:pt idx="412">
                  <c:v>135.65</c:v>
                </c:pt>
                <c:pt idx="413">
                  <c:v>135.65</c:v>
                </c:pt>
                <c:pt idx="414">
                  <c:v>135.65</c:v>
                </c:pt>
                <c:pt idx="415">
                  <c:v>135.65</c:v>
                </c:pt>
                <c:pt idx="416">
                  <c:v>135.65</c:v>
                </c:pt>
                <c:pt idx="417">
                  <c:v>135.65</c:v>
                </c:pt>
                <c:pt idx="418">
                  <c:v>135.65</c:v>
                </c:pt>
                <c:pt idx="419">
                  <c:v>135.65</c:v>
                </c:pt>
                <c:pt idx="420">
                  <c:v>135.65</c:v>
                </c:pt>
                <c:pt idx="421">
                  <c:v>135.65</c:v>
                </c:pt>
                <c:pt idx="422">
                  <c:v>135.65</c:v>
                </c:pt>
                <c:pt idx="423">
                  <c:v>135.65</c:v>
                </c:pt>
                <c:pt idx="424">
                  <c:v>135.65</c:v>
                </c:pt>
                <c:pt idx="425">
                  <c:v>135.65</c:v>
                </c:pt>
                <c:pt idx="426">
                  <c:v>135.65</c:v>
                </c:pt>
                <c:pt idx="427">
                  <c:v>135.65</c:v>
                </c:pt>
                <c:pt idx="428">
                  <c:v>135.65</c:v>
                </c:pt>
                <c:pt idx="429">
                  <c:v>135.65</c:v>
                </c:pt>
                <c:pt idx="430">
                  <c:v>135.65</c:v>
                </c:pt>
                <c:pt idx="431">
                  <c:v>135.65</c:v>
                </c:pt>
                <c:pt idx="432">
                  <c:v>135.65</c:v>
                </c:pt>
                <c:pt idx="433">
                  <c:v>135.65</c:v>
                </c:pt>
                <c:pt idx="434">
                  <c:v>135.65</c:v>
                </c:pt>
                <c:pt idx="435">
                  <c:v>135.65</c:v>
                </c:pt>
                <c:pt idx="436">
                  <c:v>135.65</c:v>
                </c:pt>
                <c:pt idx="437">
                  <c:v>135.65</c:v>
                </c:pt>
                <c:pt idx="438">
                  <c:v>135.65</c:v>
                </c:pt>
                <c:pt idx="439">
                  <c:v>135.65</c:v>
                </c:pt>
                <c:pt idx="440">
                  <c:v>135.65</c:v>
                </c:pt>
                <c:pt idx="441">
                  <c:v>135.65</c:v>
                </c:pt>
                <c:pt idx="442">
                  <c:v>135.65</c:v>
                </c:pt>
                <c:pt idx="443">
                  <c:v>135.65</c:v>
                </c:pt>
                <c:pt idx="444">
                  <c:v>135.65</c:v>
                </c:pt>
                <c:pt idx="445">
                  <c:v>135.65</c:v>
                </c:pt>
                <c:pt idx="446">
                  <c:v>135.65</c:v>
                </c:pt>
                <c:pt idx="447">
                  <c:v>135.65</c:v>
                </c:pt>
                <c:pt idx="448">
                  <c:v>135.65</c:v>
                </c:pt>
                <c:pt idx="449">
                  <c:v>135.65</c:v>
                </c:pt>
                <c:pt idx="450">
                  <c:v>135.65</c:v>
                </c:pt>
                <c:pt idx="451">
                  <c:v>135.65</c:v>
                </c:pt>
                <c:pt idx="452">
                  <c:v>135.65</c:v>
                </c:pt>
                <c:pt idx="453">
                  <c:v>135.65</c:v>
                </c:pt>
                <c:pt idx="454">
                  <c:v>135.65</c:v>
                </c:pt>
                <c:pt idx="455">
                  <c:v>135.65</c:v>
                </c:pt>
                <c:pt idx="456">
                  <c:v>135.65</c:v>
                </c:pt>
                <c:pt idx="457">
                  <c:v>135.65</c:v>
                </c:pt>
                <c:pt idx="458">
                  <c:v>135.65</c:v>
                </c:pt>
                <c:pt idx="459">
                  <c:v>135.65</c:v>
                </c:pt>
                <c:pt idx="460">
                  <c:v>135.65</c:v>
                </c:pt>
                <c:pt idx="461">
                  <c:v>135.65</c:v>
                </c:pt>
                <c:pt idx="462">
                  <c:v>135.65</c:v>
                </c:pt>
                <c:pt idx="463">
                  <c:v>135.65</c:v>
                </c:pt>
                <c:pt idx="464">
                  <c:v>135.65</c:v>
                </c:pt>
                <c:pt idx="465">
                  <c:v>135.65</c:v>
                </c:pt>
                <c:pt idx="466">
                  <c:v>135.65</c:v>
                </c:pt>
                <c:pt idx="467">
                  <c:v>135.65</c:v>
                </c:pt>
                <c:pt idx="468">
                  <c:v>135.65</c:v>
                </c:pt>
                <c:pt idx="469">
                  <c:v>135.65</c:v>
                </c:pt>
                <c:pt idx="470">
                  <c:v>135.65</c:v>
                </c:pt>
                <c:pt idx="471">
                  <c:v>135.65</c:v>
                </c:pt>
                <c:pt idx="472">
                  <c:v>135.65</c:v>
                </c:pt>
                <c:pt idx="473">
                  <c:v>135.65</c:v>
                </c:pt>
                <c:pt idx="474">
                  <c:v>135.65</c:v>
                </c:pt>
                <c:pt idx="475">
                  <c:v>135.65</c:v>
                </c:pt>
                <c:pt idx="476">
                  <c:v>135.65</c:v>
                </c:pt>
                <c:pt idx="477">
                  <c:v>135.65</c:v>
                </c:pt>
                <c:pt idx="478">
                  <c:v>135.65</c:v>
                </c:pt>
                <c:pt idx="479">
                  <c:v>135.65</c:v>
                </c:pt>
                <c:pt idx="480">
                  <c:v>135.65</c:v>
                </c:pt>
                <c:pt idx="481">
                  <c:v>135.65</c:v>
                </c:pt>
                <c:pt idx="482">
                  <c:v>135.65</c:v>
                </c:pt>
                <c:pt idx="483">
                  <c:v>135.65</c:v>
                </c:pt>
                <c:pt idx="484">
                  <c:v>135.65</c:v>
                </c:pt>
                <c:pt idx="485">
                  <c:v>135.65</c:v>
                </c:pt>
                <c:pt idx="486">
                  <c:v>135.65</c:v>
                </c:pt>
                <c:pt idx="487">
                  <c:v>135.65</c:v>
                </c:pt>
                <c:pt idx="488">
                  <c:v>135.65</c:v>
                </c:pt>
                <c:pt idx="489">
                  <c:v>135.65</c:v>
                </c:pt>
                <c:pt idx="490">
                  <c:v>135.65</c:v>
                </c:pt>
                <c:pt idx="491">
                  <c:v>135.65</c:v>
                </c:pt>
                <c:pt idx="492">
                  <c:v>135.65</c:v>
                </c:pt>
                <c:pt idx="493">
                  <c:v>135.65</c:v>
                </c:pt>
                <c:pt idx="494">
                  <c:v>135.65</c:v>
                </c:pt>
                <c:pt idx="495">
                  <c:v>135.65</c:v>
                </c:pt>
                <c:pt idx="496">
                  <c:v>135.65</c:v>
                </c:pt>
                <c:pt idx="497">
                  <c:v>135.65</c:v>
                </c:pt>
                <c:pt idx="498">
                  <c:v>135.65</c:v>
                </c:pt>
                <c:pt idx="499">
                  <c:v>135.65</c:v>
                </c:pt>
                <c:pt idx="500">
                  <c:v>135.65</c:v>
                </c:pt>
                <c:pt idx="501">
                  <c:v>135.65</c:v>
                </c:pt>
                <c:pt idx="502">
                  <c:v>135.65</c:v>
                </c:pt>
                <c:pt idx="503">
                  <c:v>135.65</c:v>
                </c:pt>
                <c:pt idx="504">
                  <c:v>135.65</c:v>
                </c:pt>
                <c:pt idx="505">
                  <c:v>135.65</c:v>
                </c:pt>
                <c:pt idx="506">
                  <c:v>135.65</c:v>
                </c:pt>
                <c:pt idx="507">
                  <c:v>135.65</c:v>
                </c:pt>
                <c:pt idx="508">
                  <c:v>135.65</c:v>
                </c:pt>
                <c:pt idx="509">
                  <c:v>135.65</c:v>
                </c:pt>
                <c:pt idx="510">
                  <c:v>135.65</c:v>
                </c:pt>
                <c:pt idx="511">
                  <c:v>135.65</c:v>
                </c:pt>
                <c:pt idx="512">
                  <c:v>135.65</c:v>
                </c:pt>
                <c:pt idx="513">
                  <c:v>135.65</c:v>
                </c:pt>
                <c:pt idx="514">
                  <c:v>135.65</c:v>
                </c:pt>
                <c:pt idx="515">
                  <c:v>135.65</c:v>
                </c:pt>
                <c:pt idx="516">
                  <c:v>135.65</c:v>
                </c:pt>
                <c:pt idx="517">
                  <c:v>135.65</c:v>
                </c:pt>
                <c:pt idx="518">
                  <c:v>135.65</c:v>
                </c:pt>
                <c:pt idx="519">
                  <c:v>135.65</c:v>
                </c:pt>
                <c:pt idx="520">
                  <c:v>135.65</c:v>
                </c:pt>
                <c:pt idx="521">
                  <c:v>135.65</c:v>
                </c:pt>
                <c:pt idx="522">
                  <c:v>135.65</c:v>
                </c:pt>
                <c:pt idx="523">
                  <c:v>135.65</c:v>
                </c:pt>
                <c:pt idx="524">
                  <c:v>135.65</c:v>
                </c:pt>
                <c:pt idx="525">
                  <c:v>135.65</c:v>
                </c:pt>
                <c:pt idx="526">
                  <c:v>135.65</c:v>
                </c:pt>
                <c:pt idx="527">
                  <c:v>135.65</c:v>
                </c:pt>
                <c:pt idx="528">
                  <c:v>135.65</c:v>
                </c:pt>
                <c:pt idx="529">
                  <c:v>135.65</c:v>
                </c:pt>
                <c:pt idx="530">
                  <c:v>135.65</c:v>
                </c:pt>
                <c:pt idx="531">
                  <c:v>135.65</c:v>
                </c:pt>
                <c:pt idx="532">
                  <c:v>135.65</c:v>
                </c:pt>
                <c:pt idx="533">
                  <c:v>135.65</c:v>
                </c:pt>
                <c:pt idx="534">
                  <c:v>135.65</c:v>
                </c:pt>
                <c:pt idx="535">
                  <c:v>135.65</c:v>
                </c:pt>
                <c:pt idx="536">
                  <c:v>135.65</c:v>
                </c:pt>
                <c:pt idx="537">
                  <c:v>135.65</c:v>
                </c:pt>
                <c:pt idx="538">
                  <c:v>135.65</c:v>
                </c:pt>
                <c:pt idx="539">
                  <c:v>135.65</c:v>
                </c:pt>
                <c:pt idx="540">
                  <c:v>135.65</c:v>
                </c:pt>
                <c:pt idx="541">
                  <c:v>135.65</c:v>
                </c:pt>
                <c:pt idx="542">
                  <c:v>135.65</c:v>
                </c:pt>
                <c:pt idx="543">
                  <c:v>135.65</c:v>
                </c:pt>
                <c:pt idx="544">
                  <c:v>135.65</c:v>
                </c:pt>
                <c:pt idx="545">
                  <c:v>135.65</c:v>
                </c:pt>
                <c:pt idx="546">
                  <c:v>135.65</c:v>
                </c:pt>
                <c:pt idx="547">
                  <c:v>135.65</c:v>
                </c:pt>
                <c:pt idx="548">
                  <c:v>135.65</c:v>
                </c:pt>
                <c:pt idx="549">
                  <c:v>135.65</c:v>
                </c:pt>
                <c:pt idx="550">
                  <c:v>135.65</c:v>
                </c:pt>
                <c:pt idx="551">
                  <c:v>135.65</c:v>
                </c:pt>
                <c:pt idx="552">
                  <c:v>135.65</c:v>
                </c:pt>
                <c:pt idx="553">
                  <c:v>135.65</c:v>
                </c:pt>
                <c:pt idx="554">
                  <c:v>135.65</c:v>
                </c:pt>
                <c:pt idx="555">
                  <c:v>135.65</c:v>
                </c:pt>
                <c:pt idx="556">
                  <c:v>135.65</c:v>
                </c:pt>
                <c:pt idx="557">
                  <c:v>135.65</c:v>
                </c:pt>
                <c:pt idx="558">
                  <c:v>135.65</c:v>
                </c:pt>
                <c:pt idx="559">
                  <c:v>135.65</c:v>
                </c:pt>
                <c:pt idx="560">
                  <c:v>135.65</c:v>
                </c:pt>
                <c:pt idx="561">
                  <c:v>135.65</c:v>
                </c:pt>
                <c:pt idx="562">
                  <c:v>135.65</c:v>
                </c:pt>
                <c:pt idx="563">
                  <c:v>135.65</c:v>
                </c:pt>
                <c:pt idx="564">
                  <c:v>135.65</c:v>
                </c:pt>
                <c:pt idx="565">
                  <c:v>135.65</c:v>
                </c:pt>
                <c:pt idx="566">
                  <c:v>135.65</c:v>
                </c:pt>
                <c:pt idx="567">
                  <c:v>135.65</c:v>
                </c:pt>
                <c:pt idx="568">
                  <c:v>135.65</c:v>
                </c:pt>
                <c:pt idx="569">
                  <c:v>135.65</c:v>
                </c:pt>
                <c:pt idx="570">
                  <c:v>135.65</c:v>
                </c:pt>
                <c:pt idx="571">
                  <c:v>135.65</c:v>
                </c:pt>
                <c:pt idx="572">
                  <c:v>135.65</c:v>
                </c:pt>
                <c:pt idx="573">
                  <c:v>135.65</c:v>
                </c:pt>
                <c:pt idx="574">
                  <c:v>135.65</c:v>
                </c:pt>
                <c:pt idx="575">
                  <c:v>135.65</c:v>
                </c:pt>
                <c:pt idx="576">
                  <c:v>135.65</c:v>
                </c:pt>
                <c:pt idx="577">
                  <c:v>135.65</c:v>
                </c:pt>
                <c:pt idx="578">
                  <c:v>135.65</c:v>
                </c:pt>
                <c:pt idx="579">
                  <c:v>135.65</c:v>
                </c:pt>
                <c:pt idx="580">
                  <c:v>135.65</c:v>
                </c:pt>
                <c:pt idx="581">
                  <c:v>135.65</c:v>
                </c:pt>
                <c:pt idx="582">
                  <c:v>135.65</c:v>
                </c:pt>
                <c:pt idx="583">
                  <c:v>135.65</c:v>
                </c:pt>
                <c:pt idx="584">
                  <c:v>135.65</c:v>
                </c:pt>
                <c:pt idx="585">
                  <c:v>135.65</c:v>
                </c:pt>
                <c:pt idx="586">
                  <c:v>135.65</c:v>
                </c:pt>
                <c:pt idx="587">
                  <c:v>135.65</c:v>
                </c:pt>
                <c:pt idx="588">
                  <c:v>135.65</c:v>
                </c:pt>
                <c:pt idx="589">
                  <c:v>135.65</c:v>
                </c:pt>
                <c:pt idx="590">
                  <c:v>135.65</c:v>
                </c:pt>
                <c:pt idx="591">
                  <c:v>135.65</c:v>
                </c:pt>
                <c:pt idx="592">
                  <c:v>135.65</c:v>
                </c:pt>
                <c:pt idx="593">
                  <c:v>135.65</c:v>
                </c:pt>
                <c:pt idx="594">
                  <c:v>135.65</c:v>
                </c:pt>
                <c:pt idx="595">
                  <c:v>135.65</c:v>
                </c:pt>
                <c:pt idx="596">
                  <c:v>135.65</c:v>
                </c:pt>
                <c:pt idx="597">
                  <c:v>135.65</c:v>
                </c:pt>
                <c:pt idx="598">
                  <c:v>135.65</c:v>
                </c:pt>
                <c:pt idx="599">
                  <c:v>135.65</c:v>
                </c:pt>
                <c:pt idx="600">
                  <c:v>135.65</c:v>
                </c:pt>
                <c:pt idx="601">
                  <c:v>135.65</c:v>
                </c:pt>
                <c:pt idx="602">
                  <c:v>135.65</c:v>
                </c:pt>
                <c:pt idx="603">
                  <c:v>135.65</c:v>
                </c:pt>
                <c:pt idx="604">
                  <c:v>135.65</c:v>
                </c:pt>
                <c:pt idx="605">
                  <c:v>135.65</c:v>
                </c:pt>
                <c:pt idx="606">
                  <c:v>135.65</c:v>
                </c:pt>
                <c:pt idx="607">
                  <c:v>135.65</c:v>
                </c:pt>
                <c:pt idx="608">
                  <c:v>135.65</c:v>
                </c:pt>
                <c:pt idx="609">
                  <c:v>135.65</c:v>
                </c:pt>
                <c:pt idx="610">
                  <c:v>135.65</c:v>
                </c:pt>
                <c:pt idx="611">
                  <c:v>135.65</c:v>
                </c:pt>
                <c:pt idx="612">
                  <c:v>135.65</c:v>
                </c:pt>
                <c:pt idx="613">
                  <c:v>135.65</c:v>
                </c:pt>
                <c:pt idx="614">
                  <c:v>135.65</c:v>
                </c:pt>
                <c:pt idx="615">
                  <c:v>135.65</c:v>
                </c:pt>
                <c:pt idx="616">
                  <c:v>135.65</c:v>
                </c:pt>
                <c:pt idx="617">
                  <c:v>135.65</c:v>
                </c:pt>
                <c:pt idx="618">
                  <c:v>135.65</c:v>
                </c:pt>
                <c:pt idx="619">
                  <c:v>135.65</c:v>
                </c:pt>
                <c:pt idx="620">
                  <c:v>135.65</c:v>
                </c:pt>
                <c:pt idx="621">
                  <c:v>135.65</c:v>
                </c:pt>
                <c:pt idx="622">
                  <c:v>135.65</c:v>
                </c:pt>
                <c:pt idx="623">
                  <c:v>135.65</c:v>
                </c:pt>
                <c:pt idx="624">
                  <c:v>135.65</c:v>
                </c:pt>
                <c:pt idx="625">
                  <c:v>135.65</c:v>
                </c:pt>
                <c:pt idx="626">
                  <c:v>135.65</c:v>
                </c:pt>
                <c:pt idx="627">
                  <c:v>135.65</c:v>
                </c:pt>
                <c:pt idx="628">
                  <c:v>135.65</c:v>
                </c:pt>
                <c:pt idx="629">
                  <c:v>135.65</c:v>
                </c:pt>
                <c:pt idx="630">
                  <c:v>135.65</c:v>
                </c:pt>
                <c:pt idx="631">
                  <c:v>135.65</c:v>
                </c:pt>
                <c:pt idx="632">
                  <c:v>135.65</c:v>
                </c:pt>
                <c:pt idx="633">
                  <c:v>135.65</c:v>
                </c:pt>
                <c:pt idx="634">
                  <c:v>135.65</c:v>
                </c:pt>
                <c:pt idx="635">
                  <c:v>135.65</c:v>
                </c:pt>
                <c:pt idx="636">
                  <c:v>135.65</c:v>
                </c:pt>
                <c:pt idx="637">
                  <c:v>135.65</c:v>
                </c:pt>
                <c:pt idx="638">
                  <c:v>135.65</c:v>
                </c:pt>
                <c:pt idx="639">
                  <c:v>135.65</c:v>
                </c:pt>
                <c:pt idx="640">
                  <c:v>135.65</c:v>
                </c:pt>
                <c:pt idx="641">
                  <c:v>135.65</c:v>
                </c:pt>
                <c:pt idx="642">
                  <c:v>135.65</c:v>
                </c:pt>
                <c:pt idx="643">
                  <c:v>135.65</c:v>
                </c:pt>
                <c:pt idx="644">
                  <c:v>135.65</c:v>
                </c:pt>
                <c:pt idx="645">
                  <c:v>135.65</c:v>
                </c:pt>
                <c:pt idx="646">
                  <c:v>135.65</c:v>
                </c:pt>
                <c:pt idx="647">
                  <c:v>135.65</c:v>
                </c:pt>
                <c:pt idx="648">
                  <c:v>135.65</c:v>
                </c:pt>
                <c:pt idx="649">
                  <c:v>135.65</c:v>
                </c:pt>
                <c:pt idx="650">
                  <c:v>135.65</c:v>
                </c:pt>
                <c:pt idx="651">
                  <c:v>135.65</c:v>
                </c:pt>
                <c:pt idx="652">
                  <c:v>135.65</c:v>
                </c:pt>
                <c:pt idx="653">
                  <c:v>135.65</c:v>
                </c:pt>
                <c:pt idx="654">
                  <c:v>135.65</c:v>
                </c:pt>
                <c:pt idx="655">
                  <c:v>135.65</c:v>
                </c:pt>
                <c:pt idx="656">
                  <c:v>135.65</c:v>
                </c:pt>
                <c:pt idx="657">
                  <c:v>135.65</c:v>
                </c:pt>
                <c:pt idx="658">
                  <c:v>135.65</c:v>
                </c:pt>
                <c:pt idx="659">
                  <c:v>135.65</c:v>
                </c:pt>
                <c:pt idx="660">
                  <c:v>135.65</c:v>
                </c:pt>
                <c:pt idx="661">
                  <c:v>135.65</c:v>
                </c:pt>
                <c:pt idx="662">
                  <c:v>135.65</c:v>
                </c:pt>
                <c:pt idx="663">
                  <c:v>135.65</c:v>
                </c:pt>
                <c:pt idx="664">
                  <c:v>135.65</c:v>
                </c:pt>
                <c:pt idx="665">
                  <c:v>135.65</c:v>
                </c:pt>
                <c:pt idx="666">
                  <c:v>135.65</c:v>
                </c:pt>
                <c:pt idx="667">
                  <c:v>135.65</c:v>
                </c:pt>
                <c:pt idx="668">
                  <c:v>135.65</c:v>
                </c:pt>
                <c:pt idx="669">
                  <c:v>135.65</c:v>
                </c:pt>
                <c:pt idx="670">
                  <c:v>135.65</c:v>
                </c:pt>
                <c:pt idx="671">
                  <c:v>135.65</c:v>
                </c:pt>
                <c:pt idx="672">
                  <c:v>135.65</c:v>
                </c:pt>
                <c:pt idx="673">
                  <c:v>135.65</c:v>
                </c:pt>
                <c:pt idx="674">
                  <c:v>135.65</c:v>
                </c:pt>
                <c:pt idx="675">
                  <c:v>135.65</c:v>
                </c:pt>
                <c:pt idx="676">
                  <c:v>135.65</c:v>
                </c:pt>
                <c:pt idx="677">
                  <c:v>135.65</c:v>
                </c:pt>
                <c:pt idx="678">
                  <c:v>135.65</c:v>
                </c:pt>
                <c:pt idx="679">
                  <c:v>135.65</c:v>
                </c:pt>
                <c:pt idx="680">
                  <c:v>135.65</c:v>
                </c:pt>
                <c:pt idx="681">
                  <c:v>135.65</c:v>
                </c:pt>
                <c:pt idx="682">
                  <c:v>135.65</c:v>
                </c:pt>
                <c:pt idx="683">
                  <c:v>135.65</c:v>
                </c:pt>
                <c:pt idx="684">
                  <c:v>135.65</c:v>
                </c:pt>
                <c:pt idx="685">
                  <c:v>135.65</c:v>
                </c:pt>
                <c:pt idx="686">
                  <c:v>135.65</c:v>
                </c:pt>
                <c:pt idx="687">
                  <c:v>135.65</c:v>
                </c:pt>
                <c:pt idx="688">
                  <c:v>135.65</c:v>
                </c:pt>
                <c:pt idx="689">
                  <c:v>135.65</c:v>
                </c:pt>
                <c:pt idx="690">
                  <c:v>135.65</c:v>
                </c:pt>
                <c:pt idx="691">
                  <c:v>135.65</c:v>
                </c:pt>
                <c:pt idx="692">
                  <c:v>135.65</c:v>
                </c:pt>
                <c:pt idx="693">
                  <c:v>135.65</c:v>
                </c:pt>
                <c:pt idx="694">
                  <c:v>135.65</c:v>
                </c:pt>
                <c:pt idx="695">
                  <c:v>135.65</c:v>
                </c:pt>
                <c:pt idx="696">
                  <c:v>135.65</c:v>
                </c:pt>
                <c:pt idx="697">
                  <c:v>135.65</c:v>
                </c:pt>
                <c:pt idx="698">
                  <c:v>135.65</c:v>
                </c:pt>
                <c:pt idx="699">
                  <c:v>135.65</c:v>
                </c:pt>
                <c:pt idx="700">
                  <c:v>135.65</c:v>
                </c:pt>
                <c:pt idx="701">
                  <c:v>135.65</c:v>
                </c:pt>
                <c:pt idx="702">
                  <c:v>135.65</c:v>
                </c:pt>
                <c:pt idx="703">
                  <c:v>135.65</c:v>
                </c:pt>
                <c:pt idx="704">
                  <c:v>135.65</c:v>
                </c:pt>
                <c:pt idx="705">
                  <c:v>135.65</c:v>
                </c:pt>
                <c:pt idx="706">
                  <c:v>135.65</c:v>
                </c:pt>
                <c:pt idx="707">
                  <c:v>135.65</c:v>
                </c:pt>
                <c:pt idx="708">
                  <c:v>135.65</c:v>
                </c:pt>
                <c:pt idx="709">
                  <c:v>135.65</c:v>
                </c:pt>
                <c:pt idx="710">
                  <c:v>135.65</c:v>
                </c:pt>
                <c:pt idx="711">
                  <c:v>135.65</c:v>
                </c:pt>
                <c:pt idx="712">
                  <c:v>135.65</c:v>
                </c:pt>
                <c:pt idx="713">
                  <c:v>135.65</c:v>
                </c:pt>
                <c:pt idx="714">
                  <c:v>135.65</c:v>
                </c:pt>
                <c:pt idx="715">
                  <c:v>135.65</c:v>
                </c:pt>
                <c:pt idx="716">
                  <c:v>135.65</c:v>
                </c:pt>
                <c:pt idx="717">
                  <c:v>135.65</c:v>
                </c:pt>
                <c:pt idx="718">
                  <c:v>135.65</c:v>
                </c:pt>
                <c:pt idx="719">
                  <c:v>135.65</c:v>
                </c:pt>
                <c:pt idx="720">
                  <c:v>135.65</c:v>
                </c:pt>
                <c:pt idx="721">
                  <c:v>135.65</c:v>
                </c:pt>
                <c:pt idx="722">
                  <c:v>135.65</c:v>
                </c:pt>
                <c:pt idx="723">
                  <c:v>135.65</c:v>
                </c:pt>
                <c:pt idx="724">
                  <c:v>135.65</c:v>
                </c:pt>
                <c:pt idx="725">
                  <c:v>135.65</c:v>
                </c:pt>
                <c:pt idx="726">
                  <c:v>135.65</c:v>
                </c:pt>
                <c:pt idx="727">
                  <c:v>135.65</c:v>
                </c:pt>
                <c:pt idx="728">
                  <c:v>135.65</c:v>
                </c:pt>
                <c:pt idx="729">
                  <c:v>135.65</c:v>
                </c:pt>
                <c:pt idx="730">
                  <c:v>135.65</c:v>
                </c:pt>
                <c:pt idx="731">
                  <c:v>135.65</c:v>
                </c:pt>
                <c:pt idx="732">
                  <c:v>135.65</c:v>
                </c:pt>
                <c:pt idx="733">
                  <c:v>135.65</c:v>
                </c:pt>
                <c:pt idx="734">
                  <c:v>135.65</c:v>
                </c:pt>
                <c:pt idx="735">
                  <c:v>135.65</c:v>
                </c:pt>
                <c:pt idx="736">
                  <c:v>135.65</c:v>
                </c:pt>
                <c:pt idx="737">
                  <c:v>135.65</c:v>
                </c:pt>
                <c:pt idx="738">
                  <c:v>135.65</c:v>
                </c:pt>
                <c:pt idx="739">
                  <c:v>135.65</c:v>
                </c:pt>
                <c:pt idx="740">
                  <c:v>135.65</c:v>
                </c:pt>
                <c:pt idx="741">
                  <c:v>135.65</c:v>
                </c:pt>
                <c:pt idx="742">
                  <c:v>135.65</c:v>
                </c:pt>
                <c:pt idx="743">
                  <c:v>135.65</c:v>
                </c:pt>
                <c:pt idx="744">
                  <c:v>135.65</c:v>
                </c:pt>
                <c:pt idx="745">
                  <c:v>135.65</c:v>
                </c:pt>
                <c:pt idx="746">
                  <c:v>135.65</c:v>
                </c:pt>
                <c:pt idx="747">
                  <c:v>135.65</c:v>
                </c:pt>
                <c:pt idx="748">
                  <c:v>135.65</c:v>
                </c:pt>
                <c:pt idx="749">
                  <c:v>135.65</c:v>
                </c:pt>
                <c:pt idx="750">
                  <c:v>135.65</c:v>
                </c:pt>
                <c:pt idx="751">
                  <c:v>135.65</c:v>
                </c:pt>
                <c:pt idx="752">
                  <c:v>135.65</c:v>
                </c:pt>
                <c:pt idx="753">
                  <c:v>135.65</c:v>
                </c:pt>
                <c:pt idx="754">
                  <c:v>135.65</c:v>
                </c:pt>
                <c:pt idx="755">
                  <c:v>135.65</c:v>
                </c:pt>
                <c:pt idx="756">
                  <c:v>135.65</c:v>
                </c:pt>
                <c:pt idx="757">
                  <c:v>135.65</c:v>
                </c:pt>
                <c:pt idx="758">
                  <c:v>135.65</c:v>
                </c:pt>
                <c:pt idx="759">
                  <c:v>135.65</c:v>
                </c:pt>
                <c:pt idx="760">
                  <c:v>135.65</c:v>
                </c:pt>
                <c:pt idx="761">
                  <c:v>135.65</c:v>
                </c:pt>
                <c:pt idx="762">
                  <c:v>135.65</c:v>
                </c:pt>
                <c:pt idx="763">
                  <c:v>135.65</c:v>
                </c:pt>
                <c:pt idx="764">
                  <c:v>135.65</c:v>
                </c:pt>
                <c:pt idx="765">
                  <c:v>135.65</c:v>
                </c:pt>
                <c:pt idx="766">
                  <c:v>135.65</c:v>
                </c:pt>
                <c:pt idx="767">
                  <c:v>135.65</c:v>
                </c:pt>
                <c:pt idx="768">
                  <c:v>135.65</c:v>
                </c:pt>
                <c:pt idx="769">
                  <c:v>135.65</c:v>
                </c:pt>
                <c:pt idx="770">
                  <c:v>135.65</c:v>
                </c:pt>
                <c:pt idx="771">
                  <c:v>135.65</c:v>
                </c:pt>
                <c:pt idx="772">
                  <c:v>135.65</c:v>
                </c:pt>
                <c:pt idx="773">
                  <c:v>135.65</c:v>
                </c:pt>
                <c:pt idx="774">
                  <c:v>135.65</c:v>
                </c:pt>
                <c:pt idx="775">
                  <c:v>135.65</c:v>
                </c:pt>
                <c:pt idx="776">
                  <c:v>135.65</c:v>
                </c:pt>
                <c:pt idx="777">
                  <c:v>135.65</c:v>
                </c:pt>
                <c:pt idx="778">
                  <c:v>135.65</c:v>
                </c:pt>
                <c:pt idx="779">
                  <c:v>135.65</c:v>
                </c:pt>
                <c:pt idx="780">
                  <c:v>135.65</c:v>
                </c:pt>
                <c:pt idx="781">
                  <c:v>135.65</c:v>
                </c:pt>
                <c:pt idx="782">
                  <c:v>135.65</c:v>
                </c:pt>
                <c:pt idx="783">
                  <c:v>135.65</c:v>
                </c:pt>
                <c:pt idx="784">
                  <c:v>135.65</c:v>
                </c:pt>
                <c:pt idx="785">
                  <c:v>135.65</c:v>
                </c:pt>
                <c:pt idx="786">
                  <c:v>135.65</c:v>
                </c:pt>
                <c:pt idx="787">
                  <c:v>135.65</c:v>
                </c:pt>
                <c:pt idx="788">
                  <c:v>135.65</c:v>
                </c:pt>
                <c:pt idx="789">
                  <c:v>135.65</c:v>
                </c:pt>
                <c:pt idx="790">
                  <c:v>135.65</c:v>
                </c:pt>
                <c:pt idx="791">
                  <c:v>135.65</c:v>
                </c:pt>
                <c:pt idx="792">
                  <c:v>135.65</c:v>
                </c:pt>
                <c:pt idx="793">
                  <c:v>135.65</c:v>
                </c:pt>
                <c:pt idx="794">
                  <c:v>135.65</c:v>
                </c:pt>
                <c:pt idx="795">
                  <c:v>135.65</c:v>
                </c:pt>
                <c:pt idx="796">
                  <c:v>135.65</c:v>
                </c:pt>
                <c:pt idx="797">
                  <c:v>135.65</c:v>
                </c:pt>
                <c:pt idx="798">
                  <c:v>135.65</c:v>
                </c:pt>
                <c:pt idx="799">
                  <c:v>135.65</c:v>
                </c:pt>
                <c:pt idx="800">
                  <c:v>135.65</c:v>
                </c:pt>
                <c:pt idx="801">
                  <c:v>135.65</c:v>
                </c:pt>
                <c:pt idx="802">
                  <c:v>135.65</c:v>
                </c:pt>
                <c:pt idx="803">
                  <c:v>135.65</c:v>
                </c:pt>
                <c:pt idx="804">
                  <c:v>135.65</c:v>
                </c:pt>
                <c:pt idx="805">
                  <c:v>135.65</c:v>
                </c:pt>
                <c:pt idx="806">
                  <c:v>135.65</c:v>
                </c:pt>
                <c:pt idx="807">
                  <c:v>135.65</c:v>
                </c:pt>
                <c:pt idx="808">
                  <c:v>135.65</c:v>
                </c:pt>
                <c:pt idx="809">
                  <c:v>135.65</c:v>
                </c:pt>
                <c:pt idx="810">
                  <c:v>135.65</c:v>
                </c:pt>
                <c:pt idx="811">
                  <c:v>135.65</c:v>
                </c:pt>
                <c:pt idx="812">
                  <c:v>135.65</c:v>
                </c:pt>
                <c:pt idx="813">
                  <c:v>135.65</c:v>
                </c:pt>
                <c:pt idx="814">
                  <c:v>135.65</c:v>
                </c:pt>
                <c:pt idx="815">
                  <c:v>135.65</c:v>
                </c:pt>
                <c:pt idx="816">
                  <c:v>135.65</c:v>
                </c:pt>
                <c:pt idx="817">
                  <c:v>135.65</c:v>
                </c:pt>
                <c:pt idx="818">
                  <c:v>135.65</c:v>
                </c:pt>
                <c:pt idx="819">
                  <c:v>135.65</c:v>
                </c:pt>
                <c:pt idx="820">
                  <c:v>135.65</c:v>
                </c:pt>
                <c:pt idx="821">
                  <c:v>135.65</c:v>
                </c:pt>
                <c:pt idx="822">
                  <c:v>135.65</c:v>
                </c:pt>
                <c:pt idx="823">
                  <c:v>135.65</c:v>
                </c:pt>
                <c:pt idx="824">
                  <c:v>135.65</c:v>
                </c:pt>
                <c:pt idx="825">
                  <c:v>135.65</c:v>
                </c:pt>
                <c:pt idx="826">
                  <c:v>135.65</c:v>
                </c:pt>
                <c:pt idx="827">
                  <c:v>135.65</c:v>
                </c:pt>
                <c:pt idx="828">
                  <c:v>135.65</c:v>
                </c:pt>
                <c:pt idx="829">
                  <c:v>135.65</c:v>
                </c:pt>
                <c:pt idx="830">
                  <c:v>135.65</c:v>
                </c:pt>
                <c:pt idx="831">
                  <c:v>135.65</c:v>
                </c:pt>
                <c:pt idx="832">
                  <c:v>135.65</c:v>
                </c:pt>
                <c:pt idx="833">
                  <c:v>135.65</c:v>
                </c:pt>
                <c:pt idx="834">
                  <c:v>135.65</c:v>
                </c:pt>
                <c:pt idx="835">
                  <c:v>135.65</c:v>
                </c:pt>
                <c:pt idx="836">
                  <c:v>135.65</c:v>
                </c:pt>
                <c:pt idx="837">
                  <c:v>135.65</c:v>
                </c:pt>
                <c:pt idx="838">
                  <c:v>135.65</c:v>
                </c:pt>
                <c:pt idx="839">
                  <c:v>135.65</c:v>
                </c:pt>
                <c:pt idx="840">
                  <c:v>135.65</c:v>
                </c:pt>
                <c:pt idx="841">
                  <c:v>135.65</c:v>
                </c:pt>
                <c:pt idx="842">
                  <c:v>135.65</c:v>
                </c:pt>
                <c:pt idx="843">
                  <c:v>135.65</c:v>
                </c:pt>
                <c:pt idx="844">
                  <c:v>135.65</c:v>
                </c:pt>
                <c:pt idx="845">
                  <c:v>135.65</c:v>
                </c:pt>
                <c:pt idx="846">
                  <c:v>135.65</c:v>
                </c:pt>
                <c:pt idx="847">
                  <c:v>135.65</c:v>
                </c:pt>
                <c:pt idx="848">
                  <c:v>135.65</c:v>
                </c:pt>
                <c:pt idx="849">
                  <c:v>135.65</c:v>
                </c:pt>
                <c:pt idx="850">
                  <c:v>135.65</c:v>
                </c:pt>
                <c:pt idx="851">
                  <c:v>135.65</c:v>
                </c:pt>
                <c:pt idx="852">
                  <c:v>135.65</c:v>
                </c:pt>
                <c:pt idx="853">
                  <c:v>135.65</c:v>
                </c:pt>
                <c:pt idx="854">
                  <c:v>135.65</c:v>
                </c:pt>
                <c:pt idx="855">
                  <c:v>135.65</c:v>
                </c:pt>
                <c:pt idx="856">
                  <c:v>135.65</c:v>
                </c:pt>
                <c:pt idx="857">
                  <c:v>135.65</c:v>
                </c:pt>
                <c:pt idx="858">
                  <c:v>135.65</c:v>
                </c:pt>
                <c:pt idx="859">
                  <c:v>135.65</c:v>
                </c:pt>
                <c:pt idx="860">
                  <c:v>135.65</c:v>
                </c:pt>
                <c:pt idx="861">
                  <c:v>135.65</c:v>
                </c:pt>
                <c:pt idx="862">
                  <c:v>135.65</c:v>
                </c:pt>
                <c:pt idx="863">
                  <c:v>135.65</c:v>
                </c:pt>
                <c:pt idx="864">
                  <c:v>135.65</c:v>
                </c:pt>
                <c:pt idx="865">
                  <c:v>135.65</c:v>
                </c:pt>
                <c:pt idx="866">
                  <c:v>135.65</c:v>
                </c:pt>
                <c:pt idx="867">
                  <c:v>135.65</c:v>
                </c:pt>
                <c:pt idx="868">
                  <c:v>135.65</c:v>
                </c:pt>
                <c:pt idx="869">
                  <c:v>135.65</c:v>
                </c:pt>
                <c:pt idx="870">
                  <c:v>135.65</c:v>
                </c:pt>
                <c:pt idx="871">
                  <c:v>135.65</c:v>
                </c:pt>
                <c:pt idx="872">
                  <c:v>135.65</c:v>
                </c:pt>
                <c:pt idx="873">
                  <c:v>135.65</c:v>
                </c:pt>
                <c:pt idx="874">
                  <c:v>135.65</c:v>
                </c:pt>
                <c:pt idx="875">
                  <c:v>135.65</c:v>
                </c:pt>
                <c:pt idx="876">
                  <c:v>135.65</c:v>
                </c:pt>
                <c:pt idx="877">
                  <c:v>135.65</c:v>
                </c:pt>
                <c:pt idx="878">
                  <c:v>135.65</c:v>
                </c:pt>
                <c:pt idx="879">
                  <c:v>135.65</c:v>
                </c:pt>
                <c:pt idx="880">
                  <c:v>135.65</c:v>
                </c:pt>
                <c:pt idx="881">
                  <c:v>135.65</c:v>
                </c:pt>
                <c:pt idx="882">
                  <c:v>135.65</c:v>
                </c:pt>
                <c:pt idx="883">
                  <c:v>135.65</c:v>
                </c:pt>
                <c:pt idx="884">
                  <c:v>135.65</c:v>
                </c:pt>
                <c:pt idx="885">
                  <c:v>135.65</c:v>
                </c:pt>
                <c:pt idx="886">
                  <c:v>135.65</c:v>
                </c:pt>
                <c:pt idx="887">
                  <c:v>135.65</c:v>
                </c:pt>
                <c:pt idx="888">
                  <c:v>135.65</c:v>
                </c:pt>
                <c:pt idx="889">
                  <c:v>135.65</c:v>
                </c:pt>
                <c:pt idx="890">
                  <c:v>135.65</c:v>
                </c:pt>
                <c:pt idx="891">
                  <c:v>135.65</c:v>
                </c:pt>
                <c:pt idx="892">
                  <c:v>135.65</c:v>
                </c:pt>
                <c:pt idx="893">
                  <c:v>135.65</c:v>
                </c:pt>
                <c:pt idx="894">
                  <c:v>135.65</c:v>
                </c:pt>
                <c:pt idx="895">
                  <c:v>135.65</c:v>
                </c:pt>
                <c:pt idx="896">
                  <c:v>135.65</c:v>
                </c:pt>
                <c:pt idx="897">
                  <c:v>135.65</c:v>
                </c:pt>
                <c:pt idx="898">
                  <c:v>135.65</c:v>
                </c:pt>
                <c:pt idx="899">
                  <c:v>135.65</c:v>
                </c:pt>
                <c:pt idx="900">
                  <c:v>135.65</c:v>
                </c:pt>
                <c:pt idx="901">
                  <c:v>135.65</c:v>
                </c:pt>
                <c:pt idx="902">
                  <c:v>135.65</c:v>
                </c:pt>
                <c:pt idx="903">
                  <c:v>135.65</c:v>
                </c:pt>
                <c:pt idx="904">
                  <c:v>135.65</c:v>
                </c:pt>
                <c:pt idx="905">
                  <c:v>135.65</c:v>
                </c:pt>
                <c:pt idx="906">
                  <c:v>135.65</c:v>
                </c:pt>
                <c:pt idx="907">
                  <c:v>135.65</c:v>
                </c:pt>
                <c:pt idx="908">
                  <c:v>135.65</c:v>
                </c:pt>
                <c:pt idx="909">
                  <c:v>135.65</c:v>
                </c:pt>
                <c:pt idx="910">
                  <c:v>135.65</c:v>
                </c:pt>
                <c:pt idx="911">
                  <c:v>135.65</c:v>
                </c:pt>
                <c:pt idx="912">
                  <c:v>135.65</c:v>
                </c:pt>
                <c:pt idx="913">
                  <c:v>135.65</c:v>
                </c:pt>
                <c:pt idx="914">
                  <c:v>135.65</c:v>
                </c:pt>
                <c:pt idx="915">
                  <c:v>135.65</c:v>
                </c:pt>
                <c:pt idx="916">
                  <c:v>135.65</c:v>
                </c:pt>
                <c:pt idx="917">
                  <c:v>135.65</c:v>
                </c:pt>
                <c:pt idx="918">
                  <c:v>135.65</c:v>
                </c:pt>
                <c:pt idx="919">
                  <c:v>135.65</c:v>
                </c:pt>
                <c:pt idx="920">
                  <c:v>135.65</c:v>
                </c:pt>
                <c:pt idx="921">
                  <c:v>135.65</c:v>
                </c:pt>
                <c:pt idx="922">
                  <c:v>135.65</c:v>
                </c:pt>
                <c:pt idx="923">
                  <c:v>135.65</c:v>
                </c:pt>
                <c:pt idx="924">
                  <c:v>135.65</c:v>
                </c:pt>
                <c:pt idx="925">
                  <c:v>135.65</c:v>
                </c:pt>
                <c:pt idx="926">
                  <c:v>135.65</c:v>
                </c:pt>
                <c:pt idx="927">
                  <c:v>135.65</c:v>
                </c:pt>
                <c:pt idx="928">
                  <c:v>135.65</c:v>
                </c:pt>
                <c:pt idx="929">
                  <c:v>135.65</c:v>
                </c:pt>
                <c:pt idx="930">
                  <c:v>135.65</c:v>
                </c:pt>
                <c:pt idx="931">
                  <c:v>135.65</c:v>
                </c:pt>
                <c:pt idx="932">
                  <c:v>135.65</c:v>
                </c:pt>
                <c:pt idx="933">
                  <c:v>135.65</c:v>
                </c:pt>
                <c:pt idx="934">
                  <c:v>135.65</c:v>
                </c:pt>
                <c:pt idx="935">
                  <c:v>135.65</c:v>
                </c:pt>
                <c:pt idx="936">
                  <c:v>135.65</c:v>
                </c:pt>
                <c:pt idx="937">
                  <c:v>135.65</c:v>
                </c:pt>
                <c:pt idx="938">
                  <c:v>135.65</c:v>
                </c:pt>
                <c:pt idx="939">
                  <c:v>135.65</c:v>
                </c:pt>
                <c:pt idx="940">
                  <c:v>135.65</c:v>
                </c:pt>
                <c:pt idx="941">
                  <c:v>135.65</c:v>
                </c:pt>
                <c:pt idx="942">
                  <c:v>135.65</c:v>
                </c:pt>
                <c:pt idx="943">
                  <c:v>135.65</c:v>
                </c:pt>
                <c:pt idx="944">
                  <c:v>135.65</c:v>
                </c:pt>
                <c:pt idx="945">
                  <c:v>135.65</c:v>
                </c:pt>
                <c:pt idx="946">
                  <c:v>135.65</c:v>
                </c:pt>
                <c:pt idx="947">
                  <c:v>135.65</c:v>
                </c:pt>
                <c:pt idx="948">
                  <c:v>135.65</c:v>
                </c:pt>
                <c:pt idx="949">
                  <c:v>135.65</c:v>
                </c:pt>
                <c:pt idx="950">
                  <c:v>135.65</c:v>
                </c:pt>
                <c:pt idx="951">
                  <c:v>135.65</c:v>
                </c:pt>
                <c:pt idx="952">
                  <c:v>135.65</c:v>
                </c:pt>
                <c:pt idx="953">
                  <c:v>135.65</c:v>
                </c:pt>
                <c:pt idx="954">
                  <c:v>135.65</c:v>
                </c:pt>
                <c:pt idx="955">
                  <c:v>135.65</c:v>
                </c:pt>
                <c:pt idx="956">
                  <c:v>135.65</c:v>
                </c:pt>
                <c:pt idx="957">
                  <c:v>135.65</c:v>
                </c:pt>
                <c:pt idx="958">
                  <c:v>135.65</c:v>
                </c:pt>
                <c:pt idx="959">
                  <c:v>135.65</c:v>
                </c:pt>
                <c:pt idx="960">
                  <c:v>135.65</c:v>
                </c:pt>
                <c:pt idx="961">
                  <c:v>135.65</c:v>
                </c:pt>
                <c:pt idx="962">
                  <c:v>135.65</c:v>
                </c:pt>
                <c:pt idx="963">
                  <c:v>135.65</c:v>
                </c:pt>
                <c:pt idx="964">
                  <c:v>135.65</c:v>
                </c:pt>
                <c:pt idx="965">
                  <c:v>135.65</c:v>
                </c:pt>
                <c:pt idx="966">
                  <c:v>135.65</c:v>
                </c:pt>
                <c:pt idx="967">
                  <c:v>135.65</c:v>
                </c:pt>
                <c:pt idx="968">
                  <c:v>135.65</c:v>
                </c:pt>
                <c:pt idx="969">
                  <c:v>135.65</c:v>
                </c:pt>
                <c:pt idx="970">
                  <c:v>135.65</c:v>
                </c:pt>
                <c:pt idx="971">
                  <c:v>135.65</c:v>
                </c:pt>
                <c:pt idx="972">
                  <c:v>135.65</c:v>
                </c:pt>
                <c:pt idx="973">
                  <c:v>135.65</c:v>
                </c:pt>
                <c:pt idx="974">
                  <c:v>135.65</c:v>
                </c:pt>
                <c:pt idx="975">
                  <c:v>135.65</c:v>
                </c:pt>
                <c:pt idx="976">
                  <c:v>135.65</c:v>
                </c:pt>
                <c:pt idx="977">
                  <c:v>135.65</c:v>
                </c:pt>
                <c:pt idx="978">
                  <c:v>135.65</c:v>
                </c:pt>
                <c:pt idx="979">
                  <c:v>135.65</c:v>
                </c:pt>
                <c:pt idx="980">
                  <c:v>135.65</c:v>
                </c:pt>
                <c:pt idx="981">
                  <c:v>135.65</c:v>
                </c:pt>
                <c:pt idx="982">
                  <c:v>135.65</c:v>
                </c:pt>
                <c:pt idx="983">
                  <c:v>135.65</c:v>
                </c:pt>
                <c:pt idx="984">
                  <c:v>135.65</c:v>
                </c:pt>
                <c:pt idx="985">
                  <c:v>135.65</c:v>
                </c:pt>
                <c:pt idx="986">
                  <c:v>135.65</c:v>
                </c:pt>
                <c:pt idx="987">
                  <c:v>135.65</c:v>
                </c:pt>
                <c:pt idx="988">
                  <c:v>135.65</c:v>
                </c:pt>
                <c:pt idx="989">
                  <c:v>135.65</c:v>
                </c:pt>
                <c:pt idx="990">
                  <c:v>135.65</c:v>
                </c:pt>
                <c:pt idx="991">
                  <c:v>135.65</c:v>
                </c:pt>
                <c:pt idx="992">
                  <c:v>135.65</c:v>
                </c:pt>
                <c:pt idx="993">
                  <c:v>135.65</c:v>
                </c:pt>
                <c:pt idx="994">
                  <c:v>135.65</c:v>
                </c:pt>
                <c:pt idx="995">
                  <c:v>135.65</c:v>
                </c:pt>
                <c:pt idx="996">
                  <c:v>135.65</c:v>
                </c:pt>
                <c:pt idx="997">
                  <c:v>135.65</c:v>
                </c:pt>
                <c:pt idx="998">
                  <c:v>135.65</c:v>
                </c:pt>
                <c:pt idx="999">
                  <c:v>135.65</c:v>
                </c:pt>
                <c:pt idx="1000">
                  <c:v>135.65</c:v>
                </c:pt>
                <c:pt idx="1001">
                  <c:v>135.65</c:v>
                </c:pt>
                <c:pt idx="1002">
                  <c:v>135.65</c:v>
                </c:pt>
                <c:pt idx="1003">
                  <c:v>135.65</c:v>
                </c:pt>
                <c:pt idx="1004">
                  <c:v>135.65</c:v>
                </c:pt>
                <c:pt idx="1005">
                  <c:v>135.65</c:v>
                </c:pt>
                <c:pt idx="1006">
                  <c:v>135.65</c:v>
                </c:pt>
                <c:pt idx="1007">
                  <c:v>135.65</c:v>
                </c:pt>
                <c:pt idx="1008">
                  <c:v>135.65</c:v>
                </c:pt>
                <c:pt idx="1009">
                  <c:v>135.65</c:v>
                </c:pt>
                <c:pt idx="1010">
                  <c:v>135.65</c:v>
                </c:pt>
                <c:pt idx="1011">
                  <c:v>135.65</c:v>
                </c:pt>
                <c:pt idx="1012">
                  <c:v>135.65</c:v>
                </c:pt>
                <c:pt idx="1013">
                  <c:v>135.65</c:v>
                </c:pt>
                <c:pt idx="1014">
                  <c:v>135.65</c:v>
                </c:pt>
                <c:pt idx="1015">
                  <c:v>135.65</c:v>
                </c:pt>
                <c:pt idx="1016">
                  <c:v>135.65</c:v>
                </c:pt>
                <c:pt idx="1017">
                  <c:v>135.65</c:v>
                </c:pt>
                <c:pt idx="1018">
                  <c:v>135.65</c:v>
                </c:pt>
                <c:pt idx="1019">
                  <c:v>135.65</c:v>
                </c:pt>
                <c:pt idx="1020">
                  <c:v>135.65</c:v>
                </c:pt>
                <c:pt idx="1021">
                  <c:v>135.65</c:v>
                </c:pt>
                <c:pt idx="1022">
                  <c:v>135.65</c:v>
                </c:pt>
                <c:pt idx="1023">
                  <c:v>135.65</c:v>
                </c:pt>
                <c:pt idx="1024">
                  <c:v>135.65</c:v>
                </c:pt>
                <c:pt idx="1025">
                  <c:v>135.65</c:v>
                </c:pt>
                <c:pt idx="1026">
                  <c:v>135.65</c:v>
                </c:pt>
                <c:pt idx="1027">
                  <c:v>135.65</c:v>
                </c:pt>
                <c:pt idx="1028">
                  <c:v>135.65</c:v>
                </c:pt>
                <c:pt idx="1029">
                  <c:v>135.65</c:v>
                </c:pt>
                <c:pt idx="1030">
                  <c:v>135.65</c:v>
                </c:pt>
                <c:pt idx="1031">
                  <c:v>135.65</c:v>
                </c:pt>
                <c:pt idx="1032">
                  <c:v>135.65</c:v>
                </c:pt>
                <c:pt idx="1033">
                  <c:v>135.65</c:v>
                </c:pt>
                <c:pt idx="1034">
                  <c:v>135.65</c:v>
                </c:pt>
                <c:pt idx="1035">
                  <c:v>135.65</c:v>
                </c:pt>
                <c:pt idx="1036">
                  <c:v>135.65</c:v>
                </c:pt>
                <c:pt idx="1037">
                  <c:v>135.65</c:v>
                </c:pt>
                <c:pt idx="1038">
                  <c:v>135.65</c:v>
                </c:pt>
                <c:pt idx="1039">
                  <c:v>135.65</c:v>
                </c:pt>
                <c:pt idx="1040">
                  <c:v>135.65</c:v>
                </c:pt>
                <c:pt idx="1041">
                  <c:v>135.65</c:v>
                </c:pt>
                <c:pt idx="1042">
                  <c:v>135.65</c:v>
                </c:pt>
                <c:pt idx="1043">
                  <c:v>135.65</c:v>
                </c:pt>
                <c:pt idx="1044">
                  <c:v>135.65</c:v>
                </c:pt>
                <c:pt idx="1045">
                  <c:v>135.65</c:v>
                </c:pt>
                <c:pt idx="1046">
                  <c:v>135.65</c:v>
                </c:pt>
                <c:pt idx="1047">
                  <c:v>135.65</c:v>
                </c:pt>
                <c:pt idx="1048">
                  <c:v>135.65</c:v>
                </c:pt>
                <c:pt idx="1049">
                  <c:v>135.65</c:v>
                </c:pt>
                <c:pt idx="1050">
                  <c:v>135.65</c:v>
                </c:pt>
                <c:pt idx="1051">
                  <c:v>135.65</c:v>
                </c:pt>
                <c:pt idx="1052">
                  <c:v>135.65</c:v>
                </c:pt>
                <c:pt idx="1053">
                  <c:v>135.65</c:v>
                </c:pt>
                <c:pt idx="1054">
                  <c:v>135.65</c:v>
                </c:pt>
                <c:pt idx="1055">
                  <c:v>135.65</c:v>
                </c:pt>
                <c:pt idx="1056">
                  <c:v>135.65</c:v>
                </c:pt>
                <c:pt idx="1057">
                  <c:v>135.65</c:v>
                </c:pt>
                <c:pt idx="1058">
                  <c:v>135.65</c:v>
                </c:pt>
                <c:pt idx="1059">
                  <c:v>135.65</c:v>
                </c:pt>
                <c:pt idx="1060">
                  <c:v>135.65</c:v>
                </c:pt>
                <c:pt idx="1061">
                  <c:v>135.65</c:v>
                </c:pt>
                <c:pt idx="1062">
                  <c:v>135.65</c:v>
                </c:pt>
                <c:pt idx="1063">
                  <c:v>135.65</c:v>
                </c:pt>
                <c:pt idx="1064">
                  <c:v>135.65</c:v>
                </c:pt>
                <c:pt idx="1065">
                  <c:v>135.65</c:v>
                </c:pt>
                <c:pt idx="1066">
                  <c:v>135.65</c:v>
                </c:pt>
                <c:pt idx="1067">
                  <c:v>135.65</c:v>
                </c:pt>
                <c:pt idx="1068">
                  <c:v>135.65</c:v>
                </c:pt>
                <c:pt idx="1069">
                  <c:v>135.65</c:v>
                </c:pt>
                <c:pt idx="1070">
                  <c:v>135.65</c:v>
                </c:pt>
                <c:pt idx="1071">
                  <c:v>135.65</c:v>
                </c:pt>
                <c:pt idx="1072">
                  <c:v>135.65</c:v>
                </c:pt>
                <c:pt idx="1073">
                  <c:v>135.65</c:v>
                </c:pt>
                <c:pt idx="1074">
                  <c:v>135.65</c:v>
                </c:pt>
                <c:pt idx="1075">
                  <c:v>135.65</c:v>
                </c:pt>
                <c:pt idx="1076">
                  <c:v>135.65</c:v>
                </c:pt>
                <c:pt idx="1077">
                  <c:v>135.65</c:v>
                </c:pt>
                <c:pt idx="1078">
                  <c:v>135.65</c:v>
                </c:pt>
                <c:pt idx="1079">
                  <c:v>135.65</c:v>
                </c:pt>
                <c:pt idx="1080">
                  <c:v>135.65</c:v>
                </c:pt>
                <c:pt idx="1081">
                  <c:v>135.65</c:v>
                </c:pt>
                <c:pt idx="1082">
                  <c:v>135.65</c:v>
                </c:pt>
                <c:pt idx="1083">
                  <c:v>135.65</c:v>
                </c:pt>
                <c:pt idx="1084">
                  <c:v>135.65</c:v>
                </c:pt>
                <c:pt idx="1085">
                  <c:v>135.65</c:v>
                </c:pt>
                <c:pt idx="1086">
                  <c:v>135.65</c:v>
                </c:pt>
                <c:pt idx="1087">
                  <c:v>135.65</c:v>
                </c:pt>
                <c:pt idx="1088">
                  <c:v>135.65</c:v>
                </c:pt>
                <c:pt idx="1089">
                  <c:v>135.65</c:v>
                </c:pt>
                <c:pt idx="1090">
                  <c:v>135.65</c:v>
                </c:pt>
                <c:pt idx="1091">
                  <c:v>135.65</c:v>
                </c:pt>
                <c:pt idx="1092">
                  <c:v>135.65</c:v>
                </c:pt>
                <c:pt idx="1093">
                  <c:v>135.65</c:v>
                </c:pt>
                <c:pt idx="1094">
                  <c:v>135.65</c:v>
                </c:pt>
                <c:pt idx="1095">
                  <c:v>135.65</c:v>
                </c:pt>
                <c:pt idx="1096">
                  <c:v>135.65</c:v>
                </c:pt>
                <c:pt idx="1097">
                  <c:v>135.65</c:v>
                </c:pt>
                <c:pt idx="1098">
                  <c:v>135.65</c:v>
                </c:pt>
                <c:pt idx="1099">
                  <c:v>135.65</c:v>
                </c:pt>
                <c:pt idx="1100">
                  <c:v>135.65</c:v>
                </c:pt>
                <c:pt idx="1101">
                  <c:v>135.65</c:v>
                </c:pt>
                <c:pt idx="1102">
                  <c:v>135.65</c:v>
                </c:pt>
                <c:pt idx="1103">
                  <c:v>135.65</c:v>
                </c:pt>
                <c:pt idx="1104">
                  <c:v>135.65</c:v>
                </c:pt>
                <c:pt idx="1105">
                  <c:v>135.65</c:v>
                </c:pt>
                <c:pt idx="1106">
                  <c:v>135.65</c:v>
                </c:pt>
                <c:pt idx="1107">
                  <c:v>135.65</c:v>
                </c:pt>
                <c:pt idx="1108">
                  <c:v>135.65</c:v>
                </c:pt>
                <c:pt idx="1109">
                  <c:v>135.65</c:v>
                </c:pt>
                <c:pt idx="1110">
                  <c:v>135.65</c:v>
                </c:pt>
                <c:pt idx="1111">
                  <c:v>135.65</c:v>
                </c:pt>
                <c:pt idx="1112">
                  <c:v>135.65</c:v>
                </c:pt>
                <c:pt idx="1113">
                  <c:v>135.65</c:v>
                </c:pt>
                <c:pt idx="1114">
                  <c:v>135.65</c:v>
                </c:pt>
                <c:pt idx="1115">
                  <c:v>135.65</c:v>
                </c:pt>
                <c:pt idx="1116">
                  <c:v>135.65</c:v>
                </c:pt>
                <c:pt idx="1117">
                  <c:v>135.65</c:v>
                </c:pt>
                <c:pt idx="1118">
                  <c:v>135.65</c:v>
                </c:pt>
                <c:pt idx="1119">
                  <c:v>135.65</c:v>
                </c:pt>
                <c:pt idx="1120">
                  <c:v>135.65</c:v>
                </c:pt>
                <c:pt idx="1121">
                  <c:v>135.65</c:v>
                </c:pt>
                <c:pt idx="1122">
                  <c:v>135.65</c:v>
                </c:pt>
                <c:pt idx="1123">
                  <c:v>135.65</c:v>
                </c:pt>
                <c:pt idx="1124">
                  <c:v>135.65</c:v>
                </c:pt>
                <c:pt idx="1125">
                  <c:v>135.65</c:v>
                </c:pt>
                <c:pt idx="1126">
                  <c:v>135.65</c:v>
                </c:pt>
                <c:pt idx="1127">
                  <c:v>135.65</c:v>
                </c:pt>
                <c:pt idx="1128">
                  <c:v>135.65</c:v>
                </c:pt>
                <c:pt idx="1129">
                  <c:v>135.65</c:v>
                </c:pt>
                <c:pt idx="1130">
                  <c:v>135.65</c:v>
                </c:pt>
                <c:pt idx="1131">
                  <c:v>135.65</c:v>
                </c:pt>
                <c:pt idx="1132">
                  <c:v>135.65</c:v>
                </c:pt>
                <c:pt idx="1133">
                  <c:v>135.65</c:v>
                </c:pt>
                <c:pt idx="1134">
                  <c:v>135.65</c:v>
                </c:pt>
                <c:pt idx="1135">
                  <c:v>135.65</c:v>
                </c:pt>
                <c:pt idx="1136">
                  <c:v>135.65</c:v>
                </c:pt>
                <c:pt idx="1137">
                  <c:v>135.65</c:v>
                </c:pt>
                <c:pt idx="1138">
                  <c:v>135.65</c:v>
                </c:pt>
                <c:pt idx="1139">
                  <c:v>135.65</c:v>
                </c:pt>
                <c:pt idx="1140">
                  <c:v>135.65</c:v>
                </c:pt>
                <c:pt idx="1141">
                  <c:v>135.65</c:v>
                </c:pt>
                <c:pt idx="1142">
                  <c:v>135.65</c:v>
                </c:pt>
                <c:pt idx="1143">
                  <c:v>135.65</c:v>
                </c:pt>
                <c:pt idx="1144">
                  <c:v>135.65</c:v>
                </c:pt>
                <c:pt idx="1145">
                  <c:v>135.65</c:v>
                </c:pt>
                <c:pt idx="1146">
                  <c:v>135.65</c:v>
                </c:pt>
                <c:pt idx="1147">
                  <c:v>135.65</c:v>
                </c:pt>
                <c:pt idx="1148">
                  <c:v>135.65</c:v>
                </c:pt>
                <c:pt idx="1149">
                  <c:v>135.65</c:v>
                </c:pt>
                <c:pt idx="1150">
                  <c:v>135.65</c:v>
                </c:pt>
                <c:pt idx="1151">
                  <c:v>135.65</c:v>
                </c:pt>
                <c:pt idx="1152">
                  <c:v>135.65</c:v>
                </c:pt>
                <c:pt idx="1153">
                  <c:v>135.65</c:v>
                </c:pt>
                <c:pt idx="1154">
                  <c:v>135.65</c:v>
                </c:pt>
                <c:pt idx="1155">
                  <c:v>135.65</c:v>
                </c:pt>
                <c:pt idx="1156">
                  <c:v>135.65</c:v>
                </c:pt>
                <c:pt idx="1157">
                  <c:v>135.65</c:v>
                </c:pt>
                <c:pt idx="1158">
                  <c:v>135.65</c:v>
                </c:pt>
                <c:pt idx="1159">
                  <c:v>135.65</c:v>
                </c:pt>
                <c:pt idx="1160">
                  <c:v>135.65</c:v>
                </c:pt>
                <c:pt idx="1161">
                  <c:v>135.65</c:v>
                </c:pt>
                <c:pt idx="1162">
                  <c:v>135.65</c:v>
                </c:pt>
                <c:pt idx="1163">
                  <c:v>135.65</c:v>
                </c:pt>
                <c:pt idx="1164">
                  <c:v>135.65</c:v>
                </c:pt>
                <c:pt idx="1165">
                  <c:v>135.65</c:v>
                </c:pt>
                <c:pt idx="1166">
                  <c:v>135.65</c:v>
                </c:pt>
                <c:pt idx="1167">
                  <c:v>135.65</c:v>
                </c:pt>
                <c:pt idx="1168">
                  <c:v>135.65</c:v>
                </c:pt>
                <c:pt idx="1169">
                  <c:v>135.65</c:v>
                </c:pt>
                <c:pt idx="1170">
                  <c:v>135.65</c:v>
                </c:pt>
                <c:pt idx="1171">
                  <c:v>135.65</c:v>
                </c:pt>
                <c:pt idx="1172">
                  <c:v>135.65</c:v>
                </c:pt>
                <c:pt idx="1173">
                  <c:v>135.65</c:v>
                </c:pt>
                <c:pt idx="1174">
                  <c:v>135.65</c:v>
                </c:pt>
                <c:pt idx="1175">
                  <c:v>135.65</c:v>
                </c:pt>
                <c:pt idx="1176">
                  <c:v>135.65</c:v>
                </c:pt>
                <c:pt idx="1177">
                  <c:v>135.65</c:v>
                </c:pt>
                <c:pt idx="1178">
                  <c:v>135.65</c:v>
                </c:pt>
                <c:pt idx="1179">
                  <c:v>135.65</c:v>
                </c:pt>
                <c:pt idx="1180">
                  <c:v>135.65</c:v>
                </c:pt>
                <c:pt idx="1181">
                  <c:v>135.65</c:v>
                </c:pt>
                <c:pt idx="1182">
                  <c:v>135.65</c:v>
                </c:pt>
                <c:pt idx="1183">
                  <c:v>135.65</c:v>
                </c:pt>
                <c:pt idx="1184">
                  <c:v>135.65</c:v>
                </c:pt>
                <c:pt idx="1185">
                  <c:v>135.65</c:v>
                </c:pt>
                <c:pt idx="1186">
                  <c:v>135.65</c:v>
                </c:pt>
                <c:pt idx="1187">
                  <c:v>135.65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'HR Chart Data'!$L$7</c:f>
              <c:strCache>
                <c:ptCount val="1"/>
                <c:pt idx="0">
                  <c:v> UT1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8.313474829339057E-3"/>
                  <c:y val="-3.239334705693221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[0]!HRData8</c:f>
              <c:numCache>
                <c:formatCode>General</c:formatCode>
                <c:ptCount val="1188"/>
                <c:pt idx="0">
                  <c:v>0</c:v>
                </c:pt>
                <c:pt idx="1">
                  <c:v>142.69999999999999</c:v>
                </c:pt>
                <c:pt idx="2">
                  <c:v>142.69999999999999</c:v>
                </c:pt>
                <c:pt idx="3">
                  <c:v>142.69999999999999</c:v>
                </c:pt>
                <c:pt idx="4">
                  <c:v>142.69999999999999</c:v>
                </c:pt>
                <c:pt idx="5">
                  <c:v>142.69999999999999</c:v>
                </c:pt>
                <c:pt idx="6">
                  <c:v>142.69999999999999</c:v>
                </c:pt>
                <c:pt idx="7">
                  <c:v>142.69999999999999</c:v>
                </c:pt>
                <c:pt idx="8">
                  <c:v>142.69999999999999</c:v>
                </c:pt>
                <c:pt idx="9">
                  <c:v>142.69999999999999</c:v>
                </c:pt>
                <c:pt idx="10">
                  <c:v>142.69999999999999</c:v>
                </c:pt>
                <c:pt idx="11">
                  <c:v>142.69999999999999</c:v>
                </c:pt>
                <c:pt idx="12">
                  <c:v>142.69999999999999</c:v>
                </c:pt>
                <c:pt idx="13">
                  <c:v>142.69999999999999</c:v>
                </c:pt>
                <c:pt idx="14">
                  <c:v>142.69999999999999</c:v>
                </c:pt>
                <c:pt idx="15">
                  <c:v>142.69999999999999</c:v>
                </c:pt>
                <c:pt idx="16">
                  <c:v>142.69999999999999</c:v>
                </c:pt>
                <c:pt idx="17">
                  <c:v>142.69999999999999</c:v>
                </c:pt>
                <c:pt idx="18">
                  <c:v>142.69999999999999</c:v>
                </c:pt>
                <c:pt idx="19">
                  <c:v>142.69999999999999</c:v>
                </c:pt>
                <c:pt idx="20">
                  <c:v>142.69999999999999</c:v>
                </c:pt>
                <c:pt idx="21">
                  <c:v>142.69999999999999</c:v>
                </c:pt>
                <c:pt idx="22">
                  <c:v>142.69999999999999</c:v>
                </c:pt>
                <c:pt idx="23">
                  <c:v>142.69999999999999</c:v>
                </c:pt>
                <c:pt idx="24">
                  <c:v>142.69999999999999</c:v>
                </c:pt>
                <c:pt idx="25">
                  <c:v>142.69999999999999</c:v>
                </c:pt>
                <c:pt idx="26">
                  <c:v>142.69999999999999</c:v>
                </c:pt>
                <c:pt idx="27">
                  <c:v>142.69999999999999</c:v>
                </c:pt>
                <c:pt idx="28">
                  <c:v>142.69999999999999</c:v>
                </c:pt>
                <c:pt idx="29">
                  <c:v>142.69999999999999</c:v>
                </c:pt>
                <c:pt idx="30">
                  <c:v>142.69999999999999</c:v>
                </c:pt>
                <c:pt idx="31">
                  <c:v>142.69999999999999</c:v>
                </c:pt>
                <c:pt idx="32">
                  <c:v>142.69999999999999</c:v>
                </c:pt>
                <c:pt idx="33">
                  <c:v>142.69999999999999</c:v>
                </c:pt>
                <c:pt idx="34">
                  <c:v>142.69999999999999</c:v>
                </c:pt>
                <c:pt idx="35">
                  <c:v>142.69999999999999</c:v>
                </c:pt>
                <c:pt idx="36">
                  <c:v>142.69999999999999</c:v>
                </c:pt>
                <c:pt idx="37">
                  <c:v>142.69999999999999</c:v>
                </c:pt>
                <c:pt idx="38">
                  <c:v>142.69999999999999</c:v>
                </c:pt>
                <c:pt idx="39">
                  <c:v>142.69999999999999</c:v>
                </c:pt>
                <c:pt idx="40">
                  <c:v>142.69999999999999</c:v>
                </c:pt>
                <c:pt idx="41">
                  <c:v>142.69999999999999</c:v>
                </c:pt>
                <c:pt idx="42">
                  <c:v>142.69999999999999</c:v>
                </c:pt>
                <c:pt idx="43">
                  <c:v>142.69999999999999</c:v>
                </c:pt>
                <c:pt idx="44">
                  <c:v>142.69999999999999</c:v>
                </c:pt>
                <c:pt idx="45">
                  <c:v>142.69999999999999</c:v>
                </c:pt>
                <c:pt idx="46">
                  <c:v>142.69999999999999</c:v>
                </c:pt>
                <c:pt idx="47">
                  <c:v>142.69999999999999</c:v>
                </c:pt>
                <c:pt idx="48">
                  <c:v>142.69999999999999</c:v>
                </c:pt>
                <c:pt idx="49">
                  <c:v>142.69999999999999</c:v>
                </c:pt>
                <c:pt idx="50">
                  <c:v>142.69999999999999</c:v>
                </c:pt>
                <c:pt idx="51">
                  <c:v>142.69999999999999</c:v>
                </c:pt>
                <c:pt idx="52">
                  <c:v>142.69999999999999</c:v>
                </c:pt>
                <c:pt idx="53">
                  <c:v>142.69999999999999</c:v>
                </c:pt>
                <c:pt idx="54">
                  <c:v>142.69999999999999</c:v>
                </c:pt>
                <c:pt idx="55">
                  <c:v>142.69999999999999</c:v>
                </c:pt>
                <c:pt idx="56">
                  <c:v>142.69999999999999</c:v>
                </c:pt>
                <c:pt idx="57">
                  <c:v>142.69999999999999</c:v>
                </c:pt>
                <c:pt idx="58">
                  <c:v>142.69999999999999</c:v>
                </c:pt>
                <c:pt idx="59">
                  <c:v>142.69999999999999</c:v>
                </c:pt>
                <c:pt idx="60">
                  <c:v>142.69999999999999</c:v>
                </c:pt>
                <c:pt idx="61">
                  <c:v>142.69999999999999</c:v>
                </c:pt>
                <c:pt idx="62">
                  <c:v>142.69999999999999</c:v>
                </c:pt>
                <c:pt idx="63">
                  <c:v>142.69999999999999</c:v>
                </c:pt>
                <c:pt idx="64">
                  <c:v>142.69999999999999</c:v>
                </c:pt>
                <c:pt idx="65">
                  <c:v>142.69999999999999</c:v>
                </c:pt>
                <c:pt idx="66">
                  <c:v>142.69999999999999</c:v>
                </c:pt>
                <c:pt idx="67">
                  <c:v>142.69999999999999</c:v>
                </c:pt>
                <c:pt idx="68">
                  <c:v>142.69999999999999</c:v>
                </c:pt>
                <c:pt idx="69">
                  <c:v>142.69999999999999</c:v>
                </c:pt>
                <c:pt idx="70">
                  <c:v>142.69999999999999</c:v>
                </c:pt>
                <c:pt idx="71">
                  <c:v>142.69999999999999</c:v>
                </c:pt>
                <c:pt idx="72">
                  <c:v>142.69999999999999</c:v>
                </c:pt>
                <c:pt idx="73">
                  <c:v>142.69999999999999</c:v>
                </c:pt>
                <c:pt idx="74">
                  <c:v>142.69999999999999</c:v>
                </c:pt>
                <c:pt idx="75">
                  <c:v>142.69999999999999</c:v>
                </c:pt>
                <c:pt idx="76">
                  <c:v>142.69999999999999</c:v>
                </c:pt>
                <c:pt idx="77">
                  <c:v>142.69999999999999</c:v>
                </c:pt>
                <c:pt idx="78">
                  <c:v>142.69999999999999</c:v>
                </c:pt>
                <c:pt idx="79">
                  <c:v>142.69999999999999</c:v>
                </c:pt>
                <c:pt idx="80">
                  <c:v>142.69999999999999</c:v>
                </c:pt>
                <c:pt idx="81">
                  <c:v>142.69999999999999</c:v>
                </c:pt>
                <c:pt idx="82">
                  <c:v>142.69999999999999</c:v>
                </c:pt>
                <c:pt idx="83">
                  <c:v>142.69999999999999</c:v>
                </c:pt>
                <c:pt idx="84">
                  <c:v>142.69999999999999</c:v>
                </c:pt>
                <c:pt idx="85">
                  <c:v>142.69999999999999</c:v>
                </c:pt>
                <c:pt idx="86">
                  <c:v>142.69999999999999</c:v>
                </c:pt>
                <c:pt idx="87">
                  <c:v>142.69999999999999</c:v>
                </c:pt>
                <c:pt idx="88">
                  <c:v>142.69999999999999</c:v>
                </c:pt>
                <c:pt idx="89">
                  <c:v>142.69999999999999</c:v>
                </c:pt>
                <c:pt idx="90">
                  <c:v>142.69999999999999</c:v>
                </c:pt>
                <c:pt idx="91">
                  <c:v>142.69999999999999</c:v>
                </c:pt>
                <c:pt idx="92">
                  <c:v>142.69999999999999</c:v>
                </c:pt>
                <c:pt idx="93">
                  <c:v>142.69999999999999</c:v>
                </c:pt>
                <c:pt idx="94">
                  <c:v>142.69999999999999</c:v>
                </c:pt>
                <c:pt idx="95">
                  <c:v>142.69999999999999</c:v>
                </c:pt>
                <c:pt idx="96">
                  <c:v>142.69999999999999</c:v>
                </c:pt>
                <c:pt idx="97">
                  <c:v>142.69999999999999</c:v>
                </c:pt>
                <c:pt idx="98">
                  <c:v>142.69999999999999</c:v>
                </c:pt>
                <c:pt idx="99">
                  <c:v>142.69999999999999</c:v>
                </c:pt>
                <c:pt idx="100">
                  <c:v>142.69999999999999</c:v>
                </c:pt>
                <c:pt idx="101">
                  <c:v>142.69999999999999</c:v>
                </c:pt>
                <c:pt idx="102">
                  <c:v>142.69999999999999</c:v>
                </c:pt>
                <c:pt idx="103">
                  <c:v>142.69999999999999</c:v>
                </c:pt>
                <c:pt idx="104">
                  <c:v>142.69999999999999</c:v>
                </c:pt>
                <c:pt idx="105">
                  <c:v>142.69999999999999</c:v>
                </c:pt>
                <c:pt idx="106">
                  <c:v>142.69999999999999</c:v>
                </c:pt>
                <c:pt idx="107">
                  <c:v>142.69999999999999</c:v>
                </c:pt>
                <c:pt idx="108">
                  <c:v>142.69999999999999</c:v>
                </c:pt>
                <c:pt idx="109">
                  <c:v>142.69999999999999</c:v>
                </c:pt>
                <c:pt idx="110">
                  <c:v>142.69999999999999</c:v>
                </c:pt>
                <c:pt idx="111">
                  <c:v>142.69999999999999</c:v>
                </c:pt>
                <c:pt idx="112">
                  <c:v>142.69999999999999</c:v>
                </c:pt>
                <c:pt idx="113">
                  <c:v>142.69999999999999</c:v>
                </c:pt>
                <c:pt idx="114">
                  <c:v>142.69999999999999</c:v>
                </c:pt>
                <c:pt idx="115">
                  <c:v>142.69999999999999</c:v>
                </c:pt>
                <c:pt idx="116">
                  <c:v>142.69999999999999</c:v>
                </c:pt>
                <c:pt idx="117">
                  <c:v>142.69999999999999</c:v>
                </c:pt>
                <c:pt idx="118">
                  <c:v>142.69999999999999</c:v>
                </c:pt>
                <c:pt idx="119">
                  <c:v>142.69999999999999</c:v>
                </c:pt>
                <c:pt idx="120">
                  <c:v>142.69999999999999</c:v>
                </c:pt>
                <c:pt idx="121">
                  <c:v>142.69999999999999</c:v>
                </c:pt>
                <c:pt idx="122">
                  <c:v>142.69999999999999</c:v>
                </c:pt>
                <c:pt idx="123">
                  <c:v>142.69999999999999</c:v>
                </c:pt>
                <c:pt idx="124">
                  <c:v>142.69999999999999</c:v>
                </c:pt>
                <c:pt idx="125">
                  <c:v>142.69999999999999</c:v>
                </c:pt>
                <c:pt idx="126">
                  <c:v>142.69999999999999</c:v>
                </c:pt>
                <c:pt idx="127">
                  <c:v>142.69999999999999</c:v>
                </c:pt>
                <c:pt idx="128">
                  <c:v>142.69999999999999</c:v>
                </c:pt>
                <c:pt idx="129">
                  <c:v>142.69999999999999</c:v>
                </c:pt>
                <c:pt idx="130">
                  <c:v>142.69999999999999</c:v>
                </c:pt>
                <c:pt idx="131">
                  <c:v>142.69999999999999</c:v>
                </c:pt>
                <c:pt idx="132">
                  <c:v>142.69999999999999</c:v>
                </c:pt>
                <c:pt idx="133">
                  <c:v>142.69999999999999</c:v>
                </c:pt>
                <c:pt idx="134">
                  <c:v>142.69999999999999</c:v>
                </c:pt>
                <c:pt idx="135">
                  <c:v>142.69999999999999</c:v>
                </c:pt>
                <c:pt idx="136">
                  <c:v>142.69999999999999</c:v>
                </c:pt>
                <c:pt idx="137">
                  <c:v>142.69999999999999</c:v>
                </c:pt>
                <c:pt idx="138">
                  <c:v>142.69999999999999</c:v>
                </c:pt>
                <c:pt idx="139">
                  <c:v>142.69999999999999</c:v>
                </c:pt>
                <c:pt idx="140">
                  <c:v>142.69999999999999</c:v>
                </c:pt>
                <c:pt idx="141">
                  <c:v>142.69999999999999</c:v>
                </c:pt>
                <c:pt idx="142">
                  <c:v>142.69999999999999</c:v>
                </c:pt>
                <c:pt idx="143">
                  <c:v>142.69999999999999</c:v>
                </c:pt>
                <c:pt idx="144">
                  <c:v>142.69999999999999</c:v>
                </c:pt>
                <c:pt idx="145">
                  <c:v>142.69999999999999</c:v>
                </c:pt>
                <c:pt idx="146">
                  <c:v>142.69999999999999</c:v>
                </c:pt>
                <c:pt idx="147">
                  <c:v>142.69999999999999</c:v>
                </c:pt>
                <c:pt idx="148">
                  <c:v>142.69999999999999</c:v>
                </c:pt>
                <c:pt idx="149">
                  <c:v>142.69999999999999</c:v>
                </c:pt>
                <c:pt idx="150">
                  <c:v>142.69999999999999</c:v>
                </c:pt>
                <c:pt idx="151">
                  <c:v>142.69999999999999</c:v>
                </c:pt>
                <c:pt idx="152">
                  <c:v>142.69999999999999</c:v>
                </c:pt>
                <c:pt idx="153">
                  <c:v>142.69999999999999</c:v>
                </c:pt>
                <c:pt idx="154">
                  <c:v>142.69999999999999</c:v>
                </c:pt>
                <c:pt idx="155">
                  <c:v>142.69999999999999</c:v>
                </c:pt>
                <c:pt idx="156">
                  <c:v>142.69999999999999</c:v>
                </c:pt>
                <c:pt idx="157">
                  <c:v>142.69999999999999</c:v>
                </c:pt>
                <c:pt idx="158">
                  <c:v>142.69999999999999</c:v>
                </c:pt>
                <c:pt idx="159">
                  <c:v>142.69999999999999</c:v>
                </c:pt>
                <c:pt idx="160">
                  <c:v>142.69999999999999</c:v>
                </c:pt>
                <c:pt idx="161">
                  <c:v>142.69999999999999</c:v>
                </c:pt>
                <c:pt idx="162">
                  <c:v>142.69999999999999</c:v>
                </c:pt>
                <c:pt idx="163">
                  <c:v>142.69999999999999</c:v>
                </c:pt>
                <c:pt idx="164">
                  <c:v>142.69999999999999</c:v>
                </c:pt>
                <c:pt idx="165">
                  <c:v>142.69999999999999</c:v>
                </c:pt>
                <c:pt idx="166">
                  <c:v>142.69999999999999</c:v>
                </c:pt>
                <c:pt idx="167">
                  <c:v>142.69999999999999</c:v>
                </c:pt>
                <c:pt idx="168">
                  <c:v>142.69999999999999</c:v>
                </c:pt>
                <c:pt idx="169">
                  <c:v>142.69999999999999</c:v>
                </c:pt>
                <c:pt idx="170">
                  <c:v>142.69999999999999</c:v>
                </c:pt>
                <c:pt idx="171">
                  <c:v>142.69999999999999</c:v>
                </c:pt>
                <c:pt idx="172">
                  <c:v>142.69999999999999</c:v>
                </c:pt>
                <c:pt idx="173">
                  <c:v>142.69999999999999</c:v>
                </c:pt>
                <c:pt idx="174">
                  <c:v>142.69999999999999</c:v>
                </c:pt>
                <c:pt idx="175">
                  <c:v>142.69999999999999</c:v>
                </c:pt>
                <c:pt idx="176">
                  <c:v>142.69999999999999</c:v>
                </c:pt>
                <c:pt idx="177">
                  <c:v>142.69999999999999</c:v>
                </c:pt>
                <c:pt idx="178">
                  <c:v>142.69999999999999</c:v>
                </c:pt>
                <c:pt idx="179">
                  <c:v>142.69999999999999</c:v>
                </c:pt>
                <c:pt idx="180">
                  <c:v>142.69999999999999</c:v>
                </c:pt>
                <c:pt idx="181">
                  <c:v>142.69999999999999</c:v>
                </c:pt>
                <c:pt idx="182">
                  <c:v>142.69999999999999</c:v>
                </c:pt>
                <c:pt idx="183">
                  <c:v>142.69999999999999</c:v>
                </c:pt>
                <c:pt idx="184">
                  <c:v>142.69999999999999</c:v>
                </c:pt>
                <c:pt idx="185">
                  <c:v>142.69999999999999</c:v>
                </c:pt>
                <c:pt idx="186">
                  <c:v>142.69999999999999</c:v>
                </c:pt>
                <c:pt idx="187">
                  <c:v>142.69999999999999</c:v>
                </c:pt>
                <c:pt idx="188">
                  <c:v>142.69999999999999</c:v>
                </c:pt>
                <c:pt idx="189">
                  <c:v>142.69999999999999</c:v>
                </c:pt>
                <c:pt idx="190">
                  <c:v>142.69999999999999</c:v>
                </c:pt>
                <c:pt idx="191">
                  <c:v>142.69999999999999</c:v>
                </c:pt>
                <c:pt idx="192">
                  <c:v>142.69999999999999</c:v>
                </c:pt>
                <c:pt idx="193">
                  <c:v>142.69999999999999</c:v>
                </c:pt>
                <c:pt idx="194">
                  <c:v>142.69999999999999</c:v>
                </c:pt>
                <c:pt idx="195">
                  <c:v>142.69999999999999</c:v>
                </c:pt>
                <c:pt idx="196">
                  <c:v>142.69999999999999</c:v>
                </c:pt>
                <c:pt idx="197">
                  <c:v>142.69999999999999</c:v>
                </c:pt>
                <c:pt idx="198">
                  <c:v>142.69999999999999</c:v>
                </c:pt>
                <c:pt idx="199">
                  <c:v>142.69999999999999</c:v>
                </c:pt>
                <c:pt idx="200">
                  <c:v>142.69999999999999</c:v>
                </c:pt>
                <c:pt idx="201">
                  <c:v>142.69999999999999</c:v>
                </c:pt>
                <c:pt idx="202">
                  <c:v>142.69999999999999</c:v>
                </c:pt>
                <c:pt idx="203">
                  <c:v>142.69999999999999</c:v>
                </c:pt>
                <c:pt idx="204">
                  <c:v>142.69999999999999</c:v>
                </c:pt>
                <c:pt idx="205">
                  <c:v>142.69999999999999</c:v>
                </c:pt>
                <c:pt idx="206">
                  <c:v>142.69999999999999</c:v>
                </c:pt>
                <c:pt idx="207">
                  <c:v>142.69999999999999</c:v>
                </c:pt>
                <c:pt idx="208">
                  <c:v>142.69999999999999</c:v>
                </c:pt>
                <c:pt idx="209">
                  <c:v>142.69999999999999</c:v>
                </c:pt>
                <c:pt idx="210">
                  <c:v>142.69999999999999</c:v>
                </c:pt>
                <c:pt idx="211">
                  <c:v>142.69999999999999</c:v>
                </c:pt>
                <c:pt idx="212">
                  <c:v>142.69999999999999</c:v>
                </c:pt>
                <c:pt idx="213">
                  <c:v>142.69999999999999</c:v>
                </c:pt>
                <c:pt idx="214">
                  <c:v>142.69999999999999</c:v>
                </c:pt>
                <c:pt idx="215">
                  <c:v>142.69999999999999</c:v>
                </c:pt>
                <c:pt idx="216">
                  <c:v>142.69999999999999</c:v>
                </c:pt>
                <c:pt idx="217">
                  <c:v>142.69999999999999</c:v>
                </c:pt>
                <c:pt idx="218">
                  <c:v>142.69999999999999</c:v>
                </c:pt>
                <c:pt idx="219">
                  <c:v>142.69999999999999</c:v>
                </c:pt>
                <c:pt idx="220">
                  <c:v>142.69999999999999</c:v>
                </c:pt>
                <c:pt idx="221">
                  <c:v>142.69999999999999</c:v>
                </c:pt>
                <c:pt idx="222">
                  <c:v>142.69999999999999</c:v>
                </c:pt>
                <c:pt idx="223">
                  <c:v>142.69999999999999</c:v>
                </c:pt>
                <c:pt idx="224">
                  <c:v>142.69999999999999</c:v>
                </c:pt>
                <c:pt idx="225">
                  <c:v>142.69999999999999</c:v>
                </c:pt>
                <c:pt idx="226">
                  <c:v>142.69999999999999</c:v>
                </c:pt>
                <c:pt idx="227">
                  <c:v>142.69999999999999</c:v>
                </c:pt>
                <c:pt idx="228">
                  <c:v>142.69999999999999</c:v>
                </c:pt>
                <c:pt idx="229">
                  <c:v>142.69999999999999</c:v>
                </c:pt>
                <c:pt idx="230">
                  <c:v>142.69999999999999</c:v>
                </c:pt>
                <c:pt idx="231">
                  <c:v>142.69999999999999</c:v>
                </c:pt>
                <c:pt idx="232">
                  <c:v>142.69999999999999</c:v>
                </c:pt>
                <c:pt idx="233">
                  <c:v>142.69999999999999</c:v>
                </c:pt>
                <c:pt idx="234">
                  <c:v>142.69999999999999</c:v>
                </c:pt>
                <c:pt idx="235">
                  <c:v>142.69999999999999</c:v>
                </c:pt>
                <c:pt idx="236">
                  <c:v>142.69999999999999</c:v>
                </c:pt>
                <c:pt idx="237">
                  <c:v>142.69999999999999</c:v>
                </c:pt>
                <c:pt idx="238">
                  <c:v>142.69999999999999</c:v>
                </c:pt>
                <c:pt idx="239">
                  <c:v>142.69999999999999</c:v>
                </c:pt>
                <c:pt idx="240">
                  <c:v>142.69999999999999</c:v>
                </c:pt>
                <c:pt idx="241">
                  <c:v>142.69999999999999</c:v>
                </c:pt>
                <c:pt idx="242">
                  <c:v>142.69999999999999</c:v>
                </c:pt>
                <c:pt idx="243">
                  <c:v>142.69999999999999</c:v>
                </c:pt>
                <c:pt idx="244">
                  <c:v>142.69999999999999</c:v>
                </c:pt>
                <c:pt idx="245">
                  <c:v>142.69999999999999</c:v>
                </c:pt>
                <c:pt idx="246">
                  <c:v>142.69999999999999</c:v>
                </c:pt>
                <c:pt idx="247">
                  <c:v>142.69999999999999</c:v>
                </c:pt>
                <c:pt idx="248">
                  <c:v>142.69999999999999</c:v>
                </c:pt>
                <c:pt idx="249">
                  <c:v>142.69999999999999</c:v>
                </c:pt>
                <c:pt idx="250">
                  <c:v>142.69999999999999</c:v>
                </c:pt>
                <c:pt idx="251">
                  <c:v>142.69999999999999</c:v>
                </c:pt>
                <c:pt idx="252">
                  <c:v>142.69999999999999</c:v>
                </c:pt>
                <c:pt idx="253">
                  <c:v>142.69999999999999</c:v>
                </c:pt>
                <c:pt idx="254">
                  <c:v>142.69999999999999</c:v>
                </c:pt>
                <c:pt idx="255">
                  <c:v>142.69999999999999</c:v>
                </c:pt>
                <c:pt idx="256">
                  <c:v>142.69999999999999</c:v>
                </c:pt>
                <c:pt idx="257">
                  <c:v>142.69999999999999</c:v>
                </c:pt>
                <c:pt idx="258">
                  <c:v>142.69999999999999</c:v>
                </c:pt>
                <c:pt idx="259">
                  <c:v>142.69999999999999</c:v>
                </c:pt>
                <c:pt idx="260">
                  <c:v>142.69999999999999</c:v>
                </c:pt>
                <c:pt idx="261">
                  <c:v>142.69999999999999</c:v>
                </c:pt>
                <c:pt idx="262">
                  <c:v>142.69999999999999</c:v>
                </c:pt>
                <c:pt idx="263">
                  <c:v>142.69999999999999</c:v>
                </c:pt>
                <c:pt idx="264">
                  <c:v>142.69999999999999</c:v>
                </c:pt>
                <c:pt idx="265">
                  <c:v>142.69999999999999</c:v>
                </c:pt>
                <c:pt idx="266">
                  <c:v>142.69999999999999</c:v>
                </c:pt>
                <c:pt idx="267">
                  <c:v>142.69999999999999</c:v>
                </c:pt>
                <c:pt idx="268">
                  <c:v>142.69999999999999</c:v>
                </c:pt>
                <c:pt idx="269">
                  <c:v>142.69999999999999</c:v>
                </c:pt>
                <c:pt idx="270">
                  <c:v>142.69999999999999</c:v>
                </c:pt>
                <c:pt idx="271">
                  <c:v>142.69999999999999</c:v>
                </c:pt>
                <c:pt idx="272">
                  <c:v>142.69999999999999</c:v>
                </c:pt>
                <c:pt idx="273">
                  <c:v>142.69999999999999</c:v>
                </c:pt>
                <c:pt idx="274">
                  <c:v>142.69999999999999</c:v>
                </c:pt>
                <c:pt idx="275">
                  <c:v>142.69999999999999</c:v>
                </c:pt>
                <c:pt idx="276">
                  <c:v>142.69999999999999</c:v>
                </c:pt>
                <c:pt idx="277">
                  <c:v>142.69999999999999</c:v>
                </c:pt>
                <c:pt idx="278">
                  <c:v>142.69999999999999</c:v>
                </c:pt>
                <c:pt idx="279">
                  <c:v>142.69999999999999</c:v>
                </c:pt>
                <c:pt idx="280">
                  <c:v>142.69999999999999</c:v>
                </c:pt>
                <c:pt idx="281">
                  <c:v>142.69999999999999</c:v>
                </c:pt>
                <c:pt idx="282">
                  <c:v>142.69999999999999</c:v>
                </c:pt>
                <c:pt idx="283">
                  <c:v>142.69999999999999</c:v>
                </c:pt>
                <c:pt idx="284">
                  <c:v>142.69999999999999</c:v>
                </c:pt>
                <c:pt idx="285">
                  <c:v>142.69999999999999</c:v>
                </c:pt>
                <c:pt idx="286">
                  <c:v>142.69999999999999</c:v>
                </c:pt>
                <c:pt idx="287">
                  <c:v>142.69999999999999</c:v>
                </c:pt>
                <c:pt idx="288">
                  <c:v>142.69999999999999</c:v>
                </c:pt>
                <c:pt idx="289">
                  <c:v>142.69999999999999</c:v>
                </c:pt>
                <c:pt idx="290">
                  <c:v>142.69999999999999</c:v>
                </c:pt>
                <c:pt idx="291">
                  <c:v>142.69999999999999</c:v>
                </c:pt>
                <c:pt idx="292">
                  <c:v>142.69999999999999</c:v>
                </c:pt>
                <c:pt idx="293">
                  <c:v>142.69999999999999</c:v>
                </c:pt>
                <c:pt idx="294">
                  <c:v>142.69999999999999</c:v>
                </c:pt>
                <c:pt idx="295">
                  <c:v>142.69999999999999</c:v>
                </c:pt>
                <c:pt idx="296">
                  <c:v>142.69999999999999</c:v>
                </c:pt>
                <c:pt idx="297">
                  <c:v>142.69999999999999</c:v>
                </c:pt>
                <c:pt idx="298">
                  <c:v>142.69999999999999</c:v>
                </c:pt>
                <c:pt idx="299">
                  <c:v>142.69999999999999</c:v>
                </c:pt>
                <c:pt idx="300">
                  <c:v>142.69999999999999</c:v>
                </c:pt>
                <c:pt idx="301">
                  <c:v>142.69999999999999</c:v>
                </c:pt>
                <c:pt idx="302">
                  <c:v>142.69999999999999</c:v>
                </c:pt>
                <c:pt idx="303">
                  <c:v>142.69999999999999</c:v>
                </c:pt>
                <c:pt idx="304">
                  <c:v>142.69999999999999</c:v>
                </c:pt>
                <c:pt idx="305">
                  <c:v>142.69999999999999</c:v>
                </c:pt>
                <c:pt idx="306">
                  <c:v>142.69999999999999</c:v>
                </c:pt>
                <c:pt idx="307">
                  <c:v>142.69999999999999</c:v>
                </c:pt>
                <c:pt idx="308">
                  <c:v>142.69999999999999</c:v>
                </c:pt>
                <c:pt idx="309">
                  <c:v>142.69999999999999</c:v>
                </c:pt>
                <c:pt idx="310">
                  <c:v>142.69999999999999</c:v>
                </c:pt>
                <c:pt idx="311">
                  <c:v>142.69999999999999</c:v>
                </c:pt>
                <c:pt idx="312">
                  <c:v>142.69999999999999</c:v>
                </c:pt>
                <c:pt idx="313">
                  <c:v>142.69999999999999</c:v>
                </c:pt>
                <c:pt idx="314">
                  <c:v>142.69999999999999</c:v>
                </c:pt>
                <c:pt idx="315">
                  <c:v>142.69999999999999</c:v>
                </c:pt>
                <c:pt idx="316">
                  <c:v>142.69999999999999</c:v>
                </c:pt>
                <c:pt idx="317">
                  <c:v>142.69999999999999</c:v>
                </c:pt>
                <c:pt idx="318">
                  <c:v>142.69999999999999</c:v>
                </c:pt>
                <c:pt idx="319">
                  <c:v>142.69999999999999</c:v>
                </c:pt>
                <c:pt idx="320">
                  <c:v>142.69999999999999</c:v>
                </c:pt>
                <c:pt idx="321">
                  <c:v>142.69999999999999</c:v>
                </c:pt>
                <c:pt idx="322">
                  <c:v>142.69999999999999</c:v>
                </c:pt>
                <c:pt idx="323">
                  <c:v>142.69999999999999</c:v>
                </c:pt>
                <c:pt idx="324">
                  <c:v>142.69999999999999</c:v>
                </c:pt>
                <c:pt idx="325">
                  <c:v>142.69999999999999</c:v>
                </c:pt>
                <c:pt idx="326">
                  <c:v>142.69999999999999</c:v>
                </c:pt>
                <c:pt idx="327">
                  <c:v>142.69999999999999</c:v>
                </c:pt>
                <c:pt idx="328">
                  <c:v>142.69999999999999</c:v>
                </c:pt>
                <c:pt idx="329">
                  <c:v>142.69999999999999</c:v>
                </c:pt>
                <c:pt idx="330">
                  <c:v>142.69999999999999</c:v>
                </c:pt>
                <c:pt idx="331">
                  <c:v>142.69999999999999</c:v>
                </c:pt>
                <c:pt idx="332">
                  <c:v>142.69999999999999</c:v>
                </c:pt>
                <c:pt idx="333">
                  <c:v>142.69999999999999</c:v>
                </c:pt>
                <c:pt idx="334">
                  <c:v>142.69999999999999</c:v>
                </c:pt>
                <c:pt idx="335">
                  <c:v>142.69999999999999</c:v>
                </c:pt>
                <c:pt idx="336">
                  <c:v>142.69999999999999</c:v>
                </c:pt>
                <c:pt idx="337">
                  <c:v>142.69999999999999</c:v>
                </c:pt>
                <c:pt idx="338">
                  <c:v>142.69999999999999</c:v>
                </c:pt>
                <c:pt idx="339">
                  <c:v>142.69999999999999</c:v>
                </c:pt>
                <c:pt idx="340">
                  <c:v>142.69999999999999</c:v>
                </c:pt>
                <c:pt idx="341">
                  <c:v>142.69999999999999</c:v>
                </c:pt>
                <c:pt idx="342">
                  <c:v>142.69999999999999</c:v>
                </c:pt>
                <c:pt idx="343">
                  <c:v>142.69999999999999</c:v>
                </c:pt>
                <c:pt idx="344">
                  <c:v>142.69999999999999</c:v>
                </c:pt>
                <c:pt idx="345">
                  <c:v>142.69999999999999</c:v>
                </c:pt>
                <c:pt idx="346">
                  <c:v>142.69999999999999</c:v>
                </c:pt>
                <c:pt idx="347">
                  <c:v>142.69999999999999</c:v>
                </c:pt>
                <c:pt idx="348">
                  <c:v>142.69999999999999</c:v>
                </c:pt>
                <c:pt idx="349">
                  <c:v>142.69999999999999</c:v>
                </c:pt>
                <c:pt idx="350">
                  <c:v>142.69999999999999</c:v>
                </c:pt>
                <c:pt idx="351">
                  <c:v>142.69999999999999</c:v>
                </c:pt>
                <c:pt idx="352">
                  <c:v>142.69999999999999</c:v>
                </c:pt>
                <c:pt idx="353">
                  <c:v>142.69999999999999</c:v>
                </c:pt>
                <c:pt idx="354">
                  <c:v>142.69999999999999</c:v>
                </c:pt>
                <c:pt idx="355">
                  <c:v>142.69999999999999</c:v>
                </c:pt>
                <c:pt idx="356">
                  <c:v>142.69999999999999</c:v>
                </c:pt>
                <c:pt idx="357">
                  <c:v>142.69999999999999</c:v>
                </c:pt>
                <c:pt idx="358">
                  <c:v>142.69999999999999</c:v>
                </c:pt>
                <c:pt idx="359">
                  <c:v>142.69999999999999</c:v>
                </c:pt>
                <c:pt idx="360">
                  <c:v>142.69999999999999</c:v>
                </c:pt>
                <c:pt idx="361">
                  <c:v>142.69999999999999</c:v>
                </c:pt>
                <c:pt idx="362">
                  <c:v>142.69999999999999</c:v>
                </c:pt>
                <c:pt idx="363">
                  <c:v>142.69999999999999</c:v>
                </c:pt>
                <c:pt idx="364">
                  <c:v>142.69999999999999</c:v>
                </c:pt>
                <c:pt idx="365">
                  <c:v>142.69999999999999</c:v>
                </c:pt>
                <c:pt idx="366">
                  <c:v>142.69999999999999</c:v>
                </c:pt>
                <c:pt idx="367">
                  <c:v>142.69999999999999</c:v>
                </c:pt>
                <c:pt idx="368">
                  <c:v>142.69999999999999</c:v>
                </c:pt>
                <c:pt idx="369">
                  <c:v>142.69999999999999</c:v>
                </c:pt>
                <c:pt idx="370">
                  <c:v>142.69999999999999</c:v>
                </c:pt>
                <c:pt idx="371">
                  <c:v>142.69999999999999</c:v>
                </c:pt>
                <c:pt idx="372">
                  <c:v>142.69999999999999</c:v>
                </c:pt>
                <c:pt idx="373">
                  <c:v>142.69999999999999</c:v>
                </c:pt>
                <c:pt idx="374">
                  <c:v>142.69999999999999</c:v>
                </c:pt>
                <c:pt idx="375">
                  <c:v>142.69999999999999</c:v>
                </c:pt>
                <c:pt idx="376">
                  <c:v>142.69999999999999</c:v>
                </c:pt>
                <c:pt idx="377">
                  <c:v>142.69999999999999</c:v>
                </c:pt>
                <c:pt idx="378">
                  <c:v>142.69999999999999</c:v>
                </c:pt>
                <c:pt idx="379">
                  <c:v>142.69999999999999</c:v>
                </c:pt>
                <c:pt idx="380">
                  <c:v>142.69999999999999</c:v>
                </c:pt>
                <c:pt idx="381">
                  <c:v>142.69999999999999</c:v>
                </c:pt>
                <c:pt idx="382">
                  <c:v>142.69999999999999</c:v>
                </c:pt>
                <c:pt idx="383">
                  <c:v>142.69999999999999</c:v>
                </c:pt>
                <c:pt idx="384">
                  <c:v>142.69999999999999</c:v>
                </c:pt>
                <c:pt idx="385">
                  <c:v>142.69999999999999</c:v>
                </c:pt>
                <c:pt idx="386">
                  <c:v>142.69999999999999</c:v>
                </c:pt>
                <c:pt idx="387">
                  <c:v>142.69999999999999</c:v>
                </c:pt>
                <c:pt idx="388">
                  <c:v>142.69999999999999</c:v>
                </c:pt>
                <c:pt idx="389">
                  <c:v>142.69999999999999</c:v>
                </c:pt>
                <c:pt idx="390">
                  <c:v>142.69999999999999</c:v>
                </c:pt>
                <c:pt idx="391">
                  <c:v>142.69999999999999</c:v>
                </c:pt>
                <c:pt idx="392">
                  <c:v>142.69999999999999</c:v>
                </c:pt>
                <c:pt idx="393">
                  <c:v>142.69999999999999</c:v>
                </c:pt>
                <c:pt idx="394">
                  <c:v>142.69999999999999</c:v>
                </c:pt>
                <c:pt idx="395">
                  <c:v>142.69999999999999</c:v>
                </c:pt>
                <c:pt idx="396">
                  <c:v>142.69999999999999</c:v>
                </c:pt>
                <c:pt idx="397">
                  <c:v>142.69999999999999</c:v>
                </c:pt>
                <c:pt idx="398">
                  <c:v>142.69999999999999</c:v>
                </c:pt>
                <c:pt idx="399">
                  <c:v>142.69999999999999</c:v>
                </c:pt>
                <c:pt idx="400">
                  <c:v>142.69999999999999</c:v>
                </c:pt>
                <c:pt idx="401">
                  <c:v>142.69999999999999</c:v>
                </c:pt>
                <c:pt idx="402">
                  <c:v>142.69999999999999</c:v>
                </c:pt>
                <c:pt idx="403">
                  <c:v>142.69999999999999</c:v>
                </c:pt>
                <c:pt idx="404">
                  <c:v>142.69999999999999</c:v>
                </c:pt>
                <c:pt idx="405">
                  <c:v>142.69999999999999</c:v>
                </c:pt>
                <c:pt idx="406">
                  <c:v>142.69999999999999</c:v>
                </c:pt>
                <c:pt idx="407">
                  <c:v>142.69999999999999</c:v>
                </c:pt>
                <c:pt idx="408">
                  <c:v>142.69999999999999</c:v>
                </c:pt>
                <c:pt idx="409">
                  <c:v>142.69999999999999</c:v>
                </c:pt>
                <c:pt idx="410">
                  <c:v>142.69999999999999</c:v>
                </c:pt>
                <c:pt idx="411">
                  <c:v>142.69999999999999</c:v>
                </c:pt>
                <c:pt idx="412">
                  <c:v>142.69999999999999</c:v>
                </c:pt>
                <c:pt idx="413">
                  <c:v>142.69999999999999</c:v>
                </c:pt>
                <c:pt idx="414">
                  <c:v>142.69999999999999</c:v>
                </c:pt>
                <c:pt idx="415">
                  <c:v>142.69999999999999</c:v>
                </c:pt>
                <c:pt idx="416">
                  <c:v>142.69999999999999</c:v>
                </c:pt>
                <c:pt idx="417">
                  <c:v>142.69999999999999</c:v>
                </c:pt>
                <c:pt idx="418">
                  <c:v>142.69999999999999</c:v>
                </c:pt>
                <c:pt idx="419">
                  <c:v>142.69999999999999</c:v>
                </c:pt>
                <c:pt idx="420">
                  <c:v>142.69999999999999</c:v>
                </c:pt>
                <c:pt idx="421">
                  <c:v>142.69999999999999</c:v>
                </c:pt>
                <c:pt idx="422">
                  <c:v>142.69999999999999</c:v>
                </c:pt>
                <c:pt idx="423">
                  <c:v>142.69999999999999</c:v>
                </c:pt>
                <c:pt idx="424">
                  <c:v>142.69999999999999</c:v>
                </c:pt>
                <c:pt idx="425">
                  <c:v>142.69999999999999</c:v>
                </c:pt>
                <c:pt idx="426">
                  <c:v>142.69999999999999</c:v>
                </c:pt>
                <c:pt idx="427">
                  <c:v>142.69999999999999</c:v>
                </c:pt>
                <c:pt idx="428">
                  <c:v>142.69999999999999</c:v>
                </c:pt>
                <c:pt idx="429">
                  <c:v>142.69999999999999</c:v>
                </c:pt>
                <c:pt idx="430">
                  <c:v>142.69999999999999</c:v>
                </c:pt>
                <c:pt idx="431">
                  <c:v>142.69999999999999</c:v>
                </c:pt>
                <c:pt idx="432">
                  <c:v>142.69999999999999</c:v>
                </c:pt>
                <c:pt idx="433">
                  <c:v>142.69999999999999</c:v>
                </c:pt>
                <c:pt idx="434">
                  <c:v>142.69999999999999</c:v>
                </c:pt>
                <c:pt idx="435">
                  <c:v>142.69999999999999</c:v>
                </c:pt>
                <c:pt idx="436">
                  <c:v>142.69999999999999</c:v>
                </c:pt>
                <c:pt idx="437">
                  <c:v>142.69999999999999</c:v>
                </c:pt>
                <c:pt idx="438">
                  <c:v>142.69999999999999</c:v>
                </c:pt>
                <c:pt idx="439">
                  <c:v>142.69999999999999</c:v>
                </c:pt>
                <c:pt idx="440">
                  <c:v>142.69999999999999</c:v>
                </c:pt>
                <c:pt idx="441">
                  <c:v>142.69999999999999</c:v>
                </c:pt>
                <c:pt idx="442">
                  <c:v>142.69999999999999</c:v>
                </c:pt>
                <c:pt idx="443">
                  <c:v>142.69999999999999</c:v>
                </c:pt>
                <c:pt idx="444">
                  <c:v>142.69999999999999</c:v>
                </c:pt>
                <c:pt idx="445">
                  <c:v>142.69999999999999</c:v>
                </c:pt>
                <c:pt idx="446">
                  <c:v>142.69999999999999</c:v>
                </c:pt>
                <c:pt idx="447">
                  <c:v>142.69999999999999</c:v>
                </c:pt>
                <c:pt idx="448">
                  <c:v>142.69999999999999</c:v>
                </c:pt>
                <c:pt idx="449">
                  <c:v>142.69999999999999</c:v>
                </c:pt>
                <c:pt idx="450">
                  <c:v>142.69999999999999</c:v>
                </c:pt>
                <c:pt idx="451">
                  <c:v>142.69999999999999</c:v>
                </c:pt>
                <c:pt idx="452">
                  <c:v>142.69999999999999</c:v>
                </c:pt>
                <c:pt idx="453">
                  <c:v>142.69999999999999</c:v>
                </c:pt>
                <c:pt idx="454">
                  <c:v>142.69999999999999</c:v>
                </c:pt>
                <c:pt idx="455">
                  <c:v>142.69999999999999</c:v>
                </c:pt>
                <c:pt idx="456">
                  <c:v>142.69999999999999</c:v>
                </c:pt>
                <c:pt idx="457">
                  <c:v>142.69999999999999</c:v>
                </c:pt>
                <c:pt idx="458">
                  <c:v>142.69999999999999</c:v>
                </c:pt>
                <c:pt idx="459">
                  <c:v>142.69999999999999</c:v>
                </c:pt>
                <c:pt idx="460">
                  <c:v>142.69999999999999</c:v>
                </c:pt>
                <c:pt idx="461">
                  <c:v>142.69999999999999</c:v>
                </c:pt>
                <c:pt idx="462">
                  <c:v>142.69999999999999</c:v>
                </c:pt>
                <c:pt idx="463">
                  <c:v>142.69999999999999</c:v>
                </c:pt>
                <c:pt idx="464">
                  <c:v>142.69999999999999</c:v>
                </c:pt>
                <c:pt idx="465">
                  <c:v>142.69999999999999</c:v>
                </c:pt>
                <c:pt idx="466">
                  <c:v>142.69999999999999</c:v>
                </c:pt>
                <c:pt idx="467">
                  <c:v>142.69999999999999</c:v>
                </c:pt>
                <c:pt idx="468">
                  <c:v>142.69999999999999</c:v>
                </c:pt>
                <c:pt idx="469">
                  <c:v>142.69999999999999</c:v>
                </c:pt>
                <c:pt idx="470">
                  <c:v>142.69999999999999</c:v>
                </c:pt>
                <c:pt idx="471">
                  <c:v>142.69999999999999</c:v>
                </c:pt>
                <c:pt idx="472">
                  <c:v>142.69999999999999</c:v>
                </c:pt>
                <c:pt idx="473">
                  <c:v>142.69999999999999</c:v>
                </c:pt>
                <c:pt idx="474">
                  <c:v>142.69999999999999</c:v>
                </c:pt>
                <c:pt idx="475">
                  <c:v>142.69999999999999</c:v>
                </c:pt>
                <c:pt idx="476">
                  <c:v>142.69999999999999</c:v>
                </c:pt>
                <c:pt idx="477">
                  <c:v>142.69999999999999</c:v>
                </c:pt>
                <c:pt idx="478">
                  <c:v>142.69999999999999</c:v>
                </c:pt>
                <c:pt idx="479">
                  <c:v>142.69999999999999</c:v>
                </c:pt>
                <c:pt idx="480">
                  <c:v>142.69999999999999</c:v>
                </c:pt>
                <c:pt idx="481">
                  <c:v>142.69999999999999</c:v>
                </c:pt>
                <c:pt idx="482">
                  <c:v>142.69999999999999</c:v>
                </c:pt>
                <c:pt idx="483">
                  <c:v>142.69999999999999</c:v>
                </c:pt>
                <c:pt idx="484">
                  <c:v>142.69999999999999</c:v>
                </c:pt>
                <c:pt idx="485">
                  <c:v>142.69999999999999</c:v>
                </c:pt>
                <c:pt idx="486">
                  <c:v>142.69999999999999</c:v>
                </c:pt>
                <c:pt idx="487">
                  <c:v>142.69999999999999</c:v>
                </c:pt>
                <c:pt idx="488">
                  <c:v>142.69999999999999</c:v>
                </c:pt>
                <c:pt idx="489">
                  <c:v>142.69999999999999</c:v>
                </c:pt>
                <c:pt idx="490">
                  <c:v>142.69999999999999</c:v>
                </c:pt>
                <c:pt idx="491">
                  <c:v>142.69999999999999</c:v>
                </c:pt>
                <c:pt idx="492">
                  <c:v>142.69999999999999</c:v>
                </c:pt>
                <c:pt idx="493">
                  <c:v>142.69999999999999</c:v>
                </c:pt>
                <c:pt idx="494">
                  <c:v>142.69999999999999</c:v>
                </c:pt>
                <c:pt idx="495">
                  <c:v>142.69999999999999</c:v>
                </c:pt>
                <c:pt idx="496">
                  <c:v>142.69999999999999</c:v>
                </c:pt>
                <c:pt idx="497">
                  <c:v>142.69999999999999</c:v>
                </c:pt>
                <c:pt idx="498">
                  <c:v>142.69999999999999</c:v>
                </c:pt>
                <c:pt idx="499">
                  <c:v>142.69999999999999</c:v>
                </c:pt>
                <c:pt idx="500">
                  <c:v>142.69999999999999</c:v>
                </c:pt>
                <c:pt idx="501">
                  <c:v>142.69999999999999</c:v>
                </c:pt>
                <c:pt idx="502">
                  <c:v>142.69999999999999</c:v>
                </c:pt>
                <c:pt idx="503">
                  <c:v>142.69999999999999</c:v>
                </c:pt>
                <c:pt idx="504">
                  <c:v>142.69999999999999</c:v>
                </c:pt>
                <c:pt idx="505">
                  <c:v>142.69999999999999</c:v>
                </c:pt>
                <c:pt idx="506">
                  <c:v>142.69999999999999</c:v>
                </c:pt>
                <c:pt idx="507">
                  <c:v>142.69999999999999</c:v>
                </c:pt>
                <c:pt idx="508">
                  <c:v>142.69999999999999</c:v>
                </c:pt>
                <c:pt idx="509">
                  <c:v>142.69999999999999</c:v>
                </c:pt>
                <c:pt idx="510">
                  <c:v>142.69999999999999</c:v>
                </c:pt>
                <c:pt idx="511">
                  <c:v>142.69999999999999</c:v>
                </c:pt>
                <c:pt idx="512">
                  <c:v>142.69999999999999</c:v>
                </c:pt>
                <c:pt idx="513">
                  <c:v>142.69999999999999</c:v>
                </c:pt>
                <c:pt idx="514">
                  <c:v>142.69999999999999</c:v>
                </c:pt>
                <c:pt idx="515">
                  <c:v>142.69999999999999</c:v>
                </c:pt>
                <c:pt idx="516">
                  <c:v>142.69999999999999</c:v>
                </c:pt>
                <c:pt idx="517">
                  <c:v>142.69999999999999</c:v>
                </c:pt>
                <c:pt idx="518">
                  <c:v>142.69999999999999</c:v>
                </c:pt>
                <c:pt idx="519">
                  <c:v>142.69999999999999</c:v>
                </c:pt>
                <c:pt idx="520">
                  <c:v>142.69999999999999</c:v>
                </c:pt>
                <c:pt idx="521">
                  <c:v>142.69999999999999</c:v>
                </c:pt>
                <c:pt idx="522">
                  <c:v>142.69999999999999</c:v>
                </c:pt>
                <c:pt idx="523">
                  <c:v>142.69999999999999</c:v>
                </c:pt>
                <c:pt idx="524">
                  <c:v>142.69999999999999</c:v>
                </c:pt>
                <c:pt idx="525">
                  <c:v>142.69999999999999</c:v>
                </c:pt>
                <c:pt idx="526">
                  <c:v>142.69999999999999</c:v>
                </c:pt>
                <c:pt idx="527">
                  <c:v>142.69999999999999</c:v>
                </c:pt>
                <c:pt idx="528">
                  <c:v>142.69999999999999</c:v>
                </c:pt>
                <c:pt idx="529">
                  <c:v>142.69999999999999</c:v>
                </c:pt>
                <c:pt idx="530">
                  <c:v>142.69999999999999</c:v>
                </c:pt>
                <c:pt idx="531">
                  <c:v>142.69999999999999</c:v>
                </c:pt>
                <c:pt idx="532">
                  <c:v>142.69999999999999</c:v>
                </c:pt>
                <c:pt idx="533">
                  <c:v>142.69999999999999</c:v>
                </c:pt>
                <c:pt idx="534">
                  <c:v>142.69999999999999</c:v>
                </c:pt>
                <c:pt idx="535">
                  <c:v>142.69999999999999</c:v>
                </c:pt>
                <c:pt idx="536">
                  <c:v>142.69999999999999</c:v>
                </c:pt>
                <c:pt idx="537">
                  <c:v>142.69999999999999</c:v>
                </c:pt>
                <c:pt idx="538">
                  <c:v>142.69999999999999</c:v>
                </c:pt>
                <c:pt idx="539">
                  <c:v>142.69999999999999</c:v>
                </c:pt>
                <c:pt idx="540">
                  <c:v>142.69999999999999</c:v>
                </c:pt>
                <c:pt idx="541">
                  <c:v>142.69999999999999</c:v>
                </c:pt>
                <c:pt idx="542">
                  <c:v>142.69999999999999</c:v>
                </c:pt>
                <c:pt idx="543">
                  <c:v>142.69999999999999</c:v>
                </c:pt>
                <c:pt idx="544">
                  <c:v>142.69999999999999</c:v>
                </c:pt>
                <c:pt idx="545">
                  <c:v>142.69999999999999</c:v>
                </c:pt>
                <c:pt idx="546">
                  <c:v>142.69999999999999</c:v>
                </c:pt>
                <c:pt idx="547">
                  <c:v>142.69999999999999</c:v>
                </c:pt>
                <c:pt idx="548">
                  <c:v>142.69999999999999</c:v>
                </c:pt>
                <c:pt idx="549">
                  <c:v>142.69999999999999</c:v>
                </c:pt>
                <c:pt idx="550">
                  <c:v>142.69999999999999</c:v>
                </c:pt>
                <c:pt idx="551">
                  <c:v>142.69999999999999</c:v>
                </c:pt>
                <c:pt idx="552">
                  <c:v>142.69999999999999</c:v>
                </c:pt>
                <c:pt idx="553">
                  <c:v>142.69999999999999</c:v>
                </c:pt>
                <c:pt idx="554">
                  <c:v>142.69999999999999</c:v>
                </c:pt>
                <c:pt idx="555">
                  <c:v>142.69999999999999</c:v>
                </c:pt>
                <c:pt idx="556">
                  <c:v>142.69999999999999</c:v>
                </c:pt>
                <c:pt idx="557">
                  <c:v>142.69999999999999</c:v>
                </c:pt>
                <c:pt idx="558">
                  <c:v>142.69999999999999</c:v>
                </c:pt>
                <c:pt idx="559">
                  <c:v>142.69999999999999</c:v>
                </c:pt>
                <c:pt idx="560">
                  <c:v>142.69999999999999</c:v>
                </c:pt>
                <c:pt idx="561">
                  <c:v>142.69999999999999</c:v>
                </c:pt>
                <c:pt idx="562">
                  <c:v>142.69999999999999</c:v>
                </c:pt>
                <c:pt idx="563">
                  <c:v>142.69999999999999</c:v>
                </c:pt>
                <c:pt idx="564">
                  <c:v>142.69999999999999</c:v>
                </c:pt>
                <c:pt idx="565">
                  <c:v>142.69999999999999</c:v>
                </c:pt>
                <c:pt idx="566">
                  <c:v>142.69999999999999</c:v>
                </c:pt>
                <c:pt idx="567">
                  <c:v>142.69999999999999</c:v>
                </c:pt>
                <c:pt idx="568">
                  <c:v>142.69999999999999</c:v>
                </c:pt>
                <c:pt idx="569">
                  <c:v>142.69999999999999</c:v>
                </c:pt>
                <c:pt idx="570">
                  <c:v>142.69999999999999</c:v>
                </c:pt>
                <c:pt idx="571">
                  <c:v>142.69999999999999</c:v>
                </c:pt>
                <c:pt idx="572">
                  <c:v>142.69999999999999</c:v>
                </c:pt>
                <c:pt idx="573">
                  <c:v>142.69999999999999</c:v>
                </c:pt>
                <c:pt idx="574">
                  <c:v>142.69999999999999</c:v>
                </c:pt>
                <c:pt idx="575">
                  <c:v>142.69999999999999</c:v>
                </c:pt>
                <c:pt idx="576">
                  <c:v>142.69999999999999</c:v>
                </c:pt>
                <c:pt idx="577">
                  <c:v>142.69999999999999</c:v>
                </c:pt>
                <c:pt idx="578">
                  <c:v>142.69999999999999</c:v>
                </c:pt>
                <c:pt idx="579">
                  <c:v>142.69999999999999</c:v>
                </c:pt>
                <c:pt idx="580">
                  <c:v>142.69999999999999</c:v>
                </c:pt>
                <c:pt idx="581">
                  <c:v>142.69999999999999</c:v>
                </c:pt>
                <c:pt idx="582">
                  <c:v>142.69999999999999</c:v>
                </c:pt>
                <c:pt idx="583">
                  <c:v>142.69999999999999</c:v>
                </c:pt>
                <c:pt idx="584">
                  <c:v>142.69999999999999</c:v>
                </c:pt>
                <c:pt idx="585">
                  <c:v>142.69999999999999</c:v>
                </c:pt>
                <c:pt idx="586">
                  <c:v>142.69999999999999</c:v>
                </c:pt>
                <c:pt idx="587">
                  <c:v>142.69999999999999</c:v>
                </c:pt>
                <c:pt idx="588">
                  <c:v>142.69999999999999</c:v>
                </c:pt>
                <c:pt idx="589">
                  <c:v>142.69999999999999</c:v>
                </c:pt>
                <c:pt idx="590">
                  <c:v>142.69999999999999</c:v>
                </c:pt>
                <c:pt idx="591">
                  <c:v>142.69999999999999</c:v>
                </c:pt>
                <c:pt idx="592">
                  <c:v>142.69999999999999</c:v>
                </c:pt>
                <c:pt idx="593">
                  <c:v>142.69999999999999</c:v>
                </c:pt>
                <c:pt idx="594">
                  <c:v>142.69999999999999</c:v>
                </c:pt>
                <c:pt idx="595">
                  <c:v>142.69999999999999</c:v>
                </c:pt>
                <c:pt idx="596">
                  <c:v>142.69999999999999</c:v>
                </c:pt>
                <c:pt idx="597">
                  <c:v>142.69999999999999</c:v>
                </c:pt>
                <c:pt idx="598">
                  <c:v>142.69999999999999</c:v>
                </c:pt>
                <c:pt idx="599">
                  <c:v>142.69999999999999</c:v>
                </c:pt>
                <c:pt idx="600">
                  <c:v>142.69999999999999</c:v>
                </c:pt>
                <c:pt idx="601">
                  <c:v>142.69999999999999</c:v>
                </c:pt>
                <c:pt idx="602">
                  <c:v>142.69999999999999</c:v>
                </c:pt>
                <c:pt idx="603">
                  <c:v>142.69999999999999</c:v>
                </c:pt>
                <c:pt idx="604">
                  <c:v>142.69999999999999</c:v>
                </c:pt>
                <c:pt idx="605">
                  <c:v>142.69999999999999</c:v>
                </c:pt>
                <c:pt idx="606">
                  <c:v>142.69999999999999</c:v>
                </c:pt>
                <c:pt idx="607">
                  <c:v>142.69999999999999</c:v>
                </c:pt>
                <c:pt idx="608">
                  <c:v>142.69999999999999</c:v>
                </c:pt>
                <c:pt idx="609">
                  <c:v>142.69999999999999</c:v>
                </c:pt>
                <c:pt idx="610">
                  <c:v>142.69999999999999</c:v>
                </c:pt>
                <c:pt idx="611">
                  <c:v>142.69999999999999</c:v>
                </c:pt>
                <c:pt idx="612">
                  <c:v>142.69999999999999</c:v>
                </c:pt>
                <c:pt idx="613">
                  <c:v>142.69999999999999</c:v>
                </c:pt>
                <c:pt idx="614">
                  <c:v>142.69999999999999</c:v>
                </c:pt>
                <c:pt idx="615">
                  <c:v>142.69999999999999</c:v>
                </c:pt>
                <c:pt idx="616">
                  <c:v>142.69999999999999</c:v>
                </c:pt>
                <c:pt idx="617">
                  <c:v>142.69999999999999</c:v>
                </c:pt>
                <c:pt idx="618">
                  <c:v>142.69999999999999</c:v>
                </c:pt>
                <c:pt idx="619">
                  <c:v>142.69999999999999</c:v>
                </c:pt>
                <c:pt idx="620">
                  <c:v>142.69999999999999</c:v>
                </c:pt>
                <c:pt idx="621">
                  <c:v>142.69999999999999</c:v>
                </c:pt>
                <c:pt idx="622">
                  <c:v>142.69999999999999</c:v>
                </c:pt>
                <c:pt idx="623">
                  <c:v>142.69999999999999</c:v>
                </c:pt>
                <c:pt idx="624">
                  <c:v>142.69999999999999</c:v>
                </c:pt>
                <c:pt idx="625">
                  <c:v>142.69999999999999</c:v>
                </c:pt>
                <c:pt idx="626">
                  <c:v>142.69999999999999</c:v>
                </c:pt>
                <c:pt idx="627">
                  <c:v>142.69999999999999</c:v>
                </c:pt>
                <c:pt idx="628">
                  <c:v>142.69999999999999</c:v>
                </c:pt>
                <c:pt idx="629">
                  <c:v>142.69999999999999</c:v>
                </c:pt>
                <c:pt idx="630">
                  <c:v>142.69999999999999</c:v>
                </c:pt>
                <c:pt idx="631">
                  <c:v>142.69999999999999</c:v>
                </c:pt>
                <c:pt idx="632">
                  <c:v>142.69999999999999</c:v>
                </c:pt>
                <c:pt idx="633">
                  <c:v>142.69999999999999</c:v>
                </c:pt>
                <c:pt idx="634">
                  <c:v>142.69999999999999</c:v>
                </c:pt>
                <c:pt idx="635">
                  <c:v>142.69999999999999</c:v>
                </c:pt>
                <c:pt idx="636">
                  <c:v>142.69999999999999</c:v>
                </c:pt>
                <c:pt idx="637">
                  <c:v>142.69999999999999</c:v>
                </c:pt>
                <c:pt idx="638">
                  <c:v>142.69999999999999</c:v>
                </c:pt>
                <c:pt idx="639">
                  <c:v>142.69999999999999</c:v>
                </c:pt>
                <c:pt idx="640">
                  <c:v>142.69999999999999</c:v>
                </c:pt>
                <c:pt idx="641">
                  <c:v>142.69999999999999</c:v>
                </c:pt>
                <c:pt idx="642">
                  <c:v>142.69999999999999</c:v>
                </c:pt>
                <c:pt idx="643">
                  <c:v>142.69999999999999</c:v>
                </c:pt>
                <c:pt idx="644">
                  <c:v>142.69999999999999</c:v>
                </c:pt>
                <c:pt idx="645">
                  <c:v>142.69999999999999</c:v>
                </c:pt>
                <c:pt idx="646">
                  <c:v>142.69999999999999</c:v>
                </c:pt>
                <c:pt idx="647">
                  <c:v>142.69999999999999</c:v>
                </c:pt>
                <c:pt idx="648">
                  <c:v>142.69999999999999</c:v>
                </c:pt>
                <c:pt idx="649">
                  <c:v>142.69999999999999</c:v>
                </c:pt>
                <c:pt idx="650">
                  <c:v>142.69999999999999</c:v>
                </c:pt>
                <c:pt idx="651">
                  <c:v>142.69999999999999</c:v>
                </c:pt>
                <c:pt idx="652">
                  <c:v>142.69999999999999</c:v>
                </c:pt>
                <c:pt idx="653">
                  <c:v>142.69999999999999</c:v>
                </c:pt>
                <c:pt idx="654">
                  <c:v>142.69999999999999</c:v>
                </c:pt>
                <c:pt idx="655">
                  <c:v>142.69999999999999</c:v>
                </c:pt>
                <c:pt idx="656">
                  <c:v>142.69999999999999</c:v>
                </c:pt>
                <c:pt idx="657">
                  <c:v>142.69999999999999</c:v>
                </c:pt>
                <c:pt idx="658">
                  <c:v>142.69999999999999</c:v>
                </c:pt>
                <c:pt idx="659">
                  <c:v>142.69999999999999</c:v>
                </c:pt>
                <c:pt idx="660">
                  <c:v>142.69999999999999</c:v>
                </c:pt>
                <c:pt idx="661">
                  <c:v>142.69999999999999</c:v>
                </c:pt>
                <c:pt idx="662">
                  <c:v>142.69999999999999</c:v>
                </c:pt>
                <c:pt idx="663">
                  <c:v>142.69999999999999</c:v>
                </c:pt>
                <c:pt idx="664">
                  <c:v>142.69999999999999</c:v>
                </c:pt>
                <c:pt idx="665">
                  <c:v>142.69999999999999</c:v>
                </c:pt>
                <c:pt idx="666">
                  <c:v>142.69999999999999</c:v>
                </c:pt>
                <c:pt idx="667">
                  <c:v>142.69999999999999</c:v>
                </c:pt>
                <c:pt idx="668">
                  <c:v>142.69999999999999</c:v>
                </c:pt>
                <c:pt idx="669">
                  <c:v>142.69999999999999</c:v>
                </c:pt>
                <c:pt idx="670">
                  <c:v>142.69999999999999</c:v>
                </c:pt>
                <c:pt idx="671">
                  <c:v>142.69999999999999</c:v>
                </c:pt>
                <c:pt idx="672">
                  <c:v>142.69999999999999</c:v>
                </c:pt>
                <c:pt idx="673">
                  <c:v>142.69999999999999</c:v>
                </c:pt>
                <c:pt idx="674">
                  <c:v>142.69999999999999</c:v>
                </c:pt>
                <c:pt idx="675">
                  <c:v>142.69999999999999</c:v>
                </c:pt>
                <c:pt idx="676">
                  <c:v>142.69999999999999</c:v>
                </c:pt>
                <c:pt idx="677">
                  <c:v>142.69999999999999</c:v>
                </c:pt>
                <c:pt idx="678">
                  <c:v>142.69999999999999</c:v>
                </c:pt>
                <c:pt idx="679">
                  <c:v>142.69999999999999</c:v>
                </c:pt>
                <c:pt idx="680">
                  <c:v>142.69999999999999</c:v>
                </c:pt>
                <c:pt idx="681">
                  <c:v>142.69999999999999</c:v>
                </c:pt>
                <c:pt idx="682">
                  <c:v>142.69999999999999</c:v>
                </c:pt>
                <c:pt idx="683">
                  <c:v>142.69999999999999</c:v>
                </c:pt>
                <c:pt idx="684">
                  <c:v>142.69999999999999</c:v>
                </c:pt>
                <c:pt idx="685">
                  <c:v>142.69999999999999</c:v>
                </c:pt>
                <c:pt idx="686">
                  <c:v>142.69999999999999</c:v>
                </c:pt>
                <c:pt idx="687">
                  <c:v>142.69999999999999</c:v>
                </c:pt>
                <c:pt idx="688">
                  <c:v>142.69999999999999</c:v>
                </c:pt>
                <c:pt idx="689">
                  <c:v>142.69999999999999</c:v>
                </c:pt>
                <c:pt idx="690">
                  <c:v>142.69999999999999</c:v>
                </c:pt>
                <c:pt idx="691">
                  <c:v>142.69999999999999</c:v>
                </c:pt>
                <c:pt idx="692">
                  <c:v>142.69999999999999</c:v>
                </c:pt>
                <c:pt idx="693">
                  <c:v>142.69999999999999</c:v>
                </c:pt>
                <c:pt idx="694">
                  <c:v>142.69999999999999</c:v>
                </c:pt>
                <c:pt idx="695">
                  <c:v>142.69999999999999</c:v>
                </c:pt>
                <c:pt idx="696">
                  <c:v>142.69999999999999</c:v>
                </c:pt>
                <c:pt idx="697">
                  <c:v>142.69999999999999</c:v>
                </c:pt>
                <c:pt idx="698">
                  <c:v>142.69999999999999</c:v>
                </c:pt>
                <c:pt idx="699">
                  <c:v>142.69999999999999</c:v>
                </c:pt>
                <c:pt idx="700">
                  <c:v>142.69999999999999</c:v>
                </c:pt>
                <c:pt idx="701">
                  <c:v>142.69999999999999</c:v>
                </c:pt>
                <c:pt idx="702">
                  <c:v>142.69999999999999</c:v>
                </c:pt>
                <c:pt idx="703">
                  <c:v>142.69999999999999</c:v>
                </c:pt>
                <c:pt idx="704">
                  <c:v>142.69999999999999</c:v>
                </c:pt>
                <c:pt idx="705">
                  <c:v>142.69999999999999</c:v>
                </c:pt>
                <c:pt idx="706">
                  <c:v>142.69999999999999</c:v>
                </c:pt>
                <c:pt idx="707">
                  <c:v>142.69999999999999</c:v>
                </c:pt>
                <c:pt idx="708">
                  <c:v>142.69999999999999</c:v>
                </c:pt>
                <c:pt idx="709">
                  <c:v>142.69999999999999</c:v>
                </c:pt>
                <c:pt idx="710">
                  <c:v>142.69999999999999</c:v>
                </c:pt>
                <c:pt idx="711">
                  <c:v>142.69999999999999</c:v>
                </c:pt>
                <c:pt idx="712">
                  <c:v>142.69999999999999</c:v>
                </c:pt>
                <c:pt idx="713">
                  <c:v>142.69999999999999</c:v>
                </c:pt>
                <c:pt idx="714">
                  <c:v>142.69999999999999</c:v>
                </c:pt>
                <c:pt idx="715">
                  <c:v>142.69999999999999</c:v>
                </c:pt>
                <c:pt idx="716">
                  <c:v>142.69999999999999</c:v>
                </c:pt>
                <c:pt idx="717">
                  <c:v>142.69999999999999</c:v>
                </c:pt>
                <c:pt idx="718">
                  <c:v>142.69999999999999</c:v>
                </c:pt>
                <c:pt idx="719">
                  <c:v>142.69999999999999</c:v>
                </c:pt>
                <c:pt idx="720">
                  <c:v>142.69999999999999</c:v>
                </c:pt>
                <c:pt idx="721">
                  <c:v>142.69999999999999</c:v>
                </c:pt>
                <c:pt idx="722">
                  <c:v>142.69999999999999</c:v>
                </c:pt>
                <c:pt idx="723">
                  <c:v>142.69999999999999</c:v>
                </c:pt>
                <c:pt idx="724">
                  <c:v>142.69999999999999</c:v>
                </c:pt>
                <c:pt idx="725">
                  <c:v>142.69999999999999</c:v>
                </c:pt>
                <c:pt idx="726">
                  <c:v>142.69999999999999</c:v>
                </c:pt>
                <c:pt idx="727">
                  <c:v>142.69999999999999</c:v>
                </c:pt>
                <c:pt idx="728">
                  <c:v>142.69999999999999</c:v>
                </c:pt>
                <c:pt idx="729">
                  <c:v>142.69999999999999</c:v>
                </c:pt>
                <c:pt idx="730">
                  <c:v>142.69999999999999</c:v>
                </c:pt>
                <c:pt idx="731">
                  <c:v>142.69999999999999</c:v>
                </c:pt>
                <c:pt idx="732">
                  <c:v>142.69999999999999</c:v>
                </c:pt>
                <c:pt idx="733">
                  <c:v>142.69999999999999</c:v>
                </c:pt>
                <c:pt idx="734">
                  <c:v>142.69999999999999</c:v>
                </c:pt>
                <c:pt idx="735">
                  <c:v>142.69999999999999</c:v>
                </c:pt>
                <c:pt idx="736">
                  <c:v>142.69999999999999</c:v>
                </c:pt>
                <c:pt idx="737">
                  <c:v>142.69999999999999</c:v>
                </c:pt>
                <c:pt idx="738">
                  <c:v>142.69999999999999</c:v>
                </c:pt>
                <c:pt idx="739">
                  <c:v>142.69999999999999</c:v>
                </c:pt>
                <c:pt idx="740">
                  <c:v>142.69999999999999</c:v>
                </c:pt>
                <c:pt idx="741">
                  <c:v>142.69999999999999</c:v>
                </c:pt>
                <c:pt idx="742">
                  <c:v>142.69999999999999</c:v>
                </c:pt>
                <c:pt idx="743">
                  <c:v>142.69999999999999</c:v>
                </c:pt>
                <c:pt idx="744">
                  <c:v>142.69999999999999</c:v>
                </c:pt>
                <c:pt idx="745">
                  <c:v>142.69999999999999</c:v>
                </c:pt>
                <c:pt idx="746">
                  <c:v>142.69999999999999</c:v>
                </c:pt>
                <c:pt idx="747">
                  <c:v>142.69999999999999</c:v>
                </c:pt>
                <c:pt idx="748">
                  <c:v>142.69999999999999</c:v>
                </c:pt>
                <c:pt idx="749">
                  <c:v>142.69999999999999</c:v>
                </c:pt>
                <c:pt idx="750">
                  <c:v>142.69999999999999</c:v>
                </c:pt>
                <c:pt idx="751">
                  <c:v>142.69999999999999</c:v>
                </c:pt>
                <c:pt idx="752">
                  <c:v>142.69999999999999</c:v>
                </c:pt>
                <c:pt idx="753">
                  <c:v>142.69999999999999</c:v>
                </c:pt>
                <c:pt idx="754">
                  <c:v>142.69999999999999</c:v>
                </c:pt>
                <c:pt idx="755">
                  <c:v>142.69999999999999</c:v>
                </c:pt>
                <c:pt idx="756">
                  <c:v>142.69999999999999</c:v>
                </c:pt>
                <c:pt idx="757">
                  <c:v>142.69999999999999</c:v>
                </c:pt>
                <c:pt idx="758">
                  <c:v>142.69999999999999</c:v>
                </c:pt>
                <c:pt idx="759">
                  <c:v>142.69999999999999</c:v>
                </c:pt>
                <c:pt idx="760">
                  <c:v>142.69999999999999</c:v>
                </c:pt>
                <c:pt idx="761">
                  <c:v>142.69999999999999</c:v>
                </c:pt>
                <c:pt idx="762">
                  <c:v>142.69999999999999</c:v>
                </c:pt>
                <c:pt idx="763">
                  <c:v>142.69999999999999</c:v>
                </c:pt>
                <c:pt idx="764">
                  <c:v>142.69999999999999</c:v>
                </c:pt>
                <c:pt idx="765">
                  <c:v>142.69999999999999</c:v>
                </c:pt>
                <c:pt idx="766">
                  <c:v>142.69999999999999</c:v>
                </c:pt>
                <c:pt idx="767">
                  <c:v>142.69999999999999</c:v>
                </c:pt>
                <c:pt idx="768">
                  <c:v>142.69999999999999</c:v>
                </c:pt>
                <c:pt idx="769">
                  <c:v>142.69999999999999</c:v>
                </c:pt>
                <c:pt idx="770">
                  <c:v>142.69999999999999</c:v>
                </c:pt>
                <c:pt idx="771">
                  <c:v>142.69999999999999</c:v>
                </c:pt>
                <c:pt idx="772">
                  <c:v>142.69999999999999</c:v>
                </c:pt>
                <c:pt idx="773">
                  <c:v>142.69999999999999</c:v>
                </c:pt>
                <c:pt idx="774">
                  <c:v>142.69999999999999</c:v>
                </c:pt>
                <c:pt idx="775">
                  <c:v>142.69999999999999</c:v>
                </c:pt>
                <c:pt idx="776">
                  <c:v>142.69999999999999</c:v>
                </c:pt>
                <c:pt idx="777">
                  <c:v>142.69999999999999</c:v>
                </c:pt>
                <c:pt idx="778">
                  <c:v>142.69999999999999</c:v>
                </c:pt>
                <c:pt idx="779">
                  <c:v>142.69999999999999</c:v>
                </c:pt>
                <c:pt idx="780">
                  <c:v>142.69999999999999</c:v>
                </c:pt>
                <c:pt idx="781">
                  <c:v>142.69999999999999</c:v>
                </c:pt>
                <c:pt idx="782">
                  <c:v>142.69999999999999</c:v>
                </c:pt>
                <c:pt idx="783">
                  <c:v>142.69999999999999</c:v>
                </c:pt>
                <c:pt idx="784">
                  <c:v>142.69999999999999</c:v>
                </c:pt>
                <c:pt idx="785">
                  <c:v>142.69999999999999</c:v>
                </c:pt>
                <c:pt idx="786">
                  <c:v>142.69999999999999</c:v>
                </c:pt>
                <c:pt idx="787">
                  <c:v>142.69999999999999</c:v>
                </c:pt>
                <c:pt idx="788">
                  <c:v>142.69999999999999</c:v>
                </c:pt>
                <c:pt idx="789">
                  <c:v>142.69999999999999</c:v>
                </c:pt>
                <c:pt idx="790">
                  <c:v>142.69999999999999</c:v>
                </c:pt>
                <c:pt idx="791">
                  <c:v>142.69999999999999</c:v>
                </c:pt>
                <c:pt idx="792">
                  <c:v>142.69999999999999</c:v>
                </c:pt>
                <c:pt idx="793">
                  <c:v>142.69999999999999</c:v>
                </c:pt>
                <c:pt idx="794">
                  <c:v>142.69999999999999</c:v>
                </c:pt>
                <c:pt idx="795">
                  <c:v>142.69999999999999</c:v>
                </c:pt>
                <c:pt idx="796">
                  <c:v>142.69999999999999</c:v>
                </c:pt>
                <c:pt idx="797">
                  <c:v>142.69999999999999</c:v>
                </c:pt>
                <c:pt idx="798">
                  <c:v>142.69999999999999</c:v>
                </c:pt>
                <c:pt idx="799">
                  <c:v>142.69999999999999</c:v>
                </c:pt>
                <c:pt idx="800">
                  <c:v>142.69999999999999</c:v>
                </c:pt>
                <c:pt idx="801">
                  <c:v>142.69999999999999</c:v>
                </c:pt>
                <c:pt idx="802">
                  <c:v>142.69999999999999</c:v>
                </c:pt>
                <c:pt idx="803">
                  <c:v>142.69999999999999</c:v>
                </c:pt>
                <c:pt idx="804">
                  <c:v>142.69999999999999</c:v>
                </c:pt>
                <c:pt idx="805">
                  <c:v>142.69999999999999</c:v>
                </c:pt>
                <c:pt idx="806">
                  <c:v>142.69999999999999</c:v>
                </c:pt>
                <c:pt idx="807">
                  <c:v>142.69999999999999</c:v>
                </c:pt>
                <c:pt idx="808">
                  <c:v>142.69999999999999</c:v>
                </c:pt>
                <c:pt idx="809">
                  <c:v>142.69999999999999</c:v>
                </c:pt>
                <c:pt idx="810">
                  <c:v>142.69999999999999</c:v>
                </c:pt>
                <c:pt idx="811">
                  <c:v>142.69999999999999</c:v>
                </c:pt>
                <c:pt idx="812">
                  <c:v>142.69999999999999</c:v>
                </c:pt>
                <c:pt idx="813">
                  <c:v>142.69999999999999</c:v>
                </c:pt>
                <c:pt idx="814">
                  <c:v>142.69999999999999</c:v>
                </c:pt>
                <c:pt idx="815">
                  <c:v>142.69999999999999</c:v>
                </c:pt>
                <c:pt idx="816">
                  <c:v>142.69999999999999</c:v>
                </c:pt>
                <c:pt idx="817">
                  <c:v>142.69999999999999</c:v>
                </c:pt>
                <c:pt idx="818">
                  <c:v>142.69999999999999</c:v>
                </c:pt>
                <c:pt idx="819">
                  <c:v>142.69999999999999</c:v>
                </c:pt>
                <c:pt idx="820">
                  <c:v>142.69999999999999</c:v>
                </c:pt>
                <c:pt idx="821">
                  <c:v>142.69999999999999</c:v>
                </c:pt>
                <c:pt idx="822">
                  <c:v>142.69999999999999</c:v>
                </c:pt>
                <c:pt idx="823">
                  <c:v>142.69999999999999</c:v>
                </c:pt>
                <c:pt idx="824">
                  <c:v>142.69999999999999</c:v>
                </c:pt>
                <c:pt idx="825">
                  <c:v>142.69999999999999</c:v>
                </c:pt>
                <c:pt idx="826">
                  <c:v>142.69999999999999</c:v>
                </c:pt>
                <c:pt idx="827">
                  <c:v>142.69999999999999</c:v>
                </c:pt>
                <c:pt idx="828">
                  <c:v>142.69999999999999</c:v>
                </c:pt>
                <c:pt idx="829">
                  <c:v>142.69999999999999</c:v>
                </c:pt>
                <c:pt idx="830">
                  <c:v>142.69999999999999</c:v>
                </c:pt>
                <c:pt idx="831">
                  <c:v>142.69999999999999</c:v>
                </c:pt>
                <c:pt idx="832">
                  <c:v>142.69999999999999</c:v>
                </c:pt>
                <c:pt idx="833">
                  <c:v>142.69999999999999</c:v>
                </c:pt>
                <c:pt idx="834">
                  <c:v>142.69999999999999</c:v>
                </c:pt>
                <c:pt idx="835">
                  <c:v>142.69999999999999</c:v>
                </c:pt>
                <c:pt idx="836">
                  <c:v>142.69999999999999</c:v>
                </c:pt>
                <c:pt idx="837">
                  <c:v>142.69999999999999</c:v>
                </c:pt>
                <c:pt idx="838">
                  <c:v>142.69999999999999</c:v>
                </c:pt>
                <c:pt idx="839">
                  <c:v>142.69999999999999</c:v>
                </c:pt>
                <c:pt idx="840">
                  <c:v>142.69999999999999</c:v>
                </c:pt>
                <c:pt idx="841">
                  <c:v>142.69999999999999</c:v>
                </c:pt>
                <c:pt idx="842">
                  <c:v>142.69999999999999</c:v>
                </c:pt>
                <c:pt idx="843">
                  <c:v>142.69999999999999</c:v>
                </c:pt>
                <c:pt idx="844">
                  <c:v>142.69999999999999</c:v>
                </c:pt>
                <c:pt idx="845">
                  <c:v>142.69999999999999</c:v>
                </c:pt>
                <c:pt idx="846">
                  <c:v>142.69999999999999</c:v>
                </c:pt>
                <c:pt idx="847">
                  <c:v>142.69999999999999</c:v>
                </c:pt>
                <c:pt idx="848">
                  <c:v>142.69999999999999</c:v>
                </c:pt>
                <c:pt idx="849">
                  <c:v>142.69999999999999</c:v>
                </c:pt>
                <c:pt idx="850">
                  <c:v>142.69999999999999</c:v>
                </c:pt>
                <c:pt idx="851">
                  <c:v>142.69999999999999</c:v>
                </c:pt>
                <c:pt idx="852">
                  <c:v>142.69999999999999</c:v>
                </c:pt>
                <c:pt idx="853">
                  <c:v>142.69999999999999</c:v>
                </c:pt>
                <c:pt idx="854">
                  <c:v>142.69999999999999</c:v>
                </c:pt>
                <c:pt idx="855">
                  <c:v>142.69999999999999</c:v>
                </c:pt>
                <c:pt idx="856">
                  <c:v>142.69999999999999</c:v>
                </c:pt>
                <c:pt idx="857">
                  <c:v>142.69999999999999</c:v>
                </c:pt>
                <c:pt idx="858">
                  <c:v>142.69999999999999</c:v>
                </c:pt>
                <c:pt idx="859">
                  <c:v>142.69999999999999</c:v>
                </c:pt>
                <c:pt idx="860">
                  <c:v>142.69999999999999</c:v>
                </c:pt>
                <c:pt idx="861">
                  <c:v>142.69999999999999</c:v>
                </c:pt>
                <c:pt idx="862">
                  <c:v>142.69999999999999</c:v>
                </c:pt>
                <c:pt idx="863">
                  <c:v>142.69999999999999</c:v>
                </c:pt>
                <c:pt idx="864">
                  <c:v>142.69999999999999</c:v>
                </c:pt>
                <c:pt idx="865">
                  <c:v>142.69999999999999</c:v>
                </c:pt>
                <c:pt idx="866">
                  <c:v>142.69999999999999</c:v>
                </c:pt>
                <c:pt idx="867">
                  <c:v>142.69999999999999</c:v>
                </c:pt>
                <c:pt idx="868">
                  <c:v>142.69999999999999</c:v>
                </c:pt>
                <c:pt idx="869">
                  <c:v>142.69999999999999</c:v>
                </c:pt>
                <c:pt idx="870">
                  <c:v>142.69999999999999</c:v>
                </c:pt>
                <c:pt idx="871">
                  <c:v>142.69999999999999</c:v>
                </c:pt>
                <c:pt idx="872">
                  <c:v>142.69999999999999</c:v>
                </c:pt>
                <c:pt idx="873">
                  <c:v>142.69999999999999</c:v>
                </c:pt>
                <c:pt idx="874">
                  <c:v>142.69999999999999</c:v>
                </c:pt>
                <c:pt idx="875">
                  <c:v>142.69999999999999</c:v>
                </c:pt>
                <c:pt idx="876">
                  <c:v>142.69999999999999</c:v>
                </c:pt>
                <c:pt idx="877">
                  <c:v>142.69999999999999</c:v>
                </c:pt>
                <c:pt idx="878">
                  <c:v>142.69999999999999</c:v>
                </c:pt>
                <c:pt idx="879">
                  <c:v>142.69999999999999</c:v>
                </c:pt>
                <c:pt idx="880">
                  <c:v>142.69999999999999</c:v>
                </c:pt>
                <c:pt idx="881">
                  <c:v>142.69999999999999</c:v>
                </c:pt>
                <c:pt idx="882">
                  <c:v>142.69999999999999</c:v>
                </c:pt>
                <c:pt idx="883">
                  <c:v>142.69999999999999</c:v>
                </c:pt>
                <c:pt idx="884">
                  <c:v>142.69999999999999</c:v>
                </c:pt>
                <c:pt idx="885">
                  <c:v>142.69999999999999</c:v>
                </c:pt>
                <c:pt idx="886">
                  <c:v>142.69999999999999</c:v>
                </c:pt>
                <c:pt idx="887">
                  <c:v>142.69999999999999</c:v>
                </c:pt>
                <c:pt idx="888">
                  <c:v>142.69999999999999</c:v>
                </c:pt>
                <c:pt idx="889">
                  <c:v>142.69999999999999</c:v>
                </c:pt>
                <c:pt idx="890">
                  <c:v>142.69999999999999</c:v>
                </c:pt>
                <c:pt idx="891">
                  <c:v>142.69999999999999</c:v>
                </c:pt>
                <c:pt idx="892">
                  <c:v>142.69999999999999</c:v>
                </c:pt>
                <c:pt idx="893">
                  <c:v>142.69999999999999</c:v>
                </c:pt>
                <c:pt idx="894">
                  <c:v>142.69999999999999</c:v>
                </c:pt>
                <c:pt idx="895">
                  <c:v>142.69999999999999</c:v>
                </c:pt>
                <c:pt idx="896">
                  <c:v>142.69999999999999</c:v>
                </c:pt>
                <c:pt idx="897">
                  <c:v>142.69999999999999</c:v>
                </c:pt>
                <c:pt idx="898">
                  <c:v>142.69999999999999</c:v>
                </c:pt>
                <c:pt idx="899">
                  <c:v>142.69999999999999</c:v>
                </c:pt>
                <c:pt idx="900">
                  <c:v>142.69999999999999</c:v>
                </c:pt>
                <c:pt idx="901">
                  <c:v>142.69999999999999</c:v>
                </c:pt>
                <c:pt idx="902">
                  <c:v>142.69999999999999</c:v>
                </c:pt>
                <c:pt idx="903">
                  <c:v>142.69999999999999</c:v>
                </c:pt>
                <c:pt idx="904">
                  <c:v>142.69999999999999</c:v>
                </c:pt>
                <c:pt idx="905">
                  <c:v>142.69999999999999</c:v>
                </c:pt>
                <c:pt idx="906">
                  <c:v>142.69999999999999</c:v>
                </c:pt>
                <c:pt idx="907">
                  <c:v>142.69999999999999</c:v>
                </c:pt>
                <c:pt idx="908">
                  <c:v>142.69999999999999</c:v>
                </c:pt>
                <c:pt idx="909">
                  <c:v>142.69999999999999</c:v>
                </c:pt>
                <c:pt idx="910">
                  <c:v>142.69999999999999</c:v>
                </c:pt>
                <c:pt idx="911">
                  <c:v>142.69999999999999</c:v>
                </c:pt>
                <c:pt idx="912">
                  <c:v>142.69999999999999</c:v>
                </c:pt>
                <c:pt idx="913">
                  <c:v>142.69999999999999</c:v>
                </c:pt>
                <c:pt idx="914">
                  <c:v>142.69999999999999</c:v>
                </c:pt>
                <c:pt idx="915">
                  <c:v>142.69999999999999</c:v>
                </c:pt>
                <c:pt idx="916">
                  <c:v>142.69999999999999</c:v>
                </c:pt>
                <c:pt idx="917">
                  <c:v>142.69999999999999</c:v>
                </c:pt>
                <c:pt idx="918">
                  <c:v>142.69999999999999</c:v>
                </c:pt>
                <c:pt idx="919">
                  <c:v>142.69999999999999</c:v>
                </c:pt>
                <c:pt idx="920">
                  <c:v>142.69999999999999</c:v>
                </c:pt>
                <c:pt idx="921">
                  <c:v>142.69999999999999</c:v>
                </c:pt>
                <c:pt idx="922">
                  <c:v>142.69999999999999</c:v>
                </c:pt>
                <c:pt idx="923">
                  <c:v>142.69999999999999</c:v>
                </c:pt>
                <c:pt idx="924">
                  <c:v>142.69999999999999</c:v>
                </c:pt>
                <c:pt idx="925">
                  <c:v>142.69999999999999</c:v>
                </c:pt>
                <c:pt idx="926">
                  <c:v>142.69999999999999</c:v>
                </c:pt>
                <c:pt idx="927">
                  <c:v>142.69999999999999</c:v>
                </c:pt>
                <c:pt idx="928">
                  <c:v>142.69999999999999</c:v>
                </c:pt>
                <c:pt idx="929">
                  <c:v>142.69999999999999</c:v>
                </c:pt>
                <c:pt idx="930">
                  <c:v>142.69999999999999</c:v>
                </c:pt>
                <c:pt idx="931">
                  <c:v>142.69999999999999</c:v>
                </c:pt>
                <c:pt idx="932">
                  <c:v>142.69999999999999</c:v>
                </c:pt>
                <c:pt idx="933">
                  <c:v>142.69999999999999</c:v>
                </c:pt>
                <c:pt idx="934">
                  <c:v>142.69999999999999</c:v>
                </c:pt>
                <c:pt idx="935">
                  <c:v>142.69999999999999</c:v>
                </c:pt>
                <c:pt idx="936">
                  <c:v>142.69999999999999</c:v>
                </c:pt>
                <c:pt idx="937">
                  <c:v>142.69999999999999</c:v>
                </c:pt>
                <c:pt idx="938">
                  <c:v>142.69999999999999</c:v>
                </c:pt>
                <c:pt idx="939">
                  <c:v>142.69999999999999</c:v>
                </c:pt>
                <c:pt idx="940">
                  <c:v>142.69999999999999</c:v>
                </c:pt>
                <c:pt idx="941">
                  <c:v>142.69999999999999</c:v>
                </c:pt>
                <c:pt idx="942">
                  <c:v>142.69999999999999</c:v>
                </c:pt>
                <c:pt idx="943">
                  <c:v>142.69999999999999</c:v>
                </c:pt>
                <c:pt idx="944">
                  <c:v>142.69999999999999</c:v>
                </c:pt>
                <c:pt idx="945">
                  <c:v>142.69999999999999</c:v>
                </c:pt>
                <c:pt idx="946">
                  <c:v>142.69999999999999</c:v>
                </c:pt>
                <c:pt idx="947">
                  <c:v>142.69999999999999</c:v>
                </c:pt>
                <c:pt idx="948">
                  <c:v>142.69999999999999</c:v>
                </c:pt>
                <c:pt idx="949">
                  <c:v>142.69999999999999</c:v>
                </c:pt>
                <c:pt idx="950">
                  <c:v>142.69999999999999</c:v>
                </c:pt>
                <c:pt idx="951">
                  <c:v>142.69999999999999</c:v>
                </c:pt>
                <c:pt idx="952">
                  <c:v>142.69999999999999</c:v>
                </c:pt>
                <c:pt idx="953">
                  <c:v>142.69999999999999</c:v>
                </c:pt>
                <c:pt idx="954">
                  <c:v>142.69999999999999</c:v>
                </c:pt>
                <c:pt idx="955">
                  <c:v>142.69999999999999</c:v>
                </c:pt>
                <c:pt idx="956">
                  <c:v>142.69999999999999</c:v>
                </c:pt>
                <c:pt idx="957">
                  <c:v>142.69999999999999</c:v>
                </c:pt>
                <c:pt idx="958">
                  <c:v>142.69999999999999</c:v>
                </c:pt>
                <c:pt idx="959">
                  <c:v>142.69999999999999</c:v>
                </c:pt>
                <c:pt idx="960">
                  <c:v>142.69999999999999</c:v>
                </c:pt>
                <c:pt idx="961">
                  <c:v>142.69999999999999</c:v>
                </c:pt>
                <c:pt idx="962">
                  <c:v>142.69999999999999</c:v>
                </c:pt>
                <c:pt idx="963">
                  <c:v>142.69999999999999</c:v>
                </c:pt>
                <c:pt idx="964">
                  <c:v>142.69999999999999</c:v>
                </c:pt>
                <c:pt idx="965">
                  <c:v>142.69999999999999</c:v>
                </c:pt>
                <c:pt idx="966">
                  <c:v>142.69999999999999</c:v>
                </c:pt>
                <c:pt idx="967">
                  <c:v>142.69999999999999</c:v>
                </c:pt>
                <c:pt idx="968">
                  <c:v>142.69999999999999</c:v>
                </c:pt>
                <c:pt idx="969">
                  <c:v>142.69999999999999</c:v>
                </c:pt>
                <c:pt idx="970">
                  <c:v>142.69999999999999</c:v>
                </c:pt>
                <c:pt idx="971">
                  <c:v>142.69999999999999</c:v>
                </c:pt>
                <c:pt idx="972">
                  <c:v>142.69999999999999</c:v>
                </c:pt>
                <c:pt idx="973">
                  <c:v>142.69999999999999</c:v>
                </c:pt>
                <c:pt idx="974">
                  <c:v>142.69999999999999</c:v>
                </c:pt>
                <c:pt idx="975">
                  <c:v>142.69999999999999</c:v>
                </c:pt>
                <c:pt idx="976">
                  <c:v>142.69999999999999</c:v>
                </c:pt>
                <c:pt idx="977">
                  <c:v>142.69999999999999</c:v>
                </c:pt>
                <c:pt idx="978">
                  <c:v>142.69999999999999</c:v>
                </c:pt>
                <c:pt idx="979">
                  <c:v>142.69999999999999</c:v>
                </c:pt>
                <c:pt idx="980">
                  <c:v>142.69999999999999</c:v>
                </c:pt>
                <c:pt idx="981">
                  <c:v>142.69999999999999</c:v>
                </c:pt>
                <c:pt idx="982">
                  <c:v>142.69999999999999</c:v>
                </c:pt>
                <c:pt idx="983">
                  <c:v>142.69999999999999</c:v>
                </c:pt>
                <c:pt idx="984">
                  <c:v>142.69999999999999</c:v>
                </c:pt>
                <c:pt idx="985">
                  <c:v>142.69999999999999</c:v>
                </c:pt>
                <c:pt idx="986">
                  <c:v>142.69999999999999</c:v>
                </c:pt>
                <c:pt idx="987">
                  <c:v>142.69999999999999</c:v>
                </c:pt>
                <c:pt idx="988">
                  <c:v>142.69999999999999</c:v>
                </c:pt>
                <c:pt idx="989">
                  <c:v>142.69999999999999</c:v>
                </c:pt>
                <c:pt idx="990">
                  <c:v>142.69999999999999</c:v>
                </c:pt>
                <c:pt idx="991">
                  <c:v>142.69999999999999</c:v>
                </c:pt>
                <c:pt idx="992">
                  <c:v>142.69999999999999</c:v>
                </c:pt>
                <c:pt idx="993">
                  <c:v>142.69999999999999</c:v>
                </c:pt>
                <c:pt idx="994">
                  <c:v>142.69999999999999</c:v>
                </c:pt>
                <c:pt idx="995">
                  <c:v>142.69999999999999</c:v>
                </c:pt>
                <c:pt idx="996">
                  <c:v>142.69999999999999</c:v>
                </c:pt>
                <c:pt idx="997">
                  <c:v>142.69999999999999</c:v>
                </c:pt>
                <c:pt idx="998">
                  <c:v>142.69999999999999</c:v>
                </c:pt>
                <c:pt idx="999">
                  <c:v>142.69999999999999</c:v>
                </c:pt>
                <c:pt idx="1000">
                  <c:v>142.69999999999999</c:v>
                </c:pt>
                <c:pt idx="1001">
                  <c:v>142.69999999999999</c:v>
                </c:pt>
                <c:pt idx="1002">
                  <c:v>142.69999999999999</c:v>
                </c:pt>
                <c:pt idx="1003">
                  <c:v>142.69999999999999</c:v>
                </c:pt>
                <c:pt idx="1004">
                  <c:v>142.69999999999999</c:v>
                </c:pt>
                <c:pt idx="1005">
                  <c:v>142.69999999999999</c:v>
                </c:pt>
                <c:pt idx="1006">
                  <c:v>142.69999999999999</c:v>
                </c:pt>
                <c:pt idx="1007">
                  <c:v>142.69999999999999</c:v>
                </c:pt>
                <c:pt idx="1008">
                  <c:v>142.69999999999999</c:v>
                </c:pt>
                <c:pt idx="1009">
                  <c:v>142.69999999999999</c:v>
                </c:pt>
                <c:pt idx="1010">
                  <c:v>142.69999999999999</c:v>
                </c:pt>
                <c:pt idx="1011">
                  <c:v>142.69999999999999</c:v>
                </c:pt>
                <c:pt idx="1012">
                  <c:v>142.69999999999999</c:v>
                </c:pt>
                <c:pt idx="1013">
                  <c:v>142.69999999999999</c:v>
                </c:pt>
                <c:pt idx="1014">
                  <c:v>142.69999999999999</c:v>
                </c:pt>
                <c:pt idx="1015">
                  <c:v>142.69999999999999</c:v>
                </c:pt>
                <c:pt idx="1016">
                  <c:v>142.69999999999999</c:v>
                </c:pt>
                <c:pt idx="1017">
                  <c:v>142.69999999999999</c:v>
                </c:pt>
                <c:pt idx="1018">
                  <c:v>142.69999999999999</c:v>
                </c:pt>
                <c:pt idx="1019">
                  <c:v>142.69999999999999</c:v>
                </c:pt>
                <c:pt idx="1020">
                  <c:v>142.69999999999999</c:v>
                </c:pt>
                <c:pt idx="1021">
                  <c:v>142.69999999999999</c:v>
                </c:pt>
                <c:pt idx="1022">
                  <c:v>142.69999999999999</c:v>
                </c:pt>
                <c:pt idx="1023">
                  <c:v>142.69999999999999</c:v>
                </c:pt>
                <c:pt idx="1024">
                  <c:v>142.69999999999999</c:v>
                </c:pt>
                <c:pt idx="1025">
                  <c:v>142.69999999999999</c:v>
                </c:pt>
                <c:pt idx="1026">
                  <c:v>142.69999999999999</c:v>
                </c:pt>
                <c:pt idx="1027">
                  <c:v>142.69999999999999</c:v>
                </c:pt>
                <c:pt idx="1028">
                  <c:v>142.69999999999999</c:v>
                </c:pt>
                <c:pt idx="1029">
                  <c:v>142.69999999999999</c:v>
                </c:pt>
                <c:pt idx="1030">
                  <c:v>142.69999999999999</c:v>
                </c:pt>
                <c:pt idx="1031">
                  <c:v>142.69999999999999</c:v>
                </c:pt>
                <c:pt idx="1032">
                  <c:v>142.69999999999999</c:v>
                </c:pt>
                <c:pt idx="1033">
                  <c:v>142.69999999999999</c:v>
                </c:pt>
                <c:pt idx="1034">
                  <c:v>142.69999999999999</c:v>
                </c:pt>
                <c:pt idx="1035">
                  <c:v>142.69999999999999</c:v>
                </c:pt>
                <c:pt idx="1036">
                  <c:v>142.69999999999999</c:v>
                </c:pt>
                <c:pt idx="1037">
                  <c:v>142.69999999999999</c:v>
                </c:pt>
                <c:pt idx="1038">
                  <c:v>142.69999999999999</c:v>
                </c:pt>
                <c:pt idx="1039">
                  <c:v>142.69999999999999</c:v>
                </c:pt>
                <c:pt idx="1040">
                  <c:v>142.69999999999999</c:v>
                </c:pt>
                <c:pt idx="1041">
                  <c:v>142.69999999999999</c:v>
                </c:pt>
                <c:pt idx="1042">
                  <c:v>142.69999999999999</c:v>
                </c:pt>
                <c:pt idx="1043">
                  <c:v>142.69999999999999</c:v>
                </c:pt>
                <c:pt idx="1044">
                  <c:v>142.69999999999999</c:v>
                </c:pt>
                <c:pt idx="1045">
                  <c:v>142.69999999999999</c:v>
                </c:pt>
                <c:pt idx="1046">
                  <c:v>142.69999999999999</c:v>
                </c:pt>
                <c:pt idx="1047">
                  <c:v>142.69999999999999</c:v>
                </c:pt>
                <c:pt idx="1048">
                  <c:v>142.69999999999999</c:v>
                </c:pt>
                <c:pt idx="1049">
                  <c:v>142.69999999999999</c:v>
                </c:pt>
                <c:pt idx="1050">
                  <c:v>142.69999999999999</c:v>
                </c:pt>
                <c:pt idx="1051">
                  <c:v>142.69999999999999</c:v>
                </c:pt>
                <c:pt idx="1052">
                  <c:v>142.69999999999999</c:v>
                </c:pt>
                <c:pt idx="1053">
                  <c:v>142.69999999999999</c:v>
                </c:pt>
                <c:pt idx="1054">
                  <c:v>142.69999999999999</c:v>
                </c:pt>
                <c:pt idx="1055">
                  <c:v>142.69999999999999</c:v>
                </c:pt>
                <c:pt idx="1056">
                  <c:v>142.69999999999999</c:v>
                </c:pt>
                <c:pt idx="1057">
                  <c:v>142.69999999999999</c:v>
                </c:pt>
                <c:pt idx="1058">
                  <c:v>142.69999999999999</c:v>
                </c:pt>
                <c:pt idx="1059">
                  <c:v>142.69999999999999</c:v>
                </c:pt>
                <c:pt idx="1060">
                  <c:v>142.69999999999999</c:v>
                </c:pt>
                <c:pt idx="1061">
                  <c:v>142.69999999999999</c:v>
                </c:pt>
                <c:pt idx="1062">
                  <c:v>142.69999999999999</c:v>
                </c:pt>
                <c:pt idx="1063">
                  <c:v>142.69999999999999</c:v>
                </c:pt>
                <c:pt idx="1064">
                  <c:v>142.69999999999999</c:v>
                </c:pt>
                <c:pt idx="1065">
                  <c:v>142.69999999999999</c:v>
                </c:pt>
                <c:pt idx="1066">
                  <c:v>142.69999999999999</c:v>
                </c:pt>
                <c:pt idx="1067">
                  <c:v>142.69999999999999</c:v>
                </c:pt>
                <c:pt idx="1068">
                  <c:v>142.69999999999999</c:v>
                </c:pt>
                <c:pt idx="1069">
                  <c:v>142.69999999999999</c:v>
                </c:pt>
                <c:pt idx="1070">
                  <c:v>142.69999999999999</c:v>
                </c:pt>
                <c:pt idx="1071">
                  <c:v>142.69999999999999</c:v>
                </c:pt>
                <c:pt idx="1072">
                  <c:v>142.69999999999999</c:v>
                </c:pt>
                <c:pt idx="1073">
                  <c:v>142.69999999999999</c:v>
                </c:pt>
                <c:pt idx="1074">
                  <c:v>142.69999999999999</c:v>
                </c:pt>
                <c:pt idx="1075">
                  <c:v>142.69999999999999</c:v>
                </c:pt>
                <c:pt idx="1076">
                  <c:v>142.69999999999999</c:v>
                </c:pt>
                <c:pt idx="1077">
                  <c:v>142.69999999999999</c:v>
                </c:pt>
                <c:pt idx="1078">
                  <c:v>142.69999999999999</c:v>
                </c:pt>
                <c:pt idx="1079">
                  <c:v>142.69999999999999</c:v>
                </c:pt>
                <c:pt idx="1080">
                  <c:v>142.69999999999999</c:v>
                </c:pt>
                <c:pt idx="1081">
                  <c:v>142.69999999999999</c:v>
                </c:pt>
                <c:pt idx="1082">
                  <c:v>142.69999999999999</c:v>
                </c:pt>
                <c:pt idx="1083">
                  <c:v>142.69999999999999</c:v>
                </c:pt>
                <c:pt idx="1084">
                  <c:v>142.69999999999999</c:v>
                </c:pt>
                <c:pt idx="1085">
                  <c:v>142.69999999999999</c:v>
                </c:pt>
                <c:pt idx="1086">
                  <c:v>142.69999999999999</c:v>
                </c:pt>
                <c:pt idx="1087">
                  <c:v>142.69999999999999</c:v>
                </c:pt>
                <c:pt idx="1088">
                  <c:v>142.69999999999999</c:v>
                </c:pt>
                <c:pt idx="1089">
                  <c:v>142.69999999999999</c:v>
                </c:pt>
                <c:pt idx="1090">
                  <c:v>142.69999999999999</c:v>
                </c:pt>
                <c:pt idx="1091">
                  <c:v>142.69999999999999</c:v>
                </c:pt>
                <c:pt idx="1092">
                  <c:v>142.69999999999999</c:v>
                </c:pt>
                <c:pt idx="1093">
                  <c:v>142.69999999999999</c:v>
                </c:pt>
                <c:pt idx="1094">
                  <c:v>142.69999999999999</c:v>
                </c:pt>
                <c:pt idx="1095">
                  <c:v>142.69999999999999</c:v>
                </c:pt>
                <c:pt idx="1096">
                  <c:v>142.69999999999999</c:v>
                </c:pt>
                <c:pt idx="1097">
                  <c:v>142.69999999999999</c:v>
                </c:pt>
                <c:pt idx="1098">
                  <c:v>142.69999999999999</c:v>
                </c:pt>
                <c:pt idx="1099">
                  <c:v>142.69999999999999</c:v>
                </c:pt>
                <c:pt idx="1100">
                  <c:v>142.69999999999999</c:v>
                </c:pt>
                <c:pt idx="1101">
                  <c:v>142.69999999999999</c:v>
                </c:pt>
                <c:pt idx="1102">
                  <c:v>142.69999999999999</c:v>
                </c:pt>
                <c:pt idx="1103">
                  <c:v>142.69999999999999</c:v>
                </c:pt>
                <c:pt idx="1104">
                  <c:v>142.69999999999999</c:v>
                </c:pt>
                <c:pt idx="1105">
                  <c:v>142.69999999999999</c:v>
                </c:pt>
                <c:pt idx="1106">
                  <c:v>142.69999999999999</c:v>
                </c:pt>
                <c:pt idx="1107">
                  <c:v>142.69999999999999</c:v>
                </c:pt>
                <c:pt idx="1108">
                  <c:v>142.69999999999999</c:v>
                </c:pt>
                <c:pt idx="1109">
                  <c:v>142.69999999999999</c:v>
                </c:pt>
                <c:pt idx="1110">
                  <c:v>142.69999999999999</c:v>
                </c:pt>
                <c:pt idx="1111">
                  <c:v>142.69999999999999</c:v>
                </c:pt>
                <c:pt idx="1112">
                  <c:v>142.69999999999999</c:v>
                </c:pt>
                <c:pt idx="1113">
                  <c:v>142.69999999999999</c:v>
                </c:pt>
                <c:pt idx="1114">
                  <c:v>142.69999999999999</c:v>
                </c:pt>
                <c:pt idx="1115">
                  <c:v>142.69999999999999</c:v>
                </c:pt>
                <c:pt idx="1116">
                  <c:v>142.69999999999999</c:v>
                </c:pt>
                <c:pt idx="1117">
                  <c:v>142.69999999999999</c:v>
                </c:pt>
                <c:pt idx="1118">
                  <c:v>142.69999999999999</c:v>
                </c:pt>
                <c:pt idx="1119">
                  <c:v>142.69999999999999</c:v>
                </c:pt>
                <c:pt idx="1120">
                  <c:v>142.69999999999999</c:v>
                </c:pt>
                <c:pt idx="1121">
                  <c:v>142.69999999999999</c:v>
                </c:pt>
                <c:pt idx="1122">
                  <c:v>142.69999999999999</c:v>
                </c:pt>
                <c:pt idx="1123">
                  <c:v>142.69999999999999</c:v>
                </c:pt>
                <c:pt idx="1124">
                  <c:v>142.69999999999999</c:v>
                </c:pt>
                <c:pt idx="1125">
                  <c:v>142.69999999999999</c:v>
                </c:pt>
                <c:pt idx="1126">
                  <c:v>142.69999999999999</c:v>
                </c:pt>
                <c:pt idx="1127">
                  <c:v>142.69999999999999</c:v>
                </c:pt>
                <c:pt idx="1128">
                  <c:v>142.69999999999999</c:v>
                </c:pt>
                <c:pt idx="1129">
                  <c:v>142.69999999999999</c:v>
                </c:pt>
                <c:pt idx="1130">
                  <c:v>142.69999999999999</c:v>
                </c:pt>
                <c:pt idx="1131">
                  <c:v>142.69999999999999</c:v>
                </c:pt>
                <c:pt idx="1132">
                  <c:v>142.69999999999999</c:v>
                </c:pt>
                <c:pt idx="1133">
                  <c:v>142.69999999999999</c:v>
                </c:pt>
                <c:pt idx="1134">
                  <c:v>142.69999999999999</c:v>
                </c:pt>
                <c:pt idx="1135">
                  <c:v>142.69999999999999</c:v>
                </c:pt>
                <c:pt idx="1136">
                  <c:v>142.69999999999999</c:v>
                </c:pt>
                <c:pt idx="1137">
                  <c:v>142.69999999999999</c:v>
                </c:pt>
                <c:pt idx="1138">
                  <c:v>142.69999999999999</c:v>
                </c:pt>
                <c:pt idx="1139">
                  <c:v>142.69999999999999</c:v>
                </c:pt>
                <c:pt idx="1140">
                  <c:v>142.69999999999999</c:v>
                </c:pt>
                <c:pt idx="1141">
                  <c:v>142.69999999999999</c:v>
                </c:pt>
                <c:pt idx="1142">
                  <c:v>142.69999999999999</c:v>
                </c:pt>
                <c:pt idx="1143">
                  <c:v>142.69999999999999</c:v>
                </c:pt>
                <c:pt idx="1144">
                  <c:v>142.69999999999999</c:v>
                </c:pt>
                <c:pt idx="1145">
                  <c:v>142.69999999999999</c:v>
                </c:pt>
                <c:pt idx="1146">
                  <c:v>142.69999999999999</c:v>
                </c:pt>
                <c:pt idx="1147">
                  <c:v>142.69999999999999</c:v>
                </c:pt>
                <c:pt idx="1148">
                  <c:v>142.69999999999999</c:v>
                </c:pt>
                <c:pt idx="1149">
                  <c:v>142.69999999999999</c:v>
                </c:pt>
                <c:pt idx="1150">
                  <c:v>142.69999999999999</c:v>
                </c:pt>
                <c:pt idx="1151">
                  <c:v>142.69999999999999</c:v>
                </c:pt>
                <c:pt idx="1152">
                  <c:v>142.69999999999999</c:v>
                </c:pt>
                <c:pt idx="1153">
                  <c:v>142.69999999999999</c:v>
                </c:pt>
                <c:pt idx="1154">
                  <c:v>142.69999999999999</c:v>
                </c:pt>
                <c:pt idx="1155">
                  <c:v>142.69999999999999</c:v>
                </c:pt>
                <c:pt idx="1156">
                  <c:v>142.69999999999999</c:v>
                </c:pt>
                <c:pt idx="1157">
                  <c:v>142.69999999999999</c:v>
                </c:pt>
                <c:pt idx="1158">
                  <c:v>142.69999999999999</c:v>
                </c:pt>
                <c:pt idx="1159">
                  <c:v>142.69999999999999</c:v>
                </c:pt>
                <c:pt idx="1160">
                  <c:v>142.69999999999999</c:v>
                </c:pt>
                <c:pt idx="1161">
                  <c:v>142.69999999999999</c:v>
                </c:pt>
                <c:pt idx="1162">
                  <c:v>142.69999999999999</c:v>
                </c:pt>
                <c:pt idx="1163">
                  <c:v>142.69999999999999</c:v>
                </c:pt>
                <c:pt idx="1164">
                  <c:v>142.69999999999999</c:v>
                </c:pt>
                <c:pt idx="1165">
                  <c:v>142.69999999999999</c:v>
                </c:pt>
                <c:pt idx="1166">
                  <c:v>142.69999999999999</c:v>
                </c:pt>
                <c:pt idx="1167">
                  <c:v>142.69999999999999</c:v>
                </c:pt>
                <c:pt idx="1168">
                  <c:v>142.69999999999999</c:v>
                </c:pt>
                <c:pt idx="1169">
                  <c:v>142.69999999999999</c:v>
                </c:pt>
                <c:pt idx="1170">
                  <c:v>142.69999999999999</c:v>
                </c:pt>
                <c:pt idx="1171">
                  <c:v>142.69999999999999</c:v>
                </c:pt>
                <c:pt idx="1172">
                  <c:v>142.69999999999999</c:v>
                </c:pt>
                <c:pt idx="1173">
                  <c:v>142.69999999999999</c:v>
                </c:pt>
                <c:pt idx="1174">
                  <c:v>142.69999999999999</c:v>
                </c:pt>
                <c:pt idx="1175">
                  <c:v>142.69999999999999</c:v>
                </c:pt>
                <c:pt idx="1176">
                  <c:v>142.69999999999999</c:v>
                </c:pt>
                <c:pt idx="1177">
                  <c:v>142.69999999999999</c:v>
                </c:pt>
                <c:pt idx="1178">
                  <c:v>142.69999999999999</c:v>
                </c:pt>
                <c:pt idx="1179">
                  <c:v>142.69999999999999</c:v>
                </c:pt>
                <c:pt idx="1180">
                  <c:v>142.69999999999999</c:v>
                </c:pt>
                <c:pt idx="1181">
                  <c:v>142.69999999999999</c:v>
                </c:pt>
                <c:pt idx="1182">
                  <c:v>142.69999999999999</c:v>
                </c:pt>
                <c:pt idx="1183">
                  <c:v>142.69999999999999</c:v>
                </c:pt>
                <c:pt idx="1184">
                  <c:v>142.69999999999999</c:v>
                </c:pt>
                <c:pt idx="1185">
                  <c:v>142.69999999999999</c:v>
                </c:pt>
                <c:pt idx="1186">
                  <c:v>142.69999999999999</c:v>
                </c:pt>
                <c:pt idx="1187">
                  <c:v>142.69999999999999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'HR Chart Data'!$M$7</c:f>
              <c:strCache>
                <c:ptCount val="1"/>
                <c:pt idx="0">
                  <c:v> AT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3.290909336718841E-3"/>
                  <c:y val="-1.6196673528466057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[0]!HRData9</c:f>
              <c:numCache>
                <c:formatCode>General</c:formatCode>
                <c:ptCount val="1188"/>
                <c:pt idx="0">
                  <c:v>0</c:v>
                </c:pt>
                <c:pt idx="1">
                  <c:v>156.80000000000001</c:v>
                </c:pt>
                <c:pt idx="2">
                  <c:v>156.80000000000001</c:v>
                </c:pt>
                <c:pt idx="3">
                  <c:v>156.80000000000001</c:v>
                </c:pt>
                <c:pt idx="4">
                  <c:v>156.80000000000001</c:v>
                </c:pt>
                <c:pt idx="5">
                  <c:v>156.80000000000001</c:v>
                </c:pt>
                <c:pt idx="6">
                  <c:v>156.80000000000001</c:v>
                </c:pt>
                <c:pt idx="7">
                  <c:v>156.80000000000001</c:v>
                </c:pt>
                <c:pt idx="8">
                  <c:v>156.80000000000001</c:v>
                </c:pt>
                <c:pt idx="9">
                  <c:v>156.80000000000001</c:v>
                </c:pt>
                <c:pt idx="10">
                  <c:v>156.80000000000001</c:v>
                </c:pt>
                <c:pt idx="11">
                  <c:v>156.80000000000001</c:v>
                </c:pt>
                <c:pt idx="12">
                  <c:v>156.80000000000001</c:v>
                </c:pt>
                <c:pt idx="13">
                  <c:v>156.80000000000001</c:v>
                </c:pt>
                <c:pt idx="14">
                  <c:v>156.80000000000001</c:v>
                </c:pt>
                <c:pt idx="15">
                  <c:v>156.80000000000001</c:v>
                </c:pt>
                <c:pt idx="16">
                  <c:v>156.80000000000001</c:v>
                </c:pt>
                <c:pt idx="17">
                  <c:v>156.80000000000001</c:v>
                </c:pt>
                <c:pt idx="18">
                  <c:v>156.80000000000001</c:v>
                </c:pt>
                <c:pt idx="19">
                  <c:v>156.80000000000001</c:v>
                </c:pt>
                <c:pt idx="20">
                  <c:v>156.80000000000001</c:v>
                </c:pt>
                <c:pt idx="21">
                  <c:v>156.80000000000001</c:v>
                </c:pt>
                <c:pt idx="22">
                  <c:v>156.80000000000001</c:v>
                </c:pt>
                <c:pt idx="23">
                  <c:v>156.80000000000001</c:v>
                </c:pt>
                <c:pt idx="24">
                  <c:v>156.80000000000001</c:v>
                </c:pt>
                <c:pt idx="25">
                  <c:v>156.80000000000001</c:v>
                </c:pt>
                <c:pt idx="26">
                  <c:v>156.80000000000001</c:v>
                </c:pt>
                <c:pt idx="27">
                  <c:v>156.80000000000001</c:v>
                </c:pt>
                <c:pt idx="28">
                  <c:v>156.80000000000001</c:v>
                </c:pt>
                <c:pt idx="29">
                  <c:v>156.80000000000001</c:v>
                </c:pt>
                <c:pt idx="30">
                  <c:v>156.80000000000001</c:v>
                </c:pt>
                <c:pt idx="31">
                  <c:v>156.80000000000001</c:v>
                </c:pt>
                <c:pt idx="32">
                  <c:v>156.80000000000001</c:v>
                </c:pt>
                <c:pt idx="33">
                  <c:v>156.80000000000001</c:v>
                </c:pt>
                <c:pt idx="34">
                  <c:v>156.80000000000001</c:v>
                </c:pt>
                <c:pt idx="35">
                  <c:v>156.80000000000001</c:v>
                </c:pt>
                <c:pt idx="36">
                  <c:v>156.80000000000001</c:v>
                </c:pt>
                <c:pt idx="37">
                  <c:v>156.80000000000001</c:v>
                </c:pt>
                <c:pt idx="38">
                  <c:v>156.80000000000001</c:v>
                </c:pt>
                <c:pt idx="39">
                  <c:v>156.80000000000001</c:v>
                </c:pt>
                <c:pt idx="40">
                  <c:v>156.80000000000001</c:v>
                </c:pt>
                <c:pt idx="41">
                  <c:v>156.80000000000001</c:v>
                </c:pt>
                <c:pt idx="42">
                  <c:v>156.80000000000001</c:v>
                </c:pt>
                <c:pt idx="43">
                  <c:v>156.80000000000001</c:v>
                </c:pt>
                <c:pt idx="44">
                  <c:v>156.80000000000001</c:v>
                </c:pt>
                <c:pt idx="45">
                  <c:v>156.80000000000001</c:v>
                </c:pt>
                <c:pt idx="46">
                  <c:v>156.80000000000001</c:v>
                </c:pt>
                <c:pt idx="47">
                  <c:v>156.80000000000001</c:v>
                </c:pt>
                <c:pt idx="48">
                  <c:v>156.80000000000001</c:v>
                </c:pt>
                <c:pt idx="49">
                  <c:v>156.80000000000001</c:v>
                </c:pt>
                <c:pt idx="50">
                  <c:v>156.80000000000001</c:v>
                </c:pt>
                <c:pt idx="51">
                  <c:v>156.80000000000001</c:v>
                </c:pt>
                <c:pt idx="52">
                  <c:v>156.80000000000001</c:v>
                </c:pt>
                <c:pt idx="53">
                  <c:v>156.80000000000001</c:v>
                </c:pt>
                <c:pt idx="54">
                  <c:v>156.80000000000001</c:v>
                </c:pt>
                <c:pt idx="55">
                  <c:v>156.80000000000001</c:v>
                </c:pt>
                <c:pt idx="56">
                  <c:v>156.80000000000001</c:v>
                </c:pt>
                <c:pt idx="57">
                  <c:v>156.80000000000001</c:v>
                </c:pt>
                <c:pt idx="58">
                  <c:v>156.80000000000001</c:v>
                </c:pt>
                <c:pt idx="59">
                  <c:v>156.80000000000001</c:v>
                </c:pt>
                <c:pt idx="60">
                  <c:v>156.80000000000001</c:v>
                </c:pt>
                <c:pt idx="61">
                  <c:v>156.80000000000001</c:v>
                </c:pt>
                <c:pt idx="62">
                  <c:v>156.80000000000001</c:v>
                </c:pt>
                <c:pt idx="63">
                  <c:v>156.80000000000001</c:v>
                </c:pt>
                <c:pt idx="64">
                  <c:v>156.80000000000001</c:v>
                </c:pt>
                <c:pt idx="65">
                  <c:v>156.80000000000001</c:v>
                </c:pt>
                <c:pt idx="66">
                  <c:v>156.80000000000001</c:v>
                </c:pt>
                <c:pt idx="67">
                  <c:v>156.80000000000001</c:v>
                </c:pt>
                <c:pt idx="68">
                  <c:v>156.80000000000001</c:v>
                </c:pt>
                <c:pt idx="69">
                  <c:v>156.80000000000001</c:v>
                </c:pt>
                <c:pt idx="70">
                  <c:v>156.80000000000001</c:v>
                </c:pt>
                <c:pt idx="71">
                  <c:v>156.80000000000001</c:v>
                </c:pt>
                <c:pt idx="72">
                  <c:v>156.80000000000001</c:v>
                </c:pt>
                <c:pt idx="73">
                  <c:v>156.80000000000001</c:v>
                </c:pt>
                <c:pt idx="74">
                  <c:v>156.80000000000001</c:v>
                </c:pt>
                <c:pt idx="75">
                  <c:v>156.80000000000001</c:v>
                </c:pt>
                <c:pt idx="76">
                  <c:v>156.80000000000001</c:v>
                </c:pt>
                <c:pt idx="77">
                  <c:v>156.80000000000001</c:v>
                </c:pt>
                <c:pt idx="78">
                  <c:v>156.80000000000001</c:v>
                </c:pt>
                <c:pt idx="79">
                  <c:v>156.80000000000001</c:v>
                </c:pt>
                <c:pt idx="80">
                  <c:v>156.80000000000001</c:v>
                </c:pt>
                <c:pt idx="81">
                  <c:v>156.80000000000001</c:v>
                </c:pt>
                <c:pt idx="82">
                  <c:v>156.80000000000001</c:v>
                </c:pt>
                <c:pt idx="83">
                  <c:v>156.80000000000001</c:v>
                </c:pt>
                <c:pt idx="84">
                  <c:v>156.80000000000001</c:v>
                </c:pt>
                <c:pt idx="85">
                  <c:v>156.80000000000001</c:v>
                </c:pt>
                <c:pt idx="86">
                  <c:v>156.80000000000001</c:v>
                </c:pt>
                <c:pt idx="87">
                  <c:v>156.80000000000001</c:v>
                </c:pt>
                <c:pt idx="88">
                  <c:v>156.80000000000001</c:v>
                </c:pt>
                <c:pt idx="89">
                  <c:v>156.80000000000001</c:v>
                </c:pt>
                <c:pt idx="90">
                  <c:v>156.80000000000001</c:v>
                </c:pt>
                <c:pt idx="91">
                  <c:v>156.80000000000001</c:v>
                </c:pt>
                <c:pt idx="92">
                  <c:v>156.80000000000001</c:v>
                </c:pt>
                <c:pt idx="93">
                  <c:v>156.80000000000001</c:v>
                </c:pt>
                <c:pt idx="94">
                  <c:v>156.80000000000001</c:v>
                </c:pt>
                <c:pt idx="95">
                  <c:v>156.80000000000001</c:v>
                </c:pt>
                <c:pt idx="96">
                  <c:v>156.80000000000001</c:v>
                </c:pt>
                <c:pt idx="97">
                  <c:v>156.80000000000001</c:v>
                </c:pt>
                <c:pt idx="98">
                  <c:v>156.80000000000001</c:v>
                </c:pt>
                <c:pt idx="99">
                  <c:v>156.80000000000001</c:v>
                </c:pt>
                <c:pt idx="100">
                  <c:v>156.80000000000001</c:v>
                </c:pt>
                <c:pt idx="101">
                  <c:v>156.80000000000001</c:v>
                </c:pt>
                <c:pt idx="102">
                  <c:v>156.80000000000001</c:v>
                </c:pt>
                <c:pt idx="103">
                  <c:v>156.80000000000001</c:v>
                </c:pt>
                <c:pt idx="104">
                  <c:v>156.80000000000001</c:v>
                </c:pt>
                <c:pt idx="105">
                  <c:v>156.80000000000001</c:v>
                </c:pt>
                <c:pt idx="106">
                  <c:v>156.80000000000001</c:v>
                </c:pt>
                <c:pt idx="107">
                  <c:v>156.80000000000001</c:v>
                </c:pt>
                <c:pt idx="108">
                  <c:v>156.80000000000001</c:v>
                </c:pt>
                <c:pt idx="109">
                  <c:v>156.80000000000001</c:v>
                </c:pt>
                <c:pt idx="110">
                  <c:v>156.80000000000001</c:v>
                </c:pt>
                <c:pt idx="111">
                  <c:v>156.80000000000001</c:v>
                </c:pt>
                <c:pt idx="112">
                  <c:v>156.80000000000001</c:v>
                </c:pt>
                <c:pt idx="113">
                  <c:v>156.80000000000001</c:v>
                </c:pt>
                <c:pt idx="114">
                  <c:v>156.80000000000001</c:v>
                </c:pt>
                <c:pt idx="115">
                  <c:v>156.80000000000001</c:v>
                </c:pt>
                <c:pt idx="116">
                  <c:v>156.80000000000001</c:v>
                </c:pt>
                <c:pt idx="117">
                  <c:v>156.80000000000001</c:v>
                </c:pt>
                <c:pt idx="118">
                  <c:v>156.80000000000001</c:v>
                </c:pt>
                <c:pt idx="119">
                  <c:v>156.80000000000001</c:v>
                </c:pt>
                <c:pt idx="120">
                  <c:v>156.80000000000001</c:v>
                </c:pt>
                <c:pt idx="121">
                  <c:v>156.80000000000001</c:v>
                </c:pt>
                <c:pt idx="122">
                  <c:v>156.80000000000001</c:v>
                </c:pt>
                <c:pt idx="123">
                  <c:v>156.80000000000001</c:v>
                </c:pt>
                <c:pt idx="124">
                  <c:v>156.80000000000001</c:v>
                </c:pt>
                <c:pt idx="125">
                  <c:v>156.80000000000001</c:v>
                </c:pt>
                <c:pt idx="126">
                  <c:v>156.80000000000001</c:v>
                </c:pt>
                <c:pt idx="127">
                  <c:v>156.80000000000001</c:v>
                </c:pt>
                <c:pt idx="128">
                  <c:v>156.80000000000001</c:v>
                </c:pt>
                <c:pt idx="129">
                  <c:v>156.80000000000001</c:v>
                </c:pt>
                <c:pt idx="130">
                  <c:v>156.80000000000001</c:v>
                </c:pt>
                <c:pt idx="131">
                  <c:v>156.80000000000001</c:v>
                </c:pt>
                <c:pt idx="132">
                  <c:v>156.80000000000001</c:v>
                </c:pt>
                <c:pt idx="133">
                  <c:v>156.80000000000001</c:v>
                </c:pt>
                <c:pt idx="134">
                  <c:v>156.80000000000001</c:v>
                </c:pt>
                <c:pt idx="135">
                  <c:v>156.80000000000001</c:v>
                </c:pt>
                <c:pt idx="136">
                  <c:v>156.80000000000001</c:v>
                </c:pt>
                <c:pt idx="137">
                  <c:v>156.80000000000001</c:v>
                </c:pt>
                <c:pt idx="138">
                  <c:v>156.80000000000001</c:v>
                </c:pt>
                <c:pt idx="139">
                  <c:v>156.80000000000001</c:v>
                </c:pt>
                <c:pt idx="140">
                  <c:v>156.80000000000001</c:v>
                </c:pt>
                <c:pt idx="141">
                  <c:v>156.80000000000001</c:v>
                </c:pt>
                <c:pt idx="142">
                  <c:v>156.80000000000001</c:v>
                </c:pt>
                <c:pt idx="143">
                  <c:v>156.80000000000001</c:v>
                </c:pt>
                <c:pt idx="144">
                  <c:v>156.80000000000001</c:v>
                </c:pt>
                <c:pt idx="145">
                  <c:v>156.80000000000001</c:v>
                </c:pt>
                <c:pt idx="146">
                  <c:v>156.80000000000001</c:v>
                </c:pt>
                <c:pt idx="147">
                  <c:v>156.80000000000001</c:v>
                </c:pt>
                <c:pt idx="148">
                  <c:v>156.80000000000001</c:v>
                </c:pt>
                <c:pt idx="149">
                  <c:v>156.80000000000001</c:v>
                </c:pt>
                <c:pt idx="150">
                  <c:v>156.80000000000001</c:v>
                </c:pt>
                <c:pt idx="151">
                  <c:v>156.80000000000001</c:v>
                </c:pt>
                <c:pt idx="152">
                  <c:v>156.80000000000001</c:v>
                </c:pt>
                <c:pt idx="153">
                  <c:v>156.80000000000001</c:v>
                </c:pt>
                <c:pt idx="154">
                  <c:v>156.80000000000001</c:v>
                </c:pt>
                <c:pt idx="155">
                  <c:v>156.80000000000001</c:v>
                </c:pt>
                <c:pt idx="156">
                  <c:v>156.80000000000001</c:v>
                </c:pt>
                <c:pt idx="157">
                  <c:v>156.80000000000001</c:v>
                </c:pt>
                <c:pt idx="158">
                  <c:v>156.80000000000001</c:v>
                </c:pt>
                <c:pt idx="159">
                  <c:v>156.80000000000001</c:v>
                </c:pt>
                <c:pt idx="160">
                  <c:v>156.80000000000001</c:v>
                </c:pt>
                <c:pt idx="161">
                  <c:v>156.80000000000001</c:v>
                </c:pt>
                <c:pt idx="162">
                  <c:v>156.80000000000001</c:v>
                </c:pt>
                <c:pt idx="163">
                  <c:v>156.80000000000001</c:v>
                </c:pt>
                <c:pt idx="164">
                  <c:v>156.80000000000001</c:v>
                </c:pt>
                <c:pt idx="165">
                  <c:v>156.80000000000001</c:v>
                </c:pt>
                <c:pt idx="166">
                  <c:v>156.80000000000001</c:v>
                </c:pt>
                <c:pt idx="167">
                  <c:v>156.80000000000001</c:v>
                </c:pt>
                <c:pt idx="168">
                  <c:v>156.80000000000001</c:v>
                </c:pt>
                <c:pt idx="169">
                  <c:v>156.80000000000001</c:v>
                </c:pt>
                <c:pt idx="170">
                  <c:v>156.80000000000001</c:v>
                </c:pt>
                <c:pt idx="171">
                  <c:v>156.80000000000001</c:v>
                </c:pt>
                <c:pt idx="172">
                  <c:v>156.80000000000001</c:v>
                </c:pt>
                <c:pt idx="173">
                  <c:v>156.80000000000001</c:v>
                </c:pt>
                <c:pt idx="174">
                  <c:v>156.80000000000001</c:v>
                </c:pt>
                <c:pt idx="175">
                  <c:v>156.80000000000001</c:v>
                </c:pt>
                <c:pt idx="176">
                  <c:v>156.80000000000001</c:v>
                </c:pt>
                <c:pt idx="177">
                  <c:v>156.80000000000001</c:v>
                </c:pt>
                <c:pt idx="178">
                  <c:v>156.80000000000001</c:v>
                </c:pt>
                <c:pt idx="179">
                  <c:v>156.80000000000001</c:v>
                </c:pt>
                <c:pt idx="180">
                  <c:v>156.80000000000001</c:v>
                </c:pt>
                <c:pt idx="181">
                  <c:v>156.80000000000001</c:v>
                </c:pt>
                <c:pt idx="182">
                  <c:v>156.80000000000001</c:v>
                </c:pt>
                <c:pt idx="183">
                  <c:v>156.80000000000001</c:v>
                </c:pt>
                <c:pt idx="184">
                  <c:v>156.80000000000001</c:v>
                </c:pt>
                <c:pt idx="185">
                  <c:v>156.80000000000001</c:v>
                </c:pt>
                <c:pt idx="186">
                  <c:v>156.80000000000001</c:v>
                </c:pt>
                <c:pt idx="187">
                  <c:v>156.80000000000001</c:v>
                </c:pt>
                <c:pt idx="188">
                  <c:v>156.80000000000001</c:v>
                </c:pt>
                <c:pt idx="189">
                  <c:v>156.80000000000001</c:v>
                </c:pt>
                <c:pt idx="190">
                  <c:v>156.80000000000001</c:v>
                </c:pt>
                <c:pt idx="191">
                  <c:v>156.80000000000001</c:v>
                </c:pt>
                <c:pt idx="192">
                  <c:v>156.80000000000001</c:v>
                </c:pt>
                <c:pt idx="193">
                  <c:v>156.80000000000001</c:v>
                </c:pt>
                <c:pt idx="194">
                  <c:v>156.80000000000001</c:v>
                </c:pt>
                <c:pt idx="195">
                  <c:v>156.80000000000001</c:v>
                </c:pt>
                <c:pt idx="196">
                  <c:v>156.80000000000001</c:v>
                </c:pt>
                <c:pt idx="197">
                  <c:v>156.80000000000001</c:v>
                </c:pt>
                <c:pt idx="198">
                  <c:v>156.80000000000001</c:v>
                </c:pt>
                <c:pt idx="199">
                  <c:v>156.80000000000001</c:v>
                </c:pt>
                <c:pt idx="200">
                  <c:v>156.80000000000001</c:v>
                </c:pt>
                <c:pt idx="201">
                  <c:v>156.80000000000001</c:v>
                </c:pt>
                <c:pt idx="202">
                  <c:v>156.80000000000001</c:v>
                </c:pt>
                <c:pt idx="203">
                  <c:v>156.80000000000001</c:v>
                </c:pt>
                <c:pt idx="204">
                  <c:v>156.80000000000001</c:v>
                </c:pt>
                <c:pt idx="205">
                  <c:v>156.80000000000001</c:v>
                </c:pt>
                <c:pt idx="206">
                  <c:v>156.80000000000001</c:v>
                </c:pt>
                <c:pt idx="207">
                  <c:v>156.80000000000001</c:v>
                </c:pt>
                <c:pt idx="208">
                  <c:v>156.80000000000001</c:v>
                </c:pt>
                <c:pt idx="209">
                  <c:v>156.80000000000001</c:v>
                </c:pt>
                <c:pt idx="210">
                  <c:v>156.80000000000001</c:v>
                </c:pt>
                <c:pt idx="211">
                  <c:v>156.80000000000001</c:v>
                </c:pt>
                <c:pt idx="212">
                  <c:v>156.80000000000001</c:v>
                </c:pt>
                <c:pt idx="213">
                  <c:v>156.80000000000001</c:v>
                </c:pt>
                <c:pt idx="214">
                  <c:v>156.80000000000001</c:v>
                </c:pt>
                <c:pt idx="215">
                  <c:v>156.80000000000001</c:v>
                </c:pt>
                <c:pt idx="216">
                  <c:v>156.80000000000001</c:v>
                </c:pt>
                <c:pt idx="217">
                  <c:v>156.80000000000001</c:v>
                </c:pt>
                <c:pt idx="218">
                  <c:v>156.80000000000001</c:v>
                </c:pt>
                <c:pt idx="219">
                  <c:v>156.80000000000001</c:v>
                </c:pt>
                <c:pt idx="220">
                  <c:v>156.80000000000001</c:v>
                </c:pt>
                <c:pt idx="221">
                  <c:v>156.80000000000001</c:v>
                </c:pt>
                <c:pt idx="222">
                  <c:v>156.80000000000001</c:v>
                </c:pt>
                <c:pt idx="223">
                  <c:v>156.80000000000001</c:v>
                </c:pt>
                <c:pt idx="224">
                  <c:v>156.80000000000001</c:v>
                </c:pt>
                <c:pt idx="225">
                  <c:v>156.80000000000001</c:v>
                </c:pt>
                <c:pt idx="226">
                  <c:v>156.80000000000001</c:v>
                </c:pt>
                <c:pt idx="227">
                  <c:v>156.80000000000001</c:v>
                </c:pt>
                <c:pt idx="228">
                  <c:v>156.80000000000001</c:v>
                </c:pt>
                <c:pt idx="229">
                  <c:v>156.80000000000001</c:v>
                </c:pt>
                <c:pt idx="230">
                  <c:v>156.80000000000001</c:v>
                </c:pt>
                <c:pt idx="231">
                  <c:v>156.80000000000001</c:v>
                </c:pt>
                <c:pt idx="232">
                  <c:v>156.80000000000001</c:v>
                </c:pt>
                <c:pt idx="233">
                  <c:v>156.80000000000001</c:v>
                </c:pt>
                <c:pt idx="234">
                  <c:v>156.80000000000001</c:v>
                </c:pt>
                <c:pt idx="235">
                  <c:v>156.80000000000001</c:v>
                </c:pt>
                <c:pt idx="236">
                  <c:v>156.80000000000001</c:v>
                </c:pt>
                <c:pt idx="237">
                  <c:v>156.80000000000001</c:v>
                </c:pt>
                <c:pt idx="238">
                  <c:v>156.80000000000001</c:v>
                </c:pt>
                <c:pt idx="239">
                  <c:v>156.80000000000001</c:v>
                </c:pt>
                <c:pt idx="240">
                  <c:v>156.80000000000001</c:v>
                </c:pt>
                <c:pt idx="241">
                  <c:v>156.80000000000001</c:v>
                </c:pt>
                <c:pt idx="242">
                  <c:v>156.80000000000001</c:v>
                </c:pt>
                <c:pt idx="243">
                  <c:v>156.80000000000001</c:v>
                </c:pt>
                <c:pt idx="244">
                  <c:v>156.80000000000001</c:v>
                </c:pt>
                <c:pt idx="245">
                  <c:v>156.80000000000001</c:v>
                </c:pt>
                <c:pt idx="246">
                  <c:v>156.80000000000001</c:v>
                </c:pt>
                <c:pt idx="247">
                  <c:v>156.80000000000001</c:v>
                </c:pt>
                <c:pt idx="248">
                  <c:v>156.80000000000001</c:v>
                </c:pt>
                <c:pt idx="249">
                  <c:v>156.80000000000001</c:v>
                </c:pt>
                <c:pt idx="250">
                  <c:v>156.80000000000001</c:v>
                </c:pt>
                <c:pt idx="251">
                  <c:v>156.80000000000001</c:v>
                </c:pt>
                <c:pt idx="252">
                  <c:v>156.80000000000001</c:v>
                </c:pt>
                <c:pt idx="253">
                  <c:v>156.80000000000001</c:v>
                </c:pt>
                <c:pt idx="254">
                  <c:v>156.80000000000001</c:v>
                </c:pt>
                <c:pt idx="255">
                  <c:v>156.80000000000001</c:v>
                </c:pt>
                <c:pt idx="256">
                  <c:v>156.80000000000001</c:v>
                </c:pt>
                <c:pt idx="257">
                  <c:v>156.80000000000001</c:v>
                </c:pt>
                <c:pt idx="258">
                  <c:v>156.80000000000001</c:v>
                </c:pt>
                <c:pt idx="259">
                  <c:v>156.80000000000001</c:v>
                </c:pt>
                <c:pt idx="260">
                  <c:v>156.80000000000001</c:v>
                </c:pt>
                <c:pt idx="261">
                  <c:v>156.80000000000001</c:v>
                </c:pt>
                <c:pt idx="262">
                  <c:v>156.80000000000001</c:v>
                </c:pt>
                <c:pt idx="263">
                  <c:v>156.80000000000001</c:v>
                </c:pt>
                <c:pt idx="264">
                  <c:v>156.80000000000001</c:v>
                </c:pt>
                <c:pt idx="265">
                  <c:v>156.80000000000001</c:v>
                </c:pt>
                <c:pt idx="266">
                  <c:v>156.80000000000001</c:v>
                </c:pt>
                <c:pt idx="267">
                  <c:v>156.80000000000001</c:v>
                </c:pt>
                <c:pt idx="268">
                  <c:v>156.80000000000001</c:v>
                </c:pt>
                <c:pt idx="269">
                  <c:v>156.80000000000001</c:v>
                </c:pt>
                <c:pt idx="270">
                  <c:v>156.80000000000001</c:v>
                </c:pt>
                <c:pt idx="271">
                  <c:v>156.80000000000001</c:v>
                </c:pt>
                <c:pt idx="272">
                  <c:v>156.80000000000001</c:v>
                </c:pt>
                <c:pt idx="273">
                  <c:v>156.80000000000001</c:v>
                </c:pt>
                <c:pt idx="274">
                  <c:v>156.80000000000001</c:v>
                </c:pt>
                <c:pt idx="275">
                  <c:v>156.80000000000001</c:v>
                </c:pt>
                <c:pt idx="276">
                  <c:v>156.80000000000001</c:v>
                </c:pt>
                <c:pt idx="277">
                  <c:v>156.80000000000001</c:v>
                </c:pt>
                <c:pt idx="278">
                  <c:v>156.80000000000001</c:v>
                </c:pt>
                <c:pt idx="279">
                  <c:v>156.80000000000001</c:v>
                </c:pt>
                <c:pt idx="280">
                  <c:v>156.80000000000001</c:v>
                </c:pt>
                <c:pt idx="281">
                  <c:v>156.80000000000001</c:v>
                </c:pt>
                <c:pt idx="282">
                  <c:v>156.80000000000001</c:v>
                </c:pt>
                <c:pt idx="283">
                  <c:v>156.80000000000001</c:v>
                </c:pt>
                <c:pt idx="284">
                  <c:v>156.80000000000001</c:v>
                </c:pt>
                <c:pt idx="285">
                  <c:v>156.80000000000001</c:v>
                </c:pt>
                <c:pt idx="286">
                  <c:v>156.80000000000001</c:v>
                </c:pt>
                <c:pt idx="287">
                  <c:v>156.80000000000001</c:v>
                </c:pt>
                <c:pt idx="288">
                  <c:v>156.80000000000001</c:v>
                </c:pt>
                <c:pt idx="289">
                  <c:v>156.80000000000001</c:v>
                </c:pt>
                <c:pt idx="290">
                  <c:v>156.80000000000001</c:v>
                </c:pt>
                <c:pt idx="291">
                  <c:v>156.80000000000001</c:v>
                </c:pt>
                <c:pt idx="292">
                  <c:v>156.80000000000001</c:v>
                </c:pt>
                <c:pt idx="293">
                  <c:v>156.80000000000001</c:v>
                </c:pt>
                <c:pt idx="294">
                  <c:v>156.80000000000001</c:v>
                </c:pt>
                <c:pt idx="295">
                  <c:v>156.80000000000001</c:v>
                </c:pt>
                <c:pt idx="296">
                  <c:v>156.80000000000001</c:v>
                </c:pt>
                <c:pt idx="297">
                  <c:v>156.80000000000001</c:v>
                </c:pt>
                <c:pt idx="298">
                  <c:v>156.80000000000001</c:v>
                </c:pt>
                <c:pt idx="299">
                  <c:v>156.80000000000001</c:v>
                </c:pt>
                <c:pt idx="300">
                  <c:v>156.80000000000001</c:v>
                </c:pt>
                <c:pt idx="301">
                  <c:v>156.80000000000001</c:v>
                </c:pt>
                <c:pt idx="302">
                  <c:v>156.80000000000001</c:v>
                </c:pt>
                <c:pt idx="303">
                  <c:v>156.80000000000001</c:v>
                </c:pt>
                <c:pt idx="304">
                  <c:v>156.80000000000001</c:v>
                </c:pt>
                <c:pt idx="305">
                  <c:v>156.80000000000001</c:v>
                </c:pt>
                <c:pt idx="306">
                  <c:v>156.80000000000001</c:v>
                </c:pt>
                <c:pt idx="307">
                  <c:v>156.80000000000001</c:v>
                </c:pt>
                <c:pt idx="308">
                  <c:v>156.80000000000001</c:v>
                </c:pt>
                <c:pt idx="309">
                  <c:v>156.80000000000001</c:v>
                </c:pt>
                <c:pt idx="310">
                  <c:v>156.80000000000001</c:v>
                </c:pt>
                <c:pt idx="311">
                  <c:v>156.80000000000001</c:v>
                </c:pt>
                <c:pt idx="312">
                  <c:v>156.80000000000001</c:v>
                </c:pt>
                <c:pt idx="313">
                  <c:v>156.80000000000001</c:v>
                </c:pt>
                <c:pt idx="314">
                  <c:v>156.80000000000001</c:v>
                </c:pt>
                <c:pt idx="315">
                  <c:v>156.80000000000001</c:v>
                </c:pt>
                <c:pt idx="316">
                  <c:v>156.80000000000001</c:v>
                </c:pt>
                <c:pt idx="317">
                  <c:v>156.80000000000001</c:v>
                </c:pt>
                <c:pt idx="318">
                  <c:v>156.80000000000001</c:v>
                </c:pt>
                <c:pt idx="319">
                  <c:v>156.80000000000001</c:v>
                </c:pt>
                <c:pt idx="320">
                  <c:v>156.80000000000001</c:v>
                </c:pt>
                <c:pt idx="321">
                  <c:v>156.80000000000001</c:v>
                </c:pt>
                <c:pt idx="322">
                  <c:v>156.80000000000001</c:v>
                </c:pt>
                <c:pt idx="323">
                  <c:v>156.80000000000001</c:v>
                </c:pt>
                <c:pt idx="324">
                  <c:v>156.80000000000001</c:v>
                </c:pt>
                <c:pt idx="325">
                  <c:v>156.80000000000001</c:v>
                </c:pt>
                <c:pt idx="326">
                  <c:v>156.80000000000001</c:v>
                </c:pt>
                <c:pt idx="327">
                  <c:v>156.80000000000001</c:v>
                </c:pt>
                <c:pt idx="328">
                  <c:v>156.80000000000001</c:v>
                </c:pt>
                <c:pt idx="329">
                  <c:v>156.80000000000001</c:v>
                </c:pt>
                <c:pt idx="330">
                  <c:v>156.80000000000001</c:v>
                </c:pt>
                <c:pt idx="331">
                  <c:v>156.80000000000001</c:v>
                </c:pt>
                <c:pt idx="332">
                  <c:v>156.80000000000001</c:v>
                </c:pt>
                <c:pt idx="333">
                  <c:v>156.80000000000001</c:v>
                </c:pt>
                <c:pt idx="334">
                  <c:v>156.80000000000001</c:v>
                </c:pt>
                <c:pt idx="335">
                  <c:v>156.80000000000001</c:v>
                </c:pt>
                <c:pt idx="336">
                  <c:v>156.80000000000001</c:v>
                </c:pt>
                <c:pt idx="337">
                  <c:v>156.80000000000001</c:v>
                </c:pt>
                <c:pt idx="338">
                  <c:v>156.80000000000001</c:v>
                </c:pt>
                <c:pt idx="339">
                  <c:v>156.80000000000001</c:v>
                </c:pt>
                <c:pt idx="340">
                  <c:v>156.80000000000001</c:v>
                </c:pt>
                <c:pt idx="341">
                  <c:v>156.80000000000001</c:v>
                </c:pt>
                <c:pt idx="342">
                  <c:v>156.80000000000001</c:v>
                </c:pt>
                <c:pt idx="343">
                  <c:v>156.80000000000001</c:v>
                </c:pt>
                <c:pt idx="344">
                  <c:v>156.80000000000001</c:v>
                </c:pt>
                <c:pt idx="345">
                  <c:v>156.80000000000001</c:v>
                </c:pt>
                <c:pt idx="346">
                  <c:v>156.80000000000001</c:v>
                </c:pt>
                <c:pt idx="347">
                  <c:v>156.80000000000001</c:v>
                </c:pt>
                <c:pt idx="348">
                  <c:v>156.80000000000001</c:v>
                </c:pt>
                <c:pt idx="349">
                  <c:v>156.80000000000001</c:v>
                </c:pt>
                <c:pt idx="350">
                  <c:v>156.80000000000001</c:v>
                </c:pt>
                <c:pt idx="351">
                  <c:v>156.80000000000001</c:v>
                </c:pt>
                <c:pt idx="352">
                  <c:v>156.80000000000001</c:v>
                </c:pt>
                <c:pt idx="353">
                  <c:v>156.80000000000001</c:v>
                </c:pt>
                <c:pt idx="354">
                  <c:v>156.80000000000001</c:v>
                </c:pt>
                <c:pt idx="355">
                  <c:v>156.80000000000001</c:v>
                </c:pt>
                <c:pt idx="356">
                  <c:v>156.80000000000001</c:v>
                </c:pt>
                <c:pt idx="357">
                  <c:v>156.80000000000001</c:v>
                </c:pt>
                <c:pt idx="358">
                  <c:v>156.80000000000001</c:v>
                </c:pt>
                <c:pt idx="359">
                  <c:v>156.80000000000001</c:v>
                </c:pt>
                <c:pt idx="360">
                  <c:v>156.80000000000001</c:v>
                </c:pt>
                <c:pt idx="361">
                  <c:v>156.80000000000001</c:v>
                </c:pt>
                <c:pt idx="362">
                  <c:v>156.80000000000001</c:v>
                </c:pt>
                <c:pt idx="363">
                  <c:v>156.80000000000001</c:v>
                </c:pt>
                <c:pt idx="364">
                  <c:v>156.80000000000001</c:v>
                </c:pt>
                <c:pt idx="365">
                  <c:v>156.80000000000001</c:v>
                </c:pt>
                <c:pt idx="366">
                  <c:v>156.80000000000001</c:v>
                </c:pt>
                <c:pt idx="367">
                  <c:v>156.80000000000001</c:v>
                </c:pt>
                <c:pt idx="368">
                  <c:v>156.80000000000001</c:v>
                </c:pt>
                <c:pt idx="369">
                  <c:v>156.80000000000001</c:v>
                </c:pt>
                <c:pt idx="370">
                  <c:v>156.80000000000001</c:v>
                </c:pt>
                <c:pt idx="371">
                  <c:v>156.80000000000001</c:v>
                </c:pt>
                <c:pt idx="372">
                  <c:v>156.80000000000001</c:v>
                </c:pt>
                <c:pt idx="373">
                  <c:v>156.80000000000001</c:v>
                </c:pt>
                <c:pt idx="374">
                  <c:v>156.80000000000001</c:v>
                </c:pt>
                <c:pt idx="375">
                  <c:v>156.80000000000001</c:v>
                </c:pt>
                <c:pt idx="376">
                  <c:v>156.80000000000001</c:v>
                </c:pt>
                <c:pt idx="377">
                  <c:v>156.80000000000001</c:v>
                </c:pt>
                <c:pt idx="378">
                  <c:v>156.80000000000001</c:v>
                </c:pt>
                <c:pt idx="379">
                  <c:v>156.80000000000001</c:v>
                </c:pt>
                <c:pt idx="380">
                  <c:v>156.80000000000001</c:v>
                </c:pt>
                <c:pt idx="381">
                  <c:v>156.80000000000001</c:v>
                </c:pt>
                <c:pt idx="382">
                  <c:v>156.80000000000001</c:v>
                </c:pt>
                <c:pt idx="383">
                  <c:v>156.80000000000001</c:v>
                </c:pt>
                <c:pt idx="384">
                  <c:v>156.80000000000001</c:v>
                </c:pt>
                <c:pt idx="385">
                  <c:v>156.80000000000001</c:v>
                </c:pt>
                <c:pt idx="386">
                  <c:v>156.80000000000001</c:v>
                </c:pt>
                <c:pt idx="387">
                  <c:v>156.80000000000001</c:v>
                </c:pt>
                <c:pt idx="388">
                  <c:v>156.80000000000001</c:v>
                </c:pt>
                <c:pt idx="389">
                  <c:v>156.80000000000001</c:v>
                </c:pt>
                <c:pt idx="390">
                  <c:v>156.80000000000001</c:v>
                </c:pt>
                <c:pt idx="391">
                  <c:v>156.80000000000001</c:v>
                </c:pt>
                <c:pt idx="392">
                  <c:v>156.80000000000001</c:v>
                </c:pt>
                <c:pt idx="393">
                  <c:v>156.80000000000001</c:v>
                </c:pt>
                <c:pt idx="394">
                  <c:v>156.80000000000001</c:v>
                </c:pt>
                <c:pt idx="395">
                  <c:v>156.80000000000001</c:v>
                </c:pt>
                <c:pt idx="396">
                  <c:v>156.80000000000001</c:v>
                </c:pt>
                <c:pt idx="397">
                  <c:v>156.80000000000001</c:v>
                </c:pt>
                <c:pt idx="398">
                  <c:v>156.80000000000001</c:v>
                </c:pt>
                <c:pt idx="399">
                  <c:v>156.80000000000001</c:v>
                </c:pt>
                <c:pt idx="400">
                  <c:v>156.80000000000001</c:v>
                </c:pt>
                <c:pt idx="401">
                  <c:v>156.80000000000001</c:v>
                </c:pt>
                <c:pt idx="402">
                  <c:v>156.80000000000001</c:v>
                </c:pt>
                <c:pt idx="403">
                  <c:v>156.80000000000001</c:v>
                </c:pt>
                <c:pt idx="404">
                  <c:v>156.80000000000001</c:v>
                </c:pt>
                <c:pt idx="405">
                  <c:v>156.80000000000001</c:v>
                </c:pt>
                <c:pt idx="406">
                  <c:v>156.80000000000001</c:v>
                </c:pt>
                <c:pt idx="407">
                  <c:v>156.80000000000001</c:v>
                </c:pt>
                <c:pt idx="408">
                  <c:v>156.80000000000001</c:v>
                </c:pt>
                <c:pt idx="409">
                  <c:v>156.80000000000001</c:v>
                </c:pt>
                <c:pt idx="410">
                  <c:v>156.80000000000001</c:v>
                </c:pt>
                <c:pt idx="411">
                  <c:v>156.80000000000001</c:v>
                </c:pt>
                <c:pt idx="412">
                  <c:v>156.80000000000001</c:v>
                </c:pt>
                <c:pt idx="413">
                  <c:v>156.80000000000001</c:v>
                </c:pt>
                <c:pt idx="414">
                  <c:v>156.80000000000001</c:v>
                </c:pt>
                <c:pt idx="415">
                  <c:v>156.80000000000001</c:v>
                </c:pt>
                <c:pt idx="416">
                  <c:v>156.80000000000001</c:v>
                </c:pt>
                <c:pt idx="417">
                  <c:v>156.80000000000001</c:v>
                </c:pt>
                <c:pt idx="418">
                  <c:v>156.80000000000001</c:v>
                </c:pt>
                <c:pt idx="419">
                  <c:v>156.80000000000001</c:v>
                </c:pt>
                <c:pt idx="420">
                  <c:v>156.80000000000001</c:v>
                </c:pt>
                <c:pt idx="421">
                  <c:v>156.80000000000001</c:v>
                </c:pt>
                <c:pt idx="422">
                  <c:v>156.80000000000001</c:v>
                </c:pt>
                <c:pt idx="423">
                  <c:v>156.80000000000001</c:v>
                </c:pt>
                <c:pt idx="424">
                  <c:v>156.80000000000001</c:v>
                </c:pt>
                <c:pt idx="425">
                  <c:v>156.80000000000001</c:v>
                </c:pt>
                <c:pt idx="426">
                  <c:v>156.80000000000001</c:v>
                </c:pt>
                <c:pt idx="427">
                  <c:v>156.80000000000001</c:v>
                </c:pt>
                <c:pt idx="428">
                  <c:v>156.80000000000001</c:v>
                </c:pt>
                <c:pt idx="429">
                  <c:v>156.80000000000001</c:v>
                </c:pt>
                <c:pt idx="430">
                  <c:v>156.80000000000001</c:v>
                </c:pt>
                <c:pt idx="431">
                  <c:v>156.80000000000001</c:v>
                </c:pt>
                <c:pt idx="432">
                  <c:v>156.80000000000001</c:v>
                </c:pt>
                <c:pt idx="433">
                  <c:v>156.80000000000001</c:v>
                </c:pt>
                <c:pt idx="434">
                  <c:v>156.80000000000001</c:v>
                </c:pt>
                <c:pt idx="435">
                  <c:v>156.80000000000001</c:v>
                </c:pt>
                <c:pt idx="436">
                  <c:v>156.80000000000001</c:v>
                </c:pt>
                <c:pt idx="437">
                  <c:v>156.80000000000001</c:v>
                </c:pt>
                <c:pt idx="438">
                  <c:v>156.80000000000001</c:v>
                </c:pt>
                <c:pt idx="439">
                  <c:v>156.80000000000001</c:v>
                </c:pt>
                <c:pt idx="440">
                  <c:v>156.80000000000001</c:v>
                </c:pt>
                <c:pt idx="441">
                  <c:v>156.80000000000001</c:v>
                </c:pt>
                <c:pt idx="442">
                  <c:v>156.80000000000001</c:v>
                </c:pt>
                <c:pt idx="443">
                  <c:v>156.80000000000001</c:v>
                </c:pt>
                <c:pt idx="444">
                  <c:v>156.80000000000001</c:v>
                </c:pt>
                <c:pt idx="445">
                  <c:v>156.80000000000001</c:v>
                </c:pt>
                <c:pt idx="446">
                  <c:v>156.80000000000001</c:v>
                </c:pt>
                <c:pt idx="447">
                  <c:v>156.80000000000001</c:v>
                </c:pt>
                <c:pt idx="448">
                  <c:v>156.80000000000001</c:v>
                </c:pt>
                <c:pt idx="449">
                  <c:v>156.80000000000001</c:v>
                </c:pt>
                <c:pt idx="450">
                  <c:v>156.80000000000001</c:v>
                </c:pt>
                <c:pt idx="451">
                  <c:v>156.80000000000001</c:v>
                </c:pt>
                <c:pt idx="452">
                  <c:v>156.80000000000001</c:v>
                </c:pt>
                <c:pt idx="453">
                  <c:v>156.80000000000001</c:v>
                </c:pt>
                <c:pt idx="454">
                  <c:v>156.80000000000001</c:v>
                </c:pt>
                <c:pt idx="455">
                  <c:v>156.80000000000001</c:v>
                </c:pt>
                <c:pt idx="456">
                  <c:v>156.80000000000001</c:v>
                </c:pt>
                <c:pt idx="457">
                  <c:v>156.80000000000001</c:v>
                </c:pt>
                <c:pt idx="458">
                  <c:v>156.80000000000001</c:v>
                </c:pt>
                <c:pt idx="459">
                  <c:v>156.80000000000001</c:v>
                </c:pt>
                <c:pt idx="460">
                  <c:v>156.80000000000001</c:v>
                </c:pt>
                <c:pt idx="461">
                  <c:v>156.80000000000001</c:v>
                </c:pt>
                <c:pt idx="462">
                  <c:v>156.80000000000001</c:v>
                </c:pt>
                <c:pt idx="463">
                  <c:v>156.80000000000001</c:v>
                </c:pt>
                <c:pt idx="464">
                  <c:v>156.80000000000001</c:v>
                </c:pt>
                <c:pt idx="465">
                  <c:v>156.80000000000001</c:v>
                </c:pt>
                <c:pt idx="466">
                  <c:v>156.80000000000001</c:v>
                </c:pt>
                <c:pt idx="467">
                  <c:v>156.80000000000001</c:v>
                </c:pt>
                <c:pt idx="468">
                  <c:v>156.80000000000001</c:v>
                </c:pt>
                <c:pt idx="469">
                  <c:v>156.80000000000001</c:v>
                </c:pt>
                <c:pt idx="470">
                  <c:v>156.80000000000001</c:v>
                </c:pt>
                <c:pt idx="471">
                  <c:v>156.80000000000001</c:v>
                </c:pt>
                <c:pt idx="472">
                  <c:v>156.80000000000001</c:v>
                </c:pt>
                <c:pt idx="473">
                  <c:v>156.80000000000001</c:v>
                </c:pt>
                <c:pt idx="474">
                  <c:v>156.80000000000001</c:v>
                </c:pt>
                <c:pt idx="475">
                  <c:v>156.80000000000001</c:v>
                </c:pt>
                <c:pt idx="476">
                  <c:v>156.80000000000001</c:v>
                </c:pt>
                <c:pt idx="477">
                  <c:v>156.80000000000001</c:v>
                </c:pt>
                <c:pt idx="478">
                  <c:v>156.80000000000001</c:v>
                </c:pt>
                <c:pt idx="479">
                  <c:v>156.80000000000001</c:v>
                </c:pt>
                <c:pt idx="480">
                  <c:v>156.80000000000001</c:v>
                </c:pt>
                <c:pt idx="481">
                  <c:v>156.80000000000001</c:v>
                </c:pt>
                <c:pt idx="482">
                  <c:v>156.80000000000001</c:v>
                </c:pt>
                <c:pt idx="483">
                  <c:v>156.80000000000001</c:v>
                </c:pt>
                <c:pt idx="484">
                  <c:v>156.80000000000001</c:v>
                </c:pt>
                <c:pt idx="485">
                  <c:v>156.80000000000001</c:v>
                </c:pt>
                <c:pt idx="486">
                  <c:v>156.80000000000001</c:v>
                </c:pt>
                <c:pt idx="487">
                  <c:v>156.80000000000001</c:v>
                </c:pt>
                <c:pt idx="488">
                  <c:v>156.80000000000001</c:v>
                </c:pt>
                <c:pt idx="489">
                  <c:v>156.80000000000001</c:v>
                </c:pt>
                <c:pt idx="490">
                  <c:v>156.80000000000001</c:v>
                </c:pt>
                <c:pt idx="491">
                  <c:v>156.80000000000001</c:v>
                </c:pt>
                <c:pt idx="492">
                  <c:v>156.80000000000001</c:v>
                </c:pt>
                <c:pt idx="493">
                  <c:v>156.80000000000001</c:v>
                </c:pt>
                <c:pt idx="494">
                  <c:v>156.80000000000001</c:v>
                </c:pt>
                <c:pt idx="495">
                  <c:v>156.80000000000001</c:v>
                </c:pt>
                <c:pt idx="496">
                  <c:v>156.80000000000001</c:v>
                </c:pt>
                <c:pt idx="497">
                  <c:v>156.80000000000001</c:v>
                </c:pt>
                <c:pt idx="498">
                  <c:v>156.80000000000001</c:v>
                </c:pt>
                <c:pt idx="499">
                  <c:v>156.80000000000001</c:v>
                </c:pt>
                <c:pt idx="500">
                  <c:v>156.80000000000001</c:v>
                </c:pt>
                <c:pt idx="501">
                  <c:v>156.80000000000001</c:v>
                </c:pt>
                <c:pt idx="502">
                  <c:v>156.80000000000001</c:v>
                </c:pt>
                <c:pt idx="503">
                  <c:v>156.80000000000001</c:v>
                </c:pt>
                <c:pt idx="504">
                  <c:v>156.80000000000001</c:v>
                </c:pt>
                <c:pt idx="505">
                  <c:v>156.80000000000001</c:v>
                </c:pt>
                <c:pt idx="506">
                  <c:v>156.80000000000001</c:v>
                </c:pt>
                <c:pt idx="507">
                  <c:v>156.80000000000001</c:v>
                </c:pt>
                <c:pt idx="508">
                  <c:v>156.80000000000001</c:v>
                </c:pt>
                <c:pt idx="509">
                  <c:v>156.80000000000001</c:v>
                </c:pt>
                <c:pt idx="510">
                  <c:v>156.80000000000001</c:v>
                </c:pt>
                <c:pt idx="511">
                  <c:v>156.80000000000001</c:v>
                </c:pt>
                <c:pt idx="512">
                  <c:v>156.80000000000001</c:v>
                </c:pt>
                <c:pt idx="513">
                  <c:v>156.80000000000001</c:v>
                </c:pt>
                <c:pt idx="514">
                  <c:v>156.80000000000001</c:v>
                </c:pt>
                <c:pt idx="515">
                  <c:v>156.80000000000001</c:v>
                </c:pt>
                <c:pt idx="516">
                  <c:v>156.80000000000001</c:v>
                </c:pt>
                <c:pt idx="517">
                  <c:v>156.80000000000001</c:v>
                </c:pt>
                <c:pt idx="518">
                  <c:v>156.80000000000001</c:v>
                </c:pt>
                <c:pt idx="519">
                  <c:v>156.80000000000001</c:v>
                </c:pt>
                <c:pt idx="520">
                  <c:v>156.80000000000001</c:v>
                </c:pt>
                <c:pt idx="521">
                  <c:v>156.80000000000001</c:v>
                </c:pt>
                <c:pt idx="522">
                  <c:v>156.80000000000001</c:v>
                </c:pt>
                <c:pt idx="523">
                  <c:v>156.80000000000001</c:v>
                </c:pt>
                <c:pt idx="524">
                  <c:v>156.80000000000001</c:v>
                </c:pt>
                <c:pt idx="525">
                  <c:v>156.80000000000001</c:v>
                </c:pt>
                <c:pt idx="526">
                  <c:v>156.80000000000001</c:v>
                </c:pt>
                <c:pt idx="527">
                  <c:v>156.80000000000001</c:v>
                </c:pt>
                <c:pt idx="528">
                  <c:v>156.80000000000001</c:v>
                </c:pt>
                <c:pt idx="529">
                  <c:v>156.80000000000001</c:v>
                </c:pt>
                <c:pt idx="530">
                  <c:v>156.80000000000001</c:v>
                </c:pt>
                <c:pt idx="531">
                  <c:v>156.80000000000001</c:v>
                </c:pt>
                <c:pt idx="532">
                  <c:v>156.80000000000001</c:v>
                </c:pt>
                <c:pt idx="533">
                  <c:v>156.80000000000001</c:v>
                </c:pt>
                <c:pt idx="534">
                  <c:v>156.80000000000001</c:v>
                </c:pt>
                <c:pt idx="535">
                  <c:v>156.80000000000001</c:v>
                </c:pt>
                <c:pt idx="536">
                  <c:v>156.80000000000001</c:v>
                </c:pt>
                <c:pt idx="537">
                  <c:v>156.80000000000001</c:v>
                </c:pt>
                <c:pt idx="538">
                  <c:v>156.80000000000001</c:v>
                </c:pt>
                <c:pt idx="539">
                  <c:v>156.80000000000001</c:v>
                </c:pt>
                <c:pt idx="540">
                  <c:v>156.80000000000001</c:v>
                </c:pt>
                <c:pt idx="541">
                  <c:v>156.80000000000001</c:v>
                </c:pt>
                <c:pt idx="542">
                  <c:v>156.80000000000001</c:v>
                </c:pt>
                <c:pt idx="543">
                  <c:v>156.80000000000001</c:v>
                </c:pt>
                <c:pt idx="544">
                  <c:v>156.80000000000001</c:v>
                </c:pt>
                <c:pt idx="545">
                  <c:v>156.80000000000001</c:v>
                </c:pt>
                <c:pt idx="546">
                  <c:v>156.80000000000001</c:v>
                </c:pt>
                <c:pt idx="547">
                  <c:v>156.80000000000001</c:v>
                </c:pt>
                <c:pt idx="548">
                  <c:v>156.80000000000001</c:v>
                </c:pt>
                <c:pt idx="549">
                  <c:v>156.80000000000001</c:v>
                </c:pt>
                <c:pt idx="550">
                  <c:v>156.80000000000001</c:v>
                </c:pt>
                <c:pt idx="551">
                  <c:v>156.80000000000001</c:v>
                </c:pt>
                <c:pt idx="552">
                  <c:v>156.80000000000001</c:v>
                </c:pt>
                <c:pt idx="553">
                  <c:v>156.80000000000001</c:v>
                </c:pt>
                <c:pt idx="554">
                  <c:v>156.80000000000001</c:v>
                </c:pt>
                <c:pt idx="555">
                  <c:v>156.80000000000001</c:v>
                </c:pt>
                <c:pt idx="556">
                  <c:v>156.80000000000001</c:v>
                </c:pt>
                <c:pt idx="557">
                  <c:v>156.80000000000001</c:v>
                </c:pt>
                <c:pt idx="558">
                  <c:v>156.80000000000001</c:v>
                </c:pt>
                <c:pt idx="559">
                  <c:v>156.80000000000001</c:v>
                </c:pt>
                <c:pt idx="560">
                  <c:v>156.80000000000001</c:v>
                </c:pt>
                <c:pt idx="561">
                  <c:v>156.80000000000001</c:v>
                </c:pt>
                <c:pt idx="562">
                  <c:v>156.80000000000001</c:v>
                </c:pt>
                <c:pt idx="563">
                  <c:v>156.80000000000001</c:v>
                </c:pt>
                <c:pt idx="564">
                  <c:v>156.80000000000001</c:v>
                </c:pt>
                <c:pt idx="565">
                  <c:v>156.80000000000001</c:v>
                </c:pt>
                <c:pt idx="566">
                  <c:v>156.80000000000001</c:v>
                </c:pt>
                <c:pt idx="567">
                  <c:v>156.80000000000001</c:v>
                </c:pt>
                <c:pt idx="568">
                  <c:v>156.80000000000001</c:v>
                </c:pt>
                <c:pt idx="569">
                  <c:v>156.80000000000001</c:v>
                </c:pt>
                <c:pt idx="570">
                  <c:v>156.80000000000001</c:v>
                </c:pt>
                <c:pt idx="571">
                  <c:v>156.80000000000001</c:v>
                </c:pt>
                <c:pt idx="572">
                  <c:v>156.80000000000001</c:v>
                </c:pt>
                <c:pt idx="573">
                  <c:v>156.80000000000001</c:v>
                </c:pt>
                <c:pt idx="574">
                  <c:v>156.80000000000001</c:v>
                </c:pt>
                <c:pt idx="575">
                  <c:v>156.80000000000001</c:v>
                </c:pt>
                <c:pt idx="576">
                  <c:v>156.80000000000001</c:v>
                </c:pt>
                <c:pt idx="577">
                  <c:v>156.80000000000001</c:v>
                </c:pt>
                <c:pt idx="578">
                  <c:v>156.80000000000001</c:v>
                </c:pt>
                <c:pt idx="579">
                  <c:v>156.80000000000001</c:v>
                </c:pt>
                <c:pt idx="580">
                  <c:v>156.80000000000001</c:v>
                </c:pt>
                <c:pt idx="581">
                  <c:v>156.80000000000001</c:v>
                </c:pt>
                <c:pt idx="582">
                  <c:v>156.80000000000001</c:v>
                </c:pt>
                <c:pt idx="583">
                  <c:v>156.80000000000001</c:v>
                </c:pt>
                <c:pt idx="584">
                  <c:v>156.80000000000001</c:v>
                </c:pt>
                <c:pt idx="585">
                  <c:v>156.80000000000001</c:v>
                </c:pt>
                <c:pt idx="586">
                  <c:v>156.80000000000001</c:v>
                </c:pt>
                <c:pt idx="587">
                  <c:v>156.80000000000001</c:v>
                </c:pt>
                <c:pt idx="588">
                  <c:v>156.80000000000001</c:v>
                </c:pt>
                <c:pt idx="589">
                  <c:v>156.80000000000001</c:v>
                </c:pt>
                <c:pt idx="590">
                  <c:v>156.80000000000001</c:v>
                </c:pt>
                <c:pt idx="591">
                  <c:v>156.80000000000001</c:v>
                </c:pt>
                <c:pt idx="592">
                  <c:v>156.80000000000001</c:v>
                </c:pt>
                <c:pt idx="593">
                  <c:v>156.80000000000001</c:v>
                </c:pt>
                <c:pt idx="594">
                  <c:v>156.80000000000001</c:v>
                </c:pt>
                <c:pt idx="595">
                  <c:v>156.80000000000001</c:v>
                </c:pt>
                <c:pt idx="596">
                  <c:v>156.80000000000001</c:v>
                </c:pt>
                <c:pt idx="597">
                  <c:v>156.80000000000001</c:v>
                </c:pt>
                <c:pt idx="598">
                  <c:v>156.80000000000001</c:v>
                </c:pt>
                <c:pt idx="599">
                  <c:v>156.80000000000001</c:v>
                </c:pt>
                <c:pt idx="600">
                  <c:v>156.80000000000001</c:v>
                </c:pt>
                <c:pt idx="601">
                  <c:v>156.80000000000001</c:v>
                </c:pt>
                <c:pt idx="602">
                  <c:v>156.80000000000001</c:v>
                </c:pt>
                <c:pt idx="603">
                  <c:v>156.80000000000001</c:v>
                </c:pt>
                <c:pt idx="604">
                  <c:v>156.80000000000001</c:v>
                </c:pt>
                <c:pt idx="605">
                  <c:v>156.80000000000001</c:v>
                </c:pt>
                <c:pt idx="606">
                  <c:v>156.80000000000001</c:v>
                </c:pt>
                <c:pt idx="607">
                  <c:v>156.80000000000001</c:v>
                </c:pt>
                <c:pt idx="608">
                  <c:v>156.80000000000001</c:v>
                </c:pt>
                <c:pt idx="609">
                  <c:v>156.80000000000001</c:v>
                </c:pt>
                <c:pt idx="610">
                  <c:v>156.80000000000001</c:v>
                </c:pt>
                <c:pt idx="611">
                  <c:v>156.80000000000001</c:v>
                </c:pt>
                <c:pt idx="612">
                  <c:v>156.80000000000001</c:v>
                </c:pt>
                <c:pt idx="613">
                  <c:v>156.80000000000001</c:v>
                </c:pt>
                <c:pt idx="614">
                  <c:v>156.80000000000001</c:v>
                </c:pt>
                <c:pt idx="615">
                  <c:v>156.80000000000001</c:v>
                </c:pt>
                <c:pt idx="616">
                  <c:v>156.80000000000001</c:v>
                </c:pt>
                <c:pt idx="617">
                  <c:v>156.80000000000001</c:v>
                </c:pt>
                <c:pt idx="618">
                  <c:v>156.80000000000001</c:v>
                </c:pt>
                <c:pt idx="619">
                  <c:v>156.80000000000001</c:v>
                </c:pt>
                <c:pt idx="620">
                  <c:v>156.80000000000001</c:v>
                </c:pt>
                <c:pt idx="621">
                  <c:v>156.80000000000001</c:v>
                </c:pt>
                <c:pt idx="622">
                  <c:v>156.80000000000001</c:v>
                </c:pt>
                <c:pt idx="623">
                  <c:v>156.80000000000001</c:v>
                </c:pt>
                <c:pt idx="624">
                  <c:v>156.80000000000001</c:v>
                </c:pt>
                <c:pt idx="625">
                  <c:v>156.80000000000001</c:v>
                </c:pt>
                <c:pt idx="626">
                  <c:v>156.80000000000001</c:v>
                </c:pt>
                <c:pt idx="627">
                  <c:v>156.80000000000001</c:v>
                </c:pt>
                <c:pt idx="628">
                  <c:v>156.80000000000001</c:v>
                </c:pt>
                <c:pt idx="629">
                  <c:v>156.80000000000001</c:v>
                </c:pt>
                <c:pt idx="630">
                  <c:v>156.80000000000001</c:v>
                </c:pt>
                <c:pt idx="631">
                  <c:v>156.80000000000001</c:v>
                </c:pt>
                <c:pt idx="632">
                  <c:v>156.80000000000001</c:v>
                </c:pt>
                <c:pt idx="633">
                  <c:v>156.80000000000001</c:v>
                </c:pt>
                <c:pt idx="634">
                  <c:v>156.80000000000001</c:v>
                </c:pt>
                <c:pt idx="635">
                  <c:v>156.80000000000001</c:v>
                </c:pt>
                <c:pt idx="636">
                  <c:v>156.80000000000001</c:v>
                </c:pt>
                <c:pt idx="637">
                  <c:v>156.80000000000001</c:v>
                </c:pt>
                <c:pt idx="638">
                  <c:v>156.80000000000001</c:v>
                </c:pt>
                <c:pt idx="639">
                  <c:v>156.80000000000001</c:v>
                </c:pt>
                <c:pt idx="640">
                  <c:v>156.80000000000001</c:v>
                </c:pt>
                <c:pt idx="641">
                  <c:v>156.80000000000001</c:v>
                </c:pt>
                <c:pt idx="642">
                  <c:v>156.80000000000001</c:v>
                </c:pt>
                <c:pt idx="643">
                  <c:v>156.80000000000001</c:v>
                </c:pt>
                <c:pt idx="644">
                  <c:v>156.80000000000001</c:v>
                </c:pt>
                <c:pt idx="645">
                  <c:v>156.80000000000001</c:v>
                </c:pt>
                <c:pt idx="646">
                  <c:v>156.80000000000001</c:v>
                </c:pt>
                <c:pt idx="647">
                  <c:v>156.80000000000001</c:v>
                </c:pt>
                <c:pt idx="648">
                  <c:v>156.80000000000001</c:v>
                </c:pt>
                <c:pt idx="649">
                  <c:v>156.80000000000001</c:v>
                </c:pt>
                <c:pt idx="650">
                  <c:v>156.80000000000001</c:v>
                </c:pt>
                <c:pt idx="651">
                  <c:v>156.80000000000001</c:v>
                </c:pt>
                <c:pt idx="652">
                  <c:v>156.80000000000001</c:v>
                </c:pt>
                <c:pt idx="653">
                  <c:v>156.80000000000001</c:v>
                </c:pt>
                <c:pt idx="654">
                  <c:v>156.80000000000001</c:v>
                </c:pt>
                <c:pt idx="655">
                  <c:v>156.80000000000001</c:v>
                </c:pt>
                <c:pt idx="656">
                  <c:v>156.80000000000001</c:v>
                </c:pt>
                <c:pt idx="657">
                  <c:v>156.80000000000001</c:v>
                </c:pt>
                <c:pt idx="658">
                  <c:v>156.80000000000001</c:v>
                </c:pt>
                <c:pt idx="659">
                  <c:v>156.80000000000001</c:v>
                </c:pt>
                <c:pt idx="660">
                  <c:v>156.80000000000001</c:v>
                </c:pt>
                <c:pt idx="661">
                  <c:v>156.80000000000001</c:v>
                </c:pt>
                <c:pt idx="662">
                  <c:v>156.80000000000001</c:v>
                </c:pt>
                <c:pt idx="663">
                  <c:v>156.80000000000001</c:v>
                </c:pt>
                <c:pt idx="664">
                  <c:v>156.80000000000001</c:v>
                </c:pt>
                <c:pt idx="665">
                  <c:v>156.80000000000001</c:v>
                </c:pt>
                <c:pt idx="666">
                  <c:v>156.80000000000001</c:v>
                </c:pt>
                <c:pt idx="667">
                  <c:v>156.80000000000001</c:v>
                </c:pt>
                <c:pt idx="668">
                  <c:v>156.80000000000001</c:v>
                </c:pt>
                <c:pt idx="669">
                  <c:v>156.80000000000001</c:v>
                </c:pt>
                <c:pt idx="670">
                  <c:v>156.80000000000001</c:v>
                </c:pt>
                <c:pt idx="671">
                  <c:v>156.80000000000001</c:v>
                </c:pt>
                <c:pt idx="672">
                  <c:v>156.80000000000001</c:v>
                </c:pt>
                <c:pt idx="673">
                  <c:v>156.80000000000001</c:v>
                </c:pt>
                <c:pt idx="674">
                  <c:v>156.80000000000001</c:v>
                </c:pt>
                <c:pt idx="675">
                  <c:v>156.80000000000001</c:v>
                </c:pt>
                <c:pt idx="676">
                  <c:v>156.80000000000001</c:v>
                </c:pt>
                <c:pt idx="677">
                  <c:v>156.80000000000001</c:v>
                </c:pt>
                <c:pt idx="678">
                  <c:v>156.80000000000001</c:v>
                </c:pt>
                <c:pt idx="679">
                  <c:v>156.80000000000001</c:v>
                </c:pt>
                <c:pt idx="680">
                  <c:v>156.80000000000001</c:v>
                </c:pt>
                <c:pt idx="681">
                  <c:v>156.80000000000001</c:v>
                </c:pt>
                <c:pt idx="682">
                  <c:v>156.80000000000001</c:v>
                </c:pt>
                <c:pt idx="683">
                  <c:v>156.80000000000001</c:v>
                </c:pt>
                <c:pt idx="684">
                  <c:v>156.80000000000001</c:v>
                </c:pt>
                <c:pt idx="685">
                  <c:v>156.80000000000001</c:v>
                </c:pt>
                <c:pt idx="686">
                  <c:v>156.80000000000001</c:v>
                </c:pt>
                <c:pt idx="687">
                  <c:v>156.80000000000001</c:v>
                </c:pt>
                <c:pt idx="688">
                  <c:v>156.80000000000001</c:v>
                </c:pt>
                <c:pt idx="689">
                  <c:v>156.80000000000001</c:v>
                </c:pt>
                <c:pt idx="690">
                  <c:v>156.80000000000001</c:v>
                </c:pt>
                <c:pt idx="691">
                  <c:v>156.80000000000001</c:v>
                </c:pt>
                <c:pt idx="692">
                  <c:v>156.80000000000001</c:v>
                </c:pt>
                <c:pt idx="693">
                  <c:v>156.80000000000001</c:v>
                </c:pt>
                <c:pt idx="694">
                  <c:v>156.80000000000001</c:v>
                </c:pt>
                <c:pt idx="695">
                  <c:v>156.80000000000001</c:v>
                </c:pt>
                <c:pt idx="696">
                  <c:v>156.80000000000001</c:v>
                </c:pt>
                <c:pt idx="697">
                  <c:v>156.80000000000001</c:v>
                </c:pt>
                <c:pt idx="698">
                  <c:v>156.80000000000001</c:v>
                </c:pt>
                <c:pt idx="699">
                  <c:v>156.80000000000001</c:v>
                </c:pt>
                <c:pt idx="700">
                  <c:v>156.80000000000001</c:v>
                </c:pt>
                <c:pt idx="701">
                  <c:v>156.80000000000001</c:v>
                </c:pt>
                <c:pt idx="702">
                  <c:v>156.80000000000001</c:v>
                </c:pt>
                <c:pt idx="703">
                  <c:v>156.80000000000001</c:v>
                </c:pt>
                <c:pt idx="704">
                  <c:v>156.80000000000001</c:v>
                </c:pt>
                <c:pt idx="705">
                  <c:v>156.80000000000001</c:v>
                </c:pt>
                <c:pt idx="706">
                  <c:v>156.80000000000001</c:v>
                </c:pt>
                <c:pt idx="707">
                  <c:v>156.80000000000001</c:v>
                </c:pt>
                <c:pt idx="708">
                  <c:v>156.80000000000001</c:v>
                </c:pt>
                <c:pt idx="709">
                  <c:v>156.80000000000001</c:v>
                </c:pt>
                <c:pt idx="710">
                  <c:v>156.80000000000001</c:v>
                </c:pt>
                <c:pt idx="711">
                  <c:v>156.80000000000001</c:v>
                </c:pt>
                <c:pt idx="712">
                  <c:v>156.80000000000001</c:v>
                </c:pt>
                <c:pt idx="713">
                  <c:v>156.80000000000001</c:v>
                </c:pt>
                <c:pt idx="714">
                  <c:v>156.80000000000001</c:v>
                </c:pt>
                <c:pt idx="715">
                  <c:v>156.80000000000001</c:v>
                </c:pt>
                <c:pt idx="716">
                  <c:v>156.80000000000001</c:v>
                </c:pt>
                <c:pt idx="717">
                  <c:v>156.80000000000001</c:v>
                </c:pt>
                <c:pt idx="718">
                  <c:v>156.80000000000001</c:v>
                </c:pt>
                <c:pt idx="719">
                  <c:v>156.80000000000001</c:v>
                </c:pt>
                <c:pt idx="720">
                  <c:v>156.80000000000001</c:v>
                </c:pt>
                <c:pt idx="721">
                  <c:v>156.80000000000001</c:v>
                </c:pt>
                <c:pt idx="722">
                  <c:v>156.80000000000001</c:v>
                </c:pt>
                <c:pt idx="723">
                  <c:v>156.80000000000001</c:v>
                </c:pt>
                <c:pt idx="724">
                  <c:v>156.80000000000001</c:v>
                </c:pt>
                <c:pt idx="725">
                  <c:v>156.80000000000001</c:v>
                </c:pt>
                <c:pt idx="726">
                  <c:v>156.80000000000001</c:v>
                </c:pt>
                <c:pt idx="727">
                  <c:v>156.80000000000001</c:v>
                </c:pt>
                <c:pt idx="728">
                  <c:v>156.80000000000001</c:v>
                </c:pt>
                <c:pt idx="729">
                  <c:v>156.80000000000001</c:v>
                </c:pt>
                <c:pt idx="730">
                  <c:v>156.80000000000001</c:v>
                </c:pt>
                <c:pt idx="731">
                  <c:v>156.80000000000001</c:v>
                </c:pt>
                <c:pt idx="732">
                  <c:v>156.80000000000001</c:v>
                </c:pt>
                <c:pt idx="733">
                  <c:v>156.80000000000001</c:v>
                </c:pt>
                <c:pt idx="734">
                  <c:v>156.80000000000001</c:v>
                </c:pt>
                <c:pt idx="735">
                  <c:v>156.80000000000001</c:v>
                </c:pt>
                <c:pt idx="736">
                  <c:v>156.80000000000001</c:v>
                </c:pt>
                <c:pt idx="737">
                  <c:v>156.80000000000001</c:v>
                </c:pt>
                <c:pt idx="738">
                  <c:v>156.80000000000001</c:v>
                </c:pt>
                <c:pt idx="739">
                  <c:v>156.80000000000001</c:v>
                </c:pt>
                <c:pt idx="740">
                  <c:v>156.80000000000001</c:v>
                </c:pt>
                <c:pt idx="741">
                  <c:v>156.80000000000001</c:v>
                </c:pt>
                <c:pt idx="742">
                  <c:v>156.80000000000001</c:v>
                </c:pt>
                <c:pt idx="743">
                  <c:v>156.80000000000001</c:v>
                </c:pt>
                <c:pt idx="744">
                  <c:v>156.80000000000001</c:v>
                </c:pt>
                <c:pt idx="745">
                  <c:v>156.80000000000001</c:v>
                </c:pt>
                <c:pt idx="746">
                  <c:v>156.80000000000001</c:v>
                </c:pt>
                <c:pt idx="747">
                  <c:v>156.80000000000001</c:v>
                </c:pt>
                <c:pt idx="748">
                  <c:v>156.80000000000001</c:v>
                </c:pt>
                <c:pt idx="749">
                  <c:v>156.80000000000001</c:v>
                </c:pt>
                <c:pt idx="750">
                  <c:v>156.80000000000001</c:v>
                </c:pt>
                <c:pt idx="751">
                  <c:v>156.80000000000001</c:v>
                </c:pt>
                <c:pt idx="752">
                  <c:v>156.80000000000001</c:v>
                </c:pt>
                <c:pt idx="753">
                  <c:v>156.80000000000001</c:v>
                </c:pt>
                <c:pt idx="754">
                  <c:v>156.80000000000001</c:v>
                </c:pt>
                <c:pt idx="755">
                  <c:v>156.80000000000001</c:v>
                </c:pt>
                <c:pt idx="756">
                  <c:v>156.80000000000001</c:v>
                </c:pt>
                <c:pt idx="757">
                  <c:v>156.80000000000001</c:v>
                </c:pt>
                <c:pt idx="758">
                  <c:v>156.80000000000001</c:v>
                </c:pt>
                <c:pt idx="759">
                  <c:v>156.80000000000001</c:v>
                </c:pt>
                <c:pt idx="760">
                  <c:v>156.80000000000001</c:v>
                </c:pt>
                <c:pt idx="761">
                  <c:v>156.80000000000001</c:v>
                </c:pt>
                <c:pt idx="762">
                  <c:v>156.80000000000001</c:v>
                </c:pt>
                <c:pt idx="763">
                  <c:v>156.80000000000001</c:v>
                </c:pt>
                <c:pt idx="764">
                  <c:v>156.80000000000001</c:v>
                </c:pt>
                <c:pt idx="765">
                  <c:v>156.80000000000001</c:v>
                </c:pt>
                <c:pt idx="766">
                  <c:v>156.80000000000001</c:v>
                </c:pt>
                <c:pt idx="767">
                  <c:v>156.80000000000001</c:v>
                </c:pt>
                <c:pt idx="768">
                  <c:v>156.80000000000001</c:v>
                </c:pt>
                <c:pt idx="769">
                  <c:v>156.80000000000001</c:v>
                </c:pt>
                <c:pt idx="770">
                  <c:v>156.80000000000001</c:v>
                </c:pt>
                <c:pt idx="771">
                  <c:v>156.80000000000001</c:v>
                </c:pt>
                <c:pt idx="772">
                  <c:v>156.80000000000001</c:v>
                </c:pt>
                <c:pt idx="773">
                  <c:v>156.80000000000001</c:v>
                </c:pt>
                <c:pt idx="774">
                  <c:v>156.80000000000001</c:v>
                </c:pt>
                <c:pt idx="775">
                  <c:v>156.80000000000001</c:v>
                </c:pt>
                <c:pt idx="776">
                  <c:v>156.80000000000001</c:v>
                </c:pt>
                <c:pt idx="777">
                  <c:v>156.80000000000001</c:v>
                </c:pt>
                <c:pt idx="778">
                  <c:v>156.80000000000001</c:v>
                </c:pt>
                <c:pt idx="779">
                  <c:v>156.80000000000001</c:v>
                </c:pt>
                <c:pt idx="780">
                  <c:v>156.80000000000001</c:v>
                </c:pt>
                <c:pt idx="781">
                  <c:v>156.80000000000001</c:v>
                </c:pt>
                <c:pt idx="782">
                  <c:v>156.80000000000001</c:v>
                </c:pt>
                <c:pt idx="783">
                  <c:v>156.80000000000001</c:v>
                </c:pt>
                <c:pt idx="784">
                  <c:v>156.80000000000001</c:v>
                </c:pt>
                <c:pt idx="785">
                  <c:v>156.80000000000001</c:v>
                </c:pt>
                <c:pt idx="786">
                  <c:v>156.80000000000001</c:v>
                </c:pt>
                <c:pt idx="787">
                  <c:v>156.80000000000001</c:v>
                </c:pt>
                <c:pt idx="788">
                  <c:v>156.80000000000001</c:v>
                </c:pt>
                <c:pt idx="789">
                  <c:v>156.80000000000001</c:v>
                </c:pt>
                <c:pt idx="790">
                  <c:v>156.80000000000001</c:v>
                </c:pt>
                <c:pt idx="791">
                  <c:v>156.80000000000001</c:v>
                </c:pt>
                <c:pt idx="792">
                  <c:v>156.80000000000001</c:v>
                </c:pt>
                <c:pt idx="793">
                  <c:v>156.80000000000001</c:v>
                </c:pt>
                <c:pt idx="794">
                  <c:v>156.80000000000001</c:v>
                </c:pt>
                <c:pt idx="795">
                  <c:v>156.80000000000001</c:v>
                </c:pt>
                <c:pt idx="796">
                  <c:v>156.80000000000001</c:v>
                </c:pt>
                <c:pt idx="797">
                  <c:v>156.80000000000001</c:v>
                </c:pt>
                <c:pt idx="798">
                  <c:v>156.80000000000001</c:v>
                </c:pt>
                <c:pt idx="799">
                  <c:v>156.80000000000001</c:v>
                </c:pt>
                <c:pt idx="800">
                  <c:v>156.80000000000001</c:v>
                </c:pt>
                <c:pt idx="801">
                  <c:v>156.80000000000001</c:v>
                </c:pt>
                <c:pt idx="802">
                  <c:v>156.80000000000001</c:v>
                </c:pt>
                <c:pt idx="803">
                  <c:v>156.80000000000001</c:v>
                </c:pt>
                <c:pt idx="804">
                  <c:v>156.80000000000001</c:v>
                </c:pt>
                <c:pt idx="805">
                  <c:v>156.80000000000001</c:v>
                </c:pt>
                <c:pt idx="806">
                  <c:v>156.80000000000001</c:v>
                </c:pt>
                <c:pt idx="807">
                  <c:v>156.80000000000001</c:v>
                </c:pt>
                <c:pt idx="808">
                  <c:v>156.80000000000001</c:v>
                </c:pt>
                <c:pt idx="809">
                  <c:v>156.80000000000001</c:v>
                </c:pt>
                <c:pt idx="810">
                  <c:v>156.80000000000001</c:v>
                </c:pt>
                <c:pt idx="811">
                  <c:v>156.80000000000001</c:v>
                </c:pt>
                <c:pt idx="812">
                  <c:v>156.80000000000001</c:v>
                </c:pt>
                <c:pt idx="813">
                  <c:v>156.80000000000001</c:v>
                </c:pt>
                <c:pt idx="814">
                  <c:v>156.80000000000001</c:v>
                </c:pt>
                <c:pt idx="815">
                  <c:v>156.80000000000001</c:v>
                </c:pt>
                <c:pt idx="816">
                  <c:v>156.80000000000001</c:v>
                </c:pt>
                <c:pt idx="817">
                  <c:v>156.80000000000001</c:v>
                </c:pt>
                <c:pt idx="818">
                  <c:v>156.80000000000001</c:v>
                </c:pt>
                <c:pt idx="819">
                  <c:v>156.80000000000001</c:v>
                </c:pt>
                <c:pt idx="820">
                  <c:v>156.80000000000001</c:v>
                </c:pt>
                <c:pt idx="821">
                  <c:v>156.80000000000001</c:v>
                </c:pt>
                <c:pt idx="822">
                  <c:v>156.80000000000001</c:v>
                </c:pt>
                <c:pt idx="823">
                  <c:v>156.80000000000001</c:v>
                </c:pt>
                <c:pt idx="824">
                  <c:v>156.80000000000001</c:v>
                </c:pt>
                <c:pt idx="825">
                  <c:v>156.80000000000001</c:v>
                </c:pt>
                <c:pt idx="826">
                  <c:v>156.80000000000001</c:v>
                </c:pt>
                <c:pt idx="827">
                  <c:v>156.80000000000001</c:v>
                </c:pt>
                <c:pt idx="828">
                  <c:v>156.80000000000001</c:v>
                </c:pt>
                <c:pt idx="829">
                  <c:v>156.80000000000001</c:v>
                </c:pt>
                <c:pt idx="830">
                  <c:v>156.80000000000001</c:v>
                </c:pt>
                <c:pt idx="831">
                  <c:v>156.80000000000001</c:v>
                </c:pt>
                <c:pt idx="832">
                  <c:v>156.80000000000001</c:v>
                </c:pt>
                <c:pt idx="833">
                  <c:v>156.80000000000001</c:v>
                </c:pt>
                <c:pt idx="834">
                  <c:v>156.80000000000001</c:v>
                </c:pt>
                <c:pt idx="835">
                  <c:v>156.80000000000001</c:v>
                </c:pt>
                <c:pt idx="836">
                  <c:v>156.80000000000001</c:v>
                </c:pt>
                <c:pt idx="837">
                  <c:v>156.80000000000001</c:v>
                </c:pt>
                <c:pt idx="838">
                  <c:v>156.80000000000001</c:v>
                </c:pt>
                <c:pt idx="839">
                  <c:v>156.80000000000001</c:v>
                </c:pt>
                <c:pt idx="840">
                  <c:v>156.80000000000001</c:v>
                </c:pt>
                <c:pt idx="841">
                  <c:v>156.80000000000001</c:v>
                </c:pt>
                <c:pt idx="842">
                  <c:v>156.80000000000001</c:v>
                </c:pt>
                <c:pt idx="843">
                  <c:v>156.80000000000001</c:v>
                </c:pt>
                <c:pt idx="844">
                  <c:v>156.80000000000001</c:v>
                </c:pt>
                <c:pt idx="845">
                  <c:v>156.80000000000001</c:v>
                </c:pt>
                <c:pt idx="846">
                  <c:v>156.80000000000001</c:v>
                </c:pt>
                <c:pt idx="847">
                  <c:v>156.80000000000001</c:v>
                </c:pt>
                <c:pt idx="848">
                  <c:v>156.80000000000001</c:v>
                </c:pt>
                <c:pt idx="849">
                  <c:v>156.80000000000001</c:v>
                </c:pt>
                <c:pt idx="850">
                  <c:v>156.80000000000001</c:v>
                </c:pt>
                <c:pt idx="851">
                  <c:v>156.80000000000001</c:v>
                </c:pt>
                <c:pt idx="852">
                  <c:v>156.80000000000001</c:v>
                </c:pt>
                <c:pt idx="853">
                  <c:v>156.80000000000001</c:v>
                </c:pt>
                <c:pt idx="854">
                  <c:v>156.80000000000001</c:v>
                </c:pt>
                <c:pt idx="855">
                  <c:v>156.80000000000001</c:v>
                </c:pt>
                <c:pt idx="856">
                  <c:v>156.80000000000001</c:v>
                </c:pt>
                <c:pt idx="857">
                  <c:v>156.80000000000001</c:v>
                </c:pt>
                <c:pt idx="858">
                  <c:v>156.80000000000001</c:v>
                </c:pt>
                <c:pt idx="859">
                  <c:v>156.80000000000001</c:v>
                </c:pt>
                <c:pt idx="860">
                  <c:v>156.80000000000001</c:v>
                </c:pt>
                <c:pt idx="861">
                  <c:v>156.80000000000001</c:v>
                </c:pt>
                <c:pt idx="862">
                  <c:v>156.80000000000001</c:v>
                </c:pt>
                <c:pt idx="863">
                  <c:v>156.80000000000001</c:v>
                </c:pt>
                <c:pt idx="864">
                  <c:v>156.80000000000001</c:v>
                </c:pt>
                <c:pt idx="865">
                  <c:v>156.80000000000001</c:v>
                </c:pt>
                <c:pt idx="866">
                  <c:v>156.80000000000001</c:v>
                </c:pt>
                <c:pt idx="867">
                  <c:v>156.80000000000001</c:v>
                </c:pt>
                <c:pt idx="868">
                  <c:v>156.80000000000001</c:v>
                </c:pt>
                <c:pt idx="869">
                  <c:v>156.80000000000001</c:v>
                </c:pt>
                <c:pt idx="870">
                  <c:v>156.80000000000001</c:v>
                </c:pt>
                <c:pt idx="871">
                  <c:v>156.80000000000001</c:v>
                </c:pt>
                <c:pt idx="872">
                  <c:v>156.80000000000001</c:v>
                </c:pt>
                <c:pt idx="873">
                  <c:v>156.80000000000001</c:v>
                </c:pt>
                <c:pt idx="874">
                  <c:v>156.80000000000001</c:v>
                </c:pt>
                <c:pt idx="875">
                  <c:v>156.80000000000001</c:v>
                </c:pt>
                <c:pt idx="876">
                  <c:v>156.80000000000001</c:v>
                </c:pt>
                <c:pt idx="877">
                  <c:v>156.80000000000001</c:v>
                </c:pt>
                <c:pt idx="878">
                  <c:v>156.80000000000001</c:v>
                </c:pt>
                <c:pt idx="879">
                  <c:v>156.80000000000001</c:v>
                </c:pt>
                <c:pt idx="880">
                  <c:v>156.80000000000001</c:v>
                </c:pt>
                <c:pt idx="881">
                  <c:v>156.80000000000001</c:v>
                </c:pt>
                <c:pt idx="882">
                  <c:v>156.80000000000001</c:v>
                </c:pt>
                <c:pt idx="883">
                  <c:v>156.80000000000001</c:v>
                </c:pt>
                <c:pt idx="884">
                  <c:v>156.80000000000001</c:v>
                </c:pt>
                <c:pt idx="885">
                  <c:v>156.80000000000001</c:v>
                </c:pt>
                <c:pt idx="886">
                  <c:v>156.80000000000001</c:v>
                </c:pt>
                <c:pt idx="887">
                  <c:v>156.80000000000001</c:v>
                </c:pt>
                <c:pt idx="888">
                  <c:v>156.80000000000001</c:v>
                </c:pt>
                <c:pt idx="889">
                  <c:v>156.80000000000001</c:v>
                </c:pt>
                <c:pt idx="890">
                  <c:v>156.80000000000001</c:v>
                </c:pt>
                <c:pt idx="891">
                  <c:v>156.80000000000001</c:v>
                </c:pt>
                <c:pt idx="892">
                  <c:v>156.80000000000001</c:v>
                </c:pt>
                <c:pt idx="893">
                  <c:v>156.80000000000001</c:v>
                </c:pt>
                <c:pt idx="894">
                  <c:v>156.80000000000001</c:v>
                </c:pt>
                <c:pt idx="895">
                  <c:v>156.80000000000001</c:v>
                </c:pt>
                <c:pt idx="896">
                  <c:v>156.80000000000001</c:v>
                </c:pt>
                <c:pt idx="897">
                  <c:v>156.80000000000001</c:v>
                </c:pt>
                <c:pt idx="898">
                  <c:v>156.80000000000001</c:v>
                </c:pt>
                <c:pt idx="899">
                  <c:v>156.80000000000001</c:v>
                </c:pt>
                <c:pt idx="900">
                  <c:v>156.80000000000001</c:v>
                </c:pt>
                <c:pt idx="901">
                  <c:v>156.80000000000001</c:v>
                </c:pt>
                <c:pt idx="902">
                  <c:v>156.80000000000001</c:v>
                </c:pt>
                <c:pt idx="903">
                  <c:v>156.80000000000001</c:v>
                </c:pt>
                <c:pt idx="904">
                  <c:v>156.80000000000001</c:v>
                </c:pt>
                <c:pt idx="905">
                  <c:v>156.80000000000001</c:v>
                </c:pt>
                <c:pt idx="906">
                  <c:v>156.80000000000001</c:v>
                </c:pt>
                <c:pt idx="907">
                  <c:v>156.80000000000001</c:v>
                </c:pt>
                <c:pt idx="908">
                  <c:v>156.80000000000001</c:v>
                </c:pt>
                <c:pt idx="909">
                  <c:v>156.80000000000001</c:v>
                </c:pt>
                <c:pt idx="910">
                  <c:v>156.80000000000001</c:v>
                </c:pt>
                <c:pt idx="911">
                  <c:v>156.80000000000001</c:v>
                </c:pt>
                <c:pt idx="912">
                  <c:v>156.80000000000001</c:v>
                </c:pt>
                <c:pt idx="913">
                  <c:v>156.80000000000001</c:v>
                </c:pt>
                <c:pt idx="914">
                  <c:v>156.80000000000001</c:v>
                </c:pt>
                <c:pt idx="915">
                  <c:v>156.80000000000001</c:v>
                </c:pt>
                <c:pt idx="916">
                  <c:v>156.80000000000001</c:v>
                </c:pt>
                <c:pt idx="917">
                  <c:v>156.80000000000001</c:v>
                </c:pt>
                <c:pt idx="918">
                  <c:v>156.80000000000001</c:v>
                </c:pt>
                <c:pt idx="919">
                  <c:v>156.80000000000001</c:v>
                </c:pt>
                <c:pt idx="920">
                  <c:v>156.80000000000001</c:v>
                </c:pt>
                <c:pt idx="921">
                  <c:v>156.80000000000001</c:v>
                </c:pt>
                <c:pt idx="922">
                  <c:v>156.80000000000001</c:v>
                </c:pt>
                <c:pt idx="923">
                  <c:v>156.80000000000001</c:v>
                </c:pt>
                <c:pt idx="924">
                  <c:v>156.80000000000001</c:v>
                </c:pt>
                <c:pt idx="925">
                  <c:v>156.80000000000001</c:v>
                </c:pt>
                <c:pt idx="926">
                  <c:v>156.80000000000001</c:v>
                </c:pt>
                <c:pt idx="927">
                  <c:v>156.80000000000001</c:v>
                </c:pt>
                <c:pt idx="928">
                  <c:v>156.80000000000001</c:v>
                </c:pt>
                <c:pt idx="929">
                  <c:v>156.80000000000001</c:v>
                </c:pt>
                <c:pt idx="930">
                  <c:v>156.80000000000001</c:v>
                </c:pt>
                <c:pt idx="931">
                  <c:v>156.80000000000001</c:v>
                </c:pt>
                <c:pt idx="932">
                  <c:v>156.80000000000001</c:v>
                </c:pt>
                <c:pt idx="933">
                  <c:v>156.80000000000001</c:v>
                </c:pt>
                <c:pt idx="934">
                  <c:v>156.80000000000001</c:v>
                </c:pt>
                <c:pt idx="935">
                  <c:v>156.80000000000001</c:v>
                </c:pt>
                <c:pt idx="936">
                  <c:v>156.80000000000001</c:v>
                </c:pt>
                <c:pt idx="937">
                  <c:v>156.80000000000001</c:v>
                </c:pt>
                <c:pt idx="938">
                  <c:v>156.80000000000001</c:v>
                </c:pt>
                <c:pt idx="939">
                  <c:v>156.80000000000001</c:v>
                </c:pt>
                <c:pt idx="940">
                  <c:v>156.80000000000001</c:v>
                </c:pt>
                <c:pt idx="941">
                  <c:v>156.80000000000001</c:v>
                </c:pt>
                <c:pt idx="942">
                  <c:v>156.80000000000001</c:v>
                </c:pt>
                <c:pt idx="943">
                  <c:v>156.80000000000001</c:v>
                </c:pt>
                <c:pt idx="944">
                  <c:v>156.80000000000001</c:v>
                </c:pt>
                <c:pt idx="945">
                  <c:v>156.80000000000001</c:v>
                </c:pt>
                <c:pt idx="946">
                  <c:v>156.80000000000001</c:v>
                </c:pt>
                <c:pt idx="947">
                  <c:v>156.80000000000001</c:v>
                </c:pt>
                <c:pt idx="948">
                  <c:v>156.80000000000001</c:v>
                </c:pt>
                <c:pt idx="949">
                  <c:v>156.80000000000001</c:v>
                </c:pt>
                <c:pt idx="950">
                  <c:v>156.80000000000001</c:v>
                </c:pt>
                <c:pt idx="951">
                  <c:v>156.80000000000001</c:v>
                </c:pt>
                <c:pt idx="952">
                  <c:v>156.80000000000001</c:v>
                </c:pt>
                <c:pt idx="953">
                  <c:v>156.80000000000001</c:v>
                </c:pt>
                <c:pt idx="954">
                  <c:v>156.80000000000001</c:v>
                </c:pt>
                <c:pt idx="955">
                  <c:v>156.80000000000001</c:v>
                </c:pt>
                <c:pt idx="956">
                  <c:v>156.80000000000001</c:v>
                </c:pt>
                <c:pt idx="957">
                  <c:v>156.80000000000001</c:v>
                </c:pt>
                <c:pt idx="958">
                  <c:v>156.80000000000001</c:v>
                </c:pt>
                <c:pt idx="959">
                  <c:v>156.80000000000001</c:v>
                </c:pt>
                <c:pt idx="960">
                  <c:v>156.80000000000001</c:v>
                </c:pt>
                <c:pt idx="961">
                  <c:v>156.80000000000001</c:v>
                </c:pt>
                <c:pt idx="962">
                  <c:v>156.80000000000001</c:v>
                </c:pt>
                <c:pt idx="963">
                  <c:v>156.80000000000001</c:v>
                </c:pt>
                <c:pt idx="964">
                  <c:v>156.80000000000001</c:v>
                </c:pt>
                <c:pt idx="965">
                  <c:v>156.80000000000001</c:v>
                </c:pt>
                <c:pt idx="966">
                  <c:v>156.80000000000001</c:v>
                </c:pt>
                <c:pt idx="967">
                  <c:v>156.80000000000001</c:v>
                </c:pt>
                <c:pt idx="968">
                  <c:v>156.80000000000001</c:v>
                </c:pt>
                <c:pt idx="969">
                  <c:v>156.80000000000001</c:v>
                </c:pt>
                <c:pt idx="970">
                  <c:v>156.80000000000001</c:v>
                </c:pt>
                <c:pt idx="971">
                  <c:v>156.80000000000001</c:v>
                </c:pt>
                <c:pt idx="972">
                  <c:v>156.80000000000001</c:v>
                </c:pt>
                <c:pt idx="973">
                  <c:v>156.80000000000001</c:v>
                </c:pt>
                <c:pt idx="974">
                  <c:v>156.80000000000001</c:v>
                </c:pt>
                <c:pt idx="975">
                  <c:v>156.80000000000001</c:v>
                </c:pt>
                <c:pt idx="976">
                  <c:v>156.80000000000001</c:v>
                </c:pt>
                <c:pt idx="977">
                  <c:v>156.80000000000001</c:v>
                </c:pt>
                <c:pt idx="978">
                  <c:v>156.80000000000001</c:v>
                </c:pt>
                <c:pt idx="979">
                  <c:v>156.80000000000001</c:v>
                </c:pt>
                <c:pt idx="980">
                  <c:v>156.80000000000001</c:v>
                </c:pt>
                <c:pt idx="981">
                  <c:v>156.80000000000001</c:v>
                </c:pt>
                <c:pt idx="982">
                  <c:v>156.80000000000001</c:v>
                </c:pt>
                <c:pt idx="983">
                  <c:v>156.80000000000001</c:v>
                </c:pt>
                <c:pt idx="984">
                  <c:v>156.80000000000001</c:v>
                </c:pt>
                <c:pt idx="985">
                  <c:v>156.80000000000001</c:v>
                </c:pt>
                <c:pt idx="986">
                  <c:v>156.80000000000001</c:v>
                </c:pt>
                <c:pt idx="987">
                  <c:v>156.80000000000001</c:v>
                </c:pt>
                <c:pt idx="988">
                  <c:v>156.80000000000001</c:v>
                </c:pt>
                <c:pt idx="989">
                  <c:v>156.80000000000001</c:v>
                </c:pt>
                <c:pt idx="990">
                  <c:v>156.80000000000001</c:v>
                </c:pt>
                <c:pt idx="991">
                  <c:v>156.80000000000001</c:v>
                </c:pt>
                <c:pt idx="992">
                  <c:v>156.80000000000001</c:v>
                </c:pt>
                <c:pt idx="993">
                  <c:v>156.80000000000001</c:v>
                </c:pt>
                <c:pt idx="994">
                  <c:v>156.80000000000001</c:v>
                </c:pt>
                <c:pt idx="995">
                  <c:v>156.80000000000001</c:v>
                </c:pt>
                <c:pt idx="996">
                  <c:v>156.80000000000001</c:v>
                </c:pt>
                <c:pt idx="997">
                  <c:v>156.80000000000001</c:v>
                </c:pt>
                <c:pt idx="998">
                  <c:v>156.80000000000001</c:v>
                </c:pt>
                <c:pt idx="999">
                  <c:v>156.80000000000001</c:v>
                </c:pt>
                <c:pt idx="1000">
                  <c:v>156.80000000000001</c:v>
                </c:pt>
                <c:pt idx="1001">
                  <c:v>156.80000000000001</c:v>
                </c:pt>
                <c:pt idx="1002">
                  <c:v>156.80000000000001</c:v>
                </c:pt>
                <c:pt idx="1003">
                  <c:v>156.80000000000001</c:v>
                </c:pt>
                <c:pt idx="1004">
                  <c:v>156.80000000000001</c:v>
                </c:pt>
                <c:pt idx="1005">
                  <c:v>156.80000000000001</c:v>
                </c:pt>
                <c:pt idx="1006">
                  <c:v>156.80000000000001</c:v>
                </c:pt>
                <c:pt idx="1007">
                  <c:v>156.80000000000001</c:v>
                </c:pt>
                <c:pt idx="1008">
                  <c:v>156.80000000000001</c:v>
                </c:pt>
                <c:pt idx="1009">
                  <c:v>156.80000000000001</c:v>
                </c:pt>
                <c:pt idx="1010">
                  <c:v>156.80000000000001</c:v>
                </c:pt>
                <c:pt idx="1011">
                  <c:v>156.80000000000001</c:v>
                </c:pt>
                <c:pt idx="1012">
                  <c:v>156.80000000000001</c:v>
                </c:pt>
                <c:pt idx="1013">
                  <c:v>156.80000000000001</c:v>
                </c:pt>
                <c:pt idx="1014">
                  <c:v>156.80000000000001</c:v>
                </c:pt>
                <c:pt idx="1015">
                  <c:v>156.80000000000001</c:v>
                </c:pt>
                <c:pt idx="1016">
                  <c:v>156.80000000000001</c:v>
                </c:pt>
                <c:pt idx="1017">
                  <c:v>156.80000000000001</c:v>
                </c:pt>
                <c:pt idx="1018">
                  <c:v>156.80000000000001</c:v>
                </c:pt>
                <c:pt idx="1019">
                  <c:v>156.80000000000001</c:v>
                </c:pt>
                <c:pt idx="1020">
                  <c:v>156.80000000000001</c:v>
                </c:pt>
                <c:pt idx="1021">
                  <c:v>156.80000000000001</c:v>
                </c:pt>
                <c:pt idx="1022">
                  <c:v>156.80000000000001</c:v>
                </c:pt>
                <c:pt idx="1023">
                  <c:v>156.80000000000001</c:v>
                </c:pt>
                <c:pt idx="1024">
                  <c:v>156.80000000000001</c:v>
                </c:pt>
                <c:pt idx="1025">
                  <c:v>156.80000000000001</c:v>
                </c:pt>
                <c:pt idx="1026">
                  <c:v>156.80000000000001</c:v>
                </c:pt>
                <c:pt idx="1027">
                  <c:v>156.80000000000001</c:v>
                </c:pt>
                <c:pt idx="1028">
                  <c:v>156.80000000000001</c:v>
                </c:pt>
                <c:pt idx="1029">
                  <c:v>156.80000000000001</c:v>
                </c:pt>
                <c:pt idx="1030">
                  <c:v>156.80000000000001</c:v>
                </c:pt>
                <c:pt idx="1031">
                  <c:v>156.80000000000001</c:v>
                </c:pt>
                <c:pt idx="1032">
                  <c:v>156.80000000000001</c:v>
                </c:pt>
                <c:pt idx="1033">
                  <c:v>156.80000000000001</c:v>
                </c:pt>
                <c:pt idx="1034">
                  <c:v>156.80000000000001</c:v>
                </c:pt>
                <c:pt idx="1035">
                  <c:v>156.80000000000001</c:v>
                </c:pt>
                <c:pt idx="1036">
                  <c:v>156.80000000000001</c:v>
                </c:pt>
                <c:pt idx="1037">
                  <c:v>156.80000000000001</c:v>
                </c:pt>
                <c:pt idx="1038">
                  <c:v>156.80000000000001</c:v>
                </c:pt>
                <c:pt idx="1039">
                  <c:v>156.80000000000001</c:v>
                </c:pt>
                <c:pt idx="1040">
                  <c:v>156.80000000000001</c:v>
                </c:pt>
                <c:pt idx="1041">
                  <c:v>156.80000000000001</c:v>
                </c:pt>
                <c:pt idx="1042">
                  <c:v>156.80000000000001</c:v>
                </c:pt>
                <c:pt idx="1043">
                  <c:v>156.80000000000001</c:v>
                </c:pt>
                <c:pt idx="1044">
                  <c:v>156.80000000000001</c:v>
                </c:pt>
                <c:pt idx="1045">
                  <c:v>156.80000000000001</c:v>
                </c:pt>
                <c:pt idx="1046">
                  <c:v>156.80000000000001</c:v>
                </c:pt>
                <c:pt idx="1047">
                  <c:v>156.80000000000001</c:v>
                </c:pt>
                <c:pt idx="1048">
                  <c:v>156.80000000000001</c:v>
                </c:pt>
                <c:pt idx="1049">
                  <c:v>156.80000000000001</c:v>
                </c:pt>
                <c:pt idx="1050">
                  <c:v>156.80000000000001</c:v>
                </c:pt>
                <c:pt idx="1051">
                  <c:v>156.80000000000001</c:v>
                </c:pt>
                <c:pt idx="1052">
                  <c:v>156.80000000000001</c:v>
                </c:pt>
                <c:pt idx="1053">
                  <c:v>156.80000000000001</c:v>
                </c:pt>
                <c:pt idx="1054">
                  <c:v>156.80000000000001</c:v>
                </c:pt>
                <c:pt idx="1055">
                  <c:v>156.80000000000001</c:v>
                </c:pt>
                <c:pt idx="1056">
                  <c:v>156.80000000000001</c:v>
                </c:pt>
                <c:pt idx="1057">
                  <c:v>156.80000000000001</c:v>
                </c:pt>
                <c:pt idx="1058">
                  <c:v>156.80000000000001</c:v>
                </c:pt>
                <c:pt idx="1059">
                  <c:v>156.80000000000001</c:v>
                </c:pt>
                <c:pt idx="1060">
                  <c:v>156.80000000000001</c:v>
                </c:pt>
                <c:pt idx="1061">
                  <c:v>156.80000000000001</c:v>
                </c:pt>
                <c:pt idx="1062">
                  <c:v>156.80000000000001</c:v>
                </c:pt>
                <c:pt idx="1063">
                  <c:v>156.80000000000001</c:v>
                </c:pt>
                <c:pt idx="1064">
                  <c:v>156.80000000000001</c:v>
                </c:pt>
                <c:pt idx="1065">
                  <c:v>156.80000000000001</c:v>
                </c:pt>
                <c:pt idx="1066">
                  <c:v>156.80000000000001</c:v>
                </c:pt>
                <c:pt idx="1067">
                  <c:v>156.80000000000001</c:v>
                </c:pt>
                <c:pt idx="1068">
                  <c:v>156.80000000000001</c:v>
                </c:pt>
                <c:pt idx="1069">
                  <c:v>156.80000000000001</c:v>
                </c:pt>
                <c:pt idx="1070">
                  <c:v>156.80000000000001</c:v>
                </c:pt>
                <c:pt idx="1071">
                  <c:v>156.80000000000001</c:v>
                </c:pt>
                <c:pt idx="1072">
                  <c:v>156.80000000000001</c:v>
                </c:pt>
                <c:pt idx="1073">
                  <c:v>156.80000000000001</c:v>
                </c:pt>
                <c:pt idx="1074">
                  <c:v>156.80000000000001</c:v>
                </c:pt>
                <c:pt idx="1075">
                  <c:v>156.80000000000001</c:v>
                </c:pt>
                <c:pt idx="1076">
                  <c:v>156.80000000000001</c:v>
                </c:pt>
                <c:pt idx="1077">
                  <c:v>156.80000000000001</c:v>
                </c:pt>
                <c:pt idx="1078">
                  <c:v>156.80000000000001</c:v>
                </c:pt>
                <c:pt idx="1079">
                  <c:v>156.80000000000001</c:v>
                </c:pt>
                <c:pt idx="1080">
                  <c:v>156.80000000000001</c:v>
                </c:pt>
                <c:pt idx="1081">
                  <c:v>156.80000000000001</c:v>
                </c:pt>
                <c:pt idx="1082">
                  <c:v>156.80000000000001</c:v>
                </c:pt>
                <c:pt idx="1083">
                  <c:v>156.80000000000001</c:v>
                </c:pt>
                <c:pt idx="1084">
                  <c:v>156.80000000000001</c:v>
                </c:pt>
                <c:pt idx="1085">
                  <c:v>156.80000000000001</c:v>
                </c:pt>
                <c:pt idx="1086">
                  <c:v>156.80000000000001</c:v>
                </c:pt>
                <c:pt idx="1087">
                  <c:v>156.80000000000001</c:v>
                </c:pt>
                <c:pt idx="1088">
                  <c:v>156.80000000000001</c:v>
                </c:pt>
                <c:pt idx="1089">
                  <c:v>156.80000000000001</c:v>
                </c:pt>
                <c:pt idx="1090">
                  <c:v>156.80000000000001</c:v>
                </c:pt>
                <c:pt idx="1091">
                  <c:v>156.80000000000001</c:v>
                </c:pt>
                <c:pt idx="1092">
                  <c:v>156.80000000000001</c:v>
                </c:pt>
                <c:pt idx="1093">
                  <c:v>156.80000000000001</c:v>
                </c:pt>
                <c:pt idx="1094">
                  <c:v>156.80000000000001</c:v>
                </c:pt>
                <c:pt idx="1095">
                  <c:v>156.80000000000001</c:v>
                </c:pt>
                <c:pt idx="1096">
                  <c:v>156.80000000000001</c:v>
                </c:pt>
                <c:pt idx="1097">
                  <c:v>156.80000000000001</c:v>
                </c:pt>
                <c:pt idx="1098">
                  <c:v>156.80000000000001</c:v>
                </c:pt>
                <c:pt idx="1099">
                  <c:v>156.80000000000001</c:v>
                </c:pt>
                <c:pt idx="1100">
                  <c:v>156.80000000000001</c:v>
                </c:pt>
                <c:pt idx="1101">
                  <c:v>156.80000000000001</c:v>
                </c:pt>
                <c:pt idx="1102">
                  <c:v>156.80000000000001</c:v>
                </c:pt>
                <c:pt idx="1103">
                  <c:v>156.80000000000001</c:v>
                </c:pt>
                <c:pt idx="1104">
                  <c:v>156.80000000000001</c:v>
                </c:pt>
                <c:pt idx="1105">
                  <c:v>156.80000000000001</c:v>
                </c:pt>
                <c:pt idx="1106">
                  <c:v>156.80000000000001</c:v>
                </c:pt>
                <c:pt idx="1107">
                  <c:v>156.80000000000001</c:v>
                </c:pt>
                <c:pt idx="1108">
                  <c:v>156.80000000000001</c:v>
                </c:pt>
                <c:pt idx="1109">
                  <c:v>156.80000000000001</c:v>
                </c:pt>
                <c:pt idx="1110">
                  <c:v>156.80000000000001</c:v>
                </c:pt>
                <c:pt idx="1111">
                  <c:v>156.80000000000001</c:v>
                </c:pt>
                <c:pt idx="1112">
                  <c:v>156.80000000000001</c:v>
                </c:pt>
                <c:pt idx="1113">
                  <c:v>156.80000000000001</c:v>
                </c:pt>
                <c:pt idx="1114">
                  <c:v>156.80000000000001</c:v>
                </c:pt>
                <c:pt idx="1115">
                  <c:v>156.80000000000001</c:v>
                </c:pt>
                <c:pt idx="1116">
                  <c:v>156.80000000000001</c:v>
                </c:pt>
                <c:pt idx="1117">
                  <c:v>156.80000000000001</c:v>
                </c:pt>
                <c:pt idx="1118">
                  <c:v>156.80000000000001</c:v>
                </c:pt>
                <c:pt idx="1119">
                  <c:v>156.80000000000001</c:v>
                </c:pt>
                <c:pt idx="1120">
                  <c:v>156.80000000000001</c:v>
                </c:pt>
                <c:pt idx="1121">
                  <c:v>156.80000000000001</c:v>
                </c:pt>
                <c:pt idx="1122">
                  <c:v>156.80000000000001</c:v>
                </c:pt>
                <c:pt idx="1123">
                  <c:v>156.80000000000001</c:v>
                </c:pt>
                <c:pt idx="1124">
                  <c:v>156.80000000000001</c:v>
                </c:pt>
                <c:pt idx="1125">
                  <c:v>156.80000000000001</c:v>
                </c:pt>
                <c:pt idx="1126">
                  <c:v>156.80000000000001</c:v>
                </c:pt>
                <c:pt idx="1127">
                  <c:v>156.80000000000001</c:v>
                </c:pt>
                <c:pt idx="1128">
                  <c:v>156.80000000000001</c:v>
                </c:pt>
                <c:pt idx="1129">
                  <c:v>156.80000000000001</c:v>
                </c:pt>
                <c:pt idx="1130">
                  <c:v>156.80000000000001</c:v>
                </c:pt>
                <c:pt idx="1131">
                  <c:v>156.80000000000001</c:v>
                </c:pt>
                <c:pt idx="1132">
                  <c:v>156.80000000000001</c:v>
                </c:pt>
                <c:pt idx="1133">
                  <c:v>156.80000000000001</c:v>
                </c:pt>
                <c:pt idx="1134">
                  <c:v>156.80000000000001</c:v>
                </c:pt>
                <c:pt idx="1135">
                  <c:v>156.80000000000001</c:v>
                </c:pt>
                <c:pt idx="1136">
                  <c:v>156.80000000000001</c:v>
                </c:pt>
                <c:pt idx="1137">
                  <c:v>156.80000000000001</c:v>
                </c:pt>
                <c:pt idx="1138">
                  <c:v>156.80000000000001</c:v>
                </c:pt>
                <c:pt idx="1139">
                  <c:v>156.80000000000001</c:v>
                </c:pt>
                <c:pt idx="1140">
                  <c:v>156.80000000000001</c:v>
                </c:pt>
                <c:pt idx="1141">
                  <c:v>156.80000000000001</c:v>
                </c:pt>
                <c:pt idx="1142">
                  <c:v>156.80000000000001</c:v>
                </c:pt>
                <c:pt idx="1143">
                  <c:v>156.80000000000001</c:v>
                </c:pt>
                <c:pt idx="1144">
                  <c:v>156.80000000000001</c:v>
                </c:pt>
                <c:pt idx="1145">
                  <c:v>156.80000000000001</c:v>
                </c:pt>
                <c:pt idx="1146">
                  <c:v>156.80000000000001</c:v>
                </c:pt>
                <c:pt idx="1147">
                  <c:v>156.80000000000001</c:v>
                </c:pt>
                <c:pt idx="1148">
                  <c:v>156.80000000000001</c:v>
                </c:pt>
                <c:pt idx="1149">
                  <c:v>156.80000000000001</c:v>
                </c:pt>
                <c:pt idx="1150">
                  <c:v>156.80000000000001</c:v>
                </c:pt>
                <c:pt idx="1151">
                  <c:v>156.80000000000001</c:v>
                </c:pt>
                <c:pt idx="1152">
                  <c:v>156.80000000000001</c:v>
                </c:pt>
                <c:pt idx="1153">
                  <c:v>156.80000000000001</c:v>
                </c:pt>
                <c:pt idx="1154">
                  <c:v>156.80000000000001</c:v>
                </c:pt>
                <c:pt idx="1155">
                  <c:v>156.80000000000001</c:v>
                </c:pt>
                <c:pt idx="1156">
                  <c:v>156.80000000000001</c:v>
                </c:pt>
                <c:pt idx="1157">
                  <c:v>156.80000000000001</c:v>
                </c:pt>
                <c:pt idx="1158">
                  <c:v>156.80000000000001</c:v>
                </c:pt>
                <c:pt idx="1159">
                  <c:v>156.80000000000001</c:v>
                </c:pt>
                <c:pt idx="1160">
                  <c:v>156.80000000000001</c:v>
                </c:pt>
                <c:pt idx="1161">
                  <c:v>156.80000000000001</c:v>
                </c:pt>
                <c:pt idx="1162">
                  <c:v>156.80000000000001</c:v>
                </c:pt>
                <c:pt idx="1163">
                  <c:v>156.80000000000001</c:v>
                </c:pt>
                <c:pt idx="1164">
                  <c:v>156.80000000000001</c:v>
                </c:pt>
                <c:pt idx="1165">
                  <c:v>156.80000000000001</c:v>
                </c:pt>
                <c:pt idx="1166">
                  <c:v>156.80000000000001</c:v>
                </c:pt>
                <c:pt idx="1167">
                  <c:v>156.80000000000001</c:v>
                </c:pt>
                <c:pt idx="1168">
                  <c:v>156.80000000000001</c:v>
                </c:pt>
                <c:pt idx="1169">
                  <c:v>156.80000000000001</c:v>
                </c:pt>
                <c:pt idx="1170">
                  <c:v>156.80000000000001</c:v>
                </c:pt>
                <c:pt idx="1171">
                  <c:v>156.80000000000001</c:v>
                </c:pt>
                <c:pt idx="1172">
                  <c:v>156.80000000000001</c:v>
                </c:pt>
                <c:pt idx="1173">
                  <c:v>156.80000000000001</c:v>
                </c:pt>
                <c:pt idx="1174">
                  <c:v>156.80000000000001</c:v>
                </c:pt>
                <c:pt idx="1175">
                  <c:v>156.80000000000001</c:v>
                </c:pt>
                <c:pt idx="1176">
                  <c:v>156.80000000000001</c:v>
                </c:pt>
                <c:pt idx="1177">
                  <c:v>156.80000000000001</c:v>
                </c:pt>
                <c:pt idx="1178">
                  <c:v>156.80000000000001</c:v>
                </c:pt>
                <c:pt idx="1179">
                  <c:v>156.80000000000001</c:v>
                </c:pt>
                <c:pt idx="1180">
                  <c:v>156.80000000000001</c:v>
                </c:pt>
                <c:pt idx="1181">
                  <c:v>156.80000000000001</c:v>
                </c:pt>
                <c:pt idx="1182">
                  <c:v>156.80000000000001</c:v>
                </c:pt>
                <c:pt idx="1183">
                  <c:v>156.80000000000001</c:v>
                </c:pt>
                <c:pt idx="1184">
                  <c:v>156.80000000000001</c:v>
                </c:pt>
                <c:pt idx="1185">
                  <c:v>156.80000000000001</c:v>
                </c:pt>
                <c:pt idx="1186">
                  <c:v>156.80000000000001</c:v>
                </c:pt>
                <c:pt idx="1187">
                  <c:v>156.80000000000001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'HR Chart Data'!$N$7</c:f>
              <c:strCache>
                <c:ptCount val="1"/>
                <c:pt idx="0">
                  <c:v> TR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3.650390339054965E-3"/>
                  <c:y val="-3.6442674855126651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[0]!HRData10</c:f>
              <c:numCache>
                <c:formatCode>General</c:formatCode>
                <c:ptCount val="1188"/>
                <c:pt idx="0">
                  <c:v>0</c:v>
                </c:pt>
                <c:pt idx="1">
                  <c:v>163.85</c:v>
                </c:pt>
                <c:pt idx="2">
                  <c:v>163.85</c:v>
                </c:pt>
                <c:pt idx="3">
                  <c:v>163.85</c:v>
                </c:pt>
                <c:pt idx="4">
                  <c:v>163.85</c:v>
                </c:pt>
                <c:pt idx="5">
                  <c:v>163.85</c:v>
                </c:pt>
                <c:pt idx="6">
                  <c:v>163.85</c:v>
                </c:pt>
                <c:pt idx="7">
                  <c:v>163.85</c:v>
                </c:pt>
                <c:pt idx="8">
                  <c:v>163.85</c:v>
                </c:pt>
                <c:pt idx="9">
                  <c:v>163.85</c:v>
                </c:pt>
                <c:pt idx="10">
                  <c:v>163.85</c:v>
                </c:pt>
                <c:pt idx="11">
                  <c:v>163.85</c:v>
                </c:pt>
                <c:pt idx="12">
                  <c:v>163.85</c:v>
                </c:pt>
                <c:pt idx="13">
                  <c:v>163.85</c:v>
                </c:pt>
                <c:pt idx="14">
                  <c:v>163.85</c:v>
                </c:pt>
                <c:pt idx="15">
                  <c:v>163.85</c:v>
                </c:pt>
                <c:pt idx="16">
                  <c:v>163.85</c:v>
                </c:pt>
                <c:pt idx="17">
                  <c:v>163.85</c:v>
                </c:pt>
                <c:pt idx="18">
                  <c:v>163.85</c:v>
                </c:pt>
                <c:pt idx="19">
                  <c:v>163.85</c:v>
                </c:pt>
                <c:pt idx="20">
                  <c:v>163.85</c:v>
                </c:pt>
                <c:pt idx="21">
                  <c:v>163.85</c:v>
                </c:pt>
                <c:pt idx="22">
                  <c:v>163.85</c:v>
                </c:pt>
                <c:pt idx="23">
                  <c:v>163.85</c:v>
                </c:pt>
                <c:pt idx="24">
                  <c:v>163.85</c:v>
                </c:pt>
                <c:pt idx="25">
                  <c:v>163.85</c:v>
                </c:pt>
                <c:pt idx="26">
                  <c:v>163.85</c:v>
                </c:pt>
                <c:pt idx="27">
                  <c:v>163.85</c:v>
                </c:pt>
                <c:pt idx="28">
                  <c:v>163.85</c:v>
                </c:pt>
                <c:pt idx="29">
                  <c:v>163.85</c:v>
                </c:pt>
                <c:pt idx="30">
                  <c:v>163.85</c:v>
                </c:pt>
                <c:pt idx="31">
                  <c:v>163.85</c:v>
                </c:pt>
                <c:pt idx="32">
                  <c:v>163.85</c:v>
                </c:pt>
                <c:pt idx="33">
                  <c:v>163.85</c:v>
                </c:pt>
                <c:pt idx="34">
                  <c:v>163.85</c:v>
                </c:pt>
                <c:pt idx="35">
                  <c:v>163.85</c:v>
                </c:pt>
                <c:pt idx="36">
                  <c:v>163.85</c:v>
                </c:pt>
                <c:pt idx="37">
                  <c:v>163.85</c:v>
                </c:pt>
                <c:pt idx="38">
                  <c:v>163.85</c:v>
                </c:pt>
                <c:pt idx="39">
                  <c:v>163.85</c:v>
                </c:pt>
                <c:pt idx="40">
                  <c:v>163.85</c:v>
                </c:pt>
                <c:pt idx="41">
                  <c:v>163.85</c:v>
                </c:pt>
                <c:pt idx="42">
                  <c:v>163.85</c:v>
                </c:pt>
                <c:pt idx="43">
                  <c:v>163.85</c:v>
                </c:pt>
                <c:pt idx="44">
                  <c:v>163.85</c:v>
                </c:pt>
                <c:pt idx="45">
                  <c:v>163.85</c:v>
                </c:pt>
                <c:pt idx="46">
                  <c:v>163.85</c:v>
                </c:pt>
                <c:pt idx="47">
                  <c:v>163.85</c:v>
                </c:pt>
                <c:pt idx="48">
                  <c:v>163.85</c:v>
                </c:pt>
                <c:pt idx="49">
                  <c:v>163.85</c:v>
                </c:pt>
                <c:pt idx="50">
                  <c:v>163.85</c:v>
                </c:pt>
                <c:pt idx="51">
                  <c:v>163.85</c:v>
                </c:pt>
                <c:pt idx="52">
                  <c:v>163.85</c:v>
                </c:pt>
                <c:pt idx="53">
                  <c:v>163.85</c:v>
                </c:pt>
                <c:pt idx="54">
                  <c:v>163.85</c:v>
                </c:pt>
                <c:pt idx="55">
                  <c:v>163.85</c:v>
                </c:pt>
                <c:pt idx="56">
                  <c:v>163.85</c:v>
                </c:pt>
                <c:pt idx="57">
                  <c:v>163.85</c:v>
                </c:pt>
                <c:pt idx="58">
                  <c:v>163.85</c:v>
                </c:pt>
                <c:pt idx="59">
                  <c:v>163.85</c:v>
                </c:pt>
                <c:pt idx="60">
                  <c:v>163.85</c:v>
                </c:pt>
                <c:pt idx="61">
                  <c:v>163.85</c:v>
                </c:pt>
                <c:pt idx="62">
                  <c:v>163.85</c:v>
                </c:pt>
                <c:pt idx="63">
                  <c:v>163.85</c:v>
                </c:pt>
                <c:pt idx="64">
                  <c:v>163.85</c:v>
                </c:pt>
                <c:pt idx="65">
                  <c:v>163.85</c:v>
                </c:pt>
                <c:pt idx="66">
                  <c:v>163.85</c:v>
                </c:pt>
                <c:pt idx="67">
                  <c:v>163.85</c:v>
                </c:pt>
                <c:pt idx="68">
                  <c:v>163.85</c:v>
                </c:pt>
                <c:pt idx="69">
                  <c:v>163.85</c:v>
                </c:pt>
                <c:pt idx="70">
                  <c:v>163.85</c:v>
                </c:pt>
                <c:pt idx="71">
                  <c:v>163.85</c:v>
                </c:pt>
                <c:pt idx="72">
                  <c:v>163.85</c:v>
                </c:pt>
                <c:pt idx="73">
                  <c:v>163.85</c:v>
                </c:pt>
                <c:pt idx="74">
                  <c:v>163.85</c:v>
                </c:pt>
                <c:pt idx="75">
                  <c:v>163.85</c:v>
                </c:pt>
                <c:pt idx="76">
                  <c:v>163.85</c:v>
                </c:pt>
                <c:pt idx="77">
                  <c:v>163.85</c:v>
                </c:pt>
                <c:pt idx="78">
                  <c:v>163.85</c:v>
                </c:pt>
                <c:pt idx="79">
                  <c:v>163.85</c:v>
                </c:pt>
                <c:pt idx="80">
                  <c:v>163.85</c:v>
                </c:pt>
                <c:pt idx="81">
                  <c:v>163.85</c:v>
                </c:pt>
                <c:pt idx="82">
                  <c:v>163.85</c:v>
                </c:pt>
                <c:pt idx="83">
                  <c:v>163.85</c:v>
                </c:pt>
                <c:pt idx="84">
                  <c:v>163.85</c:v>
                </c:pt>
                <c:pt idx="85">
                  <c:v>163.85</c:v>
                </c:pt>
                <c:pt idx="86">
                  <c:v>163.85</c:v>
                </c:pt>
                <c:pt idx="87">
                  <c:v>163.85</c:v>
                </c:pt>
                <c:pt idx="88">
                  <c:v>163.85</c:v>
                </c:pt>
                <c:pt idx="89">
                  <c:v>163.85</c:v>
                </c:pt>
                <c:pt idx="90">
                  <c:v>163.85</c:v>
                </c:pt>
                <c:pt idx="91">
                  <c:v>163.85</c:v>
                </c:pt>
                <c:pt idx="92">
                  <c:v>163.85</c:v>
                </c:pt>
                <c:pt idx="93">
                  <c:v>163.85</c:v>
                </c:pt>
                <c:pt idx="94">
                  <c:v>163.85</c:v>
                </c:pt>
                <c:pt idx="95">
                  <c:v>163.85</c:v>
                </c:pt>
                <c:pt idx="96">
                  <c:v>163.85</c:v>
                </c:pt>
                <c:pt idx="97">
                  <c:v>163.85</c:v>
                </c:pt>
                <c:pt idx="98">
                  <c:v>163.85</c:v>
                </c:pt>
                <c:pt idx="99">
                  <c:v>163.85</c:v>
                </c:pt>
                <c:pt idx="100">
                  <c:v>163.85</c:v>
                </c:pt>
                <c:pt idx="101">
                  <c:v>163.85</c:v>
                </c:pt>
                <c:pt idx="102">
                  <c:v>163.85</c:v>
                </c:pt>
                <c:pt idx="103">
                  <c:v>163.85</c:v>
                </c:pt>
                <c:pt idx="104">
                  <c:v>163.85</c:v>
                </c:pt>
                <c:pt idx="105">
                  <c:v>163.85</c:v>
                </c:pt>
                <c:pt idx="106">
                  <c:v>163.85</c:v>
                </c:pt>
                <c:pt idx="107">
                  <c:v>163.85</c:v>
                </c:pt>
                <c:pt idx="108">
                  <c:v>163.85</c:v>
                </c:pt>
                <c:pt idx="109">
                  <c:v>163.85</c:v>
                </c:pt>
                <c:pt idx="110">
                  <c:v>163.85</c:v>
                </c:pt>
                <c:pt idx="111">
                  <c:v>163.85</c:v>
                </c:pt>
                <c:pt idx="112">
                  <c:v>163.85</c:v>
                </c:pt>
                <c:pt idx="113">
                  <c:v>163.85</c:v>
                </c:pt>
                <c:pt idx="114">
                  <c:v>163.85</c:v>
                </c:pt>
                <c:pt idx="115">
                  <c:v>163.85</c:v>
                </c:pt>
                <c:pt idx="116">
                  <c:v>163.85</c:v>
                </c:pt>
                <c:pt idx="117">
                  <c:v>163.85</c:v>
                </c:pt>
                <c:pt idx="118">
                  <c:v>163.85</c:v>
                </c:pt>
                <c:pt idx="119">
                  <c:v>163.85</c:v>
                </c:pt>
                <c:pt idx="120">
                  <c:v>163.85</c:v>
                </c:pt>
                <c:pt idx="121">
                  <c:v>163.85</c:v>
                </c:pt>
                <c:pt idx="122">
                  <c:v>163.85</c:v>
                </c:pt>
                <c:pt idx="123">
                  <c:v>163.85</c:v>
                </c:pt>
                <c:pt idx="124">
                  <c:v>163.85</c:v>
                </c:pt>
                <c:pt idx="125">
                  <c:v>163.85</c:v>
                </c:pt>
                <c:pt idx="126">
                  <c:v>163.85</c:v>
                </c:pt>
                <c:pt idx="127">
                  <c:v>163.85</c:v>
                </c:pt>
                <c:pt idx="128">
                  <c:v>163.85</c:v>
                </c:pt>
                <c:pt idx="129">
                  <c:v>163.85</c:v>
                </c:pt>
                <c:pt idx="130">
                  <c:v>163.85</c:v>
                </c:pt>
                <c:pt idx="131">
                  <c:v>163.85</c:v>
                </c:pt>
                <c:pt idx="132">
                  <c:v>163.85</c:v>
                </c:pt>
                <c:pt idx="133">
                  <c:v>163.85</c:v>
                </c:pt>
                <c:pt idx="134">
                  <c:v>163.85</c:v>
                </c:pt>
                <c:pt idx="135">
                  <c:v>163.85</c:v>
                </c:pt>
                <c:pt idx="136">
                  <c:v>163.85</c:v>
                </c:pt>
                <c:pt idx="137">
                  <c:v>163.85</c:v>
                </c:pt>
                <c:pt idx="138">
                  <c:v>163.85</c:v>
                </c:pt>
                <c:pt idx="139">
                  <c:v>163.85</c:v>
                </c:pt>
                <c:pt idx="140">
                  <c:v>163.85</c:v>
                </c:pt>
                <c:pt idx="141">
                  <c:v>163.85</c:v>
                </c:pt>
                <c:pt idx="142">
                  <c:v>163.85</c:v>
                </c:pt>
                <c:pt idx="143">
                  <c:v>163.85</c:v>
                </c:pt>
                <c:pt idx="144">
                  <c:v>163.85</c:v>
                </c:pt>
                <c:pt idx="145">
                  <c:v>163.85</c:v>
                </c:pt>
                <c:pt idx="146">
                  <c:v>163.85</c:v>
                </c:pt>
                <c:pt idx="147">
                  <c:v>163.85</c:v>
                </c:pt>
                <c:pt idx="148">
                  <c:v>163.85</c:v>
                </c:pt>
                <c:pt idx="149">
                  <c:v>163.85</c:v>
                </c:pt>
                <c:pt idx="150">
                  <c:v>163.85</c:v>
                </c:pt>
                <c:pt idx="151">
                  <c:v>163.85</c:v>
                </c:pt>
                <c:pt idx="152">
                  <c:v>163.85</c:v>
                </c:pt>
                <c:pt idx="153">
                  <c:v>163.85</c:v>
                </c:pt>
                <c:pt idx="154">
                  <c:v>163.85</c:v>
                </c:pt>
                <c:pt idx="155">
                  <c:v>163.85</c:v>
                </c:pt>
                <c:pt idx="156">
                  <c:v>163.85</c:v>
                </c:pt>
                <c:pt idx="157">
                  <c:v>163.85</c:v>
                </c:pt>
                <c:pt idx="158">
                  <c:v>163.85</c:v>
                </c:pt>
                <c:pt idx="159">
                  <c:v>163.85</c:v>
                </c:pt>
                <c:pt idx="160">
                  <c:v>163.85</c:v>
                </c:pt>
                <c:pt idx="161">
                  <c:v>163.85</c:v>
                </c:pt>
                <c:pt idx="162">
                  <c:v>163.85</c:v>
                </c:pt>
                <c:pt idx="163">
                  <c:v>163.85</c:v>
                </c:pt>
                <c:pt idx="164">
                  <c:v>163.85</c:v>
                </c:pt>
                <c:pt idx="165">
                  <c:v>163.85</c:v>
                </c:pt>
                <c:pt idx="166">
                  <c:v>163.85</c:v>
                </c:pt>
                <c:pt idx="167">
                  <c:v>163.85</c:v>
                </c:pt>
                <c:pt idx="168">
                  <c:v>163.85</c:v>
                </c:pt>
                <c:pt idx="169">
                  <c:v>163.85</c:v>
                </c:pt>
                <c:pt idx="170">
                  <c:v>163.85</c:v>
                </c:pt>
                <c:pt idx="171">
                  <c:v>163.85</c:v>
                </c:pt>
                <c:pt idx="172">
                  <c:v>163.85</c:v>
                </c:pt>
                <c:pt idx="173">
                  <c:v>163.85</c:v>
                </c:pt>
                <c:pt idx="174">
                  <c:v>163.85</c:v>
                </c:pt>
                <c:pt idx="175">
                  <c:v>163.85</c:v>
                </c:pt>
                <c:pt idx="176">
                  <c:v>163.85</c:v>
                </c:pt>
                <c:pt idx="177">
                  <c:v>163.85</c:v>
                </c:pt>
                <c:pt idx="178">
                  <c:v>163.85</c:v>
                </c:pt>
                <c:pt idx="179">
                  <c:v>163.85</c:v>
                </c:pt>
                <c:pt idx="180">
                  <c:v>163.85</c:v>
                </c:pt>
                <c:pt idx="181">
                  <c:v>163.85</c:v>
                </c:pt>
                <c:pt idx="182">
                  <c:v>163.85</c:v>
                </c:pt>
                <c:pt idx="183">
                  <c:v>163.85</c:v>
                </c:pt>
                <c:pt idx="184">
                  <c:v>163.85</c:v>
                </c:pt>
                <c:pt idx="185">
                  <c:v>163.85</c:v>
                </c:pt>
                <c:pt idx="186">
                  <c:v>163.85</c:v>
                </c:pt>
                <c:pt idx="187">
                  <c:v>163.85</c:v>
                </c:pt>
                <c:pt idx="188">
                  <c:v>163.85</c:v>
                </c:pt>
                <c:pt idx="189">
                  <c:v>163.85</c:v>
                </c:pt>
                <c:pt idx="190">
                  <c:v>163.85</c:v>
                </c:pt>
                <c:pt idx="191">
                  <c:v>163.85</c:v>
                </c:pt>
                <c:pt idx="192">
                  <c:v>163.85</c:v>
                </c:pt>
                <c:pt idx="193">
                  <c:v>163.85</c:v>
                </c:pt>
                <c:pt idx="194">
                  <c:v>163.85</c:v>
                </c:pt>
                <c:pt idx="195">
                  <c:v>163.85</c:v>
                </c:pt>
                <c:pt idx="196">
                  <c:v>163.85</c:v>
                </c:pt>
                <c:pt idx="197">
                  <c:v>163.85</c:v>
                </c:pt>
                <c:pt idx="198">
                  <c:v>163.85</c:v>
                </c:pt>
                <c:pt idx="199">
                  <c:v>163.85</c:v>
                </c:pt>
                <c:pt idx="200">
                  <c:v>163.85</c:v>
                </c:pt>
                <c:pt idx="201">
                  <c:v>163.85</c:v>
                </c:pt>
                <c:pt idx="202">
                  <c:v>163.85</c:v>
                </c:pt>
                <c:pt idx="203">
                  <c:v>163.85</c:v>
                </c:pt>
                <c:pt idx="204">
                  <c:v>163.85</c:v>
                </c:pt>
                <c:pt idx="205">
                  <c:v>163.85</c:v>
                </c:pt>
                <c:pt idx="206">
                  <c:v>163.85</c:v>
                </c:pt>
                <c:pt idx="207">
                  <c:v>163.85</c:v>
                </c:pt>
                <c:pt idx="208">
                  <c:v>163.85</c:v>
                </c:pt>
                <c:pt idx="209">
                  <c:v>163.85</c:v>
                </c:pt>
                <c:pt idx="210">
                  <c:v>163.85</c:v>
                </c:pt>
                <c:pt idx="211">
                  <c:v>163.85</c:v>
                </c:pt>
                <c:pt idx="212">
                  <c:v>163.85</c:v>
                </c:pt>
                <c:pt idx="213">
                  <c:v>163.85</c:v>
                </c:pt>
                <c:pt idx="214">
                  <c:v>163.85</c:v>
                </c:pt>
                <c:pt idx="215">
                  <c:v>163.85</c:v>
                </c:pt>
                <c:pt idx="216">
                  <c:v>163.85</c:v>
                </c:pt>
                <c:pt idx="217">
                  <c:v>163.85</c:v>
                </c:pt>
                <c:pt idx="218">
                  <c:v>163.85</c:v>
                </c:pt>
                <c:pt idx="219">
                  <c:v>163.85</c:v>
                </c:pt>
                <c:pt idx="220">
                  <c:v>163.85</c:v>
                </c:pt>
                <c:pt idx="221">
                  <c:v>163.85</c:v>
                </c:pt>
                <c:pt idx="222">
                  <c:v>163.85</c:v>
                </c:pt>
                <c:pt idx="223">
                  <c:v>163.85</c:v>
                </c:pt>
                <c:pt idx="224">
                  <c:v>163.85</c:v>
                </c:pt>
                <c:pt idx="225">
                  <c:v>163.85</c:v>
                </c:pt>
                <c:pt idx="226">
                  <c:v>163.85</c:v>
                </c:pt>
                <c:pt idx="227">
                  <c:v>163.85</c:v>
                </c:pt>
                <c:pt idx="228">
                  <c:v>163.85</c:v>
                </c:pt>
                <c:pt idx="229">
                  <c:v>163.85</c:v>
                </c:pt>
                <c:pt idx="230">
                  <c:v>163.85</c:v>
                </c:pt>
                <c:pt idx="231">
                  <c:v>163.85</c:v>
                </c:pt>
                <c:pt idx="232">
                  <c:v>163.85</c:v>
                </c:pt>
                <c:pt idx="233">
                  <c:v>163.85</c:v>
                </c:pt>
                <c:pt idx="234">
                  <c:v>163.85</c:v>
                </c:pt>
                <c:pt idx="235">
                  <c:v>163.85</c:v>
                </c:pt>
                <c:pt idx="236">
                  <c:v>163.85</c:v>
                </c:pt>
                <c:pt idx="237">
                  <c:v>163.85</c:v>
                </c:pt>
                <c:pt idx="238">
                  <c:v>163.85</c:v>
                </c:pt>
                <c:pt idx="239">
                  <c:v>163.85</c:v>
                </c:pt>
                <c:pt idx="240">
                  <c:v>163.85</c:v>
                </c:pt>
                <c:pt idx="241">
                  <c:v>163.85</c:v>
                </c:pt>
                <c:pt idx="242">
                  <c:v>163.85</c:v>
                </c:pt>
                <c:pt idx="243">
                  <c:v>163.85</c:v>
                </c:pt>
                <c:pt idx="244">
                  <c:v>163.85</c:v>
                </c:pt>
                <c:pt idx="245">
                  <c:v>163.85</c:v>
                </c:pt>
                <c:pt idx="246">
                  <c:v>163.85</c:v>
                </c:pt>
                <c:pt idx="247">
                  <c:v>163.85</c:v>
                </c:pt>
                <c:pt idx="248">
                  <c:v>163.85</c:v>
                </c:pt>
                <c:pt idx="249">
                  <c:v>163.85</c:v>
                </c:pt>
                <c:pt idx="250">
                  <c:v>163.85</c:v>
                </c:pt>
                <c:pt idx="251">
                  <c:v>163.85</c:v>
                </c:pt>
                <c:pt idx="252">
                  <c:v>163.85</c:v>
                </c:pt>
                <c:pt idx="253">
                  <c:v>163.85</c:v>
                </c:pt>
                <c:pt idx="254">
                  <c:v>163.85</c:v>
                </c:pt>
                <c:pt idx="255">
                  <c:v>163.85</c:v>
                </c:pt>
                <c:pt idx="256">
                  <c:v>163.85</c:v>
                </c:pt>
                <c:pt idx="257">
                  <c:v>163.85</c:v>
                </c:pt>
                <c:pt idx="258">
                  <c:v>163.85</c:v>
                </c:pt>
                <c:pt idx="259">
                  <c:v>163.85</c:v>
                </c:pt>
                <c:pt idx="260">
                  <c:v>163.85</c:v>
                </c:pt>
                <c:pt idx="261">
                  <c:v>163.85</c:v>
                </c:pt>
                <c:pt idx="262">
                  <c:v>163.85</c:v>
                </c:pt>
                <c:pt idx="263">
                  <c:v>163.85</c:v>
                </c:pt>
                <c:pt idx="264">
                  <c:v>163.85</c:v>
                </c:pt>
                <c:pt idx="265">
                  <c:v>163.85</c:v>
                </c:pt>
                <c:pt idx="266">
                  <c:v>163.85</c:v>
                </c:pt>
                <c:pt idx="267">
                  <c:v>163.85</c:v>
                </c:pt>
                <c:pt idx="268">
                  <c:v>163.85</c:v>
                </c:pt>
                <c:pt idx="269">
                  <c:v>163.85</c:v>
                </c:pt>
                <c:pt idx="270">
                  <c:v>163.85</c:v>
                </c:pt>
                <c:pt idx="271">
                  <c:v>163.85</c:v>
                </c:pt>
                <c:pt idx="272">
                  <c:v>163.85</c:v>
                </c:pt>
                <c:pt idx="273">
                  <c:v>163.85</c:v>
                </c:pt>
                <c:pt idx="274">
                  <c:v>163.85</c:v>
                </c:pt>
                <c:pt idx="275">
                  <c:v>163.85</c:v>
                </c:pt>
                <c:pt idx="276">
                  <c:v>163.85</c:v>
                </c:pt>
                <c:pt idx="277">
                  <c:v>163.85</c:v>
                </c:pt>
                <c:pt idx="278">
                  <c:v>163.85</c:v>
                </c:pt>
                <c:pt idx="279">
                  <c:v>163.85</c:v>
                </c:pt>
                <c:pt idx="280">
                  <c:v>163.85</c:v>
                </c:pt>
                <c:pt idx="281">
                  <c:v>163.85</c:v>
                </c:pt>
                <c:pt idx="282">
                  <c:v>163.85</c:v>
                </c:pt>
                <c:pt idx="283">
                  <c:v>163.85</c:v>
                </c:pt>
                <c:pt idx="284">
                  <c:v>163.85</c:v>
                </c:pt>
                <c:pt idx="285">
                  <c:v>163.85</c:v>
                </c:pt>
                <c:pt idx="286">
                  <c:v>163.85</c:v>
                </c:pt>
                <c:pt idx="287">
                  <c:v>163.85</c:v>
                </c:pt>
                <c:pt idx="288">
                  <c:v>163.85</c:v>
                </c:pt>
                <c:pt idx="289">
                  <c:v>163.85</c:v>
                </c:pt>
                <c:pt idx="290">
                  <c:v>163.85</c:v>
                </c:pt>
                <c:pt idx="291">
                  <c:v>163.85</c:v>
                </c:pt>
                <c:pt idx="292">
                  <c:v>163.85</c:v>
                </c:pt>
                <c:pt idx="293">
                  <c:v>163.85</c:v>
                </c:pt>
                <c:pt idx="294">
                  <c:v>163.85</c:v>
                </c:pt>
                <c:pt idx="295">
                  <c:v>163.85</c:v>
                </c:pt>
                <c:pt idx="296">
                  <c:v>163.85</c:v>
                </c:pt>
                <c:pt idx="297">
                  <c:v>163.85</c:v>
                </c:pt>
                <c:pt idx="298">
                  <c:v>163.85</c:v>
                </c:pt>
                <c:pt idx="299">
                  <c:v>163.85</c:v>
                </c:pt>
                <c:pt idx="300">
                  <c:v>163.85</c:v>
                </c:pt>
                <c:pt idx="301">
                  <c:v>163.85</c:v>
                </c:pt>
                <c:pt idx="302">
                  <c:v>163.85</c:v>
                </c:pt>
                <c:pt idx="303">
                  <c:v>163.85</c:v>
                </c:pt>
                <c:pt idx="304">
                  <c:v>163.85</c:v>
                </c:pt>
                <c:pt idx="305">
                  <c:v>163.85</c:v>
                </c:pt>
                <c:pt idx="306">
                  <c:v>163.85</c:v>
                </c:pt>
                <c:pt idx="307">
                  <c:v>163.85</c:v>
                </c:pt>
                <c:pt idx="308">
                  <c:v>163.85</c:v>
                </c:pt>
                <c:pt idx="309">
                  <c:v>163.85</c:v>
                </c:pt>
                <c:pt idx="310">
                  <c:v>163.85</c:v>
                </c:pt>
                <c:pt idx="311">
                  <c:v>163.85</c:v>
                </c:pt>
                <c:pt idx="312">
                  <c:v>163.85</c:v>
                </c:pt>
                <c:pt idx="313">
                  <c:v>163.85</c:v>
                </c:pt>
                <c:pt idx="314">
                  <c:v>163.85</c:v>
                </c:pt>
                <c:pt idx="315">
                  <c:v>163.85</c:v>
                </c:pt>
                <c:pt idx="316">
                  <c:v>163.85</c:v>
                </c:pt>
                <c:pt idx="317">
                  <c:v>163.85</c:v>
                </c:pt>
                <c:pt idx="318">
                  <c:v>163.85</c:v>
                </c:pt>
                <c:pt idx="319">
                  <c:v>163.85</c:v>
                </c:pt>
                <c:pt idx="320">
                  <c:v>163.85</c:v>
                </c:pt>
                <c:pt idx="321">
                  <c:v>163.85</c:v>
                </c:pt>
                <c:pt idx="322">
                  <c:v>163.85</c:v>
                </c:pt>
                <c:pt idx="323">
                  <c:v>163.85</c:v>
                </c:pt>
                <c:pt idx="324">
                  <c:v>163.85</c:v>
                </c:pt>
                <c:pt idx="325">
                  <c:v>163.85</c:v>
                </c:pt>
                <c:pt idx="326">
                  <c:v>163.85</c:v>
                </c:pt>
                <c:pt idx="327">
                  <c:v>163.85</c:v>
                </c:pt>
                <c:pt idx="328">
                  <c:v>163.85</c:v>
                </c:pt>
                <c:pt idx="329">
                  <c:v>163.85</c:v>
                </c:pt>
                <c:pt idx="330">
                  <c:v>163.85</c:v>
                </c:pt>
                <c:pt idx="331">
                  <c:v>163.85</c:v>
                </c:pt>
                <c:pt idx="332">
                  <c:v>163.85</c:v>
                </c:pt>
                <c:pt idx="333">
                  <c:v>163.85</c:v>
                </c:pt>
                <c:pt idx="334">
                  <c:v>163.85</c:v>
                </c:pt>
                <c:pt idx="335">
                  <c:v>163.85</c:v>
                </c:pt>
                <c:pt idx="336">
                  <c:v>163.85</c:v>
                </c:pt>
                <c:pt idx="337">
                  <c:v>163.85</c:v>
                </c:pt>
                <c:pt idx="338">
                  <c:v>163.85</c:v>
                </c:pt>
                <c:pt idx="339">
                  <c:v>163.85</c:v>
                </c:pt>
                <c:pt idx="340">
                  <c:v>163.85</c:v>
                </c:pt>
                <c:pt idx="341">
                  <c:v>163.85</c:v>
                </c:pt>
                <c:pt idx="342">
                  <c:v>163.85</c:v>
                </c:pt>
                <c:pt idx="343">
                  <c:v>163.85</c:v>
                </c:pt>
                <c:pt idx="344">
                  <c:v>163.85</c:v>
                </c:pt>
                <c:pt idx="345">
                  <c:v>163.85</c:v>
                </c:pt>
                <c:pt idx="346">
                  <c:v>163.85</c:v>
                </c:pt>
                <c:pt idx="347">
                  <c:v>163.85</c:v>
                </c:pt>
                <c:pt idx="348">
                  <c:v>163.85</c:v>
                </c:pt>
                <c:pt idx="349">
                  <c:v>163.85</c:v>
                </c:pt>
                <c:pt idx="350">
                  <c:v>163.85</c:v>
                </c:pt>
                <c:pt idx="351">
                  <c:v>163.85</c:v>
                </c:pt>
                <c:pt idx="352">
                  <c:v>163.85</c:v>
                </c:pt>
                <c:pt idx="353">
                  <c:v>163.85</c:v>
                </c:pt>
                <c:pt idx="354">
                  <c:v>163.85</c:v>
                </c:pt>
                <c:pt idx="355">
                  <c:v>163.85</c:v>
                </c:pt>
                <c:pt idx="356">
                  <c:v>163.85</c:v>
                </c:pt>
                <c:pt idx="357">
                  <c:v>163.85</c:v>
                </c:pt>
                <c:pt idx="358">
                  <c:v>163.85</c:v>
                </c:pt>
                <c:pt idx="359">
                  <c:v>163.85</c:v>
                </c:pt>
                <c:pt idx="360">
                  <c:v>163.85</c:v>
                </c:pt>
                <c:pt idx="361">
                  <c:v>163.85</c:v>
                </c:pt>
                <c:pt idx="362">
                  <c:v>163.85</c:v>
                </c:pt>
                <c:pt idx="363">
                  <c:v>163.85</c:v>
                </c:pt>
                <c:pt idx="364">
                  <c:v>163.85</c:v>
                </c:pt>
                <c:pt idx="365">
                  <c:v>163.85</c:v>
                </c:pt>
                <c:pt idx="366">
                  <c:v>163.85</c:v>
                </c:pt>
                <c:pt idx="367">
                  <c:v>163.85</c:v>
                </c:pt>
                <c:pt idx="368">
                  <c:v>163.85</c:v>
                </c:pt>
                <c:pt idx="369">
                  <c:v>163.85</c:v>
                </c:pt>
                <c:pt idx="370">
                  <c:v>163.85</c:v>
                </c:pt>
                <c:pt idx="371">
                  <c:v>163.85</c:v>
                </c:pt>
                <c:pt idx="372">
                  <c:v>163.85</c:v>
                </c:pt>
                <c:pt idx="373">
                  <c:v>163.85</c:v>
                </c:pt>
                <c:pt idx="374">
                  <c:v>163.85</c:v>
                </c:pt>
                <c:pt idx="375">
                  <c:v>163.85</c:v>
                </c:pt>
                <c:pt idx="376">
                  <c:v>163.85</c:v>
                </c:pt>
                <c:pt idx="377">
                  <c:v>163.85</c:v>
                </c:pt>
                <c:pt idx="378">
                  <c:v>163.85</c:v>
                </c:pt>
                <c:pt idx="379">
                  <c:v>163.85</c:v>
                </c:pt>
                <c:pt idx="380">
                  <c:v>163.85</c:v>
                </c:pt>
                <c:pt idx="381">
                  <c:v>163.85</c:v>
                </c:pt>
                <c:pt idx="382">
                  <c:v>163.85</c:v>
                </c:pt>
                <c:pt idx="383">
                  <c:v>163.85</c:v>
                </c:pt>
                <c:pt idx="384">
                  <c:v>163.85</c:v>
                </c:pt>
                <c:pt idx="385">
                  <c:v>163.85</c:v>
                </c:pt>
                <c:pt idx="386">
                  <c:v>163.85</c:v>
                </c:pt>
                <c:pt idx="387">
                  <c:v>163.85</c:v>
                </c:pt>
                <c:pt idx="388">
                  <c:v>163.85</c:v>
                </c:pt>
                <c:pt idx="389">
                  <c:v>163.85</c:v>
                </c:pt>
                <c:pt idx="390">
                  <c:v>163.85</c:v>
                </c:pt>
                <c:pt idx="391">
                  <c:v>163.85</c:v>
                </c:pt>
                <c:pt idx="392">
                  <c:v>163.85</c:v>
                </c:pt>
                <c:pt idx="393">
                  <c:v>163.85</c:v>
                </c:pt>
                <c:pt idx="394">
                  <c:v>163.85</c:v>
                </c:pt>
                <c:pt idx="395">
                  <c:v>163.85</c:v>
                </c:pt>
                <c:pt idx="396">
                  <c:v>163.85</c:v>
                </c:pt>
                <c:pt idx="397">
                  <c:v>163.85</c:v>
                </c:pt>
                <c:pt idx="398">
                  <c:v>163.85</c:v>
                </c:pt>
                <c:pt idx="399">
                  <c:v>163.85</c:v>
                </c:pt>
                <c:pt idx="400">
                  <c:v>163.85</c:v>
                </c:pt>
                <c:pt idx="401">
                  <c:v>163.85</c:v>
                </c:pt>
                <c:pt idx="402">
                  <c:v>163.85</c:v>
                </c:pt>
                <c:pt idx="403">
                  <c:v>163.85</c:v>
                </c:pt>
                <c:pt idx="404">
                  <c:v>163.85</c:v>
                </c:pt>
                <c:pt idx="405">
                  <c:v>163.85</c:v>
                </c:pt>
                <c:pt idx="406">
                  <c:v>163.85</c:v>
                </c:pt>
                <c:pt idx="407">
                  <c:v>163.85</c:v>
                </c:pt>
                <c:pt idx="408">
                  <c:v>163.85</c:v>
                </c:pt>
                <c:pt idx="409">
                  <c:v>163.85</c:v>
                </c:pt>
                <c:pt idx="410">
                  <c:v>163.85</c:v>
                </c:pt>
                <c:pt idx="411">
                  <c:v>163.85</c:v>
                </c:pt>
                <c:pt idx="412">
                  <c:v>163.85</c:v>
                </c:pt>
                <c:pt idx="413">
                  <c:v>163.85</c:v>
                </c:pt>
                <c:pt idx="414">
                  <c:v>163.85</c:v>
                </c:pt>
                <c:pt idx="415">
                  <c:v>163.85</c:v>
                </c:pt>
                <c:pt idx="416">
                  <c:v>163.85</c:v>
                </c:pt>
                <c:pt idx="417">
                  <c:v>163.85</c:v>
                </c:pt>
                <c:pt idx="418">
                  <c:v>163.85</c:v>
                </c:pt>
                <c:pt idx="419">
                  <c:v>163.85</c:v>
                </c:pt>
                <c:pt idx="420">
                  <c:v>163.85</c:v>
                </c:pt>
                <c:pt idx="421">
                  <c:v>163.85</c:v>
                </c:pt>
                <c:pt idx="422">
                  <c:v>163.85</c:v>
                </c:pt>
                <c:pt idx="423">
                  <c:v>163.85</c:v>
                </c:pt>
                <c:pt idx="424">
                  <c:v>163.85</c:v>
                </c:pt>
                <c:pt idx="425">
                  <c:v>163.85</c:v>
                </c:pt>
                <c:pt idx="426">
                  <c:v>163.85</c:v>
                </c:pt>
                <c:pt idx="427">
                  <c:v>163.85</c:v>
                </c:pt>
                <c:pt idx="428">
                  <c:v>163.85</c:v>
                </c:pt>
                <c:pt idx="429">
                  <c:v>163.85</c:v>
                </c:pt>
                <c:pt idx="430">
                  <c:v>163.85</c:v>
                </c:pt>
                <c:pt idx="431">
                  <c:v>163.85</c:v>
                </c:pt>
                <c:pt idx="432">
                  <c:v>163.85</c:v>
                </c:pt>
                <c:pt idx="433">
                  <c:v>163.85</c:v>
                </c:pt>
                <c:pt idx="434">
                  <c:v>163.85</c:v>
                </c:pt>
                <c:pt idx="435">
                  <c:v>163.85</c:v>
                </c:pt>
                <c:pt idx="436">
                  <c:v>163.85</c:v>
                </c:pt>
                <c:pt idx="437">
                  <c:v>163.85</c:v>
                </c:pt>
                <c:pt idx="438">
                  <c:v>163.85</c:v>
                </c:pt>
                <c:pt idx="439">
                  <c:v>163.85</c:v>
                </c:pt>
                <c:pt idx="440">
                  <c:v>163.85</c:v>
                </c:pt>
                <c:pt idx="441">
                  <c:v>163.85</c:v>
                </c:pt>
                <c:pt idx="442">
                  <c:v>163.85</c:v>
                </c:pt>
                <c:pt idx="443">
                  <c:v>163.85</c:v>
                </c:pt>
                <c:pt idx="444">
                  <c:v>163.85</c:v>
                </c:pt>
                <c:pt idx="445">
                  <c:v>163.85</c:v>
                </c:pt>
                <c:pt idx="446">
                  <c:v>163.85</c:v>
                </c:pt>
                <c:pt idx="447">
                  <c:v>163.85</c:v>
                </c:pt>
                <c:pt idx="448">
                  <c:v>163.85</c:v>
                </c:pt>
                <c:pt idx="449">
                  <c:v>163.85</c:v>
                </c:pt>
                <c:pt idx="450">
                  <c:v>163.85</c:v>
                </c:pt>
                <c:pt idx="451">
                  <c:v>163.85</c:v>
                </c:pt>
                <c:pt idx="452">
                  <c:v>163.85</c:v>
                </c:pt>
                <c:pt idx="453">
                  <c:v>163.85</c:v>
                </c:pt>
                <c:pt idx="454">
                  <c:v>163.85</c:v>
                </c:pt>
                <c:pt idx="455">
                  <c:v>163.85</c:v>
                </c:pt>
                <c:pt idx="456">
                  <c:v>163.85</c:v>
                </c:pt>
                <c:pt idx="457">
                  <c:v>163.85</c:v>
                </c:pt>
                <c:pt idx="458">
                  <c:v>163.85</c:v>
                </c:pt>
                <c:pt idx="459">
                  <c:v>163.85</c:v>
                </c:pt>
                <c:pt idx="460">
                  <c:v>163.85</c:v>
                </c:pt>
                <c:pt idx="461">
                  <c:v>163.85</c:v>
                </c:pt>
                <c:pt idx="462">
                  <c:v>163.85</c:v>
                </c:pt>
                <c:pt idx="463">
                  <c:v>163.85</c:v>
                </c:pt>
                <c:pt idx="464">
                  <c:v>163.85</c:v>
                </c:pt>
                <c:pt idx="465">
                  <c:v>163.85</c:v>
                </c:pt>
                <c:pt idx="466">
                  <c:v>163.85</c:v>
                </c:pt>
                <c:pt idx="467">
                  <c:v>163.85</c:v>
                </c:pt>
                <c:pt idx="468">
                  <c:v>163.85</c:v>
                </c:pt>
                <c:pt idx="469">
                  <c:v>163.85</c:v>
                </c:pt>
                <c:pt idx="470">
                  <c:v>163.85</c:v>
                </c:pt>
                <c:pt idx="471">
                  <c:v>163.85</c:v>
                </c:pt>
                <c:pt idx="472">
                  <c:v>163.85</c:v>
                </c:pt>
                <c:pt idx="473">
                  <c:v>163.85</c:v>
                </c:pt>
                <c:pt idx="474">
                  <c:v>163.85</c:v>
                </c:pt>
                <c:pt idx="475">
                  <c:v>163.85</c:v>
                </c:pt>
                <c:pt idx="476">
                  <c:v>163.85</c:v>
                </c:pt>
                <c:pt idx="477">
                  <c:v>163.85</c:v>
                </c:pt>
                <c:pt idx="478">
                  <c:v>163.85</c:v>
                </c:pt>
                <c:pt idx="479">
                  <c:v>163.85</c:v>
                </c:pt>
                <c:pt idx="480">
                  <c:v>163.85</c:v>
                </c:pt>
                <c:pt idx="481">
                  <c:v>163.85</c:v>
                </c:pt>
                <c:pt idx="482">
                  <c:v>163.85</c:v>
                </c:pt>
                <c:pt idx="483">
                  <c:v>163.85</c:v>
                </c:pt>
                <c:pt idx="484">
                  <c:v>163.85</c:v>
                </c:pt>
                <c:pt idx="485">
                  <c:v>163.85</c:v>
                </c:pt>
                <c:pt idx="486">
                  <c:v>163.85</c:v>
                </c:pt>
                <c:pt idx="487">
                  <c:v>163.85</c:v>
                </c:pt>
                <c:pt idx="488">
                  <c:v>163.85</c:v>
                </c:pt>
                <c:pt idx="489">
                  <c:v>163.85</c:v>
                </c:pt>
                <c:pt idx="490">
                  <c:v>163.85</c:v>
                </c:pt>
                <c:pt idx="491">
                  <c:v>163.85</c:v>
                </c:pt>
                <c:pt idx="492">
                  <c:v>163.85</c:v>
                </c:pt>
                <c:pt idx="493">
                  <c:v>163.85</c:v>
                </c:pt>
                <c:pt idx="494">
                  <c:v>163.85</c:v>
                </c:pt>
                <c:pt idx="495">
                  <c:v>163.85</c:v>
                </c:pt>
                <c:pt idx="496">
                  <c:v>163.85</c:v>
                </c:pt>
                <c:pt idx="497">
                  <c:v>163.85</c:v>
                </c:pt>
                <c:pt idx="498">
                  <c:v>163.85</c:v>
                </c:pt>
                <c:pt idx="499">
                  <c:v>163.85</c:v>
                </c:pt>
                <c:pt idx="500">
                  <c:v>163.85</c:v>
                </c:pt>
                <c:pt idx="501">
                  <c:v>163.85</c:v>
                </c:pt>
                <c:pt idx="502">
                  <c:v>163.85</c:v>
                </c:pt>
                <c:pt idx="503">
                  <c:v>163.85</c:v>
                </c:pt>
                <c:pt idx="504">
                  <c:v>163.85</c:v>
                </c:pt>
                <c:pt idx="505">
                  <c:v>163.85</c:v>
                </c:pt>
                <c:pt idx="506">
                  <c:v>163.85</c:v>
                </c:pt>
                <c:pt idx="507">
                  <c:v>163.85</c:v>
                </c:pt>
                <c:pt idx="508">
                  <c:v>163.85</c:v>
                </c:pt>
                <c:pt idx="509">
                  <c:v>163.85</c:v>
                </c:pt>
                <c:pt idx="510">
                  <c:v>163.85</c:v>
                </c:pt>
                <c:pt idx="511">
                  <c:v>163.85</c:v>
                </c:pt>
                <c:pt idx="512">
                  <c:v>163.85</c:v>
                </c:pt>
                <c:pt idx="513">
                  <c:v>163.85</c:v>
                </c:pt>
                <c:pt idx="514">
                  <c:v>163.85</c:v>
                </c:pt>
                <c:pt idx="515">
                  <c:v>163.85</c:v>
                </c:pt>
                <c:pt idx="516">
                  <c:v>163.85</c:v>
                </c:pt>
                <c:pt idx="517">
                  <c:v>163.85</c:v>
                </c:pt>
                <c:pt idx="518">
                  <c:v>163.85</c:v>
                </c:pt>
                <c:pt idx="519">
                  <c:v>163.85</c:v>
                </c:pt>
                <c:pt idx="520">
                  <c:v>163.85</c:v>
                </c:pt>
                <c:pt idx="521">
                  <c:v>163.85</c:v>
                </c:pt>
                <c:pt idx="522">
                  <c:v>163.85</c:v>
                </c:pt>
                <c:pt idx="523">
                  <c:v>163.85</c:v>
                </c:pt>
                <c:pt idx="524">
                  <c:v>163.85</c:v>
                </c:pt>
                <c:pt idx="525">
                  <c:v>163.85</c:v>
                </c:pt>
                <c:pt idx="526">
                  <c:v>163.85</c:v>
                </c:pt>
                <c:pt idx="527">
                  <c:v>163.85</c:v>
                </c:pt>
                <c:pt idx="528">
                  <c:v>163.85</c:v>
                </c:pt>
                <c:pt idx="529">
                  <c:v>163.85</c:v>
                </c:pt>
                <c:pt idx="530">
                  <c:v>163.85</c:v>
                </c:pt>
                <c:pt idx="531">
                  <c:v>163.85</c:v>
                </c:pt>
                <c:pt idx="532">
                  <c:v>163.85</c:v>
                </c:pt>
                <c:pt idx="533">
                  <c:v>163.85</c:v>
                </c:pt>
                <c:pt idx="534">
                  <c:v>163.85</c:v>
                </c:pt>
                <c:pt idx="535">
                  <c:v>163.85</c:v>
                </c:pt>
                <c:pt idx="536">
                  <c:v>163.85</c:v>
                </c:pt>
                <c:pt idx="537">
                  <c:v>163.85</c:v>
                </c:pt>
                <c:pt idx="538">
                  <c:v>163.85</c:v>
                </c:pt>
                <c:pt idx="539">
                  <c:v>163.85</c:v>
                </c:pt>
                <c:pt idx="540">
                  <c:v>163.85</c:v>
                </c:pt>
                <c:pt idx="541">
                  <c:v>163.85</c:v>
                </c:pt>
                <c:pt idx="542">
                  <c:v>163.85</c:v>
                </c:pt>
                <c:pt idx="543">
                  <c:v>163.85</c:v>
                </c:pt>
                <c:pt idx="544">
                  <c:v>163.85</c:v>
                </c:pt>
                <c:pt idx="545">
                  <c:v>163.85</c:v>
                </c:pt>
                <c:pt idx="546">
                  <c:v>163.85</c:v>
                </c:pt>
                <c:pt idx="547">
                  <c:v>163.85</c:v>
                </c:pt>
                <c:pt idx="548">
                  <c:v>163.85</c:v>
                </c:pt>
                <c:pt idx="549">
                  <c:v>163.85</c:v>
                </c:pt>
                <c:pt idx="550">
                  <c:v>163.85</c:v>
                </c:pt>
                <c:pt idx="551">
                  <c:v>163.85</c:v>
                </c:pt>
                <c:pt idx="552">
                  <c:v>163.85</c:v>
                </c:pt>
                <c:pt idx="553">
                  <c:v>163.85</c:v>
                </c:pt>
                <c:pt idx="554">
                  <c:v>163.85</c:v>
                </c:pt>
                <c:pt idx="555">
                  <c:v>163.85</c:v>
                </c:pt>
                <c:pt idx="556">
                  <c:v>163.85</c:v>
                </c:pt>
                <c:pt idx="557">
                  <c:v>163.85</c:v>
                </c:pt>
                <c:pt idx="558">
                  <c:v>163.85</c:v>
                </c:pt>
                <c:pt idx="559">
                  <c:v>163.85</c:v>
                </c:pt>
                <c:pt idx="560">
                  <c:v>163.85</c:v>
                </c:pt>
                <c:pt idx="561">
                  <c:v>163.85</c:v>
                </c:pt>
                <c:pt idx="562">
                  <c:v>163.85</c:v>
                </c:pt>
                <c:pt idx="563">
                  <c:v>163.85</c:v>
                </c:pt>
                <c:pt idx="564">
                  <c:v>163.85</c:v>
                </c:pt>
                <c:pt idx="565">
                  <c:v>163.85</c:v>
                </c:pt>
                <c:pt idx="566">
                  <c:v>163.85</c:v>
                </c:pt>
                <c:pt idx="567">
                  <c:v>163.85</c:v>
                </c:pt>
                <c:pt idx="568">
                  <c:v>163.85</c:v>
                </c:pt>
                <c:pt idx="569">
                  <c:v>163.85</c:v>
                </c:pt>
                <c:pt idx="570">
                  <c:v>163.85</c:v>
                </c:pt>
                <c:pt idx="571">
                  <c:v>163.85</c:v>
                </c:pt>
                <c:pt idx="572">
                  <c:v>163.85</c:v>
                </c:pt>
                <c:pt idx="573">
                  <c:v>163.85</c:v>
                </c:pt>
                <c:pt idx="574">
                  <c:v>163.85</c:v>
                </c:pt>
                <c:pt idx="575">
                  <c:v>163.85</c:v>
                </c:pt>
                <c:pt idx="576">
                  <c:v>163.85</c:v>
                </c:pt>
                <c:pt idx="577">
                  <c:v>163.85</c:v>
                </c:pt>
                <c:pt idx="578">
                  <c:v>163.85</c:v>
                </c:pt>
                <c:pt idx="579">
                  <c:v>163.85</c:v>
                </c:pt>
                <c:pt idx="580">
                  <c:v>163.85</c:v>
                </c:pt>
                <c:pt idx="581">
                  <c:v>163.85</c:v>
                </c:pt>
                <c:pt idx="582">
                  <c:v>163.85</c:v>
                </c:pt>
                <c:pt idx="583">
                  <c:v>163.85</c:v>
                </c:pt>
                <c:pt idx="584">
                  <c:v>163.85</c:v>
                </c:pt>
                <c:pt idx="585">
                  <c:v>163.85</c:v>
                </c:pt>
                <c:pt idx="586">
                  <c:v>163.85</c:v>
                </c:pt>
                <c:pt idx="587">
                  <c:v>163.85</c:v>
                </c:pt>
                <c:pt idx="588">
                  <c:v>163.85</c:v>
                </c:pt>
                <c:pt idx="589">
                  <c:v>163.85</c:v>
                </c:pt>
                <c:pt idx="590">
                  <c:v>163.85</c:v>
                </c:pt>
                <c:pt idx="591">
                  <c:v>163.85</c:v>
                </c:pt>
                <c:pt idx="592">
                  <c:v>163.85</c:v>
                </c:pt>
                <c:pt idx="593">
                  <c:v>163.85</c:v>
                </c:pt>
                <c:pt idx="594">
                  <c:v>163.85</c:v>
                </c:pt>
                <c:pt idx="595">
                  <c:v>163.85</c:v>
                </c:pt>
                <c:pt idx="596">
                  <c:v>163.85</c:v>
                </c:pt>
                <c:pt idx="597">
                  <c:v>163.85</c:v>
                </c:pt>
                <c:pt idx="598">
                  <c:v>163.85</c:v>
                </c:pt>
                <c:pt idx="599">
                  <c:v>163.85</c:v>
                </c:pt>
                <c:pt idx="600">
                  <c:v>163.85</c:v>
                </c:pt>
                <c:pt idx="601">
                  <c:v>163.85</c:v>
                </c:pt>
                <c:pt idx="602">
                  <c:v>163.85</c:v>
                </c:pt>
                <c:pt idx="603">
                  <c:v>163.85</c:v>
                </c:pt>
                <c:pt idx="604">
                  <c:v>163.85</c:v>
                </c:pt>
                <c:pt idx="605">
                  <c:v>163.85</c:v>
                </c:pt>
                <c:pt idx="606">
                  <c:v>163.85</c:v>
                </c:pt>
                <c:pt idx="607">
                  <c:v>163.85</c:v>
                </c:pt>
                <c:pt idx="608">
                  <c:v>163.85</c:v>
                </c:pt>
                <c:pt idx="609">
                  <c:v>163.85</c:v>
                </c:pt>
                <c:pt idx="610">
                  <c:v>163.85</c:v>
                </c:pt>
                <c:pt idx="611">
                  <c:v>163.85</c:v>
                </c:pt>
                <c:pt idx="612">
                  <c:v>163.85</c:v>
                </c:pt>
                <c:pt idx="613">
                  <c:v>163.85</c:v>
                </c:pt>
                <c:pt idx="614">
                  <c:v>163.85</c:v>
                </c:pt>
                <c:pt idx="615">
                  <c:v>163.85</c:v>
                </c:pt>
                <c:pt idx="616">
                  <c:v>163.85</c:v>
                </c:pt>
                <c:pt idx="617">
                  <c:v>163.85</c:v>
                </c:pt>
                <c:pt idx="618">
                  <c:v>163.85</c:v>
                </c:pt>
                <c:pt idx="619">
                  <c:v>163.85</c:v>
                </c:pt>
                <c:pt idx="620">
                  <c:v>163.85</c:v>
                </c:pt>
                <c:pt idx="621">
                  <c:v>163.85</c:v>
                </c:pt>
                <c:pt idx="622">
                  <c:v>163.85</c:v>
                </c:pt>
                <c:pt idx="623">
                  <c:v>163.85</c:v>
                </c:pt>
                <c:pt idx="624">
                  <c:v>163.85</c:v>
                </c:pt>
                <c:pt idx="625">
                  <c:v>163.85</c:v>
                </c:pt>
                <c:pt idx="626">
                  <c:v>163.85</c:v>
                </c:pt>
                <c:pt idx="627">
                  <c:v>163.85</c:v>
                </c:pt>
                <c:pt idx="628">
                  <c:v>163.85</c:v>
                </c:pt>
                <c:pt idx="629">
                  <c:v>163.85</c:v>
                </c:pt>
                <c:pt idx="630">
                  <c:v>163.85</c:v>
                </c:pt>
                <c:pt idx="631">
                  <c:v>163.85</c:v>
                </c:pt>
                <c:pt idx="632">
                  <c:v>163.85</c:v>
                </c:pt>
                <c:pt idx="633">
                  <c:v>163.85</c:v>
                </c:pt>
                <c:pt idx="634">
                  <c:v>163.85</c:v>
                </c:pt>
                <c:pt idx="635">
                  <c:v>163.85</c:v>
                </c:pt>
                <c:pt idx="636">
                  <c:v>163.85</c:v>
                </c:pt>
                <c:pt idx="637">
                  <c:v>163.85</c:v>
                </c:pt>
                <c:pt idx="638">
                  <c:v>163.85</c:v>
                </c:pt>
                <c:pt idx="639">
                  <c:v>163.85</c:v>
                </c:pt>
                <c:pt idx="640">
                  <c:v>163.85</c:v>
                </c:pt>
                <c:pt idx="641">
                  <c:v>163.85</c:v>
                </c:pt>
                <c:pt idx="642">
                  <c:v>163.85</c:v>
                </c:pt>
                <c:pt idx="643">
                  <c:v>163.85</c:v>
                </c:pt>
                <c:pt idx="644">
                  <c:v>163.85</c:v>
                </c:pt>
                <c:pt idx="645">
                  <c:v>163.85</c:v>
                </c:pt>
                <c:pt idx="646">
                  <c:v>163.85</c:v>
                </c:pt>
                <c:pt idx="647">
                  <c:v>163.85</c:v>
                </c:pt>
                <c:pt idx="648">
                  <c:v>163.85</c:v>
                </c:pt>
                <c:pt idx="649">
                  <c:v>163.85</c:v>
                </c:pt>
                <c:pt idx="650">
                  <c:v>163.85</c:v>
                </c:pt>
                <c:pt idx="651">
                  <c:v>163.85</c:v>
                </c:pt>
                <c:pt idx="652">
                  <c:v>163.85</c:v>
                </c:pt>
                <c:pt idx="653">
                  <c:v>163.85</c:v>
                </c:pt>
                <c:pt idx="654">
                  <c:v>163.85</c:v>
                </c:pt>
                <c:pt idx="655">
                  <c:v>163.85</c:v>
                </c:pt>
                <c:pt idx="656">
                  <c:v>163.85</c:v>
                </c:pt>
                <c:pt idx="657">
                  <c:v>163.85</c:v>
                </c:pt>
                <c:pt idx="658">
                  <c:v>163.85</c:v>
                </c:pt>
                <c:pt idx="659">
                  <c:v>163.85</c:v>
                </c:pt>
                <c:pt idx="660">
                  <c:v>163.85</c:v>
                </c:pt>
                <c:pt idx="661">
                  <c:v>163.85</c:v>
                </c:pt>
                <c:pt idx="662">
                  <c:v>163.85</c:v>
                </c:pt>
                <c:pt idx="663">
                  <c:v>163.85</c:v>
                </c:pt>
                <c:pt idx="664">
                  <c:v>163.85</c:v>
                </c:pt>
                <c:pt idx="665">
                  <c:v>163.85</c:v>
                </c:pt>
                <c:pt idx="666">
                  <c:v>163.85</c:v>
                </c:pt>
                <c:pt idx="667">
                  <c:v>163.85</c:v>
                </c:pt>
                <c:pt idx="668">
                  <c:v>163.85</c:v>
                </c:pt>
                <c:pt idx="669">
                  <c:v>163.85</c:v>
                </c:pt>
                <c:pt idx="670">
                  <c:v>163.85</c:v>
                </c:pt>
                <c:pt idx="671">
                  <c:v>163.85</c:v>
                </c:pt>
                <c:pt idx="672">
                  <c:v>163.85</c:v>
                </c:pt>
                <c:pt idx="673">
                  <c:v>163.85</c:v>
                </c:pt>
                <c:pt idx="674">
                  <c:v>163.85</c:v>
                </c:pt>
                <c:pt idx="675">
                  <c:v>163.85</c:v>
                </c:pt>
                <c:pt idx="676">
                  <c:v>163.85</c:v>
                </c:pt>
                <c:pt idx="677">
                  <c:v>163.85</c:v>
                </c:pt>
                <c:pt idx="678">
                  <c:v>163.85</c:v>
                </c:pt>
                <c:pt idx="679">
                  <c:v>163.85</c:v>
                </c:pt>
                <c:pt idx="680">
                  <c:v>163.85</c:v>
                </c:pt>
                <c:pt idx="681">
                  <c:v>163.85</c:v>
                </c:pt>
                <c:pt idx="682">
                  <c:v>163.85</c:v>
                </c:pt>
                <c:pt idx="683">
                  <c:v>163.85</c:v>
                </c:pt>
                <c:pt idx="684">
                  <c:v>163.85</c:v>
                </c:pt>
                <c:pt idx="685">
                  <c:v>163.85</c:v>
                </c:pt>
                <c:pt idx="686">
                  <c:v>163.85</c:v>
                </c:pt>
                <c:pt idx="687">
                  <c:v>163.85</c:v>
                </c:pt>
                <c:pt idx="688">
                  <c:v>163.85</c:v>
                </c:pt>
                <c:pt idx="689">
                  <c:v>163.85</c:v>
                </c:pt>
                <c:pt idx="690">
                  <c:v>163.85</c:v>
                </c:pt>
                <c:pt idx="691">
                  <c:v>163.85</c:v>
                </c:pt>
                <c:pt idx="692">
                  <c:v>163.85</c:v>
                </c:pt>
                <c:pt idx="693">
                  <c:v>163.85</c:v>
                </c:pt>
                <c:pt idx="694">
                  <c:v>163.85</c:v>
                </c:pt>
                <c:pt idx="695">
                  <c:v>163.85</c:v>
                </c:pt>
                <c:pt idx="696">
                  <c:v>163.85</c:v>
                </c:pt>
                <c:pt idx="697">
                  <c:v>163.85</c:v>
                </c:pt>
                <c:pt idx="698">
                  <c:v>163.85</c:v>
                </c:pt>
                <c:pt idx="699">
                  <c:v>163.85</c:v>
                </c:pt>
                <c:pt idx="700">
                  <c:v>163.85</c:v>
                </c:pt>
                <c:pt idx="701">
                  <c:v>163.85</c:v>
                </c:pt>
                <c:pt idx="702">
                  <c:v>163.85</c:v>
                </c:pt>
                <c:pt idx="703">
                  <c:v>163.85</c:v>
                </c:pt>
                <c:pt idx="704">
                  <c:v>163.85</c:v>
                </c:pt>
                <c:pt idx="705">
                  <c:v>163.85</c:v>
                </c:pt>
                <c:pt idx="706">
                  <c:v>163.85</c:v>
                </c:pt>
                <c:pt idx="707">
                  <c:v>163.85</c:v>
                </c:pt>
                <c:pt idx="708">
                  <c:v>163.85</c:v>
                </c:pt>
                <c:pt idx="709">
                  <c:v>163.85</c:v>
                </c:pt>
                <c:pt idx="710">
                  <c:v>163.85</c:v>
                </c:pt>
                <c:pt idx="711">
                  <c:v>163.85</c:v>
                </c:pt>
                <c:pt idx="712">
                  <c:v>163.85</c:v>
                </c:pt>
                <c:pt idx="713">
                  <c:v>163.85</c:v>
                </c:pt>
                <c:pt idx="714">
                  <c:v>163.85</c:v>
                </c:pt>
                <c:pt idx="715">
                  <c:v>163.85</c:v>
                </c:pt>
                <c:pt idx="716">
                  <c:v>163.85</c:v>
                </c:pt>
                <c:pt idx="717">
                  <c:v>163.85</c:v>
                </c:pt>
                <c:pt idx="718">
                  <c:v>163.85</c:v>
                </c:pt>
                <c:pt idx="719">
                  <c:v>163.85</c:v>
                </c:pt>
                <c:pt idx="720">
                  <c:v>163.85</c:v>
                </c:pt>
                <c:pt idx="721">
                  <c:v>163.85</c:v>
                </c:pt>
                <c:pt idx="722">
                  <c:v>163.85</c:v>
                </c:pt>
                <c:pt idx="723">
                  <c:v>163.85</c:v>
                </c:pt>
                <c:pt idx="724">
                  <c:v>163.85</c:v>
                </c:pt>
                <c:pt idx="725">
                  <c:v>163.85</c:v>
                </c:pt>
                <c:pt idx="726">
                  <c:v>163.85</c:v>
                </c:pt>
                <c:pt idx="727">
                  <c:v>163.85</c:v>
                </c:pt>
                <c:pt idx="728">
                  <c:v>163.85</c:v>
                </c:pt>
                <c:pt idx="729">
                  <c:v>163.85</c:v>
                </c:pt>
                <c:pt idx="730">
                  <c:v>163.85</c:v>
                </c:pt>
                <c:pt idx="731">
                  <c:v>163.85</c:v>
                </c:pt>
                <c:pt idx="732">
                  <c:v>163.85</c:v>
                </c:pt>
                <c:pt idx="733">
                  <c:v>163.85</c:v>
                </c:pt>
                <c:pt idx="734">
                  <c:v>163.85</c:v>
                </c:pt>
                <c:pt idx="735">
                  <c:v>163.85</c:v>
                </c:pt>
                <c:pt idx="736">
                  <c:v>163.85</c:v>
                </c:pt>
                <c:pt idx="737">
                  <c:v>163.85</c:v>
                </c:pt>
                <c:pt idx="738">
                  <c:v>163.85</c:v>
                </c:pt>
                <c:pt idx="739">
                  <c:v>163.85</c:v>
                </c:pt>
                <c:pt idx="740">
                  <c:v>163.85</c:v>
                </c:pt>
                <c:pt idx="741">
                  <c:v>163.85</c:v>
                </c:pt>
                <c:pt idx="742">
                  <c:v>163.85</c:v>
                </c:pt>
                <c:pt idx="743">
                  <c:v>163.85</c:v>
                </c:pt>
                <c:pt idx="744">
                  <c:v>163.85</c:v>
                </c:pt>
                <c:pt idx="745">
                  <c:v>163.85</c:v>
                </c:pt>
                <c:pt idx="746">
                  <c:v>163.85</c:v>
                </c:pt>
                <c:pt idx="747">
                  <c:v>163.85</c:v>
                </c:pt>
                <c:pt idx="748">
                  <c:v>163.85</c:v>
                </c:pt>
                <c:pt idx="749">
                  <c:v>163.85</c:v>
                </c:pt>
                <c:pt idx="750">
                  <c:v>163.85</c:v>
                </c:pt>
                <c:pt idx="751">
                  <c:v>163.85</c:v>
                </c:pt>
                <c:pt idx="752">
                  <c:v>163.85</c:v>
                </c:pt>
                <c:pt idx="753">
                  <c:v>163.85</c:v>
                </c:pt>
                <c:pt idx="754">
                  <c:v>163.85</c:v>
                </c:pt>
                <c:pt idx="755">
                  <c:v>163.85</c:v>
                </c:pt>
                <c:pt idx="756">
                  <c:v>163.85</c:v>
                </c:pt>
                <c:pt idx="757">
                  <c:v>163.85</c:v>
                </c:pt>
                <c:pt idx="758">
                  <c:v>163.85</c:v>
                </c:pt>
                <c:pt idx="759">
                  <c:v>163.85</c:v>
                </c:pt>
                <c:pt idx="760">
                  <c:v>163.85</c:v>
                </c:pt>
                <c:pt idx="761">
                  <c:v>163.85</c:v>
                </c:pt>
                <c:pt idx="762">
                  <c:v>163.85</c:v>
                </c:pt>
                <c:pt idx="763">
                  <c:v>163.85</c:v>
                </c:pt>
                <c:pt idx="764">
                  <c:v>163.85</c:v>
                </c:pt>
                <c:pt idx="765">
                  <c:v>163.85</c:v>
                </c:pt>
                <c:pt idx="766">
                  <c:v>163.85</c:v>
                </c:pt>
                <c:pt idx="767">
                  <c:v>163.85</c:v>
                </c:pt>
                <c:pt idx="768">
                  <c:v>163.85</c:v>
                </c:pt>
                <c:pt idx="769">
                  <c:v>163.85</c:v>
                </c:pt>
                <c:pt idx="770">
                  <c:v>163.85</c:v>
                </c:pt>
                <c:pt idx="771">
                  <c:v>163.85</c:v>
                </c:pt>
                <c:pt idx="772">
                  <c:v>163.85</c:v>
                </c:pt>
                <c:pt idx="773">
                  <c:v>163.85</c:v>
                </c:pt>
                <c:pt idx="774">
                  <c:v>163.85</c:v>
                </c:pt>
                <c:pt idx="775">
                  <c:v>163.85</c:v>
                </c:pt>
                <c:pt idx="776">
                  <c:v>163.85</c:v>
                </c:pt>
                <c:pt idx="777">
                  <c:v>163.85</c:v>
                </c:pt>
                <c:pt idx="778">
                  <c:v>163.85</c:v>
                </c:pt>
                <c:pt idx="779">
                  <c:v>163.85</c:v>
                </c:pt>
                <c:pt idx="780">
                  <c:v>163.85</c:v>
                </c:pt>
                <c:pt idx="781">
                  <c:v>163.85</c:v>
                </c:pt>
                <c:pt idx="782">
                  <c:v>163.85</c:v>
                </c:pt>
                <c:pt idx="783">
                  <c:v>163.85</c:v>
                </c:pt>
                <c:pt idx="784">
                  <c:v>163.85</c:v>
                </c:pt>
                <c:pt idx="785">
                  <c:v>163.85</c:v>
                </c:pt>
                <c:pt idx="786">
                  <c:v>163.85</c:v>
                </c:pt>
                <c:pt idx="787">
                  <c:v>163.85</c:v>
                </c:pt>
                <c:pt idx="788">
                  <c:v>163.85</c:v>
                </c:pt>
                <c:pt idx="789">
                  <c:v>163.85</c:v>
                </c:pt>
                <c:pt idx="790">
                  <c:v>163.85</c:v>
                </c:pt>
                <c:pt idx="791">
                  <c:v>163.85</c:v>
                </c:pt>
                <c:pt idx="792">
                  <c:v>163.85</c:v>
                </c:pt>
                <c:pt idx="793">
                  <c:v>163.85</c:v>
                </c:pt>
                <c:pt idx="794">
                  <c:v>163.85</c:v>
                </c:pt>
                <c:pt idx="795">
                  <c:v>163.85</c:v>
                </c:pt>
                <c:pt idx="796">
                  <c:v>163.85</c:v>
                </c:pt>
                <c:pt idx="797">
                  <c:v>163.85</c:v>
                </c:pt>
                <c:pt idx="798">
                  <c:v>163.85</c:v>
                </c:pt>
                <c:pt idx="799">
                  <c:v>163.85</c:v>
                </c:pt>
                <c:pt idx="800">
                  <c:v>163.85</c:v>
                </c:pt>
                <c:pt idx="801">
                  <c:v>163.85</c:v>
                </c:pt>
                <c:pt idx="802">
                  <c:v>163.85</c:v>
                </c:pt>
                <c:pt idx="803">
                  <c:v>163.85</c:v>
                </c:pt>
                <c:pt idx="804">
                  <c:v>163.85</c:v>
                </c:pt>
                <c:pt idx="805">
                  <c:v>163.85</c:v>
                </c:pt>
                <c:pt idx="806">
                  <c:v>163.85</c:v>
                </c:pt>
                <c:pt idx="807">
                  <c:v>163.85</c:v>
                </c:pt>
                <c:pt idx="808">
                  <c:v>163.85</c:v>
                </c:pt>
                <c:pt idx="809">
                  <c:v>163.85</c:v>
                </c:pt>
                <c:pt idx="810">
                  <c:v>163.85</c:v>
                </c:pt>
                <c:pt idx="811">
                  <c:v>163.85</c:v>
                </c:pt>
                <c:pt idx="812">
                  <c:v>163.85</c:v>
                </c:pt>
                <c:pt idx="813">
                  <c:v>163.85</c:v>
                </c:pt>
                <c:pt idx="814">
                  <c:v>163.85</c:v>
                </c:pt>
                <c:pt idx="815">
                  <c:v>163.85</c:v>
                </c:pt>
                <c:pt idx="816">
                  <c:v>163.85</c:v>
                </c:pt>
                <c:pt idx="817">
                  <c:v>163.85</c:v>
                </c:pt>
                <c:pt idx="818">
                  <c:v>163.85</c:v>
                </c:pt>
                <c:pt idx="819">
                  <c:v>163.85</c:v>
                </c:pt>
                <c:pt idx="820">
                  <c:v>163.85</c:v>
                </c:pt>
                <c:pt idx="821">
                  <c:v>163.85</c:v>
                </c:pt>
                <c:pt idx="822">
                  <c:v>163.85</c:v>
                </c:pt>
                <c:pt idx="823">
                  <c:v>163.85</c:v>
                </c:pt>
                <c:pt idx="824">
                  <c:v>163.85</c:v>
                </c:pt>
                <c:pt idx="825">
                  <c:v>163.85</c:v>
                </c:pt>
                <c:pt idx="826">
                  <c:v>163.85</c:v>
                </c:pt>
                <c:pt idx="827">
                  <c:v>163.85</c:v>
                </c:pt>
                <c:pt idx="828">
                  <c:v>163.85</c:v>
                </c:pt>
                <c:pt idx="829">
                  <c:v>163.85</c:v>
                </c:pt>
                <c:pt idx="830">
                  <c:v>163.85</c:v>
                </c:pt>
                <c:pt idx="831">
                  <c:v>163.85</c:v>
                </c:pt>
                <c:pt idx="832">
                  <c:v>163.85</c:v>
                </c:pt>
                <c:pt idx="833">
                  <c:v>163.85</c:v>
                </c:pt>
                <c:pt idx="834">
                  <c:v>163.85</c:v>
                </c:pt>
                <c:pt idx="835">
                  <c:v>163.85</c:v>
                </c:pt>
                <c:pt idx="836">
                  <c:v>163.85</c:v>
                </c:pt>
                <c:pt idx="837">
                  <c:v>163.85</c:v>
                </c:pt>
                <c:pt idx="838">
                  <c:v>163.85</c:v>
                </c:pt>
                <c:pt idx="839">
                  <c:v>163.85</c:v>
                </c:pt>
                <c:pt idx="840">
                  <c:v>163.85</c:v>
                </c:pt>
                <c:pt idx="841">
                  <c:v>163.85</c:v>
                </c:pt>
                <c:pt idx="842">
                  <c:v>163.85</c:v>
                </c:pt>
                <c:pt idx="843">
                  <c:v>163.85</c:v>
                </c:pt>
                <c:pt idx="844">
                  <c:v>163.85</c:v>
                </c:pt>
                <c:pt idx="845">
                  <c:v>163.85</c:v>
                </c:pt>
                <c:pt idx="846">
                  <c:v>163.85</c:v>
                </c:pt>
                <c:pt idx="847">
                  <c:v>163.85</c:v>
                </c:pt>
                <c:pt idx="848">
                  <c:v>163.85</c:v>
                </c:pt>
                <c:pt idx="849">
                  <c:v>163.85</c:v>
                </c:pt>
                <c:pt idx="850">
                  <c:v>163.85</c:v>
                </c:pt>
                <c:pt idx="851">
                  <c:v>163.85</c:v>
                </c:pt>
                <c:pt idx="852">
                  <c:v>163.85</c:v>
                </c:pt>
                <c:pt idx="853">
                  <c:v>163.85</c:v>
                </c:pt>
                <c:pt idx="854">
                  <c:v>163.85</c:v>
                </c:pt>
                <c:pt idx="855">
                  <c:v>163.85</c:v>
                </c:pt>
                <c:pt idx="856">
                  <c:v>163.85</c:v>
                </c:pt>
                <c:pt idx="857">
                  <c:v>163.85</c:v>
                </c:pt>
                <c:pt idx="858">
                  <c:v>163.85</c:v>
                </c:pt>
                <c:pt idx="859">
                  <c:v>163.85</c:v>
                </c:pt>
                <c:pt idx="860">
                  <c:v>163.85</c:v>
                </c:pt>
                <c:pt idx="861">
                  <c:v>163.85</c:v>
                </c:pt>
                <c:pt idx="862">
                  <c:v>163.85</c:v>
                </c:pt>
                <c:pt idx="863">
                  <c:v>163.85</c:v>
                </c:pt>
                <c:pt idx="864">
                  <c:v>163.85</c:v>
                </c:pt>
                <c:pt idx="865">
                  <c:v>163.85</c:v>
                </c:pt>
                <c:pt idx="866">
                  <c:v>163.85</c:v>
                </c:pt>
                <c:pt idx="867">
                  <c:v>163.85</c:v>
                </c:pt>
                <c:pt idx="868">
                  <c:v>163.85</c:v>
                </c:pt>
                <c:pt idx="869">
                  <c:v>163.85</c:v>
                </c:pt>
                <c:pt idx="870">
                  <c:v>163.85</c:v>
                </c:pt>
                <c:pt idx="871">
                  <c:v>163.85</c:v>
                </c:pt>
                <c:pt idx="872">
                  <c:v>163.85</c:v>
                </c:pt>
                <c:pt idx="873">
                  <c:v>163.85</c:v>
                </c:pt>
                <c:pt idx="874">
                  <c:v>163.85</c:v>
                </c:pt>
                <c:pt idx="875">
                  <c:v>163.85</c:v>
                </c:pt>
                <c:pt idx="876">
                  <c:v>163.85</c:v>
                </c:pt>
                <c:pt idx="877">
                  <c:v>163.85</c:v>
                </c:pt>
                <c:pt idx="878">
                  <c:v>163.85</c:v>
                </c:pt>
                <c:pt idx="879">
                  <c:v>163.85</c:v>
                </c:pt>
                <c:pt idx="880">
                  <c:v>163.85</c:v>
                </c:pt>
                <c:pt idx="881">
                  <c:v>163.85</c:v>
                </c:pt>
                <c:pt idx="882">
                  <c:v>163.85</c:v>
                </c:pt>
                <c:pt idx="883">
                  <c:v>163.85</c:v>
                </c:pt>
                <c:pt idx="884">
                  <c:v>163.85</c:v>
                </c:pt>
                <c:pt idx="885">
                  <c:v>163.85</c:v>
                </c:pt>
                <c:pt idx="886">
                  <c:v>163.85</c:v>
                </c:pt>
                <c:pt idx="887">
                  <c:v>163.85</c:v>
                </c:pt>
                <c:pt idx="888">
                  <c:v>163.85</c:v>
                </c:pt>
                <c:pt idx="889">
                  <c:v>163.85</c:v>
                </c:pt>
                <c:pt idx="890">
                  <c:v>163.85</c:v>
                </c:pt>
                <c:pt idx="891">
                  <c:v>163.85</c:v>
                </c:pt>
                <c:pt idx="892">
                  <c:v>163.85</c:v>
                </c:pt>
                <c:pt idx="893">
                  <c:v>163.85</c:v>
                </c:pt>
                <c:pt idx="894">
                  <c:v>163.85</c:v>
                </c:pt>
                <c:pt idx="895">
                  <c:v>163.85</c:v>
                </c:pt>
                <c:pt idx="896">
                  <c:v>163.85</c:v>
                </c:pt>
                <c:pt idx="897">
                  <c:v>163.85</c:v>
                </c:pt>
                <c:pt idx="898">
                  <c:v>163.85</c:v>
                </c:pt>
                <c:pt idx="899">
                  <c:v>163.85</c:v>
                </c:pt>
                <c:pt idx="900">
                  <c:v>163.85</c:v>
                </c:pt>
                <c:pt idx="901">
                  <c:v>163.85</c:v>
                </c:pt>
                <c:pt idx="902">
                  <c:v>163.85</c:v>
                </c:pt>
                <c:pt idx="903">
                  <c:v>163.85</c:v>
                </c:pt>
                <c:pt idx="904">
                  <c:v>163.85</c:v>
                </c:pt>
                <c:pt idx="905">
                  <c:v>163.85</c:v>
                </c:pt>
                <c:pt idx="906">
                  <c:v>163.85</c:v>
                </c:pt>
                <c:pt idx="907">
                  <c:v>163.85</c:v>
                </c:pt>
                <c:pt idx="908">
                  <c:v>163.85</c:v>
                </c:pt>
                <c:pt idx="909">
                  <c:v>163.85</c:v>
                </c:pt>
                <c:pt idx="910">
                  <c:v>163.85</c:v>
                </c:pt>
                <c:pt idx="911">
                  <c:v>163.85</c:v>
                </c:pt>
                <c:pt idx="912">
                  <c:v>163.85</c:v>
                </c:pt>
                <c:pt idx="913">
                  <c:v>163.85</c:v>
                </c:pt>
                <c:pt idx="914">
                  <c:v>163.85</c:v>
                </c:pt>
                <c:pt idx="915">
                  <c:v>163.85</c:v>
                </c:pt>
                <c:pt idx="916">
                  <c:v>163.85</c:v>
                </c:pt>
                <c:pt idx="917">
                  <c:v>163.85</c:v>
                </c:pt>
                <c:pt idx="918">
                  <c:v>163.85</c:v>
                </c:pt>
                <c:pt idx="919">
                  <c:v>163.85</c:v>
                </c:pt>
                <c:pt idx="920">
                  <c:v>163.85</c:v>
                </c:pt>
                <c:pt idx="921">
                  <c:v>163.85</c:v>
                </c:pt>
                <c:pt idx="922">
                  <c:v>163.85</c:v>
                </c:pt>
                <c:pt idx="923">
                  <c:v>163.85</c:v>
                </c:pt>
                <c:pt idx="924">
                  <c:v>163.85</c:v>
                </c:pt>
                <c:pt idx="925">
                  <c:v>163.85</c:v>
                </c:pt>
                <c:pt idx="926">
                  <c:v>163.85</c:v>
                </c:pt>
                <c:pt idx="927">
                  <c:v>163.85</c:v>
                </c:pt>
                <c:pt idx="928">
                  <c:v>163.85</c:v>
                </c:pt>
                <c:pt idx="929">
                  <c:v>163.85</c:v>
                </c:pt>
                <c:pt idx="930">
                  <c:v>163.85</c:v>
                </c:pt>
                <c:pt idx="931">
                  <c:v>163.85</c:v>
                </c:pt>
                <c:pt idx="932">
                  <c:v>163.85</c:v>
                </c:pt>
                <c:pt idx="933">
                  <c:v>163.85</c:v>
                </c:pt>
                <c:pt idx="934">
                  <c:v>163.85</c:v>
                </c:pt>
                <c:pt idx="935">
                  <c:v>163.85</c:v>
                </c:pt>
                <c:pt idx="936">
                  <c:v>163.85</c:v>
                </c:pt>
                <c:pt idx="937">
                  <c:v>163.85</c:v>
                </c:pt>
                <c:pt idx="938">
                  <c:v>163.85</c:v>
                </c:pt>
                <c:pt idx="939">
                  <c:v>163.85</c:v>
                </c:pt>
                <c:pt idx="940">
                  <c:v>163.85</c:v>
                </c:pt>
                <c:pt idx="941">
                  <c:v>163.85</c:v>
                </c:pt>
                <c:pt idx="942">
                  <c:v>163.85</c:v>
                </c:pt>
                <c:pt idx="943">
                  <c:v>163.85</c:v>
                </c:pt>
                <c:pt idx="944">
                  <c:v>163.85</c:v>
                </c:pt>
                <c:pt idx="945">
                  <c:v>163.85</c:v>
                </c:pt>
                <c:pt idx="946">
                  <c:v>163.85</c:v>
                </c:pt>
                <c:pt idx="947">
                  <c:v>163.85</c:v>
                </c:pt>
                <c:pt idx="948">
                  <c:v>163.85</c:v>
                </c:pt>
                <c:pt idx="949">
                  <c:v>163.85</c:v>
                </c:pt>
                <c:pt idx="950">
                  <c:v>163.85</c:v>
                </c:pt>
                <c:pt idx="951">
                  <c:v>163.85</c:v>
                </c:pt>
                <c:pt idx="952">
                  <c:v>163.85</c:v>
                </c:pt>
                <c:pt idx="953">
                  <c:v>163.85</c:v>
                </c:pt>
                <c:pt idx="954">
                  <c:v>163.85</c:v>
                </c:pt>
                <c:pt idx="955">
                  <c:v>163.85</c:v>
                </c:pt>
                <c:pt idx="956">
                  <c:v>163.85</c:v>
                </c:pt>
                <c:pt idx="957">
                  <c:v>163.85</c:v>
                </c:pt>
                <c:pt idx="958">
                  <c:v>163.85</c:v>
                </c:pt>
                <c:pt idx="959">
                  <c:v>163.85</c:v>
                </c:pt>
                <c:pt idx="960">
                  <c:v>163.85</c:v>
                </c:pt>
                <c:pt idx="961">
                  <c:v>163.85</c:v>
                </c:pt>
                <c:pt idx="962">
                  <c:v>163.85</c:v>
                </c:pt>
                <c:pt idx="963">
                  <c:v>163.85</c:v>
                </c:pt>
                <c:pt idx="964">
                  <c:v>163.85</c:v>
                </c:pt>
                <c:pt idx="965">
                  <c:v>163.85</c:v>
                </c:pt>
                <c:pt idx="966">
                  <c:v>163.85</c:v>
                </c:pt>
                <c:pt idx="967">
                  <c:v>163.85</c:v>
                </c:pt>
                <c:pt idx="968">
                  <c:v>163.85</c:v>
                </c:pt>
                <c:pt idx="969">
                  <c:v>163.85</c:v>
                </c:pt>
                <c:pt idx="970">
                  <c:v>163.85</c:v>
                </c:pt>
                <c:pt idx="971">
                  <c:v>163.85</c:v>
                </c:pt>
                <c:pt idx="972">
                  <c:v>163.85</c:v>
                </c:pt>
                <c:pt idx="973">
                  <c:v>163.85</c:v>
                </c:pt>
                <c:pt idx="974">
                  <c:v>163.85</c:v>
                </c:pt>
                <c:pt idx="975">
                  <c:v>163.85</c:v>
                </c:pt>
                <c:pt idx="976">
                  <c:v>163.85</c:v>
                </c:pt>
                <c:pt idx="977">
                  <c:v>163.85</c:v>
                </c:pt>
                <c:pt idx="978">
                  <c:v>163.85</c:v>
                </c:pt>
                <c:pt idx="979">
                  <c:v>163.85</c:v>
                </c:pt>
                <c:pt idx="980">
                  <c:v>163.85</c:v>
                </c:pt>
                <c:pt idx="981">
                  <c:v>163.85</c:v>
                </c:pt>
                <c:pt idx="982">
                  <c:v>163.85</c:v>
                </c:pt>
                <c:pt idx="983">
                  <c:v>163.85</c:v>
                </c:pt>
                <c:pt idx="984">
                  <c:v>163.85</c:v>
                </c:pt>
                <c:pt idx="985">
                  <c:v>163.85</c:v>
                </c:pt>
                <c:pt idx="986">
                  <c:v>163.85</c:v>
                </c:pt>
                <c:pt idx="987">
                  <c:v>163.85</c:v>
                </c:pt>
                <c:pt idx="988">
                  <c:v>163.85</c:v>
                </c:pt>
                <c:pt idx="989">
                  <c:v>163.85</c:v>
                </c:pt>
                <c:pt idx="990">
                  <c:v>163.85</c:v>
                </c:pt>
                <c:pt idx="991">
                  <c:v>163.85</c:v>
                </c:pt>
                <c:pt idx="992">
                  <c:v>163.85</c:v>
                </c:pt>
                <c:pt idx="993">
                  <c:v>163.85</c:v>
                </c:pt>
                <c:pt idx="994">
                  <c:v>163.85</c:v>
                </c:pt>
                <c:pt idx="995">
                  <c:v>163.85</c:v>
                </c:pt>
                <c:pt idx="996">
                  <c:v>163.85</c:v>
                </c:pt>
                <c:pt idx="997">
                  <c:v>163.85</c:v>
                </c:pt>
                <c:pt idx="998">
                  <c:v>163.85</c:v>
                </c:pt>
                <c:pt idx="999">
                  <c:v>163.85</c:v>
                </c:pt>
                <c:pt idx="1000">
                  <c:v>163.85</c:v>
                </c:pt>
                <c:pt idx="1001">
                  <c:v>163.85</c:v>
                </c:pt>
                <c:pt idx="1002">
                  <c:v>163.85</c:v>
                </c:pt>
                <c:pt idx="1003">
                  <c:v>163.85</c:v>
                </c:pt>
                <c:pt idx="1004">
                  <c:v>163.85</c:v>
                </c:pt>
                <c:pt idx="1005">
                  <c:v>163.85</c:v>
                </c:pt>
                <c:pt idx="1006">
                  <c:v>163.85</c:v>
                </c:pt>
                <c:pt idx="1007">
                  <c:v>163.85</c:v>
                </c:pt>
                <c:pt idx="1008">
                  <c:v>163.85</c:v>
                </c:pt>
                <c:pt idx="1009">
                  <c:v>163.85</c:v>
                </c:pt>
                <c:pt idx="1010">
                  <c:v>163.85</c:v>
                </c:pt>
                <c:pt idx="1011">
                  <c:v>163.85</c:v>
                </c:pt>
                <c:pt idx="1012">
                  <c:v>163.85</c:v>
                </c:pt>
                <c:pt idx="1013">
                  <c:v>163.85</c:v>
                </c:pt>
                <c:pt idx="1014">
                  <c:v>163.85</c:v>
                </c:pt>
                <c:pt idx="1015">
                  <c:v>163.85</c:v>
                </c:pt>
                <c:pt idx="1016">
                  <c:v>163.85</c:v>
                </c:pt>
                <c:pt idx="1017">
                  <c:v>163.85</c:v>
                </c:pt>
                <c:pt idx="1018">
                  <c:v>163.85</c:v>
                </c:pt>
                <c:pt idx="1019">
                  <c:v>163.85</c:v>
                </c:pt>
                <c:pt idx="1020">
                  <c:v>163.85</c:v>
                </c:pt>
                <c:pt idx="1021">
                  <c:v>163.85</c:v>
                </c:pt>
                <c:pt idx="1022">
                  <c:v>163.85</c:v>
                </c:pt>
                <c:pt idx="1023">
                  <c:v>163.85</c:v>
                </c:pt>
                <c:pt idx="1024">
                  <c:v>163.85</c:v>
                </c:pt>
                <c:pt idx="1025">
                  <c:v>163.85</c:v>
                </c:pt>
                <c:pt idx="1026">
                  <c:v>163.85</c:v>
                </c:pt>
                <c:pt idx="1027">
                  <c:v>163.85</c:v>
                </c:pt>
                <c:pt idx="1028">
                  <c:v>163.85</c:v>
                </c:pt>
                <c:pt idx="1029">
                  <c:v>163.85</c:v>
                </c:pt>
                <c:pt idx="1030">
                  <c:v>163.85</c:v>
                </c:pt>
                <c:pt idx="1031">
                  <c:v>163.85</c:v>
                </c:pt>
                <c:pt idx="1032">
                  <c:v>163.85</c:v>
                </c:pt>
                <c:pt idx="1033">
                  <c:v>163.85</c:v>
                </c:pt>
                <c:pt idx="1034">
                  <c:v>163.85</c:v>
                </c:pt>
                <c:pt idx="1035">
                  <c:v>163.85</c:v>
                </c:pt>
                <c:pt idx="1036">
                  <c:v>163.85</c:v>
                </c:pt>
                <c:pt idx="1037">
                  <c:v>163.85</c:v>
                </c:pt>
                <c:pt idx="1038">
                  <c:v>163.85</c:v>
                </c:pt>
                <c:pt idx="1039">
                  <c:v>163.85</c:v>
                </c:pt>
                <c:pt idx="1040">
                  <c:v>163.85</c:v>
                </c:pt>
                <c:pt idx="1041">
                  <c:v>163.85</c:v>
                </c:pt>
                <c:pt idx="1042">
                  <c:v>163.85</c:v>
                </c:pt>
                <c:pt idx="1043">
                  <c:v>163.85</c:v>
                </c:pt>
                <c:pt idx="1044">
                  <c:v>163.85</c:v>
                </c:pt>
                <c:pt idx="1045">
                  <c:v>163.85</c:v>
                </c:pt>
                <c:pt idx="1046">
                  <c:v>163.85</c:v>
                </c:pt>
                <c:pt idx="1047">
                  <c:v>163.85</c:v>
                </c:pt>
                <c:pt idx="1048">
                  <c:v>163.85</c:v>
                </c:pt>
                <c:pt idx="1049">
                  <c:v>163.85</c:v>
                </c:pt>
                <c:pt idx="1050">
                  <c:v>163.85</c:v>
                </c:pt>
                <c:pt idx="1051">
                  <c:v>163.85</c:v>
                </c:pt>
                <c:pt idx="1052">
                  <c:v>163.85</c:v>
                </c:pt>
                <c:pt idx="1053">
                  <c:v>163.85</c:v>
                </c:pt>
                <c:pt idx="1054">
                  <c:v>163.85</c:v>
                </c:pt>
                <c:pt idx="1055">
                  <c:v>163.85</c:v>
                </c:pt>
                <c:pt idx="1056">
                  <c:v>163.85</c:v>
                </c:pt>
                <c:pt idx="1057">
                  <c:v>163.85</c:v>
                </c:pt>
                <c:pt idx="1058">
                  <c:v>163.85</c:v>
                </c:pt>
                <c:pt idx="1059">
                  <c:v>163.85</c:v>
                </c:pt>
                <c:pt idx="1060">
                  <c:v>163.85</c:v>
                </c:pt>
                <c:pt idx="1061">
                  <c:v>163.85</c:v>
                </c:pt>
                <c:pt idx="1062">
                  <c:v>163.85</c:v>
                </c:pt>
                <c:pt idx="1063">
                  <c:v>163.85</c:v>
                </c:pt>
                <c:pt idx="1064">
                  <c:v>163.85</c:v>
                </c:pt>
                <c:pt idx="1065">
                  <c:v>163.85</c:v>
                </c:pt>
                <c:pt idx="1066">
                  <c:v>163.85</c:v>
                </c:pt>
                <c:pt idx="1067">
                  <c:v>163.85</c:v>
                </c:pt>
                <c:pt idx="1068">
                  <c:v>163.85</c:v>
                </c:pt>
                <c:pt idx="1069">
                  <c:v>163.85</c:v>
                </c:pt>
                <c:pt idx="1070">
                  <c:v>163.85</c:v>
                </c:pt>
                <c:pt idx="1071">
                  <c:v>163.85</c:v>
                </c:pt>
                <c:pt idx="1072">
                  <c:v>163.85</c:v>
                </c:pt>
                <c:pt idx="1073">
                  <c:v>163.85</c:v>
                </c:pt>
                <c:pt idx="1074">
                  <c:v>163.85</c:v>
                </c:pt>
                <c:pt idx="1075">
                  <c:v>163.85</c:v>
                </c:pt>
                <c:pt idx="1076">
                  <c:v>163.85</c:v>
                </c:pt>
                <c:pt idx="1077">
                  <c:v>163.85</c:v>
                </c:pt>
                <c:pt idx="1078">
                  <c:v>163.85</c:v>
                </c:pt>
                <c:pt idx="1079">
                  <c:v>163.85</c:v>
                </c:pt>
                <c:pt idx="1080">
                  <c:v>163.85</c:v>
                </c:pt>
                <c:pt idx="1081">
                  <c:v>163.85</c:v>
                </c:pt>
                <c:pt idx="1082">
                  <c:v>163.85</c:v>
                </c:pt>
                <c:pt idx="1083">
                  <c:v>163.85</c:v>
                </c:pt>
                <c:pt idx="1084">
                  <c:v>163.85</c:v>
                </c:pt>
                <c:pt idx="1085">
                  <c:v>163.85</c:v>
                </c:pt>
                <c:pt idx="1086">
                  <c:v>163.85</c:v>
                </c:pt>
                <c:pt idx="1087">
                  <c:v>163.85</c:v>
                </c:pt>
                <c:pt idx="1088">
                  <c:v>163.85</c:v>
                </c:pt>
                <c:pt idx="1089">
                  <c:v>163.85</c:v>
                </c:pt>
                <c:pt idx="1090">
                  <c:v>163.85</c:v>
                </c:pt>
                <c:pt idx="1091">
                  <c:v>163.85</c:v>
                </c:pt>
                <c:pt idx="1092">
                  <c:v>163.85</c:v>
                </c:pt>
                <c:pt idx="1093">
                  <c:v>163.85</c:v>
                </c:pt>
                <c:pt idx="1094">
                  <c:v>163.85</c:v>
                </c:pt>
                <c:pt idx="1095">
                  <c:v>163.85</c:v>
                </c:pt>
                <c:pt idx="1096">
                  <c:v>163.85</c:v>
                </c:pt>
                <c:pt idx="1097">
                  <c:v>163.85</c:v>
                </c:pt>
                <c:pt idx="1098">
                  <c:v>163.85</c:v>
                </c:pt>
                <c:pt idx="1099">
                  <c:v>163.85</c:v>
                </c:pt>
                <c:pt idx="1100">
                  <c:v>163.85</c:v>
                </c:pt>
                <c:pt idx="1101">
                  <c:v>163.85</c:v>
                </c:pt>
                <c:pt idx="1102">
                  <c:v>163.85</c:v>
                </c:pt>
                <c:pt idx="1103">
                  <c:v>163.85</c:v>
                </c:pt>
                <c:pt idx="1104">
                  <c:v>163.85</c:v>
                </c:pt>
                <c:pt idx="1105">
                  <c:v>163.85</c:v>
                </c:pt>
                <c:pt idx="1106">
                  <c:v>163.85</c:v>
                </c:pt>
                <c:pt idx="1107">
                  <c:v>163.85</c:v>
                </c:pt>
                <c:pt idx="1108">
                  <c:v>163.85</c:v>
                </c:pt>
                <c:pt idx="1109">
                  <c:v>163.85</c:v>
                </c:pt>
                <c:pt idx="1110">
                  <c:v>163.85</c:v>
                </c:pt>
                <c:pt idx="1111">
                  <c:v>163.85</c:v>
                </c:pt>
                <c:pt idx="1112">
                  <c:v>163.85</c:v>
                </c:pt>
                <c:pt idx="1113">
                  <c:v>163.85</c:v>
                </c:pt>
                <c:pt idx="1114">
                  <c:v>163.85</c:v>
                </c:pt>
                <c:pt idx="1115">
                  <c:v>163.85</c:v>
                </c:pt>
                <c:pt idx="1116">
                  <c:v>163.85</c:v>
                </c:pt>
                <c:pt idx="1117">
                  <c:v>163.85</c:v>
                </c:pt>
                <c:pt idx="1118">
                  <c:v>163.85</c:v>
                </c:pt>
                <c:pt idx="1119">
                  <c:v>163.85</c:v>
                </c:pt>
                <c:pt idx="1120">
                  <c:v>163.85</c:v>
                </c:pt>
                <c:pt idx="1121">
                  <c:v>163.85</c:v>
                </c:pt>
                <c:pt idx="1122">
                  <c:v>163.85</c:v>
                </c:pt>
                <c:pt idx="1123">
                  <c:v>163.85</c:v>
                </c:pt>
                <c:pt idx="1124">
                  <c:v>163.85</c:v>
                </c:pt>
                <c:pt idx="1125">
                  <c:v>163.85</c:v>
                </c:pt>
                <c:pt idx="1126">
                  <c:v>163.85</c:v>
                </c:pt>
                <c:pt idx="1127">
                  <c:v>163.85</c:v>
                </c:pt>
                <c:pt idx="1128">
                  <c:v>163.85</c:v>
                </c:pt>
                <c:pt idx="1129">
                  <c:v>163.85</c:v>
                </c:pt>
                <c:pt idx="1130">
                  <c:v>163.85</c:v>
                </c:pt>
                <c:pt idx="1131">
                  <c:v>163.85</c:v>
                </c:pt>
                <c:pt idx="1132">
                  <c:v>163.85</c:v>
                </c:pt>
                <c:pt idx="1133">
                  <c:v>163.85</c:v>
                </c:pt>
                <c:pt idx="1134">
                  <c:v>163.85</c:v>
                </c:pt>
                <c:pt idx="1135">
                  <c:v>163.85</c:v>
                </c:pt>
                <c:pt idx="1136">
                  <c:v>163.85</c:v>
                </c:pt>
                <c:pt idx="1137">
                  <c:v>163.85</c:v>
                </c:pt>
                <c:pt idx="1138">
                  <c:v>163.85</c:v>
                </c:pt>
                <c:pt idx="1139">
                  <c:v>163.85</c:v>
                </c:pt>
                <c:pt idx="1140">
                  <c:v>163.85</c:v>
                </c:pt>
                <c:pt idx="1141">
                  <c:v>163.85</c:v>
                </c:pt>
                <c:pt idx="1142">
                  <c:v>163.85</c:v>
                </c:pt>
                <c:pt idx="1143">
                  <c:v>163.85</c:v>
                </c:pt>
                <c:pt idx="1144">
                  <c:v>163.85</c:v>
                </c:pt>
                <c:pt idx="1145">
                  <c:v>163.85</c:v>
                </c:pt>
                <c:pt idx="1146">
                  <c:v>163.85</c:v>
                </c:pt>
                <c:pt idx="1147">
                  <c:v>163.85</c:v>
                </c:pt>
                <c:pt idx="1148">
                  <c:v>163.85</c:v>
                </c:pt>
                <c:pt idx="1149">
                  <c:v>163.85</c:v>
                </c:pt>
                <c:pt idx="1150">
                  <c:v>163.85</c:v>
                </c:pt>
                <c:pt idx="1151">
                  <c:v>163.85</c:v>
                </c:pt>
                <c:pt idx="1152">
                  <c:v>163.85</c:v>
                </c:pt>
                <c:pt idx="1153">
                  <c:v>163.85</c:v>
                </c:pt>
                <c:pt idx="1154">
                  <c:v>163.85</c:v>
                </c:pt>
                <c:pt idx="1155">
                  <c:v>163.85</c:v>
                </c:pt>
                <c:pt idx="1156">
                  <c:v>163.85</c:v>
                </c:pt>
                <c:pt idx="1157">
                  <c:v>163.85</c:v>
                </c:pt>
                <c:pt idx="1158">
                  <c:v>163.85</c:v>
                </c:pt>
                <c:pt idx="1159">
                  <c:v>163.85</c:v>
                </c:pt>
                <c:pt idx="1160">
                  <c:v>163.85</c:v>
                </c:pt>
                <c:pt idx="1161">
                  <c:v>163.85</c:v>
                </c:pt>
                <c:pt idx="1162">
                  <c:v>163.85</c:v>
                </c:pt>
                <c:pt idx="1163">
                  <c:v>163.85</c:v>
                </c:pt>
                <c:pt idx="1164">
                  <c:v>163.85</c:v>
                </c:pt>
                <c:pt idx="1165">
                  <c:v>163.85</c:v>
                </c:pt>
                <c:pt idx="1166">
                  <c:v>163.85</c:v>
                </c:pt>
                <c:pt idx="1167">
                  <c:v>163.85</c:v>
                </c:pt>
                <c:pt idx="1168">
                  <c:v>163.85</c:v>
                </c:pt>
                <c:pt idx="1169">
                  <c:v>163.85</c:v>
                </c:pt>
                <c:pt idx="1170">
                  <c:v>163.85</c:v>
                </c:pt>
                <c:pt idx="1171">
                  <c:v>163.85</c:v>
                </c:pt>
                <c:pt idx="1172">
                  <c:v>163.85</c:v>
                </c:pt>
                <c:pt idx="1173">
                  <c:v>163.85</c:v>
                </c:pt>
                <c:pt idx="1174">
                  <c:v>163.85</c:v>
                </c:pt>
                <c:pt idx="1175">
                  <c:v>163.85</c:v>
                </c:pt>
                <c:pt idx="1176">
                  <c:v>163.85</c:v>
                </c:pt>
                <c:pt idx="1177">
                  <c:v>163.85</c:v>
                </c:pt>
                <c:pt idx="1178">
                  <c:v>163.85</c:v>
                </c:pt>
                <c:pt idx="1179">
                  <c:v>163.85</c:v>
                </c:pt>
                <c:pt idx="1180">
                  <c:v>163.85</c:v>
                </c:pt>
                <c:pt idx="1181">
                  <c:v>163.85</c:v>
                </c:pt>
                <c:pt idx="1182">
                  <c:v>163.85</c:v>
                </c:pt>
                <c:pt idx="1183">
                  <c:v>163.85</c:v>
                </c:pt>
                <c:pt idx="1184">
                  <c:v>163.85</c:v>
                </c:pt>
                <c:pt idx="1185">
                  <c:v>163.85</c:v>
                </c:pt>
                <c:pt idx="1186">
                  <c:v>163.85</c:v>
                </c:pt>
                <c:pt idx="1187">
                  <c:v>163.85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'HR Chart Data'!$O$7</c:f>
              <c:strCache>
                <c:ptCount val="1"/>
                <c:pt idx="0">
                  <c:v> AN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4.3071855872961456E-3"/>
                  <c:y val="-2.834417867481565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[0]!HRData11</c:f>
              <c:numCache>
                <c:formatCode>General</c:formatCode>
                <c:ptCount val="1188"/>
                <c:pt idx="0">
                  <c:v>0</c:v>
                </c:pt>
                <c:pt idx="1">
                  <c:v>177.95</c:v>
                </c:pt>
                <c:pt idx="2">
                  <c:v>177.95</c:v>
                </c:pt>
                <c:pt idx="3">
                  <c:v>177.95</c:v>
                </c:pt>
                <c:pt idx="4">
                  <c:v>177.95</c:v>
                </c:pt>
                <c:pt idx="5">
                  <c:v>177.95</c:v>
                </c:pt>
                <c:pt idx="6">
                  <c:v>177.95</c:v>
                </c:pt>
                <c:pt idx="7">
                  <c:v>177.95</c:v>
                </c:pt>
                <c:pt idx="8">
                  <c:v>177.95</c:v>
                </c:pt>
                <c:pt idx="9">
                  <c:v>177.95</c:v>
                </c:pt>
                <c:pt idx="10">
                  <c:v>177.95</c:v>
                </c:pt>
                <c:pt idx="11">
                  <c:v>177.95</c:v>
                </c:pt>
                <c:pt idx="12">
                  <c:v>177.95</c:v>
                </c:pt>
                <c:pt idx="13">
                  <c:v>177.95</c:v>
                </c:pt>
                <c:pt idx="14">
                  <c:v>177.95</c:v>
                </c:pt>
                <c:pt idx="15">
                  <c:v>177.95</c:v>
                </c:pt>
                <c:pt idx="16">
                  <c:v>177.95</c:v>
                </c:pt>
                <c:pt idx="17">
                  <c:v>177.95</c:v>
                </c:pt>
                <c:pt idx="18">
                  <c:v>177.95</c:v>
                </c:pt>
                <c:pt idx="19">
                  <c:v>177.95</c:v>
                </c:pt>
                <c:pt idx="20">
                  <c:v>177.95</c:v>
                </c:pt>
                <c:pt idx="21">
                  <c:v>177.95</c:v>
                </c:pt>
                <c:pt idx="22">
                  <c:v>177.95</c:v>
                </c:pt>
                <c:pt idx="23">
                  <c:v>177.95</c:v>
                </c:pt>
                <c:pt idx="24">
                  <c:v>177.95</c:v>
                </c:pt>
                <c:pt idx="25">
                  <c:v>177.95</c:v>
                </c:pt>
                <c:pt idx="26">
                  <c:v>177.95</c:v>
                </c:pt>
                <c:pt idx="27">
                  <c:v>177.95</c:v>
                </c:pt>
                <c:pt idx="28">
                  <c:v>177.95</c:v>
                </c:pt>
                <c:pt idx="29">
                  <c:v>177.95</c:v>
                </c:pt>
                <c:pt idx="30">
                  <c:v>177.95</c:v>
                </c:pt>
                <c:pt idx="31">
                  <c:v>177.95</c:v>
                </c:pt>
                <c:pt idx="32">
                  <c:v>177.95</c:v>
                </c:pt>
                <c:pt idx="33">
                  <c:v>177.95</c:v>
                </c:pt>
                <c:pt idx="34">
                  <c:v>177.95</c:v>
                </c:pt>
                <c:pt idx="35">
                  <c:v>177.95</c:v>
                </c:pt>
                <c:pt idx="36">
                  <c:v>177.95</c:v>
                </c:pt>
                <c:pt idx="37">
                  <c:v>177.95</c:v>
                </c:pt>
                <c:pt idx="38">
                  <c:v>177.95</c:v>
                </c:pt>
                <c:pt idx="39">
                  <c:v>177.95</c:v>
                </c:pt>
                <c:pt idx="40">
                  <c:v>177.95</c:v>
                </c:pt>
                <c:pt idx="41">
                  <c:v>177.95</c:v>
                </c:pt>
                <c:pt idx="42">
                  <c:v>177.95</c:v>
                </c:pt>
                <c:pt idx="43">
                  <c:v>177.95</c:v>
                </c:pt>
                <c:pt idx="44">
                  <c:v>177.95</c:v>
                </c:pt>
                <c:pt idx="45">
                  <c:v>177.95</c:v>
                </c:pt>
                <c:pt idx="46">
                  <c:v>177.95</c:v>
                </c:pt>
                <c:pt idx="47">
                  <c:v>177.95</c:v>
                </c:pt>
                <c:pt idx="48">
                  <c:v>177.95</c:v>
                </c:pt>
                <c:pt idx="49">
                  <c:v>177.95</c:v>
                </c:pt>
                <c:pt idx="50">
                  <c:v>177.95</c:v>
                </c:pt>
                <c:pt idx="51">
                  <c:v>177.95</c:v>
                </c:pt>
                <c:pt idx="52">
                  <c:v>177.95</c:v>
                </c:pt>
                <c:pt idx="53">
                  <c:v>177.95</c:v>
                </c:pt>
                <c:pt idx="54">
                  <c:v>177.95</c:v>
                </c:pt>
                <c:pt idx="55">
                  <c:v>177.95</c:v>
                </c:pt>
                <c:pt idx="56">
                  <c:v>177.95</c:v>
                </c:pt>
                <c:pt idx="57">
                  <c:v>177.95</c:v>
                </c:pt>
                <c:pt idx="58">
                  <c:v>177.95</c:v>
                </c:pt>
                <c:pt idx="59">
                  <c:v>177.95</c:v>
                </c:pt>
                <c:pt idx="60">
                  <c:v>177.95</c:v>
                </c:pt>
                <c:pt idx="61">
                  <c:v>177.95</c:v>
                </c:pt>
                <c:pt idx="62">
                  <c:v>177.95</c:v>
                </c:pt>
                <c:pt idx="63">
                  <c:v>177.95</c:v>
                </c:pt>
                <c:pt idx="64">
                  <c:v>177.95</c:v>
                </c:pt>
                <c:pt idx="65">
                  <c:v>177.95</c:v>
                </c:pt>
                <c:pt idx="66">
                  <c:v>177.95</c:v>
                </c:pt>
                <c:pt idx="67">
                  <c:v>177.95</c:v>
                </c:pt>
                <c:pt idx="68">
                  <c:v>177.95</c:v>
                </c:pt>
                <c:pt idx="69">
                  <c:v>177.95</c:v>
                </c:pt>
                <c:pt idx="70">
                  <c:v>177.95</c:v>
                </c:pt>
                <c:pt idx="71">
                  <c:v>177.95</c:v>
                </c:pt>
                <c:pt idx="72">
                  <c:v>177.95</c:v>
                </c:pt>
                <c:pt idx="73">
                  <c:v>177.95</c:v>
                </c:pt>
                <c:pt idx="74">
                  <c:v>177.95</c:v>
                </c:pt>
                <c:pt idx="75">
                  <c:v>177.95</c:v>
                </c:pt>
                <c:pt idx="76">
                  <c:v>177.95</c:v>
                </c:pt>
                <c:pt idx="77">
                  <c:v>177.95</c:v>
                </c:pt>
                <c:pt idx="78">
                  <c:v>177.95</c:v>
                </c:pt>
                <c:pt idx="79">
                  <c:v>177.95</c:v>
                </c:pt>
                <c:pt idx="80">
                  <c:v>177.95</c:v>
                </c:pt>
                <c:pt idx="81">
                  <c:v>177.95</c:v>
                </c:pt>
                <c:pt idx="82">
                  <c:v>177.95</c:v>
                </c:pt>
                <c:pt idx="83">
                  <c:v>177.95</c:v>
                </c:pt>
                <c:pt idx="84">
                  <c:v>177.95</c:v>
                </c:pt>
                <c:pt idx="85">
                  <c:v>177.95</c:v>
                </c:pt>
                <c:pt idx="86">
                  <c:v>177.95</c:v>
                </c:pt>
                <c:pt idx="87">
                  <c:v>177.95</c:v>
                </c:pt>
                <c:pt idx="88">
                  <c:v>177.95</c:v>
                </c:pt>
                <c:pt idx="89">
                  <c:v>177.95</c:v>
                </c:pt>
                <c:pt idx="90">
                  <c:v>177.95</c:v>
                </c:pt>
                <c:pt idx="91">
                  <c:v>177.95</c:v>
                </c:pt>
                <c:pt idx="92">
                  <c:v>177.95</c:v>
                </c:pt>
                <c:pt idx="93">
                  <c:v>177.95</c:v>
                </c:pt>
                <c:pt idx="94">
                  <c:v>177.95</c:v>
                </c:pt>
                <c:pt idx="95">
                  <c:v>177.95</c:v>
                </c:pt>
                <c:pt idx="96">
                  <c:v>177.95</c:v>
                </c:pt>
                <c:pt idx="97">
                  <c:v>177.95</c:v>
                </c:pt>
                <c:pt idx="98">
                  <c:v>177.95</c:v>
                </c:pt>
                <c:pt idx="99">
                  <c:v>177.95</c:v>
                </c:pt>
                <c:pt idx="100">
                  <c:v>177.95</c:v>
                </c:pt>
                <c:pt idx="101">
                  <c:v>177.95</c:v>
                </c:pt>
                <c:pt idx="102">
                  <c:v>177.95</c:v>
                </c:pt>
                <c:pt idx="103">
                  <c:v>177.95</c:v>
                </c:pt>
                <c:pt idx="104">
                  <c:v>177.95</c:v>
                </c:pt>
                <c:pt idx="105">
                  <c:v>177.95</c:v>
                </c:pt>
                <c:pt idx="106">
                  <c:v>177.95</c:v>
                </c:pt>
                <c:pt idx="107">
                  <c:v>177.95</c:v>
                </c:pt>
                <c:pt idx="108">
                  <c:v>177.95</c:v>
                </c:pt>
                <c:pt idx="109">
                  <c:v>177.95</c:v>
                </c:pt>
                <c:pt idx="110">
                  <c:v>177.95</c:v>
                </c:pt>
                <c:pt idx="111">
                  <c:v>177.95</c:v>
                </c:pt>
                <c:pt idx="112">
                  <c:v>177.95</c:v>
                </c:pt>
                <c:pt idx="113">
                  <c:v>177.95</c:v>
                </c:pt>
                <c:pt idx="114">
                  <c:v>177.95</c:v>
                </c:pt>
                <c:pt idx="115">
                  <c:v>177.95</c:v>
                </c:pt>
                <c:pt idx="116">
                  <c:v>177.95</c:v>
                </c:pt>
                <c:pt idx="117">
                  <c:v>177.95</c:v>
                </c:pt>
                <c:pt idx="118">
                  <c:v>177.95</c:v>
                </c:pt>
                <c:pt idx="119">
                  <c:v>177.95</c:v>
                </c:pt>
                <c:pt idx="120">
                  <c:v>177.95</c:v>
                </c:pt>
                <c:pt idx="121">
                  <c:v>177.95</c:v>
                </c:pt>
                <c:pt idx="122">
                  <c:v>177.95</c:v>
                </c:pt>
                <c:pt idx="123">
                  <c:v>177.95</c:v>
                </c:pt>
                <c:pt idx="124">
                  <c:v>177.95</c:v>
                </c:pt>
                <c:pt idx="125">
                  <c:v>177.95</c:v>
                </c:pt>
                <c:pt idx="126">
                  <c:v>177.95</c:v>
                </c:pt>
                <c:pt idx="127">
                  <c:v>177.95</c:v>
                </c:pt>
                <c:pt idx="128">
                  <c:v>177.95</c:v>
                </c:pt>
                <c:pt idx="129">
                  <c:v>177.95</c:v>
                </c:pt>
                <c:pt idx="130">
                  <c:v>177.95</c:v>
                </c:pt>
                <c:pt idx="131">
                  <c:v>177.95</c:v>
                </c:pt>
                <c:pt idx="132">
                  <c:v>177.95</c:v>
                </c:pt>
                <c:pt idx="133">
                  <c:v>177.95</c:v>
                </c:pt>
                <c:pt idx="134">
                  <c:v>177.95</c:v>
                </c:pt>
                <c:pt idx="135">
                  <c:v>177.95</c:v>
                </c:pt>
                <c:pt idx="136">
                  <c:v>177.95</c:v>
                </c:pt>
                <c:pt idx="137">
                  <c:v>177.95</c:v>
                </c:pt>
                <c:pt idx="138">
                  <c:v>177.95</c:v>
                </c:pt>
                <c:pt idx="139">
                  <c:v>177.95</c:v>
                </c:pt>
                <c:pt idx="140">
                  <c:v>177.95</c:v>
                </c:pt>
                <c:pt idx="141">
                  <c:v>177.95</c:v>
                </c:pt>
                <c:pt idx="142">
                  <c:v>177.95</c:v>
                </c:pt>
                <c:pt idx="143">
                  <c:v>177.95</c:v>
                </c:pt>
                <c:pt idx="144">
                  <c:v>177.95</c:v>
                </c:pt>
                <c:pt idx="145">
                  <c:v>177.95</c:v>
                </c:pt>
                <c:pt idx="146">
                  <c:v>177.95</c:v>
                </c:pt>
                <c:pt idx="147">
                  <c:v>177.95</c:v>
                </c:pt>
                <c:pt idx="148">
                  <c:v>177.95</c:v>
                </c:pt>
                <c:pt idx="149">
                  <c:v>177.95</c:v>
                </c:pt>
                <c:pt idx="150">
                  <c:v>177.95</c:v>
                </c:pt>
                <c:pt idx="151">
                  <c:v>177.95</c:v>
                </c:pt>
                <c:pt idx="152">
                  <c:v>177.95</c:v>
                </c:pt>
                <c:pt idx="153">
                  <c:v>177.95</c:v>
                </c:pt>
                <c:pt idx="154">
                  <c:v>177.95</c:v>
                </c:pt>
                <c:pt idx="155">
                  <c:v>177.95</c:v>
                </c:pt>
                <c:pt idx="156">
                  <c:v>177.95</c:v>
                </c:pt>
                <c:pt idx="157">
                  <c:v>177.95</c:v>
                </c:pt>
                <c:pt idx="158">
                  <c:v>177.95</c:v>
                </c:pt>
                <c:pt idx="159">
                  <c:v>177.95</c:v>
                </c:pt>
                <c:pt idx="160">
                  <c:v>177.95</c:v>
                </c:pt>
                <c:pt idx="161">
                  <c:v>177.95</c:v>
                </c:pt>
                <c:pt idx="162">
                  <c:v>177.95</c:v>
                </c:pt>
                <c:pt idx="163">
                  <c:v>177.95</c:v>
                </c:pt>
                <c:pt idx="164">
                  <c:v>177.95</c:v>
                </c:pt>
                <c:pt idx="165">
                  <c:v>177.95</c:v>
                </c:pt>
                <c:pt idx="166">
                  <c:v>177.95</c:v>
                </c:pt>
                <c:pt idx="167">
                  <c:v>177.95</c:v>
                </c:pt>
                <c:pt idx="168">
                  <c:v>177.95</c:v>
                </c:pt>
                <c:pt idx="169">
                  <c:v>177.95</c:v>
                </c:pt>
                <c:pt idx="170">
                  <c:v>177.95</c:v>
                </c:pt>
                <c:pt idx="171">
                  <c:v>177.95</c:v>
                </c:pt>
                <c:pt idx="172">
                  <c:v>177.95</c:v>
                </c:pt>
                <c:pt idx="173">
                  <c:v>177.95</c:v>
                </c:pt>
                <c:pt idx="174">
                  <c:v>177.95</c:v>
                </c:pt>
                <c:pt idx="175">
                  <c:v>177.95</c:v>
                </c:pt>
                <c:pt idx="176">
                  <c:v>177.95</c:v>
                </c:pt>
                <c:pt idx="177">
                  <c:v>177.95</c:v>
                </c:pt>
                <c:pt idx="178">
                  <c:v>177.95</c:v>
                </c:pt>
                <c:pt idx="179">
                  <c:v>177.95</c:v>
                </c:pt>
                <c:pt idx="180">
                  <c:v>177.95</c:v>
                </c:pt>
                <c:pt idx="181">
                  <c:v>177.95</c:v>
                </c:pt>
                <c:pt idx="182">
                  <c:v>177.95</c:v>
                </c:pt>
                <c:pt idx="183">
                  <c:v>177.95</c:v>
                </c:pt>
                <c:pt idx="184">
                  <c:v>177.95</c:v>
                </c:pt>
                <c:pt idx="185">
                  <c:v>177.95</c:v>
                </c:pt>
                <c:pt idx="186">
                  <c:v>177.95</c:v>
                </c:pt>
                <c:pt idx="187">
                  <c:v>177.95</c:v>
                </c:pt>
                <c:pt idx="188">
                  <c:v>177.95</c:v>
                </c:pt>
                <c:pt idx="189">
                  <c:v>177.95</c:v>
                </c:pt>
                <c:pt idx="190">
                  <c:v>177.95</c:v>
                </c:pt>
                <c:pt idx="191">
                  <c:v>177.95</c:v>
                </c:pt>
                <c:pt idx="192">
                  <c:v>177.95</c:v>
                </c:pt>
                <c:pt idx="193">
                  <c:v>177.95</c:v>
                </c:pt>
                <c:pt idx="194">
                  <c:v>177.95</c:v>
                </c:pt>
                <c:pt idx="195">
                  <c:v>177.95</c:v>
                </c:pt>
                <c:pt idx="196">
                  <c:v>177.95</c:v>
                </c:pt>
                <c:pt idx="197">
                  <c:v>177.95</c:v>
                </c:pt>
                <c:pt idx="198">
                  <c:v>177.95</c:v>
                </c:pt>
                <c:pt idx="199">
                  <c:v>177.95</c:v>
                </c:pt>
                <c:pt idx="200">
                  <c:v>177.95</c:v>
                </c:pt>
                <c:pt idx="201">
                  <c:v>177.95</c:v>
                </c:pt>
                <c:pt idx="202">
                  <c:v>177.95</c:v>
                </c:pt>
                <c:pt idx="203">
                  <c:v>177.95</c:v>
                </c:pt>
                <c:pt idx="204">
                  <c:v>177.95</c:v>
                </c:pt>
                <c:pt idx="205">
                  <c:v>177.95</c:v>
                </c:pt>
                <c:pt idx="206">
                  <c:v>177.95</c:v>
                </c:pt>
                <c:pt idx="207">
                  <c:v>177.95</c:v>
                </c:pt>
                <c:pt idx="208">
                  <c:v>177.95</c:v>
                </c:pt>
                <c:pt idx="209">
                  <c:v>177.95</c:v>
                </c:pt>
                <c:pt idx="210">
                  <c:v>177.95</c:v>
                </c:pt>
                <c:pt idx="211">
                  <c:v>177.95</c:v>
                </c:pt>
                <c:pt idx="212">
                  <c:v>177.95</c:v>
                </c:pt>
                <c:pt idx="213">
                  <c:v>177.95</c:v>
                </c:pt>
                <c:pt idx="214">
                  <c:v>177.95</c:v>
                </c:pt>
                <c:pt idx="215">
                  <c:v>177.95</c:v>
                </c:pt>
                <c:pt idx="216">
                  <c:v>177.95</c:v>
                </c:pt>
                <c:pt idx="217">
                  <c:v>177.95</c:v>
                </c:pt>
                <c:pt idx="218">
                  <c:v>177.95</c:v>
                </c:pt>
                <c:pt idx="219">
                  <c:v>177.95</c:v>
                </c:pt>
                <c:pt idx="220">
                  <c:v>177.95</c:v>
                </c:pt>
                <c:pt idx="221">
                  <c:v>177.95</c:v>
                </c:pt>
                <c:pt idx="222">
                  <c:v>177.95</c:v>
                </c:pt>
                <c:pt idx="223">
                  <c:v>177.95</c:v>
                </c:pt>
                <c:pt idx="224">
                  <c:v>177.95</c:v>
                </c:pt>
                <c:pt idx="225">
                  <c:v>177.95</c:v>
                </c:pt>
                <c:pt idx="226">
                  <c:v>177.95</c:v>
                </c:pt>
                <c:pt idx="227">
                  <c:v>177.95</c:v>
                </c:pt>
                <c:pt idx="228">
                  <c:v>177.95</c:v>
                </c:pt>
                <c:pt idx="229">
                  <c:v>177.95</c:v>
                </c:pt>
                <c:pt idx="230">
                  <c:v>177.95</c:v>
                </c:pt>
                <c:pt idx="231">
                  <c:v>177.95</c:v>
                </c:pt>
                <c:pt idx="232">
                  <c:v>177.95</c:v>
                </c:pt>
                <c:pt idx="233">
                  <c:v>177.95</c:v>
                </c:pt>
                <c:pt idx="234">
                  <c:v>177.95</c:v>
                </c:pt>
                <c:pt idx="235">
                  <c:v>177.95</c:v>
                </c:pt>
                <c:pt idx="236">
                  <c:v>177.95</c:v>
                </c:pt>
                <c:pt idx="237">
                  <c:v>177.95</c:v>
                </c:pt>
                <c:pt idx="238">
                  <c:v>177.95</c:v>
                </c:pt>
                <c:pt idx="239">
                  <c:v>177.95</c:v>
                </c:pt>
                <c:pt idx="240">
                  <c:v>177.95</c:v>
                </c:pt>
                <c:pt idx="241">
                  <c:v>177.95</c:v>
                </c:pt>
                <c:pt idx="242">
                  <c:v>177.95</c:v>
                </c:pt>
                <c:pt idx="243">
                  <c:v>177.95</c:v>
                </c:pt>
                <c:pt idx="244">
                  <c:v>177.95</c:v>
                </c:pt>
                <c:pt idx="245">
                  <c:v>177.95</c:v>
                </c:pt>
                <c:pt idx="246">
                  <c:v>177.95</c:v>
                </c:pt>
                <c:pt idx="247">
                  <c:v>177.95</c:v>
                </c:pt>
                <c:pt idx="248">
                  <c:v>177.95</c:v>
                </c:pt>
                <c:pt idx="249">
                  <c:v>177.95</c:v>
                </c:pt>
                <c:pt idx="250">
                  <c:v>177.95</c:v>
                </c:pt>
                <c:pt idx="251">
                  <c:v>177.95</c:v>
                </c:pt>
                <c:pt idx="252">
                  <c:v>177.95</c:v>
                </c:pt>
                <c:pt idx="253">
                  <c:v>177.95</c:v>
                </c:pt>
                <c:pt idx="254">
                  <c:v>177.95</c:v>
                </c:pt>
                <c:pt idx="255">
                  <c:v>177.95</c:v>
                </c:pt>
                <c:pt idx="256">
                  <c:v>177.95</c:v>
                </c:pt>
                <c:pt idx="257">
                  <c:v>177.95</c:v>
                </c:pt>
                <c:pt idx="258">
                  <c:v>177.95</c:v>
                </c:pt>
                <c:pt idx="259">
                  <c:v>177.95</c:v>
                </c:pt>
                <c:pt idx="260">
                  <c:v>177.95</c:v>
                </c:pt>
                <c:pt idx="261">
                  <c:v>177.95</c:v>
                </c:pt>
                <c:pt idx="262">
                  <c:v>177.95</c:v>
                </c:pt>
                <c:pt idx="263">
                  <c:v>177.95</c:v>
                </c:pt>
                <c:pt idx="264">
                  <c:v>177.95</c:v>
                </c:pt>
                <c:pt idx="265">
                  <c:v>177.95</c:v>
                </c:pt>
                <c:pt idx="266">
                  <c:v>177.95</c:v>
                </c:pt>
                <c:pt idx="267">
                  <c:v>177.95</c:v>
                </c:pt>
                <c:pt idx="268">
                  <c:v>177.95</c:v>
                </c:pt>
                <c:pt idx="269">
                  <c:v>177.95</c:v>
                </c:pt>
                <c:pt idx="270">
                  <c:v>177.95</c:v>
                </c:pt>
                <c:pt idx="271">
                  <c:v>177.95</c:v>
                </c:pt>
                <c:pt idx="272">
                  <c:v>177.95</c:v>
                </c:pt>
                <c:pt idx="273">
                  <c:v>177.95</c:v>
                </c:pt>
                <c:pt idx="274">
                  <c:v>177.95</c:v>
                </c:pt>
                <c:pt idx="275">
                  <c:v>177.95</c:v>
                </c:pt>
                <c:pt idx="276">
                  <c:v>177.95</c:v>
                </c:pt>
                <c:pt idx="277">
                  <c:v>177.95</c:v>
                </c:pt>
                <c:pt idx="278">
                  <c:v>177.95</c:v>
                </c:pt>
                <c:pt idx="279">
                  <c:v>177.95</c:v>
                </c:pt>
                <c:pt idx="280">
                  <c:v>177.95</c:v>
                </c:pt>
                <c:pt idx="281">
                  <c:v>177.95</c:v>
                </c:pt>
                <c:pt idx="282">
                  <c:v>177.95</c:v>
                </c:pt>
                <c:pt idx="283">
                  <c:v>177.95</c:v>
                </c:pt>
                <c:pt idx="284">
                  <c:v>177.95</c:v>
                </c:pt>
                <c:pt idx="285">
                  <c:v>177.95</c:v>
                </c:pt>
                <c:pt idx="286">
                  <c:v>177.95</c:v>
                </c:pt>
                <c:pt idx="287">
                  <c:v>177.95</c:v>
                </c:pt>
                <c:pt idx="288">
                  <c:v>177.95</c:v>
                </c:pt>
                <c:pt idx="289">
                  <c:v>177.95</c:v>
                </c:pt>
                <c:pt idx="290">
                  <c:v>177.95</c:v>
                </c:pt>
                <c:pt idx="291">
                  <c:v>177.95</c:v>
                </c:pt>
                <c:pt idx="292">
                  <c:v>177.95</c:v>
                </c:pt>
                <c:pt idx="293">
                  <c:v>177.95</c:v>
                </c:pt>
                <c:pt idx="294">
                  <c:v>177.95</c:v>
                </c:pt>
                <c:pt idx="295">
                  <c:v>177.95</c:v>
                </c:pt>
                <c:pt idx="296">
                  <c:v>177.95</c:v>
                </c:pt>
                <c:pt idx="297">
                  <c:v>177.95</c:v>
                </c:pt>
                <c:pt idx="298">
                  <c:v>177.95</c:v>
                </c:pt>
                <c:pt idx="299">
                  <c:v>177.95</c:v>
                </c:pt>
                <c:pt idx="300">
                  <c:v>177.95</c:v>
                </c:pt>
                <c:pt idx="301">
                  <c:v>177.95</c:v>
                </c:pt>
                <c:pt idx="302">
                  <c:v>177.95</c:v>
                </c:pt>
                <c:pt idx="303">
                  <c:v>177.95</c:v>
                </c:pt>
                <c:pt idx="304">
                  <c:v>177.95</c:v>
                </c:pt>
                <c:pt idx="305">
                  <c:v>177.95</c:v>
                </c:pt>
                <c:pt idx="306">
                  <c:v>177.95</c:v>
                </c:pt>
                <c:pt idx="307">
                  <c:v>177.95</c:v>
                </c:pt>
                <c:pt idx="308">
                  <c:v>177.95</c:v>
                </c:pt>
                <c:pt idx="309">
                  <c:v>177.95</c:v>
                </c:pt>
                <c:pt idx="310">
                  <c:v>177.95</c:v>
                </c:pt>
                <c:pt idx="311">
                  <c:v>177.95</c:v>
                </c:pt>
                <c:pt idx="312">
                  <c:v>177.95</c:v>
                </c:pt>
                <c:pt idx="313">
                  <c:v>177.95</c:v>
                </c:pt>
                <c:pt idx="314">
                  <c:v>177.95</c:v>
                </c:pt>
                <c:pt idx="315">
                  <c:v>177.95</c:v>
                </c:pt>
                <c:pt idx="316">
                  <c:v>177.95</c:v>
                </c:pt>
                <c:pt idx="317">
                  <c:v>177.95</c:v>
                </c:pt>
                <c:pt idx="318">
                  <c:v>177.95</c:v>
                </c:pt>
                <c:pt idx="319">
                  <c:v>177.95</c:v>
                </c:pt>
                <c:pt idx="320">
                  <c:v>177.95</c:v>
                </c:pt>
                <c:pt idx="321">
                  <c:v>177.95</c:v>
                </c:pt>
                <c:pt idx="322">
                  <c:v>177.95</c:v>
                </c:pt>
                <c:pt idx="323">
                  <c:v>177.95</c:v>
                </c:pt>
                <c:pt idx="324">
                  <c:v>177.95</c:v>
                </c:pt>
                <c:pt idx="325">
                  <c:v>177.95</c:v>
                </c:pt>
                <c:pt idx="326">
                  <c:v>177.95</c:v>
                </c:pt>
                <c:pt idx="327">
                  <c:v>177.95</c:v>
                </c:pt>
                <c:pt idx="328">
                  <c:v>177.95</c:v>
                </c:pt>
                <c:pt idx="329">
                  <c:v>177.95</c:v>
                </c:pt>
                <c:pt idx="330">
                  <c:v>177.95</c:v>
                </c:pt>
                <c:pt idx="331">
                  <c:v>177.95</c:v>
                </c:pt>
                <c:pt idx="332">
                  <c:v>177.95</c:v>
                </c:pt>
                <c:pt idx="333">
                  <c:v>177.95</c:v>
                </c:pt>
                <c:pt idx="334">
                  <c:v>177.95</c:v>
                </c:pt>
                <c:pt idx="335">
                  <c:v>177.95</c:v>
                </c:pt>
                <c:pt idx="336">
                  <c:v>177.95</c:v>
                </c:pt>
                <c:pt idx="337">
                  <c:v>177.95</c:v>
                </c:pt>
                <c:pt idx="338">
                  <c:v>177.95</c:v>
                </c:pt>
                <c:pt idx="339">
                  <c:v>177.95</c:v>
                </c:pt>
                <c:pt idx="340">
                  <c:v>177.95</c:v>
                </c:pt>
                <c:pt idx="341">
                  <c:v>177.95</c:v>
                </c:pt>
                <c:pt idx="342">
                  <c:v>177.95</c:v>
                </c:pt>
                <c:pt idx="343">
                  <c:v>177.95</c:v>
                </c:pt>
                <c:pt idx="344">
                  <c:v>177.95</c:v>
                </c:pt>
                <c:pt idx="345">
                  <c:v>177.95</c:v>
                </c:pt>
                <c:pt idx="346">
                  <c:v>177.95</c:v>
                </c:pt>
                <c:pt idx="347">
                  <c:v>177.95</c:v>
                </c:pt>
                <c:pt idx="348">
                  <c:v>177.95</c:v>
                </c:pt>
                <c:pt idx="349">
                  <c:v>177.95</c:v>
                </c:pt>
                <c:pt idx="350">
                  <c:v>177.95</c:v>
                </c:pt>
                <c:pt idx="351">
                  <c:v>177.95</c:v>
                </c:pt>
                <c:pt idx="352">
                  <c:v>177.95</c:v>
                </c:pt>
                <c:pt idx="353">
                  <c:v>177.95</c:v>
                </c:pt>
                <c:pt idx="354">
                  <c:v>177.95</c:v>
                </c:pt>
                <c:pt idx="355">
                  <c:v>177.95</c:v>
                </c:pt>
                <c:pt idx="356">
                  <c:v>177.95</c:v>
                </c:pt>
                <c:pt idx="357">
                  <c:v>177.95</c:v>
                </c:pt>
                <c:pt idx="358">
                  <c:v>177.95</c:v>
                </c:pt>
                <c:pt idx="359">
                  <c:v>177.95</c:v>
                </c:pt>
                <c:pt idx="360">
                  <c:v>177.95</c:v>
                </c:pt>
                <c:pt idx="361">
                  <c:v>177.95</c:v>
                </c:pt>
                <c:pt idx="362">
                  <c:v>177.95</c:v>
                </c:pt>
                <c:pt idx="363">
                  <c:v>177.95</c:v>
                </c:pt>
                <c:pt idx="364">
                  <c:v>177.95</c:v>
                </c:pt>
                <c:pt idx="365">
                  <c:v>177.95</c:v>
                </c:pt>
                <c:pt idx="366">
                  <c:v>177.95</c:v>
                </c:pt>
                <c:pt idx="367">
                  <c:v>177.95</c:v>
                </c:pt>
                <c:pt idx="368">
                  <c:v>177.95</c:v>
                </c:pt>
                <c:pt idx="369">
                  <c:v>177.95</c:v>
                </c:pt>
                <c:pt idx="370">
                  <c:v>177.95</c:v>
                </c:pt>
                <c:pt idx="371">
                  <c:v>177.95</c:v>
                </c:pt>
                <c:pt idx="372">
                  <c:v>177.95</c:v>
                </c:pt>
                <c:pt idx="373">
                  <c:v>177.95</c:v>
                </c:pt>
                <c:pt idx="374">
                  <c:v>177.95</c:v>
                </c:pt>
                <c:pt idx="375">
                  <c:v>177.95</c:v>
                </c:pt>
                <c:pt idx="376">
                  <c:v>177.95</c:v>
                </c:pt>
                <c:pt idx="377">
                  <c:v>177.95</c:v>
                </c:pt>
                <c:pt idx="378">
                  <c:v>177.95</c:v>
                </c:pt>
                <c:pt idx="379">
                  <c:v>177.95</c:v>
                </c:pt>
                <c:pt idx="380">
                  <c:v>177.95</c:v>
                </c:pt>
                <c:pt idx="381">
                  <c:v>177.95</c:v>
                </c:pt>
                <c:pt idx="382">
                  <c:v>177.95</c:v>
                </c:pt>
                <c:pt idx="383">
                  <c:v>177.95</c:v>
                </c:pt>
                <c:pt idx="384">
                  <c:v>177.95</c:v>
                </c:pt>
                <c:pt idx="385">
                  <c:v>177.95</c:v>
                </c:pt>
                <c:pt idx="386">
                  <c:v>177.95</c:v>
                </c:pt>
                <c:pt idx="387">
                  <c:v>177.95</c:v>
                </c:pt>
                <c:pt idx="388">
                  <c:v>177.95</c:v>
                </c:pt>
                <c:pt idx="389">
                  <c:v>177.95</c:v>
                </c:pt>
                <c:pt idx="390">
                  <c:v>177.95</c:v>
                </c:pt>
                <c:pt idx="391">
                  <c:v>177.95</c:v>
                </c:pt>
                <c:pt idx="392">
                  <c:v>177.95</c:v>
                </c:pt>
                <c:pt idx="393">
                  <c:v>177.95</c:v>
                </c:pt>
                <c:pt idx="394">
                  <c:v>177.95</c:v>
                </c:pt>
                <c:pt idx="395">
                  <c:v>177.95</c:v>
                </c:pt>
                <c:pt idx="396">
                  <c:v>177.95</c:v>
                </c:pt>
                <c:pt idx="397">
                  <c:v>177.95</c:v>
                </c:pt>
                <c:pt idx="398">
                  <c:v>177.95</c:v>
                </c:pt>
                <c:pt idx="399">
                  <c:v>177.95</c:v>
                </c:pt>
                <c:pt idx="400">
                  <c:v>177.95</c:v>
                </c:pt>
                <c:pt idx="401">
                  <c:v>177.95</c:v>
                </c:pt>
                <c:pt idx="402">
                  <c:v>177.95</c:v>
                </c:pt>
                <c:pt idx="403">
                  <c:v>177.95</c:v>
                </c:pt>
                <c:pt idx="404">
                  <c:v>177.95</c:v>
                </c:pt>
                <c:pt idx="405">
                  <c:v>177.95</c:v>
                </c:pt>
                <c:pt idx="406">
                  <c:v>177.95</c:v>
                </c:pt>
                <c:pt idx="407">
                  <c:v>177.95</c:v>
                </c:pt>
                <c:pt idx="408">
                  <c:v>177.95</c:v>
                </c:pt>
                <c:pt idx="409">
                  <c:v>177.95</c:v>
                </c:pt>
                <c:pt idx="410">
                  <c:v>177.95</c:v>
                </c:pt>
                <c:pt idx="411">
                  <c:v>177.95</c:v>
                </c:pt>
                <c:pt idx="412">
                  <c:v>177.95</c:v>
                </c:pt>
                <c:pt idx="413">
                  <c:v>177.95</c:v>
                </c:pt>
                <c:pt idx="414">
                  <c:v>177.95</c:v>
                </c:pt>
                <c:pt idx="415">
                  <c:v>177.95</c:v>
                </c:pt>
                <c:pt idx="416">
                  <c:v>177.95</c:v>
                </c:pt>
                <c:pt idx="417">
                  <c:v>177.95</c:v>
                </c:pt>
                <c:pt idx="418">
                  <c:v>177.95</c:v>
                </c:pt>
                <c:pt idx="419">
                  <c:v>177.95</c:v>
                </c:pt>
                <c:pt idx="420">
                  <c:v>177.95</c:v>
                </c:pt>
                <c:pt idx="421">
                  <c:v>177.95</c:v>
                </c:pt>
                <c:pt idx="422">
                  <c:v>177.95</c:v>
                </c:pt>
                <c:pt idx="423">
                  <c:v>177.95</c:v>
                </c:pt>
                <c:pt idx="424">
                  <c:v>177.95</c:v>
                </c:pt>
                <c:pt idx="425">
                  <c:v>177.95</c:v>
                </c:pt>
                <c:pt idx="426">
                  <c:v>177.95</c:v>
                </c:pt>
                <c:pt idx="427">
                  <c:v>177.95</c:v>
                </c:pt>
                <c:pt idx="428">
                  <c:v>177.95</c:v>
                </c:pt>
                <c:pt idx="429">
                  <c:v>177.95</c:v>
                </c:pt>
                <c:pt idx="430">
                  <c:v>177.95</c:v>
                </c:pt>
                <c:pt idx="431">
                  <c:v>177.95</c:v>
                </c:pt>
                <c:pt idx="432">
                  <c:v>177.95</c:v>
                </c:pt>
                <c:pt idx="433">
                  <c:v>177.95</c:v>
                </c:pt>
                <c:pt idx="434">
                  <c:v>177.95</c:v>
                </c:pt>
                <c:pt idx="435">
                  <c:v>177.95</c:v>
                </c:pt>
                <c:pt idx="436">
                  <c:v>177.95</c:v>
                </c:pt>
                <c:pt idx="437">
                  <c:v>177.95</c:v>
                </c:pt>
                <c:pt idx="438">
                  <c:v>177.95</c:v>
                </c:pt>
                <c:pt idx="439">
                  <c:v>177.95</c:v>
                </c:pt>
                <c:pt idx="440">
                  <c:v>177.95</c:v>
                </c:pt>
                <c:pt idx="441">
                  <c:v>177.95</c:v>
                </c:pt>
                <c:pt idx="442">
                  <c:v>177.95</c:v>
                </c:pt>
                <c:pt idx="443">
                  <c:v>177.95</c:v>
                </c:pt>
                <c:pt idx="444">
                  <c:v>177.95</c:v>
                </c:pt>
                <c:pt idx="445">
                  <c:v>177.95</c:v>
                </c:pt>
                <c:pt idx="446">
                  <c:v>177.95</c:v>
                </c:pt>
                <c:pt idx="447">
                  <c:v>177.95</c:v>
                </c:pt>
                <c:pt idx="448">
                  <c:v>177.95</c:v>
                </c:pt>
                <c:pt idx="449">
                  <c:v>177.95</c:v>
                </c:pt>
                <c:pt idx="450">
                  <c:v>177.95</c:v>
                </c:pt>
                <c:pt idx="451">
                  <c:v>177.95</c:v>
                </c:pt>
                <c:pt idx="452">
                  <c:v>177.95</c:v>
                </c:pt>
                <c:pt idx="453">
                  <c:v>177.95</c:v>
                </c:pt>
                <c:pt idx="454">
                  <c:v>177.95</c:v>
                </c:pt>
                <c:pt idx="455">
                  <c:v>177.95</c:v>
                </c:pt>
                <c:pt idx="456">
                  <c:v>177.95</c:v>
                </c:pt>
                <c:pt idx="457">
                  <c:v>177.95</c:v>
                </c:pt>
                <c:pt idx="458">
                  <c:v>177.95</c:v>
                </c:pt>
                <c:pt idx="459">
                  <c:v>177.95</c:v>
                </c:pt>
                <c:pt idx="460">
                  <c:v>177.95</c:v>
                </c:pt>
                <c:pt idx="461">
                  <c:v>177.95</c:v>
                </c:pt>
                <c:pt idx="462">
                  <c:v>177.95</c:v>
                </c:pt>
                <c:pt idx="463">
                  <c:v>177.95</c:v>
                </c:pt>
                <c:pt idx="464">
                  <c:v>177.95</c:v>
                </c:pt>
                <c:pt idx="465">
                  <c:v>177.95</c:v>
                </c:pt>
                <c:pt idx="466">
                  <c:v>177.95</c:v>
                </c:pt>
                <c:pt idx="467">
                  <c:v>177.95</c:v>
                </c:pt>
                <c:pt idx="468">
                  <c:v>177.95</c:v>
                </c:pt>
                <c:pt idx="469">
                  <c:v>177.95</c:v>
                </c:pt>
                <c:pt idx="470">
                  <c:v>177.95</c:v>
                </c:pt>
                <c:pt idx="471">
                  <c:v>177.95</c:v>
                </c:pt>
                <c:pt idx="472">
                  <c:v>177.95</c:v>
                </c:pt>
                <c:pt idx="473">
                  <c:v>177.95</c:v>
                </c:pt>
                <c:pt idx="474">
                  <c:v>177.95</c:v>
                </c:pt>
                <c:pt idx="475">
                  <c:v>177.95</c:v>
                </c:pt>
                <c:pt idx="476">
                  <c:v>177.95</c:v>
                </c:pt>
                <c:pt idx="477">
                  <c:v>177.95</c:v>
                </c:pt>
                <c:pt idx="478">
                  <c:v>177.95</c:v>
                </c:pt>
                <c:pt idx="479">
                  <c:v>177.95</c:v>
                </c:pt>
                <c:pt idx="480">
                  <c:v>177.95</c:v>
                </c:pt>
                <c:pt idx="481">
                  <c:v>177.95</c:v>
                </c:pt>
                <c:pt idx="482">
                  <c:v>177.95</c:v>
                </c:pt>
                <c:pt idx="483">
                  <c:v>177.95</c:v>
                </c:pt>
                <c:pt idx="484">
                  <c:v>177.95</c:v>
                </c:pt>
                <c:pt idx="485">
                  <c:v>177.95</c:v>
                </c:pt>
                <c:pt idx="486">
                  <c:v>177.95</c:v>
                </c:pt>
                <c:pt idx="487">
                  <c:v>177.95</c:v>
                </c:pt>
                <c:pt idx="488">
                  <c:v>177.95</c:v>
                </c:pt>
                <c:pt idx="489">
                  <c:v>177.95</c:v>
                </c:pt>
                <c:pt idx="490">
                  <c:v>177.95</c:v>
                </c:pt>
                <c:pt idx="491">
                  <c:v>177.95</c:v>
                </c:pt>
                <c:pt idx="492">
                  <c:v>177.95</c:v>
                </c:pt>
                <c:pt idx="493">
                  <c:v>177.95</c:v>
                </c:pt>
                <c:pt idx="494">
                  <c:v>177.95</c:v>
                </c:pt>
                <c:pt idx="495">
                  <c:v>177.95</c:v>
                </c:pt>
                <c:pt idx="496">
                  <c:v>177.95</c:v>
                </c:pt>
                <c:pt idx="497">
                  <c:v>177.95</c:v>
                </c:pt>
                <c:pt idx="498">
                  <c:v>177.95</c:v>
                </c:pt>
                <c:pt idx="499">
                  <c:v>177.95</c:v>
                </c:pt>
                <c:pt idx="500">
                  <c:v>177.95</c:v>
                </c:pt>
                <c:pt idx="501">
                  <c:v>177.95</c:v>
                </c:pt>
                <c:pt idx="502">
                  <c:v>177.95</c:v>
                </c:pt>
                <c:pt idx="503">
                  <c:v>177.95</c:v>
                </c:pt>
                <c:pt idx="504">
                  <c:v>177.95</c:v>
                </c:pt>
                <c:pt idx="505">
                  <c:v>177.95</c:v>
                </c:pt>
                <c:pt idx="506">
                  <c:v>177.95</c:v>
                </c:pt>
                <c:pt idx="507">
                  <c:v>177.95</c:v>
                </c:pt>
                <c:pt idx="508">
                  <c:v>177.95</c:v>
                </c:pt>
                <c:pt idx="509">
                  <c:v>177.95</c:v>
                </c:pt>
                <c:pt idx="510">
                  <c:v>177.95</c:v>
                </c:pt>
                <c:pt idx="511">
                  <c:v>177.95</c:v>
                </c:pt>
                <c:pt idx="512">
                  <c:v>177.95</c:v>
                </c:pt>
                <c:pt idx="513">
                  <c:v>177.95</c:v>
                </c:pt>
                <c:pt idx="514">
                  <c:v>177.95</c:v>
                </c:pt>
                <c:pt idx="515">
                  <c:v>177.95</c:v>
                </c:pt>
                <c:pt idx="516">
                  <c:v>177.95</c:v>
                </c:pt>
                <c:pt idx="517">
                  <c:v>177.95</c:v>
                </c:pt>
                <c:pt idx="518">
                  <c:v>177.95</c:v>
                </c:pt>
                <c:pt idx="519">
                  <c:v>177.95</c:v>
                </c:pt>
                <c:pt idx="520">
                  <c:v>177.95</c:v>
                </c:pt>
                <c:pt idx="521">
                  <c:v>177.95</c:v>
                </c:pt>
                <c:pt idx="522">
                  <c:v>177.95</c:v>
                </c:pt>
                <c:pt idx="523">
                  <c:v>177.95</c:v>
                </c:pt>
                <c:pt idx="524">
                  <c:v>177.95</c:v>
                </c:pt>
                <c:pt idx="525">
                  <c:v>177.95</c:v>
                </c:pt>
                <c:pt idx="526">
                  <c:v>177.95</c:v>
                </c:pt>
                <c:pt idx="527">
                  <c:v>177.95</c:v>
                </c:pt>
                <c:pt idx="528">
                  <c:v>177.95</c:v>
                </c:pt>
                <c:pt idx="529">
                  <c:v>177.95</c:v>
                </c:pt>
                <c:pt idx="530">
                  <c:v>177.95</c:v>
                </c:pt>
                <c:pt idx="531">
                  <c:v>177.95</c:v>
                </c:pt>
                <c:pt idx="532">
                  <c:v>177.95</c:v>
                </c:pt>
                <c:pt idx="533">
                  <c:v>177.95</c:v>
                </c:pt>
                <c:pt idx="534">
                  <c:v>177.95</c:v>
                </c:pt>
                <c:pt idx="535">
                  <c:v>177.95</c:v>
                </c:pt>
                <c:pt idx="536">
                  <c:v>177.95</c:v>
                </c:pt>
                <c:pt idx="537">
                  <c:v>177.95</c:v>
                </c:pt>
                <c:pt idx="538">
                  <c:v>177.95</c:v>
                </c:pt>
                <c:pt idx="539">
                  <c:v>177.95</c:v>
                </c:pt>
                <c:pt idx="540">
                  <c:v>177.95</c:v>
                </c:pt>
                <c:pt idx="541">
                  <c:v>177.95</c:v>
                </c:pt>
                <c:pt idx="542">
                  <c:v>177.95</c:v>
                </c:pt>
                <c:pt idx="543">
                  <c:v>177.95</c:v>
                </c:pt>
                <c:pt idx="544">
                  <c:v>177.95</c:v>
                </c:pt>
                <c:pt idx="545">
                  <c:v>177.95</c:v>
                </c:pt>
                <c:pt idx="546">
                  <c:v>177.95</c:v>
                </c:pt>
                <c:pt idx="547">
                  <c:v>177.95</c:v>
                </c:pt>
                <c:pt idx="548">
                  <c:v>177.95</c:v>
                </c:pt>
                <c:pt idx="549">
                  <c:v>177.95</c:v>
                </c:pt>
                <c:pt idx="550">
                  <c:v>177.95</c:v>
                </c:pt>
                <c:pt idx="551">
                  <c:v>177.95</c:v>
                </c:pt>
                <c:pt idx="552">
                  <c:v>177.95</c:v>
                </c:pt>
                <c:pt idx="553">
                  <c:v>177.95</c:v>
                </c:pt>
                <c:pt idx="554">
                  <c:v>177.95</c:v>
                </c:pt>
                <c:pt idx="555">
                  <c:v>177.95</c:v>
                </c:pt>
                <c:pt idx="556">
                  <c:v>177.95</c:v>
                </c:pt>
                <c:pt idx="557">
                  <c:v>177.95</c:v>
                </c:pt>
                <c:pt idx="558">
                  <c:v>177.95</c:v>
                </c:pt>
                <c:pt idx="559">
                  <c:v>177.95</c:v>
                </c:pt>
                <c:pt idx="560">
                  <c:v>177.95</c:v>
                </c:pt>
                <c:pt idx="561">
                  <c:v>177.95</c:v>
                </c:pt>
                <c:pt idx="562">
                  <c:v>177.95</c:v>
                </c:pt>
                <c:pt idx="563">
                  <c:v>177.95</c:v>
                </c:pt>
                <c:pt idx="564">
                  <c:v>177.95</c:v>
                </c:pt>
                <c:pt idx="565">
                  <c:v>177.95</c:v>
                </c:pt>
                <c:pt idx="566">
                  <c:v>177.95</c:v>
                </c:pt>
                <c:pt idx="567">
                  <c:v>177.95</c:v>
                </c:pt>
                <c:pt idx="568">
                  <c:v>177.95</c:v>
                </c:pt>
                <c:pt idx="569">
                  <c:v>177.95</c:v>
                </c:pt>
                <c:pt idx="570">
                  <c:v>177.95</c:v>
                </c:pt>
                <c:pt idx="571">
                  <c:v>177.95</c:v>
                </c:pt>
                <c:pt idx="572">
                  <c:v>177.95</c:v>
                </c:pt>
                <c:pt idx="573">
                  <c:v>177.95</c:v>
                </c:pt>
                <c:pt idx="574">
                  <c:v>177.95</c:v>
                </c:pt>
                <c:pt idx="575">
                  <c:v>177.95</c:v>
                </c:pt>
                <c:pt idx="576">
                  <c:v>177.95</c:v>
                </c:pt>
                <c:pt idx="577">
                  <c:v>177.95</c:v>
                </c:pt>
                <c:pt idx="578">
                  <c:v>177.95</c:v>
                </c:pt>
                <c:pt idx="579">
                  <c:v>177.95</c:v>
                </c:pt>
                <c:pt idx="580">
                  <c:v>177.95</c:v>
                </c:pt>
                <c:pt idx="581">
                  <c:v>177.95</c:v>
                </c:pt>
                <c:pt idx="582">
                  <c:v>177.95</c:v>
                </c:pt>
                <c:pt idx="583">
                  <c:v>177.95</c:v>
                </c:pt>
                <c:pt idx="584">
                  <c:v>177.95</c:v>
                </c:pt>
                <c:pt idx="585">
                  <c:v>177.95</c:v>
                </c:pt>
                <c:pt idx="586">
                  <c:v>177.95</c:v>
                </c:pt>
                <c:pt idx="587">
                  <c:v>177.95</c:v>
                </c:pt>
                <c:pt idx="588">
                  <c:v>177.95</c:v>
                </c:pt>
                <c:pt idx="589">
                  <c:v>177.95</c:v>
                </c:pt>
                <c:pt idx="590">
                  <c:v>177.95</c:v>
                </c:pt>
                <c:pt idx="591">
                  <c:v>177.95</c:v>
                </c:pt>
                <c:pt idx="592">
                  <c:v>177.95</c:v>
                </c:pt>
                <c:pt idx="593">
                  <c:v>177.95</c:v>
                </c:pt>
                <c:pt idx="594">
                  <c:v>177.95</c:v>
                </c:pt>
                <c:pt idx="595">
                  <c:v>177.95</c:v>
                </c:pt>
                <c:pt idx="596">
                  <c:v>177.95</c:v>
                </c:pt>
                <c:pt idx="597">
                  <c:v>177.95</c:v>
                </c:pt>
                <c:pt idx="598">
                  <c:v>177.95</c:v>
                </c:pt>
                <c:pt idx="599">
                  <c:v>177.95</c:v>
                </c:pt>
                <c:pt idx="600">
                  <c:v>177.95</c:v>
                </c:pt>
                <c:pt idx="601">
                  <c:v>177.95</c:v>
                </c:pt>
                <c:pt idx="602">
                  <c:v>177.95</c:v>
                </c:pt>
                <c:pt idx="603">
                  <c:v>177.95</c:v>
                </c:pt>
                <c:pt idx="604">
                  <c:v>177.95</c:v>
                </c:pt>
                <c:pt idx="605">
                  <c:v>177.95</c:v>
                </c:pt>
                <c:pt idx="606">
                  <c:v>177.95</c:v>
                </c:pt>
                <c:pt idx="607">
                  <c:v>177.95</c:v>
                </c:pt>
                <c:pt idx="608">
                  <c:v>177.95</c:v>
                </c:pt>
                <c:pt idx="609">
                  <c:v>177.95</c:v>
                </c:pt>
                <c:pt idx="610">
                  <c:v>177.95</c:v>
                </c:pt>
                <c:pt idx="611">
                  <c:v>177.95</c:v>
                </c:pt>
                <c:pt idx="612">
                  <c:v>177.95</c:v>
                </c:pt>
                <c:pt idx="613">
                  <c:v>177.95</c:v>
                </c:pt>
                <c:pt idx="614">
                  <c:v>177.95</c:v>
                </c:pt>
                <c:pt idx="615">
                  <c:v>177.95</c:v>
                </c:pt>
                <c:pt idx="616">
                  <c:v>177.95</c:v>
                </c:pt>
                <c:pt idx="617">
                  <c:v>177.95</c:v>
                </c:pt>
                <c:pt idx="618">
                  <c:v>177.95</c:v>
                </c:pt>
                <c:pt idx="619">
                  <c:v>177.95</c:v>
                </c:pt>
                <c:pt idx="620">
                  <c:v>177.95</c:v>
                </c:pt>
                <c:pt idx="621">
                  <c:v>177.95</c:v>
                </c:pt>
                <c:pt idx="622">
                  <c:v>177.95</c:v>
                </c:pt>
                <c:pt idx="623">
                  <c:v>177.95</c:v>
                </c:pt>
                <c:pt idx="624">
                  <c:v>177.95</c:v>
                </c:pt>
                <c:pt idx="625">
                  <c:v>177.95</c:v>
                </c:pt>
                <c:pt idx="626">
                  <c:v>177.95</c:v>
                </c:pt>
                <c:pt idx="627">
                  <c:v>177.95</c:v>
                </c:pt>
                <c:pt idx="628">
                  <c:v>177.95</c:v>
                </c:pt>
                <c:pt idx="629">
                  <c:v>177.95</c:v>
                </c:pt>
                <c:pt idx="630">
                  <c:v>177.95</c:v>
                </c:pt>
                <c:pt idx="631">
                  <c:v>177.95</c:v>
                </c:pt>
                <c:pt idx="632">
                  <c:v>177.95</c:v>
                </c:pt>
                <c:pt idx="633">
                  <c:v>177.95</c:v>
                </c:pt>
                <c:pt idx="634">
                  <c:v>177.95</c:v>
                </c:pt>
                <c:pt idx="635">
                  <c:v>177.95</c:v>
                </c:pt>
                <c:pt idx="636">
                  <c:v>177.95</c:v>
                </c:pt>
                <c:pt idx="637">
                  <c:v>177.95</c:v>
                </c:pt>
                <c:pt idx="638">
                  <c:v>177.95</c:v>
                </c:pt>
                <c:pt idx="639">
                  <c:v>177.95</c:v>
                </c:pt>
                <c:pt idx="640">
                  <c:v>177.95</c:v>
                </c:pt>
                <c:pt idx="641">
                  <c:v>177.95</c:v>
                </c:pt>
                <c:pt idx="642">
                  <c:v>177.95</c:v>
                </c:pt>
                <c:pt idx="643">
                  <c:v>177.95</c:v>
                </c:pt>
                <c:pt idx="644">
                  <c:v>177.95</c:v>
                </c:pt>
                <c:pt idx="645">
                  <c:v>177.95</c:v>
                </c:pt>
                <c:pt idx="646">
                  <c:v>177.95</c:v>
                </c:pt>
                <c:pt idx="647">
                  <c:v>177.95</c:v>
                </c:pt>
                <c:pt idx="648">
                  <c:v>177.95</c:v>
                </c:pt>
                <c:pt idx="649">
                  <c:v>177.95</c:v>
                </c:pt>
                <c:pt idx="650">
                  <c:v>177.95</c:v>
                </c:pt>
                <c:pt idx="651">
                  <c:v>177.95</c:v>
                </c:pt>
                <c:pt idx="652">
                  <c:v>177.95</c:v>
                </c:pt>
                <c:pt idx="653">
                  <c:v>177.95</c:v>
                </c:pt>
                <c:pt idx="654">
                  <c:v>177.95</c:v>
                </c:pt>
                <c:pt idx="655">
                  <c:v>177.95</c:v>
                </c:pt>
                <c:pt idx="656">
                  <c:v>177.95</c:v>
                </c:pt>
                <c:pt idx="657">
                  <c:v>177.95</c:v>
                </c:pt>
                <c:pt idx="658">
                  <c:v>177.95</c:v>
                </c:pt>
                <c:pt idx="659">
                  <c:v>177.95</c:v>
                </c:pt>
                <c:pt idx="660">
                  <c:v>177.95</c:v>
                </c:pt>
                <c:pt idx="661">
                  <c:v>177.95</c:v>
                </c:pt>
                <c:pt idx="662">
                  <c:v>177.95</c:v>
                </c:pt>
                <c:pt idx="663">
                  <c:v>177.95</c:v>
                </c:pt>
                <c:pt idx="664">
                  <c:v>177.95</c:v>
                </c:pt>
                <c:pt idx="665">
                  <c:v>177.95</c:v>
                </c:pt>
                <c:pt idx="666">
                  <c:v>177.95</c:v>
                </c:pt>
                <c:pt idx="667">
                  <c:v>177.95</c:v>
                </c:pt>
                <c:pt idx="668">
                  <c:v>177.95</c:v>
                </c:pt>
                <c:pt idx="669">
                  <c:v>177.95</c:v>
                </c:pt>
                <c:pt idx="670">
                  <c:v>177.95</c:v>
                </c:pt>
                <c:pt idx="671">
                  <c:v>177.95</c:v>
                </c:pt>
                <c:pt idx="672">
                  <c:v>177.95</c:v>
                </c:pt>
                <c:pt idx="673">
                  <c:v>177.95</c:v>
                </c:pt>
                <c:pt idx="674">
                  <c:v>177.95</c:v>
                </c:pt>
                <c:pt idx="675">
                  <c:v>177.95</c:v>
                </c:pt>
                <c:pt idx="676">
                  <c:v>177.95</c:v>
                </c:pt>
                <c:pt idx="677">
                  <c:v>177.95</c:v>
                </c:pt>
                <c:pt idx="678">
                  <c:v>177.95</c:v>
                </c:pt>
                <c:pt idx="679">
                  <c:v>177.95</c:v>
                </c:pt>
                <c:pt idx="680">
                  <c:v>177.95</c:v>
                </c:pt>
                <c:pt idx="681">
                  <c:v>177.95</c:v>
                </c:pt>
                <c:pt idx="682">
                  <c:v>177.95</c:v>
                </c:pt>
                <c:pt idx="683">
                  <c:v>177.95</c:v>
                </c:pt>
                <c:pt idx="684">
                  <c:v>177.95</c:v>
                </c:pt>
                <c:pt idx="685">
                  <c:v>177.95</c:v>
                </c:pt>
                <c:pt idx="686">
                  <c:v>177.95</c:v>
                </c:pt>
                <c:pt idx="687">
                  <c:v>177.95</c:v>
                </c:pt>
                <c:pt idx="688">
                  <c:v>177.95</c:v>
                </c:pt>
                <c:pt idx="689">
                  <c:v>177.95</c:v>
                </c:pt>
                <c:pt idx="690">
                  <c:v>177.95</c:v>
                </c:pt>
                <c:pt idx="691">
                  <c:v>177.95</c:v>
                </c:pt>
                <c:pt idx="692">
                  <c:v>177.95</c:v>
                </c:pt>
                <c:pt idx="693">
                  <c:v>177.95</c:v>
                </c:pt>
                <c:pt idx="694">
                  <c:v>177.95</c:v>
                </c:pt>
                <c:pt idx="695">
                  <c:v>177.95</c:v>
                </c:pt>
                <c:pt idx="696">
                  <c:v>177.95</c:v>
                </c:pt>
                <c:pt idx="697">
                  <c:v>177.95</c:v>
                </c:pt>
                <c:pt idx="698">
                  <c:v>177.95</c:v>
                </c:pt>
                <c:pt idx="699">
                  <c:v>177.95</c:v>
                </c:pt>
                <c:pt idx="700">
                  <c:v>177.95</c:v>
                </c:pt>
                <c:pt idx="701">
                  <c:v>177.95</c:v>
                </c:pt>
                <c:pt idx="702">
                  <c:v>177.95</c:v>
                </c:pt>
                <c:pt idx="703">
                  <c:v>177.95</c:v>
                </c:pt>
                <c:pt idx="704">
                  <c:v>177.95</c:v>
                </c:pt>
                <c:pt idx="705">
                  <c:v>177.95</c:v>
                </c:pt>
                <c:pt idx="706">
                  <c:v>177.95</c:v>
                </c:pt>
                <c:pt idx="707">
                  <c:v>177.95</c:v>
                </c:pt>
                <c:pt idx="708">
                  <c:v>177.95</c:v>
                </c:pt>
                <c:pt idx="709">
                  <c:v>177.95</c:v>
                </c:pt>
                <c:pt idx="710">
                  <c:v>177.95</c:v>
                </c:pt>
                <c:pt idx="711">
                  <c:v>177.95</c:v>
                </c:pt>
                <c:pt idx="712">
                  <c:v>177.95</c:v>
                </c:pt>
                <c:pt idx="713">
                  <c:v>177.95</c:v>
                </c:pt>
                <c:pt idx="714">
                  <c:v>177.95</c:v>
                </c:pt>
                <c:pt idx="715">
                  <c:v>177.95</c:v>
                </c:pt>
                <c:pt idx="716">
                  <c:v>177.95</c:v>
                </c:pt>
                <c:pt idx="717">
                  <c:v>177.95</c:v>
                </c:pt>
                <c:pt idx="718">
                  <c:v>177.95</c:v>
                </c:pt>
                <c:pt idx="719">
                  <c:v>177.95</c:v>
                </c:pt>
                <c:pt idx="720">
                  <c:v>177.95</c:v>
                </c:pt>
                <c:pt idx="721">
                  <c:v>177.95</c:v>
                </c:pt>
                <c:pt idx="722">
                  <c:v>177.95</c:v>
                </c:pt>
                <c:pt idx="723">
                  <c:v>177.95</c:v>
                </c:pt>
                <c:pt idx="724">
                  <c:v>177.95</c:v>
                </c:pt>
                <c:pt idx="725">
                  <c:v>177.95</c:v>
                </c:pt>
                <c:pt idx="726">
                  <c:v>177.95</c:v>
                </c:pt>
                <c:pt idx="727">
                  <c:v>177.95</c:v>
                </c:pt>
                <c:pt idx="728">
                  <c:v>177.95</c:v>
                </c:pt>
                <c:pt idx="729">
                  <c:v>177.95</c:v>
                </c:pt>
                <c:pt idx="730">
                  <c:v>177.95</c:v>
                </c:pt>
                <c:pt idx="731">
                  <c:v>177.95</c:v>
                </c:pt>
                <c:pt idx="732">
                  <c:v>177.95</c:v>
                </c:pt>
                <c:pt idx="733">
                  <c:v>177.95</c:v>
                </c:pt>
                <c:pt idx="734">
                  <c:v>177.95</c:v>
                </c:pt>
                <c:pt idx="735">
                  <c:v>177.95</c:v>
                </c:pt>
                <c:pt idx="736">
                  <c:v>177.95</c:v>
                </c:pt>
                <c:pt idx="737">
                  <c:v>177.95</c:v>
                </c:pt>
                <c:pt idx="738">
                  <c:v>177.95</c:v>
                </c:pt>
                <c:pt idx="739">
                  <c:v>177.95</c:v>
                </c:pt>
                <c:pt idx="740">
                  <c:v>177.95</c:v>
                </c:pt>
                <c:pt idx="741">
                  <c:v>177.95</c:v>
                </c:pt>
                <c:pt idx="742">
                  <c:v>177.95</c:v>
                </c:pt>
                <c:pt idx="743">
                  <c:v>177.95</c:v>
                </c:pt>
                <c:pt idx="744">
                  <c:v>177.95</c:v>
                </c:pt>
                <c:pt idx="745">
                  <c:v>177.95</c:v>
                </c:pt>
                <c:pt idx="746">
                  <c:v>177.95</c:v>
                </c:pt>
                <c:pt idx="747">
                  <c:v>177.95</c:v>
                </c:pt>
                <c:pt idx="748">
                  <c:v>177.95</c:v>
                </c:pt>
                <c:pt idx="749">
                  <c:v>177.95</c:v>
                </c:pt>
                <c:pt idx="750">
                  <c:v>177.95</c:v>
                </c:pt>
                <c:pt idx="751">
                  <c:v>177.95</c:v>
                </c:pt>
                <c:pt idx="752">
                  <c:v>177.95</c:v>
                </c:pt>
                <c:pt idx="753">
                  <c:v>177.95</c:v>
                </c:pt>
                <c:pt idx="754">
                  <c:v>177.95</c:v>
                </c:pt>
                <c:pt idx="755">
                  <c:v>177.95</c:v>
                </c:pt>
                <c:pt idx="756">
                  <c:v>177.95</c:v>
                </c:pt>
                <c:pt idx="757">
                  <c:v>177.95</c:v>
                </c:pt>
                <c:pt idx="758">
                  <c:v>177.95</c:v>
                </c:pt>
                <c:pt idx="759">
                  <c:v>177.95</c:v>
                </c:pt>
                <c:pt idx="760">
                  <c:v>177.95</c:v>
                </c:pt>
                <c:pt idx="761">
                  <c:v>177.95</c:v>
                </c:pt>
                <c:pt idx="762">
                  <c:v>177.95</c:v>
                </c:pt>
                <c:pt idx="763">
                  <c:v>177.95</c:v>
                </c:pt>
                <c:pt idx="764">
                  <c:v>177.95</c:v>
                </c:pt>
                <c:pt idx="765">
                  <c:v>177.95</c:v>
                </c:pt>
                <c:pt idx="766">
                  <c:v>177.95</c:v>
                </c:pt>
                <c:pt idx="767">
                  <c:v>177.95</c:v>
                </c:pt>
                <c:pt idx="768">
                  <c:v>177.95</c:v>
                </c:pt>
                <c:pt idx="769">
                  <c:v>177.95</c:v>
                </c:pt>
                <c:pt idx="770">
                  <c:v>177.95</c:v>
                </c:pt>
                <c:pt idx="771">
                  <c:v>177.95</c:v>
                </c:pt>
                <c:pt idx="772">
                  <c:v>177.95</c:v>
                </c:pt>
                <c:pt idx="773">
                  <c:v>177.95</c:v>
                </c:pt>
                <c:pt idx="774">
                  <c:v>177.95</c:v>
                </c:pt>
                <c:pt idx="775">
                  <c:v>177.95</c:v>
                </c:pt>
                <c:pt idx="776">
                  <c:v>177.95</c:v>
                </c:pt>
                <c:pt idx="777">
                  <c:v>177.95</c:v>
                </c:pt>
                <c:pt idx="778">
                  <c:v>177.95</c:v>
                </c:pt>
                <c:pt idx="779">
                  <c:v>177.95</c:v>
                </c:pt>
                <c:pt idx="780">
                  <c:v>177.95</c:v>
                </c:pt>
                <c:pt idx="781">
                  <c:v>177.95</c:v>
                </c:pt>
                <c:pt idx="782">
                  <c:v>177.95</c:v>
                </c:pt>
                <c:pt idx="783">
                  <c:v>177.95</c:v>
                </c:pt>
                <c:pt idx="784">
                  <c:v>177.95</c:v>
                </c:pt>
                <c:pt idx="785">
                  <c:v>177.95</c:v>
                </c:pt>
                <c:pt idx="786">
                  <c:v>177.95</c:v>
                </c:pt>
                <c:pt idx="787">
                  <c:v>177.95</c:v>
                </c:pt>
                <c:pt idx="788">
                  <c:v>177.95</c:v>
                </c:pt>
                <c:pt idx="789">
                  <c:v>177.95</c:v>
                </c:pt>
                <c:pt idx="790">
                  <c:v>177.95</c:v>
                </c:pt>
                <c:pt idx="791">
                  <c:v>177.95</c:v>
                </c:pt>
                <c:pt idx="792">
                  <c:v>177.95</c:v>
                </c:pt>
                <c:pt idx="793">
                  <c:v>177.95</c:v>
                </c:pt>
                <c:pt idx="794">
                  <c:v>177.95</c:v>
                </c:pt>
                <c:pt idx="795">
                  <c:v>177.95</c:v>
                </c:pt>
                <c:pt idx="796">
                  <c:v>177.95</c:v>
                </c:pt>
                <c:pt idx="797">
                  <c:v>177.95</c:v>
                </c:pt>
                <c:pt idx="798">
                  <c:v>177.95</c:v>
                </c:pt>
                <c:pt idx="799">
                  <c:v>177.95</c:v>
                </c:pt>
                <c:pt idx="800">
                  <c:v>177.95</c:v>
                </c:pt>
                <c:pt idx="801">
                  <c:v>177.95</c:v>
                </c:pt>
                <c:pt idx="802">
                  <c:v>177.95</c:v>
                </c:pt>
                <c:pt idx="803">
                  <c:v>177.95</c:v>
                </c:pt>
                <c:pt idx="804">
                  <c:v>177.95</c:v>
                </c:pt>
                <c:pt idx="805">
                  <c:v>177.95</c:v>
                </c:pt>
                <c:pt idx="806">
                  <c:v>177.95</c:v>
                </c:pt>
                <c:pt idx="807">
                  <c:v>177.95</c:v>
                </c:pt>
                <c:pt idx="808">
                  <c:v>177.95</c:v>
                </c:pt>
                <c:pt idx="809">
                  <c:v>177.95</c:v>
                </c:pt>
                <c:pt idx="810">
                  <c:v>177.95</c:v>
                </c:pt>
                <c:pt idx="811">
                  <c:v>177.95</c:v>
                </c:pt>
                <c:pt idx="812">
                  <c:v>177.95</c:v>
                </c:pt>
                <c:pt idx="813">
                  <c:v>177.95</c:v>
                </c:pt>
                <c:pt idx="814">
                  <c:v>177.95</c:v>
                </c:pt>
                <c:pt idx="815">
                  <c:v>177.95</c:v>
                </c:pt>
                <c:pt idx="816">
                  <c:v>177.95</c:v>
                </c:pt>
                <c:pt idx="817">
                  <c:v>177.95</c:v>
                </c:pt>
                <c:pt idx="818">
                  <c:v>177.95</c:v>
                </c:pt>
                <c:pt idx="819">
                  <c:v>177.95</c:v>
                </c:pt>
                <c:pt idx="820">
                  <c:v>177.95</c:v>
                </c:pt>
                <c:pt idx="821">
                  <c:v>177.95</c:v>
                </c:pt>
                <c:pt idx="822">
                  <c:v>177.95</c:v>
                </c:pt>
                <c:pt idx="823">
                  <c:v>177.95</c:v>
                </c:pt>
                <c:pt idx="824">
                  <c:v>177.95</c:v>
                </c:pt>
                <c:pt idx="825">
                  <c:v>177.95</c:v>
                </c:pt>
                <c:pt idx="826">
                  <c:v>177.95</c:v>
                </c:pt>
                <c:pt idx="827">
                  <c:v>177.95</c:v>
                </c:pt>
                <c:pt idx="828">
                  <c:v>177.95</c:v>
                </c:pt>
                <c:pt idx="829">
                  <c:v>177.95</c:v>
                </c:pt>
                <c:pt idx="830">
                  <c:v>177.95</c:v>
                </c:pt>
                <c:pt idx="831">
                  <c:v>177.95</c:v>
                </c:pt>
                <c:pt idx="832">
                  <c:v>177.95</c:v>
                </c:pt>
                <c:pt idx="833">
                  <c:v>177.95</c:v>
                </c:pt>
                <c:pt idx="834">
                  <c:v>177.95</c:v>
                </c:pt>
                <c:pt idx="835">
                  <c:v>177.95</c:v>
                </c:pt>
                <c:pt idx="836">
                  <c:v>177.95</c:v>
                </c:pt>
                <c:pt idx="837">
                  <c:v>177.95</c:v>
                </c:pt>
                <c:pt idx="838">
                  <c:v>177.95</c:v>
                </c:pt>
                <c:pt idx="839">
                  <c:v>177.95</c:v>
                </c:pt>
                <c:pt idx="840">
                  <c:v>177.95</c:v>
                </c:pt>
                <c:pt idx="841">
                  <c:v>177.95</c:v>
                </c:pt>
                <c:pt idx="842">
                  <c:v>177.95</c:v>
                </c:pt>
                <c:pt idx="843">
                  <c:v>177.95</c:v>
                </c:pt>
                <c:pt idx="844">
                  <c:v>177.95</c:v>
                </c:pt>
                <c:pt idx="845">
                  <c:v>177.95</c:v>
                </c:pt>
                <c:pt idx="846">
                  <c:v>177.95</c:v>
                </c:pt>
                <c:pt idx="847">
                  <c:v>177.95</c:v>
                </c:pt>
                <c:pt idx="848">
                  <c:v>177.95</c:v>
                </c:pt>
                <c:pt idx="849">
                  <c:v>177.95</c:v>
                </c:pt>
                <c:pt idx="850">
                  <c:v>177.95</c:v>
                </c:pt>
                <c:pt idx="851">
                  <c:v>177.95</c:v>
                </c:pt>
                <c:pt idx="852">
                  <c:v>177.95</c:v>
                </c:pt>
                <c:pt idx="853">
                  <c:v>177.95</c:v>
                </c:pt>
                <c:pt idx="854">
                  <c:v>177.95</c:v>
                </c:pt>
                <c:pt idx="855">
                  <c:v>177.95</c:v>
                </c:pt>
                <c:pt idx="856">
                  <c:v>177.95</c:v>
                </c:pt>
                <c:pt idx="857">
                  <c:v>177.95</c:v>
                </c:pt>
                <c:pt idx="858">
                  <c:v>177.95</c:v>
                </c:pt>
                <c:pt idx="859">
                  <c:v>177.95</c:v>
                </c:pt>
                <c:pt idx="860">
                  <c:v>177.95</c:v>
                </c:pt>
                <c:pt idx="861">
                  <c:v>177.95</c:v>
                </c:pt>
                <c:pt idx="862">
                  <c:v>177.95</c:v>
                </c:pt>
                <c:pt idx="863">
                  <c:v>177.95</c:v>
                </c:pt>
                <c:pt idx="864">
                  <c:v>177.95</c:v>
                </c:pt>
                <c:pt idx="865">
                  <c:v>177.95</c:v>
                </c:pt>
                <c:pt idx="866">
                  <c:v>177.95</c:v>
                </c:pt>
                <c:pt idx="867">
                  <c:v>177.95</c:v>
                </c:pt>
                <c:pt idx="868">
                  <c:v>177.95</c:v>
                </c:pt>
                <c:pt idx="869">
                  <c:v>177.95</c:v>
                </c:pt>
                <c:pt idx="870">
                  <c:v>177.95</c:v>
                </c:pt>
                <c:pt idx="871">
                  <c:v>177.95</c:v>
                </c:pt>
                <c:pt idx="872">
                  <c:v>177.95</c:v>
                </c:pt>
                <c:pt idx="873">
                  <c:v>177.95</c:v>
                </c:pt>
                <c:pt idx="874">
                  <c:v>177.95</c:v>
                </c:pt>
                <c:pt idx="875">
                  <c:v>177.95</c:v>
                </c:pt>
                <c:pt idx="876">
                  <c:v>177.95</c:v>
                </c:pt>
                <c:pt idx="877">
                  <c:v>177.95</c:v>
                </c:pt>
                <c:pt idx="878">
                  <c:v>177.95</c:v>
                </c:pt>
                <c:pt idx="879">
                  <c:v>177.95</c:v>
                </c:pt>
                <c:pt idx="880">
                  <c:v>177.95</c:v>
                </c:pt>
                <c:pt idx="881">
                  <c:v>177.95</c:v>
                </c:pt>
                <c:pt idx="882">
                  <c:v>177.95</c:v>
                </c:pt>
                <c:pt idx="883">
                  <c:v>177.95</c:v>
                </c:pt>
                <c:pt idx="884">
                  <c:v>177.95</c:v>
                </c:pt>
                <c:pt idx="885">
                  <c:v>177.95</c:v>
                </c:pt>
                <c:pt idx="886">
                  <c:v>177.95</c:v>
                </c:pt>
                <c:pt idx="887">
                  <c:v>177.95</c:v>
                </c:pt>
                <c:pt idx="888">
                  <c:v>177.95</c:v>
                </c:pt>
                <c:pt idx="889">
                  <c:v>177.95</c:v>
                </c:pt>
                <c:pt idx="890">
                  <c:v>177.95</c:v>
                </c:pt>
                <c:pt idx="891">
                  <c:v>177.95</c:v>
                </c:pt>
                <c:pt idx="892">
                  <c:v>177.95</c:v>
                </c:pt>
                <c:pt idx="893">
                  <c:v>177.95</c:v>
                </c:pt>
                <c:pt idx="894">
                  <c:v>177.95</c:v>
                </c:pt>
                <c:pt idx="895">
                  <c:v>177.95</c:v>
                </c:pt>
                <c:pt idx="896">
                  <c:v>177.95</c:v>
                </c:pt>
                <c:pt idx="897">
                  <c:v>177.95</c:v>
                </c:pt>
                <c:pt idx="898">
                  <c:v>177.95</c:v>
                </c:pt>
                <c:pt idx="899">
                  <c:v>177.95</c:v>
                </c:pt>
                <c:pt idx="900">
                  <c:v>177.95</c:v>
                </c:pt>
                <c:pt idx="901">
                  <c:v>177.95</c:v>
                </c:pt>
                <c:pt idx="902">
                  <c:v>177.95</c:v>
                </c:pt>
                <c:pt idx="903">
                  <c:v>177.95</c:v>
                </c:pt>
                <c:pt idx="904">
                  <c:v>177.95</c:v>
                </c:pt>
                <c:pt idx="905">
                  <c:v>177.95</c:v>
                </c:pt>
                <c:pt idx="906">
                  <c:v>177.95</c:v>
                </c:pt>
                <c:pt idx="907">
                  <c:v>177.95</c:v>
                </c:pt>
                <c:pt idx="908">
                  <c:v>177.95</c:v>
                </c:pt>
                <c:pt idx="909">
                  <c:v>177.95</c:v>
                </c:pt>
                <c:pt idx="910">
                  <c:v>177.95</c:v>
                </c:pt>
                <c:pt idx="911">
                  <c:v>177.95</c:v>
                </c:pt>
                <c:pt idx="912">
                  <c:v>177.95</c:v>
                </c:pt>
                <c:pt idx="913">
                  <c:v>177.95</c:v>
                </c:pt>
                <c:pt idx="914">
                  <c:v>177.95</c:v>
                </c:pt>
                <c:pt idx="915">
                  <c:v>177.95</c:v>
                </c:pt>
                <c:pt idx="916">
                  <c:v>177.95</c:v>
                </c:pt>
                <c:pt idx="917">
                  <c:v>177.95</c:v>
                </c:pt>
                <c:pt idx="918">
                  <c:v>177.95</c:v>
                </c:pt>
                <c:pt idx="919">
                  <c:v>177.95</c:v>
                </c:pt>
                <c:pt idx="920">
                  <c:v>177.95</c:v>
                </c:pt>
                <c:pt idx="921">
                  <c:v>177.95</c:v>
                </c:pt>
                <c:pt idx="922">
                  <c:v>177.95</c:v>
                </c:pt>
                <c:pt idx="923">
                  <c:v>177.95</c:v>
                </c:pt>
                <c:pt idx="924">
                  <c:v>177.95</c:v>
                </c:pt>
                <c:pt idx="925">
                  <c:v>177.95</c:v>
                </c:pt>
                <c:pt idx="926">
                  <c:v>177.95</c:v>
                </c:pt>
                <c:pt idx="927">
                  <c:v>177.95</c:v>
                </c:pt>
                <c:pt idx="928">
                  <c:v>177.95</c:v>
                </c:pt>
                <c:pt idx="929">
                  <c:v>177.95</c:v>
                </c:pt>
                <c:pt idx="930">
                  <c:v>177.95</c:v>
                </c:pt>
                <c:pt idx="931">
                  <c:v>177.95</c:v>
                </c:pt>
                <c:pt idx="932">
                  <c:v>177.95</c:v>
                </c:pt>
                <c:pt idx="933">
                  <c:v>177.95</c:v>
                </c:pt>
                <c:pt idx="934">
                  <c:v>177.95</c:v>
                </c:pt>
                <c:pt idx="935">
                  <c:v>177.95</c:v>
                </c:pt>
                <c:pt idx="936">
                  <c:v>177.95</c:v>
                </c:pt>
                <c:pt idx="937">
                  <c:v>177.95</c:v>
                </c:pt>
                <c:pt idx="938">
                  <c:v>177.95</c:v>
                </c:pt>
                <c:pt idx="939">
                  <c:v>177.95</c:v>
                </c:pt>
                <c:pt idx="940">
                  <c:v>177.95</c:v>
                </c:pt>
                <c:pt idx="941">
                  <c:v>177.95</c:v>
                </c:pt>
                <c:pt idx="942">
                  <c:v>177.95</c:v>
                </c:pt>
                <c:pt idx="943">
                  <c:v>177.95</c:v>
                </c:pt>
                <c:pt idx="944">
                  <c:v>177.95</c:v>
                </c:pt>
                <c:pt idx="945">
                  <c:v>177.95</c:v>
                </c:pt>
                <c:pt idx="946">
                  <c:v>177.95</c:v>
                </c:pt>
                <c:pt idx="947">
                  <c:v>177.95</c:v>
                </c:pt>
                <c:pt idx="948">
                  <c:v>177.95</c:v>
                </c:pt>
                <c:pt idx="949">
                  <c:v>177.95</c:v>
                </c:pt>
                <c:pt idx="950">
                  <c:v>177.95</c:v>
                </c:pt>
                <c:pt idx="951">
                  <c:v>177.95</c:v>
                </c:pt>
                <c:pt idx="952">
                  <c:v>177.95</c:v>
                </c:pt>
                <c:pt idx="953">
                  <c:v>177.95</c:v>
                </c:pt>
                <c:pt idx="954">
                  <c:v>177.95</c:v>
                </c:pt>
                <c:pt idx="955">
                  <c:v>177.95</c:v>
                </c:pt>
                <c:pt idx="956">
                  <c:v>177.95</c:v>
                </c:pt>
                <c:pt idx="957">
                  <c:v>177.95</c:v>
                </c:pt>
                <c:pt idx="958">
                  <c:v>177.95</c:v>
                </c:pt>
                <c:pt idx="959">
                  <c:v>177.95</c:v>
                </c:pt>
                <c:pt idx="960">
                  <c:v>177.95</c:v>
                </c:pt>
                <c:pt idx="961">
                  <c:v>177.95</c:v>
                </c:pt>
                <c:pt idx="962">
                  <c:v>177.95</c:v>
                </c:pt>
                <c:pt idx="963">
                  <c:v>177.95</c:v>
                </c:pt>
                <c:pt idx="964">
                  <c:v>177.95</c:v>
                </c:pt>
                <c:pt idx="965">
                  <c:v>177.95</c:v>
                </c:pt>
                <c:pt idx="966">
                  <c:v>177.95</c:v>
                </c:pt>
                <c:pt idx="967">
                  <c:v>177.95</c:v>
                </c:pt>
                <c:pt idx="968">
                  <c:v>177.95</c:v>
                </c:pt>
                <c:pt idx="969">
                  <c:v>177.95</c:v>
                </c:pt>
                <c:pt idx="970">
                  <c:v>177.95</c:v>
                </c:pt>
                <c:pt idx="971">
                  <c:v>177.95</c:v>
                </c:pt>
                <c:pt idx="972">
                  <c:v>177.95</c:v>
                </c:pt>
                <c:pt idx="973">
                  <c:v>177.95</c:v>
                </c:pt>
                <c:pt idx="974">
                  <c:v>177.95</c:v>
                </c:pt>
                <c:pt idx="975">
                  <c:v>177.95</c:v>
                </c:pt>
                <c:pt idx="976">
                  <c:v>177.95</c:v>
                </c:pt>
                <c:pt idx="977">
                  <c:v>177.95</c:v>
                </c:pt>
                <c:pt idx="978">
                  <c:v>177.95</c:v>
                </c:pt>
                <c:pt idx="979">
                  <c:v>177.95</c:v>
                </c:pt>
                <c:pt idx="980">
                  <c:v>177.95</c:v>
                </c:pt>
                <c:pt idx="981">
                  <c:v>177.95</c:v>
                </c:pt>
                <c:pt idx="982">
                  <c:v>177.95</c:v>
                </c:pt>
                <c:pt idx="983">
                  <c:v>177.95</c:v>
                </c:pt>
                <c:pt idx="984">
                  <c:v>177.95</c:v>
                </c:pt>
                <c:pt idx="985">
                  <c:v>177.95</c:v>
                </c:pt>
                <c:pt idx="986">
                  <c:v>177.95</c:v>
                </c:pt>
                <c:pt idx="987">
                  <c:v>177.95</c:v>
                </c:pt>
                <c:pt idx="988">
                  <c:v>177.95</c:v>
                </c:pt>
                <c:pt idx="989">
                  <c:v>177.95</c:v>
                </c:pt>
                <c:pt idx="990">
                  <c:v>177.95</c:v>
                </c:pt>
                <c:pt idx="991">
                  <c:v>177.95</c:v>
                </c:pt>
                <c:pt idx="992">
                  <c:v>177.95</c:v>
                </c:pt>
                <c:pt idx="993">
                  <c:v>177.95</c:v>
                </c:pt>
                <c:pt idx="994">
                  <c:v>177.95</c:v>
                </c:pt>
                <c:pt idx="995">
                  <c:v>177.95</c:v>
                </c:pt>
                <c:pt idx="996">
                  <c:v>177.95</c:v>
                </c:pt>
                <c:pt idx="997">
                  <c:v>177.95</c:v>
                </c:pt>
                <c:pt idx="998">
                  <c:v>177.95</c:v>
                </c:pt>
                <c:pt idx="999">
                  <c:v>177.95</c:v>
                </c:pt>
                <c:pt idx="1000">
                  <c:v>177.95</c:v>
                </c:pt>
                <c:pt idx="1001">
                  <c:v>177.95</c:v>
                </c:pt>
                <c:pt idx="1002">
                  <c:v>177.95</c:v>
                </c:pt>
                <c:pt idx="1003">
                  <c:v>177.95</c:v>
                </c:pt>
                <c:pt idx="1004">
                  <c:v>177.95</c:v>
                </c:pt>
                <c:pt idx="1005">
                  <c:v>177.95</c:v>
                </c:pt>
                <c:pt idx="1006">
                  <c:v>177.95</c:v>
                </c:pt>
                <c:pt idx="1007">
                  <c:v>177.95</c:v>
                </c:pt>
                <c:pt idx="1008">
                  <c:v>177.95</c:v>
                </c:pt>
                <c:pt idx="1009">
                  <c:v>177.95</c:v>
                </c:pt>
                <c:pt idx="1010">
                  <c:v>177.95</c:v>
                </c:pt>
                <c:pt idx="1011">
                  <c:v>177.95</c:v>
                </c:pt>
                <c:pt idx="1012">
                  <c:v>177.95</c:v>
                </c:pt>
                <c:pt idx="1013">
                  <c:v>177.95</c:v>
                </c:pt>
                <c:pt idx="1014">
                  <c:v>177.95</c:v>
                </c:pt>
                <c:pt idx="1015">
                  <c:v>177.95</c:v>
                </c:pt>
                <c:pt idx="1016">
                  <c:v>177.95</c:v>
                </c:pt>
                <c:pt idx="1017">
                  <c:v>177.95</c:v>
                </c:pt>
                <c:pt idx="1018">
                  <c:v>177.95</c:v>
                </c:pt>
                <c:pt idx="1019">
                  <c:v>177.95</c:v>
                </c:pt>
                <c:pt idx="1020">
                  <c:v>177.95</c:v>
                </c:pt>
                <c:pt idx="1021">
                  <c:v>177.95</c:v>
                </c:pt>
                <c:pt idx="1022">
                  <c:v>177.95</c:v>
                </c:pt>
                <c:pt idx="1023">
                  <c:v>177.95</c:v>
                </c:pt>
                <c:pt idx="1024">
                  <c:v>177.95</c:v>
                </c:pt>
                <c:pt idx="1025">
                  <c:v>177.95</c:v>
                </c:pt>
                <c:pt idx="1026">
                  <c:v>177.95</c:v>
                </c:pt>
                <c:pt idx="1027">
                  <c:v>177.95</c:v>
                </c:pt>
                <c:pt idx="1028">
                  <c:v>177.95</c:v>
                </c:pt>
                <c:pt idx="1029">
                  <c:v>177.95</c:v>
                </c:pt>
                <c:pt idx="1030">
                  <c:v>177.95</c:v>
                </c:pt>
                <c:pt idx="1031">
                  <c:v>177.95</c:v>
                </c:pt>
                <c:pt idx="1032">
                  <c:v>177.95</c:v>
                </c:pt>
                <c:pt idx="1033">
                  <c:v>177.95</c:v>
                </c:pt>
                <c:pt idx="1034">
                  <c:v>177.95</c:v>
                </c:pt>
                <c:pt idx="1035">
                  <c:v>177.95</c:v>
                </c:pt>
                <c:pt idx="1036">
                  <c:v>177.95</c:v>
                </c:pt>
                <c:pt idx="1037">
                  <c:v>177.95</c:v>
                </c:pt>
                <c:pt idx="1038">
                  <c:v>177.95</c:v>
                </c:pt>
                <c:pt idx="1039">
                  <c:v>177.95</c:v>
                </c:pt>
                <c:pt idx="1040">
                  <c:v>177.95</c:v>
                </c:pt>
                <c:pt idx="1041">
                  <c:v>177.95</c:v>
                </c:pt>
                <c:pt idx="1042">
                  <c:v>177.95</c:v>
                </c:pt>
                <c:pt idx="1043">
                  <c:v>177.95</c:v>
                </c:pt>
                <c:pt idx="1044">
                  <c:v>177.95</c:v>
                </c:pt>
                <c:pt idx="1045">
                  <c:v>177.95</c:v>
                </c:pt>
                <c:pt idx="1046">
                  <c:v>177.95</c:v>
                </c:pt>
                <c:pt idx="1047">
                  <c:v>177.95</c:v>
                </c:pt>
                <c:pt idx="1048">
                  <c:v>177.95</c:v>
                </c:pt>
                <c:pt idx="1049">
                  <c:v>177.95</c:v>
                </c:pt>
                <c:pt idx="1050">
                  <c:v>177.95</c:v>
                </c:pt>
                <c:pt idx="1051">
                  <c:v>177.95</c:v>
                </c:pt>
                <c:pt idx="1052">
                  <c:v>177.95</c:v>
                </c:pt>
                <c:pt idx="1053">
                  <c:v>177.95</c:v>
                </c:pt>
                <c:pt idx="1054">
                  <c:v>177.95</c:v>
                </c:pt>
                <c:pt idx="1055">
                  <c:v>177.95</c:v>
                </c:pt>
                <c:pt idx="1056">
                  <c:v>177.95</c:v>
                </c:pt>
                <c:pt idx="1057">
                  <c:v>177.95</c:v>
                </c:pt>
                <c:pt idx="1058">
                  <c:v>177.95</c:v>
                </c:pt>
                <c:pt idx="1059">
                  <c:v>177.95</c:v>
                </c:pt>
                <c:pt idx="1060">
                  <c:v>177.95</c:v>
                </c:pt>
                <c:pt idx="1061">
                  <c:v>177.95</c:v>
                </c:pt>
                <c:pt idx="1062">
                  <c:v>177.95</c:v>
                </c:pt>
                <c:pt idx="1063">
                  <c:v>177.95</c:v>
                </c:pt>
                <c:pt idx="1064">
                  <c:v>177.95</c:v>
                </c:pt>
                <c:pt idx="1065">
                  <c:v>177.95</c:v>
                </c:pt>
                <c:pt idx="1066">
                  <c:v>177.95</c:v>
                </c:pt>
                <c:pt idx="1067">
                  <c:v>177.95</c:v>
                </c:pt>
                <c:pt idx="1068">
                  <c:v>177.95</c:v>
                </c:pt>
                <c:pt idx="1069">
                  <c:v>177.95</c:v>
                </c:pt>
                <c:pt idx="1070">
                  <c:v>177.95</c:v>
                </c:pt>
                <c:pt idx="1071">
                  <c:v>177.95</c:v>
                </c:pt>
                <c:pt idx="1072">
                  <c:v>177.95</c:v>
                </c:pt>
                <c:pt idx="1073">
                  <c:v>177.95</c:v>
                </c:pt>
                <c:pt idx="1074">
                  <c:v>177.95</c:v>
                </c:pt>
                <c:pt idx="1075">
                  <c:v>177.95</c:v>
                </c:pt>
                <c:pt idx="1076">
                  <c:v>177.95</c:v>
                </c:pt>
                <c:pt idx="1077">
                  <c:v>177.95</c:v>
                </c:pt>
                <c:pt idx="1078">
                  <c:v>177.95</c:v>
                </c:pt>
                <c:pt idx="1079">
                  <c:v>177.95</c:v>
                </c:pt>
                <c:pt idx="1080">
                  <c:v>177.95</c:v>
                </c:pt>
                <c:pt idx="1081">
                  <c:v>177.95</c:v>
                </c:pt>
                <c:pt idx="1082">
                  <c:v>177.95</c:v>
                </c:pt>
                <c:pt idx="1083">
                  <c:v>177.95</c:v>
                </c:pt>
                <c:pt idx="1084">
                  <c:v>177.95</c:v>
                </c:pt>
                <c:pt idx="1085">
                  <c:v>177.95</c:v>
                </c:pt>
                <c:pt idx="1086">
                  <c:v>177.95</c:v>
                </c:pt>
                <c:pt idx="1087">
                  <c:v>177.95</c:v>
                </c:pt>
                <c:pt idx="1088">
                  <c:v>177.95</c:v>
                </c:pt>
                <c:pt idx="1089">
                  <c:v>177.95</c:v>
                </c:pt>
                <c:pt idx="1090">
                  <c:v>177.95</c:v>
                </c:pt>
                <c:pt idx="1091">
                  <c:v>177.95</c:v>
                </c:pt>
                <c:pt idx="1092">
                  <c:v>177.95</c:v>
                </c:pt>
                <c:pt idx="1093">
                  <c:v>177.95</c:v>
                </c:pt>
                <c:pt idx="1094">
                  <c:v>177.95</c:v>
                </c:pt>
                <c:pt idx="1095">
                  <c:v>177.95</c:v>
                </c:pt>
                <c:pt idx="1096">
                  <c:v>177.95</c:v>
                </c:pt>
                <c:pt idx="1097">
                  <c:v>177.95</c:v>
                </c:pt>
                <c:pt idx="1098">
                  <c:v>177.95</c:v>
                </c:pt>
                <c:pt idx="1099">
                  <c:v>177.95</c:v>
                </c:pt>
                <c:pt idx="1100">
                  <c:v>177.95</c:v>
                </c:pt>
                <c:pt idx="1101">
                  <c:v>177.95</c:v>
                </c:pt>
                <c:pt idx="1102">
                  <c:v>177.95</c:v>
                </c:pt>
                <c:pt idx="1103">
                  <c:v>177.95</c:v>
                </c:pt>
                <c:pt idx="1104">
                  <c:v>177.95</c:v>
                </c:pt>
                <c:pt idx="1105">
                  <c:v>177.95</c:v>
                </c:pt>
                <c:pt idx="1106">
                  <c:v>177.95</c:v>
                </c:pt>
                <c:pt idx="1107">
                  <c:v>177.95</c:v>
                </c:pt>
                <c:pt idx="1108">
                  <c:v>177.95</c:v>
                </c:pt>
                <c:pt idx="1109">
                  <c:v>177.95</c:v>
                </c:pt>
                <c:pt idx="1110">
                  <c:v>177.95</c:v>
                </c:pt>
                <c:pt idx="1111">
                  <c:v>177.95</c:v>
                </c:pt>
                <c:pt idx="1112">
                  <c:v>177.95</c:v>
                </c:pt>
                <c:pt idx="1113">
                  <c:v>177.95</c:v>
                </c:pt>
                <c:pt idx="1114">
                  <c:v>177.95</c:v>
                </c:pt>
                <c:pt idx="1115">
                  <c:v>177.95</c:v>
                </c:pt>
                <c:pt idx="1116">
                  <c:v>177.95</c:v>
                </c:pt>
                <c:pt idx="1117">
                  <c:v>177.95</c:v>
                </c:pt>
                <c:pt idx="1118">
                  <c:v>177.95</c:v>
                </c:pt>
                <c:pt idx="1119">
                  <c:v>177.95</c:v>
                </c:pt>
                <c:pt idx="1120">
                  <c:v>177.95</c:v>
                </c:pt>
                <c:pt idx="1121">
                  <c:v>177.95</c:v>
                </c:pt>
                <c:pt idx="1122">
                  <c:v>177.95</c:v>
                </c:pt>
                <c:pt idx="1123">
                  <c:v>177.95</c:v>
                </c:pt>
                <c:pt idx="1124">
                  <c:v>177.95</c:v>
                </c:pt>
                <c:pt idx="1125">
                  <c:v>177.95</c:v>
                </c:pt>
                <c:pt idx="1126">
                  <c:v>177.95</c:v>
                </c:pt>
                <c:pt idx="1127">
                  <c:v>177.95</c:v>
                </c:pt>
                <c:pt idx="1128">
                  <c:v>177.95</c:v>
                </c:pt>
                <c:pt idx="1129">
                  <c:v>177.95</c:v>
                </c:pt>
                <c:pt idx="1130">
                  <c:v>177.95</c:v>
                </c:pt>
                <c:pt idx="1131">
                  <c:v>177.95</c:v>
                </c:pt>
                <c:pt idx="1132">
                  <c:v>177.95</c:v>
                </c:pt>
                <c:pt idx="1133">
                  <c:v>177.95</c:v>
                </c:pt>
                <c:pt idx="1134">
                  <c:v>177.95</c:v>
                </c:pt>
                <c:pt idx="1135">
                  <c:v>177.95</c:v>
                </c:pt>
                <c:pt idx="1136">
                  <c:v>177.95</c:v>
                </c:pt>
                <c:pt idx="1137">
                  <c:v>177.95</c:v>
                </c:pt>
                <c:pt idx="1138">
                  <c:v>177.95</c:v>
                </c:pt>
                <c:pt idx="1139">
                  <c:v>177.95</c:v>
                </c:pt>
                <c:pt idx="1140">
                  <c:v>177.95</c:v>
                </c:pt>
                <c:pt idx="1141">
                  <c:v>177.95</c:v>
                </c:pt>
                <c:pt idx="1142">
                  <c:v>177.95</c:v>
                </c:pt>
                <c:pt idx="1143">
                  <c:v>177.95</c:v>
                </c:pt>
                <c:pt idx="1144">
                  <c:v>177.95</c:v>
                </c:pt>
                <c:pt idx="1145">
                  <c:v>177.95</c:v>
                </c:pt>
                <c:pt idx="1146">
                  <c:v>177.95</c:v>
                </c:pt>
                <c:pt idx="1147">
                  <c:v>177.95</c:v>
                </c:pt>
                <c:pt idx="1148">
                  <c:v>177.95</c:v>
                </c:pt>
                <c:pt idx="1149">
                  <c:v>177.95</c:v>
                </c:pt>
                <c:pt idx="1150">
                  <c:v>177.95</c:v>
                </c:pt>
                <c:pt idx="1151">
                  <c:v>177.95</c:v>
                </c:pt>
                <c:pt idx="1152">
                  <c:v>177.95</c:v>
                </c:pt>
                <c:pt idx="1153">
                  <c:v>177.95</c:v>
                </c:pt>
                <c:pt idx="1154">
                  <c:v>177.95</c:v>
                </c:pt>
                <c:pt idx="1155">
                  <c:v>177.95</c:v>
                </c:pt>
                <c:pt idx="1156">
                  <c:v>177.95</c:v>
                </c:pt>
                <c:pt idx="1157">
                  <c:v>177.95</c:v>
                </c:pt>
                <c:pt idx="1158">
                  <c:v>177.95</c:v>
                </c:pt>
                <c:pt idx="1159">
                  <c:v>177.95</c:v>
                </c:pt>
                <c:pt idx="1160">
                  <c:v>177.95</c:v>
                </c:pt>
                <c:pt idx="1161">
                  <c:v>177.95</c:v>
                </c:pt>
                <c:pt idx="1162">
                  <c:v>177.95</c:v>
                </c:pt>
                <c:pt idx="1163">
                  <c:v>177.95</c:v>
                </c:pt>
                <c:pt idx="1164">
                  <c:v>177.95</c:v>
                </c:pt>
                <c:pt idx="1165">
                  <c:v>177.95</c:v>
                </c:pt>
                <c:pt idx="1166">
                  <c:v>177.95</c:v>
                </c:pt>
                <c:pt idx="1167">
                  <c:v>177.95</c:v>
                </c:pt>
                <c:pt idx="1168">
                  <c:v>177.95</c:v>
                </c:pt>
                <c:pt idx="1169">
                  <c:v>177.95</c:v>
                </c:pt>
                <c:pt idx="1170">
                  <c:v>177.95</c:v>
                </c:pt>
                <c:pt idx="1171">
                  <c:v>177.95</c:v>
                </c:pt>
                <c:pt idx="1172">
                  <c:v>177.95</c:v>
                </c:pt>
                <c:pt idx="1173">
                  <c:v>177.95</c:v>
                </c:pt>
                <c:pt idx="1174">
                  <c:v>177.95</c:v>
                </c:pt>
                <c:pt idx="1175">
                  <c:v>177.95</c:v>
                </c:pt>
                <c:pt idx="1176">
                  <c:v>177.95</c:v>
                </c:pt>
                <c:pt idx="1177">
                  <c:v>177.95</c:v>
                </c:pt>
                <c:pt idx="1178">
                  <c:v>177.95</c:v>
                </c:pt>
                <c:pt idx="1179">
                  <c:v>177.95</c:v>
                </c:pt>
                <c:pt idx="1180">
                  <c:v>177.95</c:v>
                </c:pt>
                <c:pt idx="1181">
                  <c:v>177.95</c:v>
                </c:pt>
                <c:pt idx="1182">
                  <c:v>177.95</c:v>
                </c:pt>
                <c:pt idx="1183">
                  <c:v>177.95</c:v>
                </c:pt>
                <c:pt idx="1184">
                  <c:v>177.95</c:v>
                </c:pt>
                <c:pt idx="1185">
                  <c:v>177.95</c:v>
                </c:pt>
                <c:pt idx="1186">
                  <c:v>177.95</c:v>
                </c:pt>
                <c:pt idx="1187">
                  <c:v>177.95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396928"/>
        <c:axId val="156411392"/>
      </c:lineChart>
      <c:lineChart>
        <c:grouping val="standard"/>
        <c:varyColors val="0"/>
        <c:ser>
          <c:idx val="11"/>
          <c:order val="11"/>
          <c:tx>
            <c:strRef>
              <c:f>'HR Chart Data'!$Q$7</c:f>
              <c:strCache>
                <c:ptCount val="1"/>
                <c:pt idx="0">
                  <c:v>SPM</c:v>
                </c:pt>
              </c:strCache>
            </c:strRef>
          </c:tx>
          <c:spPr>
            <a:ln w="19050" cmpd="sng">
              <a:solidFill>
                <a:prstClr val="black"/>
              </a:solidFill>
              <a:prstDash val="solid"/>
            </a:ln>
          </c:spPr>
          <c:marker>
            <c:symbol val="none"/>
          </c:marker>
          <c:val>
            <c:numRef>
              <c:f>[0]!HRChart13</c:f>
              <c:numCache>
                <c:formatCode>General</c:formatCode>
                <c:ptCount val="1188"/>
                <c:pt idx="0">
                  <c:v>0</c:v>
                </c:pt>
                <c:pt idx="1">
                  <c:v>20</c:v>
                </c:pt>
                <c:pt idx="2">
                  <c:v>20</c:v>
                </c:pt>
                <c:pt idx="3">
                  <c:v>18</c:v>
                </c:pt>
                <c:pt idx="4">
                  <c:v>19</c:v>
                </c:pt>
                <c:pt idx="5">
                  <c:v>19</c:v>
                </c:pt>
                <c:pt idx="6">
                  <c:v>19</c:v>
                </c:pt>
                <c:pt idx="7">
                  <c:v>19</c:v>
                </c:pt>
                <c:pt idx="8">
                  <c:v>18</c:v>
                </c:pt>
                <c:pt idx="9">
                  <c:v>19</c:v>
                </c:pt>
                <c:pt idx="10">
                  <c:v>19</c:v>
                </c:pt>
                <c:pt idx="11">
                  <c:v>19</c:v>
                </c:pt>
                <c:pt idx="12">
                  <c:v>19</c:v>
                </c:pt>
                <c:pt idx="13">
                  <c:v>19</c:v>
                </c:pt>
                <c:pt idx="14">
                  <c:v>19</c:v>
                </c:pt>
                <c:pt idx="15">
                  <c:v>19</c:v>
                </c:pt>
                <c:pt idx="16">
                  <c:v>19</c:v>
                </c:pt>
                <c:pt idx="17">
                  <c:v>19</c:v>
                </c:pt>
                <c:pt idx="18">
                  <c:v>19</c:v>
                </c:pt>
                <c:pt idx="19">
                  <c:v>19</c:v>
                </c:pt>
                <c:pt idx="20">
                  <c:v>19</c:v>
                </c:pt>
                <c:pt idx="21">
                  <c:v>18</c:v>
                </c:pt>
                <c:pt idx="22">
                  <c:v>19</c:v>
                </c:pt>
                <c:pt idx="23">
                  <c:v>19</c:v>
                </c:pt>
                <c:pt idx="24">
                  <c:v>19</c:v>
                </c:pt>
                <c:pt idx="25">
                  <c:v>19</c:v>
                </c:pt>
                <c:pt idx="26">
                  <c:v>19</c:v>
                </c:pt>
                <c:pt idx="27">
                  <c:v>19</c:v>
                </c:pt>
                <c:pt idx="28">
                  <c:v>19</c:v>
                </c:pt>
                <c:pt idx="29">
                  <c:v>19</c:v>
                </c:pt>
                <c:pt idx="30">
                  <c:v>20</c:v>
                </c:pt>
                <c:pt idx="31">
                  <c:v>19</c:v>
                </c:pt>
                <c:pt idx="32">
                  <c:v>19</c:v>
                </c:pt>
                <c:pt idx="33">
                  <c:v>19</c:v>
                </c:pt>
                <c:pt idx="34">
                  <c:v>20</c:v>
                </c:pt>
                <c:pt idx="35">
                  <c:v>20</c:v>
                </c:pt>
                <c:pt idx="36">
                  <c:v>19</c:v>
                </c:pt>
                <c:pt idx="37">
                  <c:v>19</c:v>
                </c:pt>
                <c:pt idx="38">
                  <c:v>19</c:v>
                </c:pt>
                <c:pt idx="39">
                  <c:v>20</c:v>
                </c:pt>
                <c:pt idx="40">
                  <c:v>19</c:v>
                </c:pt>
                <c:pt idx="41">
                  <c:v>19</c:v>
                </c:pt>
                <c:pt idx="42">
                  <c:v>19</c:v>
                </c:pt>
                <c:pt idx="43">
                  <c:v>19</c:v>
                </c:pt>
                <c:pt idx="44">
                  <c:v>20</c:v>
                </c:pt>
                <c:pt idx="45">
                  <c:v>20</c:v>
                </c:pt>
                <c:pt idx="46">
                  <c:v>19</c:v>
                </c:pt>
                <c:pt idx="47">
                  <c:v>19</c:v>
                </c:pt>
                <c:pt idx="48">
                  <c:v>20</c:v>
                </c:pt>
                <c:pt idx="49">
                  <c:v>20</c:v>
                </c:pt>
                <c:pt idx="50">
                  <c:v>19</c:v>
                </c:pt>
                <c:pt idx="51">
                  <c:v>19</c:v>
                </c:pt>
                <c:pt idx="52">
                  <c:v>19</c:v>
                </c:pt>
                <c:pt idx="53">
                  <c:v>19</c:v>
                </c:pt>
                <c:pt idx="54">
                  <c:v>19</c:v>
                </c:pt>
                <c:pt idx="55">
                  <c:v>20</c:v>
                </c:pt>
                <c:pt idx="56">
                  <c:v>20</c:v>
                </c:pt>
                <c:pt idx="57">
                  <c:v>19</c:v>
                </c:pt>
                <c:pt idx="58">
                  <c:v>20</c:v>
                </c:pt>
                <c:pt idx="59">
                  <c:v>20</c:v>
                </c:pt>
                <c:pt idx="60">
                  <c:v>19</c:v>
                </c:pt>
                <c:pt idx="61">
                  <c:v>20</c:v>
                </c:pt>
                <c:pt idx="62">
                  <c:v>20</c:v>
                </c:pt>
                <c:pt idx="63">
                  <c:v>19</c:v>
                </c:pt>
                <c:pt idx="64">
                  <c:v>19</c:v>
                </c:pt>
                <c:pt idx="65">
                  <c:v>19</c:v>
                </c:pt>
                <c:pt idx="66">
                  <c:v>19</c:v>
                </c:pt>
                <c:pt idx="67">
                  <c:v>19</c:v>
                </c:pt>
                <c:pt idx="68">
                  <c:v>19</c:v>
                </c:pt>
                <c:pt idx="69">
                  <c:v>19</c:v>
                </c:pt>
                <c:pt idx="70">
                  <c:v>20</c:v>
                </c:pt>
                <c:pt idx="71">
                  <c:v>20</c:v>
                </c:pt>
                <c:pt idx="72">
                  <c:v>19</c:v>
                </c:pt>
                <c:pt idx="73">
                  <c:v>19</c:v>
                </c:pt>
                <c:pt idx="74">
                  <c:v>19</c:v>
                </c:pt>
                <c:pt idx="75">
                  <c:v>19</c:v>
                </c:pt>
                <c:pt idx="76">
                  <c:v>19</c:v>
                </c:pt>
                <c:pt idx="77">
                  <c:v>19</c:v>
                </c:pt>
                <c:pt idx="78">
                  <c:v>19</c:v>
                </c:pt>
                <c:pt idx="79">
                  <c:v>19</c:v>
                </c:pt>
                <c:pt idx="80">
                  <c:v>19</c:v>
                </c:pt>
                <c:pt idx="81">
                  <c:v>20</c:v>
                </c:pt>
                <c:pt idx="82">
                  <c:v>20</c:v>
                </c:pt>
                <c:pt idx="83">
                  <c:v>19</c:v>
                </c:pt>
                <c:pt idx="84">
                  <c:v>20</c:v>
                </c:pt>
                <c:pt idx="85">
                  <c:v>20</c:v>
                </c:pt>
                <c:pt idx="86">
                  <c:v>19</c:v>
                </c:pt>
                <c:pt idx="87">
                  <c:v>20</c:v>
                </c:pt>
                <c:pt idx="88">
                  <c:v>20</c:v>
                </c:pt>
                <c:pt idx="89">
                  <c:v>20</c:v>
                </c:pt>
                <c:pt idx="90">
                  <c:v>19</c:v>
                </c:pt>
                <c:pt idx="91">
                  <c:v>20</c:v>
                </c:pt>
                <c:pt idx="92">
                  <c:v>20</c:v>
                </c:pt>
                <c:pt idx="93">
                  <c:v>20</c:v>
                </c:pt>
                <c:pt idx="94">
                  <c:v>19</c:v>
                </c:pt>
                <c:pt idx="95">
                  <c:v>20</c:v>
                </c:pt>
                <c:pt idx="96">
                  <c:v>19</c:v>
                </c:pt>
                <c:pt idx="97">
                  <c:v>19</c:v>
                </c:pt>
                <c:pt idx="98">
                  <c:v>19</c:v>
                </c:pt>
                <c:pt idx="99">
                  <c:v>19</c:v>
                </c:pt>
                <c:pt idx="100">
                  <c:v>19</c:v>
                </c:pt>
                <c:pt idx="101">
                  <c:v>19</c:v>
                </c:pt>
                <c:pt idx="102">
                  <c:v>19</c:v>
                </c:pt>
                <c:pt idx="103">
                  <c:v>19</c:v>
                </c:pt>
                <c:pt idx="104">
                  <c:v>19</c:v>
                </c:pt>
                <c:pt idx="105">
                  <c:v>20</c:v>
                </c:pt>
                <c:pt idx="106">
                  <c:v>19</c:v>
                </c:pt>
                <c:pt idx="107">
                  <c:v>18</c:v>
                </c:pt>
                <c:pt idx="108">
                  <c:v>19</c:v>
                </c:pt>
                <c:pt idx="109">
                  <c:v>19</c:v>
                </c:pt>
                <c:pt idx="110">
                  <c:v>20</c:v>
                </c:pt>
                <c:pt idx="111">
                  <c:v>19</c:v>
                </c:pt>
                <c:pt idx="112">
                  <c:v>19</c:v>
                </c:pt>
                <c:pt idx="113">
                  <c:v>19</c:v>
                </c:pt>
                <c:pt idx="114">
                  <c:v>19</c:v>
                </c:pt>
                <c:pt idx="115">
                  <c:v>20</c:v>
                </c:pt>
                <c:pt idx="116">
                  <c:v>20</c:v>
                </c:pt>
                <c:pt idx="117">
                  <c:v>19</c:v>
                </c:pt>
                <c:pt idx="118">
                  <c:v>20</c:v>
                </c:pt>
                <c:pt idx="119">
                  <c:v>20</c:v>
                </c:pt>
                <c:pt idx="120">
                  <c:v>19</c:v>
                </c:pt>
                <c:pt idx="121">
                  <c:v>19</c:v>
                </c:pt>
                <c:pt idx="122">
                  <c:v>20</c:v>
                </c:pt>
                <c:pt idx="123">
                  <c:v>20</c:v>
                </c:pt>
                <c:pt idx="124">
                  <c:v>19</c:v>
                </c:pt>
                <c:pt idx="125">
                  <c:v>19</c:v>
                </c:pt>
                <c:pt idx="126">
                  <c:v>19</c:v>
                </c:pt>
                <c:pt idx="127">
                  <c:v>20</c:v>
                </c:pt>
                <c:pt idx="128">
                  <c:v>20</c:v>
                </c:pt>
                <c:pt idx="129">
                  <c:v>19</c:v>
                </c:pt>
                <c:pt idx="130">
                  <c:v>19</c:v>
                </c:pt>
                <c:pt idx="131">
                  <c:v>19</c:v>
                </c:pt>
                <c:pt idx="132">
                  <c:v>19</c:v>
                </c:pt>
                <c:pt idx="133">
                  <c:v>19</c:v>
                </c:pt>
                <c:pt idx="134">
                  <c:v>19</c:v>
                </c:pt>
                <c:pt idx="135">
                  <c:v>19</c:v>
                </c:pt>
                <c:pt idx="136">
                  <c:v>19</c:v>
                </c:pt>
                <c:pt idx="137">
                  <c:v>20</c:v>
                </c:pt>
                <c:pt idx="138">
                  <c:v>19</c:v>
                </c:pt>
                <c:pt idx="139">
                  <c:v>20</c:v>
                </c:pt>
                <c:pt idx="140">
                  <c:v>19</c:v>
                </c:pt>
                <c:pt idx="141">
                  <c:v>19</c:v>
                </c:pt>
                <c:pt idx="142">
                  <c:v>19</c:v>
                </c:pt>
                <c:pt idx="143">
                  <c:v>19</c:v>
                </c:pt>
                <c:pt idx="144">
                  <c:v>20</c:v>
                </c:pt>
                <c:pt idx="145">
                  <c:v>19</c:v>
                </c:pt>
                <c:pt idx="146">
                  <c:v>19</c:v>
                </c:pt>
                <c:pt idx="147">
                  <c:v>19</c:v>
                </c:pt>
                <c:pt idx="148">
                  <c:v>19</c:v>
                </c:pt>
                <c:pt idx="149">
                  <c:v>19</c:v>
                </c:pt>
                <c:pt idx="150">
                  <c:v>19</c:v>
                </c:pt>
                <c:pt idx="151">
                  <c:v>19</c:v>
                </c:pt>
                <c:pt idx="152">
                  <c:v>20</c:v>
                </c:pt>
                <c:pt idx="153">
                  <c:v>20</c:v>
                </c:pt>
                <c:pt idx="154">
                  <c:v>19</c:v>
                </c:pt>
                <c:pt idx="155">
                  <c:v>20</c:v>
                </c:pt>
                <c:pt idx="156">
                  <c:v>19</c:v>
                </c:pt>
                <c:pt idx="157">
                  <c:v>19</c:v>
                </c:pt>
                <c:pt idx="158">
                  <c:v>19</c:v>
                </c:pt>
                <c:pt idx="159">
                  <c:v>19</c:v>
                </c:pt>
                <c:pt idx="160">
                  <c:v>20</c:v>
                </c:pt>
                <c:pt idx="161">
                  <c:v>19</c:v>
                </c:pt>
                <c:pt idx="162">
                  <c:v>19</c:v>
                </c:pt>
                <c:pt idx="163">
                  <c:v>19</c:v>
                </c:pt>
                <c:pt idx="164">
                  <c:v>20</c:v>
                </c:pt>
                <c:pt idx="165">
                  <c:v>19</c:v>
                </c:pt>
                <c:pt idx="166">
                  <c:v>20</c:v>
                </c:pt>
                <c:pt idx="167">
                  <c:v>19</c:v>
                </c:pt>
                <c:pt idx="168">
                  <c:v>19</c:v>
                </c:pt>
                <c:pt idx="169">
                  <c:v>19</c:v>
                </c:pt>
                <c:pt idx="170">
                  <c:v>19</c:v>
                </c:pt>
                <c:pt idx="171">
                  <c:v>19</c:v>
                </c:pt>
                <c:pt idx="172">
                  <c:v>19</c:v>
                </c:pt>
                <c:pt idx="173">
                  <c:v>20</c:v>
                </c:pt>
                <c:pt idx="174">
                  <c:v>19</c:v>
                </c:pt>
                <c:pt idx="175">
                  <c:v>19</c:v>
                </c:pt>
                <c:pt idx="176">
                  <c:v>19</c:v>
                </c:pt>
                <c:pt idx="177">
                  <c:v>19</c:v>
                </c:pt>
                <c:pt idx="178">
                  <c:v>19</c:v>
                </c:pt>
                <c:pt idx="179">
                  <c:v>19</c:v>
                </c:pt>
                <c:pt idx="180">
                  <c:v>20</c:v>
                </c:pt>
                <c:pt idx="181">
                  <c:v>20</c:v>
                </c:pt>
                <c:pt idx="182">
                  <c:v>19</c:v>
                </c:pt>
                <c:pt idx="183">
                  <c:v>19</c:v>
                </c:pt>
                <c:pt idx="184">
                  <c:v>20</c:v>
                </c:pt>
                <c:pt idx="185">
                  <c:v>20</c:v>
                </c:pt>
                <c:pt idx="186">
                  <c:v>19</c:v>
                </c:pt>
                <c:pt idx="187">
                  <c:v>19</c:v>
                </c:pt>
                <c:pt idx="188">
                  <c:v>20</c:v>
                </c:pt>
                <c:pt idx="189">
                  <c:v>19</c:v>
                </c:pt>
                <c:pt idx="190">
                  <c:v>19</c:v>
                </c:pt>
                <c:pt idx="191">
                  <c:v>19</c:v>
                </c:pt>
                <c:pt idx="192">
                  <c:v>20</c:v>
                </c:pt>
                <c:pt idx="193">
                  <c:v>19</c:v>
                </c:pt>
                <c:pt idx="194">
                  <c:v>19</c:v>
                </c:pt>
                <c:pt idx="195">
                  <c:v>20</c:v>
                </c:pt>
                <c:pt idx="196">
                  <c:v>19</c:v>
                </c:pt>
                <c:pt idx="197">
                  <c:v>20</c:v>
                </c:pt>
                <c:pt idx="198">
                  <c:v>20</c:v>
                </c:pt>
                <c:pt idx="199">
                  <c:v>19</c:v>
                </c:pt>
                <c:pt idx="200">
                  <c:v>19</c:v>
                </c:pt>
                <c:pt idx="201">
                  <c:v>20</c:v>
                </c:pt>
                <c:pt idx="202">
                  <c:v>19</c:v>
                </c:pt>
                <c:pt idx="203">
                  <c:v>19</c:v>
                </c:pt>
                <c:pt idx="204">
                  <c:v>20</c:v>
                </c:pt>
                <c:pt idx="205">
                  <c:v>20</c:v>
                </c:pt>
                <c:pt idx="206">
                  <c:v>20</c:v>
                </c:pt>
                <c:pt idx="207">
                  <c:v>19</c:v>
                </c:pt>
                <c:pt idx="208">
                  <c:v>19</c:v>
                </c:pt>
                <c:pt idx="209">
                  <c:v>19</c:v>
                </c:pt>
                <c:pt idx="210">
                  <c:v>19</c:v>
                </c:pt>
                <c:pt idx="211">
                  <c:v>19</c:v>
                </c:pt>
                <c:pt idx="212">
                  <c:v>19</c:v>
                </c:pt>
                <c:pt idx="213">
                  <c:v>20</c:v>
                </c:pt>
                <c:pt idx="214">
                  <c:v>20</c:v>
                </c:pt>
                <c:pt idx="215">
                  <c:v>20</c:v>
                </c:pt>
                <c:pt idx="216">
                  <c:v>20</c:v>
                </c:pt>
                <c:pt idx="217">
                  <c:v>19</c:v>
                </c:pt>
                <c:pt idx="218">
                  <c:v>19</c:v>
                </c:pt>
                <c:pt idx="219">
                  <c:v>19</c:v>
                </c:pt>
                <c:pt idx="220">
                  <c:v>19</c:v>
                </c:pt>
                <c:pt idx="221">
                  <c:v>19</c:v>
                </c:pt>
                <c:pt idx="222">
                  <c:v>19</c:v>
                </c:pt>
                <c:pt idx="223">
                  <c:v>19</c:v>
                </c:pt>
                <c:pt idx="224">
                  <c:v>19</c:v>
                </c:pt>
                <c:pt idx="225">
                  <c:v>19</c:v>
                </c:pt>
                <c:pt idx="226">
                  <c:v>19</c:v>
                </c:pt>
                <c:pt idx="227">
                  <c:v>19</c:v>
                </c:pt>
                <c:pt idx="228">
                  <c:v>19</c:v>
                </c:pt>
                <c:pt idx="229">
                  <c:v>19</c:v>
                </c:pt>
                <c:pt idx="230">
                  <c:v>19</c:v>
                </c:pt>
                <c:pt idx="231">
                  <c:v>19</c:v>
                </c:pt>
                <c:pt idx="232">
                  <c:v>19</c:v>
                </c:pt>
                <c:pt idx="233">
                  <c:v>19</c:v>
                </c:pt>
                <c:pt idx="234">
                  <c:v>20</c:v>
                </c:pt>
                <c:pt idx="235">
                  <c:v>20</c:v>
                </c:pt>
                <c:pt idx="236">
                  <c:v>19</c:v>
                </c:pt>
                <c:pt idx="237">
                  <c:v>19</c:v>
                </c:pt>
                <c:pt idx="238">
                  <c:v>20</c:v>
                </c:pt>
                <c:pt idx="239">
                  <c:v>20</c:v>
                </c:pt>
                <c:pt idx="240">
                  <c:v>19</c:v>
                </c:pt>
                <c:pt idx="241">
                  <c:v>19</c:v>
                </c:pt>
                <c:pt idx="242">
                  <c:v>20</c:v>
                </c:pt>
                <c:pt idx="243">
                  <c:v>19</c:v>
                </c:pt>
                <c:pt idx="244">
                  <c:v>20</c:v>
                </c:pt>
                <c:pt idx="245">
                  <c:v>20</c:v>
                </c:pt>
                <c:pt idx="246">
                  <c:v>19</c:v>
                </c:pt>
                <c:pt idx="247">
                  <c:v>19</c:v>
                </c:pt>
                <c:pt idx="248">
                  <c:v>19</c:v>
                </c:pt>
                <c:pt idx="249">
                  <c:v>19</c:v>
                </c:pt>
                <c:pt idx="250">
                  <c:v>19</c:v>
                </c:pt>
                <c:pt idx="251">
                  <c:v>19</c:v>
                </c:pt>
                <c:pt idx="252">
                  <c:v>19</c:v>
                </c:pt>
                <c:pt idx="253">
                  <c:v>19</c:v>
                </c:pt>
                <c:pt idx="254">
                  <c:v>19</c:v>
                </c:pt>
                <c:pt idx="255">
                  <c:v>19</c:v>
                </c:pt>
                <c:pt idx="256">
                  <c:v>19</c:v>
                </c:pt>
                <c:pt idx="257">
                  <c:v>19</c:v>
                </c:pt>
                <c:pt idx="258">
                  <c:v>20</c:v>
                </c:pt>
                <c:pt idx="259">
                  <c:v>20</c:v>
                </c:pt>
                <c:pt idx="260">
                  <c:v>20</c:v>
                </c:pt>
                <c:pt idx="261">
                  <c:v>20</c:v>
                </c:pt>
                <c:pt idx="262">
                  <c:v>20</c:v>
                </c:pt>
                <c:pt idx="263">
                  <c:v>20</c:v>
                </c:pt>
                <c:pt idx="264">
                  <c:v>20</c:v>
                </c:pt>
                <c:pt idx="265">
                  <c:v>20</c:v>
                </c:pt>
                <c:pt idx="266">
                  <c:v>20</c:v>
                </c:pt>
                <c:pt idx="267">
                  <c:v>19</c:v>
                </c:pt>
                <c:pt idx="268">
                  <c:v>20</c:v>
                </c:pt>
                <c:pt idx="269">
                  <c:v>19</c:v>
                </c:pt>
                <c:pt idx="270">
                  <c:v>20</c:v>
                </c:pt>
                <c:pt idx="271">
                  <c:v>19</c:v>
                </c:pt>
                <c:pt idx="272">
                  <c:v>19</c:v>
                </c:pt>
                <c:pt idx="273">
                  <c:v>19</c:v>
                </c:pt>
                <c:pt idx="274">
                  <c:v>20</c:v>
                </c:pt>
                <c:pt idx="275">
                  <c:v>20</c:v>
                </c:pt>
                <c:pt idx="276">
                  <c:v>19</c:v>
                </c:pt>
                <c:pt idx="277">
                  <c:v>19</c:v>
                </c:pt>
                <c:pt idx="278">
                  <c:v>20</c:v>
                </c:pt>
                <c:pt idx="279">
                  <c:v>20</c:v>
                </c:pt>
                <c:pt idx="280">
                  <c:v>19</c:v>
                </c:pt>
                <c:pt idx="281">
                  <c:v>20</c:v>
                </c:pt>
                <c:pt idx="282">
                  <c:v>19</c:v>
                </c:pt>
                <c:pt idx="283">
                  <c:v>20</c:v>
                </c:pt>
                <c:pt idx="284">
                  <c:v>19</c:v>
                </c:pt>
                <c:pt idx="285">
                  <c:v>19</c:v>
                </c:pt>
                <c:pt idx="286">
                  <c:v>19</c:v>
                </c:pt>
                <c:pt idx="287">
                  <c:v>20</c:v>
                </c:pt>
                <c:pt idx="288">
                  <c:v>20</c:v>
                </c:pt>
                <c:pt idx="289">
                  <c:v>19</c:v>
                </c:pt>
                <c:pt idx="290">
                  <c:v>20</c:v>
                </c:pt>
                <c:pt idx="291">
                  <c:v>19</c:v>
                </c:pt>
                <c:pt idx="292">
                  <c:v>19</c:v>
                </c:pt>
                <c:pt idx="293">
                  <c:v>19</c:v>
                </c:pt>
                <c:pt idx="294">
                  <c:v>19</c:v>
                </c:pt>
                <c:pt idx="295">
                  <c:v>19</c:v>
                </c:pt>
                <c:pt idx="296">
                  <c:v>19</c:v>
                </c:pt>
                <c:pt idx="297">
                  <c:v>20</c:v>
                </c:pt>
                <c:pt idx="298">
                  <c:v>20</c:v>
                </c:pt>
                <c:pt idx="299">
                  <c:v>19</c:v>
                </c:pt>
                <c:pt idx="300">
                  <c:v>19</c:v>
                </c:pt>
                <c:pt idx="301">
                  <c:v>19</c:v>
                </c:pt>
                <c:pt idx="302">
                  <c:v>19</c:v>
                </c:pt>
                <c:pt idx="303">
                  <c:v>20</c:v>
                </c:pt>
                <c:pt idx="304">
                  <c:v>20</c:v>
                </c:pt>
                <c:pt idx="305">
                  <c:v>19</c:v>
                </c:pt>
                <c:pt idx="306">
                  <c:v>19</c:v>
                </c:pt>
                <c:pt idx="307">
                  <c:v>19</c:v>
                </c:pt>
                <c:pt idx="308">
                  <c:v>19</c:v>
                </c:pt>
                <c:pt idx="309">
                  <c:v>19</c:v>
                </c:pt>
                <c:pt idx="310">
                  <c:v>19</c:v>
                </c:pt>
                <c:pt idx="311">
                  <c:v>19</c:v>
                </c:pt>
                <c:pt idx="312">
                  <c:v>19</c:v>
                </c:pt>
                <c:pt idx="313">
                  <c:v>19</c:v>
                </c:pt>
                <c:pt idx="314">
                  <c:v>19</c:v>
                </c:pt>
                <c:pt idx="315">
                  <c:v>19</c:v>
                </c:pt>
                <c:pt idx="316">
                  <c:v>20</c:v>
                </c:pt>
                <c:pt idx="317">
                  <c:v>19</c:v>
                </c:pt>
                <c:pt idx="318">
                  <c:v>19</c:v>
                </c:pt>
                <c:pt idx="319">
                  <c:v>19</c:v>
                </c:pt>
                <c:pt idx="320">
                  <c:v>19</c:v>
                </c:pt>
                <c:pt idx="321">
                  <c:v>19</c:v>
                </c:pt>
                <c:pt idx="322">
                  <c:v>19</c:v>
                </c:pt>
                <c:pt idx="323">
                  <c:v>20</c:v>
                </c:pt>
                <c:pt idx="324">
                  <c:v>19</c:v>
                </c:pt>
                <c:pt idx="325">
                  <c:v>20</c:v>
                </c:pt>
                <c:pt idx="326">
                  <c:v>20</c:v>
                </c:pt>
                <c:pt idx="327">
                  <c:v>19</c:v>
                </c:pt>
                <c:pt idx="328">
                  <c:v>19</c:v>
                </c:pt>
                <c:pt idx="329">
                  <c:v>19</c:v>
                </c:pt>
                <c:pt idx="330">
                  <c:v>19</c:v>
                </c:pt>
                <c:pt idx="331">
                  <c:v>19</c:v>
                </c:pt>
                <c:pt idx="332">
                  <c:v>19</c:v>
                </c:pt>
                <c:pt idx="333">
                  <c:v>20</c:v>
                </c:pt>
                <c:pt idx="334">
                  <c:v>19</c:v>
                </c:pt>
                <c:pt idx="335">
                  <c:v>19</c:v>
                </c:pt>
                <c:pt idx="336">
                  <c:v>19</c:v>
                </c:pt>
                <c:pt idx="337">
                  <c:v>19</c:v>
                </c:pt>
                <c:pt idx="338">
                  <c:v>19</c:v>
                </c:pt>
                <c:pt idx="339">
                  <c:v>20</c:v>
                </c:pt>
                <c:pt idx="340">
                  <c:v>19</c:v>
                </c:pt>
                <c:pt idx="341">
                  <c:v>19</c:v>
                </c:pt>
                <c:pt idx="342">
                  <c:v>20</c:v>
                </c:pt>
                <c:pt idx="343">
                  <c:v>19</c:v>
                </c:pt>
                <c:pt idx="344">
                  <c:v>19</c:v>
                </c:pt>
                <c:pt idx="345">
                  <c:v>20</c:v>
                </c:pt>
                <c:pt idx="346">
                  <c:v>19</c:v>
                </c:pt>
                <c:pt idx="347">
                  <c:v>19</c:v>
                </c:pt>
                <c:pt idx="348">
                  <c:v>19</c:v>
                </c:pt>
                <c:pt idx="349">
                  <c:v>19</c:v>
                </c:pt>
                <c:pt idx="350">
                  <c:v>19</c:v>
                </c:pt>
                <c:pt idx="351">
                  <c:v>20</c:v>
                </c:pt>
                <c:pt idx="352">
                  <c:v>19</c:v>
                </c:pt>
                <c:pt idx="353">
                  <c:v>19</c:v>
                </c:pt>
                <c:pt idx="354">
                  <c:v>19</c:v>
                </c:pt>
                <c:pt idx="355">
                  <c:v>19</c:v>
                </c:pt>
                <c:pt idx="356">
                  <c:v>19</c:v>
                </c:pt>
                <c:pt idx="357">
                  <c:v>19</c:v>
                </c:pt>
                <c:pt idx="358">
                  <c:v>19</c:v>
                </c:pt>
                <c:pt idx="359">
                  <c:v>19</c:v>
                </c:pt>
                <c:pt idx="360">
                  <c:v>19</c:v>
                </c:pt>
                <c:pt idx="361">
                  <c:v>19</c:v>
                </c:pt>
                <c:pt idx="362">
                  <c:v>19</c:v>
                </c:pt>
                <c:pt idx="363">
                  <c:v>19</c:v>
                </c:pt>
                <c:pt idx="364">
                  <c:v>19</c:v>
                </c:pt>
                <c:pt idx="365">
                  <c:v>19</c:v>
                </c:pt>
                <c:pt idx="366">
                  <c:v>19</c:v>
                </c:pt>
                <c:pt idx="367">
                  <c:v>19</c:v>
                </c:pt>
                <c:pt idx="368">
                  <c:v>19</c:v>
                </c:pt>
                <c:pt idx="369">
                  <c:v>19</c:v>
                </c:pt>
                <c:pt idx="370">
                  <c:v>19</c:v>
                </c:pt>
                <c:pt idx="371">
                  <c:v>19</c:v>
                </c:pt>
                <c:pt idx="372">
                  <c:v>20</c:v>
                </c:pt>
                <c:pt idx="373">
                  <c:v>19</c:v>
                </c:pt>
                <c:pt idx="374">
                  <c:v>20</c:v>
                </c:pt>
                <c:pt idx="375">
                  <c:v>19</c:v>
                </c:pt>
                <c:pt idx="376">
                  <c:v>19</c:v>
                </c:pt>
                <c:pt idx="377">
                  <c:v>19</c:v>
                </c:pt>
                <c:pt idx="378">
                  <c:v>20</c:v>
                </c:pt>
                <c:pt idx="379">
                  <c:v>20</c:v>
                </c:pt>
                <c:pt idx="380">
                  <c:v>19</c:v>
                </c:pt>
                <c:pt idx="381">
                  <c:v>19</c:v>
                </c:pt>
                <c:pt idx="382">
                  <c:v>20</c:v>
                </c:pt>
                <c:pt idx="383">
                  <c:v>19</c:v>
                </c:pt>
                <c:pt idx="384">
                  <c:v>20</c:v>
                </c:pt>
                <c:pt idx="385">
                  <c:v>20</c:v>
                </c:pt>
                <c:pt idx="386">
                  <c:v>19</c:v>
                </c:pt>
                <c:pt idx="387">
                  <c:v>20</c:v>
                </c:pt>
                <c:pt idx="388">
                  <c:v>20</c:v>
                </c:pt>
                <c:pt idx="389">
                  <c:v>21</c:v>
                </c:pt>
                <c:pt idx="390">
                  <c:v>72</c:v>
                </c:pt>
                <c:pt idx="391">
                  <c:v>24</c:v>
                </c:pt>
                <c:pt idx="392">
                  <c:v>22</c:v>
                </c:pt>
                <c:pt idx="393">
                  <c:v>21</c:v>
                </c:pt>
                <c:pt idx="394">
                  <c:v>20</c:v>
                </c:pt>
                <c:pt idx="395">
                  <c:v>20</c:v>
                </c:pt>
                <c:pt idx="396">
                  <c:v>20</c:v>
                </c:pt>
                <c:pt idx="397">
                  <c:v>19</c:v>
                </c:pt>
                <c:pt idx="398">
                  <c:v>19</c:v>
                </c:pt>
                <c:pt idx="399">
                  <c:v>20</c:v>
                </c:pt>
                <c:pt idx="400">
                  <c:v>19</c:v>
                </c:pt>
                <c:pt idx="401">
                  <c:v>19</c:v>
                </c:pt>
                <c:pt idx="402">
                  <c:v>19</c:v>
                </c:pt>
                <c:pt idx="403">
                  <c:v>19</c:v>
                </c:pt>
                <c:pt idx="404">
                  <c:v>19</c:v>
                </c:pt>
                <c:pt idx="405">
                  <c:v>19</c:v>
                </c:pt>
                <c:pt idx="406">
                  <c:v>19</c:v>
                </c:pt>
                <c:pt idx="407">
                  <c:v>19</c:v>
                </c:pt>
                <c:pt idx="408">
                  <c:v>19</c:v>
                </c:pt>
                <c:pt idx="409">
                  <c:v>19</c:v>
                </c:pt>
                <c:pt idx="410">
                  <c:v>19</c:v>
                </c:pt>
                <c:pt idx="411">
                  <c:v>20</c:v>
                </c:pt>
                <c:pt idx="412">
                  <c:v>19</c:v>
                </c:pt>
                <c:pt idx="413">
                  <c:v>19</c:v>
                </c:pt>
                <c:pt idx="414">
                  <c:v>20</c:v>
                </c:pt>
                <c:pt idx="415">
                  <c:v>20</c:v>
                </c:pt>
                <c:pt idx="416">
                  <c:v>20</c:v>
                </c:pt>
                <c:pt idx="417">
                  <c:v>20</c:v>
                </c:pt>
                <c:pt idx="418">
                  <c:v>19</c:v>
                </c:pt>
                <c:pt idx="419">
                  <c:v>19</c:v>
                </c:pt>
                <c:pt idx="420">
                  <c:v>20</c:v>
                </c:pt>
                <c:pt idx="421">
                  <c:v>20</c:v>
                </c:pt>
                <c:pt idx="422">
                  <c:v>19</c:v>
                </c:pt>
                <c:pt idx="423">
                  <c:v>19</c:v>
                </c:pt>
                <c:pt idx="424">
                  <c:v>19</c:v>
                </c:pt>
                <c:pt idx="425">
                  <c:v>19</c:v>
                </c:pt>
                <c:pt idx="426">
                  <c:v>19</c:v>
                </c:pt>
                <c:pt idx="427">
                  <c:v>19</c:v>
                </c:pt>
                <c:pt idx="428">
                  <c:v>19</c:v>
                </c:pt>
                <c:pt idx="429">
                  <c:v>19</c:v>
                </c:pt>
                <c:pt idx="430">
                  <c:v>19</c:v>
                </c:pt>
                <c:pt idx="431">
                  <c:v>20</c:v>
                </c:pt>
                <c:pt idx="432">
                  <c:v>19</c:v>
                </c:pt>
                <c:pt idx="433">
                  <c:v>19</c:v>
                </c:pt>
                <c:pt idx="434">
                  <c:v>19</c:v>
                </c:pt>
                <c:pt idx="435">
                  <c:v>19</c:v>
                </c:pt>
                <c:pt idx="436">
                  <c:v>20</c:v>
                </c:pt>
                <c:pt idx="437">
                  <c:v>19</c:v>
                </c:pt>
                <c:pt idx="438">
                  <c:v>19</c:v>
                </c:pt>
                <c:pt idx="439">
                  <c:v>19</c:v>
                </c:pt>
                <c:pt idx="440">
                  <c:v>19</c:v>
                </c:pt>
                <c:pt idx="441">
                  <c:v>19</c:v>
                </c:pt>
                <c:pt idx="442">
                  <c:v>19</c:v>
                </c:pt>
                <c:pt idx="443">
                  <c:v>19</c:v>
                </c:pt>
                <c:pt idx="444">
                  <c:v>19</c:v>
                </c:pt>
                <c:pt idx="445">
                  <c:v>19</c:v>
                </c:pt>
                <c:pt idx="446">
                  <c:v>18</c:v>
                </c:pt>
                <c:pt idx="447">
                  <c:v>19</c:v>
                </c:pt>
                <c:pt idx="448">
                  <c:v>19</c:v>
                </c:pt>
                <c:pt idx="449">
                  <c:v>20</c:v>
                </c:pt>
                <c:pt idx="450">
                  <c:v>19</c:v>
                </c:pt>
                <c:pt idx="451">
                  <c:v>19</c:v>
                </c:pt>
                <c:pt idx="452">
                  <c:v>19</c:v>
                </c:pt>
                <c:pt idx="453">
                  <c:v>19</c:v>
                </c:pt>
                <c:pt idx="454">
                  <c:v>19</c:v>
                </c:pt>
                <c:pt idx="455">
                  <c:v>19</c:v>
                </c:pt>
                <c:pt idx="456">
                  <c:v>19</c:v>
                </c:pt>
                <c:pt idx="457">
                  <c:v>20</c:v>
                </c:pt>
                <c:pt idx="458">
                  <c:v>20</c:v>
                </c:pt>
                <c:pt idx="459">
                  <c:v>19</c:v>
                </c:pt>
                <c:pt idx="460">
                  <c:v>19</c:v>
                </c:pt>
                <c:pt idx="461">
                  <c:v>20</c:v>
                </c:pt>
                <c:pt idx="462">
                  <c:v>19</c:v>
                </c:pt>
                <c:pt idx="463">
                  <c:v>19</c:v>
                </c:pt>
                <c:pt idx="464">
                  <c:v>20</c:v>
                </c:pt>
                <c:pt idx="465">
                  <c:v>20</c:v>
                </c:pt>
                <c:pt idx="466">
                  <c:v>20</c:v>
                </c:pt>
                <c:pt idx="467">
                  <c:v>20</c:v>
                </c:pt>
                <c:pt idx="468">
                  <c:v>19</c:v>
                </c:pt>
                <c:pt idx="469">
                  <c:v>19</c:v>
                </c:pt>
                <c:pt idx="470">
                  <c:v>19</c:v>
                </c:pt>
                <c:pt idx="471">
                  <c:v>19</c:v>
                </c:pt>
                <c:pt idx="472">
                  <c:v>19</c:v>
                </c:pt>
                <c:pt idx="473">
                  <c:v>19</c:v>
                </c:pt>
                <c:pt idx="474">
                  <c:v>19</c:v>
                </c:pt>
                <c:pt idx="475">
                  <c:v>20</c:v>
                </c:pt>
                <c:pt idx="476">
                  <c:v>20</c:v>
                </c:pt>
                <c:pt idx="477">
                  <c:v>19</c:v>
                </c:pt>
                <c:pt idx="478">
                  <c:v>20</c:v>
                </c:pt>
                <c:pt idx="479">
                  <c:v>19</c:v>
                </c:pt>
                <c:pt idx="480">
                  <c:v>19</c:v>
                </c:pt>
                <c:pt idx="481">
                  <c:v>20</c:v>
                </c:pt>
                <c:pt idx="482">
                  <c:v>19</c:v>
                </c:pt>
                <c:pt idx="483">
                  <c:v>19</c:v>
                </c:pt>
                <c:pt idx="484">
                  <c:v>20</c:v>
                </c:pt>
                <c:pt idx="485">
                  <c:v>20</c:v>
                </c:pt>
                <c:pt idx="486">
                  <c:v>19</c:v>
                </c:pt>
                <c:pt idx="487">
                  <c:v>19</c:v>
                </c:pt>
                <c:pt idx="488">
                  <c:v>19</c:v>
                </c:pt>
                <c:pt idx="489">
                  <c:v>19</c:v>
                </c:pt>
                <c:pt idx="490">
                  <c:v>19</c:v>
                </c:pt>
                <c:pt idx="491">
                  <c:v>20</c:v>
                </c:pt>
                <c:pt idx="492">
                  <c:v>19</c:v>
                </c:pt>
                <c:pt idx="493">
                  <c:v>19</c:v>
                </c:pt>
                <c:pt idx="494">
                  <c:v>19</c:v>
                </c:pt>
                <c:pt idx="495">
                  <c:v>19</c:v>
                </c:pt>
                <c:pt idx="496">
                  <c:v>19</c:v>
                </c:pt>
                <c:pt idx="497">
                  <c:v>20</c:v>
                </c:pt>
                <c:pt idx="498">
                  <c:v>20</c:v>
                </c:pt>
                <c:pt idx="499">
                  <c:v>19</c:v>
                </c:pt>
                <c:pt idx="500">
                  <c:v>20</c:v>
                </c:pt>
                <c:pt idx="501">
                  <c:v>19</c:v>
                </c:pt>
                <c:pt idx="502">
                  <c:v>19</c:v>
                </c:pt>
                <c:pt idx="503">
                  <c:v>20</c:v>
                </c:pt>
                <c:pt idx="504">
                  <c:v>19</c:v>
                </c:pt>
                <c:pt idx="505">
                  <c:v>19</c:v>
                </c:pt>
                <c:pt idx="506">
                  <c:v>19</c:v>
                </c:pt>
                <c:pt idx="507">
                  <c:v>19</c:v>
                </c:pt>
                <c:pt idx="508">
                  <c:v>19</c:v>
                </c:pt>
                <c:pt idx="509">
                  <c:v>20</c:v>
                </c:pt>
                <c:pt idx="510">
                  <c:v>19</c:v>
                </c:pt>
                <c:pt idx="511">
                  <c:v>19</c:v>
                </c:pt>
                <c:pt idx="512">
                  <c:v>20</c:v>
                </c:pt>
                <c:pt idx="513">
                  <c:v>19</c:v>
                </c:pt>
                <c:pt idx="514">
                  <c:v>19</c:v>
                </c:pt>
                <c:pt idx="515">
                  <c:v>19</c:v>
                </c:pt>
                <c:pt idx="516">
                  <c:v>19</c:v>
                </c:pt>
                <c:pt idx="517">
                  <c:v>19</c:v>
                </c:pt>
                <c:pt idx="518">
                  <c:v>19</c:v>
                </c:pt>
                <c:pt idx="519">
                  <c:v>19</c:v>
                </c:pt>
                <c:pt idx="520">
                  <c:v>19</c:v>
                </c:pt>
                <c:pt idx="521">
                  <c:v>19</c:v>
                </c:pt>
                <c:pt idx="522">
                  <c:v>18</c:v>
                </c:pt>
                <c:pt idx="523">
                  <c:v>19</c:v>
                </c:pt>
                <c:pt idx="524">
                  <c:v>18</c:v>
                </c:pt>
                <c:pt idx="525">
                  <c:v>18</c:v>
                </c:pt>
                <c:pt idx="526">
                  <c:v>19</c:v>
                </c:pt>
                <c:pt idx="527">
                  <c:v>18</c:v>
                </c:pt>
                <c:pt idx="528">
                  <c:v>18</c:v>
                </c:pt>
                <c:pt idx="529">
                  <c:v>19</c:v>
                </c:pt>
                <c:pt idx="530">
                  <c:v>18</c:v>
                </c:pt>
                <c:pt idx="531">
                  <c:v>19</c:v>
                </c:pt>
                <c:pt idx="532">
                  <c:v>19</c:v>
                </c:pt>
                <c:pt idx="533">
                  <c:v>18</c:v>
                </c:pt>
                <c:pt idx="534">
                  <c:v>18</c:v>
                </c:pt>
                <c:pt idx="535">
                  <c:v>19</c:v>
                </c:pt>
                <c:pt idx="536">
                  <c:v>19</c:v>
                </c:pt>
                <c:pt idx="537">
                  <c:v>18</c:v>
                </c:pt>
                <c:pt idx="538">
                  <c:v>19</c:v>
                </c:pt>
                <c:pt idx="539">
                  <c:v>19</c:v>
                </c:pt>
                <c:pt idx="540">
                  <c:v>19</c:v>
                </c:pt>
                <c:pt idx="541">
                  <c:v>19</c:v>
                </c:pt>
                <c:pt idx="542">
                  <c:v>19</c:v>
                </c:pt>
                <c:pt idx="543">
                  <c:v>18</c:v>
                </c:pt>
                <c:pt idx="544">
                  <c:v>19</c:v>
                </c:pt>
                <c:pt idx="545">
                  <c:v>19</c:v>
                </c:pt>
                <c:pt idx="546">
                  <c:v>18</c:v>
                </c:pt>
                <c:pt idx="547">
                  <c:v>19</c:v>
                </c:pt>
                <c:pt idx="548">
                  <c:v>18</c:v>
                </c:pt>
                <c:pt idx="549">
                  <c:v>19</c:v>
                </c:pt>
                <c:pt idx="550">
                  <c:v>19</c:v>
                </c:pt>
                <c:pt idx="551">
                  <c:v>19</c:v>
                </c:pt>
                <c:pt idx="552">
                  <c:v>19</c:v>
                </c:pt>
                <c:pt idx="553">
                  <c:v>19</c:v>
                </c:pt>
                <c:pt idx="554">
                  <c:v>18</c:v>
                </c:pt>
                <c:pt idx="555">
                  <c:v>18</c:v>
                </c:pt>
                <c:pt idx="556">
                  <c:v>19</c:v>
                </c:pt>
                <c:pt idx="557">
                  <c:v>19</c:v>
                </c:pt>
                <c:pt idx="558">
                  <c:v>19</c:v>
                </c:pt>
                <c:pt idx="559">
                  <c:v>18</c:v>
                </c:pt>
                <c:pt idx="560">
                  <c:v>19</c:v>
                </c:pt>
                <c:pt idx="561">
                  <c:v>19</c:v>
                </c:pt>
                <c:pt idx="562">
                  <c:v>19</c:v>
                </c:pt>
                <c:pt idx="563">
                  <c:v>19</c:v>
                </c:pt>
                <c:pt idx="564">
                  <c:v>19</c:v>
                </c:pt>
                <c:pt idx="565">
                  <c:v>19</c:v>
                </c:pt>
                <c:pt idx="566">
                  <c:v>19</c:v>
                </c:pt>
                <c:pt idx="567">
                  <c:v>19</c:v>
                </c:pt>
                <c:pt idx="568">
                  <c:v>18</c:v>
                </c:pt>
                <c:pt idx="569">
                  <c:v>19</c:v>
                </c:pt>
                <c:pt idx="570">
                  <c:v>19</c:v>
                </c:pt>
                <c:pt idx="571">
                  <c:v>19</c:v>
                </c:pt>
                <c:pt idx="572">
                  <c:v>19</c:v>
                </c:pt>
                <c:pt idx="573">
                  <c:v>19</c:v>
                </c:pt>
                <c:pt idx="574">
                  <c:v>19</c:v>
                </c:pt>
                <c:pt idx="575">
                  <c:v>18</c:v>
                </c:pt>
                <c:pt idx="576">
                  <c:v>19</c:v>
                </c:pt>
                <c:pt idx="577">
                  <c:v>19</c:v>
                </c:pt>
                <c:pt idx="578">
                  <c:v>20</c:v>
                </c:pt>
                <c:pt idx="579">
                  <c:v>19</c:v>
                </c:pt>
                <c:pt idx="580">
                  <c:v>19</c:v>
                </c:pt>
                <c:pt idx="581">
                  <c:v>18</c:v>
                </c:pt>
                <c:pt idx="582">
                  <c:v>19</c:v>
                </c:pt>
                <c:pt idx="583">
                  <c:v>19</c:v>
                </c:pt>
                <c:pt idx="584">
                  <c:v>19</c:v>
                </c:pt>
                <c:pt idx="585">
                  <c:v>19</c:v>
                </c:pt>
                <c:pt idx="586">
                  <c:v>19</c:v>
                </c:pt>
                <c:pt idx="587">
                  <c:v>19</c:v>
                </c:pt>
                <c:pt idx="588">
                  <c:v>19</c:v>
                </c:pt>
                <c:pt idx="589">
                  <c:v>19</c:v>
                </c:pt>
                <c:pt idx="590">
                  <c:v>19</c:v>
                </c:pt>
                <c:pt idx="591">
                  <c:v>19</c:v>
                </c:pt>
                <c:pt idx="592">
                  <c:v>19</c:v>
                </c:pt>
                <c:pt idx="593">
                  <c:v>19</c:v>
                </c:pt>
                <c:pt idx="594">
                  <c:v>19</c:v>
                </c:pt>
                <c:pt idx="595">
                  <c:v>19</c:v>
                </c:pt>
                <c:pt idx="596">
                  <c:v>19</c:v>
                </c:pt>
                <c:pt idx="597">
                  <c:v>19</c:v>
                </c:pt>
                <c:pt idx="598">
                  <c:v>19</c:v>
                </c:pt>
                <c:pt idx="599">
                  <c:v>19</c:v>
                </c:pt>
                <c:pt idx="600">
                  <c:v>18</c:v>
                </c:pt>
                <c:pt idx="601">
                  <c:v>19</c:v>
                </c:pt>
                <c:pt idx="602">
                  <c:v>19</c:v>
                </c:pt>
                <c:pt idx="603">
                  <c:v>19</c:v>
                </c:pt>
                <c:pt idx="604">
                  <c:v>19</c:v>
                </c:pt>
                <c:pt idx="605">
                  <c:v>19</c:v>
                </c:pt>
                <c:pt idx="606">
                  <c:v>19</c:v>
                </c:pt>
                <c:pt idx="607">
                  <c:v>19</c:v>
                </c:pt>
                <c:pt idx="608">
                  <c:v>18</c:v>
                </c:pt>
                <c:pt idx="609">
                  <c:v>19</c:v>
                </c:pt>
                <c:pt idx="610">
                  <c:v>18</c:v>
                </c:pt>
                <c:pt idx="611">
                  <c:v>19</c:v>
                </c:pt>
                <c:pt idx="612">
                  <c:v>19</c:v>
                </c:pt>
                <c:pt idx="613">
                  <c:v>18</c:v>
                </c:pt>
                <c:pt idx="614">
                  <c:v>18</c:v>
                </c:pt>
                <c:pt idx="615">
                  <c:v>18</c:v>
                </c:pt>
                <c:pt idx="616">
                  <c:v>18</c:v>
                </c:pt>
                <c:pt idx="617">
                  <c:v>19</c:v>
                </c:pt>
                <c:pt idx="618">
                  <c:v>18</c:v>
                </c:pt>
                <c:pt idx="619">
                  <c:v>19</c:v>
                </c:pt>
                <c:pt idx="620">
                  <c:v>18</c:v>
                </c:pt>
                <c:pt idx="621">
                  <c:v>19</c:v>
                </c:pt>
                <c:pt idx="622">
                  <c:v>19</c:v>
                </c:pt>
                <c:pt idx="623">
                  <c:v>19</c:v>
                </c:pt>
                <c:pt idx="624">
                  <c:v>19</c:v>
                </c:pt>
                <c:pt idx="625">
                  <c:v>19</c:v>
                </c:pt>
                <c:pt idx="626">
                  <c:v>19</c:v>
                </c:pt>
                <c:pt idx="627">
                  <c:v>18</c:v>
                </c:pt>
                <c:pt idx="628">
                  <c:v>19</c:v>
                </c:pt>
                <c:pt idx="629">
                  <c:v>19</c:v>
                </c:pt>
                <c:pt idx="630">
                  <c:v>19</c:v>
                </c:pt>
                <c:pt idx="631">
                  <c:v>18</c:v>
                </c:pt>
                <c:pt idx="632">
                  <c:v>18</c:v>
                </c:pt>
                <c:pt idx="633">
                  <c:v>19</c:v>
                </c:pt>
                <c:pt idx="634">
                  <c:v>20</c:v>
                </c:pt>
                <c:pt idx="635">
                  <c:v>20</c:v>
                </c:pt>
                <c:pt idx="636">
                  <c:v>20</c:v>
                </c:pt>
                <c:pt idx="637">
                  <c:v>19</c:v>
                </c:pt>
                <c:pt idx="638">
                  <c:v>19</c:v>
                </c:pt>
                <c:pt idx="639">
                  <c:v>19</c:v>
                </c:pt>
                <c:pt idx="640">
                  <c:v>20</c:v>
                </c:pt>
                <c:pt idx="641">
                  <c:v>19</c:v>
                </c:pt>
                <c:pt idx="642">
                  <c:v>19</c:v>
                </c:pt>
                <c:pt idx="643">
                  <c:v>19</c:v>
                </c:pt>
                <c:pt idx="644">
                  <c:v>19</c:v>
                </c:pt>
                <c:pt idx="645">
                  <c:v>20</c:v>
                </c:pt>
                <c:pt idx="646">
                  <c:v>19</c:v>
                </c:pt>
                <c:pt idx="647">
                  <c:v>19</c:v>
                </c:pt>
                <c:pt idx="648">
                  <c:v>20</c:v>
                </c:pt>
                <c:pt idx="649">
                  <c:v>20</c:v>
                </c:pt>
                <c:pt idx="650">
                  <c:v>19</c:v>
                </c:pt>
                <c:pt idx="651">
                  <c:v>19</c:v>
                </c:pt>
                <c:pt idx="652">
                  <c:v>19</c:v>
                </c:pt>
                <c:pt idx="653">
                  <c:v>19</c:v>
                </c:pt>
                <c:pt idx="654">
                  <c:v>19</c:v>
                </c:pt>
                <c:pt idx="655">
                  <c:v>20</c:v>
                </c:pt>
                <c:pt idx="656">
                  <c:v>20</c:v>
                </c:pt>
                <c:pt idx="657">
                  <c:v>19</c:v>
                </c:pt>
                <c:pt idx="658">
                  <c:v>19</c:v>
                </c:pt>
                <c:pt idx="659">
                  <c:v>19</c:v>
                </c:pt>
                <c:pt idx="660">
                  <c:v>19</c:v>
                </c:pt>
                <c:pt idx="661">
                  <c:v>20</c:v>
                </c:pt>
                <c:pt idx="662">
                  <c:v>20</c:v>
                </c:pt>
                <c:pt idx="663">
                  <c:v>20</c:v>
                </c:pt>
                <c:pt idx="664">
                  <c:v>20</c:v>
                </c:pt>
                <c:pt idx="665">
                  <c:v>20</c:v>
                </c:pt>
                <c:pt idx="666">
                  <c:v>20</c:v>
                </c:pt>
                <c:pt idx="667">
                  <c:v>19</c:v>
                </c:pt>
                <c:pt idx="668">
                  <c:v>19</c:v>
                </c:pt>
                <c:pt idx="669">
                  <c:v>19</c:v>
                </c:pt>
                <c:pt idx="670">
                  <c:v>19</c:v>
                </c:pt>
                <c:pt idx="671">
                  <c:v>20</c:v>
                </c:pt>
                <c:pt idx="672">
                  <c:v>19</c:v>
                </c:pt>
                <c:pt idx="673">
                  <c:v>19</c:v>
                </c:pt>
                <c:pt idx="674">
                  <c:v>19</c:v>
                </c:pt>
                <c:pt idx="675">
                  <c:v>20</c:v>
                </c:pt>
                <c:pt idx="676">
                  <c:v>20</c:v>
                </c:pt>
                <c:pt idx="677">
                  <c:v>20</c:v>
                </c:pt>
                <c:pt idx="678">
                  <c:v>20</c:v>
                </c:pt>
                <c:pt idx="679">
                  <c:v>19</c:v>
                </c:pt>
                <c:pt idx="680">
                  <c:v>19</c:v>
                </c:pt>
                <c:pt idx="681">
                  <c:v>20</c:v>
                </c:pt>
                <c:pt idx="682">
                  <c:v>19</c:v>
                </c:pt>
                <c:pt idx="683">
                  <c:v>19</c:v>
                </c:pt>
                <c:pt idx="684">
                  <c:v>19</c:v>
                </c:pt>
                <c:pt idx="685">
                  <c:v>20</c:v>
                </c:pt>
                <c:pt idx="686">
                  <c:v>20</c:v>
                </c:pt>
                <c:pt idx="687">
                  <c:v>19</c:v>
                </c:pt>
                <c:pt idx="688">
                  <c:v>19</c:v>
                </c:pt>
                <c:pt idx="689">
                  <c:v>19</c:v>
                </c:pt>
                <c:pt idx="690">
                  <c:v>19</c:v>
                </c:pt>
                <c:pt idx="691">
                  <c:v>18</c:v>
                </c:pt>
                <c:pt idx="692">
                  <c:v>19</c:v>
                </c:pt>
                <c:pt idx="693">
                  <c:v>19</c:v>
                </c:pt>
                <c:pt idx="694">
                  <c:v>18</c:v>
                </c:pt>
                <c:pt idx="695">
                  <c:v>19</c:v>
                </c:pt>
                <c:pt idx="696">
                  <c:v>19</c:v>
                </c:pt>
                <c:pt idx="697">
                  <c:v>19</c:v>
                </c:pt>
                <c:pt idx="698">
                  <c:v>18</c:v>
                </c:pt>
                <c:pt idx="699">
                  <c:v>19</c:v>
                </c:pt>
                <c:pt idx="700">
                  <c:v>19</c:v>
                </c:pt>
                <c:pt idx="701">
                  <c:v>20</c:v>
                </c:pt>
                <c:pt idx="702">
                  <c:v>18</c:v>
                </c:pt>
                <c:pt idx="703">
                  <c:v>18</c:v>
                </c:pt>
                <c:pt idx="704">
                  <c:v>18</c:v>
                </c:pt>
                <c:pt idx="705">
                  <c:v>19</c:v>
                </c:pt>
                <c:pt idx="706">
                  <c:v>19</c:v>
                </c:pt>
                <c:pt idx="707">
                  <c:v>18</c:v>
                </c:pt>
                <c:pt idx="708">
                  <c:v>19</c:v>
                </c:pt>
                <c:pt idx="709">
                  <c:v>19</c:v>
                </c:pt>
                <c:pt idx="710">
                  <c:v>19</c:v>
                </c:pt>
                <c:pt idx="711">
                  <c:v>19</c:v>
                </c:pt>
                <c:pt idx="712">
                  <c:v>20</c:v>
                </c:pt>
                <c:pt idx="713">
                  <c:v>19</c:v>
                </c:pt>
                <c:pt idx="714">
                  <c:v>19</c:v>
                </c:pt>
                <c:pt idx="715">
                  <c:v>19</c:v>
                </c:pt>
                <c:pt idx="716">
                  <c:v>20</c:v>
                </c:pt>
                <c:pt idx="717">
                  <c:v>19</c:v>
                </c:pt>
                <c:pt idx="718">
                  <c:v>19</c:v>
                </c:pt>
                <c:pt idx="719">
                  <c:v>19</c:v>
                </c:pt>
                <c:pt idx="720">
                  <c:v>20</c:v>
                </c:pt>
                <c:pt idx="721">
                  <c:v>19</c:v>
                </c:pt>
                <c:pt idx="722">
                  <c:v>19</c:v>
                </c:pt>
                <c:pt idx="723">
                  <c:v>19</c:v>
                </c:pt>
                <c:pt idx="724">
                  <c:v>19</c:v>
                </c:pt>
                <c:pt idx="725">
                  <c:v>19</c:v>
                </c:pt>
                <c:pt idx="726">
                  <c:v>19</c:v>
                </c:pt>
                <c:pt idx="727">
                  <c:v>19</c:v>
                </c:pt>
                <c:pt idx="728">
                  <c:v>19</c:v>
                </c:pt>
                <c:pt idx="729">
                  <c:v>19</c:v>
                </c:pt>
                <c:pt idx="730">
                  <c:v>18</c:v>
                </c:pt>
                <c:pt idx="731">
                  <c:v>19</c:v>
                </c:pt>
                <c:pt idx="732">
                  <c:v>19</c:v>
                </c:pt>
                <c:pt idx="733">
                  <c:v>19</c:v>
                </c:pt>
                <c:pt idx="734">
                  <c:v>20</c:v>
                </c:pt>
                <c:pt idx="735">
                  <c:v>20</c:v>
                </c:pt>
                <c:pt idx="736">
                  <c:v>19</c:v>
                </c:pt>
                <c:pt idx="737">
                  <c:v>19</c:v>
                </c:pt>
                <c:pt idx="738">
                  <c:v>19</c:v>
                </c:pt>
                <c:pt idx="739">
                  <c:v>19</c:v>
                </c:pt>
                <c:pt idx="740">
                  <c:v>19</c:v>
                </c:pt>
                <c:pt idx="741">
                  <c:v>20</c:v>
                </c:pt>
                <c:pt idx="742">
                  <c:v>18</c:v>
                </c:pt>
                <c:pt idx="743">
                  <c:v>19</c:v>
                </c:pt>
                <c:pt idx="744">
                  <c:v>19</c:v>
                </c:pt>
                <c:pt idx="745">
                  <c:v>19</c:v>
                </c:pt>
                <c:pt idx="746">
                  <c:v>19</c:v>
                </c:pt>
                <c:pt idx="747">
                  <c:v>19</c:v>
                </c:pt>
                <c:pt idx="748">
                  <c:v>19</c:v>
                </c:pt>
                <c:pt idx="749">
                  <c:v>19</c:v>
                </c:pt>
                <c:pt idx="750">
                  <c:v>19</c:v>
                </c:pt>
                <c:pt idx="751">
                  <c:v>19</c:v>
                </c:pt>
                <c:pt idx="752">
                  <c:v>19</c:v>
                </c:pt>
                <c:pt idx="753">
                  <c:v>19</c:v>
                </c:pt>
                <c:pt idx="754">
                  <c:v>19</c:v>
                </c:pt>
                <c:pt idx="755">
                  <c:v>19</c:v>
                </c:pt>
                <c:pt idx="756">
                  <c:v>19</c:v>
                </c:pt>
                <c:pt idx="757">
                  <c:v>20</c:v>
                </c:pt>
                <c:pt idx="758">
                  <c:v>19</c:v>
                </c:pt>
                <c:pt idx="759">
                  <c:v>20</c:v>
                </c:pt>
                <c:pt idx="760">
                  <c:v>19</c:v>
                </c:pt>
                <c:pt idx="761">
                  <c:v>19</c:v>
                </c:pt>
                <c:pt idx="762">
                  <c:v>19</c:v>
                </c:pt>
                <c:pt idx="763">
                  <c:v>19</c:v>
                </c:pt>
                <c:pt idx="764">
                  <c:v>19</c:v>
                </c:pt>
                <c:pt idx="765">
                  <c:v>20</c:v>
                </c:pt>
                <c:pt idx="766">
                  <c:v>19</c:v>
                </c:pt>
                <c:pt idx="767">
                  <c:v>19</c:v>
                </c:pt>
                <c:pt idx="768">
                  <c:v>20</c:v>
                </c:pt>
                <c:pt idx="769">
                  <c:v>20</c:v>
                </c:pt>
                <c:pt idx="770">
                  <c:v>19</c:v>
                </c:pt>
                <c:pt idx="771">
                  <c:v>19</c:v>
                </c:pt>
                <c:pt idx="772">
                  <c:v>19</c:v>
                </c:pt>
                <c:pt idx="773">
                  <c:v>20</c:v>
                </c:pt>
                <c:pt idx="774">
                  <c:v>19</c:v>
                </c:pt>
                <c:pt idx="775">
                  <c:v>19</c:v>
                </c:pt>
                <c:pt idx="776">
                  <c:v>39</c:v>
                </c:pt>
                <c:pt idx="777">
                  <c:v>19</c:v>
                </c:pt>
                <c:pt idx="778">
                  <c:v>20</c:v>
                </c:pt>
                <c:pt idx="779">
                  <c:v>20</c:v>
                </c:pt>
                <c:pt idx="780">
                  <c:v>19</c:v>
                </c:pt>
                <c:pt idx="781">
                  <c:v>20</c:v>
                </c:pt>
                <c:pt idx="782">
                  <c:v>21</c:v>
                </c:pt>
                <c:pt idx="783">
                  <c:v>22</c:v>
                </c:pt>
                <c:pt idx="784">
                  <c:v>21</c:v>
                </c:pt>
                <c:pt idx="785">
                  <c:v>20</c:v>
                </c:pt>
                <c:pt idx="786">
                  <c:v>20</c:v>
                </c:pt>
                <c:pt idx="787">
                  <c:v>20</c:v>
                </c:pt>
                <c:pt idx="788">
                  <c:v>20</c:v>
                </c:pt>
                <c:pt idx="789">
                  <c:v>20</c:v>
                </c:pt>
                <c:pt idx="790">
                  <c:v>19</c:v>
                </c:pt>
                <c:pt idx="791">
                  <c:v>19</c:v>
                </c:pt>
                <c:pt idx="792">
                  <c:v>19</c:v>
                </c:pt>
                <c:pt idx="793">
                  <c:v>19</c:v>
                </c:pt>
                <c:pt idx="794">
                  <c:v>19</c:v>
                </c:pt>
                <c:pt idx="795">
                  <c:v>19</c:v>
                </c:pt>
                <c:pt idx="796">
                  <c:v>19</c:v>
                </c:pt>
                <c:pt idx="797">
                  <c:v>19</c:v>
                </c:pt>
                <c:pt idx="798">
                  <c:v>19</c:v>
                </c:pt>
                <c:pt idx="799">
                  <c:v>19</c:v>
                </c:pt>
                <c:pt idx="800">
                  <c:v>19</c:v>
                </c:pt>
                <c:pt idx="801">
                  <c:v>19</c:v>
                </c:pt>
                <c:pt idx="802">
                  <c:v>19</c:v>
                </c:pt>
                <c:pt idx="803">
                  <c:v>19</c:v>
                </c:pt>
                <c:pt idx="804">
                  <c:v>19</c:v>
                </c:pt>
                <c:pt idx="805">
                  <c:v>19</c:v>
                </c:pt>
                <c:pt idx="806">
                  <c:v>20</c:v>
                </c:pt>
                <c:pt idx="807">
                  <c:v>20</c:v>
                </c:pt>
                <c:pt idx="808">
                  <c:v>19</c:v>
                </c:pt>
                <c:pt idx="809">
                  <c:v>20</c:v>
                </c:pt>
                <c:pt idx="810">
                  <c:v>20</c:v>
                </c:pt>
                <c:pt idx="811">
                  <c:v>19</c:v>
                </c:pt>
                <c:pt idx="812">
                  <c:v>19</c:v>
                </c:pt>
                <c:pt idx="813">
                  <c:v>19</c:v>
                </c:pt>
                <c:pt idx="814">
                  <c:v>20</c:v>
                </c:pt>
                <c:pt idx="815">
                  <c:v>20</c:v>
                </c:pt>
                <c:pt idx="816">
                  <c:v>20</c:v>
                </c:pt>
                <c:pt idx="817">
                  <c:v>20</c:v>
                </c:pt>
                <c:pt idx="818">
                  <c:v>19</c:v>
                </c:pt>
                <c:pt idx="819">
                  <c:v>19</c:v>
                </c:pt>
                <c:pt idx="820">
                  <c:v>20</c:v>
                </c:pt>
                <c:pt idx="821">
                  <c:v>20</c:v>
                </c:pt>
                <c:pt idx="822">
                  <c:v>20</c:v>
                </c:pt>
                <c:pt idx="823">
                  <c:v>20</c:v>
                </c:pt>
                <c:pt idx="824">
                  <c:v>19</c:v>
                </c:pt>
                <c:pt idx="825">
                  <c:v>20</c:v>
                </c:pt>
                <c:pt idx="826">
                  <c:v>20</c:v>
                </c:pt>
                <c:pt idx="827">
                  <c:v>20</c:v>
                </c:pt>
                <c:pt idx="828">
                  <c:v>19</c:v>
                </c:pt>
                <c:pt idx="829">
                  <c:v>20</c:v>
                </c:pt>
                <c:pt idx="830">
                  <c:v>21</c:v>
                </c:pt>
                <c:pt idx="831">
                  <c:v>20</c:v>
                </c:pt>
                <c:pt idx="832">
                  <c:v>20</c:v>
                </c:pt>
                <c:pt idx="833">
                  <c:v>20</c:v>
                </c:pt>
                <c:pt idx="834">
                  <c:v>20</c:v>
                </c:pt>
                <c:pt idx="835">
                  <c:v>19</c:v>
                </c:pt>
                <c:pt idx="836">
                  <c:v>20</c:v>
                </c:pt>
                <c:pt idx="837">
                  <c:v>19</c:v>
                </c:pt>
                <c:pt idx="838">
                  <c:v>19</c:v>
                </c:pt>
                <c:pt idx="839">
                  <c:v>19</c:v>
                </c:pt>
                <c:pt idx="840">
                  <c:v>19</c:v>
                </c:pt>
                <c:pt idx="841">
                  <c:v>19</c:v>
                </c:pt>
                <c:pt idx="842">
                  <c:v>19</c:v>
                </c:pt>
                <c:pt idx="843">
                  <c:v>19</c:v>
                </c:pt>
                <c:pt idx="844">
                  <c:v>19</c:v>
                </c:pt>
                <c:pt idx="845">
                  <c:v>19</c:v>
                </c:pt>
                <c:pt idx="846">
                  <c:v>19</c:v>
                </c:pt>
                <c:pt idx="847">
                  <c:v>19</c:v>
                </c:pt>
                <c:pt idx="848">
                  <c:v>19</c:v>
                </c:pt>
                <c:pt idx="849">
                  <c:v>19</c:v>
                </c:pt>
                <c:pt idx="850">
                  <c:v>19</c:v>
                </c:pt>
                <c:pt idx="851">
                  <c:v>19</c:v>
                </c:pt>
                <c:pt idx="852">
                  <c:v>19</c:v>
                </c:pt>
                <c:pt idx="853">
                  <c:v>20</c:v>
                </c:pt>
                <c:pt idx="854">
                  <c:v>19</c:v>
                </c:pt>
                <c:pt idx="855">
                  <c:v>19</c:v>
                </c:pt>
                <c:pt idx="856">
                  <c:v>19</c:v>
                </c:pt>
                <c:pt idx="857">
                  <c:v>19</c:v>
                </c:pt>
                <c:pt idx="858">
                  <c:v>19</c:v>
                </c:pt>
                <c:pt idx="859">
                  <c:v>19</c:v>
                </c:pt>
                <c:pt idx="860">
                  <c:v>19</c:v>
                </c:pt>
                <c:pt idx="861">
                  <c:v>19</c:v>
                </c:pt>
                <c:pt idx="862">
                  <c:v>19</c:v>
                </c:pt>
                <c:pt idx="863">
                  <c:v>19</c:v>
                </c:pt>
                <c:pt idx="864">
                  <c:v>20</c:v>
                </c:pt>
                <c:pt idx="865">
                  <c:v>19</c:v>
                </c:pt>
                <c:pt idx="866">
                  <c:v>19</c:v>
                </c:pt>
                <c:pt idx="867">
                  <c:v>19</c:v>
                </c:pt>
                <c:pt idx="868">
                  <c:v>19</c:v>
                </c:pt>
                <c:pt idx="869">
                  <c:v>19</c:v>
                </c:pt>
                <c:pt idx="870">
                  <c:v>19</c:v>
                </c:pt>
                <c:pt idx="871">
                  <c:v>19</c:v>
                </c:pt>
                <c:pt idx="872">
                  <c:v>19</c:v>
                </c:pt>
                <c:pt idx="873">
                  <c:v>19</c:v>
                </c:pt>
                <c:pt idx="874">
                  <c:v>19</c:v>
                </c:pt>
                <c:pt idx="875">
                  <c:v>19</c:v>
                </c:pt>
                <c:pt idx="876">
                  <c:v>19</c:v>
                </c:pt>
                <c:pt idx="877">
                  <c:v>19</c:v>
                </c:pt>
                <c:pt idx="878">
                  <c:v>18</c:v>
                </c:pt>
                <c:pt idx="879">
                  <c:v>18</c:v>
                </c:pt>
                <c:pt idx="880">
                  <c:v>19</c:v>
                </c:pt>
                <c:pt idx="881">
                  <c:v>19</c:v>
                </c:pt>
                <c:pt idx="882">
                  <c:v>19</c:v>
                </c:pt>
                <c:pt idx="883">
                  <c:v>19</c:v>
                </c:pt>
                <c:pt idx="884">
                  <c:v>19</c:v>
                </c:pt>
                <c:pt idx="885">
                  <c:v>19</c:v>
                </c:pt>
                <c:pt idx="886">
                  <c:v>18</c:v>
                </c:pt>
                <c:pt idx="887">
                  <c:v>19</c:v>
                </c:pt>
                <c:pt idx="888">
                  <c:v>19</c:v>
                </c:pt>
                <c:pt idx="889">
                  <c:v>19</c:v>
                </c:pt>
                <c:pt idx="890">
                  <c:v>19</c:v>
                </c:pt>
                <c:pt idx="891">
                  <c:v>19</c:v>
                </c:pt>
                <c:pt idx="892">
                  <c:v>19</c:v>
                </c:pt>
                <c:pt idx="893">
                  <c:v>19</c:v>
                </c:pt>
                <c:pt idx="894">
                  <c:v>19</c:v>
                </c:pt>
                <c:pt idx="895">
                  <c:v>19</c:v>
                </c:pt>
                <c:pt idx="896">
                  <c:v>18</c:v>
                </c:pt>
                <c:pt idx="897">
                  <c:v>19</c:v>
                </c:pt>
                <c:pt idx="898">
                  <c:v>19</c:v>
                </c:pt>
                <c:pt idx="899">
                  <c:v>19</c:v>
                </c:pt>
                <c:pt idx="900">
                  <c:v>19</c:v>
                </c:pt>
                <c:pt idx="901">
                  <c:v>19</c:v>
                </c:pt>
                <c:pt idx="902">
                  <c:v>19</c:v>
                </c:pt>
                <c:pt idx="903">
                  <c:v>19</c:v>
                </c:pt>
                <c:pt idx="904">
                  <c:v>18</c:v>
                </c:pt>
                <c:pt idx="905">
                  <c:v>19</c:v>
                </c:pt>
                <c:pt idx="906">
                  <c:v>19</c:v>
                </c:pt>
                <c:pt idx="907">
                  <c:v>19</c:v>
                </c:pt>
                <c:pt idx="908">
                  <c:v>19</c:v>
                </c:pt>
                <c:pt idx="909">
                  <c:v>19</c:v>
                </c:pt>
                <c:pt idx="910">
                  <c:v>18</c:v>
                </c:pt>
                <c:pt idx="911">
                  <c:v>19</c:v>
                </c:pt>
                <c:pt idx="912">
                  <c:v>19</c:v>
                </c:pt>
                <c:pt idx="913">
                  <c:v>19</c:v>
                </c:pt>
                <c:pt idx="914">
                  <c:v>19</c:v>
                </c:pt>
                <c:pt idx="915">
                  <c:v>19</c:v>
                </c:pt>
                <c:pt idx="916">
                  <c:v>19</c:v>
                </c:pt>
                <c:pt idx="917">
                  <c:v>19</c:v>
                </c:pt>
                <c:pt idx="918">
                  <c:v>19</c:v>
                </c:pt>
                <c:pt idx="919">
                  <c:v>19</c:v>
                </c:pt>
                <c:pt idx="920">
                  <c:v>18</c:v>
                </c:pt>
                <c:pt idx="921">
                  <c:v>19</c:v>
                </c:pt>
                <c:pt idx="922">
                  <c:v>19</c:v>
                </c:pt>
                <c:pt idx="923">
                  <c:v>20</c:v>
                </c:pt>
                <c:pt idx="924">
                  <c:v>19</c:v>
                </c:pt>
                <c:pt idx="925">
                  <c:v>19</c:v>
                </c:pt>
                <c:pt idx="926">
                  <c:v>19</c:v>
                </c:pt>
                <c:pt idx="927">
                  <c:v>19</c:v>
                </c:pt>
                <c:pt idx="928">
                  <c:v>19</c:v>
                </c:pt>
                <c:pt idx="929">
                  <c:v>19</c:v>
                </c:pt>
                <c:pt idx="930">
                  <c:v>19</c:v>
                </c:pt>
                <c:pt idx="931">
                  <c:v>19</c:v>
                </c:pt>
                <c:pt idx="932">
                  <c:v>19</c:v>
                </c:pt>
                <c:pt idx="933">
                  <c:v>18</c:v>
                </c:pt>
                <c:pt idx="934">
                  <c:v>19</c:v>
                </c:pt>
                <c:pt idx="935">
                  <c:v>18</c:v>
                </c:pt>
                <c:pt idx="936">
                  <c:v>19</c:v>
                </c:pt>
                <c:pt idx="937">
                  <c:v>19</c:v>
                </c:pt>
                <c:pt idx="938">
                  <c:v>19</c:v>
                </c:pt>
                <c:pt idx="939">
                  <c:v>18</c:v>
                </c:pt>
                <c:pt idx="940">
                  <c:v>18</c:v>
                </c:pt>
                <c:pt idx="941">
                  <c:v>19</c:v>
                </c:pt>
                <c:pt idx="942">
                  <c:v>19</c:v>
                </c:pt>
                <c:pt idx="943">
                  <c:v>19</c:v>
                </c:pt>
                <c:pt idx="944">
                  <c:v>19</c:v>
                </c:pt>
                <c:pt idx="945">
                  <c:v>19</c:v>
                </c:pt>
                <c:pt idx="946">
                  <c:v>19</c:v>
                </c:pt>
                <c:pt idx="947">
                  <c:v>18</c:v>
                </c:pt>
                <c:pt idx="948">
                  <c:v>19</c:v>
                </c:pt>
                <c:pt idx="949">
                  <c:v>19</c:v>
                </c:pt>
                <c:pt idx="950">
                  <c:v>19</c:v>
                </c:pt>
                <c:pt idx="951">
                  <c:v>19</c:v>
                </c:pt>
                <c:pt idx="952">
                  <c:v>19</c:v>
                </c:pt>
                <c:pt idx="953">
                  <c:v>19</c:v>
                </c:pt>
                <c:pt idx="954">
                  <c:v>18</c:v>
                </c:pt>
                <c:pt idx="955">
                  <c:v>19</c:v>
                </c:pt>
                <c:pt idx="956">
                  <c:v>19</c:v>
                </c:pt>
                <c:pt idx="957">
                  <c:v>19</c:v>
                </c:pt>
                <c:pt idx="958">
                  <c:v>18</c:v>
                </c:pt>
                <c:pt idx="959">
                  <c:v>19</c:v>
                </c:pt>
                <c:pt idx="960">
                  <c:v>19</c:v>
                </c:pt>
                <c:pt idx="961">
                  <c:v>19</c:v>
                </c:pt>
                <c:pt idx="962">
                  <c:v>19</c:v>
                </c:pt>
                <c:pt idx="963">
                  <c:v>19</c:v>
                </c:pt>
                <c:pt idx="964">
                  <c:v>19</c:v>
                </c:pt>
                <c:pt idx="965">
                  <c:v>19</c:v>
                </c:pt>
                <c:pt idx="966">
                  <c:v>19</c:v>
                </c:pt>
                <c:pt idx="967">
                  <c:v>19</c:v>
                </c:pt>
                <c:pt idx="968">
                  <c:v>20</c:v>
                </c:pt>
                <c:pt idx="969">
                  <c:v>19</c:v>
                </c:pt>
                <c:pt idx="970">
                  <c:v>20</c:v>
                </c:pt>
                <c:pt idx="971">
                  <c:v>20</c:v>
                </c:pt>
                <c:pt idx="972">
                  <c:v>19</c:v>
                </c:pt>
                <c:pt idx="973">
                  <c:v>19</c:v>
                </c:pt>
                <c:pt idx="974">
                  <c:v>19</c:v>
                </c:pt>
                <c:pt idx="975">
                  <c:v>19</c:v>
                </c:pt>
                <c:pt idx="976">
                  <c:v>20</c:v>
                </c:pt>
                <c:pt idx="977">
                  <c:v>19</c:v>
                </c:pt>
                <c:pt idx="978">
                  <c:v>19</c:v>
                </c:pt>
                <c:pt idx="979">
                  <c:v>19</c:v>
                </c:pt>
                <c:pt idx="980">
                  <c:v>20</c:v>
                </c:pt>
                <c:pt idx="981">
                  <c:v>19</c:v>
                </c:pt>
                <c:pt idx="982">
                  <c:v>19</c:v>
                </c:pt>
                <c:pt idx="983">
                  <c:v>20</c:v>
                </c:pt>
                <c:pt idx="984">
                  <c:v>19</c:v>
                </c:pt>
                <c:pt idx="985">
                  <c:v>19</c:v>
                </c:pt>
                <c:pt idx="986">
                  <c:v>20</c:v>
                </c:pt>
                <c:pt idx="987">
                  <c:v>19</c:v>
                </c:pt>
                <c:pt idx="988">
                  <c:v>19</c:v>
                </c:pt>
                <c:pt idx="989">
                  <c:v>20</c:v>
                </c:pt>
                <c:pt idx="990">
                  <c:v>19</c:v>
                </c:pt>
                <c:pt idx="991">
                  <c:v>19</c:v>
                </c:pt>
                <c:pt idx="992">
                  <c:v>19</c:v>
                </c:pt>
                <c:pt idx="993">
                  <c:v>19</c:v>
                </c:pt>
                <c:pt idx="994">
                  <c:v>19</c:v>
                </c:pt>
                <c:pt idx="995">
                  <c:v>19</c:v>
                </c:pt>
                <c:pt idx="996">
                  <c:v>19</c:v>
                </c:pt>
                <c:pt idx="997">
                  <c:v>19</c:v>
                </c:pt>
                <c:pt idx="998">
                  <c:v>20</c:v>
                </c:pt>
                <c:pt idx="999">
                  <c:v>20</c:v>
                </c:pt>
                <c:pt idx="1000">
                  <c:v>19</c:v>
                </c:pt>
                <c:pt idx="1001">
                  <c:v>19</c:v>
                </c:pt>
                <c:pt idx="1002">
                  <c:v>20</c:v>
                </c:pt>
                <c:pt idx="1003">
                  <c:v>19</c:v>
                </c:pt>
                <c:pt idx="1004">
                  <c:v>19</c:v>
                </c:pt>
                <c:pt idx="1005">
                  <c:v>20</c:v>
                </c:pt>
                <c:pt idx="1006">
                  <c:v>20</c:v>
                </c:pt>
                <c:pt idx="1007">
                  <c:v>20</c:v>
                </c:pt>
                <c:pt idx="1008">
                  <c:v>20</c:v>
                </c:pt>
                <c:pt idx="1009">
                  <c:v>19</c:v>
                </c:pt>
                <c:pt idx="1010">
                  <c:v>19</c:v>
                </c:pt>
                <c:pt idx="1011">
                  <c:v>19</c:v>
                </c:pt>
                <c:pt idx="1012">
                  <c:v>19</c:v>
                </c:pt>
                <c:pt idx="1013">
                  <c:v>19</c:v>
                </c:pt>
                <c:pt idx="1014">
                  <c:v>19</c:v>
                </c:pt>
                <c:pt idx="1015">
                  <c:v>20</c:v>
                </c:pt>
                <c:pt idx="1016">
                  <c:v>20</c:v>
                </c:pt>
                <c:pt idx="1017">
                  <c:v>20</c:v>
                </c:pt>
                <c:pt idx="1018">
                  <c:v>19</c:v>
                </c:pt>
                <c:pt idx="1019">
                  <c:v>20</c:v>
                </c:pt>
                <c:pt idx="1020">
                  <c:v>20</c:v>
                </c:pt>
                <c:pt idx="1021">
                  <c:v>19</c:v>
                </c:pt>
                <c:pt idx="1022">
                  <c:v>19</c:v>
                </c:pt>
                <c:pt idx="1023">
                  <c:v>19</c:v>
                </c:pt>
                <c:pt idx="1024">
                  <c:v>19</c:v>
                </c:pt>
                <c:pt idx="1025">
                  <c:v>19</c:v>
                </c:pt>
                <c:pt idx="1026">
                  <c:v>19</c:v>
                </c:pt>
                <c:pt idx="1027">
                  <c:v>19</c:v>
                </c:pt>
                <c:pt idx="1028">
                  <c:v>19</c:v>
                </c:pt>
                <c:pt idx="1029">
                  <c:v>20</c:v>
                </c:pt>
                <c:pt idx="1030">
                  <c:v>19</c:v>
                </c:pt>
                <c:pt idx="1031">
                  <c:v>19</c:v>
                </c:pt>
                <c:pt idx="1032">
                  <c:v>19</c:v>
                </c:pt>
                <c:pt idx="1033">
                  <c:v>19</c:v>
                </c:pt>
                <c:pt idx="1034">
                  <c:v>19</c:v>
                </c:pt>
                <c:pt idx="1035">
                  <c:v>19</c:v>
                </c:pt>
                <c:pt idx="1036">
                  <c:v>19</c:v>
                </c:pt>
                <c:pt idx="1037">
                  <c:v>19</c:v>
                </c:pt>
                <c:pt idx="1038">
                  <c:v>19</c:v>
                </c:pt>
                <c:pt idx="1039">
                  <c:v>19</c:v>
                </c:pt>
                <c:pt idx="1040">
                  <c:v>19</c:v>
                </c:pt>
                <c:pt idx="1041">
                  <c:v>19</c:v>
                </c:pt>
                <c:pt idx="1042">
                  <c:v>20</c:v>
                </c:pt>
                <c:pt idx="1043">
                  <c:v>19</c:v>
                </c:pt>
                <c:pt idx="1044">
                  <c:v>19</c:v>
                </c:pt>
                <c:pt idx="1045">
                  <c:v>19</c:v>
                </c:pt>
                <c:pt idx="1046">
                  <c:v>20</c:v>
                </c:pt>
                <c:pt idx="1047">
                  <c:v>19</c:v>
                </c:pt>
                <c:pt idx="1048">
                  <c:v>19</c:v>
                </c:pt>
                <c:pt idx="1049">
                  <c:v>19</c:v>
                </c:pt>
                <c:pt idx="1050">
                  <c:v>20</c:v>
                </c:pt>
                <c:pt idx="1051">
                  <c:v>19</c:v>
                </c:pt>
                <c:pt idx="1052">
                  <c:v>19</c:v>
                </c:pt>
                <c:pt idx="1053">
                  <c:v>20</c:v>
                </c:pt>
                <c:pt idx="1054">
                  <c:v>19</c:v>
                </c:pt>
                <c:pt idx="1055">
                  <c:v>19</c:v>
                </c:pt>
                <c:pt idx="1056">
                  <c:v>20</c:v>
                </c:pt>
                <c:pt idx="1057">
                  <c:v>20</c:v>
                </c:pt>
                <c:pt idx="1058">
                  <c:v>20</c:v>
                </c:pt>
                <c:pt idx="1059">
                  <c:v>19</c:v>
                </c:pt>
                <c:pt idx="1060">
                  <c:v>20</c:v>
                </c:pt>
                <c:pt idx="1061">
                  <c:v>20</c:v>
                </c:pt>
                <c:pt idx="1062">
                  <c:v>19</c:v>
                </c:pt>
                <c:pt idx="1063">
                  <c:v>20</c:v>
                </c:pt>
                <c:pt idx="1064">
                  <c:v>19</c:v>
                </c:pt>
                <c:pt idx="1065">
                  <c:v>19</c:v>
                </c:pt>
                <c:pt idx="1066">
                  <c:v>20</c:v>
                </c:pt>
                <c:pt idx="1067">
                  <c:v>19</c:v>
                </c:pt>
                <c:pt idx="1068">
                  <c:v>19</c:v>
                </c:pt>
                <c:pt idx="1069">
                  <c:v>19</c:v>
                </c:pt>
                <c:pt idx="1070">
                  <c:v>20</c:v>
                </c:pt>
                <c:pt idx="1071">
                  <c:v>19</c:v>
                </c:pt>
                <c:pt idx="1072">
                  <c:v>19</c:v>
                </c:pt>
                <c:pt idx="1073">
                  <c:v>20</c:v>
                </c:pt>
                <c:pt idx="1074">
                  <c:v>20</c:v>
                </c:pt>
                <c:pt idx="1075">
                  <c:v>19</c:v>
                </c:pt>
                <c:pt idx="1076">
                  <c:v>20</c:v>
                </c:pt>
                <c:pt idx="1077">
                  <c:v>20</c:v>
                </c:pt>
                <c:pt idx="1078">
                  <c:v>20</c:v>
                </c:pt>
                <c:pt idx="1079">
                  <c:v>20</c:v>
                </c:pt>
                <c:pt idx="1080">
                  <c:v>19</c:v>
                </c:pt>
                <c:pt idx="1081">
                  <c:v>19</c:v>
                </c:pt>
                <c:pt idx="1082">
                  <c:v>19</c:v>
                </c:pt>
                <c:pt idx="1083">
                  <c:v>19</c:v>
                </c:pt>
                <c:pt idx="1084">
                  <c:v>20</c:v>
                </c:pt>
                <c:pt idx="1085">
                  <c:v>20</c:v>
                </c:pt>
                <c:pt idx="1086">
                  <c:v>19</c:v>
                </c:pt>
                <c:pt idx="1087">
                  <c:v>19</c:v>
                </c:pt>
                <c:pt idx="1088">
                  <c:v>20</c:v>
                </c:pt>
                <c:pt idx="1089">
                  <c:v>20</c:v>
                </c:pt>
                <c:pt idx="1090">
                  <c:v>19</c:v>
                </c:pt>
                <c:pt idx="1091">
                  <c:v>19</c:v>
                </c:pt>
                <c:pt idx="1092">
                  <c:v>20</c:v>
                </c:pt>
                <c:pt idx="1093">
                  <c:v>20</c:v>
                </c:pt>
                <c:pt idx="1094">
                  <c:v>20</c:v>
                </c:pt>
                <c:pt idx="1095">
                  <c:v>19</c:v>
                </c:pt>
                <c:pt idx="1096">
                  <c:v>19</c:v>
                </c:pt>
                <c:pt idx="1097">
                  <c:v>20</c:v>
                </c:pt>
                <c:pt idx="1098">
                  <c:v>19</c:v>
                </c:pt>
                <c:pt idx="1099">
                  <c:v>19</c:v>
                </c:pt>
                <c:pt idx="1100">
                  <c:v>19</c:v>
                </c:pt>
                <c:pt idx="1101">
                  <c:v>19</c:v>
                </c:pt>
                <c:pt idx="1102">
                  <c:v>20</c:v>
                </c:pt>
                <c:pt idx="1103">
                  <c:v>20</c:v>
                </c:pt>
                <c:pt idx="1104">
                  <c:v>20</c:v>
                </c:pt>
                <c:pt idx="1105">
                  <c:v>19</c:v>
                </c:pt>
                <c:pt idx="1106">
                  <c:v>19</c:v>
                </c:pt>
                <c:pt idx="1107">
                  <c:v>19</c:v>
                </c:pt>
                <c:pt idx="1108">
                  <c:v>19</c:v>
                </c:pt>
                <c:pt idx="1109">
                  <c:v>19</c:v>
                </c:pt>
                <c:pt idx="1110">
                  <c:v>20</c:v>
                </c:pt>
                <c:pt idx="1111">
                  <c:v>19</c:v>
                </c:pt>
                <c:pt idx="1112">
                  <c:v>20</c:v>
                </c:pt>
                <c:pt idx="1113">
                  <c:v>19</c:v>
                </c:pt>
                <c:pt idx="1114">
                  <c:v>20</c:v>
                </c:pt>
                <c:pt idx="1115">
                  <c:v>19</c:v>
                </c:pt>
                <c:pt idx="1116">
                  <c:v>19</c:v>
                </c:pt>
                <c:pt idx="1117">
                  <c:v>19</c:v>
                </c:pt>
                <c:pt idx="1118">
                  <c:v>20</c:v>
                </c:pt>
                <c:pt idx="1119">
                  <c:v>19</c:v>
                </c:pt>
                <c:pt idx="1120">
                  <c:v>19</c:v>
                </c:pt>
                <c:pt idx="1121">
                  <c:v>19</c:v>
                </c:pt>
                <c:pt idx="1122">
                  <c:v>19</c:v>
                </c:pt>
                <c:pt idx="1123">
                  <c:v>20</c:v>
                </c:pt>
                <c:pt idx="1124">
                  <c:v>19</c:v>
                </c:pt>
                <c:pt idx="1125">
                  <c:v>19</c:v>
                </c:pt>
                <c:pt idx="1126">
                  <c:v>19</c:v>
                </c:pt>
                <c:pt idx="1127">
                  <c:v>19</c:v>
                </c:pt>
                <c:pt idx="1128">
                  <c:v>19</c:v>
                </c:pt>
                <c:pt idx="1129">
                  <c:v>20</c:v>
                </c:pt>
                <c:pt idx="1130">
                  <c:v>19</c:v>
                </c:pt>
                <c:pt idx="1131">
                  <c:v>19</c:v>
                </c:pt>
                <c:pt idx="1132">
                  <c:v>19</c:v>
                </c:pt>
                <c:pt idx="1133">
                  <c:v>19</c:v>
                </c:pt>
                <c:pt idx="1134">
                  <c:v>20</c:v>
                </c:pt>
                <c:pt idx="1135">
                  <c:v>20</c:v>
                </c:pt>
                <c:pt idx="1136">
                  <c:v>20</c:v>
                </c:pt>
                <c:pt idx="1137">
                  <c:v>19</c:v>
                </c:pt>
                <c:pt idx="1138">
                  <c:v>20</c:v>
                </c:pt>
                <c:pt idx="1139">
                  <c:v>19</c:v>
                </c:pt>
                <c:pt idx="1140">
                  <c:v>19</c:v>
                </c:pt>
                <c:pt idx="1141">
                  <c:v>20</c:v>
                </c:pt>
                <c:pt idx="1142">
                  <c:v>19</c:v>
                </c:pt>
                <c:pt idx="1143">
                  <c:v>19</c:v>
                </c:pt>
                <c:pt idx="1144">
                  <c:v>20</c:v>
                </c:pt>
                <c:pt idx="1145">
                  <c:v>20</c:v>
                </c:pt>
                <c:pt idx="1146">
                  <c:v>19</c:v>
                </c:pt>
                <c:pt idx="1147">
                  <c:v>19</c:v>
                </c:pt>
                <c:pt idx="1148">
                  <c:v>20</c:v>
                </c:pt>
                <c:pt idx="1149">
                  <c:v>20</c:v>
                </c:pt>
                <c:pt idx="1150">
                  <c:v>19</c:v>
                </c:pt>
                <c:pt idx="1151">
                  <c:v>19</c:v>
                </c:pt>
                <c:pt idx="1152">
                  <c:v>19</c:v>
                </c:pt>
                <c:pt idx="1153">
                  <c:v>19</c:v>
                </c:pt>
                <c:pt idx="1154">
                  <c:v>19</c:v>
                </c:pt>
                <c:pt idx="1155">
                  <c:v>19</c:v>
                </c:pt>
                <c:pt idx="1156">
                  <c:v>19</c:v>
                </c:pt>
                <c:pt idx="1157">
                  <c:v>19</c:v>
                </c:pt>
                <c:pt idx="1158">
                  <c:v>19</c:v>
                </c:pt>
                <c:pt idx="1159">
                  <c:v>19</c:v>
                </c:pt>
                <c:pt idx="1160">
                  <c:v>19</c:v>
                </c:pt>
                <c:pt idx="1161">
                  <c:v>19</c:v>
                </c:pt>
                <c:pt idx="1162">
                  <c:v>19</c:v>
                </c:pt>
                <c:pt idx="1163">
                  <c:v>19</c:v>
                </c:pt>
                <c:pt idx="1164">
                  <c:v>19</c:v>
                </c:pt>
                <c:pt idx="1165">
                  <c:v>20</c:v>
                </c:pt>
                <c:pt idx="1166">
                  <c:v>19</c:v>
                </c:pt>
                <c:pt idx="1167">
                  <c:v>19</c:v>
                </c:pt>
                <c:pt idx="1168">
                  <c:v>20</c:v>
                </c:pt>
                <c:pt idx="1169">
                  <c:v>20</c:v>
                </c:pt>
                <c:pt idx="1170">
                  <c:v>20</c:v>
                </c:pt>
                <c:pt idx="1171">
                  <c:v>19</c:v>
                </c:pt>
                <c:pt idx="1172">
                  <c:v>19</c:v>
                </c:pt>
                <c:pt idx="1173">
                  <c:v>19</c:v>
                </c:pt>
                <c:pt idx="1174">
                  <c:v>19</c:v>
                </c:pt>
                <c:pt idx="1175">
                  <c:v>20</c:v>
                </c:pt>
                <c:pt idx="1176">
                  <c:v>20</c:v>
                </c:pt>
                <c:pt idx="1177">
                  <c:v>19</c:v>
                </c:pt>
                <c:pt idx="1178">
                  <c:v>19</c:v>
                </c:pt>
                <c:pt idx="1179">
                  <c:v>19</c:v>
                </c:pt>
                <c:pt idx="1180">
                  <c:v>19</c:v>
                </c:pt>
                <c:pt idx="1181">
                  <c:v>19</c:v>
                </c:pt>
                <c:pt idx="1182">
                  <c:v>19</c:v>
                </c:pt>
                <c:pt idx="1183">
                  <c:v>19</c:v>
                </c:pt>
                <c:pt idx="1184">
                  <c:v>19</c:v>
                </c:pt>
                <c:pt idx="1185">
                  <c:v>18</c:v>
                </c:pt>
                <c:pt idx="1186">
                  <c:v>19</c:v>
                </c:pt>
                <c:pt idx="1187">
                  <c:v>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419584"/>
        <c:axId val="156413312"/>
      </c:lineChart>
      <c:catAx>
        <c:axId val="156396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500"/>
                </a:pPr>
                <a:r>
                  <a:rPr lang="en-US" sz="1500"/>
                  <a:t>Elapsed</a:t>
                </a:r>
                <a:r>
                  <a:rPr lang="en-US" sz="1500" baseline="0"/>
                  <a:t> Time (mm:ss)</a:t>
                </a:r>
                <a:endParaRPr lang="en-US" sz="1500"/>
              </a:p>
            </c:rich>
          </c:tx>
          <c:layout/>
          <c:overlay val="0"/>
        </c:title>
        <c:numFmt formatCode="[mm]:ss;@" sourceLinked="0"/>
        <c:majorTickMark val="out"/>
        <c:minorTickMark val="none"/>
        <c:tickLblPos val="nextTo"/>
        <c:txPr>
          <a:bodyPr/>
          <a:lstStyle/>
          <a:p>
            <a:pPr>
              <a:defRPr sz="1500" b="1"/>
            </a:pPr>
            <a:endParaRPr lang="en-US"/>
          </a:p>
        </c:txPr>
        <c:crossAx val="156411392"/>
        <c:crosses val="autoZero"/>
        <c:auto val="1"/>
        <c:lblAlgn val="ctr"/>
        <c:lblOffset val="100"/>
        <c:noMultiLvlLbl val="0"/>
      </c:catAx>
      <c:valAx>
        <c:axId val="156411392"/>
        <c:scaling>
          <c:orientation val="minMax"/>
          <c:min val="4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800"/>
                </a:pPr>
                <a:r>
                  <a:rPr lang="en-US" sz="1800"/>
                  <a:t>Heart Rate - bpm</a:t>
                </a:r>
              </a:p>
            </c:rich>
          </c:tx>
          <c:layout>
            <c:manualLayout>
              <c:xMode val="edge"/>
              <c:yMode val="edge"/>
              <c:x val="5.3368658225314723E-3"/>
              <c:y val="0.31202955319021303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txPr>
          <a:bodyPr anchor="t" anchorCtr="0"/>
          <a:lstStyle/>
          <a:p>
            <a:pPr>
              <a:defRPr sz="1500" b="1"/>
            </a:pPr>
            <a:endParaRPr lang="en-US"/>
          </a:p>
        </c:txPr>
        <c:crossAx val="156396928"/>
        <c:crosses val="autoZero"/>
        <c:crossBetween val="between"/>
      </c:valAx>
      <c:valAx>
        <c:axId val="156413312"/>
        <c:scaling>
          <c:orientation val="minMax"/>
          <c:max val="40"/>
          <c:min val="14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600"/>
                </a:pPr>
                <a:r>
                  <a:rPr lang="en-US" sz="1600"/>
                  <a:t>SPM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200" b="1"/>
            </a:pPr>
            <a:endParaRPr lang="en-US"/>
          </a:p>
        </c:txPr>
        <c:crossAx val="156419584"/>
        <c:crosses val="max"/>
        <c:crossBetween val="between"/>
        <c:majorUnit val="2"/>
        <c:minorUnit val="1"/>
      </c:valAx>
      <c:catAx>
        <c:axId val="156419584"/>
        <c:scaling>
          <c:orientation val="minMax"/>
        </c:scaling>
        <c:delete val="1"/>
        <c:axPos val="b"/>
        <c:majorTickMark val="out"/>
        <c:minorTickMark val="none"/>
        <c:tickLblPos val="none"/>
        <c:crossAx val="156413312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ayout/>
      <c:overlay val="0"/>
      <c:txPr>
        <a:bodyPr/>
        <a:lstStyle/>
        <a:p>
          <a:pPr>
            <a:defRPr sz="2000" b="1"/>
          </a:pPr>
          <a:endParaRPr lang="en-US"/>
        </a:p>
      </c:txPr>
    </c:legend>
    <c:plotVisOnly val="1"/>
    <c:dispBlanksAs val="zero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6623201165037365E-2"/>
          <c:y val="6.6850654076197391E-2"/>
          <c:w val="0.8138291682954627"/>
          <c:h val="0.7850562730784667"/>
        </c:manualLayout>
      </c:layout>
      <c:areaChart>
        <c:grouping val="standard"/>
        <c:varyColors val="0"/>
        <c:ser>
          <c:idx val="0"/>
          <c:order val="0"/>
          <c:tx>
            <c:strRef>
              <c:f>'HR Chart Data'!$E$7</c:f>
              <c:strCache>
                <c:ptCount val="1"/>
                <c:pt idx="0">
                  <c:v>&lt;UT2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[0]!HRData1</c:f>
              <c:numCache>
                <c:formatCode>General</c:formatCode>
                <c:ptCount val="1188"/>
                <c:pt idx="0">
                  <c:v>0</c:v>
                </c:pt>
                <c:pt idx="1">
                  <c:v>94</c:v>
                </c:pt>
                <c:pt idx="2">
                  <c:v>96</c:v>
                </c:pt>
                <c:pt idx="3">
                  <c:v>98</c:v>
                </c:pt>
                <c:pt idx="4">
                  <c:v>101</c:v>
                </c:pt>
                <c:pt idx="5">
                  <c:v>104</c:v>
                </c:pt>
                <c:pt idx="6">
                  <c:v>107</c:v>
                </c:pt>
                <c:pt idx="7">
                  <c:v>109</c:v>
                </c:pt>
                <c:pt idx="8">
                  <c:v>111</c:v>
                </c:pt>
                <c:pt idx="9">
                  <c:v>113</c:v>
                </c:pt>
                <c:pt idx="10">
                  <c:v>114</c:v>
                </c:pt>
                <c:pt idx="11">
                  <c:v>115</c:v>
                </c:pt>
                <c:pt idx="12">
                  <c:v>115</c:v>
                </c:pt>
                <c:pt idx="13">
                  <c:v>116</c:v>
                </c:pt>
                <c:pt idx="14">
                  <c:v>117</c:v>
                </c:pt>
                <c:pt idx="15">
                  <c:v>118</c:v>
                </c:pt>
                <c:pt idx="16">
                  <c:v>119</c:v>
                </c:pt>
                <c:pt idx="17">
                  <c:v>121</c:v>
                </c:pt>
                <c:pt idx="18">
                  <c:v>122</c:v>
                </c:pt>
                <c:pt idx="19">
                  <c:v>123</c:v>
                </c:pt>
                <c:pt idx="20">
                  <c:v>125</c:v>
                </c:pt>
                <c:pt idx="21">
                  <c:v>126</c:v>
                </c:pt>
                <c:pt idx="22">
                  <c:v>126</c:v>
                </c:pt>
                <c:pt idx="23">
                  <c:v>127</c:v>
                </c:pt>
                <c:pt idx="24">
                  <c:v>127</c:v>
                </c:pt>
                <c:pt idx="25">
                  <c:v>128</c:v>
                </c:pt>
                <c:pt idx="26">
                  <c:v>128</c:v>
                </c:pt>
                <c:pt idx="27">
                  <c:v>129</c:v>
                </c:pt>
                <c:pt idx="28">
                  <c:v>130</c:v>
                </c:pt>
                <c:pt idx="29">
                  <c:v>130</c:v>
                </c:pt>
                <c:pt idx="30">
                  <c:v>130</c:v>
                </c:pt>
                <c:pt idx="31">
                  <c:v>130</c:v>
                </c:pt>
                <c:pt idx="32">
                  <c:v>130</c:v>
                </c:pt>
                <c:pt idx="33">
                  <c:v>130</c:v>
                </c:pt>
                <c:pt idx="34">
                  <c:v>131</c:v>
                </c:pt>
                <c:pt idx="35">
                  <c:v>131</c:v>
                </c:pt>
                <c:pt idx="36">
                  <c:v>132</c:v>
                </c:pt>
                <c:pt idx="37">
                  <c:v>132</c:v>
                </c:pt>
                <c:pt idx="38">
                  <c:v>132</c:v>
                </c:pt>
                <c:pt idx="39">
                  <c:v>132</c:v>
                </c:pt>
                <c:pt idx="40">
                  <c:v>132</c:v>
                </c:pt>
                <c:pt idx="41">
                  <c:v>132</c:v>
                </c:pt>
                <c:pt idx="42">
                  <c:v>132</c:v>
                </c:pt>
                <c:pt idx="43">
                  <c:v>132</c:v>
                </c:pt>
                <c:pt idx="44">
                  <c:v>132</c:v>
                </c:pt>
                <c:pt idx="45">
                  <c:v>132</c:v>
                </c:pt>
                <c:pt idx="46">
                  <c:v>132</c:v>
                </c:pt>
                <c:pt idx="47">
                  <c:v>131</c:v>
                </c:pt>
                <c:pt idx="48">
                  <c:v>132</c:v>
                </c:pt>
                <c:pt idx="49">
                  <c:v>132</c:v>
                </c:pt>
                <c:pt idx="50">
                  <c:v>131</c:v>
                </c:pt>
                <c:pt idx="51">
                  <c:v>132</c:v>
                </c:pt>
                <c:pt idx="52">
                  <c:v>132</c:v>
                </c:pt>
                <c:pt idx="53">
                  <c:v>132</c:v>
                </c:pt>
                <c:pt idx="54">
                  <c:v>132</c:v>
                </c:pt>
                <c:pt idx="55">
                  <c:v>132</c:v>
                </c:pt>
                <c:pt idx="56">
                  <c:v>132</c:v>
                </c:pt>
                <c:pt idx="57">
                  <c:v>132</c:v>
                </c:pt>
                <c:pt idx="58">
                  <c:v>132</c:v>
                </c:pt>
                <c:pt idx="59">
                  <c:v>133</c:v>
                </c:pt>
                <c:pt idx="60">
                  <c:v>133</c:v>
                </c:pt>
                <c:pt idx="61">
                  <c:v>133</c:v>
                </c:pt>
                <c:pt idx="62">
                  <c:v>133</c:v>
                </c:pt>
                <c:pt idx="63">
                  <c:v>133</c:v>
                </c:pt>
                <c:pt idx="64">
                  <c:v>132</c:v>
                </c:pt>
                <c:pt idx="65">
                  <c:v>132</c:v>
                </c:pt>
                <c:pt idx="66">
                  <c:v>132</c:v>
                </c:pt>
                <c:pt idx="67">
                  <c:v>132</c:v>
                </c:pt>
                <c:pt idx="68">
                  <c:v>132</c:v>
                </c:pt>
                <c:pt idx="69">
                  <c:v>133</c:v>
                </c:pt>
                <c:pt idx="70">
                  <c:v>132</c:v>
                </c:pt>
                <c:pt idx="71">
                  <c:v>132</c:v>
                </c:pt>
                <c:pt idx="72">
                  <c:v>132</c:v>
                </c:pt>
                <c:pt idx="73">
                  <c:v>132</c:v>
                </c:pt>
                <c:pt idx="74">
                  <c:v>131</c:v>
                </c:pt>
                <c:pt idx="75">
                  <c:v>131</c:v>
                </c:pt>
                <c:pt idx="76">
                  <c:v>131</c:v>
                </c:pt>
                <c:pt idx="77">
                  <c:v>131</c:v>
                </c:pt>
                <c:pt idx="78">
                  <c:v>131</c:v>
                </c:pt>
                <c:pt idx="79">
                  <c:v>131</c:v>
                </c:pt>
                <c:pt idx="80">
                  <c:v>132</c:v>
                </c:pt>
                <c:pt idx="81">
                  <c:v>132</c:v>
                </c:pt>
                <c:pt idx="82">
                  <c:v>132</c:v>
                </c:pt>
                <c:pt idx="83">
                  <c:v>132</c:v>
                </c:pt>
                <c:pt idx="84">
                  <c:v>133</c:v>
                </c:pt>
                <c:pt idx="85">
                  <c:v>132</c:v>
                </c:pt>
                <c:pt idx="86">
                  <c:v>132</c:v>
                </c:pt>
                <c:pt idx="87">
                  <c:v>132</c:v>
                </c:pt>
                <c:pt idx="88">
                  <c:v>132</c:v>
                </c:pt>
                <c:pt idx="89">
                  <c:v>132</c:v>
                </c:pt>
                <c:pt idx="90">
                  <c:v>132</c:v>
                </c:pt>
                <c:pt idx="91">
                  <c:v>132</c:v>
                </c:pt>
                <c:pt idx="92">
                  <c:v>132</c:v>
                </c:pt>
                <c:pt idx="93">
                  <c:v>133</c:v>
                </c:pt>
                <c:pt idx="94">
                  <c:v>133</c:v>
                </c:pt>
                <c:pt idx="95">
                  <c:v>133</c:v>
                </c:pt>
                <c:pt idx="96">
                  <c:v>133</c:v>
                </c:pt>
                <c:pt idx="97">
                  <c:v>133</c:v>
                </c:pt>
                <c:pt idx="98">
                  <c:v>132</c:v>
                </c:pt>
                <c:pt idx="99">
                  <c:v>132</c:v>
                </c:pt>
                <c:pt idx="100">
                  <c:v>133</c:v>
                </c:pt>
                <c:pt idx="101">
                  <c:v>133</c:v>
                </c:pt>
                <c:pt idx="102">
                  <c:v>133</c:v>
                </c:pt>
                <c:pt idx="103">
                  <c:v>133</c:v>
                </c:pt>
                <c:pt idx="104">
                  <c:v>133</c:v>
                </c:pt>
                <c:pt idx="105">
                  <c:v>133</c:v>
                </c:pt>
                <c:pt idx="106">
                  <c:v>133</c:v>
                </c:pt>
                <c:pt idx="107">
                  <c:v>133</c:v>
                </c:pt>
                <c:pt idx="108">
                  <c:v>133</c:v>
                </c:pt>
                <c:pt idx="109">
                  <c:v>132</c:v>
                </c:pt>
                <c:pt idx="110">
                  <c:v>132</c:v>
                </c:pt>
                <c:pt idx="111">
                  <c:v>132</c:v>
                </c:pt>
                <c:pt idx="112">
                  <c:v>132</c:v>
                </c:pt>
                <c:pt idx="113">
                  <c:v>132</c:v>
                </c:pt>
                <c:pt idx="114">
                  <c:v>133</c:v>
                </c:pt>
                <c:pt idx="115">
                  <c:v>133</c:v>
                </c:pt>
                <c:pt idx="116">
                  <c:v>133</c:v>
                </c:pt>
                <c:pt idx="117">
                  <c:v>133</c:v>
                </c:pt>
                <c:pt idx="118">
                  <c:v>132</c:v>
                </c:pt>
                <c:pt idx="119">
                  <c:v>132</c:v>
                </c:pt>
                <c:pt idx="120">
                  <c:v>132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134</c:v>
                </c:pt>
                <c:pt idx="125">
                  <c:v>134</c:v>
                </c:pt>
                <c:pt idx="126">
                  <c:v>134</c:v>
                </c:pt>
                <c:pt idx="127">
                  <c:v>135</c:v>
                </c:pt>
                <c:pt idx="128">
                  <c:v>135</c:v>
                </c:pt>
                <c:pt idx="129">
                  <c:v>135</c:v>
                </c:pt>
                <c:pt idx="130">
                  <c:v>135</c:v>
                </c:pt>
                <c:pt idx="131">
                  <c:v>135</c:v>
                </c:pt>
                <c:pt idx="132">
                  <c:v>135</c:v>
                </c:pt>
                <c:pt idx="133">
                  <c:v>134</c:v>
                </c:pt>
                <c:pt idx="134">
                  <c:v>134</c:v>
                </c:pt>
                <c:pt idx="135">
                  <c:v>134</c:v>
                </c:pt>
                <c:pt idx="136">
                  <c:v>135</c:v>
                </c:pt>
                <c:pt idx="137">
                  <c:v>135</c:v>
                </c:pt>
                <c:pt idx="138">
                  <c:v>135</c:v>
                </c:pt>
                <c:pt idx="139">
                  <c:v>136</c:v>
                </c:pt>
                <c:pt idx="140">
                  <c:v>136</c:v>
                </c:pt>
                <c:pt idx="141">
                  <c:v>135</c:v>
                </c:pt>
                <c:pt idx="142">
                  <c:v>134</c:v>
                </c:pt>
                <c:pt idx="143">
                  <c:v>132</c:v>
                </c:pt>
                <c:pt idx="144">
                  <c:v>132</c:v>
                </c:pt>
                <c:pt idx="145">
                  <c:v>131</c:v>
                </c:pt>
                <c:pt idx="146">
                  <c:v>132</c:v>
                </c:pt>
                <c:pt idx="147">
                  <c:v>132</c:v>
                </c:pt>
                <c:pt idx="148">
                  <c:v>132</c:v>
                </c:pt>
                <c:pt idx="149">
                  <c:v>133</c:v>
                </c:pt>
                <c:pt idx="150">
                  <c:v>133</c:v>
                </c:pt>
                <c:pt idx="151">
                  <c:v>133</c:v>
                </c:pt>
                <c:pt idx="152">
                  <c:v>134</c:v>
                </c:pt>
                <c:pt idx="153">
                  <c:v>134</c:v>
                </c:pt>
                <c:pt idx="154">
                  <c:v>134</c:v>
                </c:pt>
                <c:pt idx="155">
                  <c:v>135</c:v>
                </c:pt>
                <c:pt idx="156">
                  <c:v>134</c:v>
                </c:pt>
                <c:pt idx="157">
                  <c:v>134</c:v>
                </c:pt>
                <c:pt idx="158">
                  <c:v>134</c:v>
                </c:pt>
                <c:pt idx="159">
                  <c:v>134</c:v>
                </c:pt>
                <c:pt idx="160">
                  <c:v>135</c:v>
                </c:pt>
                <c:pt idx="161">
                  <c:v>135</c:v>
                </c:pt>
                <c:pt idx="162">
                  <c:v>135</c:v>
                </c:pt>
                <c:pt idx="163">
                  <c:v>135</c:v>
                </c:pt>
                <c:pt idx="164">
                  <c:v>135</c:v>
                </c:pt>
                <c:pt idx="165">
                  <c:v>134</c:v>
                </c:pt>
                <c:pt idx="166">
                  <c:v>134</c:v>
                </c:pt>
                <c:pt idx="167">
                  <c:v>134</c:v>
                </c:pt>
                <c:pt idx="168">
                  <c:v>134</c:v>
                </c:pt>
                <c:pt idx="169">
                  <c:v>134</c:v>
                </c:pt>
                <c:pt idx="170">
                  <c:v>134</c:v>
                </c:pt>
                <c:pt idx="171">
                  <c:v>133</c:v>
                </c:pt>
                <c:pt idx="172">
                  <c:v>133</c:v>
                </c:pt>
                <c:pt idx="173">
                  <c:v>133</c:v>
                </c:pt>
                <c:pt idx="174">
                  <c:v>132</c:v>
                </c:pt>
                <c:pt idx="175">
                  <c:v>132</c:v>
                </c:pt>
                <c:pt idx="176">
                  <c:v>132</c:v>
                </c:pt>
                <c:pt idx="177">
                  <c:v>132</c:v>
                </c:pt>
                <c:pt idx="178">
                  <c:v>131</c:v>
                </c:pt>
                <c:pt idx="179">
                  <c:v>132</c:v>
                </c:pt>
                <c:pt idx="180">
                  <c:v>132</c:v>
                </c:pt>
                <c:pt idx="181">
                  <c:v>132</c:v>
                </c:pt>
                <c:pt idx="182">
                  <c:v>132</c:v>
                </c:pt>
                <c:pt idx="183">
                  <c:v>132</c:v>
                </c:pt>
                <c:pt idx="184">
                  <c:v>132</c:v>
                </c:pt>
                <c:pt idx="185">
                  <c:v>133</c:v>
                </c:pt>
                <c:pt idx="186">
                  <c:v>133</c:v>
                </c:pt>
                <c:pt idx="187">
                  <c:v>133</c:v>
                </c:pt>
                <c:pt idx="188">
                  <c:v>134</c:v>
                </c:pt>
                <c:pt idx="189">
                  <c:v>134</c:v>
                </c:pt>
                <c:pt idx="190">
                  <c:v>134</c:v>
                </c:pt>
                <c:pt idx="191">
                  <c:v>135</c:v>
                </c:pt>
                <c:pt idx="192">
                  <c:v>135</c:v>
                </c:pt>
                <c:pt idx="193">
                  <c:v>135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135</c:v>
                </c:pt>
                <c:pt idx="200">
                  <c:v>135</c:v>
                </c:pt>
                <c:pt idx="201">
                  <c:v>134</c:v>
                </c:pt>
                <c:pt idx="202">
                  <c:v>134</c:v>
                </c:pt>
                <c:pt idx="203">
                  <c:v>134</c:v>
                </c:pt>
                <c:pt idx="204">
                  <c:v>134</c:v>
                </c:pt>
                <c:pt idx="205">
                  <c:v>134</c:v>
                </c:pt>
                <c:pt idx="206">
                  <c:v>135</c:v>
                </c:pt>
                <c:pt idx="207">
                  <c:v>135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135</c:v>
                </c:pt>
                <c:pt idx="219">
                  <c:v>135</c:v>
                </c:pt>
                <c:pt idx="220">
                  <c:v>135</c:v>
                </c:pt>
                <c:pt idx="221">
                  <c:v>135</c:v>
                </c:pt>
                <c:pt idx="222">
                  <c:v>135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135</c:v>
                </c:pt>
                <c:pt idx="228">
                  <c:v>135</c:v>
                </c:pt>
                <c:pt idx="229">
                  <c:v>134</c:v>
                </c:pt>
                <c:pt idx="230">
                  <c:v>134</c:v>
                </c:pt>
                <c:pt idx="231">
                  <c:v>134</c:v>
                </c:pt>
                <c:pt idx="232">
                  <c:v>134</c:v>
                </c:pt>
                <c:pt idx="233">
                  <c:v>135</c:v>
                </c:pt>
                <c:pt idx="234">
                  <c:v>135</c:v>
                </c:pt>
                <c:pt idx="235">
                  <c:v>135</c:v>
                </c:pt>
                <c:pt idx="236">
                  <c:v>135</c:v>
                </c:pt>
                <c:pt idx="237">
                  <c:v>134</c:v>
                </c:pt>
                <c:pt idx="238">
                  <c:v>134</c:v>
                </c:pt>
                <c:pt idx="239">
                  <c:v>134</c:v>
                </c:pt>
                <c:pt idx="240">
                  <c:v>135</c:v>
                </c:pt>
                <c:pt idx="241">
                  <c:v>135</c:v>
                </c:pt>
                <c:pt idx="242">
                  <c:v>135</c:v>
                </c:pt>
                <c:pt idx="243">
                  <c:v>135</c:v>
                </c:pt>
                <c:pt idx="244">
                  <c:v>134</c:v>
                </c:pt>
                <c:pt idx="245">
                  <c:v>134</c:v>
                </c:pt>
                <c:pt idx="246">
                  <c:v>134</c:v>
                </c:pt>
                <c:pt idx="247">
                  <c:v>133</c:v>
                </c:pt>
                <c:pt idx="248">
                  <c:v>134</c:v>
                </c:pt>
                <c:pt idx="249">
                  <c:v>134</c:v>
                </c:pt>
                <c:pt idx="250">
                  <c:v>134</c:v>
                </c:pt>
                <c:pt idx="251">
                  <c:v>134</c:v>
                </c:pt>
                <c:pt idx="252">
                  <c:v>134</c:v>
                </c:pt>
                <c:pt idx="253">
                  <c:v>134</c:v>
                </c:pt>
                <c:pt idx="254">
                  <c:v>135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135</c:v>
                </c:pt>
                <c:pt idx="267">
                  <c:v>135</c:v>
                </c:pt>
                <c:pt idx="268">
                  <c:v>135</c:v>
                </c:pt>
                <c:pt idx="269">
                  <c:v>135</c:v>
                </c:pt>
                <c:pt idx="270">
                  <c:v>135</c:v>
                </c:pt>
                <c:pt idx="271">
                  <c:v>135</c:v>
                </c:pt>
                <c:pt idx="272">
                  <c:v>135</c:v>
                </c:pt>
                <c:pt idx="273">
                  <c:v>135</c:v>
                </c:pt>
                <c:pt idx="274">
                  <c:v>135</c:v>
                </c:pt>
                <c:pt idx="275">
                  <c:v>135</c:v>
                </c:pt>
                <c:pt idx="276">
                  <c:v>135</c:v>
                </c:pt>
                <c:pt idx="277">
                  <c:v>135</c:v>
                </c:pt>
                <c:pt idx="278">
                  <c:v>135</c:v>
                </c:pt>
                <c:pt idx="279">
                  <c:v>135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135</c:v>
                </c:pt>
                <c:pt idx="320">
                  <c:v>135</c:v>
                </c:pt>
                <c:pt idx="321">
                  <c:v>135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104</c:v>
                </c:pt>
                <c:pt idx="391">
                  <c:v>107</c:v>
                </c:pt>
                <c:pt idx="392">
                  <c:v>110</c:v>
                </c:pt>
                <c:pt idx="393">
                  <c:v>112</c:v>
                </c:pt>
                <c:pt idx="394">
                  <c:v>115</c:v>
                </c:pt>
                <c:pt idx="395">
                  <c:v>116</c:v>
                </c:pt>
                <c:pt idx="396">
                  <c:v>117</c:v>
                </c:pt>
                <c:pt idx="397">
                  <c:v>119</c:v>
                </c:pt>
                <c:pt idx="398">
                  <c:v>119</c:v>
                </c:pt>
                <c:pt idx="399">
                  <c:v>120</c:v>
                </c:pt>
                <c:pt idx="400">
                  <c:v>120</c:v>
                </c:pt>
                <c:pt idx="401">
                  <c:v>121</c:v>
                </c:pt>
                <c:pt idx="402">
                  <c:v>122</c:v>
                </c:pt>
                <c:pt idx="403">
                  <c:v>123</c:v>
                </c:pt>
                <c:pt idx="404">
                  <c:v>124</c:v>
                </c:pt>
                <c:pt idx="405">
                  <c:v>125</c:v>
                </c:pt>
                <c:pt idx="406">
                  <c:v>126</c:v>
                </c:pt>
                <c:pt idx="407">
                  <c:v>127</c:v>
                </c:pt>
                <c:pt idx="408">
                  <c:v>128</c:v>
                </c:pt>
                <c:pt idx="409">
                  <c:v>129</c:v>
                </c:pt>
                <c:pt idx="410">
                  <c:v>129</c:v>
                </c:pt>
                <c:pt idx="411">
                  <c:v>130</c:v>
                </c:pt>
                <c:pt idx="412">
                  <c:v>131</c:v>
                </c:pt>
                <c:pt idx="413">
                  <c:v>132</c:v>
                </c:pt>
                <c:pt idx="414">
                  <c:v>132</c:v>
                </c:pt>
                <c:pt idx="415">
                  <c:v>133</c:v>
                </c:pt>
                <c:pt idx="416">
                  <c:v>134</c:v>
                </c:pt>
                <c:pt idx="417">
                  <c:v>134</c:v>
                </c:pt>
                <c:pt idx="418">
                  <c:v>135</c:v>
                </c:pt>
                <c:pt idx="419">
                  <c:v>135</c:v>
                </c:pt>
                <c:pt idx="420">
                  <c:v>135</c:v>
                </c:pt>
                <c:pt idx="421">
                  <c:v>135</c:v>
                </c:pt>
                <c:pt idx="422">
                  <c:v>135</c:v>
                </c:pt>
                <c:pt idx="423">
                  <c:v>134</c:v>
                </c:pt>
                <c:pt idx="424">
                  <c:v>133</c:v>
                </c:pt>
                <c:pt idx="425">
                  <c:v>132</c:v>
                </c:pt>
                <c:pt idx="426">
                  <c:v>133</c:v>
                </c:pt>
                <c:pt idx="427">
                  <c:v>133</c:v>
                </c:pt>
                <c:pt idx="428">
                  <c:v>134</c:v>
                </c:pt>
                <c:pt idx="429">
                  <c:v>135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135</c:v>
                </c:pt>
                <c:pt idx="442">
                  <c:v>134</c:v>
                </c:pt>
                <c:pt idx="443">
                  <c:v>132</c:v>
                </c:pt>
                <c:pt idx="444">
                  <c:v>131</c:v>
                </c:pt>
                <c:pt idx="445">
                  <c:v>130</c:v>
                </c:pt>
                <c:pt idx="446">
                  <c:v>129</c:v>
                </c:pt>
                <c:pt idx="447">
                  <c:v>129</c:v>
                </c:pt>
                <c:pt idx="448">
                  <c:v>129</c:v>
                </c:pt>
                <c:pt idx="449">
                  <c:v>129</c:v>
                </c:pt>
                <c:pt idx="450">
                  <c:v>130</c:v>
                </c:pt>
                <c:pt idx="451">
                  <c:v>132</c:v>
                </c:pt>
                <c:pt idx="452">
                  <c:v>133</c:v>
                </c:pt>
                <c:pt idx="453">
                  <c:v>133</c:v>
                </c:pt>
                <c:pt idx="454">
                  <c:v>134</c:v>
                </c:pt>
                <c:pt idx="455">
                  <c:v>134</c:v>
                </c:pt>
                <c:pt idx="456">
                  <c:v>134</c:v>
                </c:pt>
                <c:pt idx="457">
                  <c:v>134</c:v>
                </c:pt>
                <c:pt idx="458">
                  <c:v>135</c:v>
                </c:pt>
                <c:pt idx="459">
                  <c:v>135</c:v>
                </c:pt>
                <c:pt idx="460">
                  <c:v>135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135</c:v>
                </c:pt>
                <c:pt idx="483">
                  <c:v>135</c:v>
                </c:pt>
                <c:pt idx="484">
                  <c:v>135</c:v>
                </c:pt>
                <c:pt idx="485">
                  <c:v>135</c:v>
                </c:pt>
                <c:pt idx="486">
                  <c:v>134</c:v>
                </c:pt>
                <c:pt idx="487">
                  <c:v>134</c:v>
                </c:pt>
                <c:pt idx="488">
                  <c:v>133</c:v>
                </c:pt>
                <c:pt idx="489">
                  <c:v>133</c:v>
                </c:pt>
                <c:pt idx="490">
                  <c:v>133</c:v>
                </c:pt>
                <c:pt idx="491">
                  <c:v>134</c:v>
                </c:pt>
                <c:pt idx="492">
                  <c:v>134</c:v>
                </c:pt>
                <c:pt idx="493">
                  <c:v>135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135</c:v>
                </c:pt>
                <c:pt idx="505">
                  <c:v>135</c:v>
                </c:pt>
                <c:pt idx="506">
                  <c:v>135</c:v>
                </c:pt>
                <c:pt idx="507">
                  <c:v>135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135</c:v>
                </c:pt>
                <c:pt idx="518">
                  <c:v>135</c:v>
                </c:pt>
                <c:pt idx="519">
                  <c:v>135</c:v>
                </c:pt>
                <c:pt idx="520">
                  <c:v>135</c:v>
                </c:pt>
                <c:pt idx="521">
                  <c:v>135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135</c:v>
                </c:pt>
                <c:pt idx="580">
                  <c:v>135</c:v>
                </c:pt>
                <c:pt idx="581">
                  <c:v>134</c:v>
                </c:pt>
                <c:pt idx="582">
                  <c:v>135</c:v>
                </c:pt>
                <c:pt idx="583">
                  <c:v>135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135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127</c:v>
                </c:pt>
                <c:pt idx="777">
                  <c:v>126</c:v>
                </c:pt>
                <c:pt idx="778">
                  <c:v>125</c:v>
                </c:pt>
                <c:pt idx="779">
                  <c:v>123</c:v>
                </c:pt>
                <c:pt idx="780">
                  <c:v>120</c:v>
                </c:pt>
                <c:pt idx="781">
                  <c:v>116</c:v>
                </c:pt>
                <c:pt idx="782">
                  <c:v>114</c:v>
                </c:pt>
                <c:pt idx="783">
                  <c:v>113</c:v>
                </c:pt>
                <c:pt idx="784">
                  <c:v>114</c:v>
                </c:pt>
                <c:pt idx="785">
                  <c:v>115</c:v>
                </c:pt>
                <c:pt idx="786">
                  <c:v>115</c:v>
                </c:pt>
                <c:pt idx="787">
                  <c:v>116</c:v>
                </c:pt>
                <c:pt idx="788">
                  <c:v>119</c:v>
                </c:pt>
                <c:pt idx="789">
                  <c:v>120</c:v>
                </c:pt>
                <c:pt idx="790">
                  <c:v>120</c:v>
                </c:pt>
                <c:pt idx="791">
                  <c:v>121</c:v>
                </c:pt>
                <c:pt idx="792">
                  <c:v>121</c:v>
                </c:pt>
                <c:pt idx="793">
                  <c:v>121</c:v>
                </c:pt>
                <c:pt idx="794">
                  <c:v>122</c:v>
                </c:pt>
                <c:pt idx="795">
                  <c:v>121</c:v>
                </c:pt>
                <c:pt idx="796">
                  <c:v>122</c:v>
                </c:pt>
                <c:pt idx="797">
                  <c:v>123</c:v>
                </c:pt>
                <c:pt idx="798">
                  <c:v>124</c:v>
                </c:pt>
                <c:pt idx="799">
                  <c:v>126</c:v>
                </c:pt>
                <c:pt idx="800">
                  <c:v>127</c:v>
                </c:pt>
                <c:pt idx="801">
                  <c:v>128</c:v>
                </c:pt>
                <c:pt idx="802">
                  <c:v>130</c:v>
                </c:pt>
                <c:pt idx="803">
                  <c:v>131</c:v>
                </c:pt>
                <c:pt idx="804">
                  <c:v>131</c:v>
                </c:pt>
                <c:pt idx="805">
                  <c:v>132</c:v>
                </c:pt>
                <c:pt idx="806">
                  <c:v>133</c:v>
                </c:pt>
                <c:pt idx="807">
                  <c:v>134</c:v>
                </c:pt>
                <c:pt idx="808">
                  <c:v>134</c:v>
                </c:pt>
                <c:pt idx="809">
                  <c:v>134</c:v>
                </c:pt>
                <c:pt idx="810">
                  <c:v>134</c:v>
                </c:pt>
                <c:pt idx="811">
                  <c:v>134</c:v>
                </c:pt>
                <c:pt idx="812">
                  <c:v>134</c:v>
                </c:pt>
                <c:pt idx="813">
                  <c:v>134</c:v>
                </c:pt>
                <c:pt idx="814">
                  <c:v>135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1"/>
          <c:order val="1"/>
          <c:tx>
            <c:strRef>
              <c:f>'HR Chart Data'!$F$7</c:f>
              <c:strCache>
                <c:ptCount val="1"/>
                <c:pt idx="0">
                  <c:v> UT2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[0]!HRData2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136</c:v>
                </c:pt>
                <c:pt idx="140">
                  <c:v>136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-4000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2"/>
          <c:order val="2"/>
          <c:tx>
            <c:strRef>
              <c:f>'HR Chart Data'!$G$7</c:f>
              <c:strCache>
                <c:ptCount val="1"/>
                <c:pt idx="0">
                  <c:v> UT1</c:v>
                </c:pt>
              </c:strCache>
            </c:strRef>
          </c:tx>
          <c:spPr>
            <a:solidFill>
              <a:srgbClr val="92D05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[0]!HRData3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143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143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-4000</c:v>
                </c:pt>
                <c:pt idx="1013">
                  <c:v>-4000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-4000</c:v>
                </c:pt>
                <c:pt idx="1055">
                  <c:v>-4000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3"/>
          <c:order val="3"/>
          <c:tx>
            <c:strRef>
              <c:f>'HR Chart Data'!$H$7</c:f>
              <c:strCache>
                <c:ptCount val="1"/>
                <c:pt idx="0">
                  <c:v> AT</c:v>
                </c:pt>
              </c:strCache>
            </c:strRef>
          </c:tx>
          <c:spPr>
            <a:solidFill>
              <a:srgbClr val="00B0F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[0]!HRData4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4"/>
          <c:order val="4"/>
          <c:tx>
            <c:strRef>
              <c:f>'HR Chart Data'!$I$7</c:f>
              <c:strCache>
                <c:ptCount val="1"/>
                <c:pt idx="0">
                  <c:v> TR</c:v>
                </c:pt>
              </c:strCache>
            </c:strRef>
          </c:tx>
          <c:spPr>
            <a:solidFill>
              <a:srgbClr val="7030A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[0]!HRData5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5"/>
          <c:order val="5"/>
          <c:tx>
            <c:strRef>
              <c:f>'HR Chart Data'!$J$7</c:f>
              <c:strCache>
                <c:ptCount val="1"/>
                <c:pt idx="0">
                  <c:v> AN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[0]!HRData6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064768"/>
        <c:axId val="156091520"/>
      </c:areaChart>
      <c:lineChart>
        <c:grouping val="standard"/>
        <c:varyColors val="0"/>
        <c:ser>
          <c:idx val="6"/>
          <c:order val="6"/>
          <c:tx>
            <c:strRef>
              <c:f>'HR Chart Data'!$K$7</c:f>
              <c:strCache>
                <c:ptCount val="1"/>
                <c:pt idx="0">
                  <c:v> UT2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6.8459696124734924E-3"/>
                  <c:y val="-1.8221257719524347E-2"/>
                </c:manualLayout>
              </c:layout>
              <c:spPr>
                <a:noFill/>
              </c:spPr>
              <c:txPr>
                <a:bodyPr/>
                <a:lstStyle/>
                <a:p>
                  <a:pPr>
                    <a:defRPr sz="1400" b="1"/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[0]!HRData7</c:f>
              <c:numCache>
                <c:formatCode>General</c:formatCode>
                <c:ptCount val="1188"/>
                <c:pt idx="0">
                  <c:v>0</c:v>
                </c:pt>
                <c:pt idx="1">
                  <c:v>135.65</c:v>
                </c:pt>
                <c:pt idx="2">
                  <c:v>135.65</c:v>
                </c:pt>
                <c:pt idx="3">
                  <c:v>135.65</c:v>
                </c:pt>
                <c:pt idx="4">
                  <c:v>135.65</c:v>
                </c:pt>
                <c:pt idx="5">
                  <c:v>135.65</c:v>
                </c:pt>
                <c:pt idx="6">
                  <c:v>135.65</c:v>
                </c:pt>
                <c:pt idx="7">
                  <c:v>135.65</c:v>
                </c:pt>
                <c:pt idx="8">
                  <c:v>135.65</c:v>
                </c:pt>
                <c:pt idx="9">
                  <c:v>135.65</c:v>
                </c:pt>
                <c:pt idx="10">
                  <c:v>135.65</c:v>
                </c:pt>
                <c:pt idx="11">
                  <c:v>135.65</c:v>
                </c:pt>
                <c:pt idx="12">
                  <c:v>135.65</c:v>
                </c:pt>
                <c:pt idx="13">
                  <c:v>135.65</c:v>
                </c:pt>
                <c:pt idx="14">
                  <c:v>135.65</c:v>
                </c:pt>
                <c:pt idx="15">
                  <c:v>135.65</c:v>
                </c:pt>
                <c:pt idx="16">
                  <c:v>135.65</c:v>
                </c:pt>
                <c:pt idx="17">
                  <c:v>135.65</c:v>
                </c:pt>
                <c:pt idx="18">
                  <c:v>135.65</c:v>
                </c:pt>
                <c:pt idx="19">
                  <c:v>135.65</c:v>
                </c:pt>
                <c:pt idx="20">
                  <c:v>135.65</c:v>
                </c:pt>
                <c:pt idx="21">
                  <c:v>135.65</c:v>
                </c:pt>
                <c:pt idx="22">
                  <c:v>135.65</c:v>
                </c:pt>
                <c:pt idx="23">
                  <c:v>135.65</c:v>
                </c:pt>
                <c:pt idx="24">
                  <c:v>135.65</c:v>
                </c:pt>
                <c:pt idx="25">
                  <c:v>135.65</c:v>
                </c:pt>
                <c:pt idx="26">
                  <c:v>135.65</c:v>
                </c:pt>
                <c:pt idx="27">
                  <c:v>135.65</c:v>
                </c:pt>
                <c:pt idx="28">
                  <c:v>135.65</c:v>
                </c:pt>
                <c:pt idx="29">
                  <c:v>135.65</c:v>
                </c:pt>
                <c:pt idx="30">
                  <c:v>135.65</c:v>
                </c:pt>
                <c:pt idx="31">
                  <c:v>135.65</c:v>
                </c:pt>
                <c:pt idx="32">
                  <c:v>135.65</c:v>
                </c:pt>
                <c:pt idx="33">
                  <c:v>135.65</c:v>
                </c:pt>
                <c:pt idx="34">
                  <c:v>135.65</c:v>
                </c:pt>
                <c:pt idx="35">
                  <c:v>135.65</c:v>
                </c:pt>
                <c:pt idx="36">
                  <c:v>135.65</c:v>
                </c:pt>
                <c:pt idx="37">
                  <c:v>135.65</c:v>
                </c:pt>
                <c:pt idx="38">
                  <c:v>135.65</c:v>
                </c:pt>
                <c:pt idx="39">
                  <c:v>135.65</c:v>
                </c:pt>
                <c:pt idx="40">
                  <c:v>135.65</c:v>
                </c:pt>
                <c:pt idx="41">
                  <c:v>135.65</c:v>
                </c:pt>
                <c:pt idx="42">
                  <c:v>135.65</c:v>
                </c:pt>
                <c:pt idx="43">
                  <c:v>135.65</c:v>
                </c:pt>
                <c:pt idx="44">
                  <c:v>135.65</c:v>
                </c:pt>
                <c:pt idx="45">
                  <c:v>135.65</c:v>
                </c:pt>
                <c:pt idx="46">
                  <c:v>135.65</c:v>
                </c:pt>
                <c:pt idx="47">
                  <c:v>135.65</c:v>
                </c:pt>
                <c:pt idx="48">
                  <c:v>135.65</c:v>
                </c:pt>
                <c:pt idx="49">
                  <c:v>135.65</c:v>
                </c:pt>
                <c:pt idx="50">
                  <c:v>135.65</c:v>
                </c:pt>
                <c:pt idx="51">
                  <c:v>135.65</c:v>
                </c:pt>
                <c:pt idx="52">
                  <c:v>135.65</c:v>
                </c:pt>
                <c:pt idx="53">
                  <c:v>135.65</c:v>
                </c:pt>
                <c:pt idx="54">
                  <c:v>135.65</c:v>
                </c:pt>
                <c:pt idx="55">
                  <c:v>135.65</c:v>
                </c:pt>
                <c:pt idx="56">
                  <c:v>135.65</c:v>
                </c:pt>
                <c:pt idx="57">
                  <c:v>135.65</c:v>
                </c:pt>
                <c:pt idx="58">
                  <c:v>135.65</c:v>
                </c:pt>
                <c:pt idx="59">
                  <c:v>135.65</c:v>
                </c:pt>
                <c:pt idx="60">
                  <c:v>135.65</c:v>
                </c:pt>
                <c:pt idx="61">
                  <c:v>135.65</c:v>
                </c:pt>
                <c:pt idx="62">
                  <c:v>135.65</c:v>
                </c:pt>
                <c:pt idx="63">
                  <c:v>135.65</c:v>
                </c:pt>
                <c:pt idx="64">
                  <c:v>135.65</c:v>
                </c:pt>
                <c:pt idx="65">
                  <c:v>135.65</c:v>
                </c:pt>
                <c:pt idx="66">
                  <c:v>135.65</c:v>
                </c:pt>
                <c:pt idx="67">
                  <c:v>135.65</c:v>
                </c:pt>
                <c:pt idx="68">
                  <c:v>135.65</c:v>
                </c:pt>
                <c:pt idx="69">
                  <c:v>135.65</c:v>
                </c:pt>
                <c:pt idx="70">
                  <c:v>135.65</c:v>
                </c:pt>
                <c:pt idx="71">
                  <c:v>135.65</c:v>
                </c:pt>
                <c:pt idx="72">
                  <c:v>135.65</c:v>
                </c:pt>
                <c:pt idx="73">
                  <c:v>135.65</c:v>
                </c:pt>
                <c:pt idx="74">
                  <c:v>135.65</c:v>
                </c:pt>
                <c:pt idx="75">
                  <c:v>135.65</c:v>
                </c:pt>
                <c:pt idx="76">
                  <c:v>135.65</c:v>
                </c:pt>
                <c:pt idx="77">
                  <c:v>135.65</c:v>
                </c:pt>
                <c:pt idx="78">
                  <c:v>135.65</c:v>
                </c:pt>
                <c:pt idx="79">
                  <c:v>135.65</c:v>
                </c:pt>
                <c:pt idx="80">
                  <c:v>135.65</c:v>
                </c:pt>
                <c:pt idx="81">
                  <c:v>135.65</c:v>
                </c:pt>
                <c:pt idx="82">
                  <c:v>135.65</c:v>
                </c:pt>
                <c:pt idx="83">
                  <c:v>135.65</c:v>
                </c:pt>
                <c:pt idx="84">
                  <c:v>135.65</c:v>
                </c:pt>
                <c:pt idx="85">
                  <c:v>135.65</c:v>
                </c:pt>
                <c:pt idx="86">
                  <c:v>135.65</c:v>
                </c:pt>
                <c:pt idx="87">
                  <c:v>135.65</c:v>
                </c:pt>
                <c:pt idx="88">
                  <c:v>135.65</c:v>
                </c:pt>
                <c:pt idx="89">
                  <c:v>135.65</c:v>
                </c:pt>
                <c:pt idx="90">
                  <c:v>135.65</c:v>
                </c:pt>
                <c:pt idx="91">
                  <c:v>135.65</c:v>
                </c:pt>
                <c:pt idx="92">
                  <c:v>135.65</c:v>
                </c:pt>
                <c:pt idx="93">
                  <c:v>135.65</c:v>
                </c:pt>
                <c:pt idx="94">
                  <c:v>135.65</c:v>
                </c:pt>
                <c:pt idx="95">
                  <c:v>135.65</c:v>
                </c:pt>
                <c:pt idx="96">
                  <c:v>135.65</c:v>
                </c:pt>
                <c:pt idx="97">
                  <c:v>135.65</c:v>
                </c:pt>
                <c:pt idx="98">
                  <c:v>135.65</c:v>
                </c:pt>
                <c:pt idx="99">
                  <c:v>135.65</c:v>
                </c:pt>
                <c:pt idx="100">
                  <c:v>135.65</c:v>
                </c:pt>
                <c:pt idx="101">
                  <c:v>135.65</c:v>
                </c:pt>
                <c:pt idx="102">
                  <c:v>135.65</c:v>
                </c:pt>
                <c:pt idx="103">
                  <c:v>135.65</c:v>
                </c:pt>
                <c:pt idx="104">
                  <c:v>135.65</c:v>
                </c:pt>
                <c:pt idx="105">
                  <c:v>135.65</c:v>
                </c:pt>
                <c:pt idx="106">
                  <c:v>135.65</c:v>
                </c:pt>
                <c:pt idx="107">
                  <c:v>135.65</c:v>
                </c:pt>
                <c:pt idx="108">
                  <c:v>135.65</c:v>
                </c:pt>
                <c:pt idx="109">
                  <c:v>135.65</c:v>
                </c:pt>
                <c:pt idx="110">
                  <c:v>135.65</c:v>
                </c:pt>
                <c:pt idx="111">
                  <c:v>135.65</c:v>
                </c:pt>
                <c:pt idx="112">
                  <c:v>135.65</c:v>
                </c:pt>
                <c:pt idx="113">
                  <c:v>135.65</c:v>
                </c:pt>
                <c:pt idx="114">
                  <c:v>135.65</c:v>
                </c:pt>
                <c:pt idx="115">
                  <c:v>135.65</c:v>
                </c:pt>
                <c:pt idx="116">
                  <c:v>135.65</c:v>
                </c:pt>
                <c:pt idx="117">
                  <c:v>135.65</c:v>
                </c:pt>
                <c:pt idx="118">
                  <c:v>135.65</c:v>
                </c:pt>
                <c:pt idx="119">
                  <c:v>135.65</c:v>
                </c:pt>
                <c:pt idx="120">
                  <c:v>135.65</c:v>
                </c:pt>
                <c:pt idx="121">
                  <c:v>135.65</c:v>
                </c:pt>
                <c:pt idx="122">
                  <c:v>135.65</c:v>
                </c:pt>
                <c:pt idx="123">
                  <c:v>135.65</c:v>
                </c:pt>
                <c:pt idx="124">
                  <c:v>135.65</c:v>
                </c:pt>
                <c:pt idx="125">
                  <c:v>135.65</c:v>
                </c:pt>
                <c:pt idx="126">
                  <c:v>135.65</c:v>
                </c:pt>
                <c:pt idx="127">
                  <c:v>135.65</c:v>
                </c:pt>
                <c:pt idx="128">
                  <c:v>135.65</c:v>
                </c:pt>
                <c:pt idx="129">
                  <c:v>135.65</c:v>
                </c:pt>
                <c:pt idx="130">
                  <c:v>135.65</c:v>
                </c:pt>
                <c:pt idx="131">
                  <c:v>135.65</c:v>
                </c:pt>
                <c:pt idx="132">
                  <c:v>135.65</c:v>
                </c:pt>
                <c:pt idx="133">
                  <c:v>135.65</c:v>
                </c:pt>
                <c:pt idx="134">
                  <c:v>135.65</c:v>
                </c:pt>
                <c:pt idx="135">
                  <c:v>135.65</c:v>
                </c:pt>
                <c:pt idx="136">
                  <c:v>135.65</c:v>
                </c:pt>
                <c:pt idx="137">
                  <c:v>135.65</c:v>
                </c:pt>
                <c:pt idx="138">
                  <c:v>135.65</c:v>
                </c:pt>
                <c:pt idx="139">
                  <c:v>135.65</c:v>
                </c:pt>
                <c:pt idx="140">
                  <c:v>135.65</c:v>
                </c:pt>
                <c:pt idx="141">
                  <c:v>135.65</c:v>
                </c:pt>
                <c:pt idx="142">
                  <c:v>135.65</c:v>
                </c:pt>
                <c:pt idx="143">
                  <c:v>135.65</c:v>
                </c:pt>
                <c:pt idx="144">
                  <c:v>135.65</c:v>
                </c:pt>
                <c:pt idx="145">
                  <c:v>135.65</c:v>
                </c:pt>
                <c:pt idx="146">
                  <c:v>135.65</c:v>
                </c:pt>
                <c:pt idx="147">
                  <c:v>135.65</c:v>
                </c:pt>
                <c:pt idx="148">
                  <c:v>135.65</c:v>
                </c:pt>
                <c:pt idx="149">
                  <c:v>135.65</c:v>
                </c:pt>
                <c:pt idx="150">
                  <c:v>135.65</c:v>
                </c:pt>
                <c:pt idx="151">
                  <c:v>135.65</c:v>
                </c:pt>
                <c:pt idx="152">
                  <c:v>135.65</c:v>
                </c:pt>
                <c:pt idx="153">
                  <c:v>135.65</c:v>
                </c:pt>
                <c:pt idx="154">
                  <c:v>135.65</c:v>
                </c:pt>
                <c:pt idx="155">
                  <c:v>135.65</c:v>
                </c:pt>
                <c:pt idx="156">
                  <c:v>135.65</c:v>
                </c:pt>
                <c:pt idx="157">
                  <c:v>135.65</c:v>
                </c:pt>
                <c:pt idx="158">
                  <c:v>135.65</c:v>
                </c:pt>
                <c:pt idx="159">
                  <c:v>135.65</c:v>
                </c:pt>
                <c:pt idx="160">
                  <c:v>135.65</c:v>
                </c:pt>
                <c:pt idx="161">
                  <c:v>135.65</c:v>
                </c:pt>
                <c:pt idx="162">
                  <c:v>135.65</c:v>
                </c:pt>
                <c:pt idx="163">
                  <c:v>135.65</c:v>
                </c:pt>
                <c:pt idx="164">
                  <c:v>135.65</c:v>
                </c:pt>
                <c:pt idx="165">
                  <c:v>135.65</c:v>
                </c:pt>
                <c:pt idx="166">
                  <c:v>135.65</c:v>
                </c:pt>
                <c:pt idx="167">
                  <c:v>135.65</c:v>
                </c:pt>
                <c:pt idx="168">
                  <c:v>135.65</c:v>
                </c:pt>
                <c:pt idx="169">
                  <c:v>135.65</c:v>
                </c:pt>
                <c:pt idx="170">
                  <c:v>135.65</c:v>
                </c:pt>
                <c:pt idx="171">
                  <c:v>135.65</c:v>
                </c:pt>
                <c:pt idx="172">
                  <c:v>135.65</c:v>
                </c:pt>
                <c:pt idx="173">
                  <c:v>135.65</c:v>
                </c:pt>
                <c:pt idx="174">
                  <c:v>135.65</c:v>
                </c:pt>
                <c:pt idx="175">
                  <c:v>135.65</c:v>
                </c:pt>
                <c:pt idx="176">
                  <c:v>135.65</c:v>
                </c:pt>
                <c:pt idx="177">
                  <c:v>135.65</c:v>
                </c:pt>
                <c:pt idx="178">
                  <c:v>135.65</c:v>
                </c:pt>
                <c:pt idx="179">
                  <c:v>135.65</c:v>
                </c:pt>
                <c:pt idx="180">
                  <c:v>135.65</c:v>
                </c:pt>
                <c:pt idx="181">
                  <c:v>135.65</c:v>
                </c:pt>
                <c:pt idx="182">
                  <c:v>135.65</c:v>
                </c:pt>
                <c:pt idx="183">
                  <c:v>135.65</c:v>
                </c:pt>
                <c:pt idx="184">
                  <c:v>135.65</c:v>
                </c:pt>
                <c:pt idx="185">
                  <c:v>135.65</c:v>
                </c:pt>
                <c:pt idx="186">
                  <c:v>135.65</c:v>
                </c:pt>
                <c:pt idx="187">
                  <c:v>135.65</c:v>
                </c:pt>
                <c:pt idx="188">
                  <c:v>135.65</c:v>
                </c:pt>
                <c:pt idx="189">
                  <c:v>135.65</c:v>
                </c:pt>
                <c:pt idx="190">
                  <c:v>135.65</c:v>
                </c:pt>
                <c:pt idx="191">
                  <c:v>135.65</c:v>
                </c:pt>
                <c:pt idx="192">
                  <c:v>135.65</c:v>
                </c:pt>
                <c:pt idx="193">
                  <c:v>135.65</c:v>
                </c:pt>
                <c:pt idx="194">
                  <c:v>135.65</c:v>
                </c:pt>
                <c:pt idx="195">
                  <c:v>135.65</c:v>
                </c:pt>
                <c:pt idx="196">
                  <c:v>135.65</c:v>
                </c:pt>
                <c:pt idx="197">
                  <c:v>135.65</c:v>
                </c:pt>
                <c:pt idx="198">
                  <c:v>135.65</c:v>
                </c:pt>
                <c:pt idx="199">
                  <c:v>135.65</c:v>
                </c:pt>
                <c:pt idx="200">
                  <c:v>135.65</c:v>
                </c:pt>
                <c:pt idx="201">
                  <c:v>135.65</c:v>
                </c:pt>
                <c:pt idx="202">
                  <c:v>135.65</c:v>
                </c:pt>
                <c:pt idx="203">
                  <c:v>135.65</c:v>
                </c:pt>
                <c:pt idx="204">
                  <c:v>135.65</c:v>
                </c:pt>
                <c:pt idx="205">
                  <c:v>135.65</c:v>
                </c:pt>
                <c:pt idx="206">
                  <c:v>135.65</c:v>
                </c:pt>
                <c:pt idx="207">
                  <c:v>135.65</c:v>
                </c:pt>
                <c:pt idx="208">
                  <c:v>135.65</c:v>
                </c:pt>
                <c:pt idx="209">
                  <c:v>135.65</c:v>
                </c:pt>
                <c:pt idx="210">
                  <c:v>135.65</c:v>
                </c:pt>
                <c:pt idx="211">
                  <c:v>135.65</c:v>
                </c:pt>
                <c:pt idx="212">
                  <c:v>135.65</c:v>
                </c:pt>
                <c:pt idx="213">
                  <c:v>135.65</c:v>
                </c:pt>
                <c:pt idx="214">
                  <c:v>135.65</c:v>
                </c:pt>
                <c:pt idx="215">
                  <c:v>135.65</c:v>
                </c:pt>
                <c:pt idx="216">
                  <c:v>135.65</c:v>
                </c:pt>
                <c:pt idx="217">
                  <c:v>135.65</c:v>
                </c:pt>
                <c:pt idx="218">
                  <c:v>135.65</c:v>
                </c:pt>
                <c:pt idx="219">
                  <c:v>135.65</c:v>
                </c:pt>
                <c:pt idx="220">
                  <c:v>135.65</c:v>
                </c:pt>
                <c:pt idx="221">
                  <c:v>135.65</c:v>
                </c:pt>
                <c:pt idx="222">
                  <c:v>135.65</c:v>
                </c:pt>
                <c:pt idx="223">
                  <c:v>135.65</c:v>
                </c:pt>
                <c:pt idx="224">
                  <c:v>135.65</c:v>
                </c:pt>
                <c:pt idx="225">
                  <c:v>135.65</c:v>
                </c:pt>
                <c:pt idx="226">
                  <c:v>135.65</c:v>
                </c:pt>
                <c:pt idx="227">
                  <c:v>135.65</c:v>
                </c:pt>
                <c:pt idx="228">
                  <c:v>135.65</c:v>
                </c:pt>
                <c:pt idx="229">
                  <c:v>135.65</c:v>
                </c:pt>
                <c:pt idx="230">
                  <c:v>135.65</c:v>
                </c:pt>
                <c:pt idx="231">
                  <c:v>135.65</c:v>
                </c:pt>
                <c:pt idx="232">
                  <c:v>135.65</c:v>
                </c:pt>
                <c:pt idx="233">
                  <c:v>135.65</c:v>
                </c:pt>
                <c:pt idx="234">
                  <c:v>135.65</c:v>
                </c:pt>
                <c:pt idx="235">
                  <c:v>135.65</c:v>
                </c:pt>
                <c:pt idx="236">
                  <c:v>135.65</c:v>
                </c:pt>
                <c:pt idx="237">
                  <c:v>135.65</c:v>
                </c:pt>
                <c:pt idx="238">
                  <c:v>135.65</c:v>
                </c:pt>
                <c:pt idx="239">
                  <c:v>135.65</c:v>
                </c:pt>
                <c:pt idx="240">
                  <c:v>135.65</c:v>
                </c:pt>
                <c:pt idx="241">
                  <c:v>135.65</c:v>
                </c:pt>
                <c:pt idx="242">
                  <c:v>135.65</c:v>
                </c:pt>
                <c:pt idx="243">
                  <c:v>135.65</c:v>
                </c:pt>
                <c:pt idx="244">
                  <c:v>135.65</c:v>
                </c:pt>
                <c:pt idx="245">
                  <c:v>135.65</c:v>
                </c:pt>
                <c:pt idx="246">
                  <c:v>135.65</c:v>
                </c:pt>
                <c:pt idx="247">
                  <c:v>135.65</c:v>
                </c:pt>
                <c:pt idx="248">
                  <c:v>135.65</c:v>
                </c:pt>
                <c:pt idx="249">
                  <c:v>135.65</c:v>
                </c:pt>
                <c:pt idx="250">
                  <c:v>135.65</c:v>
                </c:pt>
                <c:pt idx="251">
                  <c:v>135.65</c:v>
                </c:pt>
                <c:pt idx="252">
                  <c:v>135.65</c:v>
                </c:pt>
                <c:pt idx="253">
                  <c:v>135.65</c:v>
                </c:pt>
                <c:pt idx="254">
                  <c:v>135.65</c:v>
                </c:pt>
                <c:pt idx="255">
                  <c:v>135.65</c:v>
                </c:pt>
                <c:pt idx="256">
                  <c:v>135.65</c:v>
                </c:pt>
                <c:pt idx="257">
                  <c:v>135.65</c:v>
                </c:pt>
                <c:pt idx="258">
                  <c:v>135.65</c:v>
                </c:pt>
                <c:pt idx="259">
                  <c:v>135.65</c:v>
                </c:pt>
                <c:pt idx="260">
                  <c:v>135.65</c:v>
                </c:pt>
                <c:pt idx="261">
                  <c:v>135.65</c:v>
                </c:pt>
                <c:pt idx="262">
                  <c:v>135.65</c:v>
                </c:pt>
                <c:pt idx="263">
                  <c:v>135.65</c:v>
                </c:pt>
                <c:pt idx="264">
                  <c:v>135.65</c:v>
                </c:pt>
                <c:pt idx="265">
                  <c:v>135.65</c:v>
                </c:pt>
                <c:pt idx="266">
                  <c:v>135.65</c:v>
                </c:pt>
                <c:pt idx="267">
                  <c:v>135.65</c:v>
                </c:pt>
                <c:pt idx="268">
                  <c:v>135.65</c:v>
                </c:pt>
                <c:pt idx="269">
                  <c:v>135.65</c:v>
                </c:pt>
                <c:pt idx="270">
                  <c:v>135.65</c:v>
                </c:pt>
                <c:pt idx="271">
                  <c:v>135.65</c:v>
                </c:pt>
                <c:pt idx="272">
                  <c:v>135.65</c:v>
                </c:pt>
                <c:pt idx="273">
                  <c:v>135.65</c:v>
                </c:pt>
                <c:pt idx="274">
                  <c:v>135.65</c:v>
                </c:pt>
                <c:pt idx="275">
                  <c:v>135.65</c:v>
                </c:pt>
                <c:pt idx="276">
                  <c:v>135.65</c:v>
                </c:pt>
                <c:pt idx="277">
                  <c:v>135.65</c:v>
                </c:pt>
                <c:pt idx="278">
                  <c:v>135.65</c:v>
                </c:pt>
                <c:pt idx="279">
                  <c:v>135.65</c:v>
                </c:pt>
                <c:pt idx="280">
                  <c:v>135.65</c:v>
                </c:pt>
                <c:pt idx="281">
                  <c:v>135.65</c:v>
                </c:pt>
                <c:pt idx="282">
                  <c:v>135.65</c:v>
                </c:pt>
                <c:pt idx="283">
                  <c:v>135.65</c:v>
                </c:pt>
                <c:pt idx="284">
                  <c:v>135.65</c:v>
                </c:pt>
                <c:pt idx="285">
                  <c:v>135.65</c:v>
                </c:pt>
                <c:pt idx="286">
                  <c:v>135.65</c:v>
                </c:pt>
                <c:pt idx="287">
                  <c:v>135.65</c:v>
                </c:pt>
                <c:pt idx="288">
                  <c:v>135.65</c:v>
                </c:pt>
                <c:pt idx="289">
                  <c:v>135.65</c:v>
                </c:pt>
                <c:pt idx="290">
                  <c:v>135.65</c:v>
                </c:pt>
                <c:pt idx="291">
                  <c:v>135.65</c:v>
                </c:pt>
                <c:pt idx="292">
                  <c:v>135.65</c:v>
                </c:pt>
                <c:pt idx="293">
                  <c:v>135.65</c:v>
                </c:pt>
                <c:pt idx="294">
                  <c:v>135.65</c:v>
                </c:pt>
                <c:pt idx="295">
                  <c:v>135.65</c:v>
                </c:pt>
                <c:pt idx="296">
                  <c:v>135.65</c:v>
                </c:pt>
                <c:pt idx="297">
                  <c:v>135.65</c:v>
                </c:pt>
                <c:pt idx="298">
                  <c:v>135.65</c:v>
                </c:pt>
                <c:pt idx="299">
                  <c:v>135.65</c:v>
                </c:pt>
                <c:pt idx="300">
                  <c:v>135.65</c:v>
                </c:pt>
                <c:pt idx="301">
                  <c:v>135.65</c:v>
                </c:pt>
                <c:pt idx="302">
                  <c:v>135.65</c:v>
                </c:pt>
                <c:pt idx="303">
                  <c:v>135.65</c:v>
                </c:pt>
                <c:pt idx="304">
                  <c:v>135.65</c:v>
                </c:pt>
                <c:pt idx="305">
                  <c:v>135.65</c:v>
                </c:pt>
                <c:pt idx="306">
                  <c:v>135.65</c:v>
                </c:pt>
                <c:pt idx="307">
                  <c:v>135.65</c:v>
                </c:pt>
                <c:pt idx="308">
                  <c:v>135.65</c:v>
                </c:pt>
                <c:pt idx="309">
                  <c:v>135.65</c:v>
                </c:pt>
                <c:pt idx="310">
                  <c:v>135.65</c:v>
                </c:pt>
                <c:pt idx="311">
                  <c:v>135.65</c:v>
                </c:pt>
                <c:pt idx="312">
                  <c:v>135.65</c:v>
                </c:pt>
                <c:pt idx="313">
                  <c:v>135.65</c:v>
                </c:pt>
                <c:pt idx="314">
                  <c:v>135.65</c:v>
                </c:pt>
                <c:pt idx="315">
                  <c:v>135.65</c:v>
                </c:pt>
                <c:pt idx="316">
                  <c:v>135.65</c:v>
                </c:pt>
                <c:pt idx="317">
                  <c:v>135.65</c:v>
                </c:pt>
                <c:pt idx="318">
                  <c:v>135.65</c:v>
                </c:pt>
                <c:pt idx="319">
                  <c:v>135.65</c:v>
                </c:pt>
                <c:pt idx="320">
                  <c:v>135.65</c:v>
                </c:pt>
                <c:pt idx="321">
                  <c:v>135.65</c:v>
                </c:pt>
                <c:pt idx="322">
                  <c:v>135.65</c:v>
                </c:pt>
                <c:pt idx="323">
                  <c:v>135.65</c:v>
                </c:pt>
                <c:pt idx="324">
                  <c:v>135.65</c:v>
                </c:pt>
                <c:pt idx="325">
                  <c:v>135.65</c:v>
                </c:pt>
                <c:pt idx="326">
                  <c:v>135.65</c:v>
                </c:pt>
                <c:pt idx="327">
                  <c:v>135.65</c:v>
                </c:pt>
                <c:pt idx="328">
                  <c:v>135.65</c:v>
                </c:pt>
                <c:pt idx="329">
                  <c:v>135.65</c:v>
                </c:pt>
                <c:pt idx="330">
                  <c:v>135.65</c:v>
                </c:pt>
                <c:pt idx="331">
                  <c:v>135.65</c:v>
                </c:pt>
                <c:pt idx="332">
                  <c:v>135.65</c:v>
                </c:pt>
                <c:pt idx="333">
                  <c:v>135.65</c:v>
                </c:pt>
                <c:pt idx="334">
                  <c:v>135.65</c:v>
                </c:pt>
                <c:pt idx="335">
                  <c:v>135.65</c:v>
                </c:pt>
                <c:pt idx="336">
                  <c:v>135.65</c:v>
                </c:pt>
                <c:pt idx="337">
                  <c:v>135.65</c:v>
                </c:pt>
                <c:pt idx="338">
                  <c:v>135.65</c:v>
                </c:pt>
                <c:pt idx="339">
                  <c:v>135.65</c:v>
                </c:pt>
                <c:pt idx="340">
                  <c:v>135.65</c:v>
                </c:pt>
                <c:pt idx="341">
                  <c:v>135.65</c:v>
                </c:pt>
                <c:pt idx="342">
                  <c:v>135.65</c:v>
                </c:pt>
                <c:pt idx="343">
                  <c:v>135.65</c:v>
                </c:pt>
                <c:pt idx="344">
                  <c:v>135.65</c:v>
                </c:pt>
                <c:pt idx="345">
                  <c:v>135.65</c:v>
                </c:pt>
                <c:pt idx="346">
                  <c:v>135.65</c:v>
                </c:pt>
                <c:pt idx="347">
                  <c:v>135.65</c:v>
                </c:pt>
                <c:pt idx="348">
                  <c:v>135.65</c:v>
                </c:pt>
                <c:pt idx="349">
                  <c:v>135.65</c:v>
                </c:pt>
                <c:pt idx="350">
                  <c:v>135.65</c:v>
                </c:pt>
                <c:pt idx="351">
                  <c:v>135.65</c:v>
                </c:pt>
                <c:pt idx="352">
                  <c:v>135.65</c:v>
                </c:pt>
                <c:pt idx="353">
                  <c:v>135.65</c:v>
                </c:pt>
                <c:pt idx="354">
                  <c:v>135.65</c:v>
                </c:pt>
                <c:pt idx="355">
                  <c:v>135.65</c:v>
                </c:pt>
                <c:pt idx="356">
                  <c:v>135.65</c:v>
                </c:pt>
                <c:pt idx="357">
                  <c:v>135.65</c:v>
                </c:pt>
                <c:pt idx="358">
                  <c:v>135.65</c:v>
                </c:pt>
                <c:pt idx="359">
                  <c:v>135.65</c:v>
                </c:pt>
                <c:pt idx="360">
                  <c:v>135.65</c:v>
                </c:pt>
                <c:pt idx="361">
                  <c:v>135.65</c:v>
                </c:pt>
                <c:pt idx="362">
                  <c:v>135.65</c:v>
                </c:pt>
                <c:pt idx="363">
                  <c:v>135.65</c:v>
                </c:pt>
                <c:pt idx="364">
                  <c:v>135.65</c:v>
                </c:pt>
                <c:pt idx="365">
                  <c:v>135.65</c:v>
                </c:pt>
                <c:pt idx="366">
                  <c:v>135.65</c:v>
                </c:pt>
                <c:pt idx="367">
                  <c:v>135.65</c:v>
                </c:pt>
                <c:pt idx="368">
                  <c:v>135.65</c:v>
                </c:pt>
                <c:pt idx="369">
                  <c:v>135.65</c:v>
                </c:pt>
                <c:pt idx="370">
                  <c:v>135.65</c:v>
                </c:pt>
                <c:pt idx="371">
                  <c:v>135.65</c:v>
                </c:pt>
                <c:pt idx="372">
                  <c:v>135.65</c:v>
                </c:pt>
                <c:pt idx="373">
                  <c:v>135.65</c:v>
                </c:pt>
                <c:pt idx="374">
                  <c:v>135.65</c:v>
                </c:pt>
                <c:pt idx="375">
                  <c:v>135.65</c:v>
                </c:pt>
                <c:pt idx="376">
                  <c:v>135.65</c:v>
                </c:pt>
                <c:pt idx="377">
                  <c:v>135.65</c:v>
                </c:pt>
                <c:pt idx="378">
                  <c:v>135.65</c:v>
                </c:pt>
                <c:pt idx="379">
                  <c:v>135.65</c:v>
                </c:pt>
                <c:pt idx="380">
                  <c:v>135.65</c:v>
                </c:pt>
                <c:pt idx="381">
                  <c:v>135.65</c:v>
                </c:pt>
                <c:pt idx="382">
                  <c:v>135.65</c:v>
                </c:pt>
                <c:pt idx="383">
                  <c:v>135.65</c:v>
                </c:pt>
                <c:pt idx="384">
                  <c:v>135.65</c:v>
                </c:pt>
                <c:pt idx="385">
                  <c:v>135.65</c:v>
                </c:pt>
                <c:pt idx="386">
                  <c:v>135.65</c:v>
                </c:pt>
                <c:pt idx="387">
                  <c:v>135.65</c:v>
                </c:pt>
                <c:pt idx="388">
                  <c:v>135.65</c:v>
                </c:pt>
                <c:pt idx="389">
                  <c:v>135.65</c:v>
                </c:pt>
                <c:pt idx="390">
                  <c:v>135.65</c:v>
                </c:pt>
                <c:pt idx="391">
                  <c:v>135.65</c:v>
                </c:pt>
                <c:pt idx="392">
                  <c:v>135.65</c:v>
                </c:pt>
                <c:pt idx="393">
                  <c:v>135.65</c:v>
                </c:pt>
                <c:pt idx="394">
                  <c:v>135.65</c:v>
                </c:pt>
                <c:pt idx="395">
                  <c:v>135.65</c:v>
                </c:pt>
                <c:pt idx="396">
                  <c:v>135.65</c:v>
                </c:pt>
                <c:pt idx="397">
                  <c:v>135.65</c:v>
                </c:pt>
                <c:pt idx="398">
                  <c:v>135.65</c:v>
                </c:pt>
                <c:pt idx="399">
                  <c:v>135.65</c:v>
                </c:pt>
                <c:pt idx="400">
                  <c:v>135.65</c:v>
                </c:pt>
                <c:pt idx="401">
                  <c:v>135.65</c:v>
                </c:pt>
                <c:pt idx="402">
                  <c:v>135.65</c:v>
                </c:pt>
                <c:pt idx="403">
                  <c:v>135.65</c:v>
                </c:pt>
                <c:pt idx="404">
                  <c:v>135.65</c:v>
                </c:pt>
                <c:pt idx="405">
                  <c:v>135.65</c:v>
                </c:pt>
                <c:pt idx="406">
                  <c:v>135.65</c:v>
                </c:pt>
                <c:pt idx="407">
                  <c:v>135.65</c:v>
                </c:pt>
                <c:pt idx="408">
                  <c:v>135.65</c:v>
                </c:pt>
                <c:pt idx="409">
                  <c:v>135.65</c:v>
                </c:pt>
                <c:pt idx="410">
                  <c:v>135.65</c:v>
                </c:pt>
                <c:pt idx="411">
                  <c:v>135.65</c:v>
                </c:pt>
                <c:pt idx="412">
                  <c:v>135.65</c:v>
                </c:pt>
                <c:pt idx="413">
                  <c:v>135.65</c:v>
                </c:pt>
                <c:pt idx="414">
                  <c:v>135.65</c:v>
                </c:pt>
                <c:pt idx="415">
                  <c:v>135.65</c:v>
                </c:pt>
                <c:pt idx="416">
                  <c:v>135.65</c:v>
                </c:pt>
                <c:pt idx="417">
                  <c:v>135.65</c:v>
                </c:pt>
                <c:pt idx="418">
                  <c:v>135.65</c:v>
                </c:pt>
                <c:pt idx="419">
                  <c:v>135.65</c:v>
                </c:pt>
                <c:pt idx="420">
                  <c:v>135.65</c:v>
                </c:pt>
                <c:pt idx="421">
                  <c:v>135.65</c:v>
                </c:pt>
                <c:pt idx="422">
                  <c:v>135.65</c:v>
                </c:pt>
                <c:pt idx="423">
                  <c:v>135.65</c:v>
                </c:pt>
                <c:pt idx="424">
                  <c:v>135.65</c:v>
                </c:pt>
                <c:pt idx="425">
                  <c:v>135.65</c:v>
                </c:pt>
                <c:pt idx="426">
                  <c:v>135.65</c:v>
                </c:pt>
                <c:pt idx="427">
                  <c:v>135.65</c:v>
                </c:pt>
                <c:pt idx="428">
                  <c:v>135.65</c:v>
                </c:pt>
                <c:pt idx="429">
                  <c:v>135.65</c:v>
                </c:pt>
                <c:pt idx="430">
                  <c:v>135.65</c:v>
                </c:pt>
                <c:pt idx="431">
                  <c:v>135.65</c:v>
                </c:pt>
                <c:pt idx="432">
                  <c:v>135.65</c:v>
                </c:pt>
                <c:pt idx="433">
                  <c:v>135.65</c:v>
                </c:pt>
                <c:pt idx="434">
                  <c:v>135.65</c:v>
                </c:pt>
                <c:pt idx="435">
                  <c:v>135.65</c:v>
                </c:pt>
                <c:pt idx="436">
                  <c:v>135.65</c:v>
                </c:pt>
                <c:pt idx="437">
                  <c:v>135.65</c:v>
                </c:pt>
                <c:pt idx="438">
                  <c:v>135.65</c:v>
                </c:pt>
                <c:pt idx="439">
                  <c:v>135.65</c:v>
                </c:pt>
                <c:pt idx="440">
                  <c:v>135.65</c:v>
                </c:pt>
                <c:pt idx="441">
                  <c:v>135.65</c:v>
                </c:pt>
                <c:pt idx="442">
                  <c:v>135.65</c:v>
                </c:pt>
                <c:pt idx="443">
                  <c:v>135.65</c:v>
                </c:pt>
                <c:pt idx="444">
                  <c:v>135.65</c:v>
                </c:pt>
                <c:pt idx="445">
                  <c:v>135.65</c:v>
                </c:pt>
                <c:pt idx="446">
                  <c:v>135.65</c:v>
                </c:pt>
                <c:pt idx="447">
                  <c:v>135.65</c:v>
                </c:pt>
                <c:pt idx="448">
                  <c:v>135.65</c:v>
                </c:pt>
                <c:pt idx="449">
                  <c:v>135.65</c:v>
                </c:pt>
                <c:pt idx="450">
                  <c:v>135.65</c:v>
                </c:pt>
                <c:pt idx="451">
                  <c:v>135.65</c:v>
                </c:pt>
                <c:pt idx="452">
                  <c:v>135.65</c:v>
                </c:pt>
                <c:pt idx="453">
                  <c:v>135.65</c:v>
                </c:pt>
                <c:pt idx="454">
                  <c:v>135.65</c:v>
                </c:pt>
                <c:pt idx="455">
                  <c:v>135.65</c:v>
                </c:pt>
                <c:pt idx="456">
                  <c:v>135.65</c:v>
                </c:pt>
                <c:pt idx="457">
                  <c:v>135.65</c:v>
                </c:pt>
                <c:pt idx="458">
                  <c:v>135.65</c:v>
                </c:pt>
                <c:pt idx="459">
                  <c:v>135.65</c:v>
                </c:pt>
                <c:pt idx="460">
                  <c:v>135.65</c:v>
                </c:pt>
                <c:pt idx="461">
                  <c:v>135.65</c:v>
                </c:pt>
                <c:pt idx="462">
                  <c:v>135.65</c:v>
                </c:pt>
                <c:pt idx="463">
                  <c:v>135.65</c:v>
                </c:pt>
                <c:pt idx="464">
                  <c:v>135.65</c:v>
                </c:pt>
                <c:pt idx="465">
                  <c:v>135.65</c:v>
                </c:pt>
                <c:pt idx="466">
                  <c:v>135.65</c:v>
                </c:pt>
                <c:pt idx="467">
                  <c:v>135.65</c:v>
                </c:pt>
                <c:pt idx="468">
                  <c:v>135.65</c:v>
                </c:pt>
                <c:pt idx="469">
                  <c:v>135.65</c:v>
                </c:pt>
                <c:pt idx="470">
                  <c:v>135.65</c:v>
                </c:pt>
                <c:pt idx="471">
                  <c:v>135.65</c:v>
                </c:pt>
                <c:pt idx="472">
                  <c:v>135.65</c:v>
                </c:pt>
                <c:pt idx="473">
                  <c:v>135.65</c:v>
                </c:pt>
                <c:pt idx="474">
                  <c:v>135.65</c:v>
                </c:pt>
                <c:pt idx="475">
                  <c:v>135.65</c:v>
                </c:pt>
                <c:pt idx="476">
                  <c:v>135.65</c:v>
                </c:pt>
                <c:pt idx="477">
                  <c:v>135.65</c:v>
                </c:pt>
                <c:pt idx="478">
                  <c:v>135.65</c:v>
                </c:pt>
                <c:pt idx="479">
                  <c:v>135.65</c:v>
                </c:pt>
                <c:pt idx="480">
                  <c:v>135.65</c:v>
                </c:pt>
                <c:pt idx="481">
                  <c:v>135.65</c:v>
                </c:pt>
                <c:pt idx="482">
                  <c:v>135.65</c:v>
                </c:pt>
                <c:pt idx="483">
                  <c:v>135.65</c:v>
                </c:pt>
                <c:pt idx="484">
                  <c:v>135.65</c:v>
                </c:pt>
                <c:pt idx="485">
                  <c:v>135.65</c:v>
                </c:pt>
                <c:pt idx="486">
                  <c:v>135.65</c:v>
                </c:pt>
                <c:pt idx="487">
                  <c:v>135.65</c:v>
                </c:pt>
                <c:pt idx="488">
                  <c:v>135.65</c:v>
                </c:pt>
                <c:pt idx="489">
                  <c:v>135.65</c:v>
                </c:pt>
                <c:pt idx="490">
                  <c:v>135.65</c:v>
                </c:pt>
                <c:pt idx="491">
                  <c:v>135.65</c:v>
                </c:pt>
                <c:pt idx="492">
                  <c:v>135.65</c:v>
                </c:pt>
                <c:pt idx="493">
                  <c:v>135.65</c:v>
                </c:pt>
                <c:pt idx="494">
                  <c:v>135.65</c:v>
                </c:pt>
                <c:pt idx="495">
                  <c:v>135.65</c:v>
                </c:pt>
                <c:pt idx="496">
                  <c:v>135.65</c:v>
                </c:pt>
                <c:pt idx="497">
                  <c:v>135.65</c:v>
                </c:pt>
                <c:pt idx="498">
                  <c:v>135.65</c:v>
                </c:pt>
                <c:pt idx="499">
                  <c:v>135.65</c:v>
                </c:pt>
                <c:pt idx="500">
                  <c:v>135.65</c:v>
                </c:pt>
                <c:pt idx="501">
                  <c:v>135.65</c:v>
                </c:pt>
                <c:pt idx="502">
                  <c:v>135.65</c:v>
                </c:pt>
                <c:pt idx="503">
                  <c:v>135.65</c:v>
                </c:pt>
                <c:pt idx="504">
                  <c:v>135.65</c:v>
                </c:pt>
                <c:pt idx="505">
                  <c:v>135.65</c:v>
                </c:pt>
                <c:pt idx="506">
                  <c:v>135.65</c:v>
                </c:pt>
                <c:pt idx="507">
                  <c:v>135.65</c:v>
                </c:pt>
                <c:pt idx="508">
                  <c:v>135.65</c:v>
                </c:pt>
                <c:pt idx="509">
                  <c:v>135.65</c:v>
                </c:pt>
                <c:pt idx="510">
                  <c:v>135.65</c:v>
                </c:pt>
                <c:pt idx="511">
                  <c:v>135.65</c:v>
                </c:pt>
                <c:pt idx="512">
                  <c:v>135.65</c:v>
                </c:pt>
                <c:pt idx="513">
                  <c:v>135.65</c:v>
                </c:pt>
                <c:pt idx="514">
                  <c:v>135.65</c:v>
                </c:pt>
                <c:pt idx="515">
                  <c:v>135.65</c:v>
                </c:pt>
                <c:pt idx="516">
                  <c:v>135.65</c:v>
                </c:pt>
                <c:pt idx="517">
                  <c:v>135.65</c:v>
                </c:pt>
                <c:pt idx="518">
                  <c:v>135.65</c:v>
                </c:pt>
                <c:pt idx="519">
                  <c:v>135.65</c:v>
                </c:pt>
                <c:pt idx="520">
                  <c:v>135.65</c:v>
                </c:pt>
                <c:pt idx="521">
                  <c:v>135.65</c:v>
                </c:pt>
                <c:pt idx="522">
                  <c:v>135.65</c:v>
                </c:pt>
                <c:pt idx="523">
                  <c:v>135.65</c:v>
                </c:pt>
                <c:pt idx="524">
                  <c:v>135.65</c:v>
                </c:pt>
                <c:pt idx="525">
                  <c:v>135.65</c:v>
                </c:pt>
                <c:pt idx="526">
                  <c:v>135.65</c:v>
                </c:pt>
                <c:pt idx="527">
                  <c:v>135.65</c:v>
                </c:pt>
                <c:pt idx="528">
                  <c:v>135.65</c:v>
                </c:pt>
                <c:pt idx="529">
                  <c:v>135.65</c:v>
                </c:pt>
                <c:pt idx="530">
                  <c:v>135.65</c:v>
                </c:pt>
                <c:pt idx="531">
                  <c:v>135.65</c:v>
                </c:pt>
                <c:pt idx="532">
                  <c:v>135.65</c:v>
                </c:pt>
                <c:pt idx="533">
                  <c:v>135.65</c:v>
                </c:pt>
                <c:pt idx="534">
                  <c:v>135.65</c:v>
                </c:pt>
                <c:pt idx="535">
                  <c:v>135.65</c:v>
                </c:pt>
                <c:pt idx="536">
                  <c:v>135.65</c:v>
                </c:pt>
                <c:pt idx="537">
                  <c:v>135.65</c:v>
                </c:pt>
                <c:pt idx="538">
                  <c:v>135.65</c:v>
                </c:pt>
                <c:pt idx="539">
                  <c:v>135.65</c:v>
                </c:pt>
                <c:pt idx="540">
                  <c:v>135.65</c:v>
                </c:pt>
                <c:pt idx="541">
                  <c:v>135.65</c:v>
                </c:pt>
                <c:pt idx="542">
                  <c:v>135.65</c:v>
                </c:pt>
                <c:pt idx="543">
                  <c:v>135.65</c:v>
                </c:pt>
                <c:pt idx="544">
                  <c:v>135.65</c:v>
                </c:pt>
                <c:pt idx="545">
                  <c:v>135.65</c:v>
                </c:pt>
                <c:pt idx="546">
                  <c:v>135.65</c:v>
                </c:pt>
                <c:pt idx="547">
                  <c:v>135.65</c:v>
                </c:pt>
                <c:pt idx="548">
                  <c:v>135.65</c:v>
                </c:pt>
                <c:pt idx="549">
                  <c:v>135.65</c:v>
                </c:pt>
                <c:pt idx="550">
                  <c:v>135.65</c:v>
                </c:pt>
                <c:pt idx="551">
                  <c:v>135.65</c:v>
                </c:pt>
                <c:pt idx="552">
                  <c:v>135.65</c:v>
                </c:pt>
                <c:pt idx="553">
                  <c:v>135.65</c:v>
                </c:pt>
                <c:pt idx="554">
                  <c:v>135.65</c:v>
                </c:pt>
                <c:pt idx="555">
                  <c:v>135.65</c:v>
                </c:pt>
                <c:pt idx="556">
                  <c:v>135.65</c:v>
                </c:pt>
                <c:pt idx="557">
                  <c:v>135.65</c:v>
                </c:pt>
                <c:pt idx="558">
                  <c:v>135.65</c:v>
                </c:pt>
                <c:pt idx="559">
                  <c:v>135.65</c:v>
                </c:pt>
                <c:pt idx="560">
                  <c:v>135.65</c:v>
                </c:pt>
                <c:pt idx="561">
                  <c:v>135.65</c:v>
                </c:pt>
                <c:pt idx="562">
                  <c:v>135.65</c:v>
                </c:pt>
                <c:pt idx="563">
                  <c:v>135.65</c:v>
                </c:pt>
                <c:pt idx="564">
                  <c:v>135.65</c:v>
                </c:pt>
                <c:pt idx="565">
                  <c:v>135.65</c:v>
                </c:pt>
                <c:pt idx="566">
                  <c:v>135.65</c:v>
                </c:pt>
                <c:pt idx="567">
                  <c:v>135.65</c:v>
                </c:pt>
                <c:pt idx="568">
                  <c:v>135.65</c:v>
                </c:pt>
                <c:pt idx="569">
                  <c:v>135.65</c:v>
                </c:pt>
                <c:pt idx="570">
                  <c:v>135.65</c:v>
                </c:pt>
                <c:pt idx="571">
                  <c:v>135.65</c:v>
                </c:pt>
                <c:pt idx="572">
                  <c:v>135.65</c:v>
                </c:pt>
                <c:pt idx="573">
                  <c:v>135.65</c:v>
                </c:pt>
                <c:pt idx="574">
                  <c:v>135.65</c:v>
                </c:pt>
                <c:pt idx="575">
                  <c:v>135.65</c:v>
                </c:pt>
                <c:pt idx="576">
                  <c:v>135.65</c:v>
                </c:pt>
                <c:pt idx="577">
                  <c:v>135.65</c:v>
                </c:pt>
                <c:pt idx="578">
                  <c:v>135.65</c:v>
                </c:pt>
                <c:pt idx="579">
                  <c:v>135.65</c:v>
                </c:pt>
                <c:pt idx="580">
                  <c:v>135.65</c:v>
                </c:pt>
                <c:pt idx="581">
                  <c:v>135.65</c:v>
                </c:pt>
                <c:pt idx="582">
                  <c:v>135.65</c:v>
                </c:pt>
                <c:pt idx="583">
                  <c:v>135.65</c:v>
                </c:pt>
                <c:pt idx="584">
                  <c:v>135.65</c:v>
                </c:pt>
                <c:pt idx="585">
                  <c:v>135.65</c:v>
                </c:pt>
                <c:pt idx="586">
                  <c:v>135.65</c:v>
                </c:pt>
                <c:pt idx="587">
                  <c:v>135.65</c:v>
                </c:pt>
                <c:pt idx="588">
                  <c:v>135.65</c:v>
                </c:pt>
                <c:pt idx="589">
                  <c:v>135.65</c:v>
                </c:pt>
                <c:pt idx="590">
                  <c:v>135.65</c:v>
                </c:pt>
                <c:pt idx="591">
                  <c:v>135.65</c:v>
                </c:pt>
                <c:pt idx="592">
                  <c:v>135.65</c:v>
                </c:pt>
                <c:pt idx="593">
                  <c:v>135.65</c:v>
                </c:pt>
                <c:pt idx="594">
                  <c:v>135.65</c:v>
                </c:pt>
                <c:pt idx="595">
                  <c:v>135.65</c:v>
                </c:pt>
                <c:pt idx="596">
                  <c:v>135.65</c:v>
                </c:pt>
                <c:pt idx="597">
                  <c:v>135.65</c:v>
                </c:pt>
                <c:pt idx="598">
                  <c:v>135.65</c:v>
                </c:pt>
                <c:pt idx="599">
                  <c:v>135.65</c:v>
                </c:pt>
                <c:pt idx="600">
                  <c:v>135.65</c:v>
                </c:pt>
                <c:pt idx="601">
                  <c:v>135.65</c:v>
                </c:pt>
                <c:pt idx="602">
                  <c:v>135.65</c:v>
                </c:pt>
                <c:pt idx="603">
                  <c:v>135.65</c:v>
                </c:pt>
                <c:pt idx="604">
                  <c:v>135.65</c:v>
                </c:pt>
                <c:pt idx="605">
                  <c:v>135.65</c:v>
                </c:pt>
                <c:pt idx="606">
                  <c:v>135.65</c:v>
                </c:pt>
                <c:pt idx="607">
                  <c:v>135.65</c:v>
                </c:pt>
                <c:pt idx="608">
                  <c:v>135.65</c:v>
                </c:pt>
                <c:pt idx="609">
                  <c:v>135.65</c:v>
                </c:pt>
                <c:pt idx="610">
                  <c:v>135.65</c:v>
                </c:pt>
                <c:pt idx="611">
                  <c:v>135.65</c:v>
                </c:pt>
                <c:pt idx="612">
                  <c:v>135.65</c:v>
                </c:pt>
                <c:pt idx="613">
                  <c:v>135.65</c:v>
                </c:pt>
                <c:pt idx="614">
                  <c:v>135.65</c:v>
                </c:pt>
                <c:pt idx="615">
                  <c:v>135.65</c:v>
                </c:pt>
                <c:pt idx="616">
                  <c:v>135.65</c:v>
                </c:pt>
                <c:pt idx="617">
                  <c:v>135.65</c:v>
                </c:pt>
                <c:pt idx="618">
                  <c:v>135.65</c:v>
                </c:pt>
                <c:pt idx="619">
                  <c:v>135.65</c:v>
                </c:pt>
                <c:pt idx="620">
                  <c:v>135.65</c:v>
                </c:pt>
                <c:pt idx="621">
                  <c:v>135.65</c:v>
                </c:pt>
                <c:pt idx="622">
                  <c:v>135.65</c:v>
                </c:pt>
                <c:pt idx="623">
                  <c:v>135.65</c:v>
                </c:pt>
                <c:pt idx="624">
                  <c:v>135.65</c:v>
                </c:pt>
                <c:pt idx="625">
                  <c:v>135.65</c:v>
                </c:pt>
                <c:pt idx="626">
                  <c:v>135.65</c:v>
                </c:pt>
                <c:pt idx="627">
                  <c:v>135.65</c:v>
                </c:pt>
                <c:pt idx="628">
                  <c:v>135.65</c:v>
                </c:pt>
                <c:pt idx="629">
                  <c:v>135.65</c:v>
                </c:pt>
                <c:pt idx="630">
                  <c:v>135.65</c:v>
                </c:pt>
                <c:pt idx="631">
                  <c:v>135.65</c:v>
                </c:pt>
                <c:pt idx="632">
                  <c:v>135.65</c:v>
                </c:pt>
                <c:pt idx="633">
                  <c:v>135.65</c:v>
                </c:pt>
                <c:pt idx="634">
                  <c:v>135.65</c:v>
                </c:pt>
                <c:pt idx="635">
                  <c:v>135.65</c:v>
                </c:pt>
                <c:pt idx="636">
                  <c:v>135.65</c:v>
                </c:pt>
                <c:pt idx="637">
                  <c:v>135.65</c:v>
                </c:pt>
                <c:pt idx="638">
                  <c:v>135.65</c:v>
                </c:pt>
                <c:pt idx="639">
                  <c:v>135.65</c:v>
                </c:pt>
                <c:pt idx="640">
                  <c:v>135.65</c:v>
                </c:pt>
                <c:pt idx="641">
                  <c:v>135.65</c:v>
                </c:pt>
                <c:pt idx="642">
                  <c:v>135.65</c:v>
                </c:pt>
                <c:pt idx="643">
                  <c:v>135.65</c:v>
                </c:pt>
                <c:pt idx="644">
                  <c:v>135.65</c:v>
                </c:pt>
                <c:pt idx="645">
                  <c:v>135.65</c:v>
                </c:pt>
                <c:pt idx="646">
                  <c:v>135.65</c:v>
                </c:pt>
                <c:pt idx="647">
                  <c:v>135.65</c:v>
                </c:pt>
                <c:pt idx="648">
                  <c:v>135.65</c:v>
                </c:pt>
                <c:pt idx="649">
                  <c:v>135.65</c:v>
                </c:pt>
                <c:pt idx="650">
                  <c:v>135.65</c:v>
                </c:pt>
                <c:pt idx="651">
                  <c:v>135.65</c:v>
                </c:pt>
                <c:pt idx="652">
                  <c:v>135.65</c:v>
                </c:pt>
                <c:pt idx="653">
                  <c:v>135.65</c:v>
                </c:pt>
                <c:pt idx="654">
                  <c:v>135.65</c:v>
                </c:pt>
                <c:pt idx="655">
                  <c:v>135.65</c:v>
                </c:pt>
                <c:pt idx="656">
                  <c:v>135.65</c:v>
                </c:pt>
                <c:pt idx="657">
                  <c:v>135.65</c:v>
                </c:pt>
                <c:pt idx="658">
                  <c:v>135.65</c:v>
                </c:pt>
                <c:pt idx="659">
                  <c:v>135.65</c:v>
                </c:pt>
                <c:pt idx="660">
                  <c:v>135.65</c:v>
                </c:pt>
                <c:pt idx="661">
                  <c:v>135.65</c:v>
                </c:pt>
                <c:pt idx="662">
                  <c:v>135.65</c:v>
                </c:pt>
                <c:pt idx="663">
                  <c:v>135.65</c:v>
                </c:pt>
                <c:pt idx="664">
                  <c:v>135.65</c:v>
                </c:pt>
                <c:pt idx="665">
                  <c:v>135.65</c:v>
                </c:pt>
                <c:pt idx="666">
                  <c:v>135.65</c:v>
                </c:pt>
                <c:pt idx="667">
                  <c:v>135.65</c:v>
                </c:pt>
                <c:pt idx="668">
                  <c:v>135.65</c:v>
                </c:pt>
                <c:pt idx="669">
                  <c:v>135.65</c:v>
                </c:pt>
                <c:pt idx="670">
                  <c:v>135.65</c:v>
                </c:pt>
                <c:pt idx="671">
                  <c:v>135.65</c:v>
                </c:pt>
                <c:pt idx="672">
                  <c:v>135.65</c:v>
                </c:pt>
                <c:pt idx="673">
                  <c:v>135.65</c:v>
                </c:pt>
                <c:pt idx="674">
                  <c:v>135.65</c:v>
                </c:pt>
                <c:pt idx="675">
                  <c:v>135.65</c:v>
                </c:pt>
                <c:pt idx="676">
                  <c:v>135.65</c:v>
                </c:pt>
                <c:pt idx="677">
                  <c:v>135.65</c:v>
                </c:pt>
                <c:pt idx="678">
                  <c:v>135.65</c:v>
                </c:pt>
                <c:pt idx="679">
                  <c:v>135.65</c:v>
                </c:pt>
                <c:pt idx="680">
                  <c:v>135.65</c:v>
                </c:pt>
                <c:pt idx="681">
                  <c:v>135.65</c:v>
                </c:pt>
                <c:pt idx="682">
                  <c:v>135.65</c:v>
                </c:pt>
                <c:pt idx="683">
                  <c:v>135.65</c:v>
                </c:pt>
                <c:pt idx="684">
                  <c:v>135.65</c:v>
                </c:pt>
                <c:pt idx="685">
                  <c:v>135.65</c:v>
                </c:pt>
                <c:pt idx="686">
                  <c:v>135.65</c:v>
                </c:pt>
                <c:pt idx="687">
                  <c:v>135.65</c:v>
                </c:pt>
                <c:pt idx="688">
                  <c:v>135.65</c:v>
                </c:pt>
                <c:pt idx="689">
                  <c:v>135.65</c:v>
                </c:pt>
                <c:pt idx="690">
                  <c:v>135.65</c:v>
                </c:pt>
                <c:pt idx="691">
                  <c:v>135.65</c:v>
                </c:pt>
                <c:pt idx="692">
                  <c:v>135.65</c:v>
                </c:pt>
                <c:pt idx="693">
                  <c:v>135.65</c:v>
                </c:pt>
                <c:pt idx="694">
                  <c:v>135.65</c:v>
                </c:pt>
                <c:pt idx="695">
                  <c:v>135.65</c:v>
                </c:pt>
                <c:pt idx="696">
                  <c:v>135.65</c:v>
                </c:pt>
                <c:pt idx="697">
                  <c:v>135.65</c:v>
                </c:pt>
                <c:pt idx="698">
                  <c:v>135.65</c:v>
                </c:pt>
                <c:pt idx="699">
                  <c:v>135.65</c:v>
                </c:pt>
                <c:pt idx="700">
                  <c:v>135.65</c:v>
                </c:pt>
                <c:pt idx="701">
                  <c:v>135.65</c:v>
                </c:pt>
                <c:pt idx="702">
                  <c:v>135.65</c:v>
                </c:pt>
                <c:pt idx="703">
                  <c:v>135.65</c:v>
                </c:pt>
                <c:pt idx="704">
                  <c:v>135.65</c:v>
                </c:pt>
                <c:pt idx="705">
                  <c:v>135.65</c:v>
                </c:pt>
                <c:pt idx="706">
                  <c:v>135.65</c:v>
                </c:pt>
                <c:pt idx="707">
                  <c:v>135.65</c:v>
                </c:pt>
                <c:pt idx="708">
                  <c:v>135.65</c:v>
                </c:pt>
                <c:pt idx="709">
                  <c:v>135.65</c:v>
                </c:pt>
                <c:pt idx="710">
                  <c:v>135.65</c:v>
                </c:pt>
                <c:pt idx="711">
                  <c:v>135.65</c:v>
                </c:pt>
                <c:pt idx="712">
                  <c:v>135.65</c:v>
                </c:pt>
                <c:pt idx="713">
                  <c:v>135.65</c:v>
                </c:pt>
                <c:pt idx="714">
                  <c:v>135.65</c:v>
                </c:pt>
                <c:pt idx="715">
                  <c:v>135.65</c:v>
                </c:pt>
                <c:pt idx="716">
                  <c:v>135.65</c:v>
                </c:pt>
                <c:pt idx="717">
                  <c:v>135.65</c:v>
                </c:pt>
                <c:pt idx="718">
                  <c:v>135.65</c:v>
                </c:pt>
                <c:pt idx="719">
                  <c:v>135.65</c:v>
                </c:pt>
                <c:pt idx="720">
                  <c:v>135.65</c:v>
                </c:pt>
                <c:pt idx="721">
                  <c:v>135.65</c:v>
                </c:pt>
                <c:pt idx="722">
                  <c:v>135.65</c:v>
                </c:pt>
                <c:pt idx="723">
                  <c:v>135.65</c:v>
                </c:pt>
                <c:pt idx="724">
                  <c:v>135.65</c:v>
                </c:pt>
                <c:pt idx="725">
                  <c:v>135.65</c:v>
                </c:pt>
                <c:pt idx="726">
                  <c:v>135.65</c:v>
                </c:pt>
                <c:pt idx="727">
                  <c:v>135.65</c:v>
                </c:pt>
                <c:pt idx="728">
                  <c:v>135.65</c:v>
                </c:pt>
                <c:pt idx="729">
                  <c:v>135.65</c:v>
                </c:pt>
                <c:pt idx="730">
                  <c:v>135.65</c:v>
                </c:pt>
                <c:pt idx="731">
                  <c:v>135.65</c:v>
                </c:pt>
                <c:pt idx="732">
                  <c:v>135.65</c:v>
                </c:pt>
                <c:pt idx="733">
                  <c:v>135.65</c:v>
                </c:pt>
                <c:pt idx="734">
                  <c:v>135.65</c:v>
                </c:pt>
                <c:pt idx="735">
                  <c:v>135.65</c:v>
                </c:pt>
                <c:pt idx="736">
                  <c:v>135.65</c:v>
                </c:pt>
                <c:pt idx="737">
                  <c:v>135.65</c:v>
                </c:pt>
                <c:pt idx="738">
                  <c:v>135.65</c:v>
                </c:pt>
                <c:pt idx="739">
                  <c:v>135.65</c:v>
                </c:pt>
                <c:pt idx="740">
                  <c:v>135.65</c:v>
                </c:pt>
                <c:pt idx="741">
                  <c:v>135.65</c:v>
                </c:pt>
                <c:pt idx="742">
                  <c:v>135.65</c:v>
                </c:pt>
                <c:pt idx="743">
                  <c:v>135.65</c:v>
                </c:pt>
                <c:pt idx="744">
                  <c:v>135.65</c:v>
                </c:pt>
                <c:pt idx="745">
                  <c:v>135.65</c:v>
                </c:pt>
                <c:pt idx="746">
                  <c:v>135.65</c:v>
                </c:pt>
                <c:pt idx="747">
                  <c:v>135.65</c:v>
                </c:pt>
                <c:pt idx="748">
                  <c:v>135.65</c:v>
                </c:pt>
                <c:pt idx="749">
                  <c:v>135.65</c:v>
                </c:pt>
                <c:pt idx="750">
                  <c:v>135.65</c:v>
                </c:pt>
                <c:pt idx="751">
                  <c:v>135.65</c:v>
                </c:pt>
                <c:pt idx="752">
                  <c:v>135.65</c:v>
                </c:pt>
                <c:pt idx="753">
                  <c:v>135.65</c:v>
                </c:pt>
                <c:pt idx="754">
                  <c:v>135.65</c:v>
                </c:pt>
                <c:pt idx="755">
                  <c:v>135.65</c:v>
                </c:pt>
                <c:pt idx="756">
                  <c:v>135.65</c:v>
                </c:pt>
                <c:pt idx="757">
                  <c:v>135.65</c:v>
                </c:pt>
                <c:pt idx="758">
                  <c:v>135.65</c:v>
                </c:pt>
                <c:pt idx="759">
                  <c:v>135.65</c:v>
                </c:pt>
                <c:pt idx="760">
                  <c:v>135.65</c:v>
                </c:pt>
                <c:pt idx="761">
                  <c:v>135.65</c:v>
                </c:pt>
                <c:pt idx="762">
                  <c:v>135.65</c:v>
                </c:pt>
                <c:pt idx="763">
                  <c:v>135.65</c:v>
                </c:pt>
                <c:pt idx="764">
                  <c:v>135.65</c:v>
                </c:pt>
                <c:pt idx="765">
                  <c:v>135.65</c:v>
                </c:pt>
                <c:pt idx="766">
                  <c:v>135.65</c:v>
                </c:pt>
                <c:pt idx="767">
                  <c:v>135.65</c:v>
                </c:pt>
                <c:pt idx="768">
                  <c:v>135.65</c:v>
                </c:pt>
                <c:pt idx="769">
                  <c:v>135.65</c:v>
                </c:pt>
                <c:pt idx="770">
                  <c:v>135.65</c:v>
                </c:pt>
                <c:pt idx="771">
                  <c:v>135.65</c:v>
                </c:pt>
                <c:pt idx="772">
                  <c:v>135.65</c:v>
                </c:pt>
                <c:pt idx="773">
                  <c:v>135.65</c:v>
                </c:pt>
                <c:pt idx="774">
                  <c:v>135.65</c:v>
                </c:pt>
                <c:pt idx="775">
                  <c:v>135.65</c:v>
                </c:pt>
                <c:pt idx="776">
                  <c:v>135.65</c:v>
                </c:pt>
                <c:pt idx="777">
                  <c:v>135.65</c:v>
                </c:pt>
                <c:pt idx="778">
                  <c:v>135.65</c:v>
                </c:pt>
                <c:pt idx="779">
                  <c:v>135.65</c:v>
                </c:pt>
                <c:pt idx="780">
                  <c:v>135.65</c:v>
                </c:pt>
                <c:pt idx="781">
                  <c:v>135.65</c:v>
                </c:pt>
                <c:pt idx="782">
                  <c:v>135.65</c:v>
                </c:pt>
                <c:pt idx="783">
                  <c:v>135.65</c:v>
                </c:pt>
                <c:pt idx="784">
                  <c:v>135.65</c:v>
                </c:pt>
                <c:pt idx="785">
                  <c:v>135.65</c:v>
                </c:pt>
                <c:pt idx="786">
                  <c:v>135.65</c:v>
                </c:pt>
                <c:pt idx="787">
                  <c:v>135.65</c:v>
                </c:pt>
                <c:pt idx="788">
                  <c:v>135.65</c:v>
                </c:pt>
                <c:pt idx="789">
                  <c:v>135.65</c:v>
                </c:pt>
                <c:pt idx="790">
                  <c:v>135.65</c:v>
                </c:pt>
                <c:pt idx="791">
                  <c:v>135.65</c:v>
                </c:pt>
                <c:pt idx="792">
                  <c:v>135.65</c:v>
                </c:pt>
                <c:pt idx="793">
                  <c:v>135.65</c:v>
                </c:pt>
                <c:pt idx="794">
                  <c:v>135.65</c:v>
                </c:pt>
                <c:pt idx="795">
                  <c:v>135.65</c:v>
                </c:pt>
                <c:pt idx="796">
                  <c:v>135.65</c:v>
                </c:pt>
                <c:pt idx="797">
                  <c:v>135.65</c:v>
                </c:pt>
                <c:pt idx="798">
                  <c:v>135.65</c:v>
                </c:pt>
                <c:pt idx="799">
                  <c:v>135.65</c:v>
                </c:pt>
                <c:pt idx="800">
                  <c:v>135.65</c:v>
                </c:pt>
                <c:pt idx="801">
                  <c:v>135.65</c:v>
                </c:pt>
                <c:pt idx="802">
                  <c:v>135.65</c:v>
                </c:pt>
                <c:pt idx="803">
                  <c:v>135.65</c:v>
                </c:pt>
                <c:pt idx="804">
                  <c:v>135.65</c:v>
                </c:pt>
                <c:pt idx="805">
                  <c:v>135.65</c:v>
                </c:pt>
                <c:pt idx="806">
                  <c:v>135.65</c:v>
                </c:pt>
                <c:pt idx="807">
                  <c:v>135.65</c:v>
                </c:pt>
                <c:pt idx="808">
                  <c:v>135.65</c:v>
                </c:pt>
                <c:pt idx="809">
                  <c:v>135.65</c:v>
                </c:pt>
                <c:pt idx="810">
                  <c:v>135.65</c:v>
                </c:pt>
                <c:pt idx="811">
                  <c:v>135.65</c:v>
                </c:pt>
                <c:pt idx="812">
                  <c:v>135.65</c:v>
                </c:pt>
                <c:pt idx="813">
                  <c:v>135.65</c:v>
                </c:pt>
                <c:pt idx="814">
                  <c:v>135.65</c:v>
                </c:pt>
                <c:pt idx="815">
                  <c:v>135.65</c:v>
                </c:pt>
                <c:pt idx="816">
                  <c:v>135.65</c:v>
                </c:pt>
                <c:pt idx="817">
                  <c:v>135.65</c:v>
                </c:pt>
                <c:pt idx="818">
                  <c:v>135.65</c:v>
                </c:pt>
                <c:pt idx="819">
                  <c:v>135.65</c:v>
                </c:pt>
                <c:pt idx="820">
                  <c:v>135.65</c:v>
                </c:pt>
                <c:pt idx="821">
                  <c:v>135.65</c:v>
                </c:pt>
                <c:pt idx="822">
                  <c:v>135.65</c:v>
                </c:pt>
                <c:pt idx="823">
                  <c:v>135.65</c:v>
                </c:pt>
                <c:pt idx="824">
                  <c:v>135.65</c:v>
                </c:pt>
                <c:pt idx="825">
                  <c:v>135.65</c:v>
                </c:pt>
                <c:pt idx="826">
                  <c:v>135.65</c:v>
                </c:pt>
                <c:pt idx="827">
                  <c:v>135.65</c:v>
                </c:pt>
                <c:pt idx="828">
                  <c:v>135.65</c:v>
                </c:pt>
                <c:pt idx="829">
                  <c:v>135.65</c:v>
                </c:pt>
                <c:pt idx="830">
                  <c:v>135.65</c:v>
                </c:pt>
                <c:pt idx="831">
                  <c:v>135.65</c:v>
                </c:pt>
                <c:pt idx="832">
                  <c:v>135.65</c:v>
                </c:pt>
                <c:pt idx="833">
                  <c:v>135.65</c:v>
                </c:pt>
                <c:pt idx="834">
                  <c:v>135.65</c:v>
                </c:pt>
                <c:pt idx="835">
                  <c:v>135.65</c:v>
                </c:pt>
                <c:pt idx="836">
                  <c:v>135.65</c:v>
                </c:pt>
                <c:pt idx="837">
                  <c:v>135.65</c:v>
                </c:pt>
                <c:pt idx="838">
                  <c:v>135.65</c:v>
                </c:pt>
                <c:pt idx="839">
                  <c:v>135.65</c:v>
                </c:pt>
                <c:pt idx="840">
                  <c:v>135.65</c:v>
                </c:pt>
                <c:pt idx="841">
                  <c:v>135.65</c:v>
                </c:pt>
                <c:pt idx="842">
                  <c:v>135.65</c:v>
                </c:pt>
                <c:pt idx="843">
                  <c:v>135.65</c:v>
                </c:pt>
                <c:pt idx="844">
                  <c:v>135.65</c:v>
                </c:pt>
                <c:pt idx="845">
                  <c:v>135.65</c:v>
                </c:pt>
                <c:pt idx="846">
                  <c:v>135.65</c:v>
                </c:pt>
                <c:pt idx="847">
                  <c:v>135.65</c:v>
                </c:pt>
                <c:pt idx="848">
                  <c:v>135.65</c:v>
                </c:pt>
                <c:pt idx="849">
                  <c:v>135.65</c:v>
                </c:pt>
                <c:pt idx="850">
                  <c:v>135.65</c:v>
                </c:pt>
                <c:pt idx="851">
                  <c:v>135.65</c:v>
                </c:pt>
                <c:pt idx="852">
                  <c:v>135.65</c:v>
                </c:pt>
                <c:pt idx="853">
                  <c:v>135.65</c:v>
                </c:pt>
                <c:pt idx="854">
                  <c:v>135.65</c:v>
                </c:pt>
                <c:pt idx="855">
                  <c:v>135.65</c:v>
                </c:pt>
                <c:pt idx="856">
                  <c:v>135.65</c:v>
                </c:pt>
                <c:pt idx="857">
                  <c:v>135.65</c:v>
                </c:pt>
                <c:pt idx="858">
                  <c:v>135.65</c:v>
                </c:pt>
                <c:pt idx="859">
                  <c:v>135.65</c:v>
                </c:pt>
                <c:pt idx="860">
                  <c:v>135.65</c:v>
                </c:pt>
                <c:pt idx="861">
                  <c:v>135.65</c:v>
                </c:pt>
                <c:pt idx="862">
                  <c:v>135.65</c:v>
                </c:pt>
                <c:pt idx="863">
                  <c:v>135.65</c:v>
                </c:pt>
                <c:pt idx="864">
                  <c:v>135.65</c:v>
                </c:pt>
                <c:pt idx="865">
                  <c:v>135.65</c:v>
                </c:pt>
                <c:pt idx="866">
                  <c:v>135.65</c:v>
                </c:pt>
                <c:pt idx="867">
                  <c:v>135.65</c:v>
                </c:pt>
                <c:pt idx="868">
                  <c:v>135.65</c:v>
                </c:pt>
                <c:pt idx="869">
                  <c:v>135.65</c:v>
                </c:pt>
                <c:pt idx="870">
                  <c:v>135.65</c:v>
                </c:pt>
                <c:pt idx="871">
                  <c:v>135.65</c:v>
                </c:pt>
                <c:pt idx="872">
                  <c:v>135.65</c:v>
                </c:pt>
                <c:pt idx="873">
                  <c:v>135.65</c:v>
                </c:pt>
                <c:pt idx="874">
                  <c:v>135.65</c:v>
                </c:pt>
                <c:pt idx="875">
                  <c:v>135.65</c:v>
                </c:pt>
                <c:pt idx="876">
                  <c:v>135.65</c:v>
                </c:pt>
                <c:pt idx="877">
                  <c:v>135.65</c:v>
                </c:pt>
                <c:pt idx="878">
                  <c:v>135.65</c:v>
                </c:pt>
                <c:pt idx="879">
                  <c:v>135.65</c:v>
                </c:pt>
                <c:pt idx="880">
                  <c:v>135.65</c:v>
                </c:pt>
                <c:pt idx="881">
                  <c:v>135.65</c:v>
                </c:pt>
                <c:pt idx="882">
                  <c:v>135.65</c:v>
                </c:pt>
                <c:pt idx="883">
                  <c:v>135.65</c:v>
                </c:pt>
                <c:pt idx="884">
                  <c:v>135.65</c:v>
                </c:pt>
                <c:pt idx="885">
                  <c:v>135.65</c:v>
                </c:pt>
                <c:pt idx="886">
                  <c:v>135.65</c:v>
                </c:pt>
                <c:pt idx="887">
                  <c:v>135.65</c:v>
                </c:pt>
                <c:pt idx="888">
                  <c:v>135.65</c:v>
                </c:pt>
                <c:pt idx="889">
                  <c:v>135.65</c:v>
                </c:pt>
                <c:pt idx="890">
                  <c:v>135.65</c:v>
                </c:pt>
                <c:pt idx="891">
                  <c:v>135.65</c:v>
                </c:pt>
                <c:pt idx="892">
                  <c:v>135.65</c:v>
                </c:pt>
                <c:pt idx="893">
                  <c:v>135.65</c:v>
                </c:pt>
                <c:pt idx="894">
                  <c:v>135.65</c:v>
                </c:pt>
                <c:pt idx="895">
                  <c:v>135.65</c:v>
                </c:pt>
                <c:pt idx="896">
                  <c:v>135.65</c:v>
                </c:pt>
                <c:pt idx="897">
                  <c:v>135.65</c:v>
                </c:pt>
                <c:pt idx="898">
                  <c:v>135.65</c:v>
                </c:pt>
                <c:pt idx="899">
                  <c:v>135.65</c:v>
                </c:pt>
                <c:pt idx="900">
                  <c:v>135.65</c:v>
                </c:pt>
                <c:pt idx="901">
                  <c:v>135.65</c:v>
                </c:pt>
                <c:pt idx="902">
                  <c:v>135.65</c:v>
                </c:pt>
                <c:pt idx="903">
                  <c:v>135.65</c:v>
                </c:pt>
                <c:pt idx="904">
                  <c:v>135.65</c:v>
                </c:pt>
                <c:pt idx="905">
                  <c:v>135.65</c:v>
                </c:pt>
                <c:pt idx="906">
                  <c:v>135.65</c:v>
                </c:pt>
                <c:pt idx="907">
                  <c:v>135.65</c:v>
                </c:pt>
                <c:pt idx="908">
                  <c:v>135.65</c:v>
                </c:pt>
                <c:pt idx="909">
                  <c:v>135.65</c:v>
                </c:pt>
                <c:pt idx="910">
                  <c:v>135.65</c:v>
                </c:pt>
                <c:pt idx="911">
                  <c:v>135.65</c:v>
                </c:pt>
                <c:pt idx="912">
                  <c:v>135.65</c:v>
                </c:pt>
                <c:pt idx="913">
                  <c:v>135.65</c:v>
                </c:pt>
                <c:pt idx="914">
                  <c:v>135.65</c:v>
                </c:pt>
                <c:pt idx="915">
                  <c:v>135.65</c:v>
                </c:pt>
                <c:pt idx="916">
                  <c:v>135.65</c:v>
                </c:pt>
                <c:pt idx="917">
                  <c:v>135.65</c:v>
                </c:pt>
                <c:pt idx="918">
                  <c:v>135.65</c:v>
                </c:pt>
                <c:pt idx="919">
                  <c:v>135.65</c:v>
                </c:pt>
                <c:pt idx="920">
                  <c:v>135.65</c:v>
                </c:pt>
                <c:pt idx="921">
                  <c:v>135.65</c:v>
                </c:pt>
                <c:pt idx="922">
                  <c:v>135.65</c:v>
                </c:pt>
                <c:pt idx="923">
                  <c:v>135.65</c:v>
                </c:pt>
                <c:pt idx="924">
                  <c:v>135.65</c:v>
                </c:pt>
                <c:pt idx="925">
                  <c:v>135.65</c:v>
                </c:pt>
                <c:pt idx="926">
                  <c:v>135.65</c:v>
                </c:pt>
                <c:pt idx="927">
                  <c:v>135.65</c:v>
                </c:pt>
                <c:pt idx="928">
                  <c:v>135.65</c:v>
                </c:pt>
                <c:pt idx="929">
                  <c:v>135.65</c:v>
                </c:pt>
                <c:pt idx="930">
                  <c:v>135.65</c:v>
                </c:pt>
                <c:pt idx="931">
                  <c:v>135.65</c:v>
                </c:pt>
                <c:pt idx="932">
                  <c:v>135.65</c:v>
                </c:pt>
                <c:pt idx="933">
                  <c:v>135.65</c:v>
                </c:pt>
                <c:pt idx="934">
                  <c:v>135.65</c:v>
                </c:pt>
                <c:pt idx="935">
                  <c:v>135.65</c:v>
                </c:pt>
                <c:pt idx="936">
                  <c:v>135.65</c:v>
                </c:pt>
                <c:pt idx="937">
                  <c:v>135.65</c:v>
                </c:pt>
                <c:pt idx="938">
                  <c:v>135.65</c:v>
                </c:pt>
                <c:pt idx="939">
                  <c:v>135.65</c:v>
                </c:pt>
                <c:pt idx="940">
                  <c:v>135.65</c:v>
                </c:pt>
                <c:pt idx="941">
                  <c:v>135.65</c:v>
                </c:pt>
                <c:pt idx="942">
                  <c:v>135.65</c:v>
                </c:pt>
                <c:pt idx="943">
                  <c:v>135.65</c:v>
                </c:pt>
                <c:pt idx="944">
                  <c:v>135.65</c:v>
                </c:pt>
                <c:pt idx="945">
                  <c:v>135.65</c:v>
                </c:pt>
                <c:pt idx="946">
                  <c:v>135.65</c:v>
                </c:pt>
                <c:pt idx="947">
                  <c:v>135.65</c:v>
                </c:pt>
                <c:pt idx="948">
                  <c:v>135.65</c:v>
                </c:pt>
                <c:pt idx="949">
                  <c:v>135.65</c:v>
                </c:pt>
                <c:pt idx="950">
                  <c:v>135.65</c:v>
                </c:pt>
                <c:pt idx="951">
                  <c:v>135.65</c:v>
                </c:pt>
                <c:pt idx="952">
                  <c:v>135.65</c:v>
                </c:pt>
                <c:pt idx="953">
                  <c:v>135.65</c:v>
                </c:pt>
                <c:pt idx="954">
                  <c:v>135.65</c:v>
                </c:pt>
                <c:pt idx="955">
                  <c:v>135.65</c:v>
                </c:pt>
                <c:pt idx="956">
                  <c:v>135.65</c:v>
                </c:pt>
                <c:pt idx="957">
                  <c:v>135.65</c:v>
                </c:pt>
                <c:pt idx="958">
                  <c:v>135.65</c:v>
                </c:pt>
                <c:pt idx="959">
                  <c:v>135.65</c:v>
                </c:pt>
                <c:pt idx="960">
                  <c:v>135.65</c:v>
                </c:pt>
                <c:pt idx="961">
                  <c:v>135.65</c:v>
                </c:pt>
                <c:pt idx="962">
                  <c:v>135.65</c:v>
                </c:pt>
                <c:pt idx="963">
                  <c:v>135.65</c:v>
                </c:pt>
                <c:pt idx="964">
                  <c:v>135.65</c:v>
                </c:pt>
                <c:pt idx="965">
                  <c:v>135.65</c:v>
                </c:pt>
                <c:pt idx="966">
                  <c:v>135.65</c:v>
                </c:pt>
                <c:pt idx="967">
                  <c:v>135.65</c:v>
                </c:pt>
                <c:pt idx="968">
                  <c:v>135.65</c:v>
                </c:pt>
                <c:pt idx="969">
                  <c:v>135.65</c:v>
                </c:pt>
                <c:pt idx="970">
                  <c:v>135.65</c:v>
                </c:pt>
                <c:pt idx="971">
                  <c:v>135.65</c:v>
                </c:pt>
                <c:pt idx="972">
                  <c:v>135.65</c:v>
                </c:pt>
                <c:pt idx="973">
                  <c:v>135.65</c:v>
                </c:pt>
                <c:pt idx="974">
                  <c:v>135.65</c:v>
                </c:pt>
                <c:pt idx="975">
                  <c:v>135.65</c:v>
                </c:pt>
                <c:pt idx="976">
                  <c:v>135.65</c:v>
                </c:pt>
                <c:pt idx="977">
                  <c:v>135.65</c:v>
                </c:pt>
                <c:pt idx="978">
                  <c:v>135.65</c:v>
                </c:pt>
                <c:pt idx="979">
                  <c:v>135.65</c:v>
                </c:pt>
                <c:pt idx="980">
                  <c:v>135.65</c:v>
                </c:pt>
                <c:pt idx="981">
                  <c:v>135.65</c:v>
                </c:pt>
                <c:pt idx="982">
                  <c:v>135.65</c:v>
                </c:pt>
                <c:pt idx="983">
                  <c:v>135.65</c:v>
                </c:pt>
                <c:pt idx="984">
                  <c:v>135.65</c:v>
                </c:pt>
                <c:pt idx="985">
                  <c:v>135.65</c:v>
                </c:pt>
                <c:pt idx="986">
                  <c:v>135.65</c:v>
                </c:pt>
                <c:pt idx="987">
                  <c:v>135.65</c:v>
                </c:pt>
                <c:pt idx="988">
                  <c:v>135.65</c:v>
                </c:pt>
                <c:pt idx="989">
                  <c:v>135.65</c:v>
                </c:pt>
                <c:pt idx="990">
                  <c:v>135.65</c:v>
                </c:pt>
                <c:pt idx="991">
                  <c:v>135.65</c:v>
                </c:pt>
                <c:pt idx="992">
                  <c:v>135.65</c:v>
                </c:pt>
                <c:pt idx="993">
                  <c:v>135.65</c:v>
                </c:pt>
                <c:pt idx="994">
                  <c:v>135.65</c:v>
                </c:pt>
                <c:pt idx="995">
                  <c:v>135.65</c:v>
                </c:pt>
                <c:pt idx="996">
                  <c:v>135.65</c:v>
                </c:pt>
                <c:pt idx="997">
                  <c:v>135.65</c:v>
                </c:pt>
                <c:pt idx="998">
                  <c:v>135.65</c:v>
                </c:pt>
                <c:pt idx="999">
                  <c:v>135.65</c:v>
                </c:pt>
                <c:pt idx="1000">
                  <c:v>135.65</c:v>
                </c:pt>
                <c:pt idx="1001">
                  <c:v>135.65</c:v>
                </c:pt>
                <c:pt idx="1002">
                  <c:v>135.65</c:v>
                </c:pt>
                <c:pt idx="1003">
                  <c:v>135.65</c:v>
                </c:pt>
                <c:pt idx="1004">
                  <c:v>135.65</c:v>
                </c:pt>
                <c:pt idx="1005">
                  <c:v>135.65</c:v>
                </c:pt>
                <c:pt idx="1006">
                  <c:v>135.65</c:v>
                </c:pt>
                <c:pt idx="1007">
                  <c:v>135.65</c:v>
                </c:pt>
                <c:pt idx="1008">
                  <c:v>135.65</c:v>
                </c:pt>
                <c:pt idx="1009">
                  <c:v>135.65</c:v>
                </c:pt>
                <c:pt idx="1010">
                  <c:v>135.65</c:v>
                </c:pt>
                <c:pt idx="1011">
                  <c:v>135.65</c:v>
                </c:pt>
                <c:pt idx="1012">
                  <c:v>135.65</c:v>
                </c:pt>
                <c:pt idx="1013">
                  <c:v>135.65</c:v>
                </c:pt>
                <c:pt idx="1014">
                  <c:v>135.65</c:v>
                </c:pt>
                <c:pt idx="1015">
                  <c:v>135.65</c:v>
                </c:pt>
                <c:pt idx="1016">
                  <c:v>135.65</c:v>
                </c:pt>
                <c:pt idx="1017">
                  <c:v>135.65</c:v>
                </c:pt>
                <c:pt idx="1018">
                  <c:v>135.65</c:v>
                </c:pt>
                <c:pt idx="1019">
                  <c:v>135.65</c:v>
                </c:pt>
                <c:pt idx="1020">
                  <c:v>135.65</c:v>
                </c:pt>
                <c:pt idx="1021">
                  <c:v>135.65</c:v>
                </c:pt>
                <c:pt idx="1022">
                  <c:v>135.65</c:v>
                </c:pt>
                <c:pt idx="1023">
                  <c:v>135.65</c:v>
                </c:pt>
                <c:pt idx="1024">
                  <c:v>135.65</c:v>
                </c:pt>
                <c:pt idx="1025">
                  <c:v>135.65</c:v>
                </c:pt>
                <c:pt idx="1026">
                  <c:v>135.65</c:v>
                </c:pt>
                <c:pt idx="1027">
                  <c:v>135.65</c:v>
                </c:pt>
                <c:pt idx="1028">
                  <c:v>135.65</c:v>
                </c:pt>
                <c:pt idx="1029">
                  <c:v>135.65</c:v>
                </c:pt>
                <c:pt idx="1030">
                  <c:v>135.65</c:v>
                </c:pt>
                <c:pt idx="1031">
                  <c:v>135.65</c:v>
                </c:pt>
                <c:pt idx="1032">
                  <c:v>135.65</c:v>
                </c:pt>
                <c:pt idx="1033">
                  <c:v>135.65</c:v>
                </c:pt>
                <c:pt idx="1034">
                  <c:v>135.65</c:v>
                </c:pt>
                <c:pt idx="1035">
                  <c:v>135.65</c:v>
                </c:pt>
                <c:pt idx="1036">
                  <c:v>135.65</c:v>
                </c:pt>
                <c:pt idx="1037">
                  <c:v>135.65</c:v>
                </c:pt>
                <c:pt idx="1038">
                  <c:v>135.65</c:v>
                </c:pt>
                <c:pt idx="1039">
                  <c:v>135.65</c:v>
                </c:pt>
                <c:pt idx="1040">
                  <c:v>135.65</c:v>
                </c:pt>
                <c:pt idx="1041">
                  <c:v>135.65</c:v>
                </c:pt>
                <c:pt idx="1042">
                  <c:v>135.65</c:v>
                </c:pt>
                <c:pt idx="1043">
                  <c:v>135.65</c:v>
                </c:pt>
                <c:pt idx="1044">
                  <c:v>135.65</c:v>
                </c:pt>
                <c:pt idx="1045">
                  <c:v>135.65</c:v>
                </c:pt>
                <c:pt idx="1046">
                  <c:v>135.65</c:v>
                </c:pt>
                <c:pt idx="1047">
                  <c:v>135.65</c:v>
                </c:pt>
                <c:pt idx="1048">
                  <c:v>135.65</c:v>
                </c:pt>
                <c:pt idx="1049">
                  <c:v>135.65</c:v>
                </c:pt>
                <c:pt idx="1050">
                  <c:v>135.65</c:v>
                </c:pt>
                <c:pt idx="1051">
                  <c:v>135.65</c:v>
                </c:pt>
                <c:pt idx="1052">
                  <c:v>135.65</c:v>
                </c:pt>
                <c:pt idx="1053">
                  <c:v>135.65</c:v>
                </c:pt>
                <c:pt idx="1054">
                  <c:v>135.65</c:v>
                </c:pt>
                <c:pt idx="1055">
                  <c:v>135.65</c:v>
                </c:pt>
                <c:pt idx="1056">
                  <c:v>135.65</c:v>
                </c:pt>
                <c:pt idx="1057">
                  <c:v>135.65</c:v>
                </c:pt>
                <c:pt idx="1058">
                  <c:v>135.65</c:v>
                </c:pt>
                <c:pt idx="1059">
                  <c:v>135.65</c:v>
                </c:pt>
                <c:pt idx="1060">
                  <c:v>135.65</c:v>
                </c:pt>
                <c:pt idx="1061">
                  <c:v>135.65</c:v>
                </c:pt>
                <c:pt idx="1062">
                  <c:v>135.65</c:v>
                </c:pt>
                <c:pt idx="1063">
                  <c:v>135.65</c:v>
                </c:pt>
                <c:pt idx="1064">
                  <c:v>135.65</c:v>
                </c:pt>
                <c:pt idx="1065">
                  <c:v>135.65</c:v>
                </c:pt>
                <c:pt idx="1066">
                  <c:v>135.65</c:v>
                </c:pt>
                <c:pt idx="1067">
                  <c:v>135.65</c:v>
                </c:pt>
                <c:pt idx="1068">
                  <c:v>135.65</c:v>
                </c:pt>
                <c:pt idx="1069">
                  <c:v>135.65</c:v>
                </c:pt>
                <c:pt idx="1070">
                  <c:v>135.65</c:v>
                </c:pt>
                <c:pt idx="1071">
                  <c:v>135.65</c:v>
                </c:pt>
                <c:pt idx="1072">
                  <c:v>135.65</c:v>
                </c:pt>
                <c:pt idx="1073">
                  <c:v>135.65</c:v>
                </c:pt>
                <c:pt idx="1074">
                  <c:v>135.65</c:v>
                </c:pt>
                <c:pt idx="1075">
                  <c:v>135.65</c:v>
                </c:pt>
                <c:pt idx="1076">
                  <c:v>135.65</c:v>
                </c:pt>
                <c:pt idx="1077">
                  <c:v>135.65</c:v>
                </c:pt>
                <c:pt idx="1078">
                  <c:v>135.65</c:v>
                </c:pt>
                <c:pt idx="1079">
                  <c:v>135.65</c:v>
                </c:pt>
                <c:pt idx="1080">
                  <c:v>135.65</c:v>
                </c:pt>
                <c:pt idx="1081">
                  <c:v>135.65</c:v>
                </c:pt>
                <c:pt idx="1082">
                  <c:v>135.65</c:v>
                </c:pt>
                <c:pt idx="1083">
                  <c:v>135.65</c:v>
                </c:pt>
                <c:pt idx="1084">
                  <c:v>135.65</c:v>
                </c:pt>
                <c:pt idx="1085">
                  <c:v>135.65</c:v>
                </c:pt>
                <c:pt idx="1086">
                  <c:v>135.65</c:v>
                </c:pt>
                <c:pt idx="1087">
                  <c:v>135.65</c:v>
                </c:pt>
                <c:pt idx="1088">
                  <c:v>135.65</c:v>
                </c:pt>
                <c:pt idx="1089">
                  <c:v>135.65</c:v>
                </c:pt>
                <c:pt idx="1090">
                  <c:v>135.65</c:v>
                </c:pt>
                <c:pt idx="1091">
                  <c:v>135.65</c:v>
                </c:pt>
                <c:pt idx="1092">
                  <c:v>135.65</c:v>
                </c:pt>
                <c:pt idx="1093">
                  <c:v>135.65</c:v>
                </c:pt>
                <c:pt idx="1094">
                  <c:v>135.65</c:v>
                </c:pt>
                <c:pt idx="1095">
                  <c:v>135.65</c:v>
                </c:pt>
                <c:pt idx="1096">
                  <c:v>135.65</c:v>
                </c:pt>
                <c:pt idx="1097">
                  <c:v>135.65</c:v>
                </c:pt>
                <c:pt idx="1098">
                  <c:v>135.65</c:v>
                </c:pt>
                <c:pt idx="1099">
                  <c:v>135.65</c:v>
                </c:pt>
                <c:pt idx="1100">
                  <c:v>135.65</c:v>
                </c:pt>
                <c:pt idx="1101">
                  <c:v>135.65</c:v>
                </c:pt>
                <c:pt idx="1102">
                  <c:v>135.65</c:v>
                </c:pt>
                <c:pt idx="1103">
                  <c:v>135.65</c:v>
                </c:pt>
                <c:pt idx="1104">
                  <c:v>135.65</c:v>
                </c:pt>
                <c:pt idx="1105">
                  <c:v>135.65</c:v>
                </c:pt>
                <c:pt idx="1106">
                  <c:v>135.65</c:v>
                </c:pt>
                <c:pt idx="1107">
                  <c:v>135.65</c:v>
                </c:pt>
                <c:pt idx="1108">
                  <c:v>135.65</c:v>
                </c:pt>
                <c:pt idx="1109">
                  <c:v>135.65</c:v>
                </c:pt>
                <c:pt idx="1110">
                  <c:v>135.65</c:v>
                </c:pt>
                <c:pt idx="1111">
                  <c:v>135.65</c:v>
                </c:pt>
                <c:pt idx="1112">
                  <c:v>135.65</c:v>
                </c:pt>
                <c:pt idx="1113">
                  <c:v>135.65</c:v>
                </c:pt>
                <c:pt idx="1114">
                  <c:v>135.65</c:v>
                </c:pt>
                <c:pt idx="1115">
                  <c:v>135.65</c:v>
                </c:pt>
                <c:pt idx="1116">
                  <c:v>135.65</c:v>
                </c:pt>
                <c:pt idx="1117">
                  <c:v>135.65</c:v>
                </c:pt>
                <c:pt idx="1118">
                  <c:v>135.65</c:v>
                </c:pt>
                <c:pt idx="1119">
                  <c:v>135.65</c:v>
                </c:pt>
                <c:pt idx="1120">
                  <c:v>135.65</c:v>
                </c:pt>
                <c:pt idx="1121">
                  <c:v>135.65</c:v>
                </c:pt>
                <c:pt idx="1122">
                  <c:v>135.65</c:v>
                </c:pt>
                <c:pt idx="1123">
                  <c:v>135.65</c:v>
                </c:pt>
                <c:pt idx="1124">
                  <c:v>135.65</c:v>
                </c:pt>
                <c:pt idx="1125">
                  <c:v>135.65</c:v>
                </c:pt>
                <c:pt idx="1126">
                  <c:v>135.65</c:v>
                </c:pt>
                <c:pt idx="1127">
                  <c:v>135.65</c:v>
                </c:pt>
                <c:pt idx="1128">
                  <c:v>135.65</c:v>
                </c:pt>
                <c:pt idx="1129">
                  <c:v>135.65</c:v>
                </c:pt>
                <c:pt idx="1130">
                  <c:v>135.65</c:v>
                </c:pt>
                <c:pt idx="1131">
                  <c:v>135.65</c:v>
                </c:pt>
                <c:pt idx="1132">
                  <c:v>135.65</c:v>
                </c:pt>
                <c:pt idx="1133">
                  <c:v>135.65</c:v>
                </c:pt>
                <c:pt idx="1134">
                  <c:v>135.65</c:v>
                </c:pt>
                <c:pt idx="1135">
                  <c:v>135.65</c:v>
                </c:pt>
                <c:pt idx="1136">
                  <c:v>135.65</c:v>
                </c:pt>
                <c:pt idx="1137">
                  <c:v>135.65</c:v>
                </c:pt>
                <c:pt idx="1138">
                  <c:v>135.65</c:v>
                </c:pt>
                <c:pt idx="1139">
                  <c:v>135.65</c:v>
                </c:pt>
                <c:pt idx="1140">
                  <c:v>135.65</c:v>
                </c:pt>
                <c:pt idx="1141">
                  <c:v>135.65</c:v>
                </c:pt>
                <c:pt idx="1142">
                  <c:v>135.65</c:v>
                </c:pt>
                <c:pt idx="1143">
                  <c:v>135.65</c:v>
                </c:pt>
                <c:pt idx="1144">
                  <c:v>135.65</c:v>
                </c:pt>
                <c:pt idx="1145">
                  <c:v>135.65</c:v>
                </c:pt>
                <c:pt idx="1146">
                  <c:v>135.65</c:v>
                </c:pt>
                <c:pt idx="1147">
                  <c:v>135.65</c:v>
                </c:pt>
                <c:pt idx="1148">
                  <c:v>135.65</c:v>
                </c:pt>
                <c:pt idx="1149">
                  <c:v>135.65</c:v>
                </c:pt>
                <c:pt idx="1150">
                  <c:v>135.65</c:v>
                </c:pt>
                <c:pt idx="1151">
                  <c:v>135.65</c:v>
                </c:pt>
                <c:pt idx="1152">
                  <c:v>135.65</c:v>
                </c:pt>
                <c:pt idx="1153">
                  <c:v>135.65</c:v>
                </c:pt>
                <c:pt idx="1154">
                  <c:v>135.65</c:v>
                </c:pt>
                <c:pt idx="1155">
                  <c:v>135.65</c:v>
                </c:pt>
                <c:pt idx="1156">
                  <c:v>135.65</c:v>
                </c:pt>
                <c:pt idx="1157">
                  <c:v>135.65</c:v>
                </c:pt>
                <c:pt idx="1158">
                  <c:v>135.65</c:v>
                </c:pt>
                <c:pt idx="1159">
                  <c:v>135.65</c:v>
                </c:pt>
                <c:pt idx="1160">
                  <c:v>135.65</c:v>
                </c:pt>
                <c:pt idx="1161">
                  <c:v>135.65</c:v>
                </c:pt>
                <c:pt idx="1162">
                  <c:v>135.65</c:v>
                </c:pt>
                <c:pt idx="1163">
                  <c:v>135.65</c:v>
                </c:pt>
                <c:pt idx="1164">
                  <c:v>135.65</c:v>
                </c:pt>
                <c:pt idx="1165">
                  <c:v>135.65</c:v>
                </c:pt>
                <c:pt idx="1166">
                  <c:v>135.65</c:v>
                </c:pt>
                <c:pt idx="1167">
                  <c:v>135.65</c:v>
                </c:pt>
                <c:pt idx="1168">
                  <c:v>135.65</c:v>
                </c:pt>
                <c:pt idx="1169">
                  <c:v>135.65</c:v>
                </c:pt>
                <c:pt idx="1170">
                  <c:v>135.65</c:v>
                </c:pt>
                <c:pt idx="1171">
                  <c:v>135.65</c:v>
                </c:pt>
                <c:pt idx="1172">
                  <c:v>135.65</c:v>
                </c:pt>
                <c:pt idx="1173">
                  <c:v>135.65</c:v>
                </c:pt>
                <c:pt idx="1174">
                  <c:v>135.65</c:v>
                </c:pt>
                <c:pt idx="1175">
                  <c:v>135.65</c:v>
                </c:pt>
                <c:pt idx="1176">
                  <c:v>135.65</c:v>
                </c:pt>
                <c:pt idx="1177">
                  <c:v>135.65</c:v>
                </c:pt>
                <c:pt idx="1178">
                  <c:v>135.65</c:v>
                </c:pt>
                <c:pt idx="1179">
                  <c:v>135.65</c:v>
                </c:pt>
                <c:pt idx="1180">
                  <c:v>135.65</c:v>
                </c:pt>
                <c:pt idx="1181">
                  <c:v>135.65</c:v>
                </c:pt>
                <c:pt idx="1182">
                  <c:v>135.65</c:v>
                </c:pt>
                <c:pt idx="1183">
                  <c:v>135.65</c:v>
                </c:pt>
                <c:pt idx="1184">
                  <c:v>135.65</c:v>
                </c:pt>
                <c:pt idx="1185">
                  <c:v>135.65</c:v>
                </c:pt>
                <c:pt idx="1186">
                  <c:v>135.65</c:v>
                </c:pt>
                <c:pt idx="1187">
                  <c:v>135.65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'HR Chart Data'!$L$7</c:f>
              <c:strCache>
                <c:ptCount val="1"/>
                <c:pt idx="0">
                  <c:v> UT1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8.313474829339057E-3"/>
                  <c:y val="-3.239334705693221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[0]!HRData8</c:f>
              <c:numCache>
                <c:formatCode>General</c:formatCode>
                <c:ptCount val="1188"/>
                <c:pt idx="0">
                  <c:v>0</c:v>
                </c:pt>
                <c:pt idx="1">
                  <c:v>142.69999999999999</c:v>
                </c:pt>
                <c:pt idx="2">
                  <c:v>142.69999999999999</c:v>
                </c:pt>
                <c:pt idx="3">
                  <c:v>142.69999999999999</c:v>
                </c:pt>
                <c:pt idx="4">
                  <c:v>142.69999999999999</c:v>
                </c:pt>
                <c:pt idx="5">
                  <c:v>142.69999999999999</c:v>
                </c:pt>
                <c:pt idx="6">
                  <c:v>142.69999999999999</c:v>
                </c:pt>
                <c:pt idx="7">
                  <c:v>142.69999999999999</c:v>
                </c:pt>
                <c:pt idx="8">
                  <c:v>142.69999999999999</c:v>
                </c:pt>
                <c:pt idx="9">
                  <c:v>142.69999999999999</c:v>
                </c:pt>
                <c:pt idx="10">
                  <c:v>142.69999999999999</c:v>
                </c:pt>
                <c:pt idx="11">
                  <c:v>142.69999999999999</c:v>
                </c:pt>
                <c:pt idx="12">
                  <c:v>142.69999999999999</c:v>
                </c:pt>
                <c:pt idx="13">
                  <c:v>142.69999999999999</c:v>
                </c:pt>
                <c:pt idx="14">
                  <c:v>142.69999999999999</c:v>
                </c:pt>
                <c:pt idx="15">
                  <c:v>142.69999999999999</c:v>
                </c:pt>
                <c:pt idx="16">
                  <c:v>142.69999999999999</c:v>
                </c:pt>
                <c:pt idx="17">
                  <c:v>142.69999999999999</c:v>
                </c:pt>
                <c:pt idx="18">
                  <c:v>142.69999999999999</c:v>
                </c:pt>
                <c:pt idx="19">
                  <c:v>142.69999999999999</c:v>
                </c:pt>
                <c:pt idx="20">
                  <c:v>142.69999999999999</c:v>
                </c:pt>
                <c:pt idx="21">
                  <c:v>142.69999999999999</c:v>
                </c:pt>
                <c:pt idx="22">
                  <c:v>142.69999999999999</c:v>
                </c:pt>
                <c:pt idx="23">
                  <c:v>142.69999999999999</c:v>
                </c:pt>
                <c:pt idx="24">
                  <c:v>142.69999999999999</c:v>
                </c:pt>
                <c:pt idx="25">
                  <c:v>142.69999999999999</c:v>
                </c:pt>
                <c:pt idx="26">
                  <c:v>142.69999999999999</c:v>
                </c:pt>
                <c:pt idx="27">
                  <c:v>142.69999999999999</c:v>
                </c:pt>
                <c:pt idx="28">
                  <c:v>142.69999999999999</c:v>
                </c:pt>
                <c:pt idx="29">
                  <c:v>142.69999999999999</c:v>
                </c:pt>
                <c:pt idx="30">
                  <c:v>142.69999999999999</c:v>
                </c:pt>
                <c:pt idx="31">
                  <c:v>142.69999999999999</c:v>
                </c:pt>
                <c:pt idx="32">
                  <c:v>142.69999999999999</c:v>
                </c:pt>
                <c:pt idx="33">
                  <c:v>142.69999999999999</c:v>
                </c:pt>
                <c:pt idx="34">
                  <c:v>142.69999999999999</c:v>
                </c:pt>
                <c:pt idx="35">
                  <c:v>142.69999999999999</c:v>
                </c:pt>
                <c:pt idx="36">
                  <c:v>142.69999999999999</c:v>
                </c:pt>
                <c:pt idx="37">
                  <c:v>142.69999999999999</c:v>
                </c:pt>
                <c:pt idx="38">
                  <c:v>142.69999999999999</c:v>
                </c:pt>
                <c:pt idx="39">
                  <c:v>142.69999999999999</c:v>
                </c:pt>
                <c:pt idx="40">
                  <c:v>142.69999999999999</c:v>
                </c:pt>
                <c:pt idx="41">
                  <c:v>142.69999999999999</c:v>
                </c:pt>
                <c:pt idx="42">
                  <c:v>142.69999999999999</c:v>
                </c:pt>
                <c:pt idx="43">
                  <c:v>142.69999999999999</c:v>
                </c:pt>
                <c:pt idx="44">
                  <c:v>142.69999999999999</c:v>
                </c:pt>
                <c:pt idx="45">
                  <c:v>142.69999999999999</c:v>
                </c:pt>
                <c:pt idx="46">
                  <c:v>142.69999999999999</c:v>
                </c:pt>
                <c:pt idx="47">
                  <c:v>142.69999999999999</c:v>
                </c:pt>
                <c:pt idx="48">
                  <c:v>142.69999999999999</c:v>
                </c:pt>
                <c:pt idx="49">
                  <c:v>142.69999999999999</c:v>
                </c:pt>
                <c:pt idx="50">
                  <c:v>142.69999999999999</c:v>
                </c:pt>
                <c:pt idx="51">
                  <c:v>142.69999999999999</c:v>
                </c:pt>
                <c:pt idx="52">
                  <c:v>142.69999999999999</c:v>
                </c:pt>
                <c:pt idx="53">
                  <c:v>142.69999999999999</c:v>
                </c:pt>
                <c:pt idx="54">
                  <c:v>142.69999999999999</c:v>
                </c:pt>
                <c:pt idx="55">
                  <c:v>142.69999999999999</c:v>
                </c:pt>
                <c:pt idx="56">
                  <c:v>142.69999999999999</c:v>
                </c:pt>
                <c:pt idx="57">
                  <c:v>142.69999999999999</c:v>
                </c:pt>
                <c:pt idx="58">
                  <c:v>142.69999999999999</c:v>
                </c:pt>
                <c:pt idx="59">
                  <c:v>142.69999999999999</c:v>
                </c:pt>
                <c:pt idx="60">
                  <c:v>142.69999999999999</c:v>
                </c:pt>
                <c:pt idx="61">
                  <c:v>142.69999999999999</c:v>
                </c:pt>
                <c:pt idx="62">
                  <c:v>142.69999999999999</c:v>
                </c:pt>
                <c:pt idx="63">
                  <c:v>142.69999999999999</c:v>
                </c:pt>
                <c:pt idx="64">
                  <c:v>142.69999999999999</c:v>
                </c:pt>
                <c:pt idx="65">
                  <c:v>142.69999999999999</c:v>
                </c:pt>
                <c:pt idx="66">
                  <c:v>142.69999999999999</c:v>
                </c:pt>
                <c:pt idx="67">
                  <c:v>142.69999999999999</c:v>
                </c:pt>
                <c:pt idx="68">
                  <c:v>142.69999999999999</c:v>
                </c:pt>
                <c:pt idx="69">
                  <c:v>142.69999999999999</c:v>
                </c:pt>
                <c:pt idx="70">
                  <c:v>142.69999999999999</c:v>
                </c:pt>
                <c:pt idx="71">
                  <c:v>142.69999999999999</c:v>
                </c:pt>
                <c:pt idx="72">
                  <c:v>142.69999999999999</c:v>
                </c:pt>
                <c:pt idx="73">
                  <c:v>142.69999999999999</c:v>
                </c:pt>
                <c:pt idx="74">
                  <c:v>142.69999999999999</c:v>
                </c:pt>
                <c:pt idx="75">
                  <c:v>142.69999999999999</c:v>
                </c:pt>
                <c:pt idx="76">
                  <c:v>142.69999999999999</c:v>
                </c:pt>
                <c:pt idx="77">
                  <c:v>142.69999999999999</c:v>
                </c:pt>
                <c:pt idx="78">
                  <c:v>142.69999999999999</c:v>
                </c:pt>
                <c:pt idx="79">
                  <c:v>142.69999999999999</c:v>
                </c:pt>
                <c:pt idx="80">
                  <c:v>142.69999999999999</c:v>
                </c:pt>
                <c:pt idx="81">
                  <c:v>142.69999999999999</c:v>
                </c:pt>
                <c:pt idx="82">
                  <c:v>142.69999999999999</c:v>
                </c:pt>
                <c:pt idx="83">
                  <c:v>142.69999999999999</c:v>
                </c:pt>
                <c:pt idx="84">
                  <c:v>142.69999999999999</c:v>
                </c:pt>
                <c:pt idx="85">
                  <c:v>142.69999999999999</c:v>
                </c:pt>
                <c:pt idx="86">
                  <c:v>142.69999999999999</c:v>
                </c:pt>
                <c:pt idx="87">
                  <c:v>142.69999999999999</c:v>
                </c:pt>
                <c:pt idx="88">
                  <c:v>142.69999999999999</c:v>
                </c:pt>
                <c:pt idx="89">
                  <c:v>142.69999999999999</c:v>
                </c:pt>
                <c:pt idx="90">
                  <c:v>142.69999999999999</c:v>
                </c:pt>
                <c:pt idx="91">
                  <c:v>142.69999999999999</c:v>
                </c:pt>
                <c:pt idx="92">
                  <c:v>142.69999999999999</c:v>
                </c:pt>
                <c:pt idx="93">
                  <c:v>142.69999999999999</c:v>
                </c:pt>
                <c:pt idx="94">
                  <c:v>142.69999999999999</c:v>
                </c:pt>
                <c:pt idx="95">
                  <c:v>142.69999999999999</c:v>
                </c:pt>
                <c:pt idx="96">
                  <c:v>142.69999999999999</c:v>
                </c:pt>
                <c:pt idx="97">
                  <c:v>142.69999999999999</c:v>
                </c:pt>
                <c:pt idx="98">
                  <c:v>142.69999999999999</c:v>
                </c:pt>
                <c:pt idx="99">
                  <c:v>142.69999999999999</c:v>
                </c:pt>
                <c:pt idx="100">
                  <c:v>142.69999999999999</c:v>
                </c:pt>
                <c:pt idx="101">
                  <c:v>142.69999999999999</c:v>
                </c:pt>
                <c:pt idx="102">
                  <c:v>142.69999999999999</c:v>
                </c:pt>
                <c:pt idx="103">
                  <c:v>142.69999999999999</c:v>
                </c:pt>
                <c:pt idx="104">
                  <c:v>142.69999999999999</c:v>
                </c:pt>
                <c:pt idx="105">
                  <c:v>142.69999999999999</c:v>
                </c:pt>
                <c:pt idx="106">
                  <c:v>142.69999999999999</c:v>
                </c:pt>
                <c:pt idx="107">
                  <c:v>142.69999999999999</c:v>
                </c:pt>
                <c:pt idx="108">
                  <c:v>142.69999999999999</c:v>
                </c:pt>
                <c:pt idx="109">
                  <c:v>142.69999999999999</c:v>
                </c:pt>
                <c:pt idx="110">
                  <c:v>142.69999999999999</c:v>
                </c:pt>
                <c:pt idx="111">
                  <c:v>142.69999999999999</c:v>
                </c:pt>
                <c:pt idx="112">
                  <c:v>142.69999999999999</c:v>
                </c:pt>
                <c:pt idx="113">
                  <c:v>142.69999999999999</c:v>
                </c:pt>
                <c:pt idx="114">
                  <c:v>142.69999999999999</c:v>
                </c:pt>
                <c:pt idx="115">
                  <c:v>142.69999999999999</c:v>
                </c:pt>
                <c:pt idx="116">
                  <c:v>142.69999999999999</c:v>
                </c:pt>
                <c:pt idx="117">
                  <c:v>142.69999999999999</c:v>
                </c:pt>
                <c:pt idx="118">
                  <c:v>142.69999999999999</c:v>
                </c:pt>
                <c:pt idx="119">
                  <c:v>142.69999999999999</c:v>
                </c:pt>
                <c:pt idx="120">
                  <c:v>142.69999999999999</c:v>
                </c:pt>
                <c:pt idx="121">
                  <c:v>142.69999999999999</c:v>
                </c:pt>
                <c:pt idx="122">
                  <c:v>142.69999999999999</c:v>
                </c:pt>
                <c:pt idx="123">
                  <c:v>142.69999999999999</c:v>
                </c:pt>
                <c:pt idx="124">
                  <c:v>142.69999999999999</c:v>
                </c:pt>
                <c:pt idx="125">
                  <c:v>142.69999999999999</c:v>
                </c:pt>
                <c:pt idx="126">
                  <c:v>142.69999999999999</c:v>
                </c:pt>
                <c:pt idx="127">
                  <c:v>142.69999999999999</c:v>
                </c:pt>
                <c:pt idx="128">
                  <c:v>142.69999999999999</c:v>
                </c:pt>
                <c:pt idx="129">
                  <c:v>142.69999999999999</c:v>
                </c:pt>
                <c:pt idx="130">
                  <c:v>142.69999999999999</c:v>
                </c:pt>
                <c:pt idx="131">
                  <c:v>142.69999999999999</c:v>
                </c:pt>
                <c:pt idx="132">
                  <c:v>142.69999999999999</c:v>
                </c:pt>
                <c:pt idx="133">
                  <c:v>142.69999999999999</c:v>
                </c:pt>
                <c:pt idx="134">
                  <c:v>142.69999999999999</c:v>
                </c:pt>
                <c:pt idx="135">
                  <c:v>142.69999999999999</c:v>
                </c:pt>
                <c:pt idx="136">
                  <c:v>142.69999999999999</c:v>
                </c:pt>
                <c:pt idx="137">
                  <c:v>142.69999999999999</c:v>
                </c:pt>
                <c:pt idx="138">
                  <c:v>142.69999999999999</c:v>
                </c:pt>
                <c:pt idx="139">
                  <c:v>142.69999999999999</c:v>
                </c:pt>
                <c:pt idx="140">
                  <c:v>142.69999999999999</c:v>
                </c:pt>
                <c:pt idx="141">
                  <c:v>142.69999999999999</c:v>
                </c:pt>
                <c:pt idx="142">
                  <c:v>142.69999999999999</c:v>
                </c:pt>
                <c:pt idx="143">
                  <c:v>142.69999999999999</c:v>
                </c:pt>
                <c:pt idx="144">
                  <c:v>142.69999999999999</c:v>
                </c:pt>
                <c:pt idx="145">
                  <c:v>142.69999999999999</c:v>
                </c:pt>
                <c:pt idx="146">
                  <c:v>142.69999999999999</c:v>
                </c:pt>
                <c:pt idx="147">
                  <c:v>142.69999999999999</c:v>
                </c:pt>
                <c:pt idx="148">
                  <c:v>142.69999999999999</c:v>
                </c:pt>
                <c:pt idx="149">
                  <c:v>142.69999999999999</c:v>
                </c:pt>
                <c:pt idx="150">
                  <c:v>142.69999999999999</c:v>
                </c:pt>
                <c:pt idx="151">
                  <c:v>142.69999999999999</c:v>
                </c:pt>
                <c:pt idx="152">
                  <c:v>142.69999999999999</c:v>
                </c:pt>
                <c:pt idx="153">
                  <c:v>142.69999999999999</c:v>
                </c:pt>
                <c:pt idx="154">
                  <c:v>142.69999999999999</c:v>
                </c:pt>
                <c:pt idx="155">
                  <c:v>142.69999999999999</c:v>
                </c:pt>
                <c:pt idx="156">
                  <c:v>142.69999999999999</c:v>
                </c:pt>
                <c:pt idx="157">
                  <c:v>142.69999999999999</c:v>
                </c:pt>
                <c:pt idx="158">
                  <c:v>142.69999999999999</c:v>
                </c:pt>
                <c:pt idx="159">
                  <c:v>142.69999999999999</c:v>
                </c:pt>
                <c:pt idx="160">
                  <c:v>142.69999999999999</c:v>
                </c:pt>
                <c:pt idx="161">
                  <c:v>142.69999999999999</c:v>
                </c:pt>
                <c:pt idx="162">
                  <c:v>142.69999999999999</c:v>
                </c:pt>
                <c:pt idx="163">
                  <c:v>142.69999999999999</c:v>
                </c:pt>
                <c:pt idx="164">
                  <c:v>142.69999999999999</c:v>
                </c:pt>
                <c:pt idx="165">
                  <c:v>142.69999999999999</c:v>
                </c:pt>
                <c:pt idx="166">
                  <c:v>142.69999999999999</c:v>
                </c:pt>
                <c:pt idx="167">
                  <c:v>142.69999999999999</c:v>
                </c:pt>
                <c:pt idx="168">
                  <c:v>142.69999999999999</c:v>
                </c:pt>
                <c:pt idx="169">
                  <c:v>142.69999999999999</c:v>
                </c:pt>
                <c:pt idx="170">
                  <c:v>142.69999999999999</c:v>
                </c:pt>
                <c:pt idx="171">
                  <c:v>142.69999999999999</c:v>
                </c:pt>
                <c:pt idx="172">
                  <c:v>142.69999999999999</c:v>
                </c:pt>
                <c:pt idx="173">
                  <c:v>142.69999999999999</c:v>
                </c:pt>
                <c:pt idx="174">
                  <c:v>142.69999999999999</c:v>
                </c:pt>
                <c:pt idx="175">
                  <c:v>142.69999999999999</c:v>
                </c:pt>
                <c:pt idx="176">
                  <c:v>142.69999999999999</c:v>
                </c:pt>
                <c:pt idx="177">
                  <c:v>142.69999999999999</c:v>
                </c:pt>
                <c:pt idx="178">
                  <c:v>142.69999999999999</c:v>
                </c:pt>
                <c:pt idx="179">
                  <c:v>142.69999999999999</c:v>
                </c:pt>
                <c:pt idx="180">
                  <c:v>142.69999999999999</c:v>
                </c:pt>
                <c:pt idx="181">
                  <c:v>142.69999999999999</c:v>
                </c:pt>
                <c:pt idx="182">
                  <c:v>142.69999999999999</c:v>
                </c:pt>
                <c:pt idx="183">
                  <c:v>142.69999999999999</c:v>
                </c:pt>
                <c:pt idx="184">
                  <c:v>142.69999999999999</c:v>
                </c:pt>
                <c:pt idx="185">
                  <c:v>142.69999999999999</c:v>
                </c:pt>
                <c:pt idx="186">
                  <c:v>142.69999999999999</c:v>
                </c:pt>
                <c:pt idx="187">
                  <c:v>142.69999999999999</c:v>
                </c:pt>
                <c:pt idx="188">
                  <c:v>142.69999999999999</c:v>
                </c:pt>
                <c:pt idx="189">
                  <c:v>142.69999999999999</c:v>
                </c:pt>
                <c:pt idx="190">
                  <c:v>142.69999999999999</c:v>
                </c:pt>
                <c:pt idx="191">
                  <c:v>142.69999999999999</c:v>
                </c:pt>
                <c:pt idx="192">
                  <c:v>142.69999999999999</c:v>
                </c:pt>
                <c:pt idx="193">
                  <c:v>142.69999999999999</c:v>
                </c:pt>
                <c:pt idx="194">
                  <c:v>142.69999999999999</c:v>
                </c:pt>
                <c:pt idx="195">
                  <c:v>142.69999999999999</c:v>
                </c:pt>
                <c:pt idx="196">
                  <c:v>142.69999999999999</c:v>
                </c:pt>
                <c:pt idx="197">
                  <c:v>142.69999999999999</c:v>
                </c:pt>
                <c:pt idx="198">
                  <c:v>142.69999999999999</c:v>
                </c:pt>
                <c:pt idx="199">
                  <c:v>142.69999999999999</c:v>
                </c:pt>
                <c:pt idx="200">
                  <c:v>142.69999999999999</c:v>
                </c:pt>
                <c:pt idx="201">
                  <c:v>142.69999999999999</c:v>
                </c:pt>
                <c:pt idx="202">
                  <c:v>142.69999999999999</c:v>
                </c:pt>
                <c:pt idx="203">
                  <c:v>142.69999999999999</c:v>
                </c:pt>
                <c:pt idx="204">
                  <c:v>142.69999999999999</c:v>
                </c:pt>
                <c:pt idx="205">
                  <c:v>142.69999999999999</c:v>
                </c:pt>
                <c:pt idx="206">
                  <c:v>142.69999999999999</c:v>
                </c:pt>
                <c:pt idx="207">
                  <c:v>142.69999999999999</c:v>
                </c:pt>
                <c:pt idx="208">
                  <c:v>142.69999999999999</c:v>
                </c:pt>
                <c:pt idx="209">
                  <c:v>142.69999999999999</c:v>
                </c:pt>
                <c:pt idx="210">
                  <c:v>142.69999999999999</c:v>
                </c:pt>
                <c:pt idx="211">
                  <c:v>142.69999999999999</c:v>
                </c:pt>
                <c:pt idx="212">
                  <c:v>142.69999999999999</c:v>
                </c:pt>
                <c:pt idx="213">
                  <c:v>142.69999999999999</c:v>
                </c:pt>
                <c:pt idx="214">
                  <c:v>142.69999999999999</c:v>
                </c:pt>
                <c:pt idx="215">
                  <c:v>142.69999999999999</c:v>
                </c:pt>
                <c:pt idx="216">
                  <c:v>142.69999999999999</c:v>
                </c:pt>
                <c:pt idx="217">
                  <c:v>142.69999999999999</c:v>
                </c:pt>
                <c:pt idx="218">
                  <c:v>142.69999999999999</c:v>
                </c:pt>
                <c:pt idx="219">
                  <c:v>142.69999999999999</c:v>
                </c:pt>
                <c:pt idx="220">
                  <c:v>142.69999999999999</c:v>
                </c:pt>
                <c:pt idx="221">
                  <c:v>142.69999999999999</c:v>
                </c:pt>
                <c:pt idx="222">
                  <c:v>142.69999999999999</c:v>
                </c:pt>
                <c:pt idx="223">
                  <c:v>142.69999999999999</c:v>
                </c:pt>
                <c:pt idx="224">
                  <c:v>142.69999999999999</c:v>
                </c:pt>
                <c:pt idx="225">
                  <c:v>142.69999999999999</c:v>
                </c:pt>
                <c:pt idx="226">
                  <c:v>142.69999999999999</c:v>
                </c:pt>
                <c:pt idx="227">
                  <c:v>142.69999999999999</c:v>
                </c:pt>
                <c:pt idx="228">
                  <c:v>142.69999999999999</c:v>
                </c:pt>
                <c:pt idx="229">
                  <c:v>142.69999999999999</c:v>
                </c:pt>
                <c:pt idx="230">
                  <c:v>142.69999999999999</c:v>
                </c:pt>
                <c:pt idx="231">
                  <c:v>142.69999999999999</c:v>
                </c:pt>
                <c:pt idx="232">
                  <c:v>142.69999999999999</c:v>
                </c:pt>
                <c:pt idx="233">
                  <c:v>142.69999999999999</c:v>
                </c:pt>
                <c:pt idx="234">
                  <c:v>142.69999999999999</c:v>
                </c:pt>
                <c:pt idx="235">
                  <c:v>142.69999999999999</c:v>
                </c:pt>
                <c:pt idx="236">
                  <c:v>142.69999999999999</c:v>
                </c:pt>
                <c:pt idx="237">
                  <c:v>142.69999999999999</c:v>
                </c:pt>
                <c:pt idx="238">
                  <c:v>142.69999999999999</c:v>
                </c:pt>
                <c:pt idx="239">
                  <c:v>142.69999999999999</c:v>
                </c:pt>
                <c:pt idx="240">
                  <c:v>142.69999999999999</c:v>
                </c:pt>
                <c:pt idx="241">
                  <c:v>142.69999999999999</c:v>
                </c:pt>
                <c:pt idx="242">
                  <c:v>142.69999999999999</c:v>
                </c:pt>
                <c:pt idx="243">
                  <c:v>142.69999999999999</c:v>
                </c:pt>
                <c:pt idx="244">
                  <c:v>142.69999999999999</c:v>
                </c:pt>
                <c:pt idx="245">
                  <c:v>142.69999999999999</c:v>
                </c:pt>
                <c:pt idx="246">
                  <c:v>142.69999999999999</c:v>
                </c:pt>
                <c:pt idx="247">
                  <c:v>142.69999999999999</c:v>
                </c:pt>
                <c:pt idx="248">
                  <c:v>142.69999999999999</c:v>
                </c:pt>
                <c:pt idx="249">
                  <c:v>142.69999999999999</c:v>
                </c:pt>
                <c:pt idx="250">
                  <c:v>142.69999999999999</c:v>
                </c:pt>
                <c:pt idx="251">
                  <c:v>142.69999999999999</c:v>
                </c:pt>
                <c:pt idx="252">
                  <c:v>142.69999999999999</c:v>
                </c:pt>
                <c:pt idx="253">
                  <c:v>142.69999999999999</c:v>
                </c:pt>
                <c:pt idx="254">
                  <c:v>142.69999999999999</c:v>
                </c:pt>
                <c:pt idx="255">
                  <c:v>142.69999999999999</c:v>
                </c:pt>
                <c:pt idx="256">
                  <c:v>142.69999999999999</c:v>
                </c:pt>
                <c:pt idx="257">
                  <c:v>142.69999999999999</c:v>
                </c:pt>
                <c:pt idx="258">
                  <c:v>142.69999999999999</c:v>
                </c:pt>
                <c:pt idx="259">
                  <c:v>142.69999999999999</c:v>
                </c:pt>
                <c:pt idx="260">
                  <c:v>142.69999999999999</c:v>
                </c:pt>
                <c:pt idx="261">
                  <c:v>142.69999999999999</c:v>
                </c:pt>
                <c:pt idx="262">
                  <c:v>142.69999999999999</c:v>
                </c:pt>
                <c:pt idx="263">
                  <c:v>142.69999999999999</c:v>
                </c:pt>
                <c:pt idx="264">
                  <c:v>142.69999999999999</c:v>
                </c:pt>
                <c:pt idx="265">
                  <c:v>142.69999999999999</c:v>
                </c:pt>
                <c:pt idx="266">
                  <c:v>142.69999999999999</c:v>
                </c:pt>
                <c:pt idx="267">
                  <c:v>142.69999999999999</c:v>
                </c:pt>
                <c:pt idx="268">
                  <c:v>142.69999999999999</c:v>
                </c:pt>
                <c:pt idx="269">
                  <c:v>142.69999999999999</c:v>
                </c:pt>
                <c:pt idx="270">
                  <c:v>142.69999999999999</c:v>
                </c:pt>
                <c:pt idx="271">
                  <c:v>142.69999999999999</c:v>
                </c:pt>
                <c:pt idx="272">
                  <c:v>142.69999999999999</c:v>
                </c:pt>
                <c:pt idx="273">
                  <c:v>142.69999999999999</c:v>
                </c:pt>
                <c:pt idx="274">
                  <c:v>142.69999999999999</c:v>
                </c:pt>
                <c:pt idx="275">
                  <c:v>142.69999999999999</c:v>
                </c:pt>
                <c:pt idx="276">
                  <c:v>142.69999999999999</c:v>
                </c:pt>
                <c:pt idx="277">
                  <c:v>142.69999999999999</c:v>
                </c:pt>
                <c:pt idx="278">
                  <c:v>142.69999999999999</c:v>
                </c:pt>
                <c:pt idx="279">
                  <c:v>142.69999999999999</c:v>
                </c:pt>
                <c:pt idx="280">
                  <c:v>142.69999999999999</c:v>
                </c:pt>
                <c:pt idx="281">
                  <c:v>142.69999999999999</c:v>
                </c:pt>
                <c:pt idx="282">
                  <c:v>142.69999999999999</c:v>
                </c:pt>
                <c:pt idx="283">
                  <c:v>142.69999999999999</c:v>
                </c:pt>
                <c:pt idx="284">
                  <c:v>142.69999999999999</c:v>
                </c:pt>
                <c:pt idx="285">
                  <c:v>142.69999999999999</c:v>
                </c:pt>
                <c:pt idx="286">
                  <c:v>142.69999999999999</c:v>
                </c:pt>
                <c:pt idx="287">
                  <c:v>142.69999999999999</c:v>
                </c:pt>
                <c:pt idx="288">
                  <c:v>142.69999999999999</c:v>
                </c:pt>
                <c:pt idx="289">
                  <c:v>142.69999999999999</c:v>
                </c:pt>
                <c:pt idx="290">
                  <c:v>142.69999999999999</c:v>
                </c:pt>
                <c:pt idx="291">
                  <c:v>142.69999999999999</c:v>
                </c:pt>
                <c:pt idx="292">
                  <c:v>142.69999999999999</c:v>
                </c:pt>
                <c:pt idx="293">
                  <c:v>142.69999999999999</c:v>
                </c:pt>
                <c:pt idx="294">
                  <c:v>142.69999999999999</c:v>
                </c:pt>
                <c:pt idx="295">
                  <c:v>142.69999999999999</c:v>
                </c:pt>
                <c:pt idx="296">
                  <c:v>142.69999999999999</c:v>
                </c:pt>
                <c:pt idx="297">
                  <c:v>142.69999999999999</c:v>
                </c:pt>
                <c:pt idx="298">
                  <c:v>142.69999999999999</c:v>
                </c:pt>
                <c:pt idx="299">
                  <c:v>142.69999999999999</c:v>
                </c:pt>
                <c:pt idx="300">
                  <c:v>142.69999999999999</c:v>
                </c:pt>
                <c:pt idx="301">
                  <c:v>142.69999999999999</c:v>
                </c:pt>
                <c:pt idx="302">
                  <c:v>142.69999999999999</c:v>
                </c:pt>
                <c:pt idx="303">
                  <c:v>142.69999999999999</c:v>
                </c:pt>
                <c:pt idx="304">
                  <c:v>142.69999999999999</c:v>
                </c:pt>
                <c:pt idx="305">
                  <c:v>142.69999999999999</c:v>
                </c:pt>
                <c:pt idx="306">
                  <c:v>142.69999999999999</c:v>
                </c:pt>
                <c:pt idx="307">
                  <c:v>142.69999999999999</c:v>
                </c:pt>
                <c:pt idx="308">
                  <c:v>142.69999999999999</c:v>
                </c:pt>
                <c:pt idx="309">
                  <c:v>142.69999999999999</c:v>
                </c:pt>
                <c:pt idx="310">
                  <c:v>142.69999999999999</c:v>
                </c:pt>
                <c:pt idx="311">
                  <c:v>142.69999999999999</c:v>
                </c:pt>
                <c:pt idx="312">
                  <c:v>142.69999999999999</c:v>
                </c:pt>
                <c:pt idx="313">
                  <c:v>142.69999999999999</c:v>
                </c:pt>
                <c:pt idx="314">
                  <c:v>142.69999999999999</c:v>
                </c:pt>
                <c:pt idx="315">
                  <c:v>142.69999999999999</c:v>
                </c:pt>
                <c:pt idx="316">
                  <c:v>142.69999999999999</c:v>
                </c:pt>
                <c:pt idx="317">
                  <c:v>142.69999999999999</c:v>
                </c:pt>
                <c:pt idx="318">
                  <c:v>142.69999999999999</c:v>
                </c:pt>
                <c:pt idx="319">
                  <c:v>142.69999999999999</c:v>
                </c:pt>
                <c:pt idx="320">
                  <c:v>142.69999999999999</c:v>
                </c:pt>
                <c:pt idx="321">
                  <c:v>142.69999999999999</c:v>
                </c:pt>
                <c:pt idx="322">
                  <c:v>142.69999999999999</c:v>
                </c:pt>
                <c:pt idx="323">
                  <c:v>142.69999999999999</c:v>
                </c:pt>
                <c:pt idx="324">
                  <c:v>142.69999999999999</c:v>
                </c:pt>
                <c:pt idx="325">
                  <c:v>142.69999999999999</c:v>
                </c:pt>
                <c:pt idx="326">
                  <c:v>142.69999999999999</c:v>
                </c:pt>
                <c:pt idx="327">
                  <c:v>142.69999999999999</c:v>
                </c:pt>
                <c:pt idx="328">
                  <c:v>142.69999999999999</c:v>
                </c:pt>
                <c:pt idx="329">
                  <c:v>142.69999999999999</c:v>
                </c:pt>
                <c:pt idx="330">
                  <c:v>142.69999999999999</c:v>
                </c:pt>
                <c:pt idx="331">
                  <c:v>142.69999999999999</c:v>
                </c:pt>
                <c:pt idx="332">
                  <c:v>142.69999999999999</c:v>
                </c:pt>
                <c:pt idx="333">
                  <c:v>142.69999999999999</c:v>
                </c:pt>
                <c:pt idx="334">
                  <c:v>142.69999999999999</c:v>
                </c:pt>
                <c:pt idx="335">
                  <c:v>142.69999999999999</c:v>
                </c:pt>
                <c:pt idx="336">
                  <c:v>142.69999999999999</c:v>
                </c:pt>
                <c:pt idx="337">
                  <c:v>142.69999999999999</c:v>
                </c:pt>
                <c:pt idx="338">
                  <c:v>142.69999999999999</c:v>
                </c:pt>
                <c:pt idx="339">
                  <c:v>142.69999999999999</c:v>
                </c:pt>
                <c:pt idx="340">
                  <c:v>142.69999999999999</c:v>
                </c:pt>
                <c:pt idx="341">
                  <c:v>142.69999999999999</c:v>
                </c:pt>
                <c:pt idx="342">
                  <c:v>142.69999999999999</c:v>
                </c:pt>
                <c:pt idx="343">
                  <c:v>142.69999999999999</c:v>
                </c:pt>
                <c:pt idx="344">
                  <c:v>142.69999999999999</c:v>
                </c:pt>
                <c:pt idx="345">
                  <c:v>142.69999999999999</c:v>
                </c:pt>
                <c:pt idx="346">
                  <c:v>142.69999999999999</c:v>
                </c:pt>
                <c:pt idx="347">
                  <c:v>142.69999999999999</c:v>
                </c:pt>
                <c:pt idx="348">
                  <c:v>142.69999999999999</c:v>
                </c:pt>
                <c:pt idx="349">
                  <c:v>142.69999999999999</c:v>
                </c:pt>
                <c:pt idx="350">
                  <c:v>142.69999999999999</c:v>
                </c:pt>
                <c:pt idx="351">
                  <c:v>142.69999999999999</c:v>
                </c:pt>
                <c:pt idx="352">
                  <c:v>142.69999999999999</c:v>
                </c:pt>
                <c:pt idx="353">
                  <c:v>142.69999999999999</c:v>
                </c:pt>
                <c:pt idx="354">
                  <c:v>142.69999999999999</c:v>
                </c:pt>
                <c:pt idx="355">
                  <c:v>142.69999999999999</c:v>
                </c:pt>
                <c:pt idx="356">
                  <c:v>142.69999999999999</c:v>
                </c:pt>
                <c:pt idx="357">
                  <c:v>142.69999999999999</c:v>
                </c:pt>
                <c:pt idx="358">
                  <c:v>142.69999999999999</c:v>
                </c:pt>
                <c:pt idx="359">
                  <c:v>142.69999999999999</c:v>
                </c:pt>
                <c:pt idx="360">
                  <c:v>142.69999999999999</c:v>
                </c:pt>
                <c:pt idx="361">
                  <c:v>142.69999999999999</c:v>
                </c:pt>
                <c:pt idx="362">
                  <c:v>142.69999999999999</c:v>
                </c:pt>
                <c:pt idx="363">
                  <c:v>142.69999999999999</c:v>
                </c:pt>
                <c:pt idx="364">
                  <c:v>142.69999999999999</c:v>
                </c:pt>
                <c:pt idx="365">
                  <c:v>142.69999999999999</c:v>
                </c:pt>
                <c:pt idx="366">
                  <c:v>142.69999999999999</c:v>
                </c:pt>
                <c:pt idx="367">
                  <c:v>142.69999999999999</c:v>
                </c:pt>
                <c:pt idx="368">
                  <c:v>142.69999999999999</c:v>
                </c:pt>
                <c:pt idx="369">
                  <c:v>142.69999999999999</c:v>
                </c:pt>
                <c:pt idx="370">
                  <c:v>142.69999999999999</c:v>
                </c:pt>
                <c:pt idx="371">
                  <c:v>142.69999999999999</c:v>
                </c:pt>
                <c:pt idx="372">
                  <c:v>142.69999999999999</c:v>
                </c:pt>
                <c:pt idx="373">
                  <c:v>142.69999999999999</c:v>
                </c:pt>
                <c:pt idx="374">
                  <c:v>142.69999999999999</c:v>
                </c:pt>
                <c:pt idx="375">
                  <c:v>142.69999999999999</c:v>
                </c:pt>
                <c:pt idx="376">
                  <c:v>142.69999999999999</c:v>
                </c:pt>
                <c:pt idx="377">
                  <c:v>142.69999999999999</c:v>
                </c:pt>
                <c:pt idx="378">
                  <c:v>142.69999999999999</c:v>
                </c:pt>
                <c:pt idx="379">
                  <c:v>142.69999999999999</c:v>
                </c:pt>
                <c:pt idx="380">
                  <c:v>142.69999999999999</c:v>
                </c:pt>
                <c:pt idx="381">
                  <c:v>142.69999999999999</c:v>
                </c:pt>
                <c:pt idx="382">
                  <c:v>142.69999999999999</c:v>
                </c:pt>
                <c:pt idx="383">
                  <c:v>142.69999999999999</c:v>
                </c:pt>
                <c:pt idx="384">
                  <c:v>142.69999999999999</c:v>
                </c:pt>
                <c:pt idx="385">
                  <c:v>142.69999999999999</c:v>
                </c:pt>
                <c:pt idx="386">
                  <c:v>142.69999999999999</c:v>
                </c:pt>
                <c:pt idx="387">
                  <c:v>142.69999999999999</c:v>
                </c:pt>
                <c:pt idx="388">
                  <c:v>142.69999999999999</c:v>
                </c:pt>
                <c:pt idx="389">
                  <c:v>142.69999999999999</c:v>
                </c:pt>
                <c:pt idx="390">
                  <c:v>142.69999999999999</c:v>
                </c:pt>
                <c:pt idx="391">
                  <c:v>142.69999999999999</c:v>
                </c:pt>
                <c:pt idx="392">
                  <c:v>142.69999999999999</c:v>
                </c:pt>
                <c:pt idx="393">
                  <c:v>142.69999999999999</c:v>
                </c:pt>
                <c:pt idx="394">
                  <c:v>142.69999999999999</c:v>
                </c:pt>
                <c:pt idx="395">
                  <c:v>142.69999999999999</c:v>
                </c:pt>
                <c:pt idx="396">
                  <c:v>142.69999999999999</c:v>
                </c:pt>
                <c:pt idx="397">
                  <c:v>142.69999999999999</c:v>
                </c:pt>
                <c:pt idx="398">
                  <c:v>142.69999999999999</c:v>
                </c:pt>
                <c:pt idx="399">
                  <c:v>142.69999999999999</c:v>
                </c:pt>
                <c:pt idx="400">
                  <c:v>142.69999999999999</c:v>
                </c:pt>
                <c:pt idx="401">
                  <c:v>142.69999999999999</c:v>
                </c:pt>
                <c:pt idx="402">
                  <c:v>142.69999999999999</c:v>
                </c:pt>
                <c:pt idx="403">
                  <c:v>142.69999999999999</c:v>
                </c:pt>
                <c:pt idx="404">
                  <c:v>142.69999999999999</c:v>
                </c:pt>
                <c:pt idx="405">
                  <c:v>142.69999999999999</c:v>
                </c:pt>
                <c:pt idx="406">
                  <c:v>142.69999999999999</c:v>
                </c:pt>
                <c:pt idx="407">
                  <c:v>142.69999999999999</c:v>
                </c:pt>
                <c:pt idx="408">
                  <c:v>142.69999999999999</c:v>
                </c:pt>
                <c:pt idx="409">
                  <c:v>142.69999999999999</c:v>
                </c:pt>
                <c:pt idx="410">
                  <c:v>142.69999999999999</c:v>
                </c:pt>
                <c:pt idx="411">
                  <c:v>142.69999999999999</c:v>
                </c:pt>
                <c:pt idx="412">
                  <c:v>142.69999999999999</c:v>
                </c:pt>
                <c:pt idx="413">
                  <c:v>142.69999999999999</c:v>
                </c:pt>
                <c:pt idx="414">
                  <c:v>142.69999999999999</c:v>
                </c:pt>
                <c:pt idx="415">
                  <c:v>142.69999999999999</c:v>
                </c:pt>
                <c:pt idx="416">
                  <c:v>142.69999999999999</c:v>
                </c:pt>
                <c:pt idx="417">
                  <c:v>142.69999999999999</c:v>
                </c:pt>
                <c:pt idx="418">
                  <c:v>142.69999999999999</c:v>
                </c:pt>
                <c:pt idx="419">
                  <c:v>142.69999999999999</c:v>
                </c:pt>
                <c:pt idx="420">
                  <c:v>142.69999999999999</c:v>
                </c:pt>
                <c:pt idx="421">
                  <c:v>142.69999999999999</c:v>
                </c:pt>
                <c:pt idx="422">
                  <c:v>142.69999999999999</c:v>
                </c:pt>
                <c:pt idx="423">
                  <c:v>142.69999999999999</c:v>
                </c:pt>
                <c:pt idx="424">
                  <c:v>142.69999999999999</c:v>
                </c:pt>
                <c:pt idx="425">
                  <c:v>142.69999999999999</c:v>
                </c:pt>
                <c:pt idx="426">
                  <c:v>142.69999999999999</c:v>
                </c:pt>
                <c:pt idx="427">
                  <c:v>142.69999999999999</c:v>
                </c:pt>
                <c:pt idx="428">
                  <c:v>142.69999999999999</c:v>
                </c:pt>
                <c:pt idx="429">
                  <c:v>142.69999999999999</c:v>
                </c:pt>
                <c:pt idx="430">
                  <c:v>142.69999999999999</c:v>
                </c:pt>
                <c:pt idx="431">
                  <c:v>142.69999999999999</c:v>
                </c:pt>
                <c:pt idx="432">
                  <c:v>142.69999999999999</c:v>
                </c:pt>
                <c:pt idx="433">
                  <c:v>142.69999999999999</c:v>
                </c:pt>
                <c:pt idx="434">
                  <c:v>142.69999999999999</c:v>
                </c:pt>
                <c:pt idx="435">
                  <c:v>142.69999999999999</c:v>
                </c:pt>
                <c:pt idx="436">
                  <c:v>142.69999999999999</c:v>
                </c:pt>
                <c:pt idx="437">
                  <c:v>142.69999999999999</c:v>
                </c:pt>
                <c:pt idx="438">
                  <c:v>142.69999999999999</c:v>
                </c:pt>
                <c:pt idx="439">
                  <c:v>142.69999999999999</c:v>
                </c:pt>
                <c:pt idx="440">
                  <c:v>142.69999999999999</c:v>
                </c:pt>
                <c:pt idx="441">
                  <c:v>142.69999999999999</c:v>
                </c:pt>
                <c:pt idx="442">
                  <c:v>142.69999999999999</c:v>
                </c:pt>
                <c:pt idx="443">
                  <c:v>142.69999999999999</c:v>
                </c:pt>
                <c:pt idx="444">
                  <c:v>142.69999999999999</c:v>
                </c:pt>
                <c:pt idx="445">
                  <c:v>142.69999999999999</c:v>
                </c:pt>
                <c:pt idx="446">
                  <c:v>142.69999999999999</c:v>
                </c:pt>
                <c:pt idx="447">
                  <c:v>142.69999999999999</c:v>
                </c:pt>
                <c:pt idx="448">
                  <c:v>142.69999999999999</c:v>
                </c:pt>
                <c:pt idx="449">
                  <c:v>142.69999999999999</c:v>
                </c:pt>
                <c:pt idx="450">
                  <c:v>142.69999999999999</c:v>
                </c:pt>
                <c:pt idx="451">
                  <c:v>142.69999999999999</c:v>
                </c:pt>
                <c:pt idx="452">
                  <c:v>142.69999999999999</c:v>
                </c:pt>
                <c:pt idx="453">
                  <c:v>142.69999999999999</c:v>
                </c:pt>
                <c:pt idx="454">
                  <c:v>142.69999999999999</c:v>
                </c:pt>
                <c:pt idx="455">
                  <c:v>142.69999999999999</c:v>
                </c:pt>
                <c:pt idx="456">
                  <c:v>142.69999999999999</c:v>
                </c:pt>
                <c:pt idx="457">
                  <c:v>142.69999999999999</c:v>
                </c:pt>
                <c:pt idx="458">
                  <c:v>142.69999999999999</c:v>
                </c:pt>
                <c:pt idx="459">
                  <c:v>142.69999999999999</c:v>
                </c:pt>
                <c:pt idx="460">
                  <c:v>142.69999999999999</c:v>
                </c:pt>
                <c:pt idx="461">
                  <c:v>142.69999999999999</c:v>
                </c:pt>
                <c:pt idx="462">
                  <c:v>142.69999999999999</c:v>
                </c:pt>
                <c:pt idx="463">
                  <c:v>142.69999999999999</c:v>
                </c:pt>
                <c:pt idx="464">
                  <c:v>142.69999999999999</c:v>
                </c:pt>
                <c:pt idx="465">
                  <c:v>142.69999999999999</c:v>
                </c:pt>
                <c:pt idx="466">
                  <c:v>142.69999999999999</c:v>
                </c:pt>
                <c:pt idx="467">
                  <c:v>142.69999999999999</c:v>
                </c:pt>
                <c:pt idx="468">
                  <c:v>142.69999999999999</c:v>
                </c:pt>
                <c:pt idx="469">
                  <c:v>142.69999999999999</c:v>
                </c:pt>
                <c:pt idx="470">
                  <c:v>142.69999999999999</c:v>
                </c:pt>
                <c:pt idx="471">
                  <c:v>142.69999999999999</c:v>
                </c:pt>
                <c:pt idx="472">
                  <c:v>142.69999999999999</c:v>
                </c:pt>
                <c:pt idx="473">
                  <c:v>142.69999999999999</c:v>
                </c:pt>
                <c:pt idx="474">
                  <c:v>142.69999999999999</c:v>
                </c:pt>
                <c:pt idx="475">
                  <c:v>142.69999999999999</c:v>
                </c:pt>
                <c:pt idx="476">
                  <c:v>142.69999999999999</c:v>
                </c:pt>
                <c:pt idx="477">
                  <c:v>142.69999999999999</c:v>
                </c:pt>
                <c:pt idx="478">
                  <c:v>142.69999999999999</c:v>
                </c:pt>
                <c:pt idx="479">
                  <c:v>142.69999999999999</c:v>
                </c:pt>
                <c:pt idx="480">
                  <c:v>142.69999999999999</c:v>
                </c:pt>
                <c:pt idx="481">
                  <c:v>142.69999999999999</c:v>
                </c:pt>
                <c:pt idx="482">
                  <c:v>142.69999999999999</c:v>
                </c:pt>
                <c:pt idx="483">
                  <c:v>142.69999999999999</c:v>
                </c:pt>
                <c:pt idx="484">
                  <c:v>142.69999999999999</c:v>
                </c:pt>
                <c:pt idx="485">
                  <c:v>142.69999999999999</c:v>
                </c:pt>
                <c:pt idx="486">
                  <c:v>142.69999999999999</c:v>
                </c:pt>
                <c:pt idx="487">
                  <c:v>142.69999999999999</c:v>
                </c:pt>
                <c:pt idx="488">
                  <c:v>142.69999999999999</c:v>
                </c:pt>
                <c:pt idx="489">
                  <c:v>142.69999999999999</c:v>
                </c:pt>
                <c:pt idx="490">
                  <c:v>142.69999999999999</c:v>
                </c:pt>
                <c:pt idx="491">
                  <c:v>142.69999999999999</c:v>
                </c:pt>
                <c:pt idx="492">
                  <c:v>142.69999999999999</c:v>
                </c:pt>
                <c:pt idx="493">
                  <c:v>142.69999999999999</c:v>
                </c:pt>
                <c:pt idx="494">
                  <c:v>142.69999999999999</c:v>
                </c:pt>
                <c:pt idx="495">
                  <c:v>142.69999999999999</c:v>
                </c:pt>
                <c:pt idx="496">
                  <c:v>142.69999999999999</c:v>
                </c:pt>
                <c:pt idx="497">
                  <c:v>142.69999999999999</c:v>
                </c:pt>
                <c:pt idx="498">
                  <c:v>142.69999999999999</c:v>
                </c:pt>
                <c:pt idx="499">
                  <c:v>142.69999999999999</c:v>
                </c:pt>
                <c:pt idx="500">
                  <c:v>142.69999999999999</c:v>
                </c:pt>
                <c:pt idx="501">
                  <c:v>142.69999999999999</c:v>
                </c:pt>
                <c:pt idx="502">
                  <c:v>142.69999999999999</c:v>
                </c:pt>
                <c:pt idx="503">
                  <c:v>142.69999999999999</c:v>
                </c:pt>
                <c:pt idx="504">
                  <c:v>142.69999999999999</c:v>
                </c:pt>
                <c:pt idx="505">
                  <c:v>142.69999999999999</c:v>
                </c:pt>
                <c:pt idx="506">
                  <c:v>142.69999999999999</c:v>
                </c:pt>
                <c:pt idx="507">
                  <c:v>142.69999999999999</c:v>
                </c:pt>
                <c:pt idx="508">
                  <c:v>142.69999999999999</c:v>
                </c:pt>
                <c:pt idx="509">
                  <c:v>142.69999999999999</c:v>
                </c:pt>
                <c:pt idx="510">
                  <c:v>142.69999999999999</c:v>
                </c:pt>
                <c:pt idx="511">
                  <c:v>142.69999999999999</c:v>
                </c:pt>
                <c:pt idx="512">
                  <c:v>142.69999999999999</c:v>
                </c:pt>
                <c:pt idx="513">
                  <c:v>142.69999999999999</c:v>
                </c:pt>
                <c:pt idx="514">
                  <c:v>142.69999999999999</c:v>
                </c:pt>
                <c:pt idx="515">
                  <c:v>142.69999999999999</c:v>
                </c:pt>
                <c:pt idx="516">
                  <c:v>142.69999999999999</c:v>
                </c:pt>
                <c:pt idx="517">
                  <c:v>142.69999999999999</c:v>
                </c:pt>
                <c:pt idx="518">
                  <c:v>142.69999999999999</c:v>
                </c:pt>
                <c:pt idx="519">
                  <c:v>142.69999999999999</c:v>
                </c:pt>
                <c:pt idx="520">
                  <c:v>142.69999999999999</c:v>
                </c:pt>
                <c:pt idx="521">
                  <c:v>142.69999999999999</c:v>
                </c:pt>
                <c:pt idx="522">
                  <c:v>142.69999999999999</c:v>
                </c:pt>
                <c:pt idx="523">
                  <c:v>142.69999999999999</c:v>
                </c:pt>
                <c:pt idx="524">
                  <c:v>142.69999999999999</c:v>
                </c:pt>
                <c:pt idx="525">
                  <c:v>142.69999999999999</c:v>
                </c:pt>
                <c:pt idx="526">
                  <c:v>142.69999999999999</c:v>
                </c:pt>
                <c:pt idx="527">
                  <c:v>142.69999999999999</c:v>
                </c:pt>
                <c:pt idx="528">
                  <c:v>142.69999999999999</c:v>
                </c:pt>
                <c:pt idx="529">
                  <c:v>142.69999999999999</c:v>
                </c:pt>
                <c:pt idx="530">
                  <c:v>142.69999999999999</c:v>
                </c:pt>
                <c:pt idx="531">
                  <c:v>142.69999999999999</c:v>
                </c:pt>
                <c:pt idx="532">
                  <c:v>142.69999999999999</c:v>
                </c:pt>
                <c:pt idx="533">
                  <c:v>142.69999999999999</c:v>
                </c:pt>
                <c:pt idx="534">
                  <c:v>142.69999999999999</c:v>
                </c:pt>
                <c:pt idx="535">
                  <c:v>142.69999999999999</c:v>
                </c:pt>
                <c:pt idx="536">
                  <c:v>142.69999999999999</c:v>
                </c:pt>
                <c:pt idx="537">
                  <c:v>142.69999999999999</c:v>
                </c:pt>
                <c:pt idx="538">
                  <c:v>142.69999999999999</c:v>
                </c:pt>
                <c:pt idx="539">
                  <c:v>142.69999999999999</c:v>
                </c:pt>
                <c:pt idx="540">
                  <c:v>142.69999999999999</c:v>
                </c:pt>
                <c:pt idx="541">
                  <c:v>142.69999999999999</c:v>
                </c:pt>
                <c:pt idx="542">
                  <c:v>142.69999999999999</c:v>
                </c:pt>
                <c:pt idx="543">
                  <c:v>142.69999999999999</c:v>
                </c:pt>
                <c:pt idx="544">
                  <c:v>142.69999999999999</c:v>
                </c:pt>
                <c:pt idx="545">
                  <c:v>142.69999999999999</c:v>
                </c:pt>
                <c:pt idx="546">
                  <c:v>142.69999999999999</c:v>
                </c:pt>
                <c:pt idx="547">
                  <c:v>142.69999999999999</c:v>
                </c:pt>
                <c:pt idx="548">
                  <c:v>142.69999999999999</c:v>
                </c:pt>
                <c:pt idx="549">
                  <c:v>142.69999999999999</c:v>
                </c:pt>
                <c:pt idx="550">
                  <c:v>142.69999999999999</c:v>
                </c:pt>
                <c:pt idx="551">
                  <c:v>142.69999999999999</c:v>
                </c:pt>
                <c:pt idx="552">
                  <c:v>142.69999999999999</c:v>
                </c:pt>
                <c:pt idx="553">
                  <c:v>142.69999999999999</c:v>
                </c:pt>
                <c:pt idx="554">
                  <c:v>142.69999999999999</c:v>
                </c:pt>
                <c:pt idx="555">
                  <c:v>142.69999999999999</c:v>
                </c:pt>
                <c:pt idx="556">
                  <c:v>142.69999999999999</c:v>
                </c:pt>
                <c:pt idx="557">
                  <c:v>142.69999999999999</c:v>
                </c:pt>
                <c:pt idx="558">
                  <c:v>142.69999999999999</c:v>
                </c:pt>
                <c:pt idx="559">
                  <c:v>142.69999999999999</c:v>
                </c:pt>
                <c:pt idx="560">
                  <c:v>142.69999999999999</c:v>
                </c:pt>
                <c:pt idx="561">
                  <c:v>142.69999999999999</c:v>
                </c:pt>
                <c:pt idx="562">
                  <c:v>142.69999999999999</c:v>
                </c:pt>
                <c:pt idx="563">
                  <c:v>142.69999999999999</c:v>
                </c:pt>
                <c:pt idx="564">
                  <c:v>142.69999999999999</c:v>
                </c:pt>
                <c:pt idx="565">
                  <c:v>142.69999999999999</c:v>
                </c:pt>
                <c:pt idx="566">
                  <c:v>142.69999999999999</c:v>
                </c:pt>
                <c:pt idx="567">
                  <c:v>142.69999999999999</c:v>
                </c:pt>
                <c:pt idx="568">
                  <c:v>142.69999999999999</c:v>
                </c:pt>
                <c:pt idx="569">
                  <c:v>142.69999999999999</c:v>
                </c:pt>
                <c:pt idx="570">
                  <c:v>142.69999999999999</c:v>
                </c:pt>
                <c:pt idx="571">
                  <c:v>142.69999999999999</c:v>
                </c:pt>
                <c:pt idx="572">
                  <c:v>142.69999999999999</c:v>
                </c:pt>
                <c:pt idx="573">
                  <c:v>142.69999999999999</c:v>
                </c:pt>
                <c:pt idx="574">
                  <c:v>142.69999999999999</c:v>
                </c:pt>
                <c:pt idx="575">
                  <c:v>142.69999999999999</c:v>
                </c:pt>
                <c:pt idx="576">
                  <c:v>142.69999999999999</c:v>
                </c:pt>
                <c:pt idx="577">
                  <c:v>142.69999999999999</c:v>
                </c:pt>
                <c:pt idx="578">
                  <c:v>142.69999999999999</c:v>
                </c:pt>
                <c:pt idx="579">
                  <c:v>142.69999999999999</c:v>
                </c:pt>
                <c:pt idx="580">
                  <c:v>142.69999999999999</c:v>
                </c:pt>
                <c:pt idx="581">
                  <c:v>142.69999999999999</c:v>
                </c:pt>
                <c:pt idx="582">
                  <c:v>142.69999999999999</c:v>
                </c:pt>
                <c:pt idx="583">
                  <c:v>142.69999999999999</c:v>
                </c:pt>
                <c:pt idx="584">
                  <c:v>142.69999999999999</c:v>
                </c:pt>
                <c:pt idx="585">
                  <c:v>142.69999999999999</c:v>
                </c:pt>
                <c:pt idx="586">
                  <c:v>142.69999999999999</c:v>
                </c:pt>
                <c:pt idx="587">
                  <c:v>142.69999999999999</c:v>
                </c:pt>
                <c:pt idx="588">
                  <c:v>142.69999999999999</c:v>
                </c:pt>
                <c:pt idx="589">
                  <c:v>142.69999999999999</c:v>
                </c:pt>
                <c:pt idx="590">
                  <c:v>142.69999999999999</c:v>
                </c:pt>
                <c:pt idx="591">
                  <c:v>142.69999999999999</c:v>
                </c:pt>
                <c:pt idx="592">
                  <c:v>142.69999999999999</c:v>
                </c:pt>
                <c:pt idx="593">
                  <c:v>142.69999999999999</c:v>
                </c:pt>
                <c:pt idx="594">
                  <c:v>142.69999999999999</c:v>
                </c:pt>
                <c:pt idx="595">
                  <c:v>142.69999999999999</c:v>
                </c:pt>
                <c:pt idx="596">
                  <c:v>142.69999999999999</c:v>
                </c:pt>
                <c:pt idx="597">
                  <c:v>142.69999999999999</c:v>
                </c:pt>
                <c:pt idx="598">
                  <c:v>142.69999999999999</c:v>
                </c:pt>
                <c:pt idx="599">
                  <c:v>142.69999999999999</c:v>
                </c:pt>
                <c:pt idx="600">
                  <c:v>142.69999999999999</c:v>
                </c:pt>
                <c:pt idx="601">
                  <c:v>142.69999999999999</c:v>
                </c:pt>
                <c:pt idx="602">
                  <c:v>142.69999999999999</c:v>
                </c:pt>
                <c:pt idx="603">
                  <c:v>142.69999999999999</c:v>
                </c:pt>
                <c:pt idx="604">
                  <c:v>142.69999999999999</c:v>
                </c:pt>
                <c:pt idx="605">
                  <c:v>142.69999999999999</c:v>
                </c:pt>
                <c:pt idx="606">
                  <c:v>142.69999999999999</c:v>
                </c:pt>
                <c:pt idx="607">
                  <c:v>142.69999999999999</c:v>
                </c:pt>
                <c:pt idx="608">
                  <c:v>142.69999999999999</c:v>
                </c:pt>
                <c:pt idx="609">
                  <c:v>142.69999999999999</c:v>
                </c:pt>
                <c:pt idx="610">
                  <c:v>142.69999999999999</c:v>
                </c:pt>
                <c:pt idx="611">
                  <c:v>142.69999999999999</c:v>
                </c:pt>
                <c:pt idx="612">
                  <c:v>142.69999999999999</c:v>
                </c:pt>
                <c:pt idx="613">
                  <c:v>142.69999999999999</c:v>
                </c:pt>
                <c:pt idx="614">
                  <c:v>142.69999999999999</c:v>
                </c:pt>
                <c:pt idx="615">
                  <c:v>142.69999999999999</c:v>
                </c:pt>
                <c:pt idx="616">
                  <c:v>142.69999999999999</c:v>
                </c:pt>
                <c:pt idx="617">
                  <c:v>142.69999999999999</c:v>
                </c:pt>
                <c:pt idx="618">
                  <c:v>142.69999999999999</c:v>
                </c:pt>
                <c:pt idx="619">
                  <c:v>142.69999999999999</c:v>
                </c:pt>
                <c:pt idx="620">
                  <c:v>142.69999999999999</c:v>
                </c:pt>
                <c:pt idx="621">
                  <c:v>142.69999999999999</c:v>
                </c:pt>
                <c:pt idx="622">
                  <c:v>142.69999999999999</c:v>
                </c:pt>
                <c:pt idx="623">
                  <c:v>142.69999999999999</c:v>
                </c:pt>
                <c:pt idx="624">
                  <c:v>142.69999999999999</c:v>
                </c:pt>
                <c:pt idx="625">
                  <c:v>142.69999999999999</c:v>
                </c:pt>
                <c:pt idx="626">
                  <c:v>142.69999999999999</c:v>
                </c:pt>
                <c:pt idx="627">
                  <c:v>142.69999999999999</c:v>
                </c:pt>
                <c:pt idx="628">
                  <c:v>142.69999999999999</c:v>
                </c:pt>
                <c:pt idx="629">
                  <c:v>142.69999999999999</c:v>
                </c:pt>
                <c:pt idx="630">
                  <c:v>142.69999999999999</c:v>
                </c:pt>
                <c:pt idx="631">
                  <c:v>142.69999999999999</c:v>
                </c:pt>
                <c:pt idx="632">
                  <c:v>142.69999999999999</c:v>
                </c:pt>
                <c:pt idx="633">
                  <c:v>142.69999999999999</c:v>
                </c:pt>
                <c:pt idx="634">
                  <c:v>142.69999999999999</c:v>
                </c:pt>
                <c:pt idx="635">
                  <c:v>142.69999999999999</c:v>
                </c:pt>
                <c:pt idx="636">
                  <c:v>142.69999999999999</c:v>
                </c:pt>
                <c:pt idx="637">
                  <c:v>142.69999999999999</c:v>
                </c:pt>
                <c:pt idx="638">
                  <c:v>142.69999999999999</c:v>
                </c:pt>
                <c:pt idx="639">
                  <c:v>142.69999999999999</c:v>
                </c:pt>
                <c:pt idx="640">
                  <c:v>142.69999999999999</c:v>
                </c:pt>
                <c:pt idx="641">
                  <c:v>142.69999999999999</c:v>
                </c:pt>
                <c:pt idx="642">
                  <c:v>142.69999999999999</c:v>
                </c:pt>
                <c:pt idx="643">
                  <c:v>142.69999999999999</c:v>
                </c:pt>
                <c:pt idx="644">
                  <c:v>142.69999999999999</c:v>
                </c:pt>
                <c:pt idx="645">
                  <c:v>142.69999999999999</c:v>
                </c:pt>
                <c:pt idx="646">
                  <c:v>142.69999999999999</c:v>
                </c:pt>
                <c:pt idx="647">
                  <c:v>142.69999999999999</c:v>
                </c:pt>
                <c:pt idx="648">
                  <c:v>142.69999999999999</c:v>
                </c:pt>
                <c:pt idx="649">
                  <c:v>142.69999999999999</c:v>
                </c:pt>
                <c:pt idx="650">
                  <c:v>142.69999999999999</c:v>
                </c:pt>
                <c:pt idx="651">
                  <c:v>142.69999999999999</c:v>
                </c:pt>
                <c:pt idx="652">
                  <c:v>142.69999999999999</c:v>
                </c:pt>
                <c:pt idx="653">
                  <c:v>142.69999999999999</c:v>
                </c:pt>
                <c:pt idx="654">
                  <c:v>142.69999999999999</c:v>
                </c:pt>
                <c:pt idx="655">
                  <c:v>142.69999999999999</c:v>
                </c:pt>
                <c:pt idx="656">
                  <c:v>142.69999999999999</c:v>
                </c:pt>
                <c:pt idx="657">
                  <c:v>142.69999999999999</c:v>
                </c:pt>
                <c:pt idx="658">
                  <c:v>142.69999999999999</c:v>
                </c:pt>
                <c:pt idx="659">
                  <c:v>142.69999999999999</c:v>
                </c:pt>
                <c:pt idx="660">
                  <c:v>142.69999999999999</c:v>
                </c:pt>
                <c:pt idx="661">
                  <c:v>142.69999999999999</c:v>
                </c:pt>
                <c:pt idx="662">
                  <c:v>142.69999999999999</c:v>
                </c:pt>
                <c:pt idx="663">
                  <c:v>142.69999999999999</c:v>
                </c:pt>
                <c:pt idx="664">
                  <c:v>142.69999999999999</c:v>
                </c:pt>
                <c:pt idx="665">
                  <c:v>142.69999999999999</c:v>
                </c:pt>
                <c:pt idx="666">
                  <c:v>142.69999999999999</c:v>
                </c:pt>
                <c:pt idx="667">
                  <c:v>142.69999999999999</c:v>
                </c:pt>
                <c:pt idx="668">
                  <c:v>142.69999999999999</c:v>
                </c:pt>
                <c:pt idx="669">
                  <c:v>142.69999999999999</c:v>
                </c:pt>
                <c:pt idx="670">
                  <c:v>142.69999999999999</c:v>
                </c:pt>
                <c:pt idx="671">
                  <c:v>142.69999999999999</c:v>
                </c:pt>
                <c:pt idx="672">
                  <c:v>142.69999999999999</c:v>
                </c:pt>
                <c:pt idx="673">
                  <c:v>142.69999999999999</c:v>
                </c:pt>
                <c:pt idx="674">
                  <c:v>142.69999999999999</c:v>
                </c:pt>
                <c:pt idx="675">
                  <c:v>142.69999999999999</c:v>
                </c:pt>
                <c:pt idx="676">
                  <c:v>142.69999999999999</c:v>
                </c:pt>
                <c:pt idx="677">
                  <c:v>142.69999999999999</c:v>
                </c:pt>
                <c:pt idx="678">
                  <c:v>142.69999999999999</c:v>
                </c:pt>
                <c:pt idx="679">
                  <c:v>142.69999999999999</c:v>
                </c:pt>
                <c:pt idx="680">
                  <c:v>142.69999999999999</c:v>
                </c:pt>
                <c:pt idx="681">
                  <c:v>142.69999999999999</c:v>
                </c:pt>
                <c:pt idx="682">
                  <c:v>142.69999999999999</c:v>
                </c:pt>
                <c:pt idx="683">
                  <c:v>142.69999999999999</c:v>
                </c:pt>
                <c:pt idx="684">
                  <c:v>142.69999999999999</c:v>
                </c:pt>
                <c:pt idx="685">
                  <c:v>142.69999999999999</c:v>
                </c:pt>
                <c:pt idx="686">
                  <c:v>142.69999999999999</c:v>
                </c:pt>
                <c:pt idx="687">
                  <c:v>142.69999999999999</c:v>
                </c:pt>
                <c:pt idx="688">
                  <c:v>142.69999999999999</c:v>
                </c:pt>
                <c:pt idx="689">
                  <c:v>142.69999999999999</c:v>
                </c:pt>
                <c:pt idx="690">
                  <c:v>142.69999999999999</c:v>
                </c:pt>
                <c:pt idx="691">
                  <c:v>142.69999999999999</c:v>
                </c:pt>
                <c:pt idx="692">
                  <c:v>142.69999999999999</c:v>
                </c:pt>
                <c:pt idx="693">
                  <c:v>142.69999999999999</c:v>
                </c:pt>
                <c:pt idx="694">
                  <c:v>142.69999999999999</c:v>
                </c:pt>
                <c:pt idx="695">
                  <c:v>142.69999999999999</c:v>
                </c:pt>
                <c:pt idx="696">
                  <c:v>142.69999999999999</c:v>
                </c:pt>
                <c:pt idx="697">
                  <c:v>142.69999999999999</c:v>
                </c:pt>
                <c:pt idx="698">
                  <c:v>142.69999999999999</c:v>
                </c:pt>
                <c:pt idx="699">
                  <c:v>142.69999999999999</c:v>
                </c:pt>
                <c:pt idx="700">
                  <c:v>142.69999999999999</c:v>
                </c:pt>
                <c:pt idx="701">
                  <c:v>142.69999999999999</c:v>
                </c:pt>
                <c:pt idx="702">
                  <c:v>142.69999999999999</c:v>
                </c:pt>
                <c:pt idx="703">
                  <c:v>142.69999999999999</c:v>
                </c:pt>
                <c:pt idx="704">
                  <c:v>142.69999999999999</c:v>
                </c:pt>
                <c:pt idx="705">
                  <c:v>142.69999999999999</c:v>
                </c:pt>
                <c:pt idx="706">
                  <c:v>142.69999999999999</c:v>
                </c:pt>
                <c:pt idx="707">
                  <c:v>142.69999999999999</c:v>
                </c:pt>
                <c:pt idx="708">
                  <c:v>142.69999999999999</c:v>
                </c:pt>
                <c:pt idx="709">
                  <c:v>142.69999999999999</c:v>
                </c:pt>
                <c:pt idx="710">
                  <c:v>142.69999999999999</c:v>
                </c:pt>
                <c:pt idx="711">
                  <c:v>142.69999999999999</c:v>
                </c:pt>
                <c:pt idx="712">
                  <c:v>142.69999999999999</c:v>
                </c:pt>
                <c:pt idx="713">
                  <c:v>142.69999999999999</c:v>
                </c:pt>
                <c:pt idx="714">
                  <c:v>142.69999999999999</c:v>
                </c:pt>
                <c:pt idx="715">
                  <c:v>142.69999999999999</c:v>
                </c:pt>
                <c:pt idx="716">
                  <c:v>142.69999999999999</c:v>
                </c:pt>
                <c:pt idx="717">
                  <c:v>142.69999999999999</c:v>
                </c:pt>
                <c:pt idx="718">
                  <c:v>142.69999999999999</c:v>
                </c:pt>
                <c:pt idx="719">
                  <c:v>142.69999999999999</c:v>
                </c:pt>
                <c:pt idx="720">
                  <c:v>142.69999999999999</c:v>
                </c:pt>
                <c:pt idx="721">
                  <c:v>142.69999999999999</c:v>
                </c:pt>
                <c:pt idx="722">
                  <c:v>142.69999999999999</c:v>
                </c:pt>
                <c:pt idx="723">
                  <c:v>142.69999999999999</c:v>
                </c:pt>
                <c:pt idx="724">
                  <c:v>142.69999999999999</c:v>
                </c:pt>
                <c:pt idx="725">
                  <c:v>142.69999999999999</c:v>
                </c:pt>
                <c:pt idx="726">
                  <c:v>142.69999999999999</c:v>
                </c:pt>
                <c:pt idx="727">
                  <c:v>142.69999999999999</c:v>
                </c:pt>
                <c:pt idx="728">
                  <c:v>142.69999999999999</c:v>
                </c:pt>
                <c:pt idx="729">
                  <c:v>142.69999999999999</c:v>
                </c:pt>
                <c:pt idx="730">
                  <c:v>142.69999999999999</c:v>
                </c:pt>
                <c:pt idx="731">
                  <c:v>142.69999999999999</c:v>
                </c:pt>
                <c:pt idx="732">
                  <c:v>142.69999999999999</c:v>
                </c:pt>
                <c:pt idx="733">
                  <c:v>142.69999999999999</c:v>
                </c:pt>
                <c:pt idx="734">
                  <c:v>142.69999999999999</c:v>
                </c:pt>
                <c:pt idx="735">
                  <c:v>142.69999999999999</c:v>
                </c:pt>
                <c:pt idx="736">
                  <c:v>142.69999999999999</c:v>
                </c:pt>
                <c:pt idx="737">
                  <c:v>142.69999999999999</c:v>
                </c:pt>
                <c:pt idx="738">
                  <c:v>142.69999999999999</c:v>
                </c:pt>
                <c:pt idx="739">
                  <c:v>142.69999999999999</c:v>
                </c:pt>
                <c:pt idx="740">
                  <c:v>142.69999999999999</c:v>
                </c:pt>
                <c:pt idx="741">
                  <c:v>142.69999999999999</c:v>
                </c:pt>
                <c:pt idx="742">
                  <c:v>142.69999999999999</c:v>
                </c:pt>
                <c:pt idx="743">
                  <c:v>142.69999999999999</c:v>
                </c:pt>
                <c:pt idx="744">
                  <c:v>142.69999999999999</c:v>
                </c:pt>
                <c:pt idx="745">
                  <c:v>142.69999999999999</c:v>
                </c:pt>
                <c:pt idx="746">
                  <c:v>142.69999999999999</c:v>
                </c:pt>
                <c:pt idx="747">
                  <c:v>142.69999999999999</c:v>
                </c:pt>
                <c:pt idx="748">
                  <c:v>142.69999999999999</c:v>
                </c:pt>
                <c:pt idx="749">
                  <c:v>142.69999999999999</c:v>
                </c:pt>
                <c:pt idx="750">
                  <c:v>142.69999999999999</c:v>
                </c:pt>
                <c:pt idx="751">
                  <c:v>142.69999999999999</c:v>
                </c:pt>
                <c:pt idx="752">
                  <c:v>142.69999999999999</c:v>
                </c:pt>
                <c:pt idx="753">
                  <c:v>142.69999999999999</c:v>
                </c:pt>
                <c:pt idx="754">
                  <c:v>142.69999999999999</c:v>
                </c:pt>
                <c:pt idx="755">
                  <c:v>142.69999999999999</c:v>
                </c:pt>
                <c:pt idx="756">
                  <c:v>142.69999999999999</c:v>
                </c:pt>
                <c:pt idx="757">
                  <c:v>142.69999999999999</c:v>
                </c:pt>
                <c:pt idx="758">
                  <c:v>142.69999999999999</c:v>
                </c:pt>
                <c:pt idx="759">
                  <c:v>142.69999999999999</c:v>
                </c:pt>
                <c:pt idx="760">
                  <c:v>142.69999999999999</c:v>
                </c:pt>
                <c:pt idx="761">
                  <c:v>142.69999999999999</c:v>
                </c:pt>
                <c:pt idx="762">
                  <c:v>142.69999999999999</c:v>
                </c:pt>
                <c:pt idx="763">
                  <c:v>142.69999999999999</c:v>
                </c:pt>
                <c:pt idx="764">
                  <c:v>142.69999999999999</c:v>
                </c:pt>
                <c:pt idx="765">
                  <c:v>142.69999999999999</c:v>
                </c:pt>
                <c:pt idx="766">
                  <c:v>142.69999999999999</c:v>
                </c:pt>
                <c:pt idx="767">
                  <c:v>142.69999999999999</c:v>
                </c:pt>
                <c:pt idx="768">
                  <c:v>142.69999999999999</c:v>
                </c:pt>
                <c:pt idx="769">
                  <c:v>142.69999999999999</c:v>
                </c:pt>
                <c:pt idx="770">
                  <c:v>142.69999999999999</c:v>
                </c:pt>
                <c:pt idx="771">
                  <c:v>142.69999999999999</c:v>
                </c:pt>
                <c:pt idx="772">
                  <c:v>142.69999999999999</c:v>
                </c:pt>
                <c:pt idx="773">
                  <c:v>142.69999999999999</c:v>
                </c:pt>
                <c:pt idx="774">
                  <c:v>142.69999999999999</c:v>
                </c:pt>
                <c:pt idx="775">
                  <c:v>142.69999999999999</c:v>
                </c:pt>
                <c:pt idx="776">
                  <c:v>142.69999999999999</c:v>
                </c:pt>
                <c:pt idx="777">
                  <c:v>142.69999999999999</c:v>
                </c:pt>
                <c:pt idx="778">
                  <c:v>142.69999999999999</c:v>
                </c:pt>
                <c:pt idx="779">
                  <c:v>142.69999999999999</c:v>
                </c:pt>
                <c:pt idx="780">
                  <c:v>142.69999999999999</c:v>
                </c:pt>
                <c:pt idx="781">
                  <c:v>142.69999999999999</c:v>
                </c:pt>
                <c:pt idx="782">
                  <c:v>142.69999999999999</c:v>
                </c:pt>
                <c:pt idx="783">
                  <c:v>142.69999999999999</c:v>
                </c:pt>
                <c:pt idx="784">
                  <c:v>142.69999999999999</c:v>
                </c:pt>
                <c:pt idx="785">
                  <c:v>142.69999999999999</c:v>
                </c:pt>
                <c:pt idx="786">
                  <c:v>142.69999999999999</c:v>
                </c:pt>
                <c:pt idx="787">
                  <c:v>142.69999999999999</c:v>
                </c:pt>
                <c:pt idx="788">
                  <c:v>142.69999999999999</c:v>
                </c:pt>
                <c:pt idx="789">
                  <c:v>142.69999999999999</c:v>
                </c:pt>
                <c:pt idx="790">
                  <c:v>142.69999999999999</c:v>
                </c:pt>
                <c:pt idx="791">
                  <c:v>142.69999999999999</c:v>
                </c:pt>
                <c:pt idx="792">
                  <c:v>142.69999999999999</c:v>
                </c:pt>
                <c:pt idx="793">
                  <c:v>142.69999999999999</c:v>
                </c:pt>
                <c:pt idx="794">
                  <c:v>142.69999999999999</c:v>
                </c:pt>
                <c:pt idx="795">
                  <c:v>142.69999999999999</c:v>
                </c:pt>
                <c:pt idx="796">
                  <c:v>142.69999999999999</c:v>
                </c:pt>
                <c:pt idx="797">
                  <c:v>142.69999999999999</c:v>
                </c:pt>
                <c:pt idx="798">
                  <c:v>142.69999999999999</c:v>
                </c:pt>
                <c:pt idx="799">
                  <c:v>142.69999999999999</c:v>
                </c:pt>
                <c:pt idx="800">
                  <c:v>142.69999999999999</c:v>
                </c:pt>
                <c:pt idx="801">
                  <c:v>142.69999999999999</c:v>
                </c:pt>
                <c:pt idx="802">
                  <c:v>142.69999999999999</c:v>
                </c:pt>
                <c:pt idx="803">
                  <c:v>142.69999999999999</c:v>
                </c:pt>
                <c:pt idx="804">
                  <c:v>142.69999999999999</c:v>
                </c:pt>
                <c:pt idx="805">
                  <c:v>142.69999999999999</c:v>
                </c:pt>
                <c:pt idx="806">
                  <c:v>142.69999999999999</c:v>
                </c:pt>
                <c:pt idx="807">
                  <c:v>142.69999999999999</c:v>
                </c:pt>
                <c:pt idx="808">
                  <c:v>142.69999999999999</c:v>
                </c:pt>
                <c:pt idx="809">
                  <c:v>142.69999999999999</c:v>
                </c:pt>
                <c:pt idx="810">
                  <c:v>142.69999999999999</c:v>
                </c:pt>
                <c:pt idx="811">
                  <c:v>142.69999999999999</c:v>
                </c:pt>
                <c:pt idx="812">
                  <c:v>142.69999999999999</c:v>
                </c:pt>
                <c:pt idx="813">
                  <c:v>142.69999999999999</c:v>
                </c:pt>
                <c:pt idx="814">
                  <c:v>142.69999999999999</c:v>
                </c:pt>
                <c:pt idx="815">
                  <c:v>142.69999999999999</c:v>
                </c:pt>
                <c:pt idx="816">
                  <c:v>142.69999999999999</c:v>
                </c:pt>
                <c:pt idx="817">
                  <c:v>142.69999999999999</c:v>
                </c:pt>
                <c:pt idx="818">
                  <c:v>142.69999999999999</c:v>
                </c:pt>
                <c:pt idx="819">
                  <c:v>142.69999999999999</c:v>
                </c:pt>
                <c:pt idx="820">
                  <c:v>142.69999999999999</c:v>
                </c:pt>
                <c:pt idx="821">
                  <c:v>142.69999999999999</c:v>
                </c:pt>
                <c:pt idx="822">
                  <c:v>142.69999999999999</c:v>
                </c:pt>
                <c:pt idx="823">
                  <c:v>142.69999999999999</c:v>
                </c:pt>
                <c:pt idx="824">
                  <c:v>142.69999999999999</c:v>
                </c:pt>
                <c:pt idx="825">
                  <c:v>142.69999999999999</c:v>
                </c:pt>
                <c:pt idx="826">
                  <c:v>142.69999999999999</c:v>
                </c:pt>
                <c:pt idx="827">
                  <c:v>142.69999999999999</c:v>
                </c:pt>
                <c:pt idx="828">
                  <c:v>142.69999999999999</c:v>
                </c:pt>
                <c:pt idx="829">
                  <c:v>142.69999999999999</c:v>
                </c:pt>
                <c:pt idx="830">
                  <c:v>142.69999999999999</c:v>
                </c:pt>
                <c:pt idx="831">
                  <c:v>142.69999999999999</c:v>
                </c:pt>
                <c:pt idx="832">
                  <c:v>142.69999999999999</c:v>
                </c:pt>
                <c:pt idx="833">
                  <c:v>142.69999999999999</c:v>
                </c:pt>
                <c:pt idx="834">
                  <c:v>142.69999999999999</c:v>
                </c:pt>
                <c:pt idx="835">
                  <c:v>142.69999999999999</c:v>
                </c:pt>
                <c:pt idx="836">
                  <c:v>142.69999999999999</c:v>
                </c:pt>
                <c:pt idx="837">
                  <c:v>142.69999999999999</c:v>
                </c:pt>
                <c:pt idx="838">
                  <c:v>142.69999999999999</c:v>
                </c:pt>
                <c:pt idx="839">
                  <c:v>142.69999999999999</c:v>
                </c:pt>
                <c:pt idx="840">
                  <c:v>142.69999999999999</c:v>
                </c:pt>
                <c:pt idx="841">
                  <c:v>142.69999999999999</c:v>
                </c:pt>
                <c:pt idx="842">
                  <c:v>142.69999999999999</c:v>
                </c:pt>
                <c:pt idx="843">
                  <c:v>142.69999999999999</c:v>
                </c:pt>
                <c:pt idx="844">
                  <c:v>142.69999999999999</c:v>
                </c:pt>
                <c:pt idx="845">
                  <c:v>142.69999999999999</c:v>
                </c:pt>
                <c:pt idx="846">
                  <c:v>142.69999999999999</c:v>
                </c:pt>
                <c:pt idx="847">
                  <c:v>142.69999999999999</c:v>
                </c:pt>
                <c:pt idx="848">
                  <c:v>142.69999999999999</c:v>
                </c:pt>
                <c:pt idx="849">
                  <c:v>142.69999999999999</c:v>
                </c:pt>
                <c:pt idx="850">
                  <c:v>142.69999999999999</c:v>
                </c:pt>
                <c:pt idx="851">
                  <c:v>142.69999999999999</c:v>
                </c:pt>
                <c:pt idx="852">
                  <c:v>142.69999999999999</c:v>
                </c:pt>
                <c:pt idx="853">
                  <c:v>142.69999999999999</c:v>
                </c:pt>
                <c:pt idx="854">
                  <c:v>142.69999999999999</c:v>
                </c:pt>
                <c:pt idx="855">
                  <c:v>142.69999999999999</c:v>
                </c:pt>
                <c:pt idx="856">
                  <c:v>142.69999999999999</c:v>
                </c:pt>
                <c:pt idx="857">
                  <c:v>142.69999999999999</c:v>
                </c:pt>
                <c:pt idx="858">
                  <c:v>142.69999999999999</c:v>
                </c:pt>
                <c:pt idx="859">
                  <c:v>142.69999999999999</c:v>
                </c:pt>
                <c:pt idx="860">
                  <c:v>142.69999999999999</c:v>
                </c:pt>
                <c:pt idx="861">
                  <c:v>142.69999999999999</c:v>
                </c:pt>
                <c:pt idx="862">
                  <c:v>142.69999999999999</c:v>
                </c:pt>
                <c:pt idx="863">
                  <c:v>142.69999999999999</c:v>
                </c:pt>
                <c:pt idx="864">
                  <c:v>142.69999999999999</c:v>
                </c:pt>
                <c:pt idx="865">
                  <c:v>142.69999999999999</c:v>
                </c:pt>
                <c:pt idx="866">
                  <c:v>142.69999999999999</c:v>
                </c:pt>
                <c:pt idx="867">
                  <c:v>142.69999999999999</c:v>
                </c:pt>
                <c:pt idx="868">
                  <c:v>142.69999999999999</c:v>
                </c:pt>
                <c:pt idx="869">
                  <c:v>142.69999999999999</c:v>
                </c:pt>
                <c:pt idx="870">
                  <c:v>142.69999999999999</c:v>
                </c:pt>
                <c:pt idx="871">
                  <c:v>142.69999999999999</c:v>
                </c:pt>
                <c:pt idx="872">
                  <c:v>142.69999999999999</c:v>
                </c:pt>
                <c:pt idx="873">
                  <c:v>142.69999999999999</c:v>
                </c:pt>
                <c:pt idx="874">
                  <c:v>142.69999999999999</c:v>
                </c:pt>
                <c:pt idx="875">
                  <c:v>142.69999999999999</c:v>
                </c:pt>
                <c:pt idx="876">
                  <c:v>142.69999999999999</c:v>
                </c:pt>
                <c:pt idx="877">
                  <c:v>142.69999999999999</c:v>
                </c:pt>
                <c:pt idx="878">
                  <c:v>142.69999999999999</c:v>
                </c:pt>
                <c:pt idx="879">
                  <c:v>142.69999999999999</c:v>
                </c:pt>
                <c:pt idx="880">
                  <c:v>142.69999999999999</c:v>
                </c:pt>
                <c:pt idx="881">
                  <c:v>142.69999999999999</c:v>
                </c:pt>
                <c:pt idx="882">
                  <c:v>142.69999999999999</c:v>
                </c:pt>
                <c:pt idx="883">
                  <c:v>142.69999999999999</c:v>
                </c:pt>
                <c:pt idx="884">
                  <c:v>142.69999999999999</c:v>
                </c:pt>
                <c:pt idx="885">
                  <c:v>142.69999999999999</c:v>
                </c:pt>
                <c:pt idx="886">
                  <c:v>142.69999999999999</c:v>
                </c:pt>
                <c:pt idx="887">
                  <c:v>142.69999999999999</c:v>
                </c:pt>
                <c:pt idx="888">
                  <c:v>142.69999999999999</c:v>
                </c:pt>
                <c:pt idx="889">
                  <c:v>142.69999999999999</c:v>
                </c:pt>
                <c:pt idx="890">
                  <c:v>142.69999999999999</c:v>
                </c:pt>
                <c:pt idx="891">
                  <c:v>142.69999999999999</c:v>
                </c:pt>
                <c:pt idx="892">
                  <c:v>142.69999999999999</c:v>
                </c:pt>
                <c:pt idx="893">
                  <c:v>142.69999999999999</c:v>
                </c:pt>
                <c:pt idx="894">
                  <c:v>142.69999999999999</c:v>
                </c:pt>
                <c:pt idx="895">
                  <c:v>142.69999999999999</c:v>
                </c:pt>
                <c:pt idx="896">
                  <c:v>142.69999999999999</c:v>
                </c:pt>
                <c:pt idx="897">
                  <c:v>142.69999999999999</c:v>
                </c:pt>
                <c:pt idx="898">
                  <c:v>142.69999999999999</c:v>
                </c:pt>
                <c:pt idx="899">
                  <c:v>142.69999999999999</c:v>
                </c:pt>
                <c:pt idx="900">
                  <c:v>142.69999999999999</c:v>
                </c:pt>
                <c:pt idx="901">
                  <c:v>142.69999999999999</c:v>
                </c:pt>
                <c:pt idx="902">
                  <c:v>142.69999999999999</c:v>
                </c:pt>
                <c:pt idx="903">
                  <c:v>142.69999999999999</c:v>
                </c:pt>
                <c:pt idx="904">
                  <c:v>142.69999999999999</c:v>
                </c:pt>
                <c:pt idx="905">
                  <c:v>142.69999999999999</c:v>
                </c:pt>
                <c:pt idx="906">
                  <c:v>142.69999999999999</c:v>
                </c:pt>
                <c:pt idx="907">
                  <c:v>142.69999999999999</c:v>
                </c:pt>
                <c:pt idx="908">
                  <c:v>142.69999999999999</c:v>
                </c:pt>
                <c:pt idx="909">
                  <c:v>142.69999999999999</c:v>
                </c:pt>
                <c:pt idx="910">
                  <c:v>142.69999999999999</c:v>
                </c:pt>
                <c:pt idx="911">
                  <c:v>142.69999999999999</c:v>
                </c:pt>
                <c:pt idx="912">
                  <c:v>142.69999999999999</c:v>
                </c:pt>
                <c:pt idx="913">
                  <c:v>142.69999999999999</c:v>
                </c:pt>
                <c:pt idx="914">
                  <c:v>142.69999999999999</c:v>
                </c:pt>
                <c:pt idx="915">
                  <c:v>142.69999999999999</c:v>
                </c:pt>
                <c:pt idx="916">
                  <c:v>142.69999999999999</c:v>
                </c:pt>
                <c:pt idx="917">
                  <c:v>142.69999999999999</c:v>
                </c:pt>
                <c:pt idx="918">
                  <c:v>142.69999999999999</c:v>
                </c:pt>
                <c:pt idx="919">
                  <c:v>142.69999999999999</c:v>
                </c:pt>
                <c:pt idx="920">
                  <c:v>142.69999999999999</c:v>
                </c:pt>
                <c:pt idx="921">
                  <c:v>142.69999999999999</c:v>
                </c:pt>
                <c:pt idx="922">
                  <c:v>142.69999999999999</c:v>
                </c:pt>
                <c:pt idx="923">
                  <c:v>142.69999999999999</c:v>
                </c:pt>
                <c:pt idx="924">
                  <c:v>142.69999999999999</c:v>
                </c:pt>
                <c:pt idx="925">
                  <c:v>142.69999999999999</c:v>
                </c:pt>
                <c:pt idx="926">
                  <c:v>142.69999999999999</c:v>
                </c:pt>
                <c:pt idx="927">
                  <c:v>142.69999999999999</c:v>
                </c:pt>
                <c:pt idx="928">
                  <c:v>142.69999999999999</c:v>
                </c:pt>
                <c:pt idx="929">
                  <c:v>142.69999999999999</c:v>
                </c:pt>
                <c:pt idx="930">
                  <c:v>142.69999999999999</c:v>
                </c:pt>
                <c:pt idx="931">
                  <c:v>142.69999999999999</c:v>
                </c:pt>
                <c:pt idx="932">
                  <c:v>142.69999999999999</c:v>
                </c:pt>
                <c:pt idx="933">
                  <c:v>142.69999999999999</c:v>
                </c:pt>
                <c:pt idx="934">
                  <c:v>142.69999999999999</c:v>
                </c:pt>
                <c:pt idx="935">
                  <c:v>142.69999999999999</c:v>
                </c:pt>
                <c:pt idx="936">
                  <c:v>142.69999999999999</c:v>
                </c:pt>
                <c:pt idx="937">
                  <c:v>142.69999999999999</c:v>
                </c:pt>
                <c:pt idx="938">
                  <c:v>142.69999999999999</c:v>
                </c:pt>
                <c:pt idx="939">
                  <c:v>142.69999999999999</c:v>
                </c:pt>
                <c:pt idx="940">
                  <c:v>142.69999999999999</c:v>
                </c:pt>
                <c:pt idx="941">
                  <c:v>142.69999999999999</c:v>
                </c:pt>
                <c:pt idx="942">
                  <c:v>142.69999999999999</c:v>
                </c:pt>
                <c:pt idx="943">
                  <c:v>142.69999999999999</c:v>
                </c:pt>
                <c:pt idx="944">
                  <c:v>142.69999999999999</c:v>
                </c:pt>
                <c:pt idx="945">
                  <c:v>142.69999999999999</c:v>
                </c:pt>
                <c:pt idx="946">
                  <c:v>142.69999999999999</c:v>
                </c:pt>
                <c:pt idx="947">
                  <c:v>142.69999999999999</c:v>
                </c:pt>
                <c:pt idx="948">
                  <c:v>142.69999999999999</c:v>
                </c:pt>
                <c:pt idx="949">
                  <c:v>142.69999999999999</c:v>
                </c:pt>
                <c:pt idx="950">
                  <c:v>142.69999999999999</c:v>
                </c:pt>
                <c:pt idx="951">
                  <c:v>142.69999999999999</c:v>
                </c:pt>
                <c:pt idx="952">
                  <c:v>142.69999999999999</c:v>
                </c:pt>
                <c:pt idx="953">
                  <c:v>142.69999999999999</c:v>
                </c:pt>
                <c:pt idx="954">
                  <c:v>142.69999999999999</c:v>
                </c:pt>
                <c:pt idx="955">
                  <c:v>142.69999999999999</c:v>
                </c:pt>
                <c:pt idx="956">
                  <c:v>142.69999999999999</c:v>
                </c:pt>
                <c:pt idx="957">
                  <c:v>142.69999999999999</c:v>
                </c:pt>
                <c:pt idx="958">
                  <c:v>142.69999999999999</c:v>
                </c:pt>
                <c:pt idx="959">
                  <c:v>142.69999999999999</c:v>
                </c:pt>
                <c:pt idx="960">
                  <c:v>142.69999999999999</c:v>
                </c:pt>
                <c:pt idx="961">
                  <c:v>142.69999999999999</c:v>
                </c:pt>
                <c:pt idx="962">
                  <c:v>142.69999999999999</c:v>
                </c:pt>
                <c:pt idx="963">
                  <c:v>142.69999999999999</c:v>
                </c:pt>
                <c:pt idx="964">
                  <c:v>142.69999999999999</c:v>
                </c:pt>
                <c:pt idx="965">
                  <c:v>142.69999999999999</c:v>
                </c:pt>
                <c:pt idx="966">
                  <c:v>142.69999999999999</c:v>
                </c:pt>
                <c:pt idx="967">
                  <c:v>142.69999999999999</c:v>
                </c:pt>
                <c:pt idx="968">
                  <c:v>142.69999999999999</c:v>
                </c:pt>
                <c:pt idx="969">
                  <c:v>142.69999999999999</c:v>
                </c:pt>
                <c:pt idx="970">
                  <c:v>142.69999999999999</c:v>
                </c:pt>
                <c:pt idx="971">
                  <c:v>142.69999999999999</c:v>
                </c:pt>
                <c:pt idx="972">
                  <c:v>142.69999999999999</c:v>
                </c:pt>
                <c:pt idx="973">
                  <c:v>142.69999999999999</c:v>
                </c:pt>
                <c:pt idx="974">
                  <c:v>142.69999999999999</c:v>
                </c:pt>
                <c:pt idx="975">
                  <c:v>142.69999999999999</c:v>
                </c:pt>
                <c:pt idx="976">
                  <c:v>142.69999999999999</c:v>
                </c:pt>
                <c:pt idx="977">
                  <c:v>142.69999999999999</c:v>
                </c:pt>
                <c:pt idx="978">
                  <c:v>142.69999999999999</c:v>
                </c:pt>
                <c:pt idx="979">
                  <c:v>142.69999999999999</c:v>
                </c:pt>
                <c:pt idx="980">
                  <c:v>142.69999999999999</c:v>
                </c:pt>
                <c:pt idx="981">
                  <c:v>142.69999999999999</c:v>
                </c:pt>
                <c:pt idx="982">
                  <c:v>142.69999999999999</c:v>
                </c:pt>
                <c:pt idx="983">
                  <c:v>142.69999999999999</c:v>
                </c:pt>
                <c:pt idx="984">
                  <c:v>142.69999999999999</c:v>
                </c:pt>
                <c:pt idx="985">
                  <c:v>142.69999999999999</c:v>
                </c:pt>
                <c:pt idx="986">
                  <c:v>142.69999999999999</c:v>
                </c:pt>
                <c:pt idx="987">
                  <c:v>142.69999999999999</c:v>
                </c:pt>
                <c:pt idx="988">
                  <c:v>142.69999999999999</c:v>
                </c:pt>
                <c:pt idx="989">
                  <c:v>142.69999999999999</c:v>
                </c:pt>
                <c:pt idx="990">
                  <c:v>142.69999999999999</c:v>
                </c:pt>
                <c:pt idx="991">
                  <c:v>142.69999999999999</c:v>
                </c:pt>
                <c:pt idx="992">
                  <c:v>142.69999999999999</c:v>
                </c:pt>
                <c:pt idx="993">
                  <c:v>142.69999999999999</c:v>
                </c:pt>
                <c:pt idx="994">
                  <c:v>142.69999999999999</c:v>
                </c:pt>
                <c:pt idx="995">
                  <c:v>142.69999999999999</c:v>
                </c:pt>
                <c:pt idx="996">
                  <c:v>142.69999999999999</c:v>
                </c:pt>
                <c:pt idx="997">
                  <c:v>142.69999999999999</c:v>
                </c:pt>
                <c:pt idx="998">
                  <c:v>142.69999999999999</c:v>
                </c:pt>
                <c:pt idx="999">
                  <c:v>142.69999999999999</c:v>
                </c:pt>
                <c:pt idx="1000">
                  <c:v>142.69999999999999</c:v>
                </c:pt>
                <c:pt idx="1001">
                  <c:v>142.69999999999999</c:v>
                </c:pt>
                <c:pt idx="1002">
                  <c:v>142.69999999999999</c:v>
                </c:pt>
                <c:pt idx="1003">
                  <c:v>142.69999999999999</c:v>
                </c:pt>
                <c:pt idx="1004">
                  <c:v>142.69999999999999</c:v>
                </c:pt>
                <c:pt idx="1005">
                  <c:v>142.69999999999999</c:v>
                </c:pt>
                <c:pt idx="1006">
                  <c:v>142.69999999999999</c:v>
                </c:pt>
                <c:pt idx="1007">
                  <c:v>142.69999999999999</c:v>
                </c:pt>
                <c:pt idx="1008">
                  <c:v>142.69999999999999</c:v>
                </c:pt>
                <c:pt idx="1009">
                  <c:v>142.69999999999999</c:v>
                </c:pt>
                <c:pt idx="1010">
                  <c:v>142.69999999999999</c:v>
                </c:pt>
                <c:pt idx="1011">
                  <c:v>142.69999999999999</c:v>
                </c:pt>
                <c:pt idx="1012">
                  <c:v>142.69999999999999</c:v>
                </c:pt>
                <c:pt idx="1013">
                  <c:v>142.69999999999999</c:v>
                </c:pt>
                <c:pt idx="1014">
                  <c:v>142.69999999999999</c:v>
                </c:pt>
                <c:pt idx="1015">
                  <c:v>142.69999999999999</c:v>
                </c:pt>
                <c:pt idx="1016">
                  <c:v>142.69999999999999</c:v>
                </c:pt>
                <c:pt idx="1017">
                  <c:v>142.69999999999999</c:v>
                </c:pt>
                <c:pt idx="1018">
                  <c:v>142.69999999999999</c:v>
                </c:pt>
                <c:pt idx="1019">
                  <c:v>142.69999999999999</c:v>
                </c:pt>
                <c:pt idx="1020">
                  <c:v>142.69999999999999</c:v>
                </c:pt>
                <c:pt idx="1021">
                  <c:v>142.69999999999999</c:v>
                </c:pt>
                <c:pt idx="1022">
                  <c:v>142.69999999999999</c:v>
                </c:pt>
                <c:pt idx="1023">
                  <c:v>142.69999999999999</c:v>
                </c:pt>
                <c:pt idx="1024">
                  <c:v>142.69999999999999</c:v>
                </c:pt>
                <c:pt idx="1025">
                  <c:v>142.69999999999999</c:v>
                </c:pt>
                <c:pt idx="1026">
                  <c:v>142.69999999999999</c:v>
                </c:pt>
                <c:pt idx="1027">
                  <c:v>142.69999999999999</c:v>
                </c:pt>
                <c:pt idx="1028">
                  <c:v>142.69999999999999</c:v>
                </c:pt>
                <c:pt idx="1029">
                  <c:v>142.69999999999999</c:v>
                </c:pt>
                <c:pt idx="1030">
                  <c:v>142.69999999999999</c:v>
                </c:pt>
                <c:pt idx="1031">
                  <c:v>142.69999999999999</c:v>
                </c:pt>
                <c:pt idx="1032">
                  <c:v>142.69999999999999</c:v>
                </c:pt>
                <c:pt idx="1033">
                  <c:v>142.69999999999999</c:v>
                </c:pt>
                <c:pt idx="1034">
                  <c:v>142.69999999999999</c:v>
                </c:pt>
                <c:pt idx="1035">
                  <c:v>142.69999999999999</c:v>
                </c:pt>
                <c:pt idx="1036">
                  <c:v>142.69999999999999</c:v>
                </c:pt>
                <c:pt idx="1037">
                  <c:v>142.69999999999999</c:v>
                </c:pt>
                <c:pt idx="1038">
                  <c:v>142.69999999999999</c:v>
                </c:pt>
                <c:pt idx="1039">
                  <c:v>142.69999999999999</c:v>
                </c:pt>
                <c:pt idx="1040">
                  <c:v>142.69999999999999</c:v>
                </c:pt>
                <c:pt idx="1041">
                  <c:v>142.69999999999999</c:v>
                </c:pt>
                <c:pt idx="1042">
                  <c:v>142.69999999999999</c:v>
                </c:pt>
                <c:pt idx="1043">
                  <c:v>142.69999999999999</c:v>
                </c:pt>
                <c:pt idx="1044">
                  <c:v>142.69999999999999</c:v>
                </c:pt>
                <c:pt idx="1045">
                  <c:v>142.69999999999999</c:v>
                </c:pt>
                <c:pt idx="1046">
                  <c:v>142.69999999999999</c:v>
                </c:pt>
                <c:pt idx="1047">
                  <c:v>142.69999999999999</c:v>
                </c:pt>
                <c:pt idx="1048">
                  <c:v>142.69999999999999</c:v>
                </c:pt>
                <c:pt idx="1049">
                  <c:v>142.69999999999999</c:v>
                </c:pt>
                <c:pt idx="1050">
                  <c:v>142.69999999999999</c:v>
                </c:pt>
                <c:pt idx="1051">
                  <c:v>142.69999999999999</c:v>
                </c:pt>
                <c:pt idx="1052">
                  <c:v>142.69999999999999</c:v>
                </c:pt>
                <c:pt idx="1053">
                  <c:v>142.69999999999999</c:v>
                </c:pt>
                <c:pt idx="1054">
                  <c:v>142.69999999999999</c:v>
                </c:pt>
                <c:pt idx="1055">
                  <c:v>142.69999999999999</c:v>
                </c:pt>
                <c:pt idx="1056">
                  <c:v>142.69999999999999</c:v>
                </c:pt>
                <c:pt idx="1057">
                  <c:v>142.69999999999999</c:v>
                </c:pt>
                <c:pt idx="1058">
                  <c:v>142.69999999999999</c:v>
                </c:pt>
                <c:pt idx="1059">
                  <c:v>142.69999999999999</c:v>
                </c:pt>
                <c:pt idx="1060">
                  <c:v>142.69999999999999</c:v>
                </c:pt>
                <c:pt idx="1061">
                  <c:v>142.69999999999999</c:v>
                </c:pt>
                <c:pt idx="1062">
                  <c:v>142.69999999999999</c:v>
                </c:pt>
                <c:pt idx="1063">
                  <c:v>142.69999999999999</c:v>
                </c:pt>
                <c:pt idx="1064">
                  <c:v>142.69999999999999</c:v>
                </c:pt>
                <c:pt idx="1065">
                  <c:v>142.69999999999999</c:v>
                </c:pt>
                <c:pt idx="1066">
                  <c:v>142.69999999999999</c:v>
                </c:pt>
                <c:pt idx="1067">
                  <c:v>142.69999999999999</c:v>
                </c:pt>
                <c:pt idx="1068">
                  <c:v>142.69999999999999</c:v>
                </c:pt>
                <c:pt idx="1069">
                  <c:v>142.69999999999999</c:v>
                </c:pt>
                <c:pt idx="1070">
                  <c:v>142.69999999999999</c:v>
                </c:pt>
                <c:pt idx="1071">
                  <c:v>142.69999999999999</c:v>
                </c:pt>
                <c:pt idx="1072">
                  <c:v>142.69999999999999</c:v>
                </c:pt>
                <c:pt idx="1073">
                  <c:v>142.69999999999999</c:v>
                </c:pt>
                <c:pt idx="1074">
                  <c:v>142.69999999999999</c:v>
                </c:pt>
                <c:pt idx="1075">
                  <c:v>142.69999999999999</c:v>
                </c:pt>
                <c:pt idx="1076">
                  <c:v>142.69999999999999</c:v>
                </c:pt>
                <c:pt idx="1077">
                  <c:v>142.69999999999999</c:v>
                </c:pt>
                <c:pt idx="1078">
                  <c:v>142.69999999999999</c:v>
                </c:pt>
                <c:pt idx="1079">
                  <c:v>142.69999999999999</c:v>
                </c:pt>
                <c:pt idx="1080">
                  <c:v>142.69999999999999</c:v>
                </c:pt>
                <c:pt idx="1081">
                  <c:v>142.69999999999999</c:v>
                </c:pt>
                <c:pt idx="1082">
                  <c:v>142.69999999999999</c:v>
                </c:pt>
                <c:pt idx="1083">
                  <c:v>142.69999999999999</c:v>
                </c:pt>
                <c:pt idx="1084">
                  <c:v>142.69999999999999</c:v>
                </c:pt>
                <c:pt idx="1085">
                  <c:v>142.69999999999999</c:v>
                </c:pt>
                <c:pt idx="1086">
                  <c:v>142.69999999999999</c:v>
                </c:pt>
                <c:pt idx="1087">
                  <c:v>142.69999999999999</c:v>
                </c:pt>
                <c:pt idx="1088">
                  <c:v>142.69999999999999</c:v>
                </c:pt>
                <c:pt idx="1089">
                  <c:v>142.69999999999999</c:v>
                </c:pt>
                <c:pt idx="1090">
                  <c:v>142.69999999999999</c:v>
                </c:pt>
                <c:pt idx="1091">
                  <c:v>142.69999999999999</c:v>
                </c:pt>
                <c:pt idx="1092">
                  <c:v>142.69999999999999</c:v>
                </c:pt>
                <c:pt idx="1093">
                  <c:v>142.69999999999999</c:v>
                </c:pt>
                <c:pt idx="1094">
                  <c:v>142.69999999999999</c:v>
                </c:pt>
                <c:pt idx="1095">
                  <c:v>142.69999999999999</c:v>
                </c:pt>
                <c:pt idx="1096">
                  <c:v>142.69999999999999</c:v>
                </c:pt>
                <c:pt idx="1097">
                  <c:v>142.69999999999999</c:v>
                </c:pt>
                <c:pt idx="1098">
                  <c:v>142.69999999999999</c:v>
                </c:pt>
                <c:pt idx="1099">
                  <c:v>142.69999999999999</c:v>
                </c:pt>
                <c:pt idx="1100">
                  <c:v>142.69999999999999</c:v>
                </c:pt>
                <c:pt idx="1101">
                  <c:v>142.69999999999999</c:v>
                </c:pt>
                <c:pt idx="1102">
                  <c:v>142.69999999999999</c:v>
                </c:pt>
                <c:pt idx="1103">
                  <c:v>142.69999999999999</c:v>
                </c:pt>
                <c:pt idx="1104">
                  <c:v>142.69999999999999</c:v>
                </c:pt>
                <c:pt idx="1105">
                  <c:v>142.69999999999999</c:v>
                </c:pt>
                <c:pt idx="1106">
                  <c:v>142.69999999999999</c:v>
                </c:pt>
                <c:pt idx="1107">
                  <c:v>142.69999999999999</c:v>
                </c:pt>
                <c:pt idx="1108">
                  <c:v>142.69999999999999</c:v>
                </c:pt>
                <c:pt idx="1109">
                  <c:v>142.69999999999999</c:v>
                </c:pt>
                <c:pt idx="1110">
                  <c:v>142.69999999999999</c:v>
                </c:pt>
                <c:pt idx="1111">
                  <c:v>142.69999999999999</c:v>
                </c:pt>
                <c:pt idx="1112">
                  <c:v>142.69999999999999</c:v>
                </c:pt>
                <c:pt idx="1113">
                  <c:v>142.69999999999999</c:v>
                </c:pt>
                <c:pt idx="1114">
                  <c:v>142.69999999999999</c:v>
                </c:pt>
                <c:pt idx="1115">
                  <c:v>142.69999999999999</c:v>
                </c:pt>
                <c:pt idx="1116">
                  <c:v>142.69999999999999</c:v>
                </c:pt>
                <c:pt idx="1117">
                  <c:v>142.69999999999999</c:v>
                </c:pt>
                <c:pt idx="1118">
                  <c:v>142.69999999999999</c:v>
                </c:pt>
                <c:pt idx="1119">
                  <c:v>142.69999999999999</c:v>
                </c:pt>
                <c:pt idx="1120">
                  <c:v>142.69999999999999</c:v>
                </c:pt>
                <c:pt idx="1121">
                  <c:v>142.69999999999999</c:v>
                </c:pt>
                <c:pt idx="1122">
                  <c:v>142.69999999999999</c:v>
                </c:pt>
                <c:pt idx="1123">
                  <c:v>142.69999999999999</c:v>
                </c:pt>
                <c:pt idx="1124">
                  <c:v>142.69999999999999</c:v>
                </c:pt>
                <c:pt idx="1125">
                  <c:v>142.69999999999999</c:v>
                </c:pt>
                <c:pt idx="1126">
                  <c:v>142.69999999999999</c:v>
                </c:pt>
                <c:pt idx="1127">
                  <c:v>142.69999999999999</c:v>
                </c:pt>
                <c:pt idx="1128">
                  <c:v>142.69999999999999</c:v>
                </c:pt>
                <c:pt idx="1129">
                  <c:v>142.69999999999999</c:v>
                </c:pt>
                <c:pt idx="1130">
                  <c:v>142.69999999999999</c:v>
                </c:pt>
                <c:pt idx="1131">
                  <c:v>142.69999999999999</c:v>
                </c:pt>
                <c:pt idx="1132">
                  <c:v>142.69999999999999</c:v>
                </c:pt>
                <c:pt idx="1133">
                  <c:v>142.69999999999999</c:v>
                </c:pt>
                <c:pt idx="1134">
                  <c:v>142.69999999999999</c:v>
                </c:pt>
                <c:pt idx="1135">
                  <c:v>142.69999999999999</c:v>
                </c:pt>
                <c:pt idx="1136">
                  <c:v>142.69999999999999</c:v>
                </c:pt>
                <c:pt idx="1137">
                  <c:v>142.69999999999999</c:v>
                </c:pt>
                <c:pt idx="1138">
                  <c:v>142.69999999999999</c:v>
                </c:pt>
                <c:pt idx="1139">
                  <c:v>142.69999999999999</c:v>
                </c:pt>
                <c:pt idx="1140">
                  <c:v>142.69999999999999</c:v>
                </c:pt>
                <c:pt idx="1141">
                  <c:v>142.69999999999999</c:v>
                </c:pt>
                <c:pt idx="1142">
                  <c:v>142.69999999999999</c:v>
                </c:pt>
                <c:pt idx="1143">
                  <c:v>142.69999999999999</c:v>
                </c:pt>
                <c:pt idx="1144">
                  <c:v>142.69999999999999</c:v>
                </c:pt>
                <c:pt idx="1145">
                  <c:v>142.69999999999999</c:v>
                </c:pt>
                <c:pt idx="1146">
                  <c:v>142.69999999999999</c:v>
                </c:pt>
                <c:pt idx="1147">
                  <c:v>142.69999999999999</c:v>
                </c:pt>
                <c:pt idx="1148">
                  <c:v>142.69999999999999</c:v>
                </c:pt>
                <c:pt idx="1149">
                  <c:v>142.69999999999999</c:v>
                </c:pt>
                <c:pt idx="1150">
                  <c:v>142.69999999999999</c:v>
                </c:pt>
                <c:pt idx="1151">
                  <c:v>142.69999999999999</c:v>
                </c:pt>
                <c:pt idx="1152">
                  <c:v>142.69999999999999</c:v>
                </c:pt>
                <c:pt idx="1153">
                  <c:v>142.69999999999999</c:v>
                </c:pt>
                <c:pt idx="1154">
                  <c:v>142.69999999999999</c:v>
                </c:pt>
                <c:pt idx="1155">
                  <c:v>142.69999999999999</c:v>
                </c:pt>
                <c:pt idx="1156">
                  <c:v>142.69999999999999</c:v>
                </c:pt>
                <c:pt idx="1157">
                  <c:v>142.69999999999999</c:v>
                </c:pt>
                <c:pt idx="1158">
                  <c:v>142.69999999999999</c:v>
                </c:pt>
                <c:pt idx="1159">
                  <c:v>142.69999999999999</c:v>
                </c:pt>
                <c:pt idx="1160">
                  <c:v>142.69999999999999</c:v>
                </c:pt>
                <c:pt idx="1161">
                  <c:v>142.69999999999999</c:v>
                </c:pt>
                <c:pt idx="1162">
                  <c:v>142.69999999999999</c:v>
                </c:pt>
                <c:pt idx="1163">
                  <c:v>142.69999999999999</c:v>
                </c:pt>
                <c:pt idx="1164">
                  <c:v>142.69999999999999</c:v>
                </c:pt>
                <c:pt idx="1165">
                  <c:v>142.69999999999999</c:v>
                </c:pt>
                <c:pt idx="1166">
                  <c:v>142.69999999999999</c:v>
                </c:pt>
                <c:pt idx="1167">
                  <c:v>142.69999999999999</c:v>
                </c:pt>
                <c:pt idx="1168">
                  <c:v>142.69999999999999</c:v>
                </c:pt>
                <c:pt idx="1169">
                  <c:v>142.69999999999999</c:v>
                </c:pt>
                <c:pt idx="1170">
                  <c:v>142.69999999999999</c:v>
                </c:pt>
                <c:pt idx="1171">
                  <c:v>142.69999999999999</c:v>
                </c:pt>
                <c:pt idx="1172">
                  <c:v>142.69999999999999</c:v>
                </c:pt>
                <c:pt idx="1173">
                  <c:v>142.69999999999999</c:v>
                </c:pt>
                <c:pt idx="1174">
                  <c:v>142.69999999999999</c:v>
                </c:pt>
                <c:pt idx="1175">
                  <c:v>142.69999999999999</c:v>
                </c:pt>
                <c:pt idx="1176">
                  <c:v>142.69999999999999</c:v>
                </c:pt>
                <c:pt idx="1177">
                  <c:v>142.69999999999999</c:v>
                </c:pt>
                <c:pt idx="1178">
                  <c:v>142.69999999999999</c:v>
                </c:pt>
                <c:pt idx="1179">
                  <c:v>142.69999999999999</c:v>
                </c:pt>
                <c:pt idx="1180">
                  <c:v>142.69999999999999</c:v>
                </c:pt>
                <c:pt idx="1181">
                  <c:v>142.69999999999999</c:v>
                </c:pt>
                <c:pt idx="1182">
                  <c:v>142.69999999999999</c:v>
                </c:pt>
                <c:pt idx="1183">
                  <c:v>142.69999999999999</c:v>
                </c:pt>
                <c:pt idx="1184">
                  <c:v>142.69999999999999</c:v>
                </c:pt>
                <c:pt idx="1185">
                  <c:v>142.69999999999999</c:v>
                </c:pt>
                <c:pt idx="1186">
                  <c:v>142.69999999999999</c:v>
                </c:pt>
                <c:pt idx="1187">
                  <c:v>142.69999999999999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'HR Chart Data'!$M$7</c:f>
              <c:strCache>
                <c:ptCount val="1"/>
                <c:pt idx="0">
                  <c:v> AT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3.290909336718841E-3"/>
                  <c:y val="-1.6196673528466057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[0]!HRData9</c:f>
              <c:numCache>
                <c:formatCode>General</c:formatCode>
                <c:ptCount val="1188"/>
                <c:pt idx="0">
                  <c:v>0</c:v>
                </c:pt>
                <c:pt idx="1">
                  <c:v>156.80000000000001</c:v>
                </c:pt>
                <c:pt idx="2">
                  <c:v>156.80000000000001</c:v>
                </c:pt>
                <c:pt idx="3">
                  <c:v>156.80000000000001</c:v>
                </c:pt>
                <c:pt idx="4">
                  <c:v>156.80000000000001</c:v>
                </c:pt>
                <c:pt idx="5">
                  <c:v>156.80000000000001</c:v>
                </c:pt>
                <c:pt idx="6">
                  <c:v>156.80000000000001</c:v>
                </c:pt>
                <c:pt idx="7">
                  <c:v>156.80000000000001</c:v>
                </c:pt>
                <c:pt idx="8">
                  <c:v>156.80000000000001</c:v>
                </c:pt>
                <c:pt idx="9">
                  <c:v>156.80000000000001</c:v>
                </c:pt>
                <c:pt idx="10">
                  <c:v>156.80000000000001</c:v>
                </c:pt>
                <c:pt idx="11">
                  <c:v>156.80000000000001</c:v>
                </c:pt>
                <c:pt idx="12">
                  <c:v>156.80000000000001</c:v>
                </c:pt>
                <c:pt idx="13">
                  <c:v>156.80000000000001</c:v>
                </c:pt>
                <c:pt idx="14">
                  <c:v>156.80000000000001</c:v>
                </c:pt>
                <c:pt idx="15">
                  <c:v>156.80000000000001</c:v>
                </c:pt>
                <c:pt idx="16">
                  <c:v>156.80000000000001</c:v>
                </c:pt>
                <c:pt idx="17">
                  <c:v>156.80000000000001</c:v>
                </c:pt>
                <c:pt idx="18">
                  <c:v>156.80000000000001</c:v>
                </c:pt>
                <c:pt idx="19">
                  <c:v>156.80000000000001</c:v>
                </c:pt>
                <c:pt idx="20">
                  <c:v>156.80000000000001</c:v>
                </c:pt>
                <c:pt idx="21">
                  <c:v>156.80000000000001</c:v>
                </c:pt>
                <c:pt idx="22">
                  <c:v>156.80000000000001</c:v>
                </c:pt>
                <c:pt idx="23">
                  <c:v>156.80000000000001</c:v>
                </c:pt>
                <c:pt idx="24">
                  <c:v>156.80000000000001</c:v>
                </c:pt>
                <c:pt idx="25">
                  <c:v>156.80000000000001</c:v>
                </c:pt>
                <c:pt idx="26">
                  <c:v>156.80000000000001</c:v>
                </c:pt>
                <c:pt idx="27">
                  <c:v>156.80000000000001</c:v>
                </c:pt>
                <c:pt idx="28">
                  <c:v>156.80000000000001</c:v>
                </c:pt>
                <c:pt idx="29">
                  <c:v>156.80000000000001</c:v>
                </c:pt>
                <c:pt idx="30">
                  <c:v>156.80000000000001</c:v>
                </c:pt>
                <c:pt idx="31">
                  <c:v>156.80000000000001</c:v>
                </c:pt>
                <c:pt idx="32">
                  <c:v>156.80000000000001</c:v>
                </c:pt>
                <c:pt idx="33">
                  <c:v>156.80000000000001</c:v>
                </c:pt>
                <c:pt idx="34">
                  <c:v>156.80000000000001</c:v>
                </c:pt>
                <c:pt idx="35">
                  <c:v>156.80000000000001</c:v>
                </c:pt>
                <c:pt idx="36">
                  <c:v>156.80000000000001</c:v>
                </c:pt>
                <c:pt idx="37">
                  <c:v>156.80000000000001</c:v>
                </c:pt>
                <c:pt idx="38">
                  <c:v>156.80000000000001</c:v>
                </c:pt>
                <c:pt idx="39">
                  <c:v>156.80000000000001</c:v>
                </c:pt>
                <c:pt idx="40">
                  <c:v>156.80000000000001</c:v>
                </c:pt>
                <c:pt idx="41">
                  <c:v>156.80000000000001</c:v>
                </c:pt>
                <c:pt idx="42">
                  <c:v>156.80000000000001</c:v>
                </c:pt>
                <c:pt idx="43">
                  <c:v>156.80000000000001</c:v>
                </c:pt>
                <c:pt idx="44">
                  <c:v>156.80000000000001</c:v>
                </c:pt>
                <c:pt idx="45">
                  <c:v>156.80000000000001</c:v>
                </c:pt>
                <c:pt idx="46">
                  <c:v>156.80000000000001</c:v>
                </c:pt>
                <c:pt idx="47">
                  <c:v>156.80000000000001</c:v>
                </c:pt>
                <c:pt idx="48">
                  <c:v>156.80000000000001</c:v>
                </c:pt>
                <c:pt idx="49">
                  <c:v>156.80000000000001</c:v>
                </c:pt>
                <c:pt idx="50">
                  <c:v>156.80000000000001</c:v>
                </c:pt>
                <c:pt idx="51">
                  <c:v>156.80000000000001</c:v>
                </c:pt>
                <c:pt idx="52">
                  <c:v>156.80000000000001</c:v>
                </c:pt>
                <c:pt idx="53">
                  <c:v>156.80000000000001</c:v>
                </c:pt>
                <c:pt idx="54">
                  <c:v>156.80000000000001</c:v>
                </c:pt>
                <c:pt idx="55">
                  <c:v>156.80000000000001</c:v>
                </c:pt>
                <c:pt idx="56">
                  <c:v>156.80000000000001</c:v>
                </c:pt>
                <c:pt idx="57">
                  <c:v>156.80000000000001</c:v>
                </c:pt>
                <c:pt idx="58">
                  <c:v>156.80000000000001</c:v>
                </c:pt>
                <c:pt idx="59">
                  <c:v>156.80000000000001</c:v>
                </c:pt>
                <c:pt idx="60">
                  <c:v>156.80000000000001</c:v>
                </c:pt>
                <c:pt idx="61">
                  <c:v>156.80000000000001</c:v>
                </c:pt>
                <c:pt idx="62">
                  <c:v>156.80000000000001</c:v>
                </c:pt>
                <c:pt idx="63">
                  <c:v>156.80000000000001</c:v>
                </c:pt>
                <c:pt idx="64">
                  <c:v>156.80000000000001</c:v>
                </c:pt>
                <c:pt idx="65">
                  <c:v>156.80000000000001</c:v>
                </c:pt>
                <c:pt idx="66">
                  <c:v>156.80000000000001</c:v>
                </c:pt>
                <c:pt idx="67">
                  <c:v>156.80000000000001</c:v>
                </c:pt>
                <c:pt idx="68">
                  <c:v>156.80000000000001</c:v>
                </c:pt>
                <c:pt idx="69">
                  <c:v>156.80000000000001</c:v>
                </c:pt>
                <c:pt idx="70">
                  <c:v>156.80000000000001</c:v>
                </c:pt>
                <c:pt idx="71">
                  <c:v>156.80000000000001</c:v>
                </c:pt>
                <c:pt idx="72">
                  <c:v>156.80000000000001</c:v>
                </c:pt>
                <c:pt idx="73">
                  <c:v>156.80000000000001</c:v>
                </c:pt>
                <c:pt idx="74">
                  <c:v>156.80000000000001</c:v>
                </c:pt>
                <c:pt idx="75">
                  <c:v>156.80000000000001</c:v>
                </c:pt>
                <c:pt idx="76">
                  <c:v>156.80000000000001</c:v>
                </c:pt>
                <c:pt idx="77">
                  <c:v>156.80000000000001</c:v>
                </c:pt>
                <c:pt idx="78">
                  <c:v>156.80000000000001</c:v>
                </c:pt>
                <c:pt idx="79">
                  <c:v>156.80000000000001</c:v>
                </c:pt>
                <c:pt idx="80">
                  <c:v>156.80000000000001</c:v>
                </c:pt>
                <c:pt idx="81">
                  <c:v>156.80000000000001</c:v>
                </c:pt>
                <c:pt idx="82">
                  <c:v>156.80000000000001</c:v>
                </c:pt>
                <c:pt idx="83">
                  <c:v>156.80000000000001</c:v>
                </c:pt>
                <c:pt idx="84">
                  <c:v>156.80000000000001</c:v>
                </c:pt>
                <c:pt idx="85">
                  <c:v>156.80000000000001</c:v>
                </c:pt>
                <c:pt idx="86">
                  <c:v>156.80000000000001</c:v>
                </c:pt>
                <c:pt idx="87">
                  <c:v>156.80000000000001</c:v>
                </c:pt>
                <c:pt idx="88">
                  <c:v>156.80000000000001</c:v>
                </c:pt>
                <c:pt idx="89">
                  <c:v>156.80000000000001</c:v>
                </c:pt>
                <c:pt idx="90">
                  <c:v>156.80000000000001</c:v>
                </c:pt>
                <c:pt idx="91">
                  <c:v>156.80000000000001</c:v>
                </c:pt>
                <c:pt idx="92">
                  <c:v>156.80000000000001</c:v>
                </c:pt>
                <c:pt idx="93">
                  <c:v>156.80000000000001</c:v>
                </c:pt>
                <c:pt idx="94">
                  <c:v>156.80000000000001</c:v>
                </c:pt>
                <c:pt idx="95">
                  <c:v>156.80000000000001</c:v>
                </c:pt>
                <c:pt idx="96">
                  <c:v>156.80000000000001</c:v>
                </c:pt>
                <c:pt idx="97">
                  <c:v>156.80000000000001</c:v>
                </c:pt>
                <c:pt idx="98">
                  <c:v>156.80000000000001</c:v>
                </c:pt>
                <c:pt idx="99">
                  <c:v>156.80000000000001</c:v>
                </c:pt>
                <c:pt idx="100">
                  <c:v>156.80000000000001</c:v>
                </c:pt>
                <c:pt idx="101">
                  <c:v>156.80000000000001</c:v>
                </c:pt>
                <c:pt idx="102">
                  <c:v>156.80000000000001</c:v>
                </c:pt>
                <c:pt idx="103">
                  <c:v>156.80000000000001</c:v>
                </c:pt>
                <c:pt idx="104">
                  <c:v>156.80000000000001</c:v>
                </c:pt>
                <c:pt idx="105">
                  <c:v>156.80000000000001</c:v>
                </c:pt>
                <c:pt idx="106">
                  <c:v>156.80000000000001</c:v>
                </c:pt>
                <c:pt idx="107">
                  <c:v>156.80000000000001</c:v>
                </c:pt>
                <c:pt idx="108">
                  <c:v>156.80000000000001</c:v>
                </c:pt>
                <c:pt idx="109">
                  <c:v>156.80000000000001</c:v>
                </c:pt>
                <c:pt idx="110">
                  <c:v>156.80000000000001</c:v>
                </c:pt>
                <c:pt idx="111">
                  <c:v>156.80000000000001</c:v>
                </c:pt>
                <c:pt idx="112">
                  <c:v>156.80000000000001</c:v>
                </c:pt>
                <c:pt idx="113">
                  <c:v>156.80000000000001</c:v>
                </c:pt>
                <c:pt idx="114">
                  <c:v>156.80000000000001</c:v>
                </c:pt>
                <c:pt idx="115">
                  <c:v>156.80000000000001</c:v>
                </c:pt>
                <c:pt idx="116">
                  <c:v>156.80000000000001</c:v>
                </c:pt>
                <c:pt idx="117">
                  <c:v>156.80000000000001</c:v>
                </c:pt>
                <c:pt idx="118">
                  <c:v>156.80000000000001</c:v>
                </c:pt>
                <c:pt idx="119">
                  <c:v>156.80000000000001</c:v>
                </c:pt>
                <c:pt idx="120">
                  <c:v>156.80000000000001</c:v>
                </c:pt>
                <c:pt idx="121">
                  <c:v>156.80000000000001</c:v>
                </c:pt>
                <c:pt idx="122">
                  <c:v>156.80000000000001</c:v>
                </c:pt>
                <c:pt idx="123">
                  <c:v>156.80000000000001</c:v>
                </c:pt>
                <c:pt idx="124">
                  <c:v>156.80000000000001</c:v>
                </c:pt>
                <c:pt idx="125">
                  <c:v>156.80000000000001</c:v>
                </c:pt>
                <c:pt idx="126">
                  <c:v>156.80000000000001</c:v>
                </c:pt>
                <c:pt idx="127">
                  <c:v>156.80000000000001</c:v>
                </c:pt>
                <c:pt idx="128">
                  <c:v>156.80000000000001</c:v>
                </c:pt>
                <c:pt idx="129">
                  <c:v>156.80000000000001</c:v>
                </c:pt>
                <c:pt idx="130">
                  <c:v>156.80000000000001</c:v>
                </c:pt>
                <c:pt idx="131">
                  <c:v>156.80000000000001</c:v>
                </c:pt>
                <c:pt idx="132">
                  <c:v>156.80000000000001</c:v>
                </c:pt>
                <c:pt idx="133">
                  <c:v>156.80000000000001</c:v>
                </c:pt>
                <c:pt idx="134">
                  <c:v>156.80000000000001</c:v>
                </c:pt>
                <c:pt idx="135">
                  <c:v>156.80000000000001</c:v>
                </c:pt>
                <c:pt idx="136">
                  <c:v>156.80000000000001</c:v>
                </c:pt>
                <c:pt idx="137">
                  <c:v>156.80000000000001</c:v>
                </c:pt>
                <c:pt idx="138">
                  <c:v>156.80000000000001</c:v>
                </c:pt>
                <c:pt idx="139">
                  <c:v>156.80000000000001</c:v>
                </c:pt>
                <c:pt idx="140">
                  <c:v>156.80000000000001</c:v>
                </c:pt>
                <c:pt idx="141">
                  <c:v>156.80000000000001</c:v>
                </c:pt>
                <c:pt idx="142">
                  <c:v>156.80000000000001</c:v>
                </c:pt>
                <c:pt idx="143">
                  <c:v>156.80000000000001</c:v>
                </c:pt>
                <c:pt idx="144">
                  <c:v>156.80000000000001</c:v>
                </c:pt>
                <c:pt idx="145">
                  <c:v>156.80000000000001</c:v>
                </c:pt>
                <c:pt idx="146">
                  <c:v>156.80000000000001</c:v>
                </c:pt>
                <c:pt idx="147">
                  <c:v>156.80000000000001</c:v>
                </c:pt>
                <c:pt idx="148">
                  <c:v>156.80000000000001</c:v>
                </c:pt>
                <c:pt idx="149">
                  <c:v>156.80000000000001</c:v>
                </c:pt>
                <c:pt idx="150">
                  <c:v>156.80000000000001</c:v>
                </c:pt>
                <c:pt idx="151">
                  <c:v>156.80000000000001</c:v>
                </c:pt>
                <c:pt idx="152">
                  <c:v>156.80000000000001</c:v>
                </c:pt>
                <c:pt idx="153">
                  <c:v>156.80000000000001</c:v>
                </c:pt>
                <c:pt idx="154">
                  <c:v>156.80000000000001</c:v>
                </c:pt>
                <c:pt idx="155">
                  <c:v>156.80000000000001</c:v>
                </c:pt>
                <c:pt idx="156">
                  <c:v>156.80000000000001</c:v>
                </c:pt>
                <c:pt idx="157">
                  <c:v>156.80000000000001</c:v>
                </c:pt>
                <c:pt idx="158">
                  <c:v>156.80000000000001</c:v>
                </c:pt>
                <c:pt idx="159">
                  <c:v>156.80000000000001</c:v>
                </c:pt>
                <c:pt idx="160">
                  <c:v>156.80000000000001</c:v>
                </c:pt>
                <c:pt idx="161">
                  <c:v>156.80000000000001</c:v>
                </c:pt>
                <c:pt idx="162">
                  <c:v>156.80000000000001</c:v>
                </c:pt>
                <c:pt idx="163">
                  <c:v>156.80000000000001</c:v>
                </c:pt>
                <c:pt idx="164">
                  <c:v>156.80000000000001</c:v>
                </c:pt>
                <c:pt idx="165">
                  <c:v>156.80000000000001</c:v>
                </c:pt>
                <c:pt idx="166">
                  <c:v>156.80000000000001</c:v>
                </c:pt>
                <c:pt idx="167">
                  <c:v>156.80000000000001</c:v>
                </c:pt>
                <c:pt idx="168">
                  <c:v>156.80000000000001</c:v>
                </c:pt>
                <c:pt idx="169">
                  <c:v>156.80000000000001</c:v>
                </c:pt>
                <c:pt idx="170">
                  <c:v>156.80000000000001</c:v>
                </c:pt>
                <c:pt idx="171">
                  <c:v>156.80000000000001</c:v>
                </c:pt>
                <c:pt idx="172">
                  <c:v>156.80000000000001</c:v>
                </c:pt>
                <c:pt idx="173">
                  <c:v>156.80000000000001</c:v>
                </c:pt>
                <c:pt idx="174">
                  <c:v>156.80000000000001</c:v>
                </c:pt>
                <c:pt idx="175">
                  <c:v>156.80000000000001</c:v>
                </c:pt>
                <c:pt idx="176">
                  <c:v>156.80000000000001</c:v>
                </c:pt>
                <c:pt idx="177">
                  <c:v>156.80000000000001</c:v>
                </c:pt>
                <c:pt idx="178">
                  <c:v>156.80000000000001</c:v>
                </c:pt>
                <c:pt idx="179">
                  <c:v>156.80000000000001</c:v>
                </c:pt>
                <c:pt idx="180">
                  <c:v>156.80000000000001</c:v>
                </c:pt>
                <c:pt idx="181">
                  <c:v>156.80000000000001</c:v>
                </c:pt>
                <c:pt idx="182">
                  <c:v>156.80000000000001</c:v>
                </c:pt>
                <c:pt idx="183">
                  <c:v>156.80000000000001</c:v>
                </c:pt>
                <c:pt idx="184">
                  <c:v>156.80000000000001</c:v>
                </c:pt>
                <c:pt idx="185">
                  <c:v>156.80000000000001</c:v>
                </c:pt>
                <c:pt idx="186">
                  <c:v>156.80000000000001</c:v>
                </c:pt>
                <c:pt idx="187">
                  <c:v>156.80000000000001</c:v>
                </c:pt>
                <c:pt idx="188">
                  <c:v>156.80000000000001</c:v>
                </c:pt>
                <c:pt idx="189">
                  <c:v>156.80000000000001</c:v>
                </c:pt>
                <c:pt idx="190">
                  <c:v>156.80000000000001</c:v>
                </c:pt>
                <c:pt idx="191">
                  <c:v>156.80000000000001</c:v>
                </c:pt>
                <c:pt idx="192">
                  <c:v>156.80000000000001</c:v>
                </c:pt>
                <c:pt idx="193">
                  <c:v>156.80000000000001</c:v>
                </c:pt>
                <c:pt idx="194">
                  <c:v>156.80000000000001</c:v>
                </c:pt>
                <c:pt idx="195">
                  <c:v>156.80000000000001</c:v>
                </c:pt>
                <c:pt idx="196">
                  <c:v>156.80000000000001</c:v>
                </c:pt>
                <c:pt idx="197">
                  <c:v>156.80000000000001</c:v>
                </c:pt>
                <c:pt idx="198">
                  <c:v>156.80000000000001</c:v>
                </c:pt>
                <c:pt idx="199">
                  <c:v>156.80000000000001</c:v>
                </c:pt>
                <c:pt idx="200">
                  <c:v>156.80000000000001</c:v>
                </c:pt>
                <c:pt idx="201">
                  <c:v>156.80000000000001</c:v>
                </c:pt>
                <c:pt idx="202">
                  <c:v>156.80000000000001</c:v>
                </c:pt>
                <c:pt idx="203">
                  <c:v>156.80000000000001</c:v>
                </c:pt>
                <c:pt idx="204">
                  <c:v>156.80000000000001</c:v>
                </c:pt>
                <c:pt idx="205">
                  <c:v>156.80000000000001</c:v>
                </c:pt>
                <c:pt idx="206">
                  <c:v>156.80000000000001</c:v>
                </c:pt>
                <c:pt idx="207">
                  <c:v>156.80000000000001</c:v>
                </c:pt>
                <c:pt idx="208">
                  <c:v>156.80000000000001</c:v>
                </c:pt>
                <c:pt idx="209">
                  <c:v>156.80000000000001</c:v>
                </c:pt>
                <c:pt idx="210">
                  <c:v>156.80000000000001</c:v>
                </c:pt>
                <c:pt idx="211">
                  <c:v>156.80000000000001</c:v>
                </c:pt>
                <c:pt idx="212">
                  <c:v>156.80000000000001</c:v>
                </c:pt>
                <c:pt idx="213">
                  <c:v>156.80000000000001</c:v>
                </c:pt>
                <c:pt idx="214">
                  <c:v>156.80000000000001</c:v>
                </c:pt>
                <c:pt idx="215">
                  <c:v>156.80000000000001</c:v>
                </c:pt>
                <c:pt idx="216">
                  <c:v>156.80000000000001</c:v>
                </c:pt>
                <c:pt idx="217">
                  <c:v>156.80000000000001</c:v>
                </c:pt>
                <c:pt idx="218">
                  <c:v>156.80000000000001</c:v>
                </c:pt>
                <c:pt idx="219">
                  <c:v>156.80000000000001</c:v>
                </c:pt>
                <c:pt idx="220">
                  <c:v>156.80000000000001</c:v>
                </c:pt>
                <c:pt idx="221">
                  <c:v>156.80000000000001</c:v>
                </c:pt>
                <c:pt idx="222">
                  <c:v>156.80000000000001</c:v>
                </c:pt>
                <c:pt idx="223">
                  <c:v>156.80000000000001</c:v>
                </c:pt>
                <c:pt idx="224">
                  <c:v>156.80000000000001</c:v>
                </c:pt>
                <c:pt idx="225">
                  <c:v>156.80000000000001</c:v>
                </c:pt>
                <c:pt idx="226">
                  <c:v>156.80000000000001</c:v>
                </c:pt>
                <c:pt idx="227">
                  <c:v>156.80000000000001</c:v>
                </c:pt>
                <c:pt idx="228">
                  <c:v>156.80000000000001</c:v>
                </c:pt>
                <c:pt idx="229">
                  <c:v>156.80000000000001</c:v>
                </c:pt>
                <c:pt idx="230">
                  <c:v>156.80000000000001</c:v>
                </c:pt>
                <c:pt idx="231">
                  <c:v>156.80000000000001</c:v>
                </c:pt>
                <c:pt idx="232">
                  <c:v>156.80000000000001</c:v>
                </c:pt>
                <c:pt idx="233">
                  <c:v>156.80000000000001</c:v>
                </c:pt>
                <c:pt idx="234">
                  <c:v>156.80000000000001</c:v>
                </c:pt>
                <c:pt idx="235">
                  <c:v>156.80000000000001</c:v>
                </c:pt>
                <c:pt idx="236">
                  <c:v>156.80000000000001</c:v>
                </c:pt>
                <c:pt idx="237">
                  <c:v>156.80000000000001</c:v>
                </c:pt>
                <c:pt idx="238">
                  <c:v>156.80000000000001</c:v>
                </c:pt>
                <c:pt idx="239">
                  <c:v>156.80000000000001</c:v>
                </c:pt>
                <c:pt idx="240">
                  <c:v>156.80000000000001</c:v>
                </c:pt>
                <c:pt idx="241">
                  <c:v>156.80000000000001</c:v>
                </c:pt>
                <c:pt idx="242">
                  <c:v>156.80000000000001</c:v>
                </c:pt>
                <c:pt idx="243">
                  <c:v>156.80000000000001</c:v>
                </c:pt>
                <c:pt idx="244">
                  <c:v>156.80000000000001</c:v>
                </c:pt>
                <c:pt idx="245">
                  <c:v>156.80000000000001</c:v>
                </c:pt>
                <c:pt idx="246">
                  <c:v>156.80000000000001</c:v>
                </c:pt>
                <c:pt idx="247">
                  <c:v>156.80000000000001</c:v>
                </c:pt>
                <c:pt idx="248">
                  <c:v>156.80000000000001</c:v>
                </c:pt>
                <c:pt idx="249">
                  <c:v>156.80000000000001</c:v>
                </c:pt>
                <c:pt idx="250">
                  <c:v>156.80000000000001</c:v>
                </c:pt>
                <c:pt idx="251">
                  <c:v>156.80000000000001</c:v>
                </c:pt>
                <c:pt idx="252">
                  <c:v>156.80000000000001</c:v>
                </c:pt>
                <c:pt idx="253">
                  <c:v>156.80000000000001</c:v>
                </c:pt>
                <c:pt idx="254">
                  <c:v>156.80000000000001</c:v>
                </c:pt>
                <c:pt idx="255">
                  <c:v>156.80000000000001</c:v>
                </c:pt>
                <c:pt idx="256">
                  <c:v>156.80000000000001</c:v>
                </c:pt>
                <c:pt idx="257">
                  <c:v>156.80000000000001</c:v>
                </c:pt>
                <c:pt idx="258">
                  <c:v>156.80000000000001</c:v>
                </c:pt>
                <c:pt idx="259">
                  <c:v>156.80000000000001</c:v>
                </c:pt>
                <c:pt idx="260">
                  <c:v>156.80000000000001</c:v>
                </c:pt>
                <c:pt idx="261">
                  <c:v>156.80000000000001</c:v>
                </c:pt>
                <c:pt idx="262">
                  <c:v>156.80000000000001</c:v>
                </c:pt>
                <c:pt idx="263">
                  <c:v>156.80000000000001</c:v>
                </c:pt>
                <c:pt idx="264">
                  <c:v>156.80000000000001</c:v>
                </c:pt>
                <c:pt idx="265">
                  <c:v>156.80000000000001</c:v>
                </c:pt>
                <c:pt idx="266">
                  <c:v>156.80000000000001</c:v>
                </c:pt>
                <c:pt idx="267">
                  <c:v>156.80000000000001</c:v>
                </c:pt>
                <c:pt idx="268">
                  <c:v>156.80000000000001</c:v>
                </c:pt>
                <c:pt idx="269">
                  <c:v>156.80000000000001</c:v>
                </c:pt>
                <c:pt idx="270">
                  <c:v>156.80000000000001</c:v>
                </c:pt>
                <c:pt idx="271">
                  <c:v>156.80000000000001</c:v>
                </c:pt>
                <c:pt idx="272">
                  <c:v>156.80000000000001</c:v>
                </c:pt>
                <c:pt idx="273">
                  <c:v>156.80000000000001</c:v>
                </c:pt>
                <c:pt idx="274">
                  <c:v>156.80000000000001</c:v>
                </c:pt>
                <c:pt idx="275">
                  <c:v>156.80000000000001</c:v>
                </c:pt>
                <c:pt idx="276">
                  <c:v>156.80000000000001</c:v>
                </c:pt>
                <c:pt idx="277">
                  <c:v>156.80000000000001</c:v>
                </c:pt>
                <c:pt idx="278">
                  <c:v>156.80000000000001</c:v>
                </c:pt>
                <c:pt idx="279">
                  <c:v>156.80000000000001</c:v>
                </c:pt>
                <c:pt idx="280">
                  <c:v>156.80000000000001</c:v>
                </c:pt>
                <c:pt idx="281">
                  <c:v>156.80000000000001</c:v>
                </c:pt>
                <c:pt idx="282">
                  <c:v>156.80000000000001</c:v>
                </c:pt>
                <c:pt idx="283">
                  <c:v>156.80000000000001</c:v>
                </c:pt>
                <c:pt idx="284">
                  <c:v>156.80000000000001</c:v>
                </c:pt>
                <c:pt idx="285">
                  <c:v>156.80000000000001</c:v>
                </c:pt>
                <c:pt idx="286">
                  <c:v>156.80000000000001</c:v>
                </c:pt>
                <c:pt idx="287">
                  <c:v>156.80000000000001</c:v>
                </c:pt>
                <c:pt idx="288">
                  <c:v>156.80000000000001</c:v>
                </c:pt>
                <c:pt idx="289">
                  <c:v>156.80000000000001</c:v>
                </c:pt>
                <c:pt idx="290">
                  <c:v>156.80000000000001</c:v>
                </c:pt>
                <c:pt idx="291">
                  <c:v>156.80000000000001</c:v>
                </c:pt>
                <c:pt idx="292">
                  <c:v>156.80000000000001</c:v>
                </c:pt>
                <c:pt idx="293">
                  <c:v>156.80000000000001</c:v>
                </c:pt>
                <c:pt idx="294">
                  <c:v>156.80000000000001</c:v>
                </c:pt>
                <c:pt idx="295">
                  <c:v>156.80000000000001</c:v>
                </c:pt>
                <c:pt idx="296">
                  <c:v>156.80000000000001</c:v>
                </c:pt>
                <c:pt idx="297">
                  <c:v>156.80000000000001</c:v>
                </c:pt>
                <c:pt idx="298">
                  <c:v>156.80000000000001</c:v>
                </c:pt>
                <c:pt idx="299">
                  <c:v>156.80000000000001</c:v>
                </c:pt>
                <c:pt idx="300">
                  <c:v>156.80000000000001</c:v>
                </c:pt>
                <c:pt idx="301">
                  <c:v>156.80000000000001</c:v>
                </c:pt>
                <c:pt idx="302">
                  <c:v>156.80000000000001</c:v>
                </c:pt>
                <c:pt idx="303">
                  <c:v>156.80000000000001</c:v>
                </c:pt>
                <c:pt idx="304">
                  <c:v>156.80000000000001</c:v>
                </c:pt>
                <c:pt idx="305">
                  <c:v>156.80000000000001</c:v>
                </c:pt>
                <c:pt idx="306">
                  <c:v>156.80000000000001</c:v>
                </c:pt>
                <c:pt idx="307">
                  <c:v>156.80000000000001</c:v>
                </c:pt>
                <c:pt idx="308">
                  <c:v>156.80000000000001</c:v>
                </c:pt>
                <c:pt idx="309">
                  <c:v>156.80000000000001</c:v>
                </c:pt>
                <c:pt idx="310">
                  <c:v>156.80000000000001</c:v>
                </c:pt>
                <c:pt idx="311">
                  <c:v>156.80000000000001</c:v>
                </c:pt>
                <c:pt idx="312">
                  <c:v>156.80000000000001</c:v>
                </c:pt>
                <c:pt idx="313">
                  <c:v>156.80000000000001</c:v>
                </c:pt>
                <c:pt idx="314">
                  <c:v>156.80000000000001</c:v>
                </c:pt>
                <c:pt idx="315">
                  <c:v>156.80000000000001</c:v>
                </c:pt>
                <c:pt idx="316">
                  <c:v>156.80000000000001</c:v>
                </c:pt>
                <c:pt idx="317">
                  <c:v>156.80000000000001</c:v>
                </c:pt>
                <c:pt idx="318">
                  <c:v>156.80000000000001</c:v>
                </c:pt>
                <c:pt idx="319">
                  <c:v>156.80000000000001</c:v>
                </c:pt>
                <c:pt idx="320">
                  <c:v>156.80000000000001</c:v>
                </c:pt>
                <c:pt idx="321">
                  <c:v>156.80000000000001</c:v>
                </c:pt>
                <c:pt idx="322">
                  <c:v>156.80000000000001</c:v>
                </c:pt>
                <c:pt idx="323">
                  <c:v>156.80000000000001</c:v>
                </c:pt>
                <c:pt idx="324">
                  <c:v>156.80000000000001</c:v>
                </c:pt>
                <c:pt idx="325">
                  <c:v>156.80000000000001</c:v>
                </c:pt>
                <c:pt idx="326">
                  <c:v>156.80000000000001</c:v>
                </c:pt>
                <c:pt idx="327">
                  <c:v>156.80000000000001</c:v>
                </c:pt>
                <c:pt idx="328">
                  <c:v>156.80000000000001</c:v>
                </c:pt>
                <c:pt idx="329">
                  <c:v>156.80000000000001</c:v>
                </c:pt>
                <c:pt idx="330">
                  <c:v>156.80000000000001</c:v>
                </c:pt>
                <c:pt idx="331">
                  <c:v>156.80000000000001</c:v>
                </c:pt>
                <c:pt idx="332">
                  <c:v>156.80000000000001</c:v>
                </c:pt>
                <c:pt idx="333">
                  <c:v>156.80000000000001</c:v>
                </c:pt>
                <c:pt idx="334">
                  <c:v>156.80000000000001</c:v>
                </c:pt>
                <c:pt idx="335">
                  <c:v>156.80000000000001</c:v>
                </c:pt>
                <c:pt idx="336">
                  <c:v>156.80000000000001</c:v>
                </c:pt>
                <c:pt idx="337">
                  <c:v>156.80000000000001</c:v>
                </c:pt>
                <c:pt idx="338">
                  <c:v>156.80000000000001</c:v>
                </c:pt>
                <c:pt idx="339">
                  <c:v>156.80000000000001</c:v>
                </c:pt>
                <c:pt idx="340">
                  <c:v>156.80000000000001</c:v>
                </c:pt>
                <c:pt idx="341">
                  <c:v>156.80000000000001</c:v>
                </c:pt>
                <c:pt idx="342">
                  <c:v>156.80000000000001</c:v>
                </c:pt>
                <c:pt idx="343">
                  <c:v>156.80000000000001</c:v>
                </c:pt>
                <c:pt idx="344">
                  <c:v>156.80000000000001</c:v>
                </c:pt>
                <c:pt idx="345">
                  <c:v>156.80000000000001</c:v>
                </c:pt>
                <c:pt idx="346">
                  <c:v>156.80000000000001</c:v>
                </c:pt>
                <c:pt idx="347">
                  <c:v>156.80000000000001</c:v>
                </c:pt>
                <c:pt idx="348">
                  <c:v>156.80000000000001</c:v>
                </c:pt>
                <c:pt idx="349">
                  <c:v>156.80000000000001</c:v>
                </c:pt>
                <c:pt idx="350">
                  <c:v>156.80000000000001</c:v>
                </c:pt>
                <c:pt idx="351">
                  <c:v>156.80000000000001</c:v>
                </c:pt>
                <c:pt idx="352">
                  <c:v>156.80000000000001</c:v>
                </c:pt>
                <c:pt idx="353">
                  <c:v>156.80000000000001</c:v>
                </c:pt>
                <c:pt idx="354">
                  <c:v>156.80000000000001</c:v>
                </c:pt>
                <c:pt idx="355">
                  <c:v>156.80000000000001</c:v>
                </c:pt>
                <c:pt idx="356">
                  <c:v>156.80000000000001</c:v>
                </c:pt>
                <c:pt idx="357">
                  <c:v>156.80000000000001</c:v>
                </c:pt>
                <c:pt idx="358">
                  <c:v>156.80000000000001</c:v>
                </c:pt>
                <c:pt idx="359">
                  <c:v>156.80000000000001</c:v>
                </c:pt>
                <c:pt idx="360">
                  <c:v>156.80000000000001</c:v>
                </c:pt>
                <c:pt idx="361">
                  <c:v>156.80000000000001</c:v>
                </c:pt>
                <c:pt idx="362">
                  <c:v>156.80000000000001</c:v>
                </c:pt>
                <c:pt idx="363">
                  <c:v>156.80000000000001</c:v>
                </c:pt>
                <c:pt idx="364">
                  <c:v>156.80000000000001</c:v>
                </c:pt>
                <c:pt idx="365">
                  <c:v>156.80000000000001</c:v>
                </c:pt>
                <c:pt idx="366">
                  <c:v>156.80000000000001</c:v>
                </c:pt>
                <c:pt idx="367">
                  <c:v>156.80000000000001</c:v>
                </c:pt>
                <c:pt idx="368">
                  <c:v>156.80000000000001</c:v>
                </c:pt>
                <c:pt idx="369">
                  <c:v>156.80000000000001</c:v>
                </c:pt>
                <c:pt idx="370">
                  <c:v>156.80000000000001</c:v>
                </c:pt>
                <c:pt idx="371">
                  <c:v>156.80000000000001</c:v>
                </c:pt>
                <c:pt idx="372">
                  <c:v>156.80000000000001</c:v>
                </c:pt>
                <c:pt idx="373">
                  <c:v>156.80000000000001</c:v>
                </c:pt>
                <c:pt idx="374">
                  <c:v>156.80000000000001</c:v>
                </c:pt>
                <c:pt idx="375">
                  <c:v>156.80000000000001</c:v>
                </c:pt>
                <c:pt idx="376">
                  <c:v>156.80000000000001</c:v>
                </c:pt>
                <c:pt idx="377">
                  <c:v>156.80000000000001</c:v>
                </c:pt>
                <c:pt idx="378">
                  <c:v>156.80000000000001</c:v>
                </c:pt>
                <c:pt idx="379">
                  <c:v>156.80000000000001</c:v>
                </c:pt>
                <c:pt idx="380">
                  <c:v>156.80000000000001</c:v>
                </c:pt>
                <c:pt idx="381">
                  <c:v>156.80000000000001</c:v>
                </c:pt>
                <c:pt idx="382">
                  <c:v>156.80000000000001</c:v>
                </c:pt>
                <c:pt idx="383">
                  <c:v>156.80000000000001</c:v>
                </c:pt>
                <c:pt idx="384">
                  <c:v>156.80000000000001</c:v>
                </c:pt>
                <c:pt idx="385">
                  <c:v>156.80000000000001</c:v>
                </c:pt>
                <c:pt idx="386">
                  <c:v>156.80000000000001</c:v>
                </c:pt>
                <c:pt idx="387">
                  <c:v>156.80000000000001</c:v>
                </c:pt>
                <c:pt idx="388">
                  <c:v>156.80000000000001</c:v>
                </c:pt>
                <c:pt idx="389">
                  <c:v>156.80000000000001</c:v>
                </c:pt>
                <c:pt idx="390">
                  <c:v>156.80000000000001</c:v>
                </c:pt>
                <c:pt idx="391">
                  <c:v>156.80000000000001</c:v>
                </c:pt>
                <c:pt idx="392">
                  <c:v>156.80000000000001</c:v>
                </c:pt>
                <c:pt idx="393">
                  <c:v>156.80000000000001</c:v>
                </c:pt>
                <c:pt idx="394">
                  <c:v>156.80000000000001</c:v>
                </c:pt>
                <c:pt idx="395">
                  <c:v>156.80000000000001</c:v>
                </c:pt>
                <c:pt idx="396">
                  <c:v>156.80000000000001</c:v>
                </c:pt>
                <c:pt idx="397">
                  <c:v>156.80000000000001</c:v>
                </c:pt>
                <c:pt idx="398">
                  <c:v>156.80000000000001</c:v>
                </c:pt>
                <c:pt idx="399">
                  <c:v>156.80000000000001</c:v>
                </c:pt>
                <c:pt idx="400">
                  <c:v>156.80000000000001</c:v>
                </c:pt>
                <c:pt idx="401">
                  <c:v>156.80000000000001</c:v>
                </c:pt>
                <c:pt idx="402">
                  <c:v>156.80000000000001</c:v>
                </c:pt>
                <c:pt idx="403">
                  <c:v>156.80000000000001</c:v>
                </c:pt>
                <c:pt idx="404">
                  <c:v>156.80000000000001</c:v>
                </c:pt>
                <c:pt idx="405">
                  <c:v>156.80000000000001</c:v>
                </c:pt>
                <c:pt idx="406">
                  <c:v>156.80000000000001</c:v>
                </c:pt>
                <c:pt idx="407">
                  <c:v>156.80000000000001</c:v>
                </c:pt>
                <c:pt idx="408">
                  <c:v>156.80000000000001</c:v>
                </c:pt>
                <c:pt idx="409">
                  <c:v>156.80000000000001</c:v>
                </c:pt>
                <c:pt idx="410">
                  <c:v>156.80000000000001</c:v>
                </c:pt>
                <c:pt idx="411">
                  <c:v>156.80000000000001</c:v>
                </c:pt>
                <c:pt idx="412">
                  <c:v>156.80000000000001</c:v>
                </c:pt>
                <c:pt idx="413">
                  <c:v>156.80000000000001</c:v>
                </c:pt>
                <c:pt idx="414">
                  <c:v>156.80000000000001</c:v>
                </c:pt>
                <c:pt idx="415">
                  <c:v>156.80000000000001</c:v>
                </c:pt>
                <c:pt idx="416">
                  <c:v>156.80000000000001</c:v>
                </c:pt>
                <c:pt idx="417">
                  <c:v>156.80000000000001</c:v>
                </c:pt>
                <c:pt idx="418">
                  <c:v>156.80000000000001</c:v>
                </c:pt>
                <c:pt idx="419">
                  <c:v>156.80000000000001</c:v>
                </c:pt>
                <c:pt idx="420">
                  <c:v>156.80000000000001</c:v>
                </c:pt>
                <c:pt idx="421">
                  <c:v>156.80000000000001</c:v>
                </c:pt>
                <c:pt idx="422">
                  <c:v>156.80000000000001</c:v>
                </c:pt>
                <c:pt idx="423">
                  <c:v>156.80000000000001</c:v>
                </c:pt>
                <c:pt idx="424">
                  <c:v>156.80000000000001</c:v>
                </c:pt>
                <c:pt idx="425">
                  <c:v>156.80000000000001</c:v>
                </c:pt>
                <c:pt idx="426">
                  <c:v>156.80000000000001</c:v>
                </c:pt>
                <c:pt idx="427">
                  <c:v>156.80000000000001</c:v>
                </c:pt>
                <c:pt idx="428">
                  <c:v>156.80000000000001</c:v>
                </c:pt>
                <c:pt idx="429">
                  <c:v>156.80000000000001</c:v>
                </c:pt>
                <c:pt idx="430">
                  <c:v>156.80000000000001</c:v>
                </c:pt>
                <c:pt idx="431">
                  <c:v>156.80000000000001</c:v>
                </c:pt>
                <c:pt idx="432">
                  <c:v>156.80000000000001</c:v>
                </c:pt>
                <c:pt idx="433">
                  <c:v>156.80000000000001</c:v>
                </c:pt>
                <c:pt idx="434">
                  <c:v>156.80000000000001</c:v>
                </c:pt>
                <c:pt idx="435">
                  <c:v>156.80000000000001</c:v>
                </c:pt>
                <c:pt idx="436">
                  <c:v>156.80000000000001</c:v>
                </c:pt>
                <c:pt idx="437">
                  <c:v>156.80000000000001</c:v>
                </c:pt>
                <c:pt idx="438">
                  <c:v>156.80000000000001</c:v>
                </c:pt>
                <c:pt idx="439">
                  <c:v>156.80000000000001</c:v>
                </c:pt>
                <c:pt idx="440">
                  <c:v>156.80000000000001</c:v>
                </c:pt>
                <c:pt idx="441">
                  <c:v>156.80000000000001</c:v>
                </c:pt>
                <c:pt idx="442">
                  <c:v>156.80000000000001</c:v>
                </c:pt>
                <c:pt idx="443">
                  <c:v>156.80000000000001</c:v>
                </c:pt>
                <c:pt idx="444">
                  <c:v>156.80000000000001</c:v>
                </c:pt>
                <c:pt idx="445">
                  <c:v>156.80000000000001</c:v>
                </c:pt>
                <c:pt idx="446">
                  <c:v>156.80000000000001</c:v>
                </c:pt>
                <c:pt idx="447">
                  <c:v>156.80000000000001</c:v>
                </c:pt>
                <c:pt idx="448">
                  <c:v>156.80000000000001</c:v>
                </c:pt>
                <c:pt idx="449">
                  <c:v>156.80000000000001</c:v>
                </c:pt>
                <c:pt idx="450">
                  <c:v>156.80000000000001</c:v>
                </c:pt>
                <c:pt idx="451">
                  <c:v>156.80000000000001</c:v>
                </c:pt>
                <c:pt idx="452">
                  <c:v>156.80000000000001</c:v>
                </c:pt>
                <c:pt idx="453">
                  <c:v>156.80000000000001</c:v>
                </c:pt>
                <c:pt idx="454">
                  <c:v>156.80000000000001</c:v>
                </c:pt>
                <c:pt idx="455">
                  <c:v>156.80000000000001</c:v>
                </c:pt>
                <c:pt idx="456">
                  <c:v>156.80000000000001</c:v>
                </c:pt>
                <c:pt idx="457">
                  <c:v>156.80000000000001</c:v>
                </c:pt>
                <c:pt idx="458">
                  <c:v>156.80000000000001</c:v>
                </c:pt>
                <c:pt idx="459">
                  <c:v>156.80000000000001</c:v>
                </c:pt>
                <c:pt idx="460">
                  <c:v>156.80000000000001</c:v>
                </c:pt>
                <c:pt idx="461">
                  <c:v>156.80000000000001</c:v>
                </c:pt>
                <c:pt idx="462">
                  <c:v>156.80000000000001</c:v>
                </c:pt>
                <c:pt idx="463">
                  <c:v>156.80000000000001</c:v>
                </c:pt>
                <c:pt idx="464">
                  <c:v>156.80000000000001</c:v>
                </c:pt>
                <c:pt idx="465">
                  <c:v>156.80000000000001</c:v>
                </c:pt>
                <c:pt idx="466">
                  <c:v>156.80000000000001</c:v>
                </c:pt>
                <c:pt idx="467">
                  <c:v>156.80000000000001</c:v>
                </c:pt>
                <c:pt idx="468">
                  <c:v>156.80000000000001</c:v>
                </c:pt>
                <c:pt idx="469">
                  <c:v>156.80000000000001</c:v>
                </c:pt>
                <c:pt idx="470">
                  <c:v>156.80000000000001</c:v>
                </c:pt>
                <c:pt idx="471">
                  <c:v>156.80000000000001</c:v>
                </c:pt>
                <c:pt idx="472">
                  <c:v>156.80000000000001</c:v>
                </c:pt>
                <c:pt idx="473">
                  <c:v>156.80000000000001</c:v>
                </c:pt>
                <c:pt idx="474">
                  <c:v>156.80000000000001</c:v>
                </c:pt>
                <c:pt idx="475">
                  <c:v>156.80000000000001</c:v>
                </c:pt>
                <c:pt idx="476">
                  <c:v>156.80000000000001</c:v>
                </c:pt>
                <c:pt idx="477">
                  <c:v>156.80000000000001</c:v>
                </c:pt>
                <c:pt idx="478">
                  <c:v>156.80000000000001</c:v>
                </c:pt>
                <c:pt idx="479">
                  <c:v>156.80000000000001</c:v>
                </c:pt>
                <c:pt idx="480">
                  <c:v>156.80000000000001</c:v>
                </c:pt>
                <c:pt idx="481">
                  <c:v>156.80000000000001</c:v>
                </c:pt>
                <c:pt idx="482">
                  <c:v>156.80000000000001</c:v>
                </c:pt>
                <c:pt idx="483">
                  <c:v>156.80000000000001</c:v>
                </c:pt>
                <c:pt idx="484">
                  <c:v>156.80000000000001</c:v>
                </c:pt>
                <c:pt idx="485">
                  <c:v>156.80000000000001</c:v>
                </c:pt>
                <c:pt idx="486">
                  <c:v>156.80000000000001</c:v>
                </c:pt>
                <c:pt idx="487">
                  <c:v>156.80000000000001</c:v>
                </c:pt>
                <c:pt idx="488">
                  <c:v>156.80000000000001</c:v>
                </c:pt>
                <c:pt idx="489">
                  <c:v>156.80000000000001</c:v>
                </c:pt>
                <c:pt idx="490">
                  <c:v>156.80000000000001</c:v>
                </c:pt>
                <c:pt idx="491">
                  <c:v>156.80000000000001</c:v>
                </c:pt>
                <c:pt idx="492">
                  <c:v>156.80000000000001</c:v>
                </c:pt>
                <c:pt idx="493">
                  <c:v>156.80000000000001</c:v>
                </c:pt>
                <c:pt idx="494">
                  <c:v>156.80000000000001</c:v>
                </c:pt>
                <c:pt idx="495">
                  <c:v>156.80000000000001</c:v>
                </c:pt>
                <c:pt idx="496">
                  <c:v>156.80000000000001</c:v>
                </c:pt>
                <c:pt idx="497">
                  <c:v>156.80000000000001</c:v>
                </c:pt>
                <c:pt idx="498">
                  <c:v>156.80000000000001</c:v>
                </c:pt>
                <c:pt idx="499">
                  <c:v>156.80000000000001</c:v>
                </c:pt>
                <c:pt idx="500">
                  <c:v>156.80000000000001</c:v>
                </c:pt>
                <c:pt idx="501">
                  <c:v>156.80000000000001</c:v>
                </c:pt>
                <c:pt idx="502">
                  <c:v>156.80000000000001</c:v>
                </c:pt>
                <c:pt idx="503">
                  <c:v>156.80000000000001</c:v>
                </c:pt>
                <c:pt idx="504">
                  <c:v>156.80000000000001</c:v>
                </c:pt>
                <c:pt idx="505">
                  <c:v>156.80000000000001</c:v>
                </c:pt>
                <c:pt idx="506">
                  <c:v>156.80000000000001</c:v>
                </c:pt>
                <c:pt idx="507">
                  <c:v>156.80000000000001</c:v>
                </c:pt>
                <c:pt idx="508">
                  <c:v>156.80000000000001</c:v>
                </c:pt>
                <c:pt idx="509">
                  <c:v>156.80000000000001</c:v>
                </c:pt>
                <c:pt idx="510">
                  <c:v>156.80000000000001</c:v>
                </c:pt>
                <c:pt idx="511">
                  <c:v>156.80000000000001</c:v>
                </c:pt>
                <c:pt idx="512">
                  <c:v>156.80000000000001</c:v>
                </c:pt>
                <c:pt idx="513">
                  <c:v>156.80000000000001</c:v>
                </c:pt>
                <c:pt idx="514">
                  <c:v>156.80000000000001</c:v>
                </c:pt>
                <c:pt idx="515">
                  <c:v>156.80000000000001</c:v>
                </c:pt>
                <c:pt idx="516">
                  <c:v>156.80000000000001</c:v>
                </c:pt>
                <c:pt idx="517">
                  <c:v>156.80000000000001</c:v>
                </c:pt>
                <c:pt idx="518">
                  <c:v>156.80000000000001</c:v>
                </c:pt>
                <c:pt idx="519">
                  <c:v>156.80000000000001</c:v>
                </c:pt>
                <c:pt idx="520">
                  <c:v>156.80000000000001</c:v>
                </c:pt>
                <c:pt idx="521">
                  <c:v>156.80000000000001</c:v>
                </c:pt>
                <c:pt idx="522">
                  <c:v>156.80000000000001</c:v>
                </c:pt>
                <c:pt idx="523">
                  <c:v>156.80000000000001</c:v>
                </c:pt>
                <c:pt idx="524">
                  <c:v>156.80000000000001</c:v>
                </c:pt>
                <c:pt idx="525">
                  <c:v>156.80000000000001</c:v>
                </c:pt>
                <c:pt idx="526">
                  <c:v>156.80000000000001</c:v>
                </c:pt>
                <c:pt idx="527">
                  <c:v>156.80000000000001</c:v>
                </c:pt>
                <c:pt idx="528">
                  <c:v>156.80000000000001</c:v>
                </c:pt>
                <c:pt idx="529">
                  <c:v>156.80000000000001</c:v>
                </c:pt>
                <c:pt idx="530">
                  <c:v>156.80000000000001</c:v>
                </c:pt>
                <c:pt idx="531">
                  <c:v>156.80000000000001</c:v>
                </c:pt>
                <c:pt idx="532">
                  <c:v>156.80000000000001</c:v>
                </c:pt>
                <c:pt idx="533">
                  <c:v>156.80000000000001</c:v>
                </c:pt>
                <c:pt idx="534">
                  <c:v>156.80000000000001</c:v>
                </c:pt>
                <c:pt idx="535">
                  <c:v>156.80000000000001</c:v>
                </c:pt>
                <c:pt idx="536">
                  <c:v>156.80000000000001</c:v>
                </c:pt>
                <c:pt idx="537">
                  <c:v>156.80000000000001</c:v>
                </c:pt>
                <c:pt idx="538">
                  <c:v>156.80000000000001</c:v>
                </c:pt>
                <c:pt idx="539">
                  <c:v>156.80000000000001</c:v>
                </c:pt>
                <c:pt idx="540">
                  <c:v>156.80000000000001</c:v>
                </c:pt>
                <c:pt idx="541">
                  <c:v>156.80000000000001</c:v>
                </c:pt>
                <c:pt idx="542">
                  <c:v>156.80000000000001</c:v>
                </c:pt>
                <c:pt idx="543">
                  <c:v>156.80000000000001</c:v>
                </c:pt>
                <c:pt idx="544">
                  <c:v>156.80000000000001</c:v>
                </c:pt>
                <c:pt idx="545">
                  <c:v>156.80000000000001</c:v>
                </c:pt>
                <c:pt idx="546">
                  <c:v>156.80000000000001</c:v>
                </c:pt>
                <c:pt idx="547">
                  <c:v>156.80000000000001</c:v>
                </c:pt>
                <c:pt idx="548">
                  <c:v>156.80000000000001</c:v>
                </c:pt>
                <c:pt idx="549">
                  <c:v>156.80000000000001</c:v>
                </c:pt>
                <c:pt idx="550">
                  <c:v>156.80000000000001</c:v>
                </c:pt>
                <c:pt idx="551">
                  <c:v>156.80000000000001</c:v>
                </c:pt>
                <c:pt idx="552">
                  <c:v>156.80000000000001</c:v>
                </c:pt>
                <c:pt idx="553">
                  <c:v>156.80000000000001</c:v>
                </c:pt>
                <c:pt idx="554">
                  <c:v>156.80000000000001</c:v>
                </c:pt>
                <c:pt idx="555">
                  <c:v>156.80000000000001</c:v>
                </c:pt>
                <c:pt idx="556">
                  <c:v>156.80000000000001</c:v>
                </c:pt>
                <c:pt idx="557">
                  <c:v>156.80000000000001</c:v>
                </c:pt>
                <c:pt idx="558">
                  <c:v>156.80000000000001</c:v>
                </c:pt>
                <c:pt idx="559">
                  <c:v>156.80000000000001</c:v>
                </c:pt>
                <c:pt idx="560">
                  <c:v>156.80000000000001</c:v>
                </c:pt>
                <c:pt idx="561">
                  <c:v>156.80000000000001</c:v>
                </c:pt>
                <c:pt idx="562">
                  <c:v>156.80000000000001</c:v>
                </c:pt>
                <c:pt idx="563">
                  <c:v>156.80000000000001</c:v>
                </c:pt>
                <c:pt idx="564">
                  <c:v>156.80000000000001</c:v>
                </c:pt>
                <c:pt idx="565">
                  <c:v>156.80000000000001</c:v>
                </c:pt>
                <c:pt idx="566">
                  <c:v>156.80000000000001</c:v>
                </c:pt>
                <c:pt idx="567">
                  <c:v>156.80000000000001</c:v>
                </c:pt>
                <c:pt idx="568">
                  <c:v>156.80000000000001</c:v>
                </c:pt>
                <c:pt idx="569">
                  <c:v>156.80000000000001</c:v>
                </c:pt>
                <c:pt idx="570">
                  <c:v>156.80000000000001</c:v>
                </c:pt>
                <c:pt idx="571">
                  <c:v>156.80000000000001</c:v>
                </c:pt>
                <c:pt idx="572">
                  <c:v>156.80000000000001</c:v>
                </c:pt>
                <c:pt idx="573">
                  <c:v>156.80000000000001</c:v>
                </c:pt>
                <c:pt idx="574">
                  <c:v>156.80000000000001</c:v>
                </c:pt>
                <c:pt idx="575">
                  <c:v>156.80000000000001</c:v>
                </c:pt>
                <c:pt idx="576">
                  <c:v>156.80000000000001</c:v>
                </c:pt>
                <c:pt idx="577">
                  <c:v>156.80000000000001</c:v>
                </c:pt>
                <c:pt idx="578">
                  <c:v>156.80000000000001</c:v>
                </c:pt>
                <c:pt idx="579">
                  <c:v>156.80000000000001</c:v>
                </c:pt>
                <c:pt idx="580">
                  <c:v>156.80000000000001</c:v>
                </c:pt>
                <c:pt idx="581">
                  <c:v>156.80000000000001</c:v>
                </c:pt>
                <c:pt idx="582">
                  <c:v>156.80000000000001</c:v>
                </c:pt>
                <c:pt idx="583">
                  <c:v>156.80000000000001</c:v>
                </c:pt>
                <c:pt idx="584">
                  <c:v>156.80000000000001</c:v>
                </c:pt>
                <c:pt idx="585">
                  <c:v>156.80000000000001</c:v>
                </c:pt>
                <c:pt idx="586">
                  <c:v>156.80000000000001</c:v>
                </c:pt>
                <c:pt idx="587">
                  <c:v>156.80000000000001</c:v>
                </c:pt>
                <c:pt idx="588">
                  <c:v>156.80000000000001</c:v>
                </c:pt>
                <c:pt idx="589">
                  <c:v>156.80000000000001</c:v>
                </c:pt>
                <c:pt idx="590">
                  <c:v>156.80000000000001</c:v>
                </c:pt>
                <c:pt idx="591">
                  <c:v>156.80000000000001</c:v>
                </c:pt>
                <c:pt idx="592">
                  <c:v>156.80000000000001</c:v>
                </c:pt>
                <c:pt idx="593">
                  <c:v>156.80000000000001</c:v>
                </c:pt>
                <c:pt idx="594">
                  <c:v>156.80000000000001</c:v>
                </c:pt>
                <c:pt idx="595">
                  <c:v>156.80000000000001</c:v>
                </c:pt>
                <c:pt idx="596">
                  <c:v>156.80000000000001</c:v>
                </c:pt>
                <c:pt idx="597">
                  <c:v>156.80000000000001</c:v>
                </c:pt>
                <c:pt idx="598">
                  <c:v>156.80000000000001</c:v>
                </c:pt>
                <c:pt idx="599">
                  <c:v>156.80000000000001</c:v>
                </c:pt>
                <c:pt idx="600">
                  <c:v>156.80000000000001</c:v>
                </c:pt>
                <c:pt idx="601">
                  <c:v>156.80000000000001</c:v>
                </c:pt>
                <c:pt idx="602">
                  <c:v>156.80000000000001</c:v>
                </c:pt>
                <c:pt idx="603">
                  <c:v>156.80000000000001</c:v>
                </c:pt>
                <c:pt idx="604">
                  <c:v>156.80000000000001</c:v>
                </c:pt>
                <c:pt idx="605">
                  <c:v>156.80000000000001</c:v>
                </c:pt>
                <c:pt idx="606">
                  <c:v>156.80000000000001</c:v>
                </c:pt>
                <c:pt idx="607">
                  <c:v>156.80000000000001</c:v>
                </c:pt>
                <c:pt idx="608">
                  <c:v>156.80000000000001</c:v>
                </c:pt>
                <c:pt idx="609">
                  <c:v>156.80000000000001</c:v>
                </c:pt>
                <c:pt idx="610">
                  <c:v>156.80000000000001</c:v>
                </c:pt>
                <c:pt idx="611">
                  <c:v>156.80000000000001</c:v>
                </c:pt>
                <c:pt idx="612">
                  <c:v>156.80000000000001</c:v>
                </c:pt>
                <c:pt idx="613">
                  <c:v>156.80000000000001</c:v>
                </c:pt>
                <c:pt idx="614">
                  <c:v>156.80000000000001</c:v>
                </c:pt>
                <c:pt idx="615">
                  <c:v>156.80000000000001</c:v>
                </c:pt>
                <c:pt idx="616">
                  <c:v>156.80000000000001</c:v>
                </c:pt>
                <c:pt idx="617">
                  <c:v>156.80000000000001</c:v>
                </c:pt>
                <c:pt idx="618">
                  <c:v>156.80000000000001</c:v>
                </c:pt>
                <c:pt idx="619">
                  <c:v>156.80000000000001</c:v>
                </c:pt>
                <c:pt idx="620">
                  <c:v>156.80000000000001</c:v>
                </c:pt>
                <c:pt idx="621">
                  <c:v>156.80000000000001</c:v>
                </c:pt>
                <c:pt idx="622">
                  <c:v>156.80000000000001</c:v>
                </c:pt>
                <c:pt idx="623">
                  <c:v>156.80000000000001</c:v>
                </c:pt>
                <c:pt idx="624">
                  <c:v>156.80000000000001</c:v>
                </c:pt>
                <c:pt idx="625">
                  <c:v>156.80000000000001</c:v>
                </c:pt>
                <c:pt idx="626">
                  <c:v>156.80000000000001</c:v>
                </c:pt>
                <c:pt idx="627">
                  <c:v>156.80000000000001</c:v>
                </c:pt>
                <c:pt idx="628">
                  <c:v>156.80000000000001</c:v>
                </c:pt>
                <c:pt idx="629">
                  <c:v>156.80000000000001</c:v>
                </c:pt>
                <c:pt idx="630">
                  <c:v>156.80000000000001</c:v>
                </c:pt>
                <c:pt idx="631">
                  <c:v>156.80000000000001</c:v>
                </c:pt>
                <c:pt idx="632">
                  <c:v>156.80000000000001</c:v>
                </c:pt>
                <c:pt idx="633">
                  <c:v>156.80000000000001</c:v>
                </c:pt>
                <c:pt idx="634">
                  <c:v>156.80000000000001</c:v>
                </c:pt>
                <c:pt idx="635">
                  <c:v>156.80000000000001</c:v>
                </c:pt>
                <c:pt idx="636">
                  <c:v>156.80000000000001</c:v>
                </c:pt>
                <c:pt idx="637">
                  <c:v>156.80000000000001</c:v>
                </c:pt>
                <c:pt idx="638">
                  <c:v>156.80000000000001</c:v>
                </c:pt>
                <c:pt idx="639">
                  <c:v>156.80000000000001</c:v>
                </c:pt>
                <c:pt idx="640">
                  <c:v>156.80000000000001</c:v>
                </c:pt>
                <c:pt idx="641">
                  <c:v>156.80000000000001</c:v>
                </c:pt>
                <c:pt idx="642">
                  <c:v>156.80000000000001</c:v>
                </c:pt>
                <c:pt idx="643">
                  <c:v>156.80000000000001</c:v>
                </c:pt>
                <c:pt idx="644">
                  <c:v>156.80000000000001</c:v>
                </c:pt>
                <c:pt idx="645">
                  <c:v>156.80000000000001</c:v>
                </c:pt>
                <c:pt idx="646">
                  <c:v>156.80000000000001</c:v>
                </c:pt>
                <c:pt idx="647">
                  <c:v>156.80000000000001</c:v>
                </c:pt>
                <c:pt idx="648">
                  <c:v>156.80000000000001</c:v>
                </c:pt>
                <c:pt idx="649">
                  <c:v>156.80000000000001</c:v>
                </c:pt>
                <c:pt idx="650">
                  <c:v>156.80000000000001</c:v>
                </c:pt>
                <c:pt idx="651">
                  <c:v>156.80000000000001</c:v>
                </c:pt>
                <c:pt idx="652">
                  <c:v>156.80000000000001</c:v>
                </c:pt>
                <c:pt idx="653">
                  <c:v>156.80000000000001</c:v>
                </c:pt>
                <c:pt idx="654">
                  <c:v>156.80000000000001</c:v>
                </c:pt>
                <c:pt idx="655">
                  <c:v>156.80000000000001</c:v>
                </c:pt>
                <c:pt idx="656">
                  <c:v>156.80000000000001</c:v>
                </c:pt>
                <c:pt idx="657">
                  <c:v>156.80000000000001</c:v>
                </c:pt>
                <c:pt idx="658">
                  <c:v>156.80000000000001</c:v>
                </c:pt>
                <c:pt idx="659">
                  <c:v>156.80000000000001</c:v>
                </c:pt>
                <c:pt idx="660">
                  <c:v>156.80000000000001</c:v>
                </c:pt>
                <c:pt idx="661">
                  <c:v>156.80000000000001</c:v>
                </c:pt>
                <c:pt idx="662">
                  <c:v>156.80000000000001</c:v>
                </c:pt>
                <c:pt idx="663">
                  <c:v>156.80000000000001</c:v>
                </c:pt>
                <c:pt idx="664">
                  <c:v>156.80000000000001</c:v>
                </c:pt>
                <c:pt idx="665">
                  <c:v>156.80000000000001</c:v>
                </c:pt>
                <c:pt idx="666">
                  <c:v>156.80000000000001</c:v>
                </c:pt>
                <c:pt idx="667">
                  <c:v>156.80000000000001</c:v>
                </c:pt>
                <c:pt idx="668">
                  <c:v>156.80000000000001</c:v>
                </c:pt>
                <c:pt idx="669">
                  <c:v>156.80000000000001</c:v>
                </c:pt>
                <c:pt idx="670">
                  <c:v>156.80000000000001</c:v>
                </c:pt>
                <c:pt idx="671">
                  <c:v>156.80000000000001</c:v>
                </c:pt>
                <c:pt idx="672">
                  <c:v>156.80000000000001</c:v>
                </c:pt>
                <c:pt idx="673">
                  <c:v>156.80000000000001</c:v>
                </c:pt>
                <c:pt idx="674">
                  <c:v>156.80000000000001</c:v>
                </c:pt>
                <c:pt idx="675">
                  <c:v>156.80000000000001</c:v>
                </c:pt>
                <c:pt idx="676">
                  <c:v>156.80000000000001</c:v>
                </c:pt>
                <c:pt idx="677">
                  <c:v>156.80000000000001</c:v>
                </c:pt>
                <c:pt idx="678">
                  <c:v>156.80000000000001</c:v>
                </c:pt>
                <c:pt idx="679">
                  <c:v>156.80000000000001</c:v>
                </c:pt>
                <c:pt idx="680">
                  <c:v>156.80000000000001</c:v>
                </c:pt>
                <c:pt idx="681">
                  <c:v>156.80000000000001</c:v>
                </c:pt>
                <c:pt idx="682">
                  <c:v>156.80000000000001</c:v>
                </c:pt>
                <c:pt idx="683">
                  <c:v>156.80000000000001</c:v>
                </c:pt>
                <c:pt idx="684">
                  <c:v>156.80000000000001</c:v>
                </c:pt>
                <c:pt idx="685">
                  <c:v>156.80000000000001</c:v>
                </c:pt>
                <c:pt idx="686">
                  <c:v>156.80000000000001</c:v>
                </c:pt>
                <c:pt idx="687">
                  <c:v>156.80000000000001</c:v>
                </c:pt>
                <c:pt idx="688">
                  <c:v>156.80000000000001</c:v>
                </c:pt>
                <c:pt idx="689">
                  <c:v>156.80000000000001</c:v>
                </c:pt>
                <c:pt idx="690">
                  <c:v>156.80000000000001</c:v>
                </c:pt>
                <c:pt idx="691">
                  <c:v>156.80000000000001</c:v>
                </c:pt>
                <c:pt idx="692">
                  <c:v>156.80000000000001</c:v>
                </c:pt>
                <c:pt idx="693">
                  <c:v>156.80000000000001</c:v>
                </c:pt>
                <c:pt idx="694">
                  <c:v>156.80000000000001</c:v>
                </c:pt>
                <c:pt idx="695">
                  <c:v>156.80000000000001</c:v>
                </c:pt>
                <c:pt idx="696">
                  <c:v>156.80000000000001</c:v>
                </c:pt>
                <c:pt idx="697">
                  <c:v>156.80000000000001</c:v>
                </c:pt>
                <c:pt idx="698">
                  <c:v>156.80000000000001</c:v>
                </c:pt>
                <c:pt idx="699">
                  <c:v>156.80000000000001</c:v>
                </c:pt>
                <c:pt idx="700">
                  <c:v>156.80000000000001</c:v>
                </c:pt>
                <c:pt idx="701">
                  <c:v>156.80000000000001</c:v>
                </c:pt>
                <c:pt idx="702">
                  <c:v>156.80000000000001</c:v>
                </c:pt>
                <c:pt idx="703">
                  <c:v>156.80000000000001</c:v>
                </c:pt>
                <c:pt idx="704">
                  <c:v>156.80000000000001</c:v>
                </c:pt>
                <c:pt idx="705">
                  <c:v>156.80000000000001</c:v>
                </c:pt>
                <c:pt idx="706">
                  <c:v>156.80000000000001</c:v>
                </c:pt>
                <c:pt idx="707">
                  <c:v>156.80000000000001</c:v>
                </c:pt>
                <c:pt idx="708">
                  <c:v>156.80000000000001</c:v>
                </c:pt>
                <c:pt idx="709">
                  <c:v>156.80000000000001</c:v>
                </c:pt>
                <c:pt idx="710">
                  <c:v>156.80000000000001</c:v>
                </c:pt>
                <c:pt idx="711">
                  <c:v>156.80000000000001</c:v>
                </c:pt>
                <c:pt idx="712">
                  <c:v>156.80000000000001</c:v>
                </c:pt>
                <c:pt idx="713">
                  <c:v>156.80000000000001</c:v>
                </c:pt>
                <c:pt idx="714">
                  <c:v>156.80000000000001</c:v>
                </c:pt>
                <c:pt idx="715">
                  <c:v>156.80000000000001</c:v>
                </c:pt>
                <c:pt idx="716">
                  <c:v>156.80000000000001</c:v>
                </c:pt>
                <c:pt idx="717">
                  <c:v>156.80000000000001</c:v>
                </c:pt>
                <c:pt idx="718">
                  <c:v>156.80000000000001</c:v>
                </c:pt>
                <c:pt idx="719">
                  <c:v>156.80000000000001</c:v>
                </c:pt>
                <c:pt idx="720">
                  <c:v>156.80000000000001</c:v>
                </c:pt>
                <c:pt idx="721">
                  <c:v>156.80000000000001</c:v>
                </c:pt>
                <c:pt idx="722">
                  <c:v>156.80000000000001</c:v>
                </c:pt>
                <c:pt idx="723">
                  <c:v>156.80000000000001</c:v>
                </c:pt>
                <c:pt idx="724">
                  <c:v>156.80000000000001</c:v>
                </c:pt>
                <c:pt idx="725">
                  <c:v>156.80000000000001</c:v>
                </c:pt>
                <c:pt idx="726">
                  <c:v>156.80000000000001</c:v>
                </c:pt>
                <c:pt idx="727">
                  <c:v>156.80000000000001</c:v>
                </c:pt>
                <c:pt idx="728">
                  <c:v>156.80000000000001</c:v>
                </c:pt>
                <c:pt idx="729">
                  <c:v>156.80000000000001</c:v>
                </c:pt>
                <c:pt idx="730">
                  <c:v>156.80000000000001</c:v>
                </c:pt>
                <c:pt idx="731">
                  <c:v>156.80000000000001</c:v>
                </c:pt>
                <c:pt idx="732">
                  <c:v>156.80000000000001</c:v>
                </c:pt>
                <c:pt idx="733">
                  <c:v>156.80000000000001</c:v>
                </c:pt>
                <c:pt idx="734">
                  <c:v>156.80000000000001</c:v>
                </c:pt>
                <c:pt idx="735">
                  <c:v>156.80000000000001</c:v>
                </c:pt>
                <c:pt idx="736">
                  <c:v>156.80000000000001</c:v>
                </c:pt>
                <c:pt idx="737">
                  <c:v>156.80000000000001</c:v>
                </c:pt>
                <c:pt idx="738">
                  <c:v>156.80000000000001</c:v>
                </c:pt>
                <c:pt idx="739">
                  <c:v>156.80000000000001</c:v>
                </c:pt>
                <c:pt idx="740">
                  <c:v>156.80000000000001</c:v>
                </c:pt>
                <c:pt idx="741">
                  <c:v>156.80000000000001</c:v>
                </c:pt>
                <c:pt idx="742">
                  <c:v>156.80000000000001</c:v>
                </c:pt>
                <c:pt idx="743">
                  <c:v>156.80000000000001</c:v>
                </c:pt>
                <c:pt idx="744">
                  <c:v>156.80000000000001</c:v>
                </c:pt>
                <c:pt idx="745">
                  <c:v>156.80000000000001</c:v>
                </c:pt>
                <c:pt idx="746">
                  <c:v>156.80000000000001</c:v>
                </c:pt>
                <c:pt idx="747">
                  <c:v>156.80000000000001</c:v>
                </c:pt>
                <c:pt idx="748">
                  <c:v>156.80000000000001</c:v>
                </c:pt>
                <c:pt idx="749">
                  <c:v>156.80000000000001</c:v>
                </c:pt>
                <c:pt idx="750">
                  <c:v>156.80000000000001</c:v>
                </c:pt>
                <c:pt idx="751">
                  <c:v>156.80000000000001</c:v>
                </c:pt>
                <c:pt idx="752">
                  <c:v>156.80000000000001</c:v>
                </c:pt>
                <c:pt idx="753">
                  <c:v>156.80000000000001</c:v>
                </c:pt>
                <c:pt idx="754">
                  <c:v>156.80000000000001</c:v>
                </c:pt>
                <c:pt idx="755">
                  <c:v>156.80000000000001</c:v>
                </c:pt>
                <c:pt idx="756">
                  <c:v>156.80000000000001</c:v>
                </c:pt>
                <c:pt idx="757">
                  <c:v>156.80000000000001</c:v>
                </c:pt>
                <c:pt idx="758">
                  <c:v>156.80000000000001</c:v>
                </c:pt>
                <c:pt idx="759">
                  <c:v>156.80000000000001</c:v>
                </c:pt>
                <c:pt idx="760">
                  <c:v>156.80000000000001</c:v>
                </c:pt>
                <c:pt idx="761">
                  <c:v>156.80000000000001</c:v>
                </c:pt>
                <c:pt idx="762">
                  <c:v>156.80000000000001</c:v>
                </c:pt>
                <c:pt idx="763">
                  <c:v>156.80000000000001</c:v>
                </c:pt>
                <c:pt idx="764">
                  <c:v>156.80000000000001</c:v>
                </c:pt>
                <c:pt idx="765">
                  <c:v>156.80000000000001</c:v>
                </c:pt>
                <c:pt idx="766">
                  <c:v>156.80000000000001</c:v>
                </c:pt>
                <c:pt idx="767">
                  <c:v>156.80000000000001</c:v>
                </c:pt>
                <c:pt idx="768">
                  <c:v>156.80000000000001</c:v>
                </c:pt>
                <c:pt idx="769">
                  <c:v>156.80000000000001</c:v>
                </c:pt>
                <c:pt idx="770">
                  <c:v>156.80000000000001</c:v>
                </c:pt>
                <c:pt idx="771">
                  <c:v>156.80000000000001</c:v>
                </c:pt>
                <c:pt idx="772">
                  <c:v>156.80000000000001</c:v>
                </c:pt>
                <c:pt idx="773">
                  <c:v>156.80000000000001</c:v>
                </c:pt>
                <c:pt idx="774">
                  <c:v>156.80000000000001</c:v>
                </c:pt>
                <c:pt idx="775">
                  <c:v>156.80000000000001</c:v>
                </c:pt>
                <c:pt idx="776">
                  <c:v>156.80000000000001</c:v>
                </c:pt>
                <c:pt idx="777">
                  <c:v>156.80000000000001</c:v>
                </c:pt>
                <c:pt idx="778">
                  <c:v>156.80000000000001</c:v>
                </c:pt>
                <c:pt idx="779">
                  <c:v>156.80000000000001</c:v>
                </c:pt>
                <c:pt idx="780">
                  <c:v>156.80000000000001</c:v>
                </c:pt>
                <c:pt idx="781">
                  <c:v>156.80000000000001</c:v>
                </c:pt>
                <c:pt idx="782">
                  <c:v>156.80000000000001</c:v>
                </c:pt>
                <c:pt idx="783">
                  <c:v>156.80000000000001</c:v>
                </c:pt>
                <c:pt idx="784">
                  <c:v>156.80000000000001</c:v>
                </c:pt>
                <c:pt idx="785">
                  <c:v>156.80000000000001</c:v>
                </c:pt>
                <c:pt idx="786">
                  <c:v>156.80000000000001</c:v>
                </c:pt>
                <c:pt idx="787">
                  <c:v>156.80000000000001</c:v>
                </c:pt>
                <c:pt idx="788">
                  <c:v>156.80000000000001</c:v>
                </c:pt>
                <c:pt idx="789">
                  <c:v>156.80000000000001</c:v>
                </c:pt>
                <c:pt idx="790">
                  <c:v>156.80000000000001</c:v>
                </c:pt>
                <c:pt idx="791">
                  <c:v>156.80000000000001</c:v>
                </c:pt>
                <c:pt idx="792">
                  <c:v>156.80000000000001</c:v>
                </c:pt>
                <c:pt idx="793">
                  <c:v>156.80000000000001</c:v>
                </c:pt>
                <c:pt idx="794">
                  <c:v>156.80000000000001</c:v>
                </c:pt>
                <c:pt idx="795">
                  <c:v>156.80000000000001</c:v>
                </c:pt>
                <c:pt idx="796">
                  <c:v>156.80000000000001</c:v>
                </c:pt>
                <c:pt idx="797">
                  <c:v>156.80000000000001</c:v>
                </c:pt>
                <c:pt idx="798">
                  <c:v>156.80000000000001</c:v>
                </c:pt>
                <c:pt idx="799">
                  <c:v>156.80000000000001</c:v>
                </c:pt>
                <c:pt idx="800">
                  <c:v>156.80000000000001</c:v>
                </c:pt>
                <c:pt idx="801">
                  <c:v>156.80000000000001</c:v>
                </c:pt>
                <c:pt idx="802">
                  <c:v>156.80000000000001</c:v>
                </c:pt>
                <c:pt idx="803">
                  <c:v>156.80000000000001</c:v>
                </c:pt>
                <c:pt idx="804">
                  <c:v>156.80000000000001</c:v>
                </c:pt>
                <c:pt idx="805">
                  <c:v>156.80000000000001</c:v>
                </c:pt>
                <c:pt idx="806">
                  <c:v>156.80000000000001</c:v>
                </c:pt>
                <c:pt idx="807">
                  <c:v>156.80000000000001</c:v>
                </c:pt>
                <c:pt idx="808">
                  <c:v>156.80000000000001</c:v>
                </c:pt>
                <c:pt idx="809">
                  <c:v>156.80000000000001</c:v>
                </c:pt>
                <c:pt idx="810">
                  <c:v>156.80000000000001</c:v>
                </c:pt>
                <c:pt idx="811">
                  <c:v>156.80000000000001</c:v>
                </c:pt>
                <c:pt idx="812">
                  <c:v>156.80000000000001</c:v>
                </c:pt>
                <c:pt idx="813">
                  <c:v>156.80000000000001</c:v>
                </c:pt>
                <c:pt idx="814">
                  <c:v>156.80000000000001</c:v>
                </c:pt>
                <c:pt idx="815">
                  <c:v>156.80000000000001</c:v>
                </c:pt>
                <c:pt idx="816">
                  <c:v>156.80000000000001</c:v>
                </c:pt>
                <c:pt idx="817">
                  <c:v>156.80000000000001</c:v>
                </c:pt>
                <c:pt idx="818">
                  <c:v>156.80000000000001</c:v>
                </c:pt>
                <c:pt idx="819">
                  <c:v>156.80000000000001</c:v>
                </c:pt>
                <c:pt idx="820">
                  <c:v>156.80000000000001</c:v>
                </c:pt>
                <c:pt idx="821">
                  <c:v>156.80000000000001</c:v>
                </c:pt>
                <c:pt idx="822">
                  <c:v>156.80000000000001</c:v>
                </c:pt>
                <c:pt idx="823">
                  <c:v>156.80000000000001</c:v>
                </c:pt>
                <c:pt idx="824">
                  <c:v>156.80000000000001</c:v>
                </c:pt>
                <c:pt idx="825">
                  <c:v>156.80000000000001</c:v>
                </c:pt>
                <c:pt idx="826">
                  <c:v>156.80000000000001</c:v>
                </c:pt>
                <c:pt idx="827">
                  <c:v>156.80000000000001</c:v>
                </c:pt>
                <c:pt idx="828">
                  <c:v>156.80000000000001</c:v>
                </c:pt>
                <c:pt idx="829">
                  <c:v>156.80000000000001</c:v>
                </c:pt>
                <c:pt idx="830">
                  <c:v>156.80000000000001</c:v>
                </c:pt>
                <c:pt idx="831">
                  <c:v>156.80000000000001</c:v>
                </c:pt>
                <c:pt idx="832">
                  <c:v>156.80000000000001</c:v>
                </c:pt>
                <c:pt idx="833">
                  <c:v>156.80000000000001</c:v>
                </c:pt>
                <c:pt idx="834">
                  <c:v>156.80000000000001</c:v>
                </c:pt>
                <c:pt idx="835">
                  <c:v>156.80000000000001</c:v>
                </c:pt>
                <c:pt idx="836">
                  <c:v>156.80000000000001</c:v>
                </c:pt>
                <c:pt idx="837">
                  <c:v>156.80000000000001</c:v>
                </c:pt>
                <c:pt idx="838">
                  <c:v>156.80000000000001</c:v>
                </c:pt>
                <c:pt idx="839">
                  <c:v>156.80000000000001</c:v>
                </c:pt>
                <c:pt idx="840">
                  <c:v>156.80000000000001</c:v>
                </c:pt>
                <c:pt idx="841">
                  <c:v>156.80000000000001</c:v>
                </c:pt>
                <c:pt idx="842">
                  <c:v>156.80000000000001</c:v>
                </c:pt>
                <c:pt idx="843">
                  <c:v>156.80000000000001</c:v>
                </c:pt>
                <c:pt idx="844">
                  <c:v>156.80000000000001</c:v>
                </c:pt>
                <c:pt idx="845">
                  <c:v>156.80000000000001</c:v>
                </c:pt>
                <c:pt idx="846">
                  <c:v>156.80000000000001</c:v>
                </c:pt>
                <c:pt idx="847">
                  <c:v>156.80000000000001</c:v>
                </c:pt>
                <c:pt idx="848">
                  <c:v>156.80000000000001</c:v>
                </c:pt>
                <c:pt idx="849">
                  <c:v>156.80000000000001</c:v>
                </c:pt>
                <c:pt idx="850">
                  <c:v>156.80000000000001</c:v>
                </c:pt>
                <c:pt idx="851">
                  <c:v>156.80000000000001</c:v>
                </c:pt>
                <c:pt idx="852">
                  <c:v>156.80000000000001</c:v>
                </c:pt>
                <c:pt idx="853">
                  <c:v>156.80000000000001</c:v>
                </c:pt>
                <c:pt idx="854">
                  <c:v>156.80000000000001</c:v>
                </c:pt>
                <c:pt idx="855">
                  <c:v>156.80000000000001</c:v>
                </c:pt>
                <c:pt idx="856">
                  <c:v>156.80000000000001</c:v>
                </c:pt>
                <c:pt idx="857">
                  <c:v>156.80000000000001</c:v>
                </c:pt>
                <c:pt idx="858">
                  <c:v>156.80000000000001</c:v>
                </c:pt>
                <c:pt idx="859">
                  <c:v>156.80000000000001</c:v>
                </c:pt>
                <c:pt idx="860">
                  <c:v>156.80000000000001</c:v>
                </c:pt>
                <c:pt idx="861">
                  <c:v>156.80000000000001</c:v>
                </c:pt>
                <c:pt idx="862">
                  <c:v>156.80000000000001</c:v>
                </c:pt>
                <c:pt idx="863">
                  <c:v>156.80000000000001</c:v>
                </c:pt>
                <c:pt idx="864">
                  <c:v>156.80000000000001</c:v>
                </c:pt>
                <c:pt idx="865">
                  <c:v>156.80000000000001</c:v>
                </c:pt>
                <c:pt idx="866">
                  <c:v>156.80000000000001</c:v>
                </c:pt>
                <c:pt idx="867">
                  <c:v>156.80000000000001</c:v>
                </c:pt>
                <c:pt idx="868">
                  <c:v>156.80000000000001</c:v>
                </c:pt>
                <c:pt idx="869">
                  <c:v>156.80000000000001</c:v>
                </c:pt>
                <c:pt idx="870">
                  <c:v>156.80000000000001</c:v>
                </c:pt>
                <c:pt idx="871">
                  <c:v>156.80000000000001</c:v>
                </c:pt>
                <c:pt idx="872">
                  <c:v>156.80000000000001</c:v>
                </c:pt>
                <c:pt idx="873">
                  <c:v>156.80000000000001</c:v>
                </c:pt>
                <c:pt idx="874">
                  <c:v>156.80000000000001</c:v>
                </c:pt>
                <c:pt idx="875">
                  <c:v>156.80000000000001</c:v>
                </c:pt>
                <c:pt idx="876">
                  <c:v>156.80000000000001</c:v>
                </c:pt>
                <c:pt idx="877">
                  <c:v>156.80000000000001</c:v>
                </c:pt>
                <c:pt idx="878">
                  <c:v>156.80000000000001</c:v>
                </c:pt>
                <c:pt idx="879">
                  <c:v>156.80000000000001</c:v>
                </c:pt>
                <c:pt idx="880">
                  <c:v>156.80000000000001</c:v>
                </c:pt>
                <c:pt idx="881">
                  <c:v>156.80000000000001</c:v>
                </c:pt>
                <c:pt idx="882">
                  <c:v>156.80000000000001</c:v>
                </c:pt>
                <c:pt idx="883">
                  <c:v>156.80000000000001</c:v>
                </c:pt>
                <c:pt idx="884">
                  <c:v>156.80000000000001</c:v>
                </c:pt>
                <c:pt idx="885">
                  <c:v>156.80000000000001</c:v>
                </c:pt>
                <c:pt idx="886">
                  <c:v>156.80000000000001</c:v>
                </c:pt>
                <c:pt idx="887">
                  <c:v>156.80000000000001</c:v>
                </c:pt>
                <c:pt idx="888">
                  <c:v>156.80000000000001</c:v>
                </c:pt>
                <c:pt idx="889">
                  <c:v>156.80000000000001</c:v>
                </c:pt>
                <c:pt idx="890">
                  <c:v>156.80000000000001</c:v>
                </c:pt>
                <c:pt idx="891">
                  <c:v>156.80000000000001</c:v>
                </c:pt>
                <c:pt idx="892">
                  <c:v>156.80000000000001</c:v>
                </c:pt>
                <c:pt idx="893">
                  <c:v>156.80000000000001</c:v>
                </c:pt>
                <c:pt idx="894">
                  <c:v>156.80000000000001</c:v>
                </c:pt>
                <c:pt idx="895">
                  <c:v>156.80000000000001</c:v>
                </c:pt>
                <c:pt idx="896">
                  <c:v>156.80000000000001</c:v>
                </c:pt>
                <c:pt idx="897">
                  <c:v>156.80000000000001</c:v>
                </c:pt>
                <c:pt idx="898">
                  <c:v>156.80000000000001</c:v>
                </c:pt>
                <c:pt idx="899">
                  <c:v>156.80000000000001</c:v>
                </c:pt>
                <c:pt idx="900">
                  <c:v>156.80000000000001</c:v>
                </c:pt>
                <c:pt idx="901">
                  <c:v>156.80000000000001</c:v>
                </c:pt>
                <c:pt idx="902">
                  <c:v>156.80000000000001</c:v>
                </c:pt>
                <c:pt idx="903">
                  <c:v>156.80000000000001</c:v>
                </c:pt>
                <c:pt idx="904">
                  <c:v>156.80000000000001</c:v>
                </c:pt>
                <c:pt idx="905">
                  <c:v>156.80000000000001</c:v>
                </c:pt>
                <c:pt idx="906">
                  <c:v>156.80000000000001</c:v>
                </c:pt>
                <c:pt idx="907">
                  <c:v>156.80000000000001</c:v>
                </c:pt>
                <c:pt idx="908">
                  <c:v>156.80000000000001</c:v>
                </c:pt>
                <c:pt idx="909">
                  <c:v>156.80000000000001</c:v>
                </c:pt>
                <c:pt idx="910">
                  <c:v>156.80000000000001</c:v>
                </c:pt>
                <c:pt idx="911">
                  <c:v>156.80000000000001</c:v>
                </c:pt>
                <c:pt idx="912">
                  <c:v>156.80000000000001</c:v>
                </c:pt>
                <c:pt idx="913">
                  <c:v>156.80000000000001</c:v>
                </c:pt>
                <c:pt idx="914">
                  <c:v>156.80000000000001</c:v>
                </c:pt>
                <c:pt idx="915">
                  <c:v>156.80000000000001</c:v>
                </c:pt>
                <c:pt idx="916">
                  <c:v>156.80000000000001</c:v>
                </c:pt>
                <c:pt idx="917">
                  <c:v>156.80000000000001</c:v>
                </c:pt>
                <c:pt idx="918">
                  <c:v>156.80000000000001</c:v>
                </c:pt>
                <c:pt idx="919">
                  <c:v>156.80000000000001</c:v>
                </c:pt>
                <c:pt idx="920">
                  <c:v>156.80000000000001</c:v>
                </c:pt>
                <c:pt idx="921">
                  <c:v>156.80000000000001</c:v>
                </c:pt>
                <c:pt idx="922">
                  <c:v>156.80000000000001</c:v>
                </c:pt>
                <c:pt idx="923">
                  <c:v>156.80000000000001</c:v>
                </c:pt>
                <c:pt idx="924">
                  <c:v>156.80000000000001</c:v>
                </c:pt>
                <c:pt idx="925">
                  <c:v>156.80000000000001</c:v>
                </c:pt>
                <c:pt idx="926">
                  <c:v>156.80000000000001</c:v>
                </c:pt>
                <c:pt idx="927">
                  <c:v>156.80000000000001</c:v>
                </c:pt>
                <c:pt idx="928">
                  <c:v>156.80000000000001</c:v>
                </c:pt>
                <c:pt idx="929">
                  <c:v>156.80000000000001</c:v>
                </c:pt>
                <c:pt idx="930">
                  <c:v>156.80000000000001</c:v>
                </c:pt>
                <c:pt idx="931">
                  <c:v>156.80000000000001</c:v>
                </c:pt>
                <c:pt idx="932">
                  <c:v>156.80000000000001</c:v>
                </c:pt>
                <c:pt idx="933">
                  <c:v>156.80000000000001</c:v>
                </c:pt>
                <c:pt idx="934">
                  <c:v>156.80000000000001</c:v>
                </c:pt>
                <c:pt idx="935">
                  <c:v>156.80000000000001</c:v>
                </c:pt>
                <c:pt idx="936">
                  <c:v>156.80000000000001</c:v>
                </c:pt>
                <c:pt idx="937">
                  <c:v>156.80000000000001</c:v>
                </c:pt>
                <c:pt idx="938">
                  <c:v>156.80000000000001</c:v>
                </c:pt>
                <c:pt idx="939">
                  <c:v>156.80000000000001</c:v>
                </c:pt>
                <c:pt idx="940">
                  <c:v>156.80000000000001</c:v>
                </c:pt>
                <c:pt idx="941">
                  <c:v>156.80000000000001</c:v>
                </c:pt>
                <c:pt idx="942">
                  <c:v>156.80000000000001</c:v>
                </c:pt>
                <c:pt idx="943">
                  <c:v>156.80000000000001</c:v>
                </c:pt>
                <c:pt idx="944">
                  <c:v>156.80000000000001</c:v>
                </c:pt>
                <c:pt idx="945">
                  <c:v>156.80000000000001</c:v>
                </c:pt>
                <c:pt idx="946">
                  <c:v>156.80000000000001</c:v>
                </c:pt>
                <c:pt idx="947">
                  <c:v>156.80000000000001</c:v>
                </c:pt>
                <c:pt idx="948">
                  <c:v>156.80000000000001</c:v>
                </c:pt>
                <c:pt idx="949">
                  <c:v>156.80000000000001</c:v>
                </c:pt>
                <c:pt idx="950">
                  <c:v>156.80000000000001</c:v>
                </c:pt>
                <c:pt idx="951">
                  <c:v>156.80000000000001</c:v>
                </c:pt>
                <c:pt idx="952">
                  <c:v>156.80000000000001</c:v>
                </c:pt>
                <c:pt idx="953">
                  <c:v>156.80000000000001</c:v>
                </c:pt>
                <c:pt idx="954">
                  <c:v>156.80000000000001</c:v>
                </c:pt>
                <c:pt idx="955">
                  <c:v>156.80000000000001</c:v>
                </c:pt>
                <c:pt idx="956">
                  <c:v>156.80000000000001</c:v>
                </c:pt>
                <c:pt idx="957">
                  <c:v>156.80000000000001</c:v>
                </c:pt>
                <c:pt idx="958">
                  <c:v>156.80000000000001</c:v>
                </c:pt>
                <c:pt idx="959">
                  <c:v>156.80000000000001</c:v>
                </c:pt>
                <c:pt idx="960">
                  <c:v>156.80000000000001</c:v>
                </c:pt>
                <c:pt idx="961">
                  <c:v>156.80000000000001</c:v>
                </c:pt>
                <c:pt idx="962">
                  <c:v>156.80000000000001</c:v>
                </c:pt>
                <c:pt idx="963">
                  <c:v>156.80000000000001</c:v>
                </c:pt>
                <c:pt idx="964">
                  <c:v>156.80000000000001</c:v>
                </c:pt>
                <c:pt idx="965">
                  <c:v>156.80000000000001</c:v>
                </c:pt>
                <c:pt idx="966">
                  <c:v>156.80000000000001</c:v>
                </c:pt>
                <c:pt idx="967">
                  <c:v>156.80000000000001</c:v>
                </c:pt>
                <c:pt idx="968">
                  <c:v>156.80000000000001</c:v>
                </c:pt>
                <c:pt idx="969">
                  <c:v>156.80000000000001</c:v>
                </c:pt>
                <c:pt idx="970">
                  <c:v>156.80000000000001</c:v>
                </c:pt>
                <c:pt idx="971">
                  <c:v>156.80000000000001</c:v>
                </c:pt>
                <c:pt idx="972">
                  <c:v>156.80000000000001</c:v>
                </c:pt>
                <c:pt idx="973">
                  <c:v>156.80000000000001</c:v>
                </c:pt>
                <c:pt idx="974">
                  <c:v>156.80000000000001</c:v>
                </c:pt>
                <c:pt idx="975">
                  <c:v>156.80000000000001</c:v>
                </c:pt>
                <c:pt idx="976">
                  <c:v>156.80000000000001</c:v>
                </c:pt>
                <c:pt idx="977">
                  <c:v>156.80000000000001</c:v>
                </c:pt>
                <c:pt idx="978">
                  <c:v>156.80000000000001</c:v>
                </c:pt>
                <c:pt idx="979">
                  <c:v>156.80000000000001</c:v>
                </c:pt>
                <c:pt idx="980">
                  <c:v>156.80000000000001</c:v>
                </c:pt>
                <c:pt idx="981">
                  <c:v>156.80000000000001</c:v>
                </c:pt>
                <c:pt idx="982">
                  <c:v>156.80000000000001</c:v>
                </c:pt>
                <c:pt idx="983">
                  <c:v>156.80000000000001</c:v>
                </c:pt>
                <c:pt idx="984">
                  <c:v>156.80000000000001</c:v>
                </c:pt>
                <c:pt idx="985">
                  <c:v>156.80000000000001</c:v>
                </c:pt>
                <c:pt idx="986">
                  <c:v>156.80000000000001</c:v>
                </c:pt>
                <c:pt idx="987">
                  <c:v>156.80000000000001</c:v>
                </c:pt>
                <c:pt idx="988">
                  <c:v>156.80000000000001</c:v>
                </c:pt>
                <c:pt idx="989">
                  <c:v>156.80000000000001</c:v>
                </c:pt>
                <c:pt idx="990">
                  <c:v>156.80000000000001</c:v>
                </c:pt>
                <c:pt idx="991">
                  <c:v>156.80000000000001</c:v>
                </c:pt>
                <c:pt idx="992">
                  <c:v>156.80000000000001</c:v>
                </c:pt>
                <c:pt idx="993">
                  <c:v>156.80000000000001</c:v>
                </c:pt>
                <c:pt idx="994">
                  <c:v>156.80000000000001</c:v>
                </c:pt>
                <c:pt idx="995">
                  <c:v>156.80000000000001</c:v>
                </c:pt>
                <c:pt idx="996">
                  <c:v>156.80000000000001</c:v>
                </c:pt>
                <c:pt idx="997">
                  <c:v>156.80000000000001</c:v>
                </c:pt>
                <c:pt idx="998">
                  <c:v>156.80000000000001</c:v>
                </c:pt>
                <c:pt idx="999">
                  <c:v>156.80000000000001</c:v>
                </c:pt>
                <c:pt idx="1000">
                  <c:v>156.80000000000001</c:v>
                </c:pt>
                <c:pt idx="1001">
                  <c:v>156.80000000000001</c:v>
                </c:pt>
                <c:pt idx="1002">
                  <c:v>156.80000000000001</c:v>
                </c:pt>
                <c:pt idx="1003">
                  <c:v>156.80000000000001</c:v>
                </c:pt>
                <c:pt idx="1004">
                  <c:v>156.80000000000001</c:v>
                </c:pt>
                <c:pt idx="1005">
                  <c:v>156.80000000000001</c:v>
                </c:pt>
                <c:pt idx="1006">
                  <c:v>156.80000000000001</c:v>
                </c:pt>
                <c:pt idx="1007">
                  <c:v>156.80000000000001</c:v>
                </c:pt>
                <c:pt idx="1008">
                  <c:v>156.80000000000001</c:v>
                </c:pt>
                <c:pt idx="1009">
                  <c:v>156.80000000000001</c:v>
                </c:pt>
                <c:pt idx="1010">
                  <c:v>156.80000000000001</c:v>
                </c:pt>
                <c:pt idx="1011">
                  <c:v>156.80000000000001</c:v>
                </c:pt>
                <c:pt idx="1012">
                  <c:v>156.80000000000001</c:v>
                </c:pt>
                <c:pt idx="1013">
                  <c:v>156.80000000000001</c:v>
                </c:pt>
                <c:pt idx="1014">
                  <c:v>156.80000000000001</c:v>
                </c:pt>
                <c:pt idx="1015">
                  <c:v>156.80000000000001</c:v>
                </c:pt>
                <c:pt idx="1016">
                  <c:v>156.80000000000001</c:v>
                </c:pt>
                <c:pt idx="1017">
                  <c:v>156.80000000000001</c:v>
                </c:pt>
                <c:pt idx="1018">
                  <c:v>156.80000000000001</c:v>
                </c:pt>
                <c:pt idx="1019">
                  <c:v>156.80000000000001</c:v>
                </c:pt>
                <c:pt idx="1020">
                  <c:v>156.80000000000001</c:v>
                </c:pt>
                <c:pt idx="1021">
                  <c:v>156.80000000000001</c:v>
                </c:pt>
                <c:pt idx="1022">
                  <c:v>156.80000000000001</c:v>
                </c:pt>
                <c:pt idx="1023">
                  <c:v>156.80000000000001</c:v>
                </c:pt>
                <c:pt idx="1024">
                  <c:v>156.80000000000001</c:v>
                </c:pt>
                <c:pt idx="1025">
                  <c:v>156.80000000000001</c:v>
                </c:pt>
                <c:pt idx="1026">
                  <c:v>156.80000000000001</c:v>
                </c:pt>
                <c:pt idx="1027">
                  <c:v>156.80000000000001</c:v>
                </c:pt>
                <c:pt idx="1028">
                  <c:v>156.80000000000001</c:v>
                </c:pt>
                <c:pt idx="1029">
                  <c:v>156.80000000000001</c:v>
                </c:pt>
                <c:pt idx="1030">
                  <c:v>156.80000000000001</c:v>
                </c:pt>
                <c:pt idx="1031">
                  <c:v>156.80000000000001</c:v>
                </c:pt>
                <c:pt idx="1032">
                  <c:v>156.80000000000001</c:v>
                </c:pt>
                <c:pt idx="1033">
                  <c:v>156.80000000000001</c:v>
                </c:pt>
                <c:pt idx="1034">
                  <c:v>156.80000000000001</c:v>
                </c:pt>
                <c:pt idx="1035">
                  <c:v>156.80000000000001</c:v>
                </c:pt>
                <c:pt idx="1036">
                  <c:v>156.80000000000001</c:v>
                </c:pt>
                <c:pt idx="1037">
                  <c:v>156.80000000000001</c:v>
                </c:pt>
                <c:pt idx="1038">
                  <c:v>156.80000000000001</c:v>
                </c:pt>
                <c:pt idx="1039">
                  <c:v>156.80000000000001</c:v>
                </c:pt>
                <c:pt idx="1040">
                  <c:v>156.80000000000001</c:v>
                </c:pt>
                <c:pt idx="1041">
                  <c:v>156.80000000000001</c:v>
                </c:pt>
                <c:pt idx="1042">
                  <c:v>156.80000000000001</c:v>
                </c:pt>
                <c:pt idx="1043">
                  <c:v>156.80000000000001</c:v>
                </c:pt>
                <c:pt idx="1044">
                  <c:v>156.80000000000001</c:v>
                </c:pt>
                <c:pt idx="1045">
                  <c:v>156.80000000000001</c:v>
                </c:pt>
                <c:pt idx="1046">
                  <c:v>156.80000000000001</c:v>
                </c:pt>
                <c:pt idx="1047">
                  <c:v>156.80000000000001</c:v>
                </c:pt>
                <c:pt idx="1048">
                  <c:v>156.80000000000001</c:v>
                </c:pt>
                <c:pt idx="1049">
                  <c:v>156.80000000000001</c:v>
                </c:pt>
                <c:pt idx="1050">
                  <c:v>156.80000000000001</c:v>
                </c:pt>
                <c:pt idx="1051">
                  <c:v>156.80000000000001</c:v>
                </c:pt>
                <c:pt idx="1052">
                  <c:v>156.80000000000001</c:v>
                </c:pt>
                <c:pt idx="1053">
                  <c:v>156.80000000000001</c:v>
                </c:pt>
                <c:pt idx="1054">
                  <c:v>156.80000000000001</c:v>
                </c:pt>
                <c:pt idx="1055">
                  <c:v>156.80000000000001</c:v>
                </c:pt>
                <c:pt idx="1056">
                  <c:v>156.80000000000001</c:v>
                </c:pt>
                <c:pt idx="1057">
                  <c:v>156.80000000000001</c:v>
                </c:pt>
                <c:pt idx="1058">
                  <c:v>156.80000000000001</c:v>
                </c:pt>
                <c:pt idx="1059">
                  <c:v>156.80000000000001</c:v>
                </c:pt>
                <c:pt idx="1060">
                  <c:v>156.80000000000001</c:v>
                </c:pt>
                <c:pt idx="1061">
                  <c:v>156.80000000000001</c:v>
                </c:pt>
                <c:pt idx="1062">
                  <c:v>156.80000000000001</c:v>
                </c:pt>
                <c:pt idx="1063">
                  <c:v>156.80000000000001</c:v>
                </c:pt>
                <c:pt idx="1064">
                  <c:v>156.80000000000001</c:v>
                </c:pt>
                <c:pt idx="1065">
                  <c:v>156.80000000000001</c:v>
                </c:pt>
                <c:pt idx="1066">
                  <c:v>156.80000000000001</c:v>
                </c:pt>
                <c:pt idx="1067">
                  <c:v>156.80000000000001</c:v>
                </c:pt>
                <c:pt idx="1068">
                  <c:v>156.80000000000001</c:v>
                </c:pt>
                <c:pt idx="1069">
                  <c:v>156.80000000000001</c:v>
                </c:pt>
                <c:pt idx="1070">
                  <c:v>156.80000000000001</c:v>
                </c:pt>
                <c:pt idx="1071">
                  <c:v>156.80000000000001</c:v>
                </c:pt>
                <c:pt idx="1072">
                  <c:v>156.80000000000001</c:v>
                </c:pt>
                <c:pt idx="1073">
                  <c:v>156.80000000000001</c:v>
                </c:pt>
                <c:pt idx="1074">
                  <c:v>156.80000000000001</c:v>
                </c:pt>
                <c:pt idx="1075">
                  <c:v>156.80000000000001</c:v>
                </c:pt>
                <c:pt idx="1076">
                  <c:v>156.80000000000001</c:v>
                </c:pt>
                <c:pt idx="1077">
                  <c:v>156.80000000000001</c:v>
                </c:pt>
                <c:pt idx="1078">
                  <c:v>156.80000000000001</c:v>
                </c:pt>
                <c:pt idx="1079">
                  <c:v>156.80000000000001</c:v>
                </c:pt>
                <c:pt idx="1080">
                  <c:v>156.80000000000001</c:v>
                </c:pt>
                <c:pt idx="1081">
                  <c:v>156.80000000000001</c:v>
                </c:pt>
                <c:pt idx="1082">
                  <c:v>156.80000000000001</c:v>
                </c:pt>
                <c:pt idx="1083">
                  <c:v>156.80000000000001</c:v>
                </c:pt>
                <c:pt idx="1084">
                  <c:v>156.80000000000001</c:v>
                </c:pt>
                <c:pt idx="1085">
                  <c:v>156.80000000000001</c:v>
                </c:pt>
                <c:pt idx="1086">
                  <c:v>156.80000000000001</c:v>
                </c:pt>
                <c:pt idx="1087">
                  <c:v>156.80000000000001</c:v>
                </c:pt>
                <c:pt idx="1088">
                  <c:v>156.80000000000001</c:v>
                </c:pt>
                <c:pt idx="1089">
                  <c:v>156.80000000000001</c:v>
                </c:pt>
                <c:pt idx="1090">
                  <c:v>156.80000000000001</c:v>
                </c:pt>
                <c:pt idx="1091">
                  <c:v>156.80000000000001</c:v>
                </c:pt>
                <c:pt idx="1092">
                  <c:v>156.80000000000001</c:v>
                </c:pt>
                <c:pt idx="1093">
                  <c:v>156.80000000000001</c:v>
                </c:pt>
                <c:pt idx="1094">
                  <c:v>156.80000000000001</c:v>
                </c:pt>
                <c:pt idx="1095">
                  <c:v>156.80000000000001</c:v>
                </c:pt>
                <c:pt idx="1096">
                  <c:v>156.80000000000001</c:v>
                </c:pt>
                <c:pt idx="1097">
                  <c:v>156.80000000000001</c:v>
                </c:pt>
                <c:pt idx="1098">
                  <c:v>156.80000000000001</c:v>
                </c:pt>
                <c:pt idx="1099">
                  <c:v>156.80000000000001</c:v>
                </c:pt>
                <c:pt idx="1100">
                  <c:v>156.80000000000001</c:v>
                </c:pt>
                <c:pt idx="1101">
                  <c:v>156.80000000000001</c:v>
                </c:pt>
                <c:pt idx="1102">
                  <c:v>156.80000000000001</c:v>
                </c:pt>
                <c:pt idx="1103">
                  <c:v>156.80000000000001</c:v>
                </c:pt>
                <c:pt idx="1104">
                  <c:v>156.80000000000001</c:v>
                </c:pt>
                <c:pt idx="1105">
                  <c:v>156.80000000000001</c:v>
                </c:pt>
                <c:pt idx="1106">
                  <c:v>156.80000000000001</c:v>
                </c:pt>
                <c:pt idx="1107">
                  <c:v>156.80000000000001</c:v>
                </c:pt>
                <c:pt idx="1108">
                  <c:v>156.80000000000001</c:v>
                </c:pt>
                <c:pt idx="1109">
                  <c:v>156.80000000000001</c:v>
                </c:pt>
                <c:pt idx="1110">
                  <c:v>156.80000000000001</c:v>
                </c:pt>
                <c:pt idx="1111">
                  <c:v>156.80000000000001</c:v>
                </c:pt>
                <c:pt idx="1112">
                  <c:v>156.80000000000001</c:v>
                </c:pt>
                <c:pt idx="1113">
                  <c:v>156.80000000000001</c:v>
                </c:pt>
                <c:pt idx="1114">
                  <c:v>156.80000000000001</c:v>
                </c:pt>
                <c:pt idx="1115">
                  <c:v>156.80000000000001</c:v>
                </c:pt>
                <c:pt idx="1116">
                  <c:v>156.80000000000001</c:v>
                </c:pt>
                <c:pt idx="1117">
                  <c:v>156.80000000000001</c:v>
                </c:pt>
                <c:pt idx="1118">
                  <c:v>156.80000000000001</c:v>
                </c:pt>
                <c:pt idx="1119">
                  <c:v>156.80000000000001</c:v>
                </c:pt>
                <c:pt idx="1120">
                  <c:v>156.80000000000001</c:v>
                </c:pt>
                <c:pt idx="1121">
                  <c:v>156.80000000000001</c:v>
                </c:pt>
                <c:pt idx="1122">
                  <c:v>156.80000000000001</c:v>
                </c:pt>
                <c:pt idx="1123">
                  <c:v>156.80000000000001</c:v>
                </c:pt>
                <c:pt idx="1124">
                  <c:v>156.80000000000001</c:v>
                </c:pt>
                <c:pt idx="1125">
                  <c:v>156.80000000000001</c:v>
                </c:pt>
                <c:pt idx="1126">
                  <c:v>156.80000000000001</c:v>
                </c:pt>
                <c:pt idx="1127">
                  <c:v>156.80000000000001</c:v>
                </c:pt>
                <c:pt idx="1128">
                  <c:v>156.80000000000001</c:v>
                </c:pt>
                <c:pt idx="1129">
                  <c:v>156.80000000000001</c:v>
                </c:pt>
                <c:pt idx="1130">
                  <c:v>156.80000000000001</c:v>
                </c:pt>
                <c:pt idx="1131">
                  <c:v>156.80000000000001</c:v>
                </c:pt>
                <c:pt idx="1132">
                  <c:v>156.80000000000001</c:v>
                </c:pt>
                <c:pt idx="1133">
                  <c:v>156.80000000000001</c:v>
                </c:pt>
                <c:pt idx="1134">
                  <c:v>156.80000000000001</c:v>
                </c:pt>
                <c:pt idx="1135">
                  <c:v>156.80000000000001</c:v>
                </c:pt>
                <c:pt idx="1136">
                  <c:v>156.80000000000001</c:v>
                </c:pt>
                <c:pt idx="1137">
                  <c:v>156.80000000000001</c:v>
                </c:pt>
                <c:pt idx="1138">
                  <c:v>156.80000000000001</c:v>
                </c:pt>
                <c:pt idx="1139">
                  <c:v>156.80000000000001</c:v>
                </c:pt>
                <c:pt idx="1140">
                  <c:v>156.80000000000001</c:v>
                </c:pt>
                <c:pt idx="1141">
                  <c:v>156.80000000000001</c:v>
                </c:pt>
                <c:pt idx="1142">
                  <c:v>156.80000000000001</c:v>
                </c:pt>
                <c:pt idx="1143">
                  <c:v>156.80000000000001</c:v>
                </c:pt>
                <c:pt idx="1144">
                  <c:v>156.80000000000001</c:v>
                </c:pt>
                <c:pt idx="1145">
                  <c:v>156.80000000000001</c:v>
                </c:pt>
                <c:pt idx="1146">
                  <c:v>156.80000000000001</c:v>
                </c:pt>
                <c:pt idx="1147">
                  <c:v>156.80000000000001</c:v>
                </c:pt>
                <c:pt idx="1148">
                  <c:v>156.80000000000001</c:v>
                </c:pt>
                <c:pt idx="1149">
                  <c:v>156.80000000000001</c:v>
                </c:pt>
                <c:pt idx="1150">
                  <c:v>156.80000000000001</c:v>
                </c:pt>
                <c:pt idx="1151">
                  <c:v>156.80000000000001</c:v>
                </c:pt>
                <c:pt idx="1152">
                  <c:v>156.80000000000001</c:v>
                </c:pt>
                <c:pt idx="1153">
                  <c:v>156.80000000000001</c:v>
                </c:pt>
                <c:pt idx="1154">
                  <c:v>156.80000000000001</c:v>
                </c:pt>
                <c:pt idx="1155">
                  <c:v>156.80000000000001</c:v>
                </c:pt>
                <c:pt idx="1156">
                  <c:v>156.80000000000001</c:v>
                </c:pt>
                <c:pt idx="1157">
                  <c:v>156.80000000000001</c:v>
                </c:pt>
                <c:pt idx="1158">
                  <c:v>156.80000000000001</c:v>
                </c:pt>
                <c:pt idx="1159">
                  <c:v>156.80000000000001</c:v>
                </c:pt>
                <c:pt idx="1160">
                  <c:v>156.80000000000001</c:v>
                </c:pt>
                <c:pt idx="1161">
                  <c:v>156.80000000000001</c:v>
                </c:pt>
                <c:pt idx="1162">
                  <c:v>156.80000000000001</c:v>
                </c:pt>
                <c:pt idx="1163">
                  <c:v>156.80000000000001</c:v>
                </c:pt>
                <c:pt idx="1164">
                  <c:v>156.80000000000001</c:v>
                </c:pt>
                <c:pt idx="1165">
                  <c:v>156.80000000000001</c:v>
                </c:pt>
                <c:pt idx="1166">
                  <c:v>156.80000000000001</c:v>
                </c:pt>
                <c:pt idx="1167">
                  <c:v>156.80000000000001</c:v>
                </c:pt>
                <c:pt idx="1168">
                  <c:v>156.80000000000001</c:v>
                </c:pt>
                <c:pt idx="1169">
                  <c:v>156.80000000000001</c:v>
                </c:pt>
                <c:pt idx="1170">
                  <c:v>156.80000000000001</c:v>
                </c:pt>
                <c:pt idx="1171">
                  <c:v>156.80000000000001</c:v>
                </c:pt>
                <c:pt idx="1172">
                  <c:v>156.80000000000001</c:v>
                </c:pt>
                <c:pt idx="1173">
                  <c:v>156.80000000000001</c:v>
                </c:pt>
                <c:pt idx="1174">
                  <c:v>156.80000000000001</c:v>
                </c:pt>
                <c:pt idx="1175">
                  <c:v>156.80000000000001</c:v>
                </c:pt>
                <c:pt idx="1176">
                  <c:v>156.80000000000001</c:v>
                </c:pt>
                <c:pt idx="1177">
                  <c:v>156.80000000000001</c:v>
                </c:pt>
                <c:pt idx="1178">
                  <c:v>156.80000000000001</c:v>
                </c:pt>
                <c:pt idx="1179">
                  <c:v>156.80000000000001</c:v>
                </c:pt>
                <c:pt idx="1180">
                  <c:v>156.80000000000001</c:v>
                </c:pt>
                <c:pt idx="1181">
                  <c:v>156.80000000000001</c:v>
                </c:pt>
                <c:pt idx="1182">
                  <c:v>156.80000000000001</c:v>
                </c:pt>
                <c:pt idx="1183">
                  <c:v>156.80000000000001</c:v>
                </c:pt>
                <c:pt idx="1184">
                  <c:v>156.80000000000001</c:v>
                </c:pt>
                <c:pt idx="1185">
                  <c:v>156.80000000000001</c:v>
                </c:pt>
                <c:pt idx="1186">
                  <c:v>156.80000000000001</c:v>
                </c:pt>
                <c:pt idx="1187">
                  <c:v>156.80000000000001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'HR Chart Data'!$N$7</c:f>
              <c:strCache>
                <c:ptCount val="1"/>
                <c:pt idx="0">
                  <c:v> TR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3.650390339054965E-3"/>
                  <c:y val="-3.6442674855126651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[0]!HRData10</c:f>
              <c:numCache>
                <c:formatCode>General</c:formatCode>
                <c:ptCount val="1188"/>
                <c:pt idx="0">
                  <c:v>0</c:v>
                </c:pt>
                <c:pt idx="1">
                  <c:v>163.85</c:v>
                </c:pt>
                <c:pt idx="2">
                  <c:v>163.85</c:v>
                </c:pt>
                <c:pt idx="3">
                  <c:v>163.85</c:v>
                </c:pt>
                <c:pt idx="4">
                  <c:v>163.85</c:v>
                </c:pt>
                <c:pt idx="5">
                  <c:v>163.85</c:v>
                </c:pt>
                <c:pt idx="6">
                  <c:v>163.85</c:v>
                </c:pt>
                <c:pt idx="7">
                  <c:v>163.85</c:v>
                </c:pt>
                <c:pt idx="8">
                  <c:v>163.85</c:v>
                </c:pt>
                <c:pt idx="9">
                  <c:v>163.85</c:v>
                </c:pt>
                <c:pt idx="10">
                  <c:v>163.85</c:v>
                </c:pt>
                <c:pt idx="11">
                  <c:v>163.85</c:v>
                </c:pt>
                <c:pt idx="12">
                  <c:v>163.85</c:v>
                </c:pt>
                <c:pt idx="13">
                  <c:v>163.85</c:v>
                </c:pt>
                <c:pt idx="14">
                  <c:v>163.85</c:v>
                </c:pt>
                <c:pt idx="15">
                  <c:v>163.85</c:v>
                </c:pt>
                <c:pt idx="16">
                  <c:v>163.85</c:v>
                </c:pt>
                <c:pt idx="17">
                  <c:v>163.85</c:v>
                </c:pt>
                <c:pt idx="18">
                  <c:v>163.85</c:v>
                </c:pt>
                <c:pt idx="19">
                  <c:v>163.85</c:v>
                </c:pt>
                <c:pt idx="20">
                  <c:v>163.85</c:v>
                </c:pt>
                <c:pt idx="21">
                  <c:v>163.85</c:v>
                </c:pt>
                <c:pt idx="22">
                  <c:v>163.85</c:v>
                </c:pt>
                <c:pt idx="23">
                  <c:v>163.85</c:v>
                </c:pt>
                <c:pt idx="24">
                  <c:v>163.85</c:v>
                </c:pt>
                <c:pt idx="25">
                  <c:v>163.85</c:v>
                </c:pt>
                <c:pt idx="26">
                  <c:v>163.85</c:v>
                </c:pt>
                <c:pt idx="27">
                  <c:v>163.85</c:v>
                </c:pt>
                <c:pt idx="28">
                  <c:v>163.85</c:v>
                </c:pt>
                <c:pt idx="29">
                  <c:v>163.85</c:v>
                </c:pt>
                <c:pt idx="30">
                  <c:v>163.85</c:v>
                </c:pt>
                <c:pt idx="31">
                  <c:v>163.85</c:v>
                </c:pt>
                <c:pt idx="32">
                  <c:v>163.85</c:v>
                </c:pt>
                <c:pt idx="33">
                  <c:v>163.85</c:v>
                </c:pt>
                <c:pt idx="34">
                  <c:v>163.85</c:v>
                </c:pt>
                <c:pt idx="35">
                  <c:v>163.85</c:v>
                </c:pt>
                <c:pt idx="36">
                  <c:v>163.85</c:v>
                </c:pt>
                <c:pt idx="37">
                  <c:v>163.85</c:v>
                </c:pt>
                <c:pt idx="38">
                  <c:v>163.85</c:v>
                </c:pt>
                <c:pt idx="39">
                  <c:v>163.85</c:v>
                </c:pt>
                <c:pt idx="40">
                  <c:v>163.85</c:v>
                </c:pt>
                <c:pt idx="41">
                  <c:v>163.85</c:v>
                </c:pt>
                <c:pt idx="42">
                  <c:v>163.85</c:v>
                </c:pt>
                <c:pt idx="43">
                  <c:v>163.85</c:v>
                </c:pt>
                <c:pt idx="44">
                  <c:v>163.85</c:v>
                </c:pt>
                <c:pt idx="45">
                  <c:v>163.85</c:v>
                </c:pt>
                <c:pt idx="46">
                  <c:v>163.85</c:v>
                </c:pt>
                <c:pt idx="47">
                  <c:v>163.85</c:v>
                </c:pt>
                <c:pt idx="48">
                  <c:v>163.85</c:v>
                </c:pt>
                <c:pt idx="49">
                  <c:v>163.85</c:v>
                </c:pt>
                <c:pt idx="50">
                  <c:v>163.85</c:v>
                </c:pt>
                <c:pt idx="51">
                  <c:v>163.85</c:v>
                </c:pt>
                <c:pt idx="52">
                  <c:v>163.85</c:v>
                </c:pt>
                <c:pt idx="53">
                  <c:v>163.85</c:v>
                </c:pt>
                <c:pt idx="54">
                  <c:v>163.85</c:v>
                </c:pt>
                <c:pt idx="55">
                  <c:v>163.85</c:v>
                </c:pt>
                <c:pt idx="56">
                  <c:v>163.85</c:v>
                </c:pt>
                <c:pt idx="57">
                  <c:v>163.85</c:v>
                </c:pt>
                <c:pt idx="58">
                  <c:v>163.85</c:v>
                </c:pt>
                <c:pt idx="59">
                  <c:v>163.85</c:v>
                </c:pt>
                <c:pt idx="60">
                  <c:v>163.85</c:v>
                </c:pt>
                <c:pt idx="61">
                  <c:v>163.85</c:v>
                </c:pt>
                <c:pt idx="62">
                  <c:v>163.85</c:v>
                </c:pt>
                <c:pt idx="63">
                  <c:v>163.85</c:v>
                </c:pt>
                <c:pt idx="64">
                  <c:v>163.85</c:v>
                </c:pt>
                <c:pt idx="65">
                  <c:v>163.85</c:v>
                </c:pt>
                <c:pt idx="66">
                  <c:v>163.85</c:v>
                </c:pt>
                <c:pt idx="67">
                  <c:v>163.85</c:v>
                </c:pt>
                <c:pt idx="68">
                  <c:v>163.85</c:v>
                </c:pt>
                <c:pt idx="69">
                  <c:v>163.85</c:v>
                </c:pt>
                <c:pt idx="70">
                  <c:v>163.85</c:v>
                </c:pt>
                <c:pt idx="71">
                  <c:v>163.85</c:v>
                </c:pt>
                <c:pt idx="72">
                  <c:v>163.85</c:v>
                </c:pt>
                <c:pt idx="73">
                  <c:v>163.85</c:v>
                </c:pt>
                <c:pt idx="74">
                  <c:v>163.85</c:v>
                </c:pt>
                <c:pt idx="75">
                  <c:v>163.85</c:v>
                </c:pt>
                <c:pt idx="76">
                  <c:v>163.85</c:v>
                </c:pt>
                <c:pt idx="77">
                  <c:v>163.85</c:v>
                </c:pt>
                <c:pt idx="78">
                  <c:v>163.85</c:v>
                </c:pt>
                <c:pt idx="79">
                  <c:v>163.85</c:v>
                </c:pt>
                <c:pt idx="80">
                  <c:v>163.85</c:v>
                </c:pt>
                <c:pt idx="81">
                  <c:v>163.85</c:v>
                </c:pt>
                <c:pt idx="82">
                  <c:v>163.85</c:v>
                </c:pt>
                <c:pt idx="83">
                  <c:v>163.85</c:v>
                </c:pt>
                <c:pt idx="84">
                  <c:v>163.85</c:v>
                </c:pt>
                <c:pt idx="85">
                  <c:v>163.85</c:v>
                </c:pt>
                <c:pt idx="86">
                  <c:v>163.85</c:v>
                </c:pt>
                <c:pt idx="87">
                  <c:v>163.85</c:v>
                </c:pt>
                <c:pt idx="88">
                  <c:v>163.85</c:v>
                </c:pt>
                <c:pt idx="89">
                  <c:v>163.85</c:v>
                </c:pt>
                <c:pt idx="90">
                  <c:v>163.85</c:v>
                </c:pt>
                <c:pt idx="91">
                  <c:v>163.85</c:v>
                </c:pt>
                <c:pt idx="92">
                  <c:v>163.85</c:v>
                </c:pt>
                <c:pt idx="93">
                  <c:v>163.85</c:v>
                </c:pt>
                <c:pt idx="94">
                  <c:v>163.85</c:v>
                </c:pt>
                <c:pt idx="95">
                  <c:v>163.85</c:v>
                </c:pt>
                <c:pt idx="96">
                  <c:v>163.85</c:v>
                </c:pt>
                <c:pt idx="97">
                  <c:v>163.85</c:v>
                </c:pt>
                <c:pt idx="98">
                  <c:v>163.85</c:v>
                </c:pt>
                <c:pt idx="99">
                  <c:v>163.85</c:v>
                </c:pt>
                <c:pt idx="100">
                  <c:v>163.85</c:v>
                </c:pt>
                <c:pt idx="101">
                  <c:v>163.85</c:v>
                </c:pt>
                <c:pt idx="102">
                  <c:v>163.85</c:v>
                </c:pt>
                <c:pt idx="103">
                  <c:v>163.85</c:v>
                </c:pt>
                <c:pt idx="104">
                  <c:v>163.85</c:v>
                </c:pt>
                <c:pt idx="105">
                  <c:v>163.85</c:v>
                </c:pt>
                <c:pt idx="106">
                  <c:v>163.85</c:v>
                </c:pt>
                <c:pt idx="107">
                  <c:v>163.85</c:v>
                </c:pt>
                <c:pt idx="108">
                  <c:v>163.85</c:v>
                </c:pt>
                <c:pt idx="109">
                  <c:v>163.85</c:v>
                </c:pt>
                <c:pt idx="110">
                  <c:v>163.85</c:v>
                </c:pt>
                <c:pt idx="111">
                  <c:v>163.85</c:v>
                </c:pt>
                <c:pt idx="112">
                  <c:v>163.85</c:v>
                </c:pt>
                <c:pt idx="113">
                  <c:v>163.85</c:v>
                </c:pt>
                <c:pt idx="114">
                  <c:v>163.85</c:v>
                </c:pt>
                <c:pt idx="115">
                  <c:v>163.85</c:v>
                </c:pt>
                <c:pt idx="116">
                  <c:v>163.85</c:v>
                </c:pt>
                <c:pt idx="117">
                  <c:v>163.85</c:v>
                </c:pt>
                <c:pt idx="118">
                  <c:v>163.85</c:v>
                </c:pt>
                <c:pt idx="119">
                  <c:v>163.85</c:v>
                </c:pt>
                <c:pt idx="120">
                  <c:v>163.85</c:v>
                </c:pt>
                <c:pt idx="121">
                  <c:v>163.85</c:v>
                </c:pt>
                <c:pt idx="122">
                  <c:v>163.85</c:v>
                </c:pt>
                <c:pt idx="123">
                  <c:v>163.85</c:v>
                </c:pt>
                <c:pt idx="124">
                  <c:v>163.85</c:v>
                </c:pt>
                <c:pt idx="125">
                  <c:v>163.85</c:v>
                </c:pt>
                <c:pt idx="126">
                  <c:v>163.85</c:v>
                </c:pt>
                <c:pt idx="127">
                  <c:v>163.85</c:v>
                </c:pt>
                <c:pt idx="128">
                  <c:v>163.85</c:v>
                </c:pt>
                <c:pt idx="129">
                  <c:v>163.85</c:v>
                </c:pt>
                <c:pt idx="130">
                  <c:v>163.85</c:v>
                </c:pt>
                <c:pt idx="131">
                  <c:v>163.85</c:v>
                </c:pt>
                <c:pt idx="132">
                  <c:v>163.85</c:v>
                </c:pt>
                <c:pt idx="133">
                  <c:v>163.85</c:v>
                </c:pt>
                <c:pt idx="134">
                  <c:v>163.85</c:v>
                </c:pt>
                <c:pt idx="135">
                  <c:v>163.85</c:v>
                </c:pt>
                <c:pt idx="136">
                  <c:v>163.85</c:v>
                </c:pt>
                <c:pt idx="137">
                  <c:v>163.85</c:v>
                </c:pt>
                <c:pt idx="138">
                  <c:v>163.85</c:v>
                </c:pt>
                <c:pt idx="139">
                  <c:v>163.85</c:v>
                </c:pt>
                <c:pt idx="140">
                  <c:v>163.85</c:v>
                </c:pt>
                <c:pt idx="141">
                  <c:v>163.85</c:v>
                </c:pt>
                <c:pt idx="142">
                  <c:v>163.85</c:v>
                </c:pt>
                <c:pt idx="143">
                  <c:v>163.85</c:v>
                </c:pt>
                <c:pt idx="144">
                  <c:v>163.85</c:v>
                </c:pt>
                <c:pt idx="145">
                  <c:v>163.85</c:v>
                </c:pt>
                <c:pt idx="146">
                  <c:v>163.85</c:v>
                </c:pt>
                <c:pt idx="147">
                  <c:v>163.85</c:v>
                </c:pt>
                <c:pt idx="148">
                  <c:v>163.85</c:v>
                </c:pt>
                <c:pt idx="149">
                  <c:v>163.85</c:v>
                </c:pt>
                <c:pt idx="150">
                  <c:v>163.85</c:v>
                </c:pt>
                <c:pt idx="151">
                  <c:v>163.85</c:v>
                </c:pt>
                <c:pt idx="152">
                  <c:v>163.85</c:v>
                </c:pt>
                <c:pt idx="153">
                  <c:v>163.85</c:v>
                </c:pt>
                <c:pt idx="154">
                  <c:v>163.85</c:v>
                </c:pt>
                <c:pt idx="155">
                  <c:v>163.85</c:v>
                </c:pt>
                <c:pt idx="156">
                  <c:v>163.85</c:v>
                </c:pt>
                <c:pt idx="157">
                  <c:v>163.85</c:v>
                </c:pt>
                <c:pt idx="158">
                  <c:v>163.85</c:v>
                </c:pt>
                <c:pt idx="159">
                  <c:v>163.85</c:v>
                </c:pt>
                <c:pt idx="160">
                  <c:v>163.85</c:v>
                </c:pt>
                <c:pt idx="161">
                  <c:v>163.85</c:v>
                </c:pt>
                <c:pt idx="162">
                  <c:v>163.85</c:v>
                </c:pt>
                <c:pt idx="163">
                  <c:v>163.85</c:v>
                </c:pt>
                <c:pt idx="164">
                  <c:v>163.85</c:v>
                </c:pt>
                <c:pt idx="165">
                  <c:v>163.85</c:v>
                </c:pt>
                <c:pt idx="166">
                  <c:v>163.85</c:v>
                </c:pt>
                <c:pt idx="167">
                  <c:v>163.85</c:v>
                </c:pt>
                <c:pt idx="168">
                  <c:v>163.85</c:v>
                </c:pt>
                <c:pt idx="169">
                  <c:v>163.85</c:v>
                </c:pt>
                <c:pt idx="170">
                  <c:v>163.85</c:v>
                </c:pt>
                <c:pt idx="171">
                  <c:v>163.85</c:v>
                </c:pt>
                <c:pt idx="172">
                  <c:v>163.85</c:v>
                </c:pt>
                <c:pt idx="173">
                  <c:v>163.85</c:v>
                </c:pt>
                <c:pt idx="174">
                  <c:v>163.85</c:v>
                </c:pt>
                <c:pt idx="175">
                  <c:v>163.85</c:v>
                </c:pt>
                <c:pt idx="176">
                  <c:v>163.85</c:v>
                </c:pt>
                <c:pt idx="177">
                  <c:v>163.85</c:v>
                </c:pt>
                <c:pt idx="178">
                  <c:v>163.85</c:v>
                </c:pt>
                <c:pt idx="179">
                  <c:v>163.85</c:v>
                </c:pt>
                <c:pt idx="180">
                  <c:v>163.85</c:v>
                </c:pt>
                <c:pt idx="181">
                  <c:v>163.85</c:v>
                </c:pt>
                <c:pt idx="182">
                  <c:v>163.85</c:v>
                </c:pt>
                <c:pt idx="183">
                  <c:v>163.85</c:v>
                </c:pt>
                <c:pt idx="184">
                  <c:v>163.85</c:v>
                </c:pt>
                <c:pt idx="185">
                  <c:v>163.85</c:v>
                </c:pt>
                <c:pt idx="186">
                  <c:v>163.85</c:v>
                </c:pt>
                <c:pt idx="187">
                  <c:v>163.85</c:v>
                </c:pt>
                <c:pt idx="188">
                  <c:v>163.85</c:v>
                </c:pt>
                <c:pt idx="189">
                  <c:v>163.85</c:v>
                </c:pt>
                <c:pt idx="190">
                  <c:v>163.85</c:v>
                </c:pt>
                <c:pt idx="191">
                  <c:v>163.85</c:v>
                </c:pt>
                <c:pt idx="192">
                  <c:v>163.85</c:v>
                </c:pt>
                <c:pt idx="193">
                  <c:v>163.85</c:v>
                </c:pt>
                <c:pt idx="194">
                  <c:v>163.85</c:v>
                </c:pt>
                <c:pt idx="195">
                  <c:v>163.85</c:v>
                </c:pt>
                <c:pt idx="196">
                  <c:v>163.85</c:v>
                </c:pt>
                <c:pt idx="197">
                  <c:v>163.85</c:v>
                </c:pt>
                <c:pt idx="198">
                  <c:v>163.85</c:v>
                </c:pt>
                <c:pt idx="199">
                  <c:v>163.85</c:v>
                </c:pt>
                <c:pt idx="200">
                  <c:v>163.85</c:v>
                </c:pt>
                <c:pt idx="201">
                  <c:v>163.85</c:v>
                </c:pt>
                <c:pt idx="202">
                  <c:v>163.85</c:v>
                </c:pt>
                <c:pt idx="203">
                  <c:v>163.85</c:v>
                </c:pt>
                <c:pt idx="204">
                  <c:v>163.85</c:v>
                </c:pt>
                <c:pt idx="205">
                  <c:v>163.85</c:v>
                </c:pt>
                <c:pt idx="206">
                  <c:v>163.85</c:v>
                </c:pt>
                <c:pt idx="207">
                  <c:v>163.85</c:v>
                </c:pt>
                <c:pt idx="208">
                  <c:v>163.85</c:v>
                </c:pt>
                <c:pt idx="209">
                  <c:v>163.85</c:v>
                </c:pt>
                <c:pt idx="210">
                  <c:v>163.85</c:v>
                </c:pt>
                <c:pt idx="211">
                  <c:v>163.85</c:v>
                </c:pt>
                <c:pt idx="212">
                  <c:v>163.85</c:v>
                </c:pt>
                <c:pt idx="213">
                  <c:v>163.85</c:v>
                </c:pt>
                <c:pt idx="214">
                  <c:v>163.85</c:v>
                </c:pt>
                <c:pt idx="215">
                  <c:v>163.85</c:v>
                </c:pt>
                <c:pt idx="216">
                  <c:v>163.85</c:v>
                </c:pt>
                <c:pt idx="217">
                  <c:v>163.85</c:v>
                </c:pt>
                <c:pt idx="218">
                  <c:v>163.85</c:v>
                </c:pt>
                <c:pt idx="219">
                  <c:v>163.85</c:v>
                </c:pt>
                <c:pt idx="220">
                  <c:v>163.85</c:v>
                </c:pt>
                <c:pt idx="221">
                  <c:v>163.85</c:v>
                </c:pt>
                <c:pt idx="222">
                  <c:v>163.85</c:v>
                </c:pt>
                <c:pt idx="223">
                  <c:v>163.85</c:v>
                </c:pt>
                <c:pt idx="224">
                  <c:v>163.85</c:v>
                </c:pt>
                <c:pt idx="225">
                  <c:v>163.85</c:v>
                </c:pt>
                <c:pt idx="226">
                  <c:v>163.85</c:v>
                </c:pt>
                <c:pt idx="227">
                  <c:v>163.85</c:v>
                </c:pt>
                <c:pt idx="228">
                  <c:v>163.85</c:v>
                </c:pt>
                <c:pt idx="229">
                  <c:v>163.85</c:v>
                </c:pt>
                <c:pt idx="230">
                  <c:v>163.85</c:v>
                </c:pt>
                <c:pt idx="231">
                  <c:v>163.85</c:v>
                </c:pt>
                <c:pt idx="232">
                  <c:v>163.85</c:v>
                </c:pt>
                <c:pt idx="233">
                  <c:v>163.85</c:v>
                </c:pt>
                <c:pt idx="234">
                  <c:v>163.85</c:v>
                </c:pt>
                <c:pt idx="235">
                  <c:v>163.85</c:v>
                </c:pt>
                <c:pt idx="236">
                  <c:v>163.85</c:v>
                </c:pt>
                <c:pt idx="237">
                  <c:v>163.85</c:v>
                </c:pt>
                <c:pt idx="238">
                  <c:v>163.85</c:v>
                </c:pt>
                <c:pt idx="239">
                  <c:v>163.85</c:v>
                </c:pt>
                <c:pt idx="240">
                  <c:v>163.85</c:v>
                </c:pt>
                <c:pt idx="241">
                  <c:v>163.85</c:v>
                </c:pt>
                <c:pt idx="242">
                  <c:v>163.85</c:v>
                </c:pt>
                <c:pt idx="243">
                  <c:v>163.85</c:v>
                </c:pt>
                <c:pt idx="244">
                  <c:v>163.85</c:v>
                </c:pt>
                <c:pt idx="245">
                  <c:v>163.85</c:v>
                </c:pt>
                <c:pt idx="246">
                  <c:v>163.85</c:v>
                </c:pt>
                <c:pt idx="247">
                  <c:v>163.85</c:v>
                </c:pt>
                <c:pt idx="248">
                  <c:v>163.85</c:v>
                </c:pt>
                <c:pt idx="249">
                  <c:v>163.85</c:v>
                </c:pt>
                <c:pt idx="250">
                  <c:v>163.85</c:v>
                </c:pt>
                <c:pt idx="251">
                  <c:v>163.85</c:v>
                </c:pt>
                <c:pt idx="252">
                  <c:v>163.85</c:v>
                </c:pt>
                <c:pt idx="253">
                  <c:v>163.85</c:v>
                </c:pt>
                <c:pt idx="254">
                  <c:v>163.85</c:v>
                </c:pt>
                <c:pt idx="255">
                  <c:v>163.85</c:v>
                </c:pt>
                <c:pt idx="256">
                  <c:v>163.85</c:v>
                </c:pt>
                <c:pt idx="257">
                  <c:v>163.85</c:v>
                </c:pt>
                <c:pt idx="258">
                  <c:v>163.85</c:v>
                </c:pt>
                <c:pt idx="259">
                  <c:v>163.85</c:v>
                </c:pt>
                <c:pt idx="260">
                  <c:v>163.85</c:v>
                </c:pt>
                <c:pt idx="261">
                  <c:v>163.85</c:v>
                </c:pt>
                <c:pt idx="262">
                  <c:v>163.85</c:v>
                </c:pt>
                <c:pt idx="263">
                  <c:v>163.85</c:v>
                </c:pt>
                <c:pt idx="264">
                  <c:v>163.85</c:v>
                </c:pt>
                <c:pt idx="265">
                  <c:v>163.85</c:v>
                </c:pt>
                <c:pt idx="266">
                  <c:v>163.85</c:v>
                </c:pt>
                <c:pt idx="267">
                  <c:v>163.85</c:v>
                </c:pt>
                <c:pt idx="268">
                  <c:v>163.85</c:v>
                </c:pt>
                <c:pt idx="269">
                  <c:v>163.85</c:v>
                </c:pt>
                <c:pt idx="270">
                  <c:v>163.85</c:v>
                </c:pt>
                <c:pt idx="271">
                  <c:v>163.85</c:v>
                </c:pt>
                <c:pt idx="272">
                  <c:v>163.85</c:v>
                </c:pt>
                <c:pt idx="273">
                  <c:v>163.85</c:v>
                </c:pt>
                <c:pt idx="274">
                  <c:v>163.85</c:v>
                </c:pt>
                <c:pt idx="275">
                  <c:v>163.85</c:v>
                </c:pt>
                <c:pt idx="276">
                  <c:v>163.85</c:v>
                </c:pt>
                <c:pt idx="277">
                  <c:v>163.85</c:v>
                </c:pt>
                <c:pt idx="278">
                  <c:v>163.85</c:v>
                </c:pt>
                <c:pt idx="279">
                  <c:v>163.85</c:v>
                </c:pt>
                <c:pt idx="280">
                  <c:v>163.85</c:v>
                </c:pt>
                <c:pt idx="281">
                  <c:v>163.85</c:v>
                </c:pt>
                <c:pt idx="282">
                  <c:v>163.85</c:v>
                </c:pt>
                <c:pt idx="283">
                  <c:v>163.85</c:v>
                </c:pt>
                <c:pt idx="284">
                  <c:v>163.85</c:v>
                </c:pt>
                <c:pt idx="285">
                  <c:v>163.85</c:v>
                </c:pt>
                <c:pt idx="286">
                  <c:v>163.85</c:v>
                </c:pt>
                <c:pt idx="287">
                  <c:v>163.85</c:v>
                </c:pt>
                <c:pt idx="288">
                  <c:v>163.85</c:v>
                </c:pt>
                <c:pt idx="289">
                  <c:v>163.85</c:v>
                </c:pt>
                <c:pt idx="290">
                  <c:v>163.85</c:v>
                </c:pt>
                <c:pt idx="291">
                  <c:v>163.85</c:v>
                </c:pt>
                <c:pt idx="292">
                  <c:v>163.85</c:v>
                </c:pt>
                <c:pt idx="293">
                  <c:v>163.85</c:v>
                </c:pt>
                <c:pt idx="294">
                  <c:v>163.85</c:v>
                </c:pt>
                <c:pt idx="295">
                  <c:v>163.85</c:v>
                </c:pt>
                <c:pt idx="296">
                  <c:v>163.85</c:v>
                </c:pt>
                <c:pt idx="297">
                  <c:v>163.85</c:v>
                </c:pt>
                <c:pt idx="298">
                  <c:v>163.85</c:v>
                </c:pt>
                <c:pt idx="299">
                  <c:v>163.85</c:v>
                </c:pt>
                <c:pt idx="300">
                  <c:v>163.85</c:v>
                </c:pt>
                <c:pt idx="301">
                  <c:v>163.85</c:v>
                </c:pt>
                <c:pt idx="302">
                  <c:v>163.85</c:v>
                </c:pt>
                <c:pt idx="303">
                  <c:v>163.85</c:v>
                </c:pt>
                <c:pt idx="304">
                  <c:v>163.85</c:v>
                </c:pt>
                <c:pt idx="305">
                  <c:v>163.85</c:v>
                </c:pt>
                <c:pt idx="306">
                  <c:v>163.85</c:v>
                </c:pt>
                <c:pt idx="307">
                  <c:v>163.85</c:v>
                </c:pt>
                <c:pt idx="308">
                  <c:v>163.85</c:v>
                </c:pt>
                <c:pt idx="309">
                  <c:v>163.85</c:v>
                </c:pt>
                <c:pt idx="310">
                  <c:v>163.85</c:v>
                </c:pt>
                <c:pt idx="311">
                  <c:v>163.85</c:v>
                </c:pt>
                <c:pt idx="312">
                  <c:v>163.85</c:v>
                </c:pt>
                <c:pt idx="313">
                  <c:v>163.85</c:v>
                </c:pt>
                <c:pt idx="314">
                  <c:v>163.85</c:v>
                </c:pt>
                <c:pt idx="315">
                  <c:v>163.85</c:v>
                </c:pt>
                <c:pt idx="316">
                  <c:v>163.85</c:v>
                </c:pt>
                <c:pt idx="317">
                  <c:v>163.85</c:v>
                </c:pt>
                <c:pt idx="318">
                  <c:v>163.85</c:v>
                </c:pt>
                <c:pt idx="319">
                  <c:v>163.85</c:v>
                </c:pt>
                <c:pt idx="320">
                  <c:v>163.85</c:v>
                </c:pt>
                <c:pt idx="321">
                  <c:v>163.85</c:v>
                </c:pt>
                <c:pt idx="322">
                  <c:v>163.85</c:v>
                </c:pt>
                <c:pt idx="323">
                  <c:v>163.85</c:v>
                </c:pt>
                <c:pt idx="324">
                  <c:v>163.85</c:v>
                </c:pt>
                <c:pt idx="325">
                  <c:v>163.85</c:v>
                </c:pt>
                <c:pt idx="326">
                  <c:v>163.85</c:v>
                </c:pt>
                <c:pt idx="327">
                  <c:v>163.85</c:v>
                </c:pt>
                <c:pt idx="328">
                  <c:v>163.85</c:v>
                </c:pt>
                <c:pt idx="329">
                  <c:v>163.85</c:v>
                </c:pt>
                <c:pt idx="330">
                  <c:v>163.85</c:v>
                </c:pt>
                <c:pt idx="331">
                  <c:v>163.85</c:v>
                </c:pt>
                <c:pt idx="332">
                  <c:v>163.85</c:v>
                </c:pt>
                <c:pt idx="333">
                  <c:v>163.85</c:v>
                </c:pt>
                <c:pt idx="334">
                  <c:v>163.85</c:v>
                </c:pt>
                <c:pt idx="335">
                  <c:v>163.85</c:v>
                </c:pt>
                <c:pt idx="336">
                  <c:v>163.85</c:v>
                </c:pt>
                <c:pt idx="337">
                  <c:v>163.85</c:v>
                </c:pt>
                <c:pt idx="338">
                  <c:v>163.85</c:v>
                </c:pt>
                <c:pt idx="339">
                  <c:v>163.85</c:v>
                </c:pt>
                <c:pt idx="340">
                  <c:v>163.85</c:v>
                </c:pt>
                <c:pt idx="341">
                  <c:v>163.85</c:v>
                </c:pt>
                <c:pt idx="342">
                  <c:v>163.85</c:v>
                </c:pt>
                <c:pt idx="343">
                  <c:v>163.85</c:v>
                </c:pt>
                <c:pt idx="344">
                  <c:v>163.85</c:v>
                </c:pt>
                <c:pt idx="345">
                  <c:v>163.85</c:v>
                </c:pt>
                <c:pt idx="346">
                  <c:v>163.85</c:v>
                </c:pt>
                <c:pt idx="347">
                  <c:v>163.85</c:v>
                </c:pt>
                <c:pt idx="348">
                  <c:v>163.85</c:v>
                </c:pt>
                <c:pt idx="349">
                  <c:v>163.85</c:v>
                </c:pt>
                <c:pt idx="350">
                  <c:v>163.85</c:v>
                </c:pt>
                <c:pt idx="351">
                  <c:v>163.85</c:v>
                </c:pt>
                <c:pt idx="352">
                  <c:v>163.85</c:v>
                </c:pt>
                <c:pt idx="353">
                  <c:v>163.85</c:v>
                </c:pt>
                <c:pt idx="354">
                  <c:v>163.85</c:v>
                </c:pt>
                <c:pt idx="355">
                  <c:v>163.85</c:v>
                </c:pt>
                <c:pt idx="356">
                  <c:v>163.85</c:v>
                </c:pt>
                <c:pt idx="357">
                  <c:v>163.85</c:v>
                </c:pt>
                <c:pt idx="358">
                  <c:v>163.85</c:v>
                </c:pt>
                <c:pt idx="359">
                  <c:v>163.85</c:v>
                </c:pt>
                <c:pt idx="360">
                  <c:v>163.85</c:v>
                </c:pt>
                <c:pt idx="361">
                  <c:v>163.85</c:v>
                </c:pt>
                <c:pt idx="362">
                  <c:v>163.85</c:v>
                </c:pt>
                <c:pt idx="363">
                  <c:v>163.85</c:v>
                </c:pt>
                <c:pt idx="364">
                  <c:v>163.85</c:v>
                </c:pt>
                <c:pt idx="365">
                  <c:v>163.85</c:v>
                </c:pt>
                <c:pt idx="366">
                  <c:v>163.85</c:v>
                </c:pt>
                <c:pt idx="367">
                  <c:v>163.85</c:v>
                </c:pt>
                <c:pt idx="368">
                  <c:v>163.85</c:v>
                </c:pt>
                <c:pt idx="369">
                  <c:v>163.85</c:v>
                </c:pt>
                <c:pt idx="370">
                  <c:v>163.85</c:v>
                </c:pt>
                <c:pt idx="371">
                  <c:v>163.85</c:v>
                </c:pt>
                <c:pt idx="372">
                  <c:v>163.85</c:v>
                </c:pt>
                <c:pt idx="373">
                  <c:v>163.85</c:v>
                </c:pt>
                <c:pt idx="374">
                  <c:v>163.85</c:v>
                </c:pt>
                <c:pt idx="375">
                  <c:v>163.85</c:v>
                </c:pt>
                <c:pt idx="376">
                  <c:v>163.85</c:v>
                </c:pt>
                <c:pt idx="377">
                  <c:v>163.85</c:v>
                </c:pt>
                <c:pt idx="378">
                  <c:v>163.85</c:v>
                </c:pt>
                <c:pt idx="379">
                  <c:v>163.85</c:v>
                </c:pt>
                <c:pt idx="380">
                  <c:v>163.85</c:v>
                </c:pt>
                <c:pt idx="381">
                  <c:v>163.85</c:v>
                </c:pt>
                <c:pt idx="382">
                  <c:v>163.85</c:v>
                </c:pt>
                <c:pt idx="383">
                  <c:v>163.85</c:v>
                </c:pt>
                <c:pt idx="384">
                  <c:v>163.85</c:v>
                </c:pt>
                <c:pt idx="385">
                  <c:v>163.85</c:v>
                </c:pt>
                <c:pt idx="386">
                  <c:v>163.85</c:v>
                </c:pt>
                <c:pt idx="387">
                  <c:v>163.85</c:v>
                </c:pt>
                <c:pt idx="388">
                  <c:v>163.85</c:v>
                </c:pt>
                <c:pt idx="389">
                  <c:v>163.85</c:v>
                </c:pt>
                <c:pt idx="390">
                  <c:v>163.85</c:v>
                </c:pt>
                <c:pt idx="391">
                  <c:v>163.85</c:v>
                </c:pt>
                <c:pt idx="392">
                  <c:v>163.85</c:v>
                </c:pt>
                <c:pt idx="393">
                  <c:v>163.85</c:v>
                </c:pt>
                <c:pt idx="394">
                  <c:v>163.85</c:v>
                </c:pt>
                <c:pt idx="395">
                  <c:v>163.85</c:v>
                </c:pt>
                <c:pt idx="396">
                  <c:v>163.85</c:v>
                </c:pt>
                <c:pt idx="397">
                  <c:v>163.85</c:v>
                </c:pt>
                <c:pt idx="398">
                  <c:v>163.85</c:v>
                </c:pt>
                <c:pt idx="399">
                  <c:v>163.85</c:v>
                </c:pt>
                <c:pt idx="400">
                  <c:v>163.85</c:v>
                </c:pt>
                <c:pt idx="401">
                  <c:v>163.85</c:v>
                </c:pt>
                <c:pt idx="402">
                  <c:v>163.85</c:v>
                </c:pt>
                <c:pt idx="403">
                  <c:v>163.85</c:v>
                </c:pt>
                <c:pt idx="404">
                  <c:v>163.85</c:v>
                </c:pt>
                <c:pt idx="405">
                  <c:v>163.85</c:v>
                </c:pt>
                <c:pt idx="406">
                  <c:v>163.85</c:v>
                </c:pt>
                <c:pt idx="407">
                  <c:v>163.85</c:v>
                </c:pt>
                <c:pt idx="408">
                  <c:v>163.85</c:v>
                </c:pt>
                <c:pt idx="409">
                  <c:v>163.85</c:v>
                </c:pt>
                <c:pt idx="410">
                  <c:v>163.85</c:v>
                </c:pt>
                <c:pt idx="411">
                  <c:v>163.85</c:v>
                </c:pt>
                <c:pt idx="412">
                  <c:v>163.85</c:v>
                </c:pt>
                <c:pt idx="413">
                  <c:v>163.85</c:v>
                </c:pt>
                <c:pt idx="414">
                  <c:v>163.85</c:v>
                </c:pt>
                <c:pt idx="415">
                  <c:v>163.85</c:v>
                </c:pt>
                <c:pt idx="416">
                  <c:v>163.85</c:v>
                </c:pt>
                <c:pt idx="417">
                  <c:v>163.85</c:v>
                </c:pt>
                <c:pt idx="418">
                  <c:v>163.85</c:v>
                </c:pt>
                <c:pt idx="419">
                  <c:v>163.85</c:v>
                </c:pt>
                <c:pt idx="420">
                  <c:v>163.85</c:v>
                </c:pt>
                <c:pt idx="421">
                  <c:v>163.85</c:v>
                </c:pt>
                <c:pt idx="422">
                  <c:v>163.85</c:v>
                </c:pt>
                <c:pt idx="423">
                  <c:v>163.85</c:v>
                </c:pt>
                <c:pt idx="424">
                  <c:v>163.85</c:v>
                </c:pt>
                <c:pt idx="425">
                  <c:v>163.85</c:v>
                </c:pt>
                <c:pt idx="426">
                  <c:v>163.85</c:v>
                </c:pt>
                <c:pt idx="427">
                  <c:v>163.85</c:v>
                </c:pt>
                <c:pt idx="428">
                  <c:v>163.85</c:v>
                </c:pt>
                <c:pt idx="429">
                  <c:v>163.85</c:v>
                </c:pt>
                <c:pt idx="430">
                  <c:v>163.85</c:v>
                </c:pt>
                <c:pt idx="431">
                  <c:v>163.85</c:v>
                </c:pt>
                <c:pt idx="432">
                  <c:v>163.85</c:v>
                </c:pt>
                <c:pt idx="433">
                  <c:v>163.85</c:v>
                </c:pt>
                <c:pt idx="434">
                  <c:v>163.85</c:v>
                </c:pt>
                <c:pt idx="435">
                  <c:v>163.85</c:v>
                </c:pt>
                <c:pt idx="436">
                  <c:v>163.85</c:v>
                </c:pt>
                <c:pt idx="437">
                  <c:v>163.85</c:v>
                </c:pt>
                <c:pt idx="438">
                  <c:v>163.85</c:v>
                </c:pt>
                <c:pt idx="439">
                  <c:v>163.85</c:v>
                </c:pt>
                <c:pt idx="440">
                  <c:v>163.85</c:v>
                </c:pt>
                <c:pt idx="441">
                  <c:v>163.85</c:v>
                </c:pt>
                <c:pt idx="442">
                  <c:v>163.85</c:v>
                </c:pt>
                <c:pt idx="443">
                  <c:v>163.85</c:v>
                </c:pt>
                <c:pt idx="444">
                  <c:v>163.85</c:v>
                </c:pt>
                <c:pt idx="445">
                  <c:v>163.85</c:v>
                </c:pt>
                <c:pt idx="446">
                  <c:v>163.85</c:v>
                </c:pt>
                <c:pt idx="447">
                  <c:v>163.85</c:v>
                </c:pt>
                <c:pt idx="448">
                  <c:v>163.85</c:v>
                </c:pt>
                <c:pt idx="449">
                  <c:v>163.85</c:v>
                </c:pt>
                <c:pt idx="450">
                  <c:v>163.85</c:v>
                </c:pt>
                <c:pt idx="451">
                  <c:v>163.85</c:v>
                </c:pt>
                <c:pt idx="452">
                  <c:v>163.85</c:v>
                </c:pt>
                <c:pt idx="453">
                  <c:v>163.85</c:v>
                </c:pt>
                <c:pt idx="454">
                  <c:v>163.85</c:v>
                </c:pt>
                <c:pt idx="455">
                  <c:v>163.85</c:v>
                </c:pt>
                <c:pt idx="456">
                  <c:v>163.85</c:v>
                </c:pt>
                <c:pt idx="457">
                  <c:v>163.85</c:v>
                </c:pt>
                <c:pt idx="458">
                  <c:v>163.85</c:v>
                </c:pt>
                <c:pt idx="459">
                  <c:v>163.85</c:v>
                </c:pt>
                <c:pt idx="460">
                  <c:v>163.85</c:v>
                </c:pt>
                <c:pt idx="461">
                  <c:v>163.85</c:v>
                </c:pt>
                <c:pt idx="462">
                  <c:v>163.85</c:v>
                </c:pt>
                <c:pt idx="463">
                  <c:v>163.85</c:v>
                </c:pt>
                <c:pt idx="464">
                  <c:v>163.85</c:v>
                </c:pt>
                <c:pt idx="465">
                  <c:v>163.85</c:v>
                </c:pt>
                <c:pt idx="466">
                  <c:v>163.85</c:v>
                </c:pt>
                <c:pt idx="467">
                  <c:v>163.85</c:v>
                </c:pt>
                <c:pt idx="468">
                  <c:v>163.85</c:v>
                </c:pt>
                <c:pt idx="469">
                  <c:v>163.85</c:v>
                </c:pt>
                <c:pt idx="470">
                  <c:v>163.85</c:v>
                </c:pt>
                <c:pt idx="471">
                  <c:v>163.85</c:v>
                </c:pt>
                <c:pt idx="472">
                  <c:v>163.85</c:v>
                </c:pt>
                <c:pt idx="473">
                  <c:v>163.85</c:v>
                </c:pt>
                <c:pt idx="474">
                  <c:v>163.85</c:v>
                </c:pt>
                <c:pt idx="475">
                  <c:v>163.85</c:v>
                </c:pt>
                <c:pt idx="476">
                  <c:v>163.85</c:v>
                </c:pt>
                <c:pt idx="477">
                  <c:v>163.85</c:v>
                </c:pt>
                <c:pt idx="478">
                  <c:v>163.85</c:v>
                </c:pt>
                <c:pt idx="479">
                  <c:v>163.85</c:v>
                </c:pt>
                <c:pt idx="480">
                  <c:v>163.85</c:v>
                </c:pt>
                <c:pt idx="481">
                  <c:v>163.85</c:v>
                </c:pt>
                <c:pt idx="482">
                  <c:v>163.85</c:v>
                </c:pt>
                <c:pt idx="483">
                  <c:v>163.85</c:v>
                </c:pt>
                <c:pt idx="484">
                  <c:v>163.85</c:v>
                </c:pt>
                <c:pt idx="485">
                  <c:v>163.85</c:v>
                </c:pt>
                <c:pt idx="486">
                  <c:v>163.85</c:v>
                </c:pt>
                <c:pt idx="487">
                  <c:v>163.85</c:v>
                </c:pt>
                <c:pt idx="488">
                  <c:v>163.85</c:v>
                </c:pt>
                <c:pt idx="489">
                  <c:v>163.85</c:v>
                </c:pt>
                <c:pt idx="490">
                  <c:v>163.85</c:v>
                </c:pt>
                <c:pt idx="491">
                  <c:v>163.85</c:v>
                </c:pt>
                <c:pt idx="492">
                  <c:v>163.85</c:v>
                </c:pt>
                <c:pt idx="493">
                  <c:v>163.85</c:v>
                </c:pt>
                <c:pt idx="494">
                  <c:v>163.85</c:v>
                </c:pt>
                <c:pt idx="495">
                  <c:v>163.85</c:v>
                </c:pt>
                <c:pt idx="496">
                  <c:v>163.85</c:v>
                </c:pt>
                <c:pt idx="497">
                  <c:v>163.85</c:v>
                </c:pt>
                <c:pt idx="498">
                  <c:v>163.85</c:v>
                </c:pt>
                <c:pt idx="499">
                  <c:v>163.85</c:v>
                </c:pt>
                <c:pt idx="500">
                  <c:v>163.85</c:v>
                </c:pt>
                <c:pt idx="501">
                  <c:v>163.85</c:v>
                </c:pt>
                <c:pt idx="502">
                  <c:v>163.85</c:v>
                </c:pt>
                <c:pt idx="503">
                  <c:v>163.85</c:v>
                </c:pt>
                <c:pt idx="504">
                  <c:v>163.85</c:v>
                </c:pt>
                <c:pt idx="505">
                  <c:v>163.85</c:v>
                </c:pt>
                <c:pt idx="506">
                  <c:v>163.85</c:v>
                </c:pt>
                <c:pt idx="507">
                  <c:v>163.85</c:v>
                </c:pt>
                <c:pt idx="508">
                  <c:v>163.85</c:v>
                </c:pt>
                <c:pt idx="509">
                  <c:v>163.85</c:v>
                </c:pt>
                <c:pt idx="510">
                  <c:v>163.85</c:v>
                </c:pt>
                <c:pt idx="511">
                  <c:v>163.85</c:v>
                </c:pt>
                <c:pt idx="512">
                  <c:v>163.85</c:v>
                </c:pt>
                <c:pt idx="513">
                  <c:v>163.85</c:v>
                </c:pt>
                <c:pt idx="514">
                  <c:v>163.85</c:v>
                </c:pt>
                <c:pt idx="515">
                  <c:v>163.85</c:v>
                </c:pt>
                <c:pt idx="516">
                  <c:v>163.85</c:v>
                </c:pt>
                <c:pt idx="517">
                  <c:v>163.85</c:v>
                </c:pt>
                <c:pt idx="518">
                  <c:v>163.85</c:v>
                </c:pt>
                <c:pt idx="519">
                  <c:v>163.85</c:v>
                </c:pt>
                <c:pt idx="520">
                  <c:v>163.85</c:v>
                </c:pt>
                <c:pt idx="521">
                  <c:v>163.85</c:v>
                </c:pt>
                <c:pt idx="522">
                  <c:v>163.85</c:v>
                </c:pt>
                <c:pt idx="523">
                  <c:v>163.85</c:v>
                </c:pt>
                <c:pt idx="524">
                  <c:v>163.85</c:v>
                </c:pt>
                <c:pt idx="525">
                  <c:v>163.85</c:v>
                </c:pt>
                <c:pt idx="526">
                  <c:v>163.85</c:v>
                </c:pt>
                <c:pt idx="527">
                  <c:v>163.85</c:v>
                </c:pt>
                <c:pt idx="528">
                  <c:v>163.85</c:v>
                </c:pt>
                <c:pt idx="529">
                  <c:v>163.85</c:v>
                </c:pt>
                <c:pt idx="530">
                  <c:v>163.85</c:v>
                </c:pt>
                <c:pt idx="531">
                  <c:v>163.85</c:v>
                </c:pt>
                <c:pt idx="532">
                  <c:v>163.85</c:v>
                </c:pt>
                <c:pt idx="533">
                  <c:v>163.85</c:v>
                </c:pt>
                <c:pt idx="534">
                  <c:v>163.85</c:v>
                </c:pt>
                <c:pt idx="535">
                  <c:v>163.85</c:v>
                </c:pt>
                <c:pt idx="536">
                  <c:v>163.85</c:v>
                </c:pt>
                <c:pt idx="537">
                  <c:v>163.85</c:v>
                </c:pt>
                <c:pt idx="538">
                  <c:v>163.85</c:v>
                </c:pt>
                <c:pt idx="539">
                  <c:v>163.85</c:v>
                </c:pt>
                <c:pt idx="540">
                  <c:v>163.85</c:v>
                </c:pt>
                <c:pt idx="541">
                  <c:v>163.85</c:v>
                </c:pt>
                <c:pt idx="542">
                  <c:v>163.85</c:v>
                </c:pt>
                <c:pt idx="543">
                  <c:v>163.85</c:v>
                </c:pt>
                <c:pt idx="544">
                  <c:v>163.85</c:v>
                </c:pt>
                <c:pt idx="545">
                  <c:v>163.85</c:v>
                </c:pt>
                <c:pt idx="546">
                  <c:v>163.85</c:v>
                </c:pt>
                <c:pt idx="547">
                  <c:v>163.85</c:v>
                </c:pt>
                <c:pt idx="548">
                  <c:v>163.85</c:v>
                </c:pt>
                <c:pt idx="549">
                  <c:v>163.85</c:v>
                </c:pt>
                <c:pt idx="550">
                  <c:v>163.85</c:v>
                </c:pt>
                <c:pt idx="551">
                  <c:v>163.85</c:v>
                </c:pt>
                <c:pt idx="552">
                  <c:v>163.85</c:v>
                </c:pt>
                <c:pt idx="553">
                  <c:v>163.85</c:v>
                </c:pt>
                <c:pt idx="554">
                  <c:v>163.85</c:v>
                </c:pt>
                <c:pt idx="555">
                  <c:v>163.85</c:v>
                </c:pt>
                <c:pt idx="556">
                  <c:v>163.85</c:v>
                </c:pt>
                <c:pt idx="557">
                  <c:v>163.85</c:v>
                </c:pt>
                <c:pt idx="558">
                  <c:v>163.85</c:v>
                </c:pt>
                <c:pt idx="559">
                  <c:v>163.85</c:v>
                </c:pt>
                <c:pt idx="560">
                  <c:v>163.85</c:v>
                </c:pt>
                <c:pt idx="561">
                  <c:v>163.85</c:v>
                </c:pt>
                <c:pt idx="562">
                  <c:v>163.85</c:v>
                </c:pt>
                <c:pt idx="563">
                  <c:v>163.85</c:v>
                </c:pt>
                <c:pt idx="564">
                  <c:v>163.85</c:v>
                </c:pt>
                <c:pt idx="565">
                  <c:v>163.85</c:v>
                </c:pt>
                <c:pt idx="566">
                  <c:v>163.85</c:v>
                </c:pt>
                <c:pt idx="567">
                  <c:v>163.85</c:v>
                </c:pt>
                <c:pt idx="568">
                  <c:v>163.85</c:v>
                </c:pt>
                <c:pt idx="569">
                  <c:v>163.85</c:v>
                </c:pt>
                <c:pt idx="570">
                  <c:v>163.85</c:v>
                </c:pt>
                <c:pt idx="571">
                  <c:v>163.85</c:v>
                </c:pt>
                <c:pt idx="572">
                  <c:v>163.85</c:v>
                </c:pt>
                <c:pt idx="573">
                  <c:v>163.85</c:v>
                </c:pt>
                <c:pt idx="574">
                  <c:v>163.85</c:v>
                </c:pt>
                <c:pt idx="575">
                  <c:v>163.85</c:v>
                </c:pt>
                <c:pt idx="576">
                  <c:v>163.85</c:v>
                </c:pt>
                <c:pt idx="577">
                  <c:v>163.85</c:v>
                </c:pt>
                <c:pt idx="578">
                  <c:v>163.85</c:v>
                </c:pt>
                <c:pt idx="579">
                  <c:v>163.85</c:v>
                </c:pt>
                <c:pt idx="580">
                  <c:v>163.85</c:v>
                </c:pt>
                <c:pt idx="581">
                  <c:v>163.85</c:v>
                </c:pt>
                <c:pt idx="582">
                  <c:v>163.85</c:v>
                </c:pt>
                <c:pt idx="583">
                  <c:v>163.85</c:v>
                </c:pt>
                <c:pt idx="584">
                  <c:v>163.85</c:v>
                </c:pt>
                <c:pt idx="585">
                  <c:v>163.85</c:v>
                </c:pt>
                <c:pt idx="586">
                  <c:v>163.85</c:v>
                </c:pt>
                <c:pt idx="587">
                  <c:v>163.85</c:v>
                </c:pt>
                <c:pt idx="588">
                  <c:v>163.85</c:v>
                </c:pt>
                <c:pt idx="589">
                  <c:v>163.85</c:v>
                </c:pt>
                <c:pt idx="590">
                  <c:v>163.85</c:v>
                </c:pt>
                <c:pt idx="591">
                  <c:v>163.85</c:v>
                </c:pt>
                <c:pt idx="592">
                  <c:v>163.85</c:v>
                </c:pt>
                <c:pt idx="593">
                  <c:v>163.85</c:v>
                </c:pt>
                <c:pt idx="594">
                  <c:v>163.85</c:v>
                </c:pt>
                <c:pt idx="595">
                  <c:v>163.85</c:v>
                </c:pt>
                <c:pt idx="596">
                  <c:v>163.85</c:v>
                </c:pt>
                <c:pt idx="597">
                  <c:v>163.85</c:v>
                </c:pt>
                <c:pt idx="598">
                  <c:v>163.85</c:v>
                </c:pt>
                <c:pt idx="599">
                  <c:v>163.85</c:v>
                </c:pt>
                <c:pt idx="600">
                  <c:v>163.85</c:v>
                </c:pt>
                <c:pt idx="601">
                  <c:v>163.85</c:v>
                </c:pt>
                <c:pt idx="602">
                  <c:v>163.85</c:v>
                </c:pt>
                <c:pt idx="603">
                  <c:v>163.85</c:v>
                </c:pt>
                <c:pt idx="604">
                  <c:v>163.85</c:v>
                </c:pt>
                <c:pt idx="605">
                  <c:v>163.85</c:v>
                </c:pt>
                <c:pt idx="606">
                  <c:v>163.85</c:v>
                </c:pt>
                <c:pt idx="607">
                  <c:v>163.85</c:v>
                </c:pt>
                <c:pt idx="608">
                  <c:v>163.85</c:v>
                </c:pt>
                <c:pt idx="609">
                  <c:v>163.85</c:v>
                </c:pt>
                <c:pt idx="610">
                  <c:v>163.85</c:v>
                </c:pt>
                <c:pt idx="611">
                  <c:v>163.85</c:v>
                </c:pt>
                <c:pt idx="612">
                  <c:v>163.85</c:v>
                </c:pt>
                <c:pt idx="613">
                  <c:v>163.85</c:v>
                </c:pt>
                <c:pt idx="614">
                  <c:v>163.85</c:v>
                </c:pt>
                <c:pt idx="615">
                  <c:v>163.85</c:v>
                </c:pt>
                <c:pt idx="616">
                  <c:v>163.85</c:v>
                </c:pt>
                <c:pt idx="617">
                  <c:v>163.85</c:v>
                </c:pt>
                <c:pt idx="618">
                  <c:v>163.85</c:v>
                </c:pt>
                <c:pt idx="619">
                  <c:v>163.85</c:v>
                </c:pt>
                <c:pt idx="620">
                  <c:v>163.85</c:v>
                </c:pt>
                <c:pt idx="621">
                  <c:v>163.85</c:v>
                </c:pt>
                <c:pt idx="622">
                  <c:v>163.85</c:v>
                </c:pt>
                <c:pt idx="623">
                  <c:v>163.85</c:v>
                </c:pt>
                <c:pt idx="624">
                  <c:v>163.85</c:v>
                </c:pt>
                <c:pt idx="625">
                  <c:v>163.85</c:v>
                </c:pt>
                <c:pt idx="626">
                  <c:v>163.85</c:v>
                </c:pt>
                <c:pt idx="627">
                  <c:v>163.85</c:v>
                </c:pt>
                <c:pt idx="628">
                  <c:v>163.85</c:v>
                </c:pt>
                <c:pt idx="629">
                  <c:v>163.85</c:v>
                </c:pt>
                <c:pt idx="630">
                  <c:v>163.85</c:v>
                </c:pt>
                <c:pt idx="631">
                  <c:v>163.85</c:v>
                </c:pt>
                <c:pt idx="632">
                  <c:v>163.85</c:v>
                </c:pt>
                <c:pt idx="633">
                  <c:v>163.85</c:v>
                </c:pt>
                <c:pt idx="634">
                  <c:v>163.85</c:v>
                </c:pt>
                <c:pt idx="635">
                  <c:v>163.85</c:v>
                </c:pt>
                <c:pt idx="636">
                  <c:v>163.85</c:v>
                </c:pt>
                <c:pt idx="637">
                  <c:v>163.85</c:v>
                </c:pt>
                <c:pt idx="638">
                  <c:v>163.85</c:v>
                </c:pt>
                <c:pt idx="639">
                  <c:v>163.85</c:v>
                </c:pt>
                <c:pt idx="640">
                  <c:v>163.85</c:v>
                </c:pt>
                <c:pt idx="641">
                  <c:v>163.85</c:v>
                </c:pt>
                <c:pt idx="642">
                  <c:v>163.85</c:v>
                </c:pt>
                <c:pt idx="643">
                  <c:v>163.85</c:v>
                </c:pt>
                <c:pt idx="644">
                  <c:v>163.85</c:v>
                </c:pt>
                <c:pt idx="645">
                  <c:v>163.85</c:v>
                </c:pt>
                <c:pt idx="646">
                  <c:v>163.85</c:v>
                </c:pt>
                <c:pt idx="647">
                  <c:v>163.85</c:v>
                </c:pt>
                <c:pt idx="648">
                  <c:v>163.85</c:v>
                </c:pt>
                <c:pt idx="649">
                  <c:v>163.85</c:v>
                </c:pt>
                <c:pt idx="650">
                  <c:v>163.85</c:v>
                </c:pt>
                <c:pt idx="651">
                  <c:v>163.85</c:v>
                </c:pt>
                <c:pt idx="652">
                  <c:v>163.85</c:v>
                </c:pt>
                <c:pt idx="653">
                  <c:v>163.85</c:v>
                </c:pt>
                <c:pt idx="654">
                  <c:v>163.85</c:v>
                </c:pt>
                <c:pt idx="655">
                  <c:v>163.85</c:v>
                </c:pt>
                <c:pt idx="656">
                  <c:v>163.85</c:v>
                </c:pt>
                <c:pt idx="657">
                  <c:v>163.85</c:v>
                </c:pt>
                <c:pt idx="658">
                  <c:v>163.85</c:v>
                </c:pt>
                <c:pt idx="659">
                  <c:v>163.85</c:v>
                </c:pt>
                <c:pt idx="660">
                  <c:v>163.85</c:v>
                </c:pt>
                <c:pt idx="661">
                  <c:v>163.85</c:v>
                </c:pt>
                <c:pt idx="662">
                  <c:v>163.85</c:v>
                </c:pt>
                <c:pt idx="663">
                  <c:v>163.85</c:v>
                </c:pt>
                <c:pt idx="664">
                  <c:v>163.85</c:v>
                </c:pt>
                <c:pt idx="665">
                  <c:v>163.85</c:v>
                </c:pt>
                <c:pt idx="666">
                  <c:v>163.85</c:v>
                </c:pt>
                <c:pt idx="667">
                  <c:v>163.85</c:v>
                </c:pt>
                <c:pt idx="668">
                  <c:v>163.85</c:v>
                </c:pt>
                <c:pt idx="669">
                  <c:v>163.85</c:v>
                </c:pt>
                <c:pt idx="670">
                  <c:v>163.85</c:v>
                </c:pt>
                <c:pt idx="671">
                  <c:v>163.85</c:v>
                </c:pt>
                <c:pt idx="672">
                  <c:v>163.85</c:v>
                </c:pt>
                <c:pt idx="673">
                  <c:v>163.85</c:v>
                </c:pt>
                <c:pt idx="674">
                  <c:v>163.85</c:v>
                </c:pt>
                <c:pt idx="675">
                  <c:v>163.85</c:v>
                </c:pt>
                <c:pt idx="676">
                  <c:v>163.85</c:v>
                </c:pt>
                <c:pt idx="677">
                  <c:v>163.85</c:v>
                </c:pt>
                <c:pt idx="678">
                  <c:v>163.85</c:v>
                </c:pt>
                <c:pt idx="679">
                  <c:v>163.85</c:v>
                </c:pt>
                <c:pt idx="680">
                  <c:v>163.85</c:v>
                </c:pt>
                <c:pt idx="681">
                  <c:v>163.85</c:v>
                </c:pt>
                <c:pt idx="682">
                  <c:v>163.85</c:v>
                </c:pt>
                <c:pt idx="683">
                  <c:v>163.85</c:v>
                </c:pt>
                <c:pt idx="684">
                  <c:v>163.85</c:v>
                </c:pt>
                <c:pt idx="685">
                  <c:v>163.85</c:v>
                </c:pt>
                <c:pt idx="686">
                  <c:v>163.85</c:v>
                </c:pt>
                <c:pt idx="687">
                  <c:v>163.85</c:v>
                </c:pt>
                <c:pt idx="688">
                  <c:v>163.85</c:v>
                </c:pt>
                <c:pt idx="689">
                  <c:v>163.85</c:v>
                </c:pt>
                <c:pt idx="690">
                  <c:v>163.85</c:v>
                </c:pt>
                <c:pt idx="691">
                  <c:v>163.85</c:v>
                </c:pt>
                <c:pt idx="692">
                  <c:v>163.85</c:v>
                </c:pt>
                <c:pt idx="693">
                  <c:v>163.85</c:v>
                </c:pt>
                <c:pt idx="694">
                  <c:v>163.85</c:v>
                </c:pt>
                <c:pt idx="695">
                  <c:v>163.85</c:v>
                </c:pt>
                <c:pt idx="696">
                  <c:v>163.85</c:v>
                </c:pt>
                <c:pt idx="697">
                  <c:v>163.85</c:v>
                </c:pt>
                <c:pt idx="698">
                  <c:v>163.85</c:v>
                </c:pt>
                <c:pt idx="699">
                  <c:v>163.85</c:v>
                </c:pt>
                <c:pt idx="700">
                  <c:v>163.85</c:v>
                </c:pt>
                <c:pt idx="701">
                  <c:v>163.85</c:v>
                </c:pt>
                <c:pt idx="702">
                  <c:v>163.85</c:v>
                </c:pt>
                <c:pt idx="703">
                  <c:v>163.85</c:v>
                </c:pt>
                <c:pt idx="704">
                  <c:v>163.85</c:v>
                </c:pt>
                <c:pt idx="705">
                  <c:v>163.85</c:v>
                </c:pt>
                <c:pt idx="706">
                  <c:v>163.85</c:v>
                </c:pt>
                <c:pt idx="707">
                  <c:v>163.85</c:v>
                </c:pt>
                <c:pt idx="708">
                  <c:v>163.85</c:v>
                </c:pt>
                <c:pt idx="709">
                  <c:v>163.85</c:v>
                </c:pt>
                <c:pt idx="710">
                  <c:v>163.85</c:v>
                </c:pt>
                <c:pt idx="711">
                  <c:v>163.85</c:v>
                </c:pt>
                <c:pt idx="712">
                  <c:v>163.85</c:v>
                </c:pt>
                <c:pt idx="713">
                  <c:v>163.85</c:v>
                </c:pt>
                <c:pt idx="714">
                  <c:v>163.85</c:v>
                </c:pt>
                <c:pt idx="715">
                  <c:v>163.85</c:v>
                </c:pt>
                <c:pt idx="716">
                  <c:v>163.85</c:v>
                </c:pt>
                <c:pt idx="717">
                  <c:v>163.85</c:v>
                </c:pt>
                <c:pt idx="718">
                  <c:v>163.85</c:v>
                </c:pt>
                <c:pt idx="719">
                  <c:v>163.85</c:v>
                </c:pt>
                <c:pt idx="720">
                  <c:v>163.85</c:v>
                </c:pt>
                <c:pt idx="721">
                  <c:v>163.85</c:v>
                </c:pt>
                <c:pt idx="722">
                  <c:v>163.85</c:v>
                </c:pt>
                <c:pt idx="723">
                  <c:v>163.85</c:v>
                </c:pt>
                <c:pt idx="724">
                  <c:v>163.85</c:v>
                </c:pt>
                <c:pt idx="725">
                  <c:v>163.85</c:v>
                </c:pt>
                <c:pt idx="726">
                  <c:v>163.85</c:v>
                </c:pt>
                <c:pt idx="727">
                  <c:v>163.85</c:v>
                </c:pt>
                <c:pt idx="728">
                  <c:v>163.85</c:v>
                </c:pt>
                <c:pt idx="729">
                  <c:v>163.85</c:v>
                </c:pt>
                <c:pt idx="730">
                  <c:v>163.85</c:v>
                </c:pt>
                <c:pt idx="731">
                  <c:v>163.85</c:v>
                </c:pt>
                <c:pt idx="732">
                  <c:v>163.85</c:v>
                </c:pt>
                <c:pt idx="733">
                  <c:v>163.85</c:v>
                </c:pt>
                <c:pt idx="734">
                  <c:v>163.85</c:v>
                </c:pt>
                <c:pt idx="735">
                  <c:v>163.85</c:v>
                </c:pt>
                <c:pt idx="736">
                  <c:v>163.85</c:v>
                </c:pt>
                <c:pt idx="737">
                  <c:v>163.85</c:v>
                </c:pt>
                <c:pt idx="738">
                  <c:v>163.85</c:v>
                </c:pt>
                <c:pt idx="739">
                  <c:v>163.85</c:v>
                </c:pt>
                <c:pt idx="740">
                  <c:v>163.85</c:v>
                </c:pt>
                <c:pt idx="741">
                  <c:v>163.85</c:v>
                </c:pt>
                <c:pt idx="742">
                  <c:v>163.85</c:v>
                </c:pt>
                <c:pt idx="743">
                  <c:v>163.85</c:v>
                </c:pt>
                <c:pt idx="744">
                  <c:v>163.85</c:v>
                </c:pt>
                <c:pt idx="745">
                  <c:v>163.85</c:v>
                </c:pt>
                <c:pt idx="746">
                  <c:v>163.85</c:v>
                </c:pt>
                <c:pt idx="747">
                  <c:v>163.85</c:v>
                </c:pt>
                <c:pt idx="748">
                  <c:v>163.85</c:v>
                </c:pt>
                <c:pt idx="749">
                  <c:v>163.85</c:v>
                </c:pt>
                <c:pt idx="750">
                  <c:v>163.85</c:v>
                </c:pt>
                <c:pt idx="751">
                  <c:v>163.85</c:v>
                </c:pt>
                <c:pt idx="752">
                  <c:v>163.85</c:v>
                </c:pt>
                <c:pt idx="753">
                  <c:v>163.85</c:v>
                </c:pt>
                <c:pt idx="754">
                  <c:v>163.85</c:v>
                </c:pt>
                <c:pt idx="755">
                  <c:v>163.85</c:v>
                </c:pt>
                <c:pt idx="756">
                  <c:v>163.85</c:v>
                </c:pt>
                <c:pt idx="757">
                  <c:v>163.85</c:v>
                </c:pt>
                <c:pt idx="758">
                  <c:v>163.85</c:v>
                </c:pt>
                <c:pt idx="759">
                  <c:v>163.85</c:v>
                </c:pt>
                <c:pt idx="760">
                  <c:v>163.85</c:v>
                </c:pt>
                <c:pt idx="761">
                  <c:v>163.85</c:v>
                </c:pt>
                <c:pt idx="762">
                  <c:v>163.85</c:v>
                </c:pt>
                <c:pt idx="763">
                  <c:v>163.85</c:v>
                </c:pt>
                <c:pt idx="764">
                  <c:v>163.85</c:v>
                </c:pt>
                <c:pt idx="765">
                  <c:v>163.85</c:v>
                </c:pt>
                <c:pt idx="766">
                  <c:v>163.85</c:v>
                </c:pt>
                <c:pt idx="767">
                  <c:v>163.85</c:v>
                </c:pt>
                <c:pt idx="768">
                  <c:v>163.85</c:v>
                </c:pt>
                <c:pt idx="769">
                  <c:v>163.85</c:v>
                </c:pt>
                <c:pt idx="770">
                  <c:v>163.85</c:v>
                </c:pt>
                <c:pt idx="771">
                  <c:v>163.85</c:v>
                </c:pt>
                <c:pt idx="772">
                  <c:v>163.85</c:v>
                </c:pt>
                <c:pt idx="773">
                  <c:v>163.85</c:v>
                </c:pt>
                <c:pt idx="774">
                  <c:v>163.85</c:v>
                </c:pt>
                <c:pt idx="775">
                  <c:v>163.85</c:v>
                </c:pt>
                <c:pt idx="776">
                  <c:v>163.85</c:v>
                </c:pt>
                <c:pt idx="777">
                  <c:v>163.85</c:v>
                </c:pt>
                <c:pt idx="778">
                  <c:v>163.85</c:v>
                </c:pt>
                <c:pt idx="779">
                  <c:v>163.85</c:v>
                </c:pt>
                <c:pt idx="780">
                  <c:v>163.85</c:v>
                </c:pt>
                <c:pt idx="781">
                  <c:v>163.85</c:v>
                </c:pt>
                <c:pt idx="782">
                  <c:v>163.85</c:v>
                </c:pt>
                <c:pt idx="783">
                  <c:v>163.85</c:v>
                </c:pt>
                <c:pt idx="784">
                  <c:v>163.85</c:v>
                </c:pt>
                <c:pt idx="785">
                  <c:v>163.85</c:v>
                </c:pt>
                <c:pt idx="786">
                  <c:v>163.85</c:v>
                </c:pt>
                <c:pt idx="787">
                  <c:v>163.85</c:v>
                </c:pt>
                <c:pt idx="788">
                  <c:v>163.85</c:v>
                </c:pt>
                <c:pt idx="789">
                  <c:v>163.85</c:v>
                </c:pt>
                <c:pt idx="790">
                  <c:v>163.85</c:v>
                </c:pt>
                <c:pt idx="791">
                  <c:v>163.85</c:v>
                </c:pt>
                <c:pt idx="792">
                  <c:v>163.85</c:v>
                </c:pt>
                <c:pt idx="793">
                  <c:v>163.85</c:v>
                </c:pt>
                <c:pt idx="794">
                  <c:v>163.85</c:v>
                </c:pt>
                <c:pt idx="795">
                  <c:v>163.85</c:v>
                </c:pt>
                <c:pt idx="796">
                  <c:v>163.85</c:v>
                </c:pt>
                <c:pt idx="797">
                  <c:v>163.85</c:v>
                </c:pt>
                <c:pt idx="798">
                  <c:v>163.85</c:v>
                </c:pt>
                <c:pt idx="799">
                  <c:v>163.85</c:v>
                </c:pt>
                <c:pt idx="800">
                  <c:v>163.85</c:v>
                </c:pt>
                <c:pt idx="801">
                  <c:v>163.85</c:v>
                </c:pt>
                <c:pt idx="802">
                  <c:v>163.85</c:v>
                </c:pt>
                <c:pt idx="803">
                  <c:v>163.85</c:v>
                </c:pt>
                <c:pt idx="804">
                  <c:v>163.85</c:v>
                </c:pt>
                <c:pt idx="805">
                  <c:v>163.85</c:v>
                </c:pt>
                <c:pt idx="806">
                  <c:v>163.85</c:v>
                </c:pt>
                <c:pt idx="807">
                  <c:v>163.85</c:v>
                </c:pt>
                <c:pt idx="808">
                  <c:v>163.85</c:v>
                </c:pt>
                <c:pt idx="809">
                  <c:v>163.85</c:v>
                </c:pt>
                <c:pt idx="810">
                  <c:v>163.85</c:v>
                </c:pt>
                <c:pt idx="811">
                  <c:v>163.85</c:v>
                </c:pt>
                <c:pt idx="812">
                  <c:v>163.85</c:v>
                </c:pt>
                <c:pt idx="813">
                  <c:v>163.85</c:v>
                </c:pt>
                <c:pt idx="814">
                  <c:v>163.85</c:v>
                </c:pt>
                <c:pt idx="815">
                  <c:v>163.85</c:v>
                </c:pt>
                <c:pt idx="816">
                  <c:v>163.85</c:v>
                </c:pt>
                <c:pt idx="817">
                  <c:v>163.85</c:v>
                </c:pt>
                <c:pt idx="818">
                  <c:v>163.85</c:v>
                </c:pt>
                <c:pt idx="819">
                  <c:v>163.85</c:v>
                </c:pt>
                <c:pt idx="820">
                  <c:v>163.85</c:v>
                </c:pt>
                <c:pt idx="821">
                  <c:v>163.85</c:v>
                </c:pt>
                <c:pt idx="822">
                  <c:v>163.85</c:v>
                </c:pt>
                <c:pt idx="823">
                  <c:v>163.85</c:v>
                </c:pt>
                <c:pt idx="824">
                  <c:v>163.85</c:v>
                </c:pt>
                <c:pt idx="825">
                  <c:v>163.85</c:v>
                </c:pt>
                <c:pt idx="826">
                  <c:v>163.85</c:v>
                </c:pt>
                <c:pt idx="827">
                  <c:v>163.85</c:v>
                </c:pt>
                <c:pt idx="828">
                  <c:v>163.85</c:v>
                </c:pt>
                <c:pt idx="829">
                  <c:v>163.85</c:v>
                </c:pt>
                <c:pt idx="830">
                  <c:v>163.85</c:v>
                </c:pt>
                <c:pt idx="831">
                  <c:v>163.85</c:v>
                </c:pt>
                <c:pt idx="832">
                  <c:v>163.85</c:v>
                </c:pt>
                <c:pt idx="833">
                  <c:v>163.85</c:v>
                </c:pt>
                <c:pt idx="834">
                  <c:v>163.85</c:v>
                </c:pt>
                <c:pt idx="835">
                  <c:v>163.85</c:v>
                </c:pt>
                <c:pt idx="836">
                  <c:v>163.85</c:v>
                </c:pt>
                <c:pt idx="837">
                  <c:v>163.85</c:v>
                </c:pt>
                <c:pt idx="838">
                  <c:v>163.85</c:v>
                </c:pt>
                <c:pt idx="839">
                  <c:v>163.85</c:v>
                </c:pt>
                <c:pt idx="840">
                  <c:v>163.85</c:v>
                </c:pt>
                <c:pt idx="841">
                  <c:v>163.85</c:v>
                </c:pt>
                <c:pt idx="842">
                  <c:v>163.85</c:v>
                </c:pt>
                <c:pt idx="843">
                  <c:v>163.85</c:v>
                </c:pt>
                <c:pt idx="844">
                  <c:v>163.85</c:v>
                </c:pt>
                <c:pt idx="845">
                  <c:v>163.85</c:v>
                </c:pt>
                <c:pt idx="846">
                  <c:v>163.85</c:v>
                </c:pt>
                <c:pt idx="847">
                  <c:v>163.85</c:v>
                </c:pt>
                <c:pt idx="848">
                  <c:v>163.85</c:v>
                </c:pt>
                <c:pt idx="849">
                  <c:v>163.85</c:v>
                </c:pt>
                <c:pt idx="850">
                  <c:v>163.85</c:v>
                </c:pt>
                <c:pt idx="851">
                  <c:v>163.85</c:v>
                </c:pt>
                <c:pt idx="852">
                  <c:v>163.85</c:v>
                </c:pt>
                <c:pt idx="853">
                  <c:v>163.85</c:v>
                </c:pt>
                <c:pt idx="854">
                  <c:v>163.85</c:v>
                </c:pt>
                <c:pt idx="855">
                  <c:v>163.85</c:v>
                </c:pt>
                <c:pt idx="856">
                  <c:v>163.85</c:v>
                </c:pt>
                <c:pt idx="857">
                  <c:v>163.85</c:v>
                </c:pt>
                <c:pt idx="858">
                  <c:v>163.85</c:v>
                </c:pt>
                <c:pt idx="859">
                  <c:v>163.85</c:v>
                </c:pt>
                <c:pt idx="860">
                  <c:v>163.85</c:v>
                </c:pt>
                <c:pt idx="861">
                  <c:v>163.85</c:v>
                </c:pt>
                <c:pt idx="862">
                  <c:v>163.85</c:v>
                </c:pt>
                <c:pt idx="863">
                  <c:v>163.85</c:v>
                </c:pt>
                <c:pt idx="864">
                  <c:v>163.85</c:v>
                </c:pt>
                <c:pt idx="865">
                  <c:v>163.85</c:v>
                </c:pt>
                <c:pt idx="866">
                  <c:v>163.85</c:v>
                </c:pt>
                <c:pt idx="867">
                  <c:v>163.85</c:v>
                </c:pt>
                <c:pt idx="868">
                  <c:v>163.85</c:v>
                </c:pt>
                <c:pt idx="869">
                  <c:v>163.85</c:v>
                </c:pt>
                <c:pt idx="870">
                  <c:v>163.85</c:v>
                </c:pt>
                <c:pt idx="871">
                  <c:v>163.85</c:v>
                </c:pt>
                <c:pt idx="872">
                  <c:v>163.85</c:v>
                </c:pt>
                <c:pt idx="873">
                  <c:v>163.85</c:v>
                </c:pt>
                <c:pt idx="874">
                  <c:v>163.85</c:v>
                </c:pt>
                <c:pt idx="875">
                  <c:v>163.85</c:v>
                </c:pt>
                <c:pt idx="876">
                  <c:v>163.85</c:v>
                </c:pt>
                <c:pt idx="877">
                  <c:v>163.85</c:v>
                </c:pt>
                <c:pt idx="878">
                  <c:v>163.85</c:v>
                </c:pt>
                <c:pt idx="879">
                  <c:v>163.85</c:v>
                </c:pt>
                <c:pt idx="880">
                  <c:v>163.85</c:v>
                </c:pt>
                <c:pt idx="881">
                  <c:v>163.85</c:v>
                </c:pt>
                <c:pt idx="882">
                  <c:v>163.85</c:v>
                </c:pt>
                <c:pt idx="883">
                  <c:v>163.85</c:v>
                </c:pt>
                <c:pt idx="884">
                  <c:v>163.85</c:v>
                </c:pt>
                <c:pt idx="885">
                  <c:v>163.85</c:v>
                </c:pt>
                <c:pt idx="886">
                  <c:v>163.85</c:v>
                </c:pt>
                <c:pt idx="887">
                  <c:v>163.85</c:v>
                </c:pt>
                <c:pt idx="888">
                  <c:v>163.85</c:v>
                </c:pt>
                <c:pt idx="889">
                  <c:v>163.85</c:v>
                </c:pt>
                <c:pt idx="890">
                  <c:v>163.85</c:v>
                </c:pt>
                <c:pt idx="891">
                  <c:v>163.85</c:v>
                </c:pt>
                <c:pt idx="892">
                  <c:v>163.85</c:v>
                </c:pt>
                <c:pt idx="893">
                  <c:v>163.85</c:v>
                </c:pt>
                <c:pt idx="894">
                  <c:v>163.85</c:v>
                </c:pt>
                <c:pt idx="895">
                  <c:v>163.85</c:v>
                </c:pt>
                <c:pt idx="896">
                  <c:v>163.85</c:v>
                </c:pt>
                <c:pt idx="897">
                  <c:v>163.85</c:v>
                </c:pt>
                <c:pt idx="898">
                  <c:v>163.85</c:v>
                </c:pt>
                <c:pt idx="899">
                  <c:v>163.85</c:v>
                </c:pt>
                <c:pt idx="900">
                  <c:v>163.85</c:v>
                </c:pt>
                <c:pt idx="901">
                  <c:v>163.85</c:v>
                </c:pt>
                <c:pt idx="902">
                  <c:v>163.85</c:v>
                </c:pt>
                <c:pt idx="903">
                  <c:v>163.85</c:v>
                </c:pt>
                <c:pt idx="904">
                  <c:v>163.85</c:v>
                </c:pt>
                <c:pt idx="905">
                  <c:v>163.85</c:v>
                </c:pt>
                <c:pt idx="906">
                  <c:v>163.85</c:v>
                </c:pt>
                <c:pt idx="907">
                  <c:v>163.85</c:v>
                </c:pt>
                <c:pt idx="908">
                  <c:v>163.85</c:v>
                </c:pt>
                <c:pt idx="909">
                  <c:v>163.85</c:v>
                </c:pt>
                <c:pt idx="910">
                  <c:v>163.85</c:v>
                </c:pt>
                <c:pt idx="911">
                  <c:v>163.85</c:v>
                </c:pt>
                <c:pt idx="912">
                  <c:v>163.85</c:v>
                </c:pt>
                <c:pt idx="913">
                  <c:v>163.85</c:v>
                </c:pt>
                <c:pt idx="914">
                  <c:v>163.85</c:v>
                </c:pt>
                <c:pt idx="915">
                  <c:v>163.85</c:v>
                </c:pt>
                <c:pt idx="916">
                  <c:v>163.85</c:v>
                </c:pt>
                <c:pt idx="917">
                  <c:v>163.85</c:v>
                </c:pt>
                <c:pt idx="918">
                  <c:v>163.85</c:v>
                </c:pt>
                <c:pt idx="919">
                  <c:v>163.85</c:v>
                </c:pt>
                <c:pt idx="920">
                  <c:v>163.85</c:v>
                </c:pt>
                <c:pt idx="921">
                  <c:v>163.85</c:v>
                </c:pt>
                <c:pt idx="922">
                  <c:v>163.85</c:v>
                </c:pt>
                <c:pt idx="923">
                  <c:v>163.85</c:v>
                </c:pt>
                <c:pt idx="924">
                  <c:v>163.85</c:v>
                </c:pt>
                <c:pt idx="925">
                  <c:v>163.85</c:v>
                </c:pt>
                <c:pt idx="926">
                  <c:v>163.85</c:v>
                </c:pt>
                <c:pt idx="927">
                  <c:v>163.85</c:v>
                </c:pt>
                <c:pt idx="928">
                  <c:v>163.85</c:v>
                </c:pt>
                <c:pt idx="929">
                  <c:v>163.85</c:v>
                </c:pt>
                <c:pt idx="930">
                  <c:v>163.85</c:v>
                </c:pt>
                <c:pt idx="931">
                  <c:v>163.85</c:v>
                </c:pt>
                <c:pt idx="932">
                  <c:v>163.85</c:v>
                </c:pt>
                <c:pt idx="933">
                  <c:v>163.85</c:v>
                </c:pt>
                <c:pt idx="934">
                  <c:v>163.85</c:v>
                </c:pt>
                <c:pt idx="935">
                  <c:v>163.85</c:v>
                </c:pt>
                <c:pt idx="936">
                  <c:v>163.85</c:v>
                </c:pt>
                <c:pt idx="937">
                  <c:v>163.85</c:v>
                </c:pt>
                <c:pt idx="938">
                  <c:v>163.85</c:v>
                </c:pt>
                <c:pt idx="939">
                  <c:v>163.85</c:v>
                </c:pt>
                <c:pt idx="940">
                  <c:v>163.85</c:v>
                </c:pt>
                <c:pt idx="941">
                  <c:v>163.85</c:v>
                </c:pt>
                <c:pt idx="942">
                  <c:v>163.85</c:v>
                </c:pt>
                <c:pt idx="943">
                  <c:v>163.85</c:v>
                </c:pt>
                <c:pt idx="944">
                  <c:v>163.85</c:v>
                </c:pt>
                <c:pt idx="945">
                  <c:v>163.85</c:v>
                </c:pt>
                <c:pt idx="946">
                  <c:v>163.85</c:v>
                </c:pt>
                <c:pt idx="947">
                  <c:v>163.85</c:v>
                </c:pt>
                <c:pt idx="948">
                  <c:v>163.85</c:v>
                </c:pt>
                <c:pt idx="949">
                  <c:v>163.85</c:v>
                </c:pt>
                <c:pt idx="950">
                  <c:v>163.85</c:v>
                </c:pt>
                <c:pt idx="951">
                  <c:v>163.85</c:v>
                </c:pt>
                <c:pt idx="952">
                  <c:v>163.85</c:v>
                </c:pt>
                <c:pt idx="953">
                  <c:v>163.85</c:v>
                </c:pt>
                <c:pt idx="954">
                  <c:v>163.85</c:v>
                </c:pt>
                <c:pt idx="955">
                  <c:v>163.85</c:v>
                </c:pt>
                <c:pt idx="956">
                  <c:v>163.85</c:v>
                </c:pt>
                <c:pt idx="957">
                  <c:v>163.85</c:v>
                </c:pt>
                <c:pt idx="958">
                  <c:v>163.85</c:v>
                </c:pt>
                <c:pt idx="959">
                  <c:v>163.85</c:v>
                </c:pt>
                <c:pt idx="960">
                  <c:v>163.85</c:v>
                </c:pt>
                <c:pt idx="961">
                  <c:v>163.85</c:v>
                </c:pt>
                <c:pt idx="962">
                  <c:v>163.85</c:v>
                </c:pt>
                <c:pt idx="963">
                  <c:v>163.85</c:v>
                </c:pt>
                <c:pt idx="964">
                  <c:v>163.85</c:v>
                </c:pt>
                <c:pt idx="965">
                  <c:v>163.85</c:v>
                </c:pt>
                <c:pt idx="966">
                  <c:v>163.85</c:v>
                </c:pt>
                <c:pt idx="967">
                  <c:v>163.85</c:v>
                </c:pt>
                <c:pt idx="968">
                  <c:v>163.85</c:v>
                </c:pt>
                <c:pt idx="969">
                  <c:v>163.85</c:v>
                </c:pt>
                <c:pt idx="970">
                  <c:v>163.85</c:v>
                </c:pt>
                <c:pt idx="971">
                  <c:v>163.85</c:v>
                </c:pt>
                <c:pt idx="972">
                  <c:v>163.85</c:v>
                </c:pt>
                <c:pt idx="973">
                  <c:v>163.85</c:v>
                </c:pt>
                <c:pt idx="974">
                  <c:v>163.85</c:v>
                </c:pt>
                <c:pt idx="975">
                  <c:v>163.85</c:v>
                </c:pt>
                <c:pt idx="976">
                  <c:v>163.85</c:v>
                </c:pt>
                <c:pt idx="977">
                  <c:v>163.85</c:v>
                </c:pt>
                <c:pt idx="978">
                  <c:v>163.85</c:v>
                </c:pt>
                <c:pt idx="979">
                  <c:v>163.85</c:v>
                </c:pt>
                <c:pt idx="980">
                  <c:v>163.85</c:v>
                </c:pt>
                <c:pt idx="981">
                  <c:v>163.85</c:v>
                </c:pt>
                <c:pt idx="982">
                  <c:v>163.85</c:v>
                </c:pt>
                <c:pt idx="983">
                  <c:v>163.85</c:v>
                </c:pt>
                <c:pt idx="984">
                  <c:v>163.85</c:v>
                </c:pt>
                <c:pt idx="985">
                  <c:v>163.85</c:v>
                </c:pt>
                <c:pt idx="986">
                  <c:v>163.85</c:v>
                </c:pt>
                <c:pt idx="987">
                  <c:v>163.85</c:v>
                </c:pt>
                <c:pt idx="988">
                  <c:v>163.85</c:v>
                </c:pt>
                <c:pt idx="989">
                  <c:v>163.85</c:v>
                </c:pt>
                <c:pt idx="990">
                  <c:v>163.85</c:v>
                </c:pt>
                <c:pt idx="991">
                  <c:v>163.85</c:v>
                </c:pt>
                <c:pt idx="992">
                  <c:v>163.85</c:v>
                </c:pt>
                <c:pt idx="993">
                  <c:v>163.85</c:v>
                </c:pt>
                <c:pt idx="994">
                  <c:v>163.85</c:v>
                </c:pt>
                <c:pt idx="995">
                  <c:v>163.85</c:v>
                </c:pt>
                <c:pt idx="996">
                  <c:v>163.85</c:v>
                </c:pt>
                <c:pt idx="997">
                  <c:v>163.85</c:v>
                </c:pt>
                <c:pt idx="998">
                  <c:v>163.85</c:v>
                </c:pt>
                <c:pt idx="999">
                  <c:v>163.85</c:v>
                </c:pt>
                <c:pt idx="1000">
                  <c:v>163.85</c:v>
                </c:pt>
                <c:pt idx="1001">
                  <c:v>163.85</c:v>
                </c:pt>
                <c:pt idx="1002">
                  <c:v>163.85</c:v>
                </c:pt>
                <c:pt idx="1003">
                  <c:v>163.85</c:v>
                </c:pt>
                <c:pt idx="1004">
                  <c:v>163.85</c:v>
                </c:pt>
                <c:pt idx="1005">
                  <c:v>163.85</c:v>
                </c:pt>
                <c:pt idx="1006">
                  <c:v>163.85</c:v>
                </c:pt>
                <c:pt idx="1007">
                  <c:v>163.85</c:v>
                </c:pt>
                <c:pt idx="1008">
                  <c:v>163.85</c:v>
                </c:pt>
                <c:pt idx="1009">
                  <c:v>163.85</c:v>
                </c:pt>
                <c:pt idx="1010">
                  <c:v>163.85</c:v>
                </c:pt>
                <c:pt idx="1011">
                  <c:v>163.85</c:v>
                </c:pt>
                <c:pt idx="1012">
                  <c:v>163.85</c:v>
                </c:pt>
                <c:pt idx="1013">
                  <c:v>163.85</c:v>
                </c:pt>
                <c:pt idx="1014">
                  <c:v>163.85</c:v>
                </c:pt>
                <c:pt idx="1015">
                  <c:v>163.85</c:v>
                </c:pt>
                <c:pt idx="1016">
                  <c:v>163.85</c:v>
                </c:pt>
                <c:pt idx="1017">
                  <c:v>163.85</c:v>
                </c:pt>
                <c:pt idx="1018">
                  <c:v>163.85</c:v>
                </c:pt>
                <c:pt idx="1019">
                  <c:v>163.85</c:v>
                </c:pt>
                <c:pt idx="1020">
                  <c:v>163.85</c:v>
                </c:pt>
                <c:pt idx="1021">
                  <c:v>163.85</c:v>
                </c:pt>
                <c:pt idx="1022">
                  <c:v>163.85</c:v>
                </c:pt>
                <c:pt idx="1023">
                  <c:v>163.85</c:v>
                </c:pt>
                <c:pt idx="1024">
                  <c:v>163.85</c:v>
                </c:pt>
                <c:pt idx="1025">
                  <c:v>163.85</c:v>
                </c:pt>
                <c:pt idx="1026">
                  <c:v>163.85</c:v>
                </c:pt>
                <c:pt idx="1027">
                  <c:v>163.85</c:v>
                </c:pt>
                <c:pt idx="1028">
                  <c:v>163.85</c:v>
                </c:pt>
                <c:pt idx="1029">
                  <c:v>163.85</c:v>
                </c:pt>
                <c:pt idx="1030">
                  <c:v>163.85</c:v>
                </c:pt>
                <c:pt idx="1031">
                  <c:v>163.85</c:v>
                </c:pt>
                <c:pt idx="1032">
                  <c:v>163.85</c:v>
                </c:pt>
                <c:pt idx="1033">
                  <c:v>163.85</c:v>
                </c:pt>
                <c:pt idx="1034">
                  <c:v>163.85</c:v>
                </c:pt>
                <c:pt idx="1035">
                  <c:v>163.85</c:v>
                </c:pt>
                <c:pt idx="1036">
                  <c:v>163.85</c:v>
                </c:pt>
                <c:pt idx="1037">
                  <c:v>163.85</c:v>
                </c:pt>
                <c:pt idx="1038">
                  <c:v>163.85</c:v>
                </c:pt>
                <c:pt idx="1039">
                  <c:v>163.85</c:v>
                </c:pt>
                <c:pt idx="1040">
                  <c:v>163.85</c:v>
                </c:pt>
                <c:pt idx="1041">
                  <c:v>163.85</c:v>
                </c:pt>
                <c:pt idx="1042">
                  <c:v>163.85</c:v>
                </c:pt>
                <c:pt idx="1043">
                  <c:v>163.85</c:v>
                </c:pt>
                <c:pt idx="1044">
                  <c:v>163.85</c:v>
                </c:pt>
                <c:pt idx="1045">
                  <c:v>163.85</c:v>
                </c:pt>
                <c:pt idx="1046">
                  <c:v>163.85</c:v>
                </c:pt>
                <c:pt idx="1047">
                  <c:v>163.85</c:v>
                </c:pt>
                <c:pt idx="1048">
                  <c:v>163.85</c:v>
                </c:pt>
                <c:pt idx="1049">
                  <c:v>163.85</c:v>
                </c:pt>
                <c:pt idx="1050">
                  <c:v>163.85</c:v>
                </c:pt>
                <c:pt idx="1051">
                  <c:v>163.85</c:v>
                </c:pt>
                <c:pt idx="1052">
                  <c:v>163.85</c:v>
                </c:pt>
                <c:pt idx="1053">
                  <c:v>163.85</c:v>
                </c:pt>
                <c:pt idx="1054">
                  <c:v>163.85</c:v>
                </c:pt>
                <c:pt idx="1055">
                  <c:v>163.85</c:v>
                </c:pt>
                <c:pt idx="1056">
                  <c:v>163.85</c:v>
                </c:pt>
                <c:pt idx="1057">
                  <c:v>163.85</c:v>
                </c:pt>
                <c:pt idx="1058">
                  <c:v>163.85</c:v>
                </c:pt>
                <c:pt idx="1059">
                  <c:v>163.85</c:v>
                </c:pt>
                <c:pt idx="1060">
                  <c:v>163.85</c:v>
                </c:pt>
                <c:pt idx="1061">
                  <c:v>163.85</c:v>
                </c:pt>
                <c:pt idx="1062">
                  <c:v>163.85</c:v>
                </c:pt>
                <c:pt idx="1063">
                  <c:v>163.85</c:v>
                </c:pt>
                <c:pt idx="1064">
                  <c:v>163.85</c:v>
                </c:pt>
                <c:pt idx="1065">
                  <c:v>163.85</c:v>
                </c:pt>
                <c:pt idx="1066">
                  <c:v>163.85</c:v>
                </c:pt>
                <c:pt idx="1067">
                  <c:v>163.85</c:v>
                </c:pt>
                <c:pt idx="1068">
                  <c:v>163.85</c:v>
                </c:pt>
                <c:pt idx="1069">
                  <c:v>163.85</c:v>
                </c:pt>
                <c:pt idx="1070">
                  <c:v>163.85</c:v>
                </c:pt>
                <c:pt idx="1071">
                  <c:v>163.85</c:v>
                </c:pt>
                <c:pt idx="1072">
                  <c:v>163.85</c:v>
                </c:pt>
                <c:pt idx="1073">
                  <c:v>163.85</c:v>
                </c:pt>
                <c:pt idx="1074">
                  <c:v>163.85</c:v>
                </c:pt>
                <c:pt idx="1075">
                  <c:v>163.85</c:v>
                </c:pt>
                <c:pt idx="1076">
                  <c:v>163.85</c:v>
                </c:pt>
                <c:pt idx="1077">
                  <c:v>163.85</c:v>
                </c:pt>
                <c:pt idx="1078">
                  <c:v>163.85</c:v>
                </c:pt>
                <c:pt idx="1079">
                  <c:v>163.85</c:v>
                </c:pt>
                <c:pt idx="1080">
                  <c:v>163.85</c:v>
                </c:pt>
                <c:pt idx="1081">
                  <c:v>163.85</c:v>
                </c:pt>
                <c:pt idx="1082">
                  <c:v>163.85</c:v>
                </c:pt>
                <c:pt idx="1083">
                  <c:v>163.85</c:v>
                </c:pt>
                <c:pt idx="1084">
                  <c:v>163.85</c:v>
                </c:pt>
                <c:pt idx="1085">
                  <c:v>163.85</c:v>
                </c:pt>
                <c:pt idx="1086">
                  <c:v>163.85</c:v>
                </c:pt>
                <c:pt idx="1087">
                  <c:v>163.85</c:v>
                </c:pt>
                <c:pt idx="1088">
                  <c:v>163.85</c:v>
                </c:pt>
                <c:pt idx="1089">
                  <c:v>163.85</c:v>
                </c:pt>
                <c:pt idx="1090">
                  <c:v>163.85</c:v>
                </c:pt>
                <c:pt idx="1091">
                  <c:v>163.85</c:v>
                </c:pt>
                <c:pt idx="1092">
                  <c:v>163.85</c:v>
                </c:pt>
                <c:pt idx="1093">
                  <c:v>163.85</c:v>
                </c:pt>
                <c:pt idx="1094">
                  <c:v>163.85</c:v>
                </c:pt>
                <c:pt idx="1095">
                  <c:v>163.85</c:v>
                </c:pt>
                <c:pt idx="1096">
                  <c:v>163.85</c:v>
                </c:pt>
                <c:pt idx="1097">
                  <c:v>163.85</c:v>
                </c:pt>
                <c:pt idx="1098">
                  <c:v>163.85</c:v>
                </c:pt>
                <c:pt idx="1099">
                  <c:v>163.85</c:v>
                </c:pt>
                <c:pt idx="1100">
                  <c:v>163.85</c:v>
                </c:pt>
                <c:pt idx="1101">
                  <c:v>163.85</c:v>
                </c:pt>
                <c:pt idx="1102">
                  <c:v>163.85</c:v>
                </c:pt>
                <c:pt idx="1103">
                  <c:v>163.85</c:v>
                </c:pt>
                <c:pt idx="1104">
                  <c:v>163.85</c:v>
                </c:pt>
                <c:pt idx="1105">
                  <c:v>163.85</c:v>
                </c:pt>
                <c:pt idx="1106">
                  <c:v>163.85</c:v>
                </c:pt>
                <c:pt idx="1107">
                  <c:v>163.85</c:v>
                </c:pt>
                <c:pt idx="1108">
                  <c:v>163.85</c:v>
                </c:pt>
                <c:pt idx="1109">
                  <c:v>163.85</c:v>
                </c:pt>
                <c:pt idx="1110">
                  <c:v>163.85</c:v>
                </c:pt>
                <c:pt idx="1111">
                  <c:v>163.85</c:v>
                </c:pt>
                <c:pt idx="1112">
                  <c:v>163.85</c:v>
                </c:pt>
                <c:pt idx="1113">
                  <c:v>163.85</c:v>
                </c:pt>
                <c:pt idx="1114">
                  <c:v>163.85</c:v>
                </c:pt>
                <c:pt idx="1115">
                  <c:v>163.85</c:v>
                </c:pt>
                <c:pt idx="1116">
                  <c:v>163.85</c:v>
                </c:pt>
                <c:pt idx="1117">
                  <c:v>163.85</c:v>
                </c:pt>
                <c:pt idx="1118">
                  <c:v>163.85</c:v>
                </c:pt>
                <c:pt idx="1119">
                  <c:v>163.85</c:v>
                </c:pt>
                <c:pt idx="1120">
                  <c:v>163.85</c:v>
                </c:pt>
                <c:pt idx="1121">
                  <c:v>163.85</c:v>
                </c:pt>
                <c:pt idx="1122">
                  <c:v>163.85</c:v>
                </c:pt>
                <c:pt idx="1123">
                  <c:v>163.85</c:v>
                </c:pt>
                <c:pt idx="1124">
                  <c:v>163.85</c:v>
                </c:pt>
                <c:pt idx="1125">
                  <c:v>163.85</c:v>
                </c:pt>
                <c:pt idx="1126">
                  <c:v>163.85</c:v>
                </c:pt>
                <c:pt idx="1127">
                  <c:v>163.85</c:v>
                </c:pt>
                <c:pt idx="1128">
                  <c:v>163.85</c:v>
                </c:pt>
                <c:pt idx="1129">
                  <c:v>163.85</c:v>
                </c:pt>
                <c:pt idx="1130">
                  <c:v>163.85</c:v>
                </c:pt>
                <c:pt idx="1131">
                  <c:v>163.85</c:v>
                </c:pt>
                <c:pt idx="1132">
                  <c:v>163.85</c:v>
                </c:pt>
                <c:pt idx="1133">
                  <c:v>163.85</c:v>
                </c:pt>
                <c:pt idx="1134">
                  <c:v>163.85</c:v>
                </c:pt>
                <c:pt idx="1135">
                  <c:v>163.85</c:v>
                </c:pt>
                <c:pt idx="1136">
                  <c:v>163.85</c:v>
                </c:pt>
                <c:pt idx="1137">
                  <c:v>163.85</c:v>
                </c:pt>
                <c:pt idx="1138">
                  <c:v>163.85</c:v>
                </c:pt>
                <c:pt idx="1139">
                  <c:v>163.85</c:v>
                </c:pt>
                <c:pt idx="1140">
                  <c:v>163.85</c:v>
                </c:pt>
                <c:pt idx="1141">
                  <c:v>163.85</c:v>
                </c:pt>
                <c:pt idx="1142">
                  <c:v>163.85</c:v>
                </c:pt>
                <c:pt idx="1143">
                  <c:v>163.85</c:v>
                </c:pt>
                <c:pt idx="1144">
                  <c:v>163.85</c:v>
                </c:pt>
                <c:pt idx="1145">
                  <c:v>163.85</c:v>
                </c:pt>
                <c:pt idx="1146">
                  <c:v>163.85</c:v>
                </c:pt>
                <c:pt idx="1147">
                  <c:v>163.85</c:v>
                </c:pt>
                <c:pt idx="1148">
                  <c:v>163.85</c:v>
                </c:pt>
                <c:pt idx="1149">
                  <c:v>163.85</c:v>
                </c:pt>
                <c:pt idx="1150">
                  <c:v>163.85</c:v>
                </c:pt>
                <c:pt idx="1151">
                  <c:v>163.85</c:v>
                </c:pt>
                <c:pt idx="1152">
                  <c:v>163.85</c:v>
                </c:pt>
                <c:pt idx="1153">
                  <c:v>163.85</c:v>
                </c:pt>
                <c:pt idx="1154">
                  <c:v>163.85</c:v>
                </c:pt>
                <c:pt idx="1155">
                  <c:v>163.85</c:v>
                </c:pt>
                <c:pt idx="1156">
                  <c:v>163.85</c:v>
                </c:pt>
                <c:pt idx="1157">
                  <c:v>163.85</c:v>
                </c:pt>
                <c:pt idx="1158">
                  <c:v>163.85</c:v>
                </c:pt>
                <c:pt idx="1159">
                  <c:v>163.85</c:v>
                </c:pt>
                <c:pt idx="1160">
                  <c:v>163.85</c:v>
                </c:pt>
                <c:pt idx="1161">
                  <c:v>163.85</c:v>
                </c:pt>
                <c:pt idx="1162">
                  <c:v>163.85</c:v>
                </c:pt>
                <c:pt idx="1163">
                  <c:v>163.85</c:v>
                </c:pt>
                <c:pt idx="1164">
                  <c:v>163.85</c:v>
                </c:pt>
                <c:pt idx="1165">
                  <c:v>163.85</c:v>
                </c:pt>
                <c:pt idx="1166">
                  <c:v>163.85</c:v>
                </c:pt>
                <c:pt idx="1167">
                  <c:v>163.85</c:v>
                </c:pt>
                <c:pt idx="1168">
                  <c:v>163.85</c:v>
                </c:pt>
                <c:pt idx="1169">
                  <c:v>163.85</c:v>
                </c:pt>
                <c:pt idx="1170">
                  <c:v>163.85</c:v>
                </c:pt>
                <c:pt idx="1171">
                  <c:v>163.85</c:v>
                </c:pt>
                <c:pt idx="1172">
                  <c:v>163.85</c:v>
                </c:pt>
                <c:pt idx="1173">
                  <c:v>163.85</c:v>
                </c:pt>
                <c:pt idx="1174">
                  <c:v>163.85</c:v>
                </c:pt>
                <c:pt idx="1175">
                  <c:v>163.85</c:v>
                </c:pt>
                <c:pt idx="1176">
                  <c:v>163.85</c:v>
                </c:pt>
                <c:pt idx="1177">
                  <c:v>163.85</c:v>
                </c:pt>
                <c:pt idx="1178">
                  <c:v>163.85</c:v>
                </c:pt>
                <c:pt idx="1179">
                  <c:v>163.85</c:v>
                </c:pt>
                <c:pt idx="1180">
                  <c:v>163.85</c:v>
                </c:pt>
                <c:pt idx="1181">
                  <c:v>163.85</c:v>
                </c:pt>
                <c:pt idx="1182">
                  <c:v>163.85</c:v>
                </c:pt>
                <c:pt idx="1183">
                  <c:v>163.85</c:v>
                </c:pt>
                <c:pt idx="1184">
                  <c:v>163.85</c:v>
                </c:pt>
                <c:pt idx="1185">
                  <c:v>163.85</c:v>
                </c:pt>
                <c:pt idx="1186">
                  <c:v>163.85</c:v>
                </c:pt>
                <c:pt idx="1187">
                  <c:v>163.85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'HR Chart Data'!$O$7</c:f>
              <c:strCache>
                <c:ptCount val="1"/>
                <c:pt idx="0">
                  <c:v> AN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4.3071855872961456E-3"/>
                  <c:y val="-2.834417867481565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[0]!HRData11</c:f>
              <c:numCache>
                <c:formatCode>General</c:formatCode>
                <c:ptCount val="1188"/>
                <c:pt idx="0">
                  <c:v>0</c:v>
                </c:pt>
                <c:pt idx="1">
                  <c:v>177.95</c:v>
                </c:pt>
                <c:pt idx="2">
                  <c:v>177.95</c:v>
                </c:pt>
                <c:pt idx="3">
                  <c:v>177.95</c:v>
                </c:pt>
                <c:pt idx="4">
                  <c:v>177.95</c:v>
                </c:pt>
                <c:pt idx="5">
                  <c:v>177.95</c:v>
                </c:pt>
                <c:pt idx="6">
                  <c:v>177.95</c:v>
                </c:pt>
                <c:pt idx="7">
                  <c:v>177.95</c:v>
                </c:pt>
                <c:pt idx="8">
                  <c:v>177.95</c:v>
                </c:pt>
                <c:pt idx="9">
                  <c:v>177.95</c:v>
                </c:pt>
                <c:pt idx="10">
                  <c:v>177.95</c:v>
                </c:pt>
                <c:pt idx="11">
                  <c:v>177.95</c:v>
                </c:pt>
                <c:pt idx="12">
                  <c:v>177.95</c:v>
                </c:pt>
                <c:pt idx="13">
                  <c:v>177.95</c:v>
                </c:pt>
                <c:pt idx="14">
                  <c:v>177.95</c:v>
                </c:pt>
                <c:pt idx="15">
                  <c:v>177.95</c:v>
                </c:pt>
                <c:pt idx="16">
                  <c:v>177.95</c:v>
                </c:pt>
                <c:pt idx="17">
                  <c:v>177.95</c:v>
                </c:pt>
                <c:pt idx="18">
                  <c:v>177.95</c:v>
                </c:pt>
                <c:pt idx="19">
                  <c:v>177.95</c:v>
                </c:pt>
                <c:pt idx="20">
                  <c:v>177.95</c:v>
                </c:pt>
                <c:pt idx="21">
                  <c:v>177.95</c:v>
                </c:pt>
                <c:pt idx="22">
                  <c:v>177.95</c:v>
                </c:pt>
                <c:pt idx="23">
                  <c:v>177.95</c:v>
                </c:pt>
                <c:pt idx="24">
                  <c:v>177.95</c:v>
                </c:pt>
                <c:pt idx="25">
                  <c:v>177.95</c:v>
                </c:pt>
                <c:pt idx="26">
                  <c:v>177.95</c:v>
                </c:pt>
                <c:pt idx="27">
                  <c:v>177.95</c:v>
                </c:pt>
                <c:pt idx="28">
                  <c:v>177.95</c:v>
                </c:pt>
                <c:pt idx="29">
                  <c:v>177.95</c:v>
                </c:pt>
                <c:pt idx="30">
                  <c:v>177.95</c:v>
                </c:pt>
                <c:pt idx="31">
                  <c:v>177.95</c:v>
                </c:pt>
                <c:pt idx="32">
                  <c:v>177.95</c:v>
                </c:pt>
                <c:pt idx="33">
                  <c:v>177.95</c:v>
                </c:pt>
                <c:pt idx="34">
                  <c:v>177.95</c:v>
                </c:pt>
                <c:pt idx="35">
                  <c:v>177.95</c:v>
                </c:pt>
                <c:pt idx="36">
                  <c:v>177.95</c:v>
                </c:pt>
                <c:pt idx="37">
                  <c:v>177.95</c:v>
                </c:pt>
                <c:pt idx="38">
                  <c:v>177.95</c:v>
                </c:pt>
                <c:pt idx="39">
                  <c:v>177.95</c:v>
                </c:pt>
                <c:pt idx="40">
                  <c:v>177.95</c:v>
                </c:pt>
                <c:pt idx="41">
                  <c:v>177.95</c:v>
                </c:pt>
                <c:pt idx="42">
                  <c:v>177.95</c:v>
                </c:pt>
                <c:pt idx="43">
                  <c:v>177.95</c:v>
                </c:pt>
                <c:pt idx="44">
                  <c:v>177.95</c:v>
                </c:pt>
                <c:pt idx="45">
                  <c:v>177.95</c:v>
                </c:pt>
                <c:pt idx="46">
                  <c:v>177.95</c:v>
                </c:pt>
                <c:pt idx="47">
                  <c:v>177.95</c:v>
                </c:pt>
                <c:pt idx="48">
                  <c:v>177.95</c:v>
                </c:pt>
                <c:pt idx="49">
                  <c:v>177.95</c:v>
                </c:pt>
                <c:pt idx="50">
                  <c:v>177.95</c:v>
                </c:pt>
                <c:pt idx="51">
                  <c:v>177.95</c:v>
                </c:pt>
                <c:pt idx="52">
                  <c:v>177.95</c:v>
                </c:pt>
                <c:pt idx="53">
                  <c:v>177.95</c:v>
                </c:pt>
                <c:pt idx="54">
                  <c:v>177.95</c:v>
                </c:pt>
                <c:pt idx="55">
                  <c:v>177.95</c:v>
                </c:pt>
                <c:pt idx="56">
                  <c:v>177.95</c:v>
                </c:pt>
                <c:pt idx="57">
                  <c:v>177.95</c:v>
                </c:pt>
                <c:pt idx="58">
                  <c:v>177.95</c:v>
                </c:pt>
                <c:pt idx="59">
                  <c:v>177.95</c:v>
                </c:pt>
                <c:pt idx="60">
                  <c:v>177.95</c:v>
                </c:pt>
                <c:pt idx="61">
                  <c:v>177.95</c:v>
                </c:pt>
                <c:pt idx="62">
                  <c:v>177.95</c:v>
                </c:pt>
                <c:pt idx="63">
                  <c:v>177.95</c:v>
                </c:pt>
                <c:pt idx="64">
                  <c:v>177.95</c:v>
                </c:pt>
                <c:pt idx="65">
                  <c:v>177.95</c:v>
                </c:pt>
                <c:pt idx="66">
                  <c:v>177.95</c:v>
                </c:pt>
                <c:pt idx="67">
                  <c:v>177.95</c:v>
                </c:pt>
                <c:pt idx="68">
                  <c:v>177.95</c:v>
                </c:pt>
                <c:pt idx="69">
                  <c:v>177.95</c:v>
                </c:pt>
                <c:pt idx="70">
                  <c:v>177.95</c:v>
                </c:pt>
                <c:pt idx="71">
                  <c:v>177.95</c:v>
                </c:pt>
                <c:pt idx="72">
                  <c:v>177.95</c:v>
                </c:pt>
                <c:pt idx="73">
                  <c:v>177.95</c:v>
                </c:pt>
                <c:pt idx="74">
                  <c:v>177.95</c:v>
                </c:pt>
                <c:pt idx="75">
                  <c:v>177.95</c:v>
                </c:pt>
                <c:pt idx="76">
                  <c:v>177.95</c:v>
                </c:pt>
                <c:pt idx="77">
                  <c:v>177.95</c:v>
                </c:pt>
                <c:pt idx="78">
                  <c:v>177.95</c:v>
                </c:pt>
                <c:pt idx="79">
                  <c:v>177.95</c:v>
                </c:pt>
                <c:pt idx="80">
                  <c:v>177.95</c:v>
                </c:pt>
                <c:pt idx="81">
                  <c:v>177.95</c:v>
                </c:pt>
                <c:pt idx="82">
                  <c:v>177.95</c:v>
                </c:pt>
                <c:pt idx="83">
                  <c:v>177.95</c:v>
                </c:pt>
                <c:pt idx="84">
                  <c:v>177.95</c:v>
                </c:pt>
                <c:pt idx="85">
                  <c:v>177.95</c:v>
                </c:pt>
                <c:pt idx="86">
                  <c:v>177.95</c:v>
                </c:pt>
                <c:pt idx="87">
                  <c:v>177.95</c:v>
                </c:pt>
                <c:pt idx="88">
                  <c:v>177.95</c:v>
                </c:pt>
                <c:pt idx="89">
                  <c:v>177.95</c:v>
                </c:pt>
                <c:pt idx="90">
                  <c:v>177.95</c:v>
                </c:pt>
                <c:pt idx="91">
                  <c:v>177.95</c:v>
                </c:pt>
                <c:pt idx="92">
                  <c:v>177.95</c:v>
                </c:pt>
                <c:pt idx="93">
                  <c:v>177.95</c:v>
                </c:pt>
                <c:pt idx="94">
                  <c:v>177.95</c:v>
                </c:pt>
                <c:pt idx="95">
                  <c:v>177.95</c:v>
                </c:pt>
                <c:pt idx="96">
                  <c:v>177.95</c:v>
                </c:pt>
                <c:pt idx="97">
                  <c:v>177.95</c:v>
                </c:pt>
                <c:pt idx="98">
                  <c:v>177.95</c:v>
                </c:pt>
                <c:pt idx="99">
                  <c:v>177.95</c:v>
                </c:pt>
                <c:pt idx="100">
                  <c:v>177.95</c:v>
                </c:pt>
                <c:pt idx="101">
                  <c:v>177.95</c:v>
                </c:pt>
                <c:pt idx="102">
                  <c:v>177.95</c:v>
                </c:pt>
                <c:pt idx="103">
                  <c:v>177.95</c:v>
                </c:pt>
                <c:pt idx="104">
                  <c:v>177.95</c:v>
                </c:pt>
                <c:pt idx="105">
                  <c:v>177.95</c:v>
                </c:pt>
                <c:pt idx="106">
                  <c:v>177.95</c:v>
                </c:pt>
                <c:pt idx="107">
                  <c:v>177.95</c:v>
                </c:pt>
                <c:pt idx="108">
                  <c:v>177.95</c:v>
                </c:pt>
                <c:pt idx="109">
                  <c:v>177.95</c:v>
                </c:pt>
                <c:pt idx="110">
                  <c:v>177.95</c:v>
                </c:pt>
                <c:pt idx="111">
                  <c:v>177.95</c:v>
                </c:pt>
                <c:pt idx="112">
                  <c:v>177.95</c:v>
                </c:pt>
                <c:pt idx="113">
                  <c:v>177.95</c:v>
                </c:pt>
                <c:pt idx="114">
                  <c:v>177.95</c:v>
                </c:pt>
                <c:pt idx="115">
                  <c:v>177.95</c:v>
                </c:pt>
                <c:pt idx="116">
                  <c:v>177.95</c:v>
                </c:pt>
                <c:pt idx="117">
                  <c:v>177.95</c:v>
                </c:pt>
                <c:pt idx="118">
                  <c:v>177.95</c:v>
                </c:pt>
                <c:pt idx="119">
                  <c:v>177.95</c:v>
                </c:pt>
                <c:pt idx="120">
                  <c:v>177.95</c:v>
                </c:pt>
                <c:pt idx="121">
                  <c:v>177.95</c:v>
                </c:pt>
                <c:pt idx="122">
                  <c:v>177.95</c:v>
                </c:pt>
                <c:pt idx="123">
                  <c:v>177.95</c:v>
                </c:pt>
                <c:pt idx="124">
                  <c:v>177.95</c:v>
                </c:pt>
                <c:pt idx="125">
                  <c:v>177.95</c:v>
                </c:pt>
                <c:pt idx="126">
                  <c:v>177.95</c:v>
                </c:pt>
                <c:pt idx="127">
                  <c:v>177.95</c:v>
                </c:pt>
                <c:pt idx="128">
                  <c:v>177.95</c:v>
                </c:pt>
                <c:pt idx="129">
                  <c:v>177.95</c:v>
                </c:pt>
                <c:pt idx="130">
                  <c:v>177.95</c:v>
                </c:pt>
                <c:pt idx="131">
                  <c:v>177.95</c:v>
                </c:pt>
                <c:pt idx="132">
                  <c:v>177.95</c:v>
                </c:pt>
                <c:pt idx="133">
                  <c:v>177.95</c:v>
                </c:pt>
                <c:pt idx="134">
                  <c:v>177.95</c:v>
                </c:pt>
                <c:pt idx="135">
                  <c:v>177.95</c:v>
                </c:pt>
                <c:pt idx="136">
                  <c:v>177.95</c:v>
                </c:pt>
                <c:pt idx="137">
                  <c:v>177.95</c:v>
                </c:pt>
                <c:pt idx="138">
                  <c:v>177.95</c:v>
                </c:pt>
                <c:pt idx="139">
                  <c:v>177.95</c:v>
                </c:pt>
                <c:pt idx="140">
                  <c:v>177.95</c:v>
                </c:pt>
                <c:pt idx="141">
                  <c:v>177.95</c:v>
                </c:pt>
                <c:pt idx="142">
                  <c:v>177.95</c:v>
                </c:pt>
                <c:pt idx="143">
                  <c:v>177.95</c:v>
                </c:pt>
                <c:pt idx="144">
                  <c:v>177.95</c:v>
                </c:pt>
                <c:pt idx="145">
                  <c:v>177.95</c:v>
                </c:pt>
                <c:pt idx="146">
                  <c:v>177.95</c:v>
                </c:pt>
                <c:pt idx="147">
                  <c:v>177.95</c:v>
                </c:pt>
                <c:pt idx="148">
                  <c:v>177.95</c:v>
                </c:pt>
                <c:pt idx="149">
                  <c:v>177.95</c:v>
                </c:pt>
                <c:pt idx="150">
                  <c:v>177.95</c:v>
                </c:pt>
                <c:pt idx="151">
                  <c:v>177.95</c:v>
                </c:pt>
                <c:pt idx="152">
                  <c:v>177.95</c:v>
                </c:pt>
                <c:pt idx="153">
                  <c:v>177.95</c:v>
                </c:pt>
                <c:pt idx="154">
                  <c:v>177.95</c:v>
                </c:pt>
                <c:pt idx="155">
                  <c:v>177.95</c:v>
                </c:pt>
                <c:pt idx="156">
                  <c:v>177.95</c:v>
                </c:pt>
                <c:pt idx="157">
                  <c:v>177.95</c:v>
                </c:pt>
                <c:pt idx="158">
                  <c:v>177.95</c:v>
                </c:pt>
                <c:pt idx="159">
                  <c:v>177.95</c:v>
                </c:pt>
                <c:pt idx="160">
                  <c:v>177.95</c:v>
                </c:pt>
                <c:pt idx="161">
                  <c:v>177.95</c:v>
                </c:pt>
                <c:pt idx="162">
                  <c:v>177.95</c:v>
                </c:pt>
                <c:pt idx="163">
                  <c:v>177.95</c:v>
                </c:pt>
                <c:pt idx="164">
                  <c:v>177.95</c:v>
                </c:pt>
                <c:pt idx="165">
                  <c:v>177.95</c:v>
                </c:pt>
                <c:pt idx="166">
                  <c:v>177.95</c:v>
                </c:pt>
                <c:pt idx="167">
                  <c:v>177.95</c:v>
                </c:pt>
                <c:pt idx="168">
                  <c:v>177.95</c:v>
                </c:pt>
                <c:pt idx="169">
                  <c:v>177.95</c:v>
                </c:pt>
                <c:pt idx="170">
                  <c:v>177.95</c:v>
                </c:pt>
                <c:pt idx="171">
                  <c:v>177.95</c:v>
                </c:pt>
                <c:pt idx="172">
                  <c:v>177.95</c:v>
                </c:pt>
                <c:pt idx="173">
                  <c:v>177.95</c:v>
                </c:pt>
                <c:pt idx="174">
                  <c:v>177.95</c:v>
                </c:pt>
                <c:pt idx="175">
                  <c:v>177.95</c:v>
                </c:pt>
                <c:pt idx="176">
                  <c:v>177.95</c:v>
                </c:pt>
                <c:pt idx="177">
                  <c:v>177.95</c:v>
                </c:pt>
                <c:pt idx="178">
                  <c:v>177.95</c:v>
                </c:pt>
                <c:pt idx="179">
                  <c:v>177.95</c:v>
                </c:pt>
                <c:pt idx="180">
                  <c:v>177.95</c:v>
                </c:pt>
                <c:pt idx="181">
                  <c:v>177.95</c:v>
                </c:pt>
                <c:pt idx="182">
                  <c:v>177.95</c:v>
                </c:pt>
                <c:pt idx="183">
                  <c:v>177.95</c:v>
                </c:pt>
                <c:pt idx="184">
                  <c:v>177.95</c:v>
                </c:pt>
                <c:pt idx="185">
                  <c:v>177.95</c:v>
                </c:pt>
                <c:pt idx="186">
                  <c:v>177.95</c:v>
                </c:pt>
                <c:pt idx="187">
                  <c:v>177.95</c:v>
                </c:pt>
                <c:pt idx="188">
                  <c:v>177.95</c:v>
                </c:pt>
                <c:pt idx="189">
                  <c:v>177.95</c:v>
                </c:pt>
                <c:pt idx="190">
                  <c:v>177.95</c:v>
                </c:pt>
                <c:pt idx="191">
                  <c:v>177.95</c:v>
                </c:pt>
                <c:pt idx="192">
                  <c:v>177.95</c:v>
                </c:pt>
                <c:pt idx="193">
                  <c:v>177.95</c:v>
                </c:pt>
                <c:pt idx="194">
                  <c:v>177.95</c:v>
                </c:pt>
                <c:pt idx="195">
                  <c:v>177.95</c:v>
                </c:pt>
                <c:pt idx="196">
                  <c:v>177.95</c:v>
                </c:pt>
                <c:pt idx="197">
                  <c:v>177.95</c:v>
                </c:pt>
                <c:pt idx="198">
                  <c:v>177.95</c:v>
                </c:pt>
                <c:pt idx="199">
                  <c:v>177.95</c:v>
                </c:pt>
                <c:pt idx="200">
                  <c:v>177.95</c:v>
                </c:pt>
                <c:pt idx="201">
                  <c:v>177.95</c:v>
                </c:pt>
                <c:pt idx="202">
                  <c:v>177.95</c:v>
                </c:pt>
                <c:pt idx="203">
                  <c:v>177.95</c:v>
                </c:pt>
                <c:pt idx="204">
                  <c:v>177.95</c:v>
                </c:pt>
                <c:pt idx="205">
                  <c:v>177.95</c:v>
                </c:pt>
                <c:pt idx="206">
                  <c:v>177.95</c:v>
                </c:pt>
                <c:pt idx="207">
                  <c:v>177.95</c:v>
                </c:pt>
                <c:pt idx="208">
                  <c:v>177.95</c:v>
                </c:pt>
                <c:pt idx="209">
                  <c:v>177.95</c:v>
                </c:pt>
                <c:pt idx="210">
                  <c:v>177.95</c:v>
                </c:pt>
                <c:pt idx="211">
                  <c:v>177.95</c:v>
                </c:pt>
                <c:pt idx="212">
                  <c:v>177.95</c:v>
                </c:pt>
                <c:pt idx="213">
                  <c:v>177.95</c:v>
                </c:pt>
                <c:pt idx="214">
                  <c:v>177.95</c:v>
                </c:pt>
                <c:pt idx="215">
                  <c:v>177.95</c:v>
                </c:pt>
                <c:pt idx="216">
                  <c:v>177.95</c:v>
                </c:pt>
                <c:pt idx="217">
                  <c:v>177.95</c:v>
                </c:pt>
                <c:pt idx="218">
                  <c:v>177.95</c:v>
                </c:pt>
                <c:pt idx="219">
                  <c:v>177.95</c:v>
                </c:pt>
                <c:pt idx="220">
                  <c:v>177.95</c:v>
                </c:pt>
                <c:pt idx="221">
                  <c:v>177.95</c:v>
                </c:pt>
                <c:pt idx="222">
                  <c:v>177.95</c:v>
                </c:pt>
                <c:pt idx="223">
                  <c:v>177.95</c:v>
                </c:pt>
                <c:pt idx="224">
                  <c:v>177.95</c:v>
                </c:pt>
                <c:pt idx="225">
                  <c:v>177.95</c:v>
                </c:pt>
                <c:pt idx="226">
                  <c:v>177.95</c:v>
                </c:pt>
                <c:pt idx="227">
                  <c:v>177.95</c:v>
                </c:pt>
                <c:pt idx="228">
                  <c:v>177.95</c:v>
                </c:pt>
                <c:pt idx="229">
                  <c:v>177.95</c:v>
                </c:pt>
                <c:pt idx="230">
                  <c:v>177.95</c:v>
                </c:pt>
                <c:pt idx="231">
                  <c:v>177.95</c:v>
                </c:pt>
                <c:pt idx="232">
                  <c:v>177.95</c:v>
                </c:pt>
                <c:pt idx="233">
                  <c:v>177.95</c:v>
                </c:pt>
                <c:pt idx="234">
                  <c:v>177.95</c:v>
                </c:pt>
                <c:pt idx="235">
                  <c:v>177.95</c:v>
                </c:pt>
                <c:pt idx="236">
                  <c:v>177.95</c:v>
                </c:pt>
                <c:pt idx="237">
                  <c:v>177.95</c:v>
                </c:pt>
                <c:pt idx="238">
                  <c:v>177.95</c:v>
                </c:pt>
                <c:pt idx="239">
                  <c:v>177.95</c:v>
                </c:pt>
                <c:pt idx="240">
                  <c:v>177.95</c:v>
                </c:pt>
                <c:pt idx="241">
                  <c:v>177.95</c:v>
                </c:pt>
                <c:pt idx="242">
                  <c:v>177.95</c:v>
                </c:pt>
                <c:pt idx="243">
                  <c:v>177.95</c:v>
                </c:pt>
                <c:pt idx="244">
                  <c:v>177.95</c:v>
                </c:pt>
                <c:pt idx="245">
                  <c:v>177.95</c:v>
                </c:pt>
                <c:pt idx="246">
                  <c:v>177.95</c:v>
                </c:pt>
                <c:pt idx="247">
                  <c:v>177.95</c:v>
                </c:pt>
                <c:pt idx="248">
                  <c:v>177.95</c:v>
                </c:pt>
                <c:pt idx="249">
                  <c:v>177.95</c:v>
                </c:pt>
                <c:pt idx="250">
                  <c:v>177.95</c:v>
                </c:pt>
                <c:pt idx="251">
                  <c:v>177.95</c:v>
                </c:pt>
                <c:pt idx="252">
                  <c:v>177.95</c:v>
                </c:pt>
                <c:pt idx="253">
                  <c:v>177.95</c:v>
                </c:pt>
                <c:pt idx="254">
                  <c:v>177.95</c:v>
                </c:pt>
                <c:pt idx="255">
                  <c:v>177.95</c:v>
                </c:pt>
                <c:pt idx="256">
                  <c:v>177.95</c:v>
                </c:pt>
                <c:pt idx="257">
                  <c:v>177.95</c:v>
                </c:pt>
                <c:pt idx="258">
                  <c:v>177.95</c:v>
                </c:pt>
                <c:pt idx="259">
                  <c:v>177.95</c:v>
                </c:pt>
                <c:pt idx="260">
                  <c:v>177.95</c:v>
                </c:pt>
                <c:pt idx="261">
                  <c:v>177.95</c:v>
                </c:pt>
                <c:pt idx="262">
                  <c:v>177.95</c:v>
                </c:pt>
                <c:pt idx="263">
                  <c:v>177.95</c:v>
                </c:pt>
                <c:pt idx="264">
                  <c:v>177.95</c:v>
                </c:pt>
                <c:pt idx="265">
                  <c:v>177.95</c:v>
                </c:pt>
                <c:pt idx="266">
                  <c:v>177.95</c:v>
                </c:pt>
                <c:pt idx="267">
                  <c:v>177.95</c:v>
                </c:pt>
                <c:pt idx="268">
                  <c:v>177.95</c:v>
                </c:pt>
                <c:pt idx="269">
                  <c:v>177.95</c:v>
                </c:pt>
                <c:pt idx="270">
                  <c:v>177.95</c:v>
                </c:pt>
                <c:pt idx="271">
                  <c:v>177.95</c:v>
                </c:pt>
                <c:pt idx="272">
                  <c:v>177.95</c:v>
                </c:pt>
                <c:pt idx="273">
                  <c:v>177.95</c:v>
                </c:pt>
                <c:pt idx="274">
                  <c:v>177.95</c:v>
                </c:pt>
                <c:pt idx="275">
                  <c:v>177.95</c:v>
                </c:pt>
                <c:pt idx="276">
                  <c:v>177.95</c:v>
                </c:pt>
                <c:pt idx="277">
                  <c:v>177.95</c:v>
                </c:pt>
                <c:pt idx="278">
                  <c:v>177.95</c:v>
                </c:pt>
                <c:pt idx="279">
                  <c:v>177.95</c:v>
                </c:pt>
                <c:pt idx="280">
                  <c:v>177.95</c:v>
                </c:pt>
                <c:pt idx="281">
                  <c:v>177.95</c:v>
                </c:pt>
                <c:pt idx="282">
                  <c:v>177.95</c:v>
                </c:pt>
                <c:pt idx="283">
                  <c:v>177.95</c:v>
                </c:pt>
                <c:pt idx="284">
                  <c:v>177.95</c:v>
                </c:pt>
                <c:pt idx="285">
                  <c:v>177.95</c:v>
                </c:pt>
                <c:pt idx="286">
                  <c:v>177.95</c:v>
                </c:pt>
                <c:pt idx="287">
                  <c:v>177.95</c:v>
                </c:pt>
                <c:pt idx="288">
                  <c:v>177.95</c:v>
                </c:pt>
                <c:pt idx="289">
                  <c:v>177.95</c:v>
                </c:pt>
                <c:pt idx="290">
                  <c:v>177.95</c:v>
                </c:pt>
                <c:pt idx="291">
                  <c:v>177.95</c:v>
                </c:pt>
                <c:pt idx="292">
                  <c:v>177.95</c:v>
                </c:pt>
                <c:pt idx="293">
                  <c:v>177.95</c:v>
                </c:pt>
                <c:pt idx="294">
                  <c:v>177.95</c:v>
                </c:pt>
                <c:pt idx="295">
                  <c:v>177.95</c:v>
                </c:pt>
                <c:pt idx="296">
                  <c:v>177.95</c:v>
                </c:pt>
                <c:pt idx="297">
                  <c:v>177.95</c:v>
                </c:pt>
                <c:pt idx="298">
                  <c:v>177.95</c:v>
                </c:pt>
                <c:pt idx="299">
                  <c:v>177.95</c:v>
                </c:pt>
                <c:pt idx="300">
                  <c:v>177.95</c:v>
                </c:pt>
                <c:pt idx="301">
                  <c:v>177.95</c:v>
                </c:pt>
                <c:pt idx="302">
                  <c:v>177.95</c:v>
                </c:pt>
                <c:pt idx="303">
                  <c:v>177.95</c:v>
                </c:pt>
                <c:pt idx="304">
                  <c:v>177.95</c:v>
                </c:pt>
                <c:pt idx="305">
                  <c:v>177.95</c:v>
                </c:pt>
                <c:pt idx="306">
                  <c:v>177.95</c:v>
                </c:pt>
                <c:pt idx="307">
                  <c:v>177.95</c:v>
                </c:pt>
                <c:pt idx="308">
                  <c:v>177.95</c:v>
                </c:pt>
                <c:pt idx="309">
                  <c:v>177.95</c:v>
                </c:pt>
                <c:pt idx="310">
                  <c:v>177.95</c:v>
                </c:pt>
                <c:pt idx="311">
                  <c:v>177.95</c:v>
                </c:pt>
                <c:pt idx="312">
                  <c:v>177.95</c:v>
                </c:pt>
                <c:pt idx="313">
                  <c:v>177.95</c:v>
                </c:pt>
                <c:pt idx="314">
                  <c:v>177.95</c:v>
                </c:pt>
                <c:pt idx="315">
                  <c:v>177.95</c:v>
                </c:pt>
                <c:pt idx="316">
                  <c:v>177.95</c:v>
                </c:pt>
                <c:pt idx="317">
                  <c:v>177.95</c:v>
                </c:pt>
                <c:pt idx="318">
                  <c:v>177.95</c:v>
                </c:pt>
                <c:pt idx="319">
                  <c:v>177.95</c:v>
                </c:pt>
                <c:pt idx="320">
                  <c:v>177.95</c:v>
                </c:pt>
                <c:pt idx="321">
                  <c:v>177.95</c:v>
                </c:pt>
                <c:pt idx="322">
                  <c:v>177.95</c:v>
                </c:pt>
                <c:pt idx="323">
                  <c:v>177.95</c:v>
                </c:pt>
                <c:pt idx="324">
                  <c:v>177.95</c:v>
                </c:pt>
                <c:pt idx="325">
                  <c:v>177.95</c:v>
                </c:pt>
                <c:pt idx="326">
                  <c:v>177.95</c:v>
                </c:pt>
                <c:pt idx="327">
                  <c:v>177.95</c:v>
                </c:pt>
                <c:pt idx="328">
                  <c:v>177.95</c:v>
                </c:pt>
                <c:pt idx="329">
                  <c:v>177.95</c:v>
                </c:pt>
                <c:pt idx="330">
                  <c:v>177.95</c:v>
                </c:pt>
                <c:pt idx="331">
                  <c:v>177.95</c:v>
                </c:pt>
                <c:pt idx="332">
                  <c:v>177.95</c:v>
                </c:pt>
                <c:pt idx="333">
                  <c:v>177.95</c:v>
                </c:pt>
                <c:pt idx="334">
                  <c:v>177.95</c:v>
                </c:pt>
                <c:pt idx="335">
                  <c:v>177.95</c:v>
                </c:pt>
                <c:pt idx="336">
                  <c:v>177.95</c:v>
                </c:pt>
                <c:pt idx="337">
                  <c:v>177.95</c:v>
                </c:pt>
                <c:pt idx="338">
                  <c:v>177.95</c:v>
                </c:pt>
                <c:pt idx="339">
                  <c:v>177.95</c:v>
                </c:pt>
                <c:pt idx="340">
                  <c:v>177.95</c:v>
                </c:pt>
                <c:pt idx="341">
                  <c:v>177.95</c:v>
                </c:pt>
                <c:pt idx="342">
                  <c:v>177.95</c:v>
                </c:pt>
                <c:pt idx="343">
                  <c:v>177.95</c:v>
                </c:pt>
                <c:pt idx="344">
                  <c:v>177.95</c:v>
                </c:pt>
                <c:pt idx="345">
                  <c:v>177.95</c:v>
                </c:pt>
                <c:pt idx="346">
                  <c:v>177.95</c:v>
                </c:pt>
                <c:pt idx="347">
                  <c:v>177.95</c:v>
                </c:pt>
                <c:pt idx="348">
                  <c:v>177.95</c:v>
                </c:pt>
                <c:pt idx="349">
                  <c:v>177.95</c:v>
                </c:pt>
                <c:pt idx="350">
                  <c:v>177.95</c:v>
                </c:pt>
                <c:pt idx="351">
                  <c:v>177.95</c:v>
                </c:pt>
                <c:pt idx="352">
                  <c:v>177.95</c:v>
                </c:pt>
                <c:pt idx="353">
                  <c:v>177.95</c:v>
                </c:pt>
                <c:pt idx="354">
                  <c:v>177.95</c:v>
                </c:pt>
                <c:pt idx="355">
                  <c:v>177.95</c:v>
                </c:pt>
                <c:pt idx="356">
                  <c:v>177.95</c:v>
                </c:pt>
                <c:pt idx="357">
                  <c:v>177.95</c:v>
                </c:pt>
                <c:pt idx="358">
                  <c:v>177.95</c:v>
                </c:pt>
                <c:pt idx="359">
                  <c:v>177.95</c:v>
                </c:pt>
                <c:pt idx="360">
                  <c:v>177.95</c:v>
                </c:pt>
                <c:pt idx="361">
                  <c:v>177.95</c:v>
                </c:pt>
                <c:pt idx="362">
                  <c:v>177.95</c:v>
                </c:pt>
                <c:pt idx="363">
                  <c:v>177.95</c:v>
                </c:pt>
                <c:pt idx="364">
                  <c:v>177.95</c:v>
                </c:pt>
                <c:pt idx="365">
                  <c:v>177.95</c:v>
                </c:pt>
                <c:pt idx="366">
                  <c:v>177.95</c:v>
                </c:pt>
                <c:pt idx="367">
                  <c:v>177.95</c:v>
                </c:pt>
                <c:pt idx="368">
                  <c:v>177.95</c:v>
                </c:pt>
                <c:pt idx="369">
                  <c:v>177.95</c:v>
                </c:pt>
                <c:pt idx="370">
                  <c:v>177.95</c:v>
                </c:pt>
                <c:pt idx="371">
                  <c:v>177.95</c:v>
                </c:pt>
                <c:pt idx="372">
                  <c:v>177.95</c:v>
                </c:pt>
                <c:pt idx="373">
                  <c:v>177.95</c:v>
                </c:pt>
                <c:pt idx="374">
                  <c:v>177.95</c:v>
                </c:pt>
                <c:pt idx="375">
                  <c:v>177.95</c:v>
                </c:pt>
                <c:pt idx="376">
                  <c:v>177.95</c:v>
                </c:pt>
                <c:pt idx="377">
                  <c:v>177.95</c:v>
                </c:pt>
                <c:pt idx="378">
                  <c:v>177.95</c:v>
                </c:pt>
                <c:pt idx="379">
                  <c:v>177.95</c:v>
                </c:pt>
                <c:pt idx="380">
                  <c:v>177.95</c:v>
                </c:pt>
                <c:pt idx="381">
                  <c:v>177.95</c:v>
                </c:pt>
                <c:pt idx="382">
                  <c:v>177.95</c:v>
                </c:pt>
                <c:pt idx="383">
                  <c:v>177.95</c:v>
                </c:pt>
                <c:pt idx="384">
                  <c:v>177.95</c:v>
                </c:pt>
                <c:pt idx="385">
                  <c:v>177.95</c:v>
                </c:pt>
                <c:pt idx="386">
                  <c:v>177.95</c:v>
                </c:pt>
                <c:pt idx="387">
                  <c:v>177.95</c:v>
                </c:pt>
                <c:pt idx="388">
                  <c:v>177.95</c:v>
                </c:pt>
                <c:pt idx="389">
                  <c:v>177.95</c:v>
                </c:pt>
                <c:pt idx="390">
                  <c:v>177.95</c:v>
                </c:pt>
                <c:pt idx="391">
                  <c:v>177.95</c:v>
                </c:pt>
                <c:pt idx="392">
                  <c:v>177.95</c:v>
                </c:pt>
                <c:pt idx="393">
                  <c:v>177.95</c:v>
                </c:pt>
                <c:pt idx="394">
                  <c:v>177.95</c:v>
                </c:pt>
                <c:pt idx="395">
                  <c:v>177.95</c:v>
                </c:pt>
                <c:pt idx="396">
                  <c:v>177.95</c:v>
                </c:pt>
                <c:pt idx="397">
                  <c:v>177.95</c:v>
                </c:pt>
                <c:pt idx="398">
                  <c:v>177.95</c:v>
                </c:pt>
                <c:pt idx="399">
                  <c:v>177.95</c:v>
                </c:pt>
                <c:pt idx="400">
                  <c:v>177.95</c:v>
                </c:pt>
                <c:pt idx="401">
                  <c:v>177.95</c:v>
                </c:pt>
                <c:pt idx="402">
                  <c:v>177.95</c:v>
                </c:pt>
                <c:pt idx="403">
                  <c:v>177.95</c:v>
                </c:pt>
                <c:pt idx="404">
                  <c:v>177.95</c:v>
                </c:pt>
                <c:pt idx="405">
                  <c:v>177.95</c:v>
                </c:pt>
                <c:pt idx="406">
                  <c:v>177.95</c:v>
                </c:pt>
                <c:pt idx="407">
                  <c:v>177.95</c:v>
                </c:pt>
                <c:pt idx="408">
                  <c:v>177.95</c:v>
                </c:pt>
                <c:pt idx="409">
                  <c:v>177.95</c:v>
                </c:pt>
                <c:pt idx="410">
                  <c:v>177.95</c:v>
                </c:pt>
                <c:pt idx="411">
                  <c:v>177.95</c:v>
                </c:pt>
                <c:pt idx="412">
                  <c:v>177.95</c:v>
                </c:pt>
                <c:pt idx="413">
                  <c:v>177.95</c:v>
                </c:pt>
                <c:pt idx="414">
                  <c:v>177.95</c:v>
                </c:pt>
                <c:pt idx="415">
                  <c:v>177.95</c:v>
                </c:pt>
                <c:pt idx="416">
                  <c:v>177.95</c:v>
                </c:pt>
                <c:pt idx="417">
                  <c:v>177.95</c:v>
                </c:pt>
                <c:pt idx="418">
                  <c:v>177.95</c:v>
                </c:pt>
                <c:pt idx="419">
                  <c:v>177.95</c:v>
                </c:pt>
                <c:pt idx="420">
                  <c:v>177.95</c:v>
                </c:pt>
                <c:pt idx="421">
                  <c:v>177.95</c:v>
                </c:pt>
                <c:pt idx="422">
                  <c:v>177.95</c:v>
                </c:pt>
                <c:pt idx="423">
                  <c:v>177.95</c:v>
                </c:pt>
                <c:pt idx="424">
                  <c:v>177.95</c:v>
                </c:pt>
                <c:pt idx="425">
                  <c:v>177.95</c:v>
                </c:pt>
                <c:pt idx="426">
                  <c:v>177.95</c:v>
                </c:pt>
                <c:pt idx="427">
                  <c:v>177.95</c:v>
                </c:pt>
                <c:pt idx="428">
                  <c:v>177.95</c:v>
                </c:pt>
                <c:pt idx="429">
                  <c:v>177.95</c:v>
                </c:pt>
                <c:pt idx="430">
                  <c:v>177.95</c:v>
                </c:pt>
                <c:pt idx="431">
                  <c:v>177.95</c:v>
                </c:pt>
                <c:pt idx="432">
                  <c:v>177.95</c:v>
                </c:pt>
                <c:pt idx="433">
                  <c:v>177.95</c:v>
                </c:pt>
                <c:pt idx="434">
                  <c:v>177.95</c:v>
                </c:pt>
                <c:pt idx="435">
                  <c:v>177.95</c:v>
                </c:pt>
                <c:pt idx="436">
                  <c:v>177.95</c:v>
                </c:pt>
                <c:pt idx="437">
                  <c:v>177.95</c:v>
                </c:pt>
                <c:pt idx="438">
                  <c:v>177.95</c:v>
                </c:pt>
                <c:pt idx="439">
                  <c:v>177.95</c:v>
                </c:pt>
                <c:pt idx="440">
                  <c:v>177.95</c:v>
                </c:pt>
                <c:pt idx="441">
                  <c:v>177.95</c:v>
                </c:pt>
                <c:pt idx="442">
                  <c:v>177.95</c:v>
                </c:pt>
                <c:pt idx="443">
                  <c:v>177.95</c:v>
                </c:pt>
                <c:pt idx="444">
                  <c:v>177.95</c:v>
                </c:pt>
                <c:pt idx="445">
                  <c:v>177.95</c:v>
                </c:pt>
                <c:pt idx="446">
                  <c:v>177.95</c:v>
                </c:pt>
                <c:pt idx="447">
                  <c:v>177.95</c:v>
                </c:pt>
                <c:pt idx="448">
                  <c:v>177.95</c:v>
                </c:pt>
                <c:pt idx="449">
                  <c:v>177.95</c:v>
                </c:pt>
                <c:pt idx="450">
                  <c:v>177.95</c:v>
                </c:pt>
                <c:pt idx="451">
                  <c:v>177.95</c:v>
                </c:pt>
                <c:pt idx="452">
                  <c:v>177.95</c:v>
                </c:pt>
                <c:pt idx="453">
                  <c:v>177.95</c:v>
                </c:pt>
                <c:pt idx="454">
                  <c:v>177.95</c:v>
                </c:pt>
                <c:pt idx="455">
                  <c:v>177.95</c:v>
                </c:pt>
                <c:pt idx="456">
                  <c:v>177.95</c:v>
                </c:pt>
                <c:pt idx="457">
                  <c:v>177.95</c:v>
                </c:pt>
                <c:pt idx="458">
                  <c:v>177.95</c:v>
                </c:pt>
                <c:pt idx="459">
                  <c:v>177.95</c:v>
                </c:pt>
                <c:pt idx="460">
                  <c:v>177.95</c:v>
                </c:pt>
                <c:pt idx="461">
                  <c:v>177.95</c:v>
                </c:pt>
                <c:pt idx="462">
                  <c:v>177.95</c:v>
                </c:pt>
                <c:pt idx="463">
                  <c:v>177.95</c:v>
                </c:pt>
                <c:pt idx="464">
                  <c:v>177.95</c:v>
                </c:pt>
                <c:pt idx="465">
                  <c:v>177.95</c:v>
                </c:pt>
                <c:pt idx="466">
                  <c:v>177.95</c:v>
                </c:pt>
                <c:pt idx="467">
                  <c:v>177.95</c:v>
                </c:pt>
                <c:pt idx="468">
                  <c:v>177.95</c:v>
                </c:pt>
                <c:pt idx="469">
                  <c:v>177.95</c:v>
                </c:pt>
                <c:pt idx="470">
                  <c:v>177.95</c:v>
                </c:pt>
                <c:pt idx="471">
                  <c:v>177.95</c:v>
                </c:pt>
                <c:pt idx="472">
                  <c:v>177.95</c:v>
                </c:pt>
                <c:pt idx="473">
                  <c:v>177.95</c:v>
                </c:pt>
                <c:pt idx="474">
                  <c:v>177.95</c:v>
                </c:pt>
                <c:pt idx="475">
                  <c:v>177.95</c:v>
                </c:pt>
                <c:pt idx="476">
                  <c:v>177.95</c:v>
                </c:pt>
                <c:pt idx="477">
                  <c:v>177.95</c:v>
                </c:pt>
                <c:pt idx="478">
                  <c:v>177.95</c:v>
                </c:pt>
                <c:pt idx="479">
                  <c:v>177.95</c:v>
                </c:pt>
                <c:pt idx="480">
                  <c:v>177.95</c:v>
                </c:pt>
                <c:pt idx="481">
                  <c:v>177.95</c:v>
                </c:pt>
                <c:pt idx="482">
                  <c:v>177.95</c:v>
                </c:pt>
                <c:pt idx="483">
                  <c:v>177.95</c:v>
                </c:pt>
                <c:pt idx="484">
                  <c:v>177.95</c:v>
                </c:pt>
                <c:pt idx="485">
                  <c:v>177.95</c:v>
                </c:pt>
                <c:pt idx="486">
                  <c:v>177.95</c:v>
                </c:pt>
                <c:pt idx="487">
                  <c:v>177.95</c:v>
                </c:pt>
                <c:pt idx="488">
                  <c:v>177.95</c:v>
                </c:pt>
                <c:pt idx="489">
                  <c:v>177.95</c:v>
                </c:pt>
                <c:pt idx="490">
                  <c:v>177.95</c:v>
                </c:pt>
                <c:pt idx="491">
                  <c:v>177.95</c:v>
                </c:pt>
                <c:pt idx="492">
                  <c:v>177.95</c:v>
                </c:pt>
                <c:pt idx="493">
                  <c:v>177.95</c:v>
                </c:pt>
                <c:pt idx="494">
                  <c:v>177.95</c:v>
                </c:pt>
                <c:pt idx="495">
                  <c:v>177.95</c:v>
                </c:pt>
                <c:pt idx="496">
                  <c:v>177.95</c:v>
                </c:pt>
                <c:pt idx="497">
                  <c:v>177.95</c:v>
                </c:pt>
                <c:pt idx="498">
                  <c:v>177.95</c:v>
                </c:pt>
                <c:pt idx="499">
                  <c:v>177.95</c:v>
                </c:pt>
                <c:pt idx="500">
                  <c:v>177.95</c:v>
                </c:pt>
                <c:pt idx="501">
                  <c:v>177.95</c:v>
                </c:pt>
                <c:pt idx="502">
                  <c:v>177.95</c:v>
                </c:pt>
                <c:pt idx="503">
                  <c:v>177.95</c:v>
                </c:pt>
                <c:pt idx="504">
                  <c:v>177.95</c:v>
                </c:pt>
                <c:pt idx="505">
                  <c:v>177.95</c:v>
                </c:pt>
                <c:pt idx="506">
                  <c:v>177.95</c:v>
                </c:pt>
                <c:pt idx="507">
                  <c:v>177.95</c:v>
                </c:pt>
                <c:pt idx="508">
                  <c:v>177.95</c:v>
                </c:pt>
                <c:pt idx="509">
                  <c:v>177.95</c:v>
                </c:pt>
                <c:pt idx="510">
                  <c:v>177.95</c:v>
                </c:pt>
                <c:pt idx="511">
                  <c:v>177.95</c:v>
                </c:pt>
                <c:pt idx="512">
                  <c:v>177.95</c:v>
                </c:pt>
                <c:pt idx="513">
                  <c:v>177.95</c:v>
                </c:pt>
                <c:pt idx="514">
                  <c:v>177.95</c:v>
                </c:pt>
                <c:pt idx="515">
                  <c:v>177.95</c:v>
                </c:pt>
                <c:pt idx="516">
                  <c:v>177.95</c:v>
                </c:pt>
                <c:pt idx="517">
                  <c:v>177.95</c:v>
                </c:pt>
                <c:pt idx="518">
                  <c:v>177.95</c:v>
                </c:pt>
                <c:pt idx="519">
                  <c:v>177.95</c:v>
                </c:pt>
                <c:pt idx="520">
                  <c:v>177.95</c:v>
                </c:pt>
                <c:pt idx="521">
                  <c:v>177.95</c:v>
                </c:pt>
                <c:pt idx="522">
                  <c:v>177.95</c:v>
                </c:pt>
                <c:pt idx="523">
                  <c:v>177.95</c:v>
                </c:pt>
                <c:pt idx="524">
                  <c:v>177.95</c:v>
                </c:pt>
                <c:pt idx="525">
                  <c:v>177.95</c:v>
                </c:pt>
                <c:pt idx="526">
                  <c:v>177.95</c:v>
                </c:pt>
                <c:pt idx="527">
                  <c:v>177.95</c:v>
                </c:pt>
                <c:pt idx="528">
                  <c:v>177.95</c:v>
                </c:pt>
                <c:pt idx="529">
                  <c:v>177.95</c:v>
                </c:pt>
                <c:pt idx="530">
                  <c:v>177.95</c:v>
                </c:pt>
                <c:pt idx="531">
                  <c:v>177.95</c:v>
                </c:pt>
                <c:pt idx="532">
                  <c:v>177.95</c:v>
                </c:pt>
                <c:pt idx="533">
                  <c:v>177.95</c:v>
                </c:pt>
                <c:pt idx="534">
                  <c:v>177.95</c:v>
                </c:pt>
                <c:pt idx="535">
                  <c:v>177.95</c:v>
                </c:pt>
                <c:pt idx="536">
                  <c:v>177.95</c:v>
                </c:pt>
                <c:pt idx="537">
                  <c:v>177.95</c:v>
                </c:pt>
                <c:pt idx="538">
                  <c:v>177.95</c:v>
                </c:pt>
                <c:pt idx="539">
                  <c:v>177.95</c:v>
                </c:pt>
                <c:pt idx="540">
                  <c:v>177.95</c:v>
                </c:pt>
                <c:pt idx="541">
                  <c:v>177.95</c:v>
                </c:pt>
                <c:pt idx="542">
                  <c:v>177.95</c:v>
                </c:pt>
                <c:pt idx="543">
                  <c:v>177.95</c:v>
                </c:pt>
                <c:pt idx="544">
                  <c:v>177.95</c:v>
                </c:pt>
                <c:pt idx="545">
                  <c:v>177.95</c:v>
                </c:pt>
                <c:pt idx="546">
                  <c:v>177.95</c:v>
                </c:pt>
                <c:pt idx="547">
                  <c:v>177.95</c:v>
                </c:pt>
                <c:pt idx="548">
                  <c:v>177.95</c:v>
                </c:pt>
                <c:pt idx="549">
                  <c:v>177.95</c:v>
                </c:pt>
                <c:pt idx="550">
                  <c:v>177.95</c:v>
                </c:pt>
                <c:pt idx="551">
                  <c:v>177.95</c:v>
                </c:pt>
                <c:pt idx="552">
                  <c:v>177.95</c:v>
                </c:pt>
                <c:pt idx="553">
                  <c:v>177.95</c:v>
                </c:pt>
                <c:pt idx="554">
                  <c:v>177.95</c:v>
                </c:pt>
                <c:pt idx="555">
                  <c:v>177.95</c:v>
                </c:pt>
                <c:pt idx="556">
                  <c:v>177.95</c:v>
                </c:pt>
                <c:pt idx="557">
                  <c:v>177.95</c:v>
                </c:pt>
                <c:pt idx="558">
                  <c:v>177.95</c:v>
                </c:pt>
                <c:pt idx="559">
                  <c:v>177.95</c:v>
                </c:pt>
                <c:pt idx="560">
                  <c:v>177.95</c:v>
                </c:pt>
                <c:pt idx="561">
                  <c:v>177.95</c:v>
                </c:pt>
                <c:pt idx="562">
                  <c:v>177.95</c:v>
                </c:pt>
                <c:pt idx="563">
                  <c:v>177.95</c:v>
                </c:pt>
                <c:pt idx="564">
                  <c:v>177.95</c:v>
                </c:pt>
                <c:pt idx="565">
                  <c:v>177.95</c:v>
                </c:pt>
                <c:pt idx="566">
                  <c:v>177.95</c:v>
                </c:pt>
                <c:pt idx="567">
                  <c:v>177.95</c:v>
                </c:pt>
                <c:pt idx="568">
                  <c:v>177.95</c:v>
                </c:pt>
                <c:pt idx="569">
                  <c:v>177.95</c:v>
                </c:pt>
                <c:pt idx="570">
                  <c:v>177.95</c:v>
                </c:pt>
                <c:pt idx="571">
                  <c:v>177.95</c:v>
                </c:pt>
                <c:pt idx="572">
                  <c:v>177.95</c:v>
                </c:pt>
                <c:pt idx="573">
                  <c:v>177.95</c:v>
                </c:pt>
                <c:pt idx="574">
                  <c:v>177.95</c:v>
                </c:pt>
                <c:pt idx="575">
                  <c:v>177.95</c:v>
                </c:pt>
                <c:pt idx="576">
                  <c:v>177.95</c:v>
                </c:pt>
                <c:pt idx="577">
                  <c:v>177.95</c:v>
                </c:pt>
                <c:pt idx="578">
                  <c:v>177.95</c:v>
                </c:pt>
                <c:pt idx="579">
                  <c:v>177.95</c:v>
                </c:pt>
                <c:pt idx="580">
                  <c:v>177.95</c:v>
                </c:pt>
                <c:pt idx="581">
                  <c:v>177.95</c:v>
                </c:pt>
                <c:pt idx="582">
                  <c:v>177.95</c:v>
                </c:pt>
                <c:pt idx="583">
                  <c:v>177.95</c:v>
                </c:pt>
                <c:pt idx="584">
                  <c:v>177.95</c:v>
                </c:pt>
                <c:pt idx="585">
                  <c:v>177.95</c:v>
                </c:pt>
                <c:pt idx="586">
                  <c:v>177.95</c:v>
                </c:pt>
                <c:pt idx="587">
                  <c:v>177.95</c:v>
                </c:pt>
                <c:pt idx="588">
                  <c:v>177.95</c:v>
                </c:pt>
                <c:pt idx="589">
                  <c:v>177.95</c:v>
                </c:pt>
                <c:pt idx="590">
                  <c:v>177.95</c:v>
                </c:pt>
                <c:pt idx="591">
                  <c:v>177.95</c:v>
                </c:pt>
                <c:pt idx="592">
                  <c:v>177.95</c:v>
                </c:pt>
                <c:pt idx="593">
                  <c:v>177.95</c:v>
                </c:pt>
                <c:pt idx="594">
                  <c:v>177.95</c:v>
                </c:pt>
                <c:pt idx="595">
                  <c:v>177.95</c:v>
                </c:pt>
                <c:pt idx="596">
                  <c:v>177.95</c:v>
                </c:pt>
                <c:pt idx="597">
                  <c:v>177.95</c:v>
                </c:pt>
                <c:pt idx="598">
                  <c:v>177.95</c:v>
                </c:pt>
                <c:pt idx="599">
                  <c:v>177.95</c:v>
                </c:pt>
                <c:pt idx="600">
                  <c:v>177.95</c:v>
                </c:pt>
                <c:pt idx="601">
                  <c:v>177.95</c:v>
                </c:pt>
                <c:pt idx="602">
                  <c:v>177.95</c:v>
                </c:pt>
                <c:pt idx="603">
                  <c:v>177.95</c:v>
                </c:pt>
                <c:pt idx="604">
                  <c:v>177.95</c:v>
                </c:pt>
                <c:pt idx="605">
                  <c:v>177.95</c:v>
                </c:pt>
                <c:pt idx="606">
                  <c:v>177.95</c:v>
                </c:pt>
                <c:pt idx="607">
                  <c:v>177.95</c:v>
                </c:pt>
                <c:pt idx="608">
                  <c:v>177.95</c:v>
                </c:pt>
                <c:pt idx="609">
                  <c:v>177.95</c:v>
                </c:pt>
                <c:pt idx="610">
                  <c:v>177.95</c:v>
                </c:pt>
                <c:pt idx="611">
                  <c:v>177.95</c:v>
                </c:pt>
                <c:pt idx="612">
                  <c:v>177.95</c:v>
                </c:pt>
                <c:pt idx="613">
                  <c:v>177.95</c:v>
                </c:pt>
                <c:pt idx="614">
                  <c:v>177.95</c:v>
                </c:pt>
                <c:pt idx="615">
                  <c:v>177.95</c:v>
                </c:pt>
                <c:pt idx="616">
                  <c:v>177.95</c:v>
                </c:pt>
                <c:pt idx="617">
                  <c:v>177.95</c:v>
                </c:pt>
                <c:pt idx="618">
                  <c:v>177.95</c:v>
                </c:pt>
                <c:pt idx="619">
                  <c:v>177.95</c:v>
                </c:pt>
                <c:pt idx="620">
                  <c:v>177.95</c:v>
                </c:pt>
                <c:pt idx="621">
                  <c:v>177.95</c:v>
                </c:pt>
                <c:pt idx="622">
                  <c:v>177.95</c:v>
                </c:pt>
                <c:pt idx="623">
                  <c:v>177.95</c:v>
                </c:pt>
                <c:pt idx="624">
                  <c:v>177.95</c:v>
                </c:pt>
                <c:pt idx="625">
                  <c:v>177.95</c:v>
                </c:pt>
                <c:pt idx="626">
                  <c:v>177.95</c:v>
                </c:pt>
                <c:pt idx="627">
                  <c:v>177.95</c:v>
                </c:pt>
                <c:pt idx="628">
                  <c:v>177.95</c:v>
                </c:pt>
                <c:pt idx="629">
                  <c:v>177.95</c:v>
                </c:pt>
                <c:pt idx="630">
                  <c:v>177.95</c:v>
                </c:pt>
                <c:pt idx="631">
                  <c:v>177.95</c:v>
                </c:pt>
                <c:pt idx="632">
                  <c:v>177.95</c:v>
                </c:pt>
                <c:pt idx="633">
                  <c:v>177.95</c:v>
                </c:pt>
                <c:pt idx="634">
                  <c:v>177.95</c:v>
                </c:pt>
                <c:pt idx="635">
                  <c:v>177.95</c:v>
                </c:pt>
                <c:pt idx="636">
                  <c:v>177.95</c:v>
                </c:pt>
                <c:pt idx="637">
                  <c:v>177.95</c:v>
                </c:pt>
                <c:pt idx="638">
                  <c:v>177.95</c:v>
                </c:pt>
                <c:pt idx="639">
                  <c:v>177.95</c:v>
                </c:pt>
                <c:pt idx="640">
                  <c:v>177.95</c:v>
                </c:pt>
                <c:pt idx="641">
                  <c:v>177.95</c:v>
                </c:pt>
                <c:pt idx="642">
                  <c:v>177.95</c:v>
                </c:pt>
                <c:pt idx="643">
                  <c:v>177.95</c:v>
                </c:pt>
                <c:pt idx="644">
                  <c:v>177.95</c:v>
                </c:pt>
                <c:pt idx="645">
                  <c:v>177.95</c:v>
                </c:pt>
                <c:pt idx="646">
                  <c:v>177.95</c:v>
                </c:pt>
                <c:pt idx="647">
                  <c:v>177.95</c:v>
                </c:pt>
                <c:pt idx="648">
                  <c:v>177.95</c:v>
                </c:pt>
                <c:pt idx="649">
                  <c:v>177.95</c:v>
                </c:pt>
                <c:pt idx="650">
                  <c:v>177.95</c:v>
                </c:pt>
                <c:pt idx="651">
                  <c:v>177.95</c:v>
                </c:pt>
                <c:pt idx="652">
                  <c:v>177.95</c:v>
                </c:pt>
                <c:pt idx="653">
                  <c:v>177.95</c:v>
                </c:pt>
                <c:pt idx="654">
                  <c:v>177.95</c:v>
                </c:pt>
                <c:pt idx="655">
                  <c:v>177.95</c:v>
                </c:pt>
                <c:pt idx="656">
                  <c:v>177.95</c:v>
                </c:pt>
                <c:pt idx="657">
                  <c:v>177.95</c:v>
                </c:pt>
                <c:pt idx="658">
                  <c:v>177.95</c:v>
                </c:pt>
                <c:pt idx="659">
                  <c:v>177.95</c:v>
                </c:pt>
                <c:pt idx="660">
                  <c:v>177.95</c:v>
                </c:pt>
                <c:pt idx="661">
                  <c:v>177.95</c:v>
                </c:pt>
                <c:pt idx="662">
                  <c:v>177.95</c:v>
                </c:pt>
                <c:pt idx="663">
                  <c:v>177.95</c:v>
                </c:pt>
                <c:pt idx="664">
                  <c:v>177.95</c:v>
                </c:pt>
                <c:pt idx="665">
                  <c:v>177.95</c:v>
                </c:pt>
                <c:pt idx="666">
                  <c:v>177.95</c:v>
                </c:pt>
                <c:pt idx="667">
                  <c:v>177.95</c:v>
                </c:pt>
                <c:pt idx="668">
                  <c:v>177.95</c:v>
                </c:pt>
                <c:pt idx="669">
                  <c:v>177.95</c:v>
                </c:pt>
                <c:pt idx="670">
                  <c:v>177.95</c:v>
                </c:pt>
                <c:pt idx="671">
                  <c:v>177.95</c:v>
                </c:pt>
                <c:pt idx="672">
                  <c:v>177.95</c:v>
                </c:pt>
                <c:pt idx="673">
                  <c:v>177.95</c:v>
                </c:pt>
                <c:pt idx="674">
                  <c:v>177.95</c:v>
                </c:pt>
                <c:pt idx="675">
                  <c:v>177.95</c:v>
                </c:pt>
                <c:pt idx="676">
                  <c:v>177.95</c:v>
                </c:pt>
                <c:pt idx="677">
                  <c:v>177.95</c:v>
                </c:pt>
                <c:pt idx="678">
                  <c:v>177.95</c:v>
                </c:pt>
                <c:pt idx="679">
                  <c:v>177.95</c:v>
                </c:pt>
                <c:pt idx="680">
                  <c:v>177.95</c:v>
                </c:pt>
                <c:pt idx="681">
                  <c:v>177.95</c:v>
                </c:pt>
                <c:pt idx="682">
                  <c:v>177.95</c:v>
                </c:pt>
                <c:pt idx="683">
                  <c:v>177.95</c:v>
                </c:pt>
                <c:pt idx="684">
                  <c:v>177.95</c:v>
                </c:pt>
                <c:pt idx="685">
                  <c:v>177.95</c:v>
                </c:pt>
                <c:pt idx="686">
                  <c:v>177.95</c:v>
                </c:pt>
                <c:pt idx="687">
                  <c:v>177.95</c:v>
                </c:pt>
                <c:pt idx="688">
                  <c:v>177.95</c:v>
                </c:pt>
                <c:pt idx="689">
                  <c:v>177.95</c:v>
                </c:pt>
                <c:pt idx="690">
                  <c:v>177.95</c:v>
                </c:pt>
                <c:pt idx="691">
                  <c:v>177.95</c:v>
                </c:pt>
                <c:pt idx="692">
                  <c:v>177.95</c:v>
                </c:pt>
                <c:pt idx="693">
                  <c:v>177.95</c:v>
                </c:pt>
                <c:pt idx="694">
                  <c:v>177.95</c:v>
                </c:pt>
                <c:pt idx="695">
                  <c:v>177.95</c:v>
                </c:pt>
                <c:pt idx="696">
                  <c:v>177.95</c:v>
                </c:pt>
                <c:pt idx="697">
                  <c:v>177.95</c:v>
                </c:pt>
                <c:pt idx="698">
                  <c:v>177.95</c:v>
                </c:pt>
                <c:pt idx="699">
                  <c:v>177.95</c:v>
                </c:pt>
                <c:pt idx="700">
                  <c:v>177.95</c:v>
                </c:pt>
                <c:pt idx="701">
                  <c:v>177.95</c:v>
                </c:pt>
                <c:pt idx="702">
                  <c:v>177.95</c:v>
                </c:pt>
                <c:pt idx="703">
                  <c:v>177.95</c:v>
                </c:pt>
                <c:pt idx="704">
                  <c:v>177.95</c:v>
                </c:pt>
                <c:pt idx="705">
                  <c:v>177.95</c:v>
                </c:pt>
                <c:pt idx="706">
                  <c:v>177.95</c:v>
                </c:pt>
                <c:pt idx="707">
                  <c:v>177.95</c:v>
                </c:pt>
                <c:pt idx="708">
                  <c:v>177.95</c:v>
                </c:pt>
                <c:pt idx="709">
                  <c:v>177.95</c:v>
                </c:pt>
                <c:pt idx="710">
                  <c:v>177.95</c:v>
                </c:pt>
                <c:pt idx="711">
                  <c:v>177.95</c:v>
                </c:pt>
                <c:pt idx="712">
                  <c:v>177.95</c:v>
                </c:pt>
                <c:pt idx="713">
                  <c:v>177.95</c:v>
                </c:pt>
                <c:pt idx="714">
                  <c:v>177.95</c:v>
                </c:pt>
                <c:pt idx="715">
                  <c:v>177.95</c:v>
                </c:pt>
                <c:pt idx="716">
                  <c:v>177.95</c:v>
                </c:pt>
                <c:pt idx="717">
                  <c:v>177.95</c:v>
                </c:pt>
                <c:pt idx="718">
                  <c:v>177.95</c:v>
                </c:pt>
                <c:pt idx="719">
                  <c:v>177.95</c:v>
                </c:pt>
                <c:pt idx="720">
                  <c:v>177.95</c:v>
                </c:pt>
                <c:pt idx="721">
                  <c:v>177.95</c:v>
                </c:pt>
                <c:pt idx="722">
                  <c:v>177.95</c:v>
                </c:pt>
                <c:pt idx="723">
                  <c:v>177.95</c:v>
                </c:pt>
                <c:pt idx="724">
                  <c:v>177.95</c:v>
                </c:pt>
                <c:pt idx="725">
                  <c:v>177.95</c:v>
                </c:pt>
                <c:pt idx="726">
                  <c:v>177.95</c:v>
                </c:pt>
                <c:pt idx="727">
                  <c:v>177.95</c:v>
                </c:pt>
                <c:pt idx="728">
                  <c:v>177.95</c:v>
                </c:pt>
                <c:pt idx="729">
                  <c:v>177.95</c:v>
                </c:pt>
                <c:pt idx="730">
                  <c:v>177.95</c:v>
                </c:pt>
                <c:pt idx="731">
                  <c:v>177.95</c:v>
                </c:pt>
                <c:pt idx="732">
                  <c:v>177.95</c:v>
                </c:pt>
                <c:pt idx="733">
                  <c:v>177.95</c:v>
                </c:pt>
                <c:pt idx="734">
                  <c:v>177.95</c:v>
                </c:pt>
                <c:pt idx="735">
                  <c:v>177.95</c:v>
                </c:pt>
                <c:pt idx="736">
                  <c:v>177.95</c:v>
                </c:pt>
                <c:pt idx="737">
                  <c:v>177.95</c:v>
                </c:pt>
                <c:pt idx="738">
                  <c:v>177.95</c:v>
                </c:pt>
                <c:pt idx="739">
                  <c:v>177.95</c:v>
                </c:pt>
                <c:pt idx="740">
                  <c:v>177.95</c:v>
                </c:pt>
                <c:pt idx="741">
                  <c:v>177.95</c:v>
                </c:pt>
                <c:pt idx="742">
                  <c:v>177.95</c:v>
                </c:pt>
                <c:pt idx="743">
                  <c:v>177.95</c:v>
                </c:pt>
                <c:pt idx="744">
                  <c:v>177.95</c:v>
                </c:pt>
                <c:pt idx="745">
                  <c:v>177.95</c:v>
                </c:pt>
                <c:pt idx="746">
                  <c:v>177.95</c:v>
                </c:pt>
                <c:pt idx="747">
                  <c:v>177.95</c:v>
                </c:pt>
                <c:pt idx="748">
                  <c:v>177.95</c:v>
                </c:pt>
                <c:pt idx="749">
                  <c:v>177.95</c:v>
                </c:pt>
                <c:pt idx="750">
                  <c:v>177.95</c:v>
                </c:pt>
                <c:pt idx="751">
                  <c:v>177.95</c:v>
                </c:pt>
                <c:pt idx="752">
                  <c:v>177.95</c:v>
                </c:pt>
                <c:pt idx="753">
                  <c:v>177.95</c:v>
                </c:pt>
                <c:pt idx="754">
                  <c:v>177.95</c:v>
                </c:pt>
                <c:pt idx="755">
                  <c:v>177.95</c:v>
                </c:pt>
                <c:pt idx="756">
                  <c:v>177.95</c:v>
                </c:pt>
                <c:pt idx="757">
                  <c:v>177.95</c:v>
                </c:pt>
                <c:pt idx="758">
                  <c:v>177.95</c:v>
                </c:pt>
                <c:pt idx="759">
                  <c:v>177.95</c:v>
                </c:pt>
                <c:pt idx="760">
                  <c:v>177.95</c:v>
                </c:pt>
                <c:pt idx="761">
                  <c:v>177.95</c:v>
                </c:pt>
                <c:pt idx="762">
                  <c:v>177.95</c:v>
                </c:pt>
                <c:pt idx="763">
                  <c:v>177.95</c:v>
                </c:pt>
                <c:pt idx="764">
                  <c:v>177.95</c:v>
                </c:pt>
                <c:pt idx="765">
                  <c:v>177.95</c:v>
                </c:pt>
                <c:pt idx="766">
                  <c:v>177.95</c:v>
                </c:pt>
                <c:pt idx="767">
                  <c:v>177.95</c:v>
                </c:pt>
                <c:pt idx="768">
                  <c:v>177.95</c:v>
                </c:pt>
                <c:pt idx="769">
                  <c:v>177.95</c:v>
                </c:pt>
                <c:pt idx="770">
                  <c:v>177.95</c:v>
                </c:pt>
                <c:pt idx="771">
                  <c:v>177.95</c:v>
                </c:pt>
                <c:pt idx="772">
                  <c:v>177.95</c:v>
                </c:pt>
                <c:pt idx="773">
                  <c:v>177.95</c:v>
                </c:pt>
                <c:pt idx="774">
                  <c:v>177.95</c:v>
                </c:pt>
                <c:pt idx="775">
                  <c:v>177.95</c:v>
                </c:pt>
                <c:pt idx="776">
                  <c:v>177.95</c:v>
                </c:pt>
                <c:pt idx="777">
                  <c:v>177.95</c:v>
                </c:pt>
                <c:pt idx="778">
                  <c:v>177.95</c:v>
                </c:pt>
                <c:pt idx="779">
                  <c:v>177.95</c:v>
                </c:pt>
                <c:pt idx="780">
                  <c:v>177.95</c:v>
                </c:pt>
                <c:pt idx="781">
                  <c:v>177.95</c:v>
                </c:pt>
                <c:pt idx="782">
                  <c:v>177.95</c:v>
                </c:pt>
                <c:pt idx="783">
                  <c:v>177.95</c:v>
                </c:pt>
                <c:pt idx="784">
                  <c:v>177.95</c:v>
                </c:pt>
                <c:pt idx="785">
                  <c:v>177.95</c:v>
                </c:pt>
                <c:pt idx="786">
                  <c:v>177.95</c:v>
                </c:pt>
                <c:pt idx="787">
                  <c:v>177.95</c:v>
                </c:pt>
                <c:pt idx="788">
                  <c:v>177.95</c:v>
                </c:pt>
                <c:pt idx="789">
                  <c:v>177.95</c:v>
                </c:pt>
                <c:pt idx="790">
                  <c:v>177.95</c:v>
                </c:pt>
                <c:pt idx="791">
                  <c:v>177.95</c:v>
                </c:pt>
                <c:pt idx="792">
                  <c:v>177.95</c:v>
                </c:pt>
                <c:pt idx="793">
                  <c:v>177.95</c:v>
                </c:pt>
                <c:pt idx="794">
                  <c:v>177.95</c:v>
                </c:pt>
                <c:pt idx="795">
                  <c:v>177.95</c:v>
                </c:pt>
                <c:pt idx="796">
                  <c:v>177.95</c:v>
                </c:pt>
                <c:pt idx="797">
                  <c:v>177.95</c:v>
                </c:pt>
                <c:pt idx="798">
                  <c:v>177.95</c:v>
                </c:pt>
                <c:pt idx="799">
                  <c:v>177.95</c:v>
                </c:pt>
                <c:pt idx="800">
                  <c:v>177.95</c:v>
                </c:pt>
                <c:pt idx="801">
                  <c:v>177.95</c:v>
                </c:pt>
                <c:pt idx="802">
                  <c:v>177.95</c:v>
                </c:pt>
                <c:pt idx="803">
                  <c:v>177.95</c:v>
                </c:pt>
                <c:pt idx="804">
                  <c:v>177.95</c:v>
                </c:pt>
                <c:pt idx="805">
                  <c:v>177.95</c:v>
                </c:pt>
                <c:pt idx="806">
                  <c:v>177.95</c:v>
                </c:pt>
                <c:pt idx="807">
                  <c:v>177.95</c:v>
                </c:pt>
                <c:pt idx="808">
                  <c:v>177.95</c:v>
                </c:pt>
                <c:pt idx="809">
                  <c:v>177.95</c:v>
                </c:pt>
                <c:pt idx="810">
                  <c:v>177.95</c:v>
                </c:pt>
                <c:pt idx="811">
                  <c:v>177.95</c:v>
                </c:pt>
                <c:pt idx="812">
                  <c:v>177.95</c:v>
                </c:pt>
                <c:pt idx="813">
                  <c:v>177.95</c:v>
                </c:pt>
                <c:pt idx="814">
                  <c:v>177.95</c:v>
                </c:pt>
                <c:pt idx="815">
                  <c:v>177.95</c:v>
                </c:pt>
                <c:pt idx="816">
                  <c:v>177.95</c:v>
                </c:pt>
                <c:pt idx="817">
                  <c:v>177.95</c:v>
                </c:pt>
                <c:pt idx="818">
                  <c:v>177.95</c:v>
                </c:pt>
                <c:pt idx="819">
                  <c:v>177.95</c:v>
                </c:pt>
                <c:pt idx="820">
                  <c:v>177.95</c:v>
                </c:pt>
                <c:pt idx="821">
                  <c:v>177.95</c:v>
                </c:pt>
                <c:pt idx="822">
                  <c:v>177.95</c:v>
                </c:pt>
                <c:pt idx="823">
                  <c:v>177.95</c:v>
                </c:pt>
                <c:pt idx="824">
                  <c:v>177.95</c:v>
                </c:pt>
                <c:pt idx="825">
                  <c:v>177.95</c:v>
                </c:pt>
                <c:pt idx="826">
                  <c:v>177.95</c:v>
                </c:pt>
                <c:pt idx="827">
                  <c:v>177.95</c:v>
                </c:pt>
                <c:pt idx="828">
                  <c:v>177.95</c:v>
                </c:pt>
                <c:pt idx="829">
                  <c:v>177.95</c:v>
                </c:pt>
                <c:pt idx="830">
                  <c:v>177.95</c:v>
                </c:pt>
                <c:pt idx="831">
                  <c:v>177.95</c:v>
                </c:pt>
                <c:pt idx="832">
                  <c:v>177.95</c:v>
                </c:pt>
                <c:pt idx="833">
                  <c:v>177.95</c:v>
                </c:pt>
                <c:pt idx="834">
                  <c:v>177.95</c:v>
                </c:pt>
                <c:pt idx="835">
                  <c:v>177.95</c:v>
                </c:pt>
                <c:pt idx="836">
                  <c:v>177.95</c:v>
                </c:pt>
                <c:pt idx="837">
                  <c:v>177.95</c:v>
                </c:pt>
                <c:pt idx="838">
                  <c:v>177.95</c:v>
                </c:pt>
                <c:pt idx="839">
                  <c:v>177.95</c:v>
                </c:pt>
                <c:pt idx="840">
                  <c:v>177.95</c:v>
                </c:pt>
                <c:pt idx="841">
                  <c:v>177.95</c:v>
                </c:pt>
                <c:pt idx="842">
                  <c:v>177.95</c:v>
                </c:pt>
                <c:pt idx="843">
                  <c:v>177.95</c:v>
                </c:pt>
                <c:pt idx="844">
                  <c:v>177.95</c:v>
                </c:pt>
                <c:pt idx="845">
                  <c:v>177.95</c:v>
                </c:pt>
                <c:pt idx="846">
                  <c:v>177.95</c:v>
                </c:pt>
                <c:pt idx="847">
                  <c:v>177.95</c:v>
                </c:pt>
                <c:pt idx="848">
                  <c:v>177.95</c:v>
                </c:pt>
                <c:pt idx="849">
                  <c:v>177.95</c:v>
                </c:pt>
                <c:pt idx="850">
                  <c:v>177.95</c:v>
                </c:pt>
                <c:pt idx="851">
                  <c:v>177.95</c:v>
                </c:pt>
                <c:pt idx="852">
                  <c:v>177.95</c:v>
                </c:pt>
                <c:pt idx="853">
                  <c:v>177.95</c:v>
                </c:pt>
                <c:pt idx="854">
                  <c:v>177.95</c:v>
                </c:pt>
                <c:pt idx="855">
                  <c:v>177.95</c:v>
                </c:pt>
                <c:pt idx="856">
                  <c:v>177.95</c:v>
                </c:pt>
                <c:pt idx="857">
                  <c:v>177.95</c:v>
                </c:pt>
                <c:pt idx="858">
                  <c:v>177.95</c:v>
                </c:pt>
                <c:pt idx="859">
                  <c:v>177.95</c:v>
                </c:pt>
                <c:pt idx="860">
                  <c:v>177.95</c:v>
                </c:pt>
                <c:pt idx="861">
                  <c:v>177.95</c:v>
                </c:pt>
                <c:pt idx="862">
                  <c:v>177.95</c:v>
                </c:pt>
                <c:pt idx="863">
                  <c:v>177.95</c:v>
                </c:pt>
                <c:pt idx="864">
                  <c:v>177.95</c:v>
                </c:pt>
                <c:pt idx="865">
                  <c:v>177.95</c:v>
                </c:pt>
                <c:pt idx="866">
                  <c:v>177.95</c:v>
                </c:pt>
                <c:pt idx="867">
                  <c:v>177.95</c:v>
                </c:pt>
                <c:pt idx="868">
                  <c:v>177.95</c:v>
                </c:pt>
                <c:pt idx="869">
                  <c:v>177.95</c:v>
                </c:pt>
                <c:pt idx="870">
                  <c:v>177.95</c:v>
                </c:pt>
                <c:pt idx="871">
                  <c:v>177.95</c:v>
                </c:pt>
                <c:pt idx="872">
                  <c:v>177.95</c:v>
                </c:pt>
                <c:pt idx="873">
                  <c:v>177.95</c:v>
                </c:pt>
                <c:pt idx="874">
                  <c:v>177.95</c:v>
                </c:pt>
                <c:pt idx="875">
                  <c:v>177.95</c:v>
                </c:pt>
                <c:pt idx="876">
                  <c:v>177.95</c:v>
                </c:pt>
                <c:pt idx="877">
                  <c:v>177.95</c:v>
                </c:pt>
                <c:pt idx="878">
                  <c:v>177.95</c:v>
                </c:pt>
                <c:pt idx="879">
                  <c:v>177.95</c:v>
                </c:pt>
                <c:pt idx="880">
                  <c:v>177.95</c:v>
                </c:pt>
                <c:pt idx="881">
                  <c:v>177.95</c:v>
                </c:pt>
                <c:pt idx="882">
                  <c:v>177.95</c:v>
                </c:pt>
                <c:pt idx="883">
                  <c:v>177.95</c:v>
                </c:pt>
                <c:pt idx="884">
                  <c:v>177.95</c:v>
                </c:pt>
                <c:pt idx="885">
                  <c:v>177.95</c:v>
                </c:pt>
                <c:pt idx="886">
                  <c:v>177.95</c:v>
                </c:pt>
                <c:pt idx="887">
                  <c:v>177.95</c:v>
                </c:pt>
                <c:pt idx="888">
                  <c:v>177.95</c:v>
                </c:pt>
                <c:pt idx="889">
                  <c:v>177.95</c:v>
                </c:pt>
                <c:pt idx="890">
                  <c:v>177.95</c:v>
                </c:pt>
                <c:pt idx="891">
                  <c:v>177.95</c:v>
                </c:pt>
                <c:pt idx="892">
                  <c:v>177.95</c:v>
                </c:pt>
                <c:pt idx="893">
                  <c:v>177.95</c:v>
                </c:pt>
                <c:pt idx="894">
                  <c:v>177.95</c:v>
                </c:pt>
                <c:pt idx="895">
                  <c:v>177.95</c:v>
                </c:pt>
                <c:pt idx="896">
                  <c:v>177.95</c:v>
                </c:pt>
                <c:pt idx="897">
                  <c:v>177.95</c:v>
                </c:pt>
                <c:pt idx="898">
                  <c:v>177.95</c:v>
                </c:pt>
                <c:pt idx="899">
                  <c:v>177.95</c:v>
                </c:pt>
                <c:pt idx="900">
                  <c:v>177.95</c:v>
                </c:pt>
                <c:pt idx="901">
                  <c:v>177.95</c:v>
                </c:pt>
                <c:pt idx="902">
                  <c:v>177.95</c:v>
                </c:pt>
                <c:pt idx="903">
                  <c:v>177.95</c:v>
                </c:pt>
                <c:pt idx="904">
                  <c:v>177.95</c:v>
                </c:pt>
                <c:pt idx="905">
                  <c:v>177.95</c:v>
                </c:pt>
                <c:pt idx="906">
                  <c:v>177.95</c:v>
                </c:pt>
                <c:pt idx="907">
                  <c:v>177.95</c:v>
                </c:pt>
                <c:pt idx="908">
                  <c:v>177.95</c:v>
                </c:pt>
                <c:pt idx="909">
                  <c:v>177.95</c:v>
                </c:pt>
                <c:pt idx="910">
                  <c:v>177.95</c:v>
                </c:pt>
                <c:pt idx="911">
                  <c:v>177.95</c:v>
                </c:pt>
                <c:pt idx="912">
                  <c:v>177.95</c:v>
                </c:pt>
                <c:pt idx="913">
                  <c:v>177.95</c:v>
                </c:pt>
                <c:pt idx="914">
                  <c:v>177.95</c:v>
                </c:pt>
                <c:pt idx="915">
                  <c:v>177.95</c:v>
                </c:pt>
                <c:pt idx="916">
                  <c:v>177.95</c:v>
                </c:pt>
                <c:pt idx="917">
                  <c:v>177.95</c:v>
                </c:pt>
                <c:pt idx="918">
                  <c:v>177.95</c:v>
                </c:pt>
                <c:pt idx="919">
                  <c:v>177.95</c:v>
                </c:pt>
                <c:pt idx="920">
                  <c:v>177.95</c:v>
                </c:pt>
                <c:pt idx="921">
                  <c:v>177.95</c:v>
                </c:pt>
                <c:pt idx="922">
                  <c:v>177.95</c:v>
                </c:pt>
                <c:pt idx="923">
                  <c:v>177.95</c:v>
                </c:pt>
                <c:pt idx="924">
                  <c:v>177.95</c:v>
                </c:pt>
                <c:pt idx="925">
                  <c:v>177.95</c:v>
                </c:pt>
                <c:pt idx="926">
                  <c:v>177.95</c:v>
                </c:pt>
                <c:pt idx="927">
                  <c:v>177.95</c:v>
                </c:pt>
                <c:pt idx="928">
                  <c:v>177.95</c:v>
                </c:pt>
                <c:pt idx="929">
                  <c:v>177.95</c:v>
                </c:pt>
                <c:pt idx="930">
                  <c:v>177.95</c:v>
                </c:pt>
                <c:pt idx="931">
                  <c:v>177.95</c:v>
                </c:pt>
                <c:pt idx="932">
                  <c:v>177.95</c:v>
                </c:pt>
                <c:pt idx="933">
                  <c:v>177.95</c:v>
                </c:pt>
                <c:pt idx="934">
                  <c:v>177.95</c:v>
                </c:pt>
                <c:pt idx="935">
                  <c:v>177.95</c:v>
                </c:pt>
                <c:pt idx="936">
                  <c:v>177.95</c:v>
                </c:pt>
                <c:pt idx="937">
                  <c:v>177.95</c:v>
                </c:pt>
                <c:pt idx="938">
                  <c:v>177.95</c:v>
                </c:pt>
                <c:pt idx="939">
                  <c:v>177.95</c:v>
                </c:pt>
                <c:pt idx="940">
                  <c:v>177.95</c:v>
                </c:pt>
                <c:pt idx="941">
                  <c:v>177.95</c:v>
                </c:pt>
                <c:pt idx="942">
                  <c:v>177.95</c:v>
                </c:pt>
                <c:pt idx="943">
                  <c:v>177.95</c:v>
                </c:pt>
                <c:pt idx="944">
                  <c:v>177.95</c:v>
                </c:pt>
                <c:pt idx="945">
                  <c:v>177.95</c:v>
                </c:pt>
                <c:pt idx="946">
                  <c:v>177.95</c:v>
                </c:pt>
                <c:pt idx="947">
                  <c:v>177.95</c:v>
                </c:pt>
                <c:pt idx="948">
                  <c:v>177.95</c:v>
                </c:pt>
                <c:pt idx="949">
                  <c:v>177.95</c:v>
                </c:pt>
                <c:pt idx="950">
                  <c:v>177.95</c:v>
                </c:pt>
                <c:pt idx="951">
                  <c:v>177.95</c:v>
                </c:pt>
                <c:pt idx="952">
                  <c:v>177.95</c:v>
                </c:pt>
                <c:pt idx="953">
                  <c:v>177.95</c:v>
                </c:pt>
                <c:pt idx="954">
                  <c:v>177.95</c:v>
                </c:pt>
                <c:pt idx="955">
                  <c:v>177.95</c:v>
                </c:pt>
                <c:pt idx="956">
                  <c:v>177.95</c:v>
                </c:pt>
                <c:pt idx="957">
                  <c:v>177.95</c:v>
                </c:pt>
                <c:pt idx="958">
                  <c:v>177.95</c:v>
                </c:pt>
                <c:pt idx="959">
                  <c:v>177.95</c:v>
                </c:pt>
                <c:pt idx="960">
                  <c:v>177.95</c:v>
                </c:pt>
                <c:pt idx="961">
                  <c:v>177.95</c:v>
                </c:pt>
                <c:pt idx="962">
                  <c:v>177.95</c:v>
                </c:pt>
                <c:pt idx="963">
                  <c:v>177.95</c:v>
                </c:pt>
                <c:pt idx="964">
                  <c:v>177.95</c:v>
                </c:pt>
                <c:pt idx="965">
                  <c:v>177.95</c:v>
                </c:pt>
                <c:pt idx="966">
                  <c:v>177.95</c:v>
                </c:pt>
                <c:pt idx="967">
                  <c:v>177.95</c:v>
                </c:pt>
                <c:pt idx="968">
                  <c:v>177.95</c:v>
                </c:pt>
                <c:pt idx="969">
                  <c:v>177.95</c:v>
                </c:pt>
                <c:pt idx="970">
                  <c:v>177.95</c:v>
                </c:pt>
                <c:pt idx="971">
                  <c:v>177.95</c:v>
                </c:pt>
                <c:pt idx="972">
                  <c:v>177.95</c:v>
                </c:pt>
                <c:pt idx="973">
                  <c:v>177.95</c:v>
                </c:pt>
                <c:pt idx="974">
                  <c:v>177.95</c:v>
                </c:pt>
                <c:pt idx="975">
                  <c:v>177.95</c:v>
                </c:pt>
                <c:pt idx="976">
                  <c:v>177.95</c:v>
                </c:pt>
                <c:pt idx="977">
                  <c:v>177.95</c:v>
                </c:pt>
                <c:pt idx="978">
                  <c:v>177.95</c:v>
                </c:pt>
                <c:pt idx="979">
                  <c:v>177.95</c:v>
                </c:pt>
                <c:pt idx="980">
                  <c:v>177.95</c:v>
                </c:pt>
                <c:pt idx="981">
                  <c:v>177.95</c:v>
                </c:pt>
                <c:pt idx="982">
                  <c:v>177.95</c:v>
                </c:pt>
                <c:pt idx="983">
                  <c:v>177.95</c:v>
                </c:pt>
                <c:pt idx="984">
                  <c:v>177.95</c:v>
                </c:pt>
                <c:pt idx="985">
                  <c:v>177.95</c:v>
                </c:pt>
                <c:pt idx="986">
                  <c:v>177.95</c:v>
                </c:pt>
                <c:pt idx="987">
                  <c:v>177.95</c:v>
                </c:pt>
                <c:pt idx="988">
                  <c:v>177.95</c:v>
                </c:pt>
                <c:pt idx="989">
                  <c:v>177.95</c:v>
                </c:pt>
                <c:pt idx="990">
                  <c:v>177.95</c:v>
                </c:pt>
                <c:pt idx="991">
                  <c:v>177.95</c:v>
                </c:pt>
                <c:pt idx="992">
                  <c:v>177.95</c:v>
                </c:pt>
                <c:pt idx="993">
                  <c:v>177.95</c:v>
                </c:pt>
                <c:pt idx="994">
                  <c:v>177.95</c:v>
                </c:pt>
                <c:pt idx="995">
                  <c:v>177.95</c:v>
                </c:pt>
                <c:pt idx="996">
                  <c:v>177.95</c:v>
                </c:pt>
                <c:pt idx="997">
                  <c:v>177.95</c:v>
                </c:pt>
                <c:pt idx="998">
                  <c:v>177.95</c:v>
                </c:pt>
                <c:pt idx="999">
                  <c:v>177.95</c:v>
                </c:pt>
                <c:pt idx="1000">
                  <c:v>177.95</c:v>
                </c:pt>
                <c:pt idx="1001">
                  <c:v>177.95</c:v>
                </c:pt>
                <c:pt idx="1002">
                  <c:v>177.95</c:v>
                </c:pt>
                <c:pt idx="1003">
                  <c:v>177.95</c:v>
                </c:pt>
                <c:pt idx="1004">
                  <c:v>177.95</c:v>
                </c:pt>
                <c:pt idx="1005">
                  <c:v>177.95</c:v>
                </c:pt>
                <c:pt idx="1006">
                  <c:v>177.95</c:v>
                </c:pt>
                <c:pt idx="1007">
                  <c:v>177.95</c:v>
                </c:pt>
                <c:pt idx="1008">
                  <c:v>177.95</c:v>
                </c:pt>
                <c:pt idx="1009">
                  <c:v>177.95</c:v>
                </c:pt>
                <c:pt idx="1010">
                  <c:v>177.95</c:v>
                </c:pt>
                <c:pt idx="1011">
                  <c:v>177.95</c:v>
                </c:pt>
                <c:pt idx="1012">
                  <c:v>177.95</c:v>
                </c:pt>
                <c:pt idx="1013">
                  <c:v>177.95</c:v>
                </c:pt>
                <c:pt idx="1014">
                  <c:v>177.95</c:v>
                </c:pt>
                <c:pt idx="1015">
                  <c:v>177.95</c:v>
                </c:pt>
                <c:pt idx="1016">
                  <c:v>177.95</c:v>
                </c:pt>
                <c:pt idx="1017">
                  <c:v>177.95</c:v>
                </c:pt>
                <c:pt idx="1018">
                  <c:v>177.95</c:v>
                </c:pt>
                <c:pt idx="1019">
                  <c:v>177.95</c:v>
                </c:pt>
                <c:pt idx="1020">
                  <c:v>177.95</c:v>
                </c:pt>
                <c:pt idx="1021">
                  <c:v>177.95</c:v>
                </c:pt>
                <c:pt idx="1022">
                  <c:v>177.95</c:v>
                </c:pt>
                <c:pt idx="1023">
                  <c:v>177.95</c:v>
                </c:pt>
                <c:pt idx="1024">
                  <c:v>177.95</c:v>
                </c:pt>
                <c:pt idx="1025">
                  <c:v>177.95</c:v>
                </c:pt>
                <c:pt idx="1026">
                  <c:v>177.95</c:v>
                </c:pt>
                <c:pt idx="1027">
                  <c:v>177.95</c:v>
                </c:pt>
                <c:pt idx="1028">
                  <c:v>177.95</c:v>
                </c:pt>
                <c:pt idx="1029">
                  <c:v>177.95</c:v>
                </c:pt>
                <c:pt idx="1030">
                  <c:v>177.95</c:v>
                </c:pt>
                <c:pt idx="1031">
                  <c:v>177.95</c:v>
                </c:pt>
                <c:pt idx="1032">
                  <c:v>177.95</c:v>
                </c:pt>
                <c:pt idx="1033">
                  <c:v>177.95</c:v>
                </c:pt>
                <c:pt idx="1034">
                  <c:v>177.95</c:v>
                </c:pt>
                <c:pt idx="1035">
                  <c:v>177.95</c:v>
                </c:pt>
                <c:pt idx="1036">
                  <c:v>177.95</c:v>
                </c:pt>
                <c:pt idx="1037">
                  <c:v>177.95</c:v>
                </c:pt>
                <c:pt idx="1038">
                  <c:v>177.95</c:v>
                </c:pt>
                <c:pt idx="1039">
                  <c:v>177.95</c:v>
                </c:pt>
                <c:pt idx="1040">
                  <c:v>177.95</c:v>
                </c:pt>
                <c:pt idx="1041">
                  <c:v>177.95</c:v>
                </c:pt>
                <c:pt idx="1042">
                  <c:v>177.95</c:v>
                </c:pt>
                <c:pt idx="1043">
                  <c:v>177.95</c:v>
                </c:pt>
                <c:pt idx="1044">
                  <c:v>177.95</c:v>
                </c:pt>
                <c:pt idx="1045">
                  <c:v>177.95</c:v>
                </c:pt>
                <c:pt idx="1046">
                  <c:v>177.95</c:v>
                </c:pt>
                <c:pt idx="1047">
                  <c:v>177.95</c:v>
                </c:pt>
                <c:pt idx="1048">
                  <c:v>177.95</c:v>
                </c:pt>
                <c:pt idx="1049">
                  <c:v>177.95</c:v>
                </c:pt>
                <c:pt idx="1050">
                  <c:v>177.95</c:v>
                </c:pt>
                <c:pt idx="1051">
                  <c:v>177.95</c:v>
                </c:pt>
                <c:pt idx="1052">
                  <c:v>177.95</c:v>
                </c:pt>
                <c:pt idx="1053">
                  <c:v>177.95</c:v>
                </c:pt>
                <c:pt idx="1054">
                  <c:v>177.95</c:v>
                </c:pt>
                <c:pt idx="1055">
                  <c:v>177.95</c:v>
                </c:pt>
                <c:pt idx="1056">
                  <c:v>177.95</c:v>
                </c:pt>
                <c:pt idx="1057">
                  <c:v>177.95</c:v>
                </c:pt>
                <c:pt idx="1058">
                  <c:v>177.95</c:v>
                </c:pt>
                <c:pt idx="1059">
                  <c:v>177.95</c:v>
                </c:pt>
                <c:pt idx="1060">
                  <c:v>177.95</c:v>
                </c:pt>
                <c:pt idx="1061">
                  <c:v>177.95</c:v>
                </c:pt>
                <c:pt idx="1062">
                  <c:v>177.95</c:v>
                </c:pt>
                <c:pt idx="1063">
                  <c:v>177.95</c:v>
                </c:pt>
                <c:pt idx="1064">
                  <c:v>177.95</c:v>
                </c:pt>
                <c:pt idx="1065">
                  <c:v>177.95</c:v>
                </c:pt>
                <c:pt idx="1066">
                  <c:v>177.95</c:v>
                </c:pt>
                <c:pt idx="1067">
                  <c:v>177.95</c:v>
                </c:pt>
                <c:pt idx="1068">
                  <c:v>177.95</c:v>
                </c:pt>
                <c:pt idx="1069">
                  <c:v>177.95</c:v>
                </c:pt>
                <c:pt idx="1070">
                  <c:v>177.95</c:v>
                </c:pt>
                <c:pt idx="1071">
                  <c:v>177.95</c:v>
                </c:pt>
                <c:pt idx="1072">
                  <c:v>177.95</c:v>
                </c:pt>
                <c:pt idx="1073">
                  <c:v>177.95</c:v>
                </c:pt>
                <c:pt idx="1074">
                  <c:v>177.95</c:v>
                </c:pt>
                <c:pt idx="1075">
                  <c:v>177.95</c:v>
                </c:pt>
                <c:pt idx="1076">
                  <c:v>177.95</c:v>
                </c:pt>
                <c:pt idx="1077">
                  <c:v>177.95</c:v>
                </c:pt>
                <c:pt idx="1078">
                  <c:v>177.95</c:v>
                </c:pt>
                <c:pt idx="1079">
                  <c:v>177.95</c:v>
                </c:pt>
                <c:pt idx="1080">
                  <c:v>177.95</c:v>
                </c:pt>
                <c:pt idx="1081">
                  <c:v>177.95</c:v>
                </c:pt>
                <c:pt idx="1082">
                  <c:v>177.95</c:v>
                </c:pt>
                <c:pt idx="1083">
                  <c:v>177.95</c:v>
                </c:pt>
                <c:pt idx="1084">
                  <c:v>177.95</c:v>
                </c:pt>
                <c:pt idx="1085">
                  <c:v>177.95</c:v>
                </c:pt>
                <c:pt idx="1086">
                  <c:v>177.95</c:v>
                </c:pt>
                <c:pt idx="1087">
                  <c:v>177.95</c:v>
                </c:pt>
                <c:pt idx="1088">
                  <c:v>177.95</c:v>
                </c:pt>
                <c:pt idx="1089">
                  <c:v>177.95</c:v>
                </c:pt>
                <c:pt idx="1090">
                  <c:v>177.95</c:v>
                </c:pt>
                <c:pt idx="1091">
                  <c:v>177.95</c:v>
                </c:pt>
                <c:pt idx="1092">
                  <c:v>177.95</c:v>
                </c:pt>
                <c:pt idx="1093">
                  <c:v>177.95</c:v>
                </c:pt>
                <c:pt idx="1094">
                  <c:v>177.95</c:v>
                </c:pt>
                <c:pt idx="1095">
                  <c:v>177.95</c:v>
                </c:pt>
                <c:pt idx="1096">
                  <c:v>177.95</c:v>
                </c:pt>
                <c:pt idx="1097">
                  <c:v>177.95</c:v>
                </c:pt>
                <c:pt idx="1098">
                  <c:v>177.95</c:v>
                </c:pt>
                <c:pt idx="1099">
                  <c:v>177.95</c:v>
                </c:pt>
                <c:pt idx="1100">
                  <c:v>177.95</c:v>
                </c:pt>
                <c:pt idx="1101">
                  <c:v>177.95</c:v>
                </c:pt>
                <c:pt idx="1102">
                  <c:v>177.95</c:v>
                </c:pt>
                <c:pt idx="1103">
                  <c:v>177.95</c:v>
                </c:pt>
                <c:pt idx="1104">
                  <c:v>177.95</c:v>
                </c:pt>
                <c:pt idx="1105">
                  <c:v>177.95</c:v>
                </c:pt>
                <c:pt idx="1106">
                  <c:v>177.95</c:v>
                </c:pt>
                <c:pt idx="1107">
                  <c:v>177.95</c:v>
                </c:pt>
                <c:pt idx="1108">
                  <c:v>177.95</c:v>
                </c:pt>
                <c:pt idx="1109">
                  <c:v>177.95</c:v>
                </c:pt>
                <c:pt idx="1110">
                  <c:v>177.95</c:v>
                </c:pt>
                <c:pt idx="1111">
                  <c:v>177.95</c:v>
                </c:pt>
                <c:pt idx="1112">
                  <c:v>177.95</c:v>
                </c:pt>
                <c:pt idx="1113">
                  <c:v>177.95</c:v>
                </c:pt>
                <c:pt idx="1114">
                  <c:v>177.95</c:v>
                </c:pt>
                <c:pt idx="1115">
                  <c:v>177.95</c:v>
                </c:pt>
                <c:pt idx="1116">
                  <c:v>177.95</c:v>
                </c:pt>
                <c:pt idx="1117">
                  <c:v>177.95</c:v>
                </c:pt>
                <c:pt idx="1118">
                  <c:v>177.95</c:v>
                </c:pt>
                <c:pt idx="1119">
                  <c:v>177.95</c:v>
                </c:pt>
                <c:pt idx="1120">
                  <c:v>177.95</c:v>
                </c:pt>
                <c:pt idx="1121">
                  <c:v>177.95</c:v>
                </c:pt>
                <c:pt idx="1122">
                  <c:v>177.95</c:v>
                </c:pt>
                <c:pt idx="1123">
                  <c:v>177.95</c:v>
                </c:pt>
                <c:pt idx="1124">
                  <c:v>177.95</c:v>
                </c:pt>
                <c:pt idx="1125">
                  <c:v>177.95</c:v>
                </c:pt>
                <c:pt idx="1126">
                  <c:v>177.95</c:v>
                </c:pt>
                <c:pt idx="1127">
                  <c:v>177.95</c:v>
                </c:pt>
                <c:pt idx="1128">
                  <c:v>177.95</c:v>
                </c:pt>
                <c:pt idx="1129">
                  <c:v>177.95</c:v>
                </c:pt>
                <c:pt idx="1130">
                  <c:v>177.95</c:v>
                </c:pt>
                <c:pt idx="1131">
                  <c:v>177.95</c:v>
                </c:pt>
                <c:pt idx="1132">
                  <c:v>177.95</c:v>
                </c:pt>
                <c:pt idx="1133">
                  <c:v>177.95</c:v>
                </c:pt>
                <c:pt idx="1134">
                  <c:v>177.95</c:v>
                </c:pt>
                <c:pt idx="1135">
                  <c:v>177.95</c:v>
                </c:pt>
                <c:pt idx="1136">
                  <c:v>177.95</c:v>
                </c:pt>
                <c:pt idx="1137">
                  <c:v>177.95</c:v>
                </c:pt>
                <c:pt idx="1138">
                  <c:v>177.95</c:v>
                </c:pt>
                <c:pt idx="1139">
                  <c:v>177.95</c:v>
                </c:pt>
                <c:pt idx="1140">
                  <c:v>177.95</c:v>
                </c:pt>
                <c:pt idx="1141">
                  <c:v>177.95</c:v>
                </c:pt>
                <c:pt idx="1142">
                  <c:v>177.95</c:v>
                </c:pt>
                <c:pt idx="1143">
                  <c:v>177.95</c:v>
                </c:pt>
                <c:pt idx="1144">
                  <c:v>177.95</c:v>
                </c:pt>
                <c:pt idx="1145">
                  <c:v>177.95</c:v>
                </c:pt>
                <c:pt idx="1146">
                  <c:v>177.95</c:v>
                </c:pt>
                <c:pt idx="1147">
                  <c:v>177.95</c:v>
                </c:pt>
                <c:pt idx="1148">
                  <c:v>177.95</c:v>
                </c:pt>
                <c:pt idx="1149">
                  <c:v>177.95</c:v>
                </c:pt>
                <c:pt idx="1150">
                  <c:v>177.95</c:v>
                </c:pt>
                <c:pt idx="1151">
                  <c:v>177.95</c:v>
                </c:pt>
                <c:pt idx="1152">
                  <c:v>177.95</c:v>
                </c:pt>
                <c:pt idx="1153">
                  <c:v>177.95</c:v>
                </c:pt>
                <c:pt idx="1154">
                  <c:v>177.95</c:v>
                </c:pt>
                <c:pt idx="1155">
                  <c:v>177.95</c:v>
                </c:pt>
                <c:pt idx="1156">
                  <c:v>177.95</c:v>
                </c:pt>
                <c:pt idx="1157">
                  <c:v>177.95</c:v>
                </c:pt>
                <c:pt idx="1158">
                  <c:v>177.95</c:v>
                </c:pt>
                <c:pt idx="1159">
                  <c:v>177.95</c:v>
                </c:pt>
                <c:pt idx="1160">
                  <c:v>177.95</c:v>
                </c:pt>
                <c:pt idx="1161">
                  <c:v>177.95</c:v>
                </c:pt>
                <c:pt idx="1162">
                  <c:v>177.95</c:v>
                </c:pt>
                <c:pt idx="1163">
                  <c:v>177.95</c:v>
                </c:pt>
                <c:pt idx="1164">
                  <c:v>177.95</c:v>
                </c:pt>
                <c:pt idx="1165">
                  <c:v>177.95</c:v>
                </c:pt>
                <c:pt idx="1166">
                  <c:v>177.95</c:v>
                </c:pt>
                <c:pt idx="1167">
                  <c:v>177.95</c:v>
                </c:pt>
                <c:pt idx="1168">
                  <c:v>177.95</c:v>
                </c:pt>
                <c:pt idx="1169">
                  <c:v>177.95</c:v>
                </c:pt>
                <c:pt idx="1170">
                  <c:v>177.95</c:v>
                </c:pt>
                <c:pt idx="1171">
                  <c:v>177.95</c:v>
                </c:pt>
                <c:pt idx="1172">
                  <c:v>177.95</c:v>
                </c:pt>
                <c:pt idx="1173">
                  <c:v>177.95</c:v>
                </c:pt>
                <c:pt idx="1174">
                  <c:v>177.95</c:v>
                </c:pt>
                <c:pt idx="1175">
                  <c:v>177.95</c:v>
                </c:pt>
                <c:pt idx="1176">
                  <c:v>177.95</c:v>
                </c:pt>
                <c:pt idx="1177">
                  <c:v>177.95</c:v>
                </c:pt>
                <c:pt idx="1178">
                  <c:v>177.95</c:v>
                </c:pt>
                <c:pt idx="1179">
                  <c:v>177.95</c:v>
                </c:pt>
                <c:pt idx="1180">
                  <c:v>177.95</c:v>
                </c:pt>
                <c:pt idx="1181">
                  <c:v>177.95</c:v>
                </c:pt>
                <c:pt idx="1182">
                  <c:v>177.95</c:v>
                </c:pt>
                <c:pt idx="1183">
                  <c:v>177.95</c:v>
                </c:pt>
                <c:pt idx="1184">
                  <c:v>177.95</c:v>
                </c:pt>
                <c:pt idx="1185">
                  <c:v>177.95</c:v>
                </c:pt>
                <c:pt idx="1186">
                  <c:v>177.95</c:v>
                </c:pt>
                <c:pt idx="1187">
                  <c:v>177.95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064768"/>
        <c:axId val="156091520"/>
      </c:lineChart>
      <c:lineChart>
        <c:grouping val="standard"/>
        <c:varyColors val="0"/>
        <c:ser>
          <c:idx val="11"/>
          <c:order val="11"/>
          <c:tx>
            <c:strRef>
              <c:f>'HR Chart Data'!$R$7</c:f>
              <c:strCache>
                <c:ptCount val="1"/>
                <c:pt idx="0">
                  <c:v>Watts</c:v>
                </c:pt>
              </c:strCache>
            </c:strRef>
          </c:tx>
          <c:spPr>
            <a:ln w="38100" cmpd="sng">
              <a:solidFill>
                <a:schemeClr val="tx1">
                  <a:lumMod val="85000"/>
                  <a:lumOff val="15000"/>
                </a:schemeClr>
              </a:solidFill>
              <a:prstDash val="sysDash"/>
            </a:ln>
          </c:spPr>
          <c:marker>
            <c:symbol val="none"/>
          </c:marker>
          <c:val>
            <c:numRef>
              <c:f>[0]!HRChart14</c:f>
              <c:numCache>
                <c:formatCode>General</c:formatCode>
                <c:ptCount val="1188"/>
                <c:pt idx="0">
                  <c:v>0</c:v>
                </c:pt>
                <c:pt idx="1">
                  <c:v>148.90530000000001</c:v>
                </c:pt>
                <c:pt idx="2">
                  <c:v>188.87280000000001</c:v>
                </c:pt>
                <c:pt idx="3">
                  <c:v>180.20419999999999</c:v>
                </c:pt>
                <c:pt idx="4">
                  <c:v>191.15969999999999</c:v>
                </c:pt>
                <c:pt idx="5">
                  <c:v>195.6464</c:v>
                </c:pt>
                <c:pt idx="6">
                  <c:v>193.69380000000001</c:v>
                </c:pt>
                <c:pt idx="7">
                  <c:v>195.32329999999999</c:v>
                </c:pt>
                <c:pt idx="8">
                  <c:v>191.1583</c:v>
                </c:pt>
                <c:pt idx="9">
                  <c:v>191.26820000000001</c:v>
                </c:pt>
                <c:pt idx="10">
                  <c:v>190.3758</c:v>
                </c:pt>
                <c:pt idx="11">
                  <c:v>190.87190000000001</c:v>
                </c:pt>
                <c:pt idx="12">
                  <c:v>192.7698</c:v>
                </c:pt>
                <c:pt idx="13">
                  <c:v>189.86799999999999</c:v>
                </c:pt>
                <c:pt idx="14">
                  <c:v>190.5573</c:v>
                </c:pt>
                <c:pt idx="15">
                  <c:v>196.68950000000001</c:v>
                </c:pt>
                <c:pt idx="16">
                  <c:v>191.94640000000001</c:v>
                </c:pt>
                <c:pt idx="17">
                  <c:v>190.9599</c:v>
                </c:pt>
                <c:pt idx="18">
                  <c:v>193.39490000000001</c:v>
                </c:pt>
                <c:pt idx="19">
                  <c:v>197.07900000000001</c:v>
                </c:pt>
                <c:pt idx="20">
                  <c:v>196.90889999999999</c:v>
                </c:pt>
                <c:pt idx="21">
                  <c:v>193.3109</c:v>
                </c:pt>
                <c:pt idx="22">
                  <c:v>197.72630000000001</c:v>
                </c:pt>
                <c:pt idx="23">
                  <c:v>191.49080000000001</c:v>
                </c:pt>
                <c:pt idx="24">
                  <c:v>190.60679999999999</c:v>
                </c:pt>
                <c:pt idx="25">
                  <c:v>191.9375</c:v>
                </c:pt>
                <c:pt idx="26">
                  <c:v>187.03710000000001</c:v>
                </c:pt>
                <c:pt idx="27">
                  <c:v>193.78540000000001</c:v>
                </c:pt>
                <c:pt idx="28">
                  <c:v>197.2115</c:v>
                </c:pt>
                <c:pt idx="29">
                  <c:v>196.51220000000001</c:v>
                </c:pt>
                <c:pt idx="30">
                  <c:v>198.0308</c:v>
                </c:pt>
                <c:pt idx="31">
                  <c:v>198.3477</c:v>
                </c:pt>
                <c:pt idx="32">
                  <c:v>195.07859999999999</c:v>
                </c:pt>
                <c:pt idx="33">
                  <c:v>194.40049999999999</c:v>
                </c:pt>
                <c:pt idx="34">
                  <c:v>195.29470000000001</c:v>
                </c:pt>
                <c:pt idx="35">
                  <c:v>197.65559999999999</c:v>
                </c:pt>
                <c:pt idx="36">
                  <c:v>191.7886</c:v>
                </c:pt>
                <c:pt idx="37">
                  <c:v>191.0239</c:v>
                </c:pt>
                <c:pt idx="38">
                  <c:v>193.8725</c:v>
                </c:pt>
                <c:pt idx="39">
                  <c:v>194.9058</c:v>
                </c:pt>
                <c:pt idx="40">
                  <c:v>189.2706</c:v>
                </c:pt>
                <c:pt idx="41">
                  <c:v>190.5189</c:v>
                </c:pt>
                <c:pt idx="42">
                  <c:v>189.87780000000001</c:v>
                </c:pt>
                <c:pt idx="43">
                  <c:v>189.02690000000001</c:v>
                </c:pt>
                <c:pt idx="44">
                  <c:v>193.11250000000001</c:v>
                </c:pt>
                <c:pt idx="45">
                  <c:v>189.69810000000001</c:v>
                </c:pt>
                <c:pt idx="46">
                  <c:v>188.66630000000001</c:v>
                </c:pt>
                <c:pt idx="47">
                  <c:v>187.59100000000001</c:v>
                </c:pt>
                <c:pt idx="48">
                  <c:v>191.31180000000001</c:v>
                </c:pt>
                <c:pt idx="49">
                  <c:v>193.31030000000001</c:v>
                </c:pt>
                <c:pt idx="50">
                  <c:v>188.53059999999999</c:v>
                </c:pt>
                <c:pt idx="51">
                  <c:v>189.4683</c:v>
                </c:pt>
                <c:pt idx="52">
                  <c:v>191.94890000000001</c:v>
                </c:pt>
                <c:pt idx="53">
                  <c:v>190.0558</c:v>
                </c:pt>
                <c:pt idx="54">
                  <c:v>189.0668</c:v>
                </c:pt>
                <c:pt idx="55">
                  <c:v>194.3312</c:v>
                </c:pt>
                <c:pt idx="56">
                  <c:v>193.2638</c:v>
                </c:pt>
                <c:pt idx="57">
                  <c:v>191.14340000000001</c:v>
                </c:pt>
                <c:pt idx="58">
                  <c:v>192.07990000000001</c:v>
                </c:pt>
                <c:pt idx="59">
                  <c:v>191.8699</c:v>
                </c:pt>
                <c:pt idx="60">
                  <c:v>186.04400000000001</c:v>
                </c:pt>
                <c:pt idx="61">
                  <c:v>189.5676</c:v>
                </c:pt>
                <c:pt idx="62">
                  <c:v>190.2414</c:v>
                </c:pt>
                <c:pt idx="63">
                  <c:v>187.25479999999999</c:v>
                </c:pt>
                <c:pt idx="64">
                  <c:v>187.77809999999999</c:v>
                </c:pt>
                <c:pt idx="65">
                  <c:v>188.17619999999999</c:v>
                </c:pt>
                <c:pt idx="66">
                  <c:v>187.63820000000001</c:v>
                </c:pt>
                <c:pt idx="67">
                  <c:v>189.88980000000001</c:v>
                </c:pt>
                <c:pt idx="68">
                  <c:v>190.07650000000001</c:v>
                </c:pt>
                <c:pt idx="69">
                  <c:v>186.66909999999999</c:v>
                </c:pt>
                <c:pt idx="70">
                  <c:v>188.99359999999999</c:v>
                </c:pt>
                <c:pt idx="71">
                  <c:v>195.42310000000001</c:v>
                </c:pt>
                <c:pt idx="72">
                  <c:v>187.0735</c:v>
                </c:pt>
                <c:pt idx="73">
                  <c:v>184.56389999999999</c:v>
                </c:pt>
                <c:pt idx="74">
                  <c:v>189.92529999999999</c:v>
                </c:pt>
                <c:pt idx="75">
                  <c:v>191.3201</c:v>
                </c:pt>
                <c:pt idx="76">
                  <c:v>183.77459999999999</c:v>
                </c:pt>
                <c:pt idx="77">
                  <c:v>188.0898</c:v>
                </c:pt>
                <c:pt idx="78">
                  <c:v>191.2535</c:v>
                </c:pt>
                <c:pt idx="79">
                  <c:v>187.7123</c:v>
                </c:pt>
                <c:pt idx="80">
                  <c:v>186.62049999999999</c:v>
                </c:pt>
                <c:pt idx="81">
                  <c:v>190.71860000000001</c:v>
                </c:pt>
                <c:pt idx="82">
                  <c:v>193.3092</c:v>
                </c:pt>
                <c:pt idx="83">
                  <c:v>187.8441</c:v>
                </c:pt>
                <c:pt idx="84">
                  <c:v>187.47489999999999</c:v>
                </c:pt>
                <c:pt idx="85">
                  <c:v>194.316</c:v>
                </c:pt>
                <c:pt idx="86">
                  <c:v>196.32740000000001</c:v>
                </c:pt>
                <c:pt idx="87">
                  <c:v>193.87729999999999</c:v>
                </c:pt>
                <c:pt idx="88">
                  <c:v>190.96430000000001</c:v>
                </c:pt>
                <c:pt idx="89">
                  <c:v>188.58340000000001</c:v>
                </c:pt>
                <c:pt idx="90">
                  <c:v>186.20490000000001</c:v>
                </c:pt>
                <c:pt idx="91">
                  <c:v>187.92679999999999</c:v>
                </c:pt>
                <c:pt idx="92">
                  <c:v>193.7784</c:v>
                </c:pt>
                <c:pt idx="93">
                  <c:v>195.0984</c:v>
                </c:pt>
                <c:pt idx="94">
                  <c:v>192.5943</c:v>
                </c:pt>
                <c:pt idx="95">
                  <c:v>192.39490000000001</c:v>
                </c:pt>
                <c:pt idx="96">
                  <c:v>191.5506</c:v>
                </c:pt>
                <c:pt idx="97">
                  <c:v>186.91810000000001</c:v>
                </c:pt>
                <c:pt idx="98">
                  <c:v>186.30340000000001</c:v>
                </c:pt>
                <c:pt idx="99">
                  <c:v>187.1155</c:v>
                </c:pt>
                <c:pt idx="100">
                  <c:v>189.03700000000001</c:v>
                </c:pt>
                <c:pt idx="101">
                  <c:v>188.48750000000001</c:v>
                </c:pt>
                <c:pt idx="102">
                  <c:v>185.88069999999999</c:v>
                </c:pt>
                <c:pt idx="103">
                  <c:v>185.16460000000001</c:v>
                </c:pt>
                <c:pt idx="104">
                  <c:v>185.34399999999999</c:v>
                </c:pt>
                <c:pt idx="105">
                  <c:v>193.07480000000001</c:v>
                </c:pt>
                <c:pt idx="106">
                  <c:v>191.00620000000001</c:v>
                </c:pt>
                <c:pt idx="107">
                  <c:v>182.6174</c:v>
                </c:pt>
                <c:pt idx="108">
                  <c:v>186.20650000000001</c:v>
                </c:pt>
                <c:pt idx="109">
                  <c:v>187.35130000000001</c:v>
                </c:pt>
                <c:pt idx="110">
                  <c:v>188.72479999999999</c:v>
                </c:pt>
                <c:pt idx="111">
                  <c:v>185.5351</c:v>
                </c:pt>
                <c:pt idx="112">
                  <c:v>189.09440000000001</c:v>
                </c:pt>
                <c:pt idx="113">
                  <c:v>193.31489999999999</c:v>
                </c:pt>
                <c:pt idx="114">
                  <c:v>193.58690000000001</c:v>
                </c:pt>
                <c:pt idx="115">
                  <c:v>195.71850000000001</c:v>
                </c:pt>
                <c:pt idx="116">
                  <c:v>197.24029999999999</c:v>
                </c:pt>
                <c:pt idx="117">
                  <c:v>189.51750000000001</c:v>
                </c:pt>
                <c:pt idx="118">
                  <c:v>191.261</c:v>
                </c:pt>
                <c:pt idx="119">
                  <c:v>196.417</c:v>
                </c:pt>
                <c:pt idx="120">
                  <c:v>192.46629999999999</c:v>
                </c:pt>
                <c:pt idx="121">
                  <c:v>191.994</c:v>
                </c:pt>
                <c:pt idx="122">
                  <c:v>195.76300000000001</c:v>
                </c:pt>
                <c:pt idx="123">
                  <c:v>191.84190000000001</c:v>
                </c:pt>
                <c:pt idx="124">
                  <c:v>188.7998</c:v>
                </c:pt>
                <c:pt idx="125">
                  <c:v>187.5925</c:v>
                </c:pt>
                <c:pt idx="126">
                  <c:v>187.87190000000001</c:v>
                </c:pt>
                <c:pt idx="127">
                  <c:v>192.995</c:v>
                </c:pt>
                <c:pt idx="128">
                  <c:v>192.92070000000001</c:v>
                </c:pt>
                <c:pt idx="129">
                  <c:v>192.63229999999999</c:v>
                </c:pt>
                <c:pt idx="130">
                  <c:v>191.69159999999999</c:v>
                </c:pt>
                <c:pt idx="131">
                  <c:v>189.34569999999999</c:v>
                </c:pt>
                <c:pt idx="132">
                  <c:v>191.96369999999999</c:v>
                </c:pt>
                <c:pt idx="133">
                  <c:v>190.7826</c:v>
                </c:pt>
                <c:pt idx="134">
                  <c:v>187.64420000000001</c:v>
                </c:pt>
                <c:pt idx="135">
                  <c:v>190.77119999999999</c:v>
                </c:pt>
                <c:pt idx="136">
                  <c:v>190.72839999999999</c:v>
                </c:pt>
                <c:pt idx="137">
                  <c:v>191.22720000000001</c:v>
                </c:pt>
                <c:pt idx="138">
                  <c:v>191.30709999999999</c:v>
                </c:pt>
                <c:pt idx="139">
                  <c:v>187.9769</c:v>
                </c:pt>
                <c:pt idx="140">
                  <c:v>187.8133</c:v>
                </c:pt>
                <c:pt idx="141">
                  <c:v>187.90770000000001</c:v>
                </c:pt>
                <c:pt idx="142">
                  <c:v>188.17789999999999</c:v>
                </c:pt>
                <c:pt idx="143">
                  <c:v>190.84739999999999</c:v>
                </c:pt>
                <c:pt idx="144">
                  <c:v>193.40260000000001</c:v>
                </c:pt>
                <c:pt idx="145">
                  <c:v>189.79239999999999</c:v>
                </c:pt>
                <c:pt idx="146">
                  <c:v>185.09719999999999</c:v>
                </c:pt>
                <c:pt idx="147">
                  <c:v>190.03579999999999</c:v>
                </c:pt>
                <c:pt idx="148">
                  <c:v>188.43379999999999</c:v>
                </c:pt>
                <c:pt idx="149">
                  <c:v>188.19640000000001</c:v>
                </c:pt>
                <c:pt idx="150">
                  <c:v>190.61170000000001</c:v>
                </c:pt>
                <c:pt idx="151">
                  <c:v>187.74270000000001</c:v>
                </c:pt>
                <c:pt idx="152">
                  <c:v>190.93520000000001</c:v>
                </c:pt>
                <c:pt idx="153">
                  <c:v>191.9684</c:v>
                </c:pt>
                <c:pt idx="154">
                  <c:v>187.62</c:v>
                </c:pt>
                <c:pt idx="155">
                  <c:v>187.61920000000001</c:v>
                </c:pt>
                <c:pt idx="156">
                  <c:v>188.96639999999999</c:v>
                </c:pt>
                <c:pt idx="157">
                  <c:v>189.28749999999999</c:v>
                </c:pt>
                <c:pt idx="158">
                  <c:v>189.19390000000001</c:v>
                </c:pt>
                <c:pt idx="159">
                  <c:v>192.61420000000001</c:v>
                </c:pt>
                <c:pt idx="160">
                  <c:v>190.21109999999999</c:v>
                </c:pt>
                <c:pt idx="161">
                  <c:v>188.72829999999999</c:v>
                </c:pt>
                <c:pt idx="162">
                  <c:v>188.5736</c:v>
                </c:pt>
                <c:pt idx="163">
                  <c:v>186.9622</c:v>
                </c:pt>
                <c:pt idx="164">
                  <c:v>191.1027</c:v>
                </c:pt>
                <c:pt idx="165">
                  <c:v>188.60900000000001</c:v>
                </c:pt>
                <c:pt idx="166">
                  <c:v>189.68350000000001</c:v>
                </c:pt>
                <c:pt idx="167">
                  <c:v>187.20859999999999</c:v>
                </c:pt>
                <c:pt idx="168">
                  <c:v>186.0308</c:v>
                </c:pt>
                <c:pt idx="169">
                  <c:v>186.72980000000001</c:v>
                </c:pt>
                <c:pt idx="170">
                  <c:v>187.50909999999999</c:v>
                </c:pt>
                <c:pt idx="171">
                  <c:v>185.4744</c:v>
                </c:pt>
                <c:pt idx="172">
                  <c:v>184.23599999999999</c:v>
                </c:pt>
                <c:pt idx="173">
                  <c:v>190.3083</c:v>
                </c:pt>
                <c:pt idx="174">
                  <c:v>187.11429999999999</c:v>
                </c:pt>
                <c:pt idx="175">
                  <c:v>186.41669999999999</c:v>
                </c:pt>
                <c:pt idx="176">
                  <c:v>186.292</c:v>
                </c:pt>
                <c:pt idx="177">
                  <c:v>187.96809999999999</c:v>
                </c:pt>
                <c:pt idx="178">
                  <c:v>187.44649999999999</c:v>
                </c:pt>
                <c:pt idx="179">
                  <c:v>188.5677</c:v>
                </c:pt>
                <c:pt idx="180">
                  <c:v>195.5573</c:v>
                </c:pt>
                <c:pt idx="181">
                  <c:v>196.97919999999999</c:v>
                </c:pt>
                <c:pt idx="182">
                  <c:v>193.88390000000001</c:v>
                </c:pt>
                <c:pt idx="183">
                  <c:v>191.95339999999999</c:v>
                </c:pt>
                <c:pt idx="184">
                  <c:v>191.94560000000001</c:v>
                </c:pt>
                <c:pt idx="185">
                  <c:v>192.57079999999999</c:v>
                </c:pt>
                <c:pt idx="186">
                  <c:v>186.30439999999999</c:v>
                </c:pt>
                <c:pt idx="187">
                  <c:v>188.84520000000001</c:v>
                </c:pt>
                <c:pt idx="188">
                  <c:v>199.839</c:v>
                </c:pt>
                <c:pt idx="189">
                  <c:v>193.4384</c:v>
                </c:pt>
                <c:pt idx="190">
                  <c:v>191.28</c:v>
                </c:pt>
                <c:pt idx="191">
                  <c:v>190.0607</c:v>
                </c:pt>
                <c:pt idx="192">
                  <c:v>196.62389999999999</c:v>
                </c:pt>
                <c:pt idx="193">
                  <c:v>196.4742</c:v>
                </c:pt>
                <c:pt idx="194">
                  <c:v>191.0301</c:v>
                </c:pt>
                <c:pt idx="195">
                  <c:v>192.58279999999999</c:v>
                </c:pt>
                <c:pt idx="196">
                  <c:v>194.35990000000001</c:v>
                </c:pt>
                <c:pt idx="197">
                  <c:v>191.81630000000001</c:v>
                </c:pt>
                <c:pt idx="198">
                  <c:v>191.96860000000001</c:v>
                </c:pt>
                <c:pt idx="199">
                  <c:v>189.70169999999999</c:v>
                </c:pt>
                <c:pt idx="200">
                  <c:v>190.131</c:v>
                </c:pt>
                <c:pt idx="201">
                  <c:v>192.2903</c:v>
                </c:pt>
                <c:pt idx="202">
                  <c:v>192.13839999999999</c:v>
                </c:pt>
                <c:pt idx="203">
                  <c:v>191.31630000000001</c:v>
                </c:pt>
                <c:pt idx="204">
                  <c:v>191.49039999999999</c:v>
                </c:pt>
                <c:pt idx="205">
                  <c:v>193.14599999999999</c:v>
                </c:pt>
                <c:pt idx="206">
                  <c:v>194.17359999999999</c:v>
                </c:pt>
                <c:pt idx="207">
                  <c:v>193.07069999999999</c:v>
                </c:pt>
                <c:pt idx="208">
                  <c:v>191.1482</c:v>
                </c:pt>
                <c:pt idx="209">
                  <c:v>192.52250000000001</c:v>
                </c:pt>
                <c:pt idx="210">
                  <c:v>194.8999</c:v>
                </c:pt>
                <c:pt idx="211">
                  <c:v>192.96850000000001</c:v>
                </c:pt>
                <c:pt idx="212">
                  <c:v>190.91759999999999</c:v>
                </c:pt>
                <c:pt idx="213">
                  <c:v>192.99340000000001</c:v>
                </c:pt>
                <c:pt idx="214">
                  <c:v>196.06049999999999</c:v>
                </c:pt>
                <c:pt idx="215">
                  <c:v>194.31290000000001</c:v>
                </c:pt>
                <c:pt idx="216">
                  <c:v>192.3441</c:v>
                </c:pt>
                <c:pt idx="217">
                  <c:v>191.3295</c:v>
                </c:pt>
                <c:pt idx="218">
                  <c:v>190.8468</c:v>
                </c:pt>
                <c:pt idx="219">
                  <c:v>190.3349</c:v>
                </c:pt>
                <c:pt idx="220">
                  <c:v>190.2878</c:v>
                </c:pt>
                <c:pt idx="221">
                  <c:v>188.8835</c:v>
                </c:pt>
                <c:pt idx="222">
                  <c:v>189.50720000000001</c:v>
                </c:pt>
                <c:pt idx="223">
                  <c:v>194.2893</c:v>
                </c:pt>
                <c:pt idx="224">
                  <c:v>189.5266</c:v>
                </c:pt>
                <c:pt idx="225">
                  <c:v>190.32089999999999</c:v>
                </c:pt>
                <c:pt idx="226">
                  <c:v>195.4666</c:v>
                </c:pt>
                <c:pt idx="227">
                  <c:v>192.0051</c:v>
                </c:pt>
                <c:pt idx="228">
                  <c:v>188.7253</c:v>
                </c:pt>
                <c:pt idx="229">
                  <c:v>190.81010000000001</c:v>
                </c:pt>
                <c:pt idx="230">
                  <c:v>196.24879999999999</c:v>
                </c:pt>
                <c:pt idx="231">
                  <c:v>190.1489</c:v>
                </c:pt>
                <c:pt idx="232">
                  <c:v>191.36259999999999</c:v>
                </c:pt>
                <c:pt idx="233">
                  <c:v>192.17420000000001</c:v>
                </c:pt>
                <c:pt idx="234">
                  <c:v>193.3151</c:v>
                </c:pt>
                <c:pt idx="235">
                  <c:v>195.24440000000001</c:v>
                </c:pt>
                <c:pt idx="236">
                  <c:v>190.90889999999999</c:v>
                </c:pt>
                <c:pt idx="237">
                  <c:v>189.06299999999999</c:v>
                </c:pt>
                <c:pt idx="238">
                  <c:v>191.2457</c:v>
                </c:pt>
                <c:pt idx="239">
                  <c:v>191.8177</c:v>
                </c:pt>
                <c:pt idx="240">
                  <c:v>187.94450000000001</c:v>
                </c:pt>
                <c:pt idx="241">
                  <c:v>187.53290000000001</c:v>
                </c:pt>
                <c:pt idx="242">
                  <c:v>189.82409999999999</c:v>
                </c:pt>
                <c:pt idx="243">
                  <c:v>191.2311</c:v>
                </c:pt>
                <c:pt idx="244">
                  <c:v>193.65600000000001</c:v>
                </c:pt>
                <c:pt idx="245">
                  <c:v>190.54339999999999</c:v>
                </c:pt>
                <c:pt idx="246">
                  <c:v>186.3082</c:v>
                </c:pt>
                <c:pt idx="247">
                  <c:v>189.8381</c:v>
                </c:pt>
                <c:pt idx="248">
                  <c:v>190.10679999999999</c:v>
                </c:pt>
                <c:pt idx="249">
                  <c:v>189.10990000000001</c:v>
                </c:pt>
                <c:pt idx="250">
                  <c:v>184.37020000000001</c:v>
                </c:pt>
                <c:pt idx="251">
                  <c:v>188.6902</c:v>
                </c:pt>
                <c:pt idx="252">
                  <c:v>192.44110000000001</c:v>
                </c:pt>
                <c:pt idx="253">
                  <c:v>190.53190000000001</c:v>
                </c:pt>
                <c:pt idx="254">
                  <c:v>190.15280000000001</c:v>
                </c:pt>
                <c:pt idx="255">
                  <c:v>192.55269999999999</c:v>
                </c:pt>
                <c:pt idx="256">
                  <c:v>188.91409999999999</c:v>
                </c:pt>
                <c:pt idx="257">
                  <c:v>190.83179999999999</c:v>
                </c:pt>
                <c:pt idx="258">
                  <c:v>197.84690000000001</c:v>
                </c:pt>
                <c:pt idx="259">
                  <c:v>192.95060000000001</c:v>
                </c:pt>
                <c:pt idx="260">
                  <c:v>192.8304</c:v>
                </c:pt>
                <c:pt idx="261">
                  <c:v>195.48670000000001</c:v>
                </c:pt>
                <c:pt idx="262">
                  <c:v>193.65989999999999</c:v>
                </c:pt>
                <c:pt idx="263">
                  <c:v>193.6234</c:v>
                </c:pt>
                <c:pt idx="264">
                  <c:v>192.52459999999999</c:v>
                </c:pt>
                <c:pt idx="265">
                  <c:v>196.05090000000001</c:v>
                </c:pt>
                <c:pt idx="266">
                  <c:v>195.61060000000001</c:v>
                </c:pt>
                <c:pt idx="267">
                  <c:v>194.75909999999999</c:v>
                </c:pt>
                <c:pt idx="268">
                  <c:v>196.32499999999999</c:v>
                </c:pt>
                <c:pt idx="269">
                  <c:v>193.988</c:v>
                </c:pt>
                <c:pt idx="270">
                  <c:v>193.69900000000001</c:v>
                </c:pt>
                <c:pt idx="271">
                  <c:v>192.40899999999999</c:v>
                </c:pt>
                <c:pt idx="272">
                  <c:v>194.46449999999999</c:v>
                </c:pt>
                <c:pt idx="273">
                  <c:v>191.90860000000001</c:v>
                </c:pt>
                <c:pt idx="274">
                  <c:v>189.56309999999999</c:v>
                </c:pt>
                <c:pt idx="275">
                  <c:v>188.64269999999999</c:v>
                </c:pt>
                <c:pt idx="276">
                  <c:v>189.4573</c:v>
                </c:pt>
                <c:pt idx="277">
                  <c:v>194.9667</c:v>
                </c:pt>
                <c:pt idx="278">
                  <c:v>196.73689999999999</c:v>
                </c:pt>
                <c:pt idx="279">
                  <c:v>191.99420000000001</c:v>
                </c:pt>
                <c:pt idx="280">
                  <c:v>191.29339999999999</c:v>
                </c:pt>
                <c:pt idx="281">
                  <c:v>195.4297</c:v>
                </c:pt>
                <c:pt idx="282">
                  <c:v>194.8751</c:v>
                </c:pt>
                <c:pt idx="283">
                  <c:v>193.01179999999999</c:v>
                </c:pt>
                <c:pt idx="284">
                  <c:v>193.6302</c:v>
                </c:pt>
                <c:pt idx="285">
                  <c:v>191.80330000000001</c:v>
                </c:pt>
                <c:pt idx="286">
                  <c:v>194.0633</c:v>
                </c:pt>
                <c:pt idx="287">
                  <c:v>196.08789999999999</c:v>
                </c:pt>
                <c:pt idx="288">
                  <c:v>197.5009</c:v>
                </c:pt>
                <c:pt idx="289">
                  <c:v>194.56780000000001</c:v>
                </c:pt>
                <c:pt idx="290">
                  <c:v>192.0282</c:v>
                </c:pt>
                <c:pt idx="291">
                  <c:v>191.8638</c:v>
                </c:pt>
                <c:pt idx="292">
                  <c:v>192.3502</c:v>
                </c:pt>
                <c:pt idx="293">
                  <c:v>195.21700000000001</c:v>
                </c:pt>
                <c:pt idx="294">
                  <c:v>194.76339999999999</c:v>
                </c:pt>
                <c:pt idx="295">
                  <c:v>191.77500000000001</c:v>
                </c:pt>
                <c:pt idx="296">
                  <c:v>193.5711</c:v>
                </c:pt>
                <c:pt idx="297">
                  <c:v>196.2706</c:v>
                </c:pt>
                <c:pt idx="298">
                  <c:v>197.1249</c:v>
                </c:pt>
                <c:pt idx="299">
                  <c:v>192.30160000000001</c:v>
                </c:pt>
                <c:pt idx="300">
                  <c:v>191.83770000000001</c:v>
                </c:pt>
                <c:pt idx="301">
                  <c:v>194.2517</c:v>
                </c:pt>
                <c:pt idx="302">
                  <c:v>194.81569999999999</c:v>
                </c:pt>
                <c:pt idx="303">
                  <c:v>191.82550000000001</c:v>
                </c:pt>
                <c:pt idx="304">
                  <c:v>191.76</c:v>
                </c:pt>
                <c:pt idx="305">
                  <c:v>191.0145</c:v>
                </c:pt>
                <c:pt idx="306">
                  <c:v>191.6617</c:v>
                </c:pt>
                <c:pt idx="307">
                  <c:v>196.12700000000001</c:v>
                </c:pt>
                <c:pt idx="308">
                  <c:v>192.3409</c:v>
                </c:pt>
                <c:pt idx="309">
                  <c:v>192.14590000000001</c:v>
                </c:pt>
                <c:pt idx="310">
                  <c:v>191.2313</c:v>
                </c:pt>
                <c:pt idx="311">
                  <c:v>193.08160000000001</c:v>
                </c:pt>
                <c:pt idx="312">
                  <c:v>193.4307</c:v>
                </c:pt>
                <c:pt idx="313">
                  <c:v>194.3092</c:v>
                </c:pt>
                <c:pt idx="314">
                  <c:v>191.3629</c:v>
                </c:pt>
                <c:pt idx="315">
                  <c:v>192.38679999999999</c:v>
                </c:pt>
                <c:pt idx="316">
                  <c:v>195.8467</c:v>
                </c:pt>
                <c:pt idx="317">
                  <c:v>193.35570000000001</c:v>
                </c:pt>
                <c:pt idx="318">
                  <c:v>191.5797</c:v>
                </c:pt>
                <c:pt idx="319">
                  <c:v>192.69640000000001</c:v>
                </c:pt>
                <c:pt idx="320">
                  <c:v>191.49180000000001</c:v>
                </c:pt>
                <c:pt idx="321">
                  <c:v>191.32480000000001</c:v>
                </c:pt>
                <c:pt idx="322">
                  <c:v>196.84880000000001</c:v>
                </c:pt>
                <c:pt idx="323">
                  <c:v>198.4819</c:v>
                </c:pt>
                <c:pt idx="324">
                  <c:v>195.93950000000001</c:v>
                </c:pt>
                <c:pt idx="325">
                  <c:v>197.98339999999999</c:v>
                </c:pt>
                <c:pt idx="326">
                  <c:v>193.99780000000001</c:v>
                </c:pt>
                <c:pt idx="327">
                  <c:v>191.48099999999999</c:v>
                </c:pt>
                <c:pt idx="328">
                  <c:v>191.57470000000001</c:v>
                </c:pt>
                <c:pt idx="329">
                  <c:v>195.06120000000001</c:v>
                </c:pt>
                <c:pt idx="330">
                  <c:v>189.16990000000001</c:v>
                </c:pt>
                <c:pt idx="331">
                  <c:v>188.148</c:v>
                </c:pt>
                <c:pt idx="332">
                  <c:v>190.39660000000001</c:v>
                </c:pt>
                <c:pt idx="333">
                  <c:v>196.7458</c:v>
                </c:pt>
                <c:pt idx="334">
                  <c:v>197.68459999999999</c:v>
                </c:pt>
                <c:pt idx="335">
                  <c:v>192.28049999999999</c:v>
                </c:pt>
                <c:pt idx="336">
                  <c:v>189.70939999999999</c:v>
                </c:pt>
                <c:pt idx="337">
                  <c:v>192.32239999999999</c:v>
                </c:pt>
                <c:pt idx="338">
                  <c:v>195.74289999999999</c:v>
                </c:pt>
                <c:pt idx="339">
                  <c:v>197.13560000000001</c:v>
                </c:pt>
                <c:pt idx="340">
                  <c:v>194.07990000000001</c:v>
                </c:pt>
                <c:pt idx="341">
                  <c:v>193.50720000000001</c:v>
                </c:pt>
                <c:pt idx="342">
                  <c:v>197.00739999999999</c:v>
                </c:pt>
                <c:pt idx="343">
                  <c:v>191.2587</c:v>
                </c:pt>
                <c:pt idx="344">
                  <c:v>193.5994</c:v>
                </c:pt>
                <c:pt idx="345">
                  <c:v>196.24889999999999</c:v>
                </c:pt>
                <c:pt idx="346">
                  <c:v>194.93430000000001</c:v>
                </c:pt>
                <c:pt idx="347">
                  <c:v>192.27170000000001</c:v>
                </c:pt>
                <c:pt idx="348">
                  <c:v>193.83160000000001</c:v>
                </c:pt>
                <c:pt idx="349">
                  <c:v>193.49959999999999</c:v>
                </c:pt>
                <c:pt idx="350">
                  <c:v>193.8261</c:v>
                </c:pt>
                <c:pt idx="351">
                  <c:v>195.76990000000001</c:v>
                </c:pt>
                <c:pt idx="352">
                  <c:v>194.4187</c:v>
                </c:pt>
                <c:pt idx="353">
                  <c:v>195.0821</c:v>
                </c:pt>
                <c:pt idx="354">
                  <c:v>193.21510000000001</c:v>
                </c:pt>
                <c:pt idx="355">
                  <c:v>194.0497</c:v>
                </c:pt>
                <c:pt idx="356">
                  <c:v>192.2346</c:v>
                </c:pt>
                <c:pt idx="357">
                  <c:v>191.30510000000001</c:v>
                </c:pt>
                <c:pt idx="358">
                  <c:v>193.3768</c:v>
                </c:pt>
                <c:pt idx="359">
                  <c:v>193.87780000000001</c:v>
                </c:pt>
                <c:pt idx="360">
                  <c:v>194.11670000000001</c:v>
                </c:pt>
                <c:pt idx="361">
                  <c:v>192.30619999999999</c:v>
                </c:pt>
                <c:pt idx="362">
                  <c:v>188.14330000000001</c:v>
                </c:pt>
                <c:pt idx="363">
                  <c:v>191.1319</c:v>
                </c:pt>
                <c:pt idx="364">
                  <c:v>192.35220000000001</c:v>
                </c:pt>
                <c:pt idx="365">
                  <c:v>193.1721</c:v>
                </c:pt>
                <c:pt idx="366">
                  <c:v>194.94040000000001</c:v>
                </c:pt>
                <c:pt idx="367">
                  <c:v>193.75899999999999</c:v>
                </c:pt>
                <c:pt idx="368">
                  <c:v>191.18610000000001</c:v>
                </c:pt>
                <c:pt idx="369">
                  <c:v>191.006</c:v>
                </c:pt>
                <c:pt idx="370">
                  <c:v>189.1283</c:v>
                </c:pt>
                <c:pt idx="371">
                  <c:v>189.6294</c:v>
                </c:pt>
                <c:pt idx="372">
                  <c:v>202.7097</c:v>
                </c:pt>
                <c:pt idx="373">
                  <c:v>198.33510000000001</c:v>
                </c:pt>
                <c:pt idx="374">
                  <c:v>193.24090000000001</c:v>
                </c:pt>
                <c:pt idx="375">
                  <c:v>192.33080000000001</c:v>
                </c:pt>
                <c:pt idx="376">
                  <c:v>195.33850000000001</c:v>
                </c:pt>
                <c:pt idx="377">
                  <c:v>197.4956</c:v>
                </c:pt>
                <c:pt idx="378">
                  <c:v>194.66200000000001</c:v>
                </c:pt>
                <c:pt idx="379">
                  <c:v>195.2165</c:v>
                </c:pt>
                <c:pt idx="380">
                  <c:v>198.06700000000001</c:v>
                </c:pt>
                <c:pt idx="381">
                  <c:v>193.89709999999999</c:v>
                </c:pt>
                <c:pt idx="382">
                  <c:v>199.7747</c:v>
                </c:pt>
                <c:pt idx="383">
                  <c:v>197.06479999999999</c:v>
                </c:pt>
                <c:pt idx="384">
                  <c:v>197.9085</c:v>
                </c:pt>
                <c:pt idx="385">
                  <c:v>197.89609999999999</c:v>
                </c:pt>
                <c:pt idx="386">
                  <c:v>196.45320000000001</c:v>
                </c:pt>
                <c:pt idx="387">
                  <c:v>191.61099999999999</c:v>
                </c:pt>
                <c:pt idx="388">
                  <c:v>192.60319999999999</c:v>
                </c:pt>
                <c:pt idx="389">
                  <c:v>204.07050000000001</c:v>
                </c:pt>
                <c:pt idx="390">
                  <c:v>49.66872</c:v>
                </c:pt>
                <c:pt idx="391">
                  <c:v>93.766859999999994</c:v>
                </c:pt>
                <c:pt idx="392">
                  <c:v>180.88310000000001</c:v>
                </c:pt>
                <c:pt idx="393">
                  <c:v>216.2732</c:v>
                </c:pt>
                <c:pt idx="394">
                  <c:v>217.00880000000001</c:v>
                </c:pt>
                <c:pt idx="395">
                  <c:v>203.04910000000001</c:v>
                </c:pt>
                <c:pt idx="396">
                  <c:v>200.1009</c:v>
                </c:pt>
                <c:pt idx="397">
                  <c:v>195.49170000000001</c:v>
                </c:pt>
                <c:pt idx="398">
                  <c:v>188.45699999999999</c:v>
                </c:pt>
                <c:pt idx="399">
                  <c:v>195.99590000000001</c:v>
                </c:pt>
                <c:pt idx="400">
                  <c:v>196.827</c:v>
                </c:pt>
                <c:pt idx="401">
                  <c:v>202.55609999999999</c:v>
                </c:pt>
                <c:pt idx="402">
                  <c:v>208.38829999999999</c:v>
                </c:pt>
                <c:pt idx="403">
                  <c:v>207.5933</c:v>
                </c:pt>
                <c:pt idx="404">
                  <c:v>204.15049999999999</c:v>
                </c:pt>
                <c:pt idx="405">
                  <c:v>204.50899999999999</c:v>
                </c:pt>
                <c:pt idx="406">
                  <c:v>200.71379999999999</c:v>
                </c:pt>
                <c:pt idx="407">
                  <c:v>200.34950000000001</c:v>
                </c:pt>
                <c:pt idx="408">
                  <c:v>199.5652</c:v>
                </c:pt>
                <c:pt idx="409">
                  <c:v>199.33410000000001</c:v>
                </c:pt>
                <c:pt idx="410">
                  <c:v>200.21530000000001</c:v>
                </c:pt>
                <c:pt idx="411">
                  <c:v>199.39169999999999</c:v>
                </c:pt>
                <c:pt idx="412">
                  <c:v>198.1259</c:v>
                </c:pt>
                <c:pt idx="413">
                  <c:v>198.85810000000001</c:v>
                </c:pt>
                <c:pt idx="414">
                  <c:v>195.91470000000001</c:v>
                </c:pt>
                <c:pt idx="415">
                  <c:v>202.22020000000001</c:v>
                </c:pt>
                <c:pt idx="416">
                  <c:v>198.61879999999999</c:v>
                </c:pt>
                <c:pt idx="417">
                  <c:v>195.26570000000001</c:v>
                </c:pt>
                <c:pt idx="418">
                  <c:v>191.7645</c:v>
                </c:pt>
                <c:pt idx="419">
                  <c:v>191.9905</c:v>
                </c:pt>
                <c:pt idx="420">
                  <c:v>198.61609999999999</c:v>
                </c:pt>
                <c:pt idx="421">
                  <c:v>194.51419999999999</c:v>
                </c:pt>
                <c:pt idx="422">
                  <c:v>196.0154</c:v>
                </c:pt>
                <c:pt idx="423">
                  <c:v>197.50319999999999</c:v>
                </c:pt>
                <c:pt idx="424">
                  <c:v>191.596</c:v>
                </c:pt>
                <c:pt idx="425">
                  <c:v>192.4725</c:v>
                </c:pt>
                <c:pt idx="426">
                  <c:v>192.3477</c:v>
                </c:pt>
                <c:pt idx="427">
                  <c:v>186.97800000000001</c:v>
                </c:pt>
                <c:pt idx="428">
                  <c:v>189.6884</c:v>
                </c:pt>
                <c:pt idx="429">
                  <c:v>186.31639999999999</c:v>
                </c:pt>
                <c:pt idx="430">
                  <c:v>189.0119</c:v>
                </c:pt>
                <c:pt idx="431">
                  <c:v>193.34829999999999</c:v>
                </c:pt>
                <c:pt idx="432">
                  <c:v>187.2534</c:v>
                </c:pt>
                <c:pt idx="433">
                  <c:v>187.75129999999999</c:v>
                </c:pt>
                <c:pt idx="434">
                  <c:v>190.1294</c:v>
                </c:pt>
                <c:pt idx="435">
                  <c:v>193.79169999999999</c:v>
                </c:pt>
                <c:pt idx="436">
                  <c:v>194.27330000000001</c:v>
                </c:pt>
                <c:pt idx="437">
                  <c:v>189.51070000000001</c:v>
                </c:pt>
                <c:pt idx="438">
                  <c:v>188.00720000000001</c:v>
                </c:pt>
                <c:pt idx="439">
                  <c:v>188.0523</c:v>
                </c:pt>
                <c:pt idx="440">
                  <c:v>188.14070000000001</c:v>
                </c:pt>
                <c:pt idx="441">
                  <c:v>188.14519999999999</c:v>
                </c:pt>
                <c:pt idx="442">
                  <c:v>187.75800000000001</c:v>
                </c:pt>
                <c:pt idx="443">
                  <c:v>194.4417</c:v>
                </c:pt>
                <c:pt idx="444">
                  <c:v>195.34639999999999</c:v>
                </c:pt>
                <c:pt idx="445">
                  <c:v>198.3108</c:v>
                </c:pt>
                <c:pt idx="446">
                  <c:v>192.2902</c:v>
                </c:pt>
                <c:pt idx="447">
                  <c:v>192.22059999999999</c:v>
                </c:pt>
                <c:pt idx="448">
                  <c:v>193.92590000000001</c:v>
                </c:pt>
                <c:pt idx="449">
                  <c:v>194.84460000000001</c:v>
                </c:pt>
                <c:pt idx="450">
                  <c:v>191.69630000000001</c:v>
                </c:pt>
                <c:pt idx="451">
                  <c:v>193.96090000000001</c:v>
                </c:pt>
                <c:pt idx="452">
                  <c:v>194.48560000000001</c:v>
                </c:pt>
                <c:pt idx="453">
                  <c:v>192.81610000000001</c:v>
                </c:pt>
                <c:pt idx="454">
                  <c:v>189.2567</c:v>
                </c:pt>
                <c:pt idx="455">
                  <c:v>189.43600000000001</c:v>
                </c:pt>
                <c:pt idx="456">
                  <c:v>190.6404</c:v>
                </c:pt>
                <c:pt idx="457">
                  <c:v>191.0641</c:v>
                </c:pt>
                <c:pt idx="458">
                  <c:v>195.97900000000001</c:v>
                </c:pt>
                <c:pt idx="459">
                  <c:v>193.41800000000001</c:v>
                </c:pt>
                <c:pt idx="460">
                  <c:v>194.91929999999999</c:v>
                </c:pt>
                <c:pt idx="461">
                  <c:v>192.58070000000001</c:v>
                </c:pt>
                <c:pt idx="462">
                  <c:v>190.63800000000001</c:v>
                </c:pt>
                <c:pt idx="463">
                  <c:v>188.6499</c:v>
                </c:pt>
                <c:pt idx="464">
                  <c:v>198.82740000000001</c:v>
                </c:pt>
                <c:pt idx="465">
                  <c:v>200.5061</c:v>
                </c:pt>
                <c:pt idx="466">
                  <c:v>194.20140000000001</c:v>
                </c:pt>
                <c:pt idx="467">
                  <c:v>191.48699999999999</c:v>
                </c:pt>
                <c:pt idx="468">
                  <c:v>194.0907</c:v>
                </c:pt>
                <c:pt idx="469">
                  <c:v>193.14940000000001</c:v>
                </c:pt>
                <c:pt idx="470">
                  <c:v>189.81809999999999</c:v>
                </c:pt>
                <c:pt idx="471">
                  <c:v>189.8407</c:v>
                </c:pt>
                <c:pt idx="472">
                  <c:v>190.74930000000001</c:v>
                </c:pt>
                <c:pt idx="473">
                  <c:v>193.5282</c:v>
                </c:pt>
                <c:pt idx="474">
                  <c:v>191.2388</c:v>
                </c:pt>
                <c:pt idx="475">
                  <c:v>190.27119999999999</c:v>
                </c:pt>
                <c:pt idx="476">
                  <c:v>191.65129999999999</c:v>
                </c:pt>
                <c:pt idx="477">
                  <c:v>195.10769999999999</c:v>
                </c:pt>
                <c:pt idx="478">
                  <c:v>194.0566</c:v>
                </c:pt>
                <c:pt idx="479">
                  <c:v>190.16640000000001</c:v>
                </c:pt>
                <c:pt idx="480">
                  <c:v>187.9151</c:v>
                </c:pt>
                <c:pt idx="481">
                  <c:v>193.20429999999999</c:v>
                </c:pt>
                <c:pt idx="482">
                  <c:v>190.46510000000001</c:v>
                </c:pt>
                <c:pt idx="483">
                  <c:v>190.7319</c:v>
                </c:pt>
                <c:pt idx="484">
                  <c:v>195.68879999999999</c:v>
                </c:pt>
                <c:pt idx="485">
                  <c:v>196.03829999999999</c:v>
                </c:pt>
                <c:pt idx="486">
                  <c:v>193.60579999999999</c:v>
                </c:pt>
                <c:pt idx="487">
                  <c:v>193.6079</c:v>
                </c:pt>
                <c:pt idx="488">
                  <c:v>188.61539999999999</c:v>
                </c:pt>
                <c:pt idx="489">
                  <c:v>192.10980000000001</c:v>
                </c:pt>
                <c:pt idx="490">
                  <c:v>192.1797</c:v>
                </c:pt>
                <c:pt idx="491">
                  <c:v>191.26169999999999</c:v>
                </c:pt>
                <c:pt idx="492">
                  <c:v>192.3142</c:v>
                </c:pt>
                <c:pt idx="493">
                  <c:v>194.14750000000001</c:v>
                </c:pt>
                <c:pt idx="494">
                  <c:v>193.20359999999999</c:v>
                </c:pt>
                <c:pt idx="495">
                  <c:v>194.33449999999999</c:v>
                </c:pt>
                <c:pt idx="496">
                  <c:v>192.6189</c:v>
                </c:pt>
                <c:pt idx="497">
                  <c:v>195.15819999999999</c:v>
                </c:pt>
                <c:pt idx="498">
                  <c:v>196.7458</c:v>
                </c:pt>
                <c:pt idx="499">
                  <c:v>194.86750000000001</c:v>
                </c:pt>
                <c:pt idx="500">
                  <c:v>191.4297</c:v>
                </c:pt>
                <c:pt idx="501">
                  <c:v>193.5282</c:v>
                </c:pt>
                <c:pt idx="502">
                  <c:v>193.86279999999999</c:v>
                </c:pt>
                <c:pt idx="503">
                  <c:v>194.07400000000001</c:v>
                </c:pt>
                <c:pt idx="504">
                  <c:v>194.59289999999999</c:v>
                </c:pt>
                <c:pt idx="505">
                  <c:v>191.97030000000001</c:v>
                </c:pt>
                <c:pt idx="506">
                  <c:v>193.05090000000001</c:v>
                </c:pt>
                <c:pt idx="507">
                  <c:v>194.05879999999999</c:v>
                </c:pt>
                <c:pt idx="508">
                  <c:v>190.54419999999999</c:v>
                </c:pt>
                <c:pt idx="509">
                  <c:v>189.9828</c:v>
                </c:pt>
                <c:pt idx="510">
                  <c:v>190.71360000000001</c:v>
                </c:pt>
                <c:pt idx="511">
                  <c:v>193.5951</c:v>
                </c:pt>
                <c:pt idx="512">
                  <c:v>192.42080000000001</c:v>
                </c:pt>
                <c:pt idx="513">
                  <c:v>192.1996</c:v>
                </c:pt>
                <c:pt idx="514">
                  <c:v>196.39830000000001</c:v>
                </c:pt>
                <c:pt idx="515">
                  <c:v>192.94839999999999</c:v>
                </c:pt>
                <c:pt idx="516">
                  <c:v>189.9145</c:v>
                </c:pt>
                <c:pt idx="517">
                  <c:v>188.40209999999999</c:v>
                </c:pt>
                <c:pt idx="518">
                  <c:v>190.0291</c:v>
                </c:pt>
                <c:pt idx="519">
                  <c:v>190.5609</c:v>
                </c:pt>
                <c:pt idx="520">
                  <c:v>191.9803</c:v>
                </c:pt>
                <c:pt idx="521">
                  <c:v>188.965</c:v>
                </c:pt>
                <c:pt idx="522">
                  <c:v>190.00110000000001</c:v>
                </c:pt>
                <c:pt idx="523">
                  <c:v>195.21969999999999</c:v>
                </c:pt>
                <c:pt idx="524">
                  <c:v>194.9812</c:v>
                </c:pt>
                <c:pt idx="525">
                  <c:v>189.2568</c:v>
                </c:pt>
                <c:pt idx="526">
                  <c:v>191.8075</c:v>
                </c:pt>
                <c:pt idx="527">
                  <c:v>189.09979999999999</c:v>
                </c:pt>
                <c:pt idx="528">
                  <c:v>193.00309999999999</c:v>
                </c:pt>
                <c:pt idx="529">
                  <c:v>194.6542</c:v>
                </c:pt>
                <c:pt idx="530">
                  <c:v>192.63579999999999</c:v>
                </c:pt>
                <c:pt idx="531">
                  <c:v>195.17590000000001</c:v>
                </c:pt>
                <c:pt idx="532">
                  <c:v>195.84280000000001</c:v>
                </c:pt>
                <c:pt idx="533">
                  <c:v>193.10210000000001</c:v>
                </c:pt>
                <c:pt idx="534">
                  <c:v>193.8519</c:v>
                </c:pt>
                <c:pt idx="535">
                  <c:v>196.62309999999999</c:v>
                </c:pt>
                <c:pt idx="536">
                  <c:v>194.03460000000001</c:v>
                </c:pt>
                <c:pt idx="537">
                  <c:v>195.39330000000001</c:v>
                </c:pt>
                <c:pt idx="538">
                  <c:v>198.3605</c:v>
                </c:pt>
                <c:pt idx="539">
                  <c:v>199.66229999999999</c:v>
                </c:pt>
                <c:pt idx="540">
                  <c:v>196.5076</c:v>
                </c:pt>
                <c:pt idx="541">
                  <c:v>194.91130000000001</c:v>
                </c:pt>
                <c:pt idx="542">
                  <c:v>199.66249999999999</c:v>
                </c:pt>
                <c:pt idx="543">
                  <c:v>195.11019999999999</c:v>
                </c:pt>
                <c:pt idx="544">
                  <c:v>193.09360000000001</c:v>
                </c:pt>
                <c:pt idx="545">
                  <c:v>197.96350000000001</c:v>
                </c:pt>
                <c:pt idx="546">
                  <c:v>193.291</c:v>
                </c:pt>
                <c:pt idx="547">
                  <c:v>194.2911</c:v>
                </c:pt>
                <c:pt idx="548">
                  <c:v>191.33860000000001</c:v>
                </c:pt>
                <c:pt idx="549">
                  <c:v>191.43639999999999</c:v>
                </c:pt>
                <c:pt idx="550">
                  <c:v>192.05350000000001</c:v>
                </c:pt>
                <c:pt idx="551">
                  <c:v>195.54990000000001</c:v>
                </c:pt>
                <c:pt idx="552">
                  <c:v>194.81530000000001</c:v>
                </c:pt>
                <c:pt idx="553">
                  <c:v>196.0436</c:v>
                </c:pt>
                <c:pt idx="554">
                  <c:v>196.14019999999999</c:v>
                </c:pt>
                <c:pt idx="555">
                  <c:v>194.92959999999999</c:v>
                </c:pt>
                <c:pt idx="556">
                  <c:v>194.9385</c:v>
                </c:pt>
                <c:pt idx="557">
                  <c:v>192.20070000000001</c:v>
                </c:pt>
                <c:pt idx="558">
                  <c:v>195.94290000000001</c:v>
                </c:pt>
                <c:pt idx="559">
                  <c:v>193.4794</c:v>
                </c:pt>
                <c:pt idx="560">
                  <c:v>195.20320000000001</c:v>
                </c:pt>
                <c:pt idx="561">
                  <c:v>200.27099999999999</c:v>
                </c:pt>
                <c:pt idx="562">
                  <c:v>194.09180000000001</c:v>
                </c:pt>
                <c:pt idx="563">
                  <c:v>195.79939999999999</c:v>
                </c:pt>
                <c:pt idx="564">
                  <c:v>198.267</c:v>
                </c:pt>
                <c:pt idx="565">
                  <c:v>197.89150000000001</c:v>
                </c:pt>
                <c:pt idx="566">
                  <c:v>194.2458</c:v>
                </c:pt>
                <c:pt idx="567">
                  <c:v>190.01230000000001</c:v>
                </c:pt>
                <c:pt idx="568">
                  <c:v>194.66669999999999</c:v>
                </c:pt>
                <c:pt idx="569">
                  <c:v>197.01400000000001</c:v>
                </c:pt>
                <c:pt idx="570">
                  <c:v>198.27680000000001</c:v>
                </c:pt>
                <c:pt idx="571">
                  <c:v>196.9495</c:v>
                </c:pt>
                <c:pt idx="572">
                  <c:v>196.26920000000001</c:v>
                </c:pt>
                <c:pt idx="573">
                  <c:v>193.26679999999999</c:v>
                </c:pt>
                <c:pt idx="574">
                  <c:v>192.09110000000001</c:v>
                </c:pt>
                <c:pt idx="575">
                  <c:v>189.67490000000001</c:v>
                </c:pt>
                <c:pt idx="576">
                  <c:v>195.6071</c:v>
                </c:pt>
                <c:pt idx="577">
                  <c:v>194.8776</c:v>
                </c:pt>
                <c:pt idx="578">
                  <c:v>199.12979999999999</c:v>
                </c:pt>
                <c:pt idx="579">
                  <c:v>197.0232</c:v>
                </c:pt>
                <c:pt idx="580">
                  <c:v>194.95820000000001</c:v>
                </c:pt>
                <c:pt idx="581">
                  <c:v>186.80510000000001</c:v>
                </c:pt>
                <c:pt idx="582">
                  <c:v>191.911</c:v>
                </c:pt>
                <c:pt idx="583">
                  <c:v>194.62039999999999</c:v>
                </c:pt>
                <c:pt idx="584">
                  <c:v>191.7379</c:v>
                </c:pt>
                <c:pt idx="585">
                  <c:v>190.51400000000001</c:v>
                </c:pt>
                <c:pt idx="586">
                  <c:v>194.08080000000001</c:v>
                </c:pt>
                <c:pt idx="587">
                  <c:v>189.96510000000001</c:v>
                </c:pt>
                <c:pt idx="588">
                  <c:v>191.8468</c:v>
                </c:pt>
                <c:pt idx="589">
                  <c:v>192.3253</c:v>
                </c:pt>
                <c:pt idx="590">
                  <c:v>191.05529999999999</c:v>
                </c:pt>
                <c:pt idx="591">
                  <c:v>192.37809999999999</c:v>
                </c:pt>
                <c:pt idx="592">
                  <c:v>192.84569999999999</c:v>
                </c:pt>
                <c:pt idx="593">
                  <c:v>193.20740000000001</c:v>
                </c:pt>
                <c:pt idx="594">
                  <c:v>190.7534</c:v>
                </c:pt>
                <c:pt idx="595">
                  <c:v>193.7363</c:v>
                </c:pt>
                <c:pt idx="596">
                  <c:v>191.32499999999999</c:v>
                </c:pt>
                <c:pt idx="597">
                  <c:v>188.54050000000001</c:v>
                </c:pt>
                <c:pt idx="598">
                  <c:v>193.416</c:v>
                </c:pt>
                <c:pt idx="599">
                  <c:v>194.5985</c:v>
                </c:pt>
                <c:pt idx="600">
                  <c:v>189.97739999999999</c:v>
                </c:pt>
                <c:pt idx="601">
                  <c:v>190.67420000000001</c:v>
                </c:pt>
                <c:pt idx="602">
                  <c:v>198.36799999999999</c:v>
                </c:pt>
                <c:pt idx="603">
                  <c:v>197.1994</c:v>
                </c:pt>
                <c:pt idx="604">
                  <c:v>191.4503</c:v>
                </c:pt>
                <c:pt idx="605">
                  <c:v>192.65809999999999</c:v>
                </c:pt>
                <c:pt idx="606">
                  <c:v>191.83709999999999</c:v>
                </c:pt>
                <c:pt idx="607">
                  <c:v>192.75569999999999</c:v>
                </c:pt>
                <c:pt idx="608">
                  <c:v>192.71969999999999</c:v>
                </c:pt>
                <c:pt idx="609">
                  <c:v>191.21809999999999</c:v>
                </c:pt>
                <c:pt idx="610">
                  <c:v>192.55260000000001</c:v>
                </c:pt>
                <c:pt idx="611">
                  <c:v>190.96690000000001</c:v>
                </c:pt>
                <c:pt idx="612">
                  <c:v>194.04390000000001</c:v>
                </c:pt>
                <c:pt idx="613">
                  <c:v>192.1797</c:v>
                </c:pt>
                <c:pt idx="614">
                  <c:v>190.261</c:v>
                </c:pt>
                <c:pt idx="615">
                  <c:v>193.208</c:v>
                </c:pt>
                <c:pt idx="616">
                  <c:v>192.03059999999999</c:v>
                </c:pt>
                <c:pt idx="617">
                  <c:v>192.7869</c:v>
                </c:pt>
                <c:pt idx="618">
                  <c:v>193.06639999999999</c:v>
                </c:pt>
                <c:pt idx="619">
                  <c:v>192.8794</c:v>
                </c:pt>
                <c:pt idx="620">
                  <c:v>190.99930000000001</c:v>
                </c:pt>
                <c:pt idx="621">
                  <c:v>195.5993</c:v>
                </c:pt>
                <c:pt idx="622">
                  <c:v>196.80009999999999</c:v>
                </c:pt>
                <c:pt idx="623">
                  <c:v>195.07599999999999</c:v>
                </c:pt>
                <c:pt idx="624">
                  <c:v>192.00579999999999</c:v>
                </c:pt>
                <c:pt idx="625">
                  <c:v>191.74879999999999</c:v>
                </c:pt>
                <c:pt idx="626">
                  <c:v>191.97470000000001</c:v>
                </c:pt>
                <c:pt idx="627">
                  <c:v>189.31489999999999</c:v>
                </c:pt>
                <c:pt idx="628">
                  <c:v>193.5925</c:v>
                </c:pt>
                <c:pt idx="629">
                  <c:v>196.03100000000001</c:v>
                </c:pt>
                <c:pt idx="630">
                  <c:v>193.4374</c:v>
                </c:pt>
                <c:pt idx="631">
                  <c:v>194.4682</c:v>
                </c:pt>
                <c:pt idx="632">
                  <c:v>193.1985</c:v>
                </c:pt>
                <c:pt idx="633">
                  <c:v>197.40860000000001</c:v>
                </c:pt>
                <c:pt idx="634">
                  <c:v>197.7037</c:v>
                </c:pt>
                <c:pt idx="635">
                  <c:v>201.80770000000001</c:v>
                </c:pt>
                <c:pt idx="636">
                  <c:v>202.60849999999999</c:v>
                </c:pt>
                <c:pt idx="637">
                  <c:v>200.4178</c:v>
                </c:pt>
                <c:pt idx="638">
                  <c:v>201.25460000000001</c:v>
                </c:pt>
                <c:pt idx="639">
                  <c:v>199.45310000000001</c:v>
                </c:pt>
                <c:pt idx="640">
                  <c:v>195.76009999999999</c:v>
                </c:pt>
                <c:pt idx="641">
                  <c:v>195.36089999999999</c:v>
                </c:pt>
                <c:pt idx="642">
                  <c:v>196.32660000000001</c:v>
                </c:pt>
                <c:pt idx="643">
                  <c:v>198.50139999999999</c:v>
                </c:pt>
                <c:pt idx="644">
                  <c:v>197.5343</c:v>
                </c:pt>
                <c:pt idx="645">
                  <c:v>199.17089999999999</c:v>
                </c:pt>
                <c:pt idx="646">
                  <c:v>193.7013</c:v>
                </c:pt>
                <c:pt idx="647">
                  <c:v>195.66050000000001</c:v>
                </c:pt>
                <c:pt idx="648">
                  <c:v>195.2808</c:v>
                </c:pt>
                <c:pt idx="649">
                  <c:v>196.42</c:v>
                </c:pt>
                <c:pt idx="650">
                  <c:v>193.48390000000001</c:v>
                </c:pt>
                <c:pt idx="651">
                  <c:v>194.87809999999999</c:v>
                </c:pt>
                <c:pt idx="652">
                  <c:v>194.3364</c:v>
                </c:pt>
                <c:pt idx="653">
                  <c:v>191.857</c:v>
                </c:pt>
                <c:pt idx="654">
                  <c:v>193.6276</c:v>
                </c:pt>
                <c:pt idx="655">
                  <c:v>198.95760000000001</c:v>
                </c:pt>
                <c:pt idx="656">
                  <c:v>197.32919999999999</c:v>
                </c:pt>
                <c:pt idx="657">
                  <c:v>196.166</c:v>
                </c:pt>
                <c:pt idx="658">
                  <c:v>195.22980000000001</c:v>
                </c:pt>
                <c:pt idx="659">
                  <c:v>192.81790000000001</c:v>
                </c:pt>
                <c:pt idx="660">
                  <c:v>192.93899999999999</c:v>
                </c:pt>
                <c:pt idx="661">
                  <c:v>195.7655</c:v>
                </c:pt>
                <c:pt idx="662">
                  <c:v>196.47049999999999</c:v>
                </c:pt>
                <c:pt idx="663">
                  <c:v>195.51169999999999</c:v>
                </c:pt>
                <c:pt idx="664">
                  <c:v>194.22200000000001</c:v>
                </c:pt>
                <c:pt idx="665">
                  <c:v>192.37260000000001</c:v>
                </c:pt>
                <c:pt idx="666">
                  <c:v>190.99430000000001</c:v>
                </c:pt>
                <c:pt idx="667">
                  <c:v>187.94399999999999</c:v>
                </c:pt>
                <c:pt idx="668">
                  <c:v>187.31270000000001</c:v>
                </c:pt>
                <c:pt idx="669">
                  <c:v>196.7578</c:v>
                </c:pt>
                <c:pt idx="670">
                  <c:v>196.315</c:v>
                </c:pt>
                <c:pt idx="671">
                  <c:v>196.9676</c:v>
                </c:pt>
                <c:pt idx="672">
                  <c:v>198.58160000000001</c:v>
                </c:pt>
                <c:pt idx="673">
                  <c:v>196.13390000000001</c:v>
                </c:pt>
                <c:pt idx="674">
                  <c:v>196.1011</c:v>
                </c:pt>
                <c:pt idx="675">
                  <c:v>197.20269999999999</c:v>
                </c:pt>
                <c:pt idx="676">
                  <c:v>194.23580000000001</c:v>
                </c:pt>
                <c:pt idx="677">
                  <c:v>199.88409999999999</c:v>
                </c:pt>
                <c:pt idx="678">
                  <c:v>203.8442</c:v>
                </c:pt>
                <c:pt idx="679">
                  <c:v>197.02279999999999</c:v>
                </c:pt>
                <c:pt idx="680">
                  <c:v>199.4221</c:v>
                </c:pt>
                <c:pt idx="681">
                  <c:v>204.0136</c:v>
                </c:pt>
                <c:pt idx="682">
                  <c:v>199.8597</c:v>
                </c:pt>
                <c:pt idx="683">
                  <c:v>195.04429999999999</c:v>
                </c:pt>
                <c:pt idx="684">
                  <c:v>196.88200000000001</c:v>
                </c:pt>
                <c:pt idx="685">
                  <c:v>196.315</c:v>
                </c:pt>
                <c:pt idx="686">
                  <c:v>197.5575</c:v>
                </c:pt>
                <c:pt idx="687">
                  <c:v>191.3279</c:v>
                </c:pt>
                <c:pt idx="688">
                  <c:v>189.7328</c:v>
                </c:pt>
                <c:pt idx="689">
                  <c:v>191.67490000000001</c:v>
                </c:pt>
                <c:pt idx="690">
                  <c:v>198.107</c:v>
                </c:pt>
                <c:pt idx="691">
                  <c:v>192.4676</c:v>
                </c:pt>
                <c:pt idx="692">
                  <c:v>193.34389999999999</c:v>
                </c:pt>
                <c:pt idx="693">
                  <c:v>191.53980000000001</c:v>
                </c:pt>
                <c:pt idx="694">
                  <c:v>185.9385</c:v>
                </c:pt>
                <c:pt idx="695">
                  <c:v>190.10400000000001</c:v>
                </c:pt>
                <c:pt idx="696">
                  <c:v>192.1378</c:v>
                </c:pt>
                <c:pt idx="697">
                  <c:v>192.4855</c:v>
                </c:pt>
                <c:pt idx="698">
                  <c:v>188.1695</c:v>
                </c:pt>
                <c:pt idx="699">
                  <c:v>187.3417</c:v>
                </c:pt>
                <c:pt idx="700">
                  <c:v>194.88069999999999</c:v>
                </c:pt>
                <c:pt idx="701">
                  <c:v>200.13900000000001</c:v>
                </c:pt>
                <c:pt idx="702">
                  <c:v>192.75819999999999</c:v>
                </c:pt>
                <c:pt idx="703">
                  <c:v>191.49760000000001</c:v>
                </c:pt>
                <c:pt idx="704">
                  <c:v>193.43029999999999</c:v>
                </c:pt>
                <c:pt idx="705">
                  <c:v>193.8304</c:v>
                </c:pt>
                <c:pt idx="706">
                  <c:v>191.55590000000001</c:v>
                </c:pt>
                <c:pt idx="707">
                  <c:v>190.8811</c:v>
                </c:pt>
                <c:pt idx="708">
                  <c:v>196.25659999999999</c:v>
                </c:pt>
                <c:pt idx="709">
                  <c:v>196.0865</c:v>
                </c:pt>
                <c:pt idx="710">
                  <c:v>196.4281</c:v>
                </c:pt>
                <c:pt idx="711">
                  <c:v>192.9632</c:v>
                </c:pt>
                <c:pt idx="712">
                  <c:v>191.57509999999999</c:v>
                </c:pt>
                <c:pt idx="713">
                  <c:v>194.38759999999999</c:v>
                </c:pt>
                <c:pt idx="714">
                  <c:v>192.70599999999999</c:v>
                </c:pt>
                <c:pt idx="715">
                  <c:v>191.21449999999999</c:v>
                </c:pt>
                <c:pt idx="716">
                  <c:v>193.7115</c:v>
                </c:pt>
                <c:pt idx="717">
                  <c:v>198.1583</c:v>
                </c:pt>
                <c:pt idx="718">
                  <c:v>196.33930000000001</c:v>
                </c:pt>
                <c:pt idx="719">
                  <c:v>194.20310000000001</c:v>
                </c:pt>
                <c:pt idx="720">
                  <c:v>193.67529999999999</c:v>
                </c:pt>
                <c:pt idx="721">
                  <c:v>192.97300000000001</c:v>
                </c:pt>
                <c:pt idx="722">
                  <c:v>192.73159999999999</c:v>
                </c:pt>
                <c:pt idx="723">
                  <c:v>190.57579999999999</c:v>
                </c:pt>
                <c:pt idx="724">
                  <c:v>191.44049999999999</c:v>
                </c:pt>
                <c:pt idx="725">
                  <c:v>194.751</c:v>
                </c:pt>
                <c:pt idx="726">
                  <c:v>193.12029999999999</c:v>
                </c:pt>
                <c:pt idx="727">
                  <c:v>196.1773</c:v>
                </c:pt>
                <c:pt idx="728">
                  <c:v>195.2825</c:v>
                </c:pt>
                <c:pt idx="729">
                  <c:v>193.8415</c:v>
                </c:pt>
                <c:pt idx="730">
                  <c:v>190.05430000000001</c:v>
                </c:pt>
                <c:pt idx="731">
                  <c:v>190.79490000000001</c:v>
                </c:pt>
                <c:pt idx="732">
                  <c:v>192.05969999999999</c:v>
                </c:pt>
                <c:pt idx="733">
                  <c:v>192.81979999999999</c:v>
                </c:pt>
                <c:pt idx="734">
                  <c:v>193.64920000000001</c:v>
                </c:pt>
                <c:pt idx="735">
                  <c:v>192.52209999999999</c:v>
                </c:pt>
                <c:pt idx="736">
                  <c:v>194.32300000000001</c:v>
                </c:pt>
                <c:pt idx="737">
                  <c:v>190.47739999999999</c:v>
                </c:pt>
                <c:pt idx="738">
                  <c:v>189.03270000000001</c:v>
                </c:pt>
                <c:pt idx="739">
                  <c:v>194.45529999999999</c:v>
                </c:pt>
                <c:pt idx="740">
                  <c:v>195.98169999999999</c:v>
                </c:pt>
                <c:pt idx="741">
                  <c:v>200.82310000000001</c:v>
                </c:pt>
                <c:pt idx="742">
                  <c:v>191.9692</c:v>
                </c:pt>
                <c:pt idx="743">
                  <c:v>194.1799</c:v>
                </c:pt>
                <c:pt idx="744">
                  <c:v>193.5044</c:v>
                </c:pt>
                <c:pt idx="745">
                  <c:v>194.5068</c:v>
                </c:pt>
                <c:pt idx="746">
                  <c:v>192.41800000000001</c:v>
                </c:pt>
                <c:pt idx="747">
                  <c:v>186.68039999999999</c:v>
                </c:pt>
                <c:pt idx="748">
                  <c:v>190.26310000000001</c:v>
                </c:pt>
                <c:pt idx="749">
                  <c:v>193.01900000000001</c:v>
                </c:pt>
                <c:pt idx="750">
                  <c:v>193.01759999999999</c:v>
                </c:pt>
                <c:pt idx="751">
                  <c:v>193.43780000000001</c:v>
                </c:pt>
                <c:pt idx="752">
                  <c:v>193.6096</c:v>
                </c:pt>
                <c:pt idx="753">
                  <c:v>190.684</c:v>
                </c:pt>
                <c:pt idx="754">
                  <c:v>195.16309999999999</c:v>
                </c:pt>
                <c:pt idx="755">
                  <c:v>194.72149999999999</c:v>
                </c:pt>
                <c:pt idx="756">
                  <c:v>188.9271</c:v>
                </c:pt>
                <c:pt idx="757">
                  <c:v>193.12280000000001</c:v>
                </c:pt>
                <c:pt idx="758">
                  <c:v>196.38229999999999</c:v>
                </c:pt>
                <c:pt idx="759">
                  <c:v>196.1181</c:v>
                </c:pt>
                <c:pt idx="760">
                  <c:v>190.90119999999999</c:v>
                </c:pt>
                <c:pt idx="761">
                  <c:v>190.18600000000001</c:v>
                </c:pt>
                <c:pt idx="762">
                  <c:v>194.26339999999999</c:v>
                </c:pt>
                <c:pt idx="763">
                  <c:v>196.0153</c:v>
                </c:pt>
                <c:pt idx="764">
                  <c:v>194.16919999999999</c:v>
                </c:pt>
                <c:pt idx="765">
                  <c:v>192.66980000000001</c:v>
                </c:pt>
                <c:pt idx="766">
                  <c:v>192.79</c:v>
                </c:pt>
                <c:pt idx="767">
                  <c:v>192.14850000000001</c:v>
                </c:pt>
                <c:pt idx="768">
                  <c:v>194.11779999999999</c:v>
                </c:pt>
                <c:pt idx="769">
                  <c:v>196.64789999999999</c:v>
                </c:pt>
                <c:pt idx="770">
                  <c:v>191.1643</c:v>
                </c:pt>
                <c:pt idx="771">
                  <c:v>191.7159</c:v>
                </c:pt>
                <c:pt idx="772">
                  <c:v>195.47620000000001</c:v>
                </c:pt>
                <c:pt idx="773">
                  <c:v>193.46709999999999</c:v>
                </c:pt>
                <c:pt idx="774">
                  <c:v>188.12479999999999</c:v>
                </c:pt>
                <c:pt idx="775">
                  <c:v>190.08410000000001</c:v>
                </c:pt>
                <c:pt idx="776">
                  <c:v>11.87602</c:v>
                </c:pt>
                <c:pt idx="777">
                  <c:v>22.558769999999999</c:v>
                </c:pt>
                <c:pt idx="778">
                  <c:v>31.54683</c:v>
                </c:pt>
                <c:pt idx="779">
                  <c:v>36.23433</c:v>
                </c:pt>
                <c:pt idx="780">
                  <c:v>44.983449999999998</c:v>
                </c:pt>
                <c:pt idx="781">
                  <c:v>47.53689</c:v>
                </c:pt>
                <c:pt idx="782">
                  <c:v>61.579479999999997</c:v>
                </c:pt>
                <c:pt idx="783">
                  <c:v>123.9308</c:v>
                </c:pt>
                <c:pt idx="784">
                  <c:v>171.30160000000001</c:v>
                </c:pt>
                <c:pt idx="785">
                  <c:v>201.88290000000001</c:v>
                </c:pt>
                <c:pt idx="786">
                  <c:v>211.48269999999999</c:v>
                </c:pt>
                <c:pt idx="787">
                  <c:v>205.2252</c:v>
                </c:pt>
                <c:pt idx="788">
                  <c:v>197.77860000000001</c:v>
                </c:pt>
                <c:pt idx="789">
                  <c:v>196.55770000000001</c:v>
                </c:pt>
                <c:pt idx="790">
                  <c:v>194.20699999999999</c:v>
                </c:pt>
                <c:pt idx="791">
                  <c:v>195.92769999999999</c:v>
                </c:pt>
                <c:pt idx="792">
                  <c:v>196.6995</c:v>
                </c:pt>
                <c:pt idx="793">
                  <c:v>193.99359999999999</c:v>
                </c:pt>
                <c:pt idx="794">
                  <c:v>192.108</c:v>
                </c:pt>
                <c:pt idx="795">
                  <c:v>191.685</c:v>
                </c:pt>
                <c:pt idx="796">
                  <c:v>194.08359999999999</c:v>
                </c:pt>
                <c:pt idx="797">
                  <c:v>191.4436</c:v>
                </c:pt>
                <c:pt idx="798">
                  <c:v>189.67410000000001</c:v>
                </c:pt>
                <c:pt idx="799">
                  <c:v>193.0745</c:v>
                </c:pt>
                <c:pt idx="800">
                  <c:v>194.2878</c:v>
                </c:pt>
                <c:pt idx="801">
                  <c:v>196.55109999999999</c:v>
                </c:pt>
                <c:pt idx="802">
                  <c:v>195.5823</c:v>
                </c:pt>
                <c:pt idx="803">
                  <c:v>194.30019999999999</c:v>
                </c:pt>
                <c:pt idx="804">
                  <c:v>193.61539999999999</c:v>
                </c:pt>
                <c:pt idx="805">
                  <c:v>194.10159999999999</c:v>
                </c:pt>
                <c:pt idx="806">
                  <c:v>196.70320000000001</c:v>
                </c:pt>
                <c:pt idx="807">
                  <c:v>200.84020000000001</c:v>
                </c:pt>
                <c:pt idx="808">
                  <c:v>198.81370000000001</c:v>
                </c:pt>
                <c:pt idx="809">
                  <c:v>195.88749999999999</c:v>
                </c:pt>
                <c:pt idx="810">
                  <c:v>197.3724</c:v>
                </c:pt>
                <c:pt idx="811">
                  <c:v>197.22499999999999</c:v>
                </c:pt>
                <c:pt idx="812">
                  <c:v>196.18219999999999</c:v>
                </c:pt>
                <c:pt idx="813">
                  <c:v>196.5087</c:v>
                </c:pt>
                <c:pt idx="814">
                  <c:v>204.23410000000001</c:v>
                </c:pt>
                <c:pt idx="815">
                  <c:v>204.8246</c:v>
                </c:pt>
                <c:pt idx="816">
                  <c:v>202.1121</c:v>
                </c:pt>
                <c:pt idx="817">
                  <c:v>200.88079999999999</c:v>
                </c:pt>
                <c:pt idx="818">
                  <c:v>200.61330000000001</c:v>
                </c:pt>
                <c:pt idx="819">
                  <c:v>199.26560000000001</c:v>
                </c:pt>
                <c:pt idx="820">
                  <c:v>200.3022</c:v>
                </c:pt>
                <c:pt idx="821">
                  <c:v>200.89779999999999</c:v>
                </c:pt>
                <c:pt idx="822">
                  <c:v>198.3535</c:v>
                </c:pt>
                <c:pt idx="823">
                  <c:v>198.84780000000001</c:v>
                </c:pt>
                <c:pt idx="824">
                  <c:v>198.06360000000001</c:v>
                </c:pt>
                <c:pt idx="825">
                  <c:v>198.50550000000001</c:v>
                </c:pt>
                <c:pt idx="826">
                  <c:v>201.1772</c:v>
                </c:pt>
                <c:pt idx="827">
                  <c:v>201.61959999999999</c:v>
                </c:pt>
                <c:pt idx="828">
                  <c:v>199.40469999999999</c:v>
                </c:pt>
                <c:pt idx="829">
                  <c:v>200.352</c:v>
                </c:pt>
                <c:pt idx="830">
                  <c:v>204.7671</c:v>
                </c:pt>
                <c:pt idx="831">
                  <c:v>202.2028</c:v>
                </c:pt>
                <c:pt idx="832">
                  <c:v>200.19540000000001</c:v>
                </c:pt>
                <c:pt idx="833">
                  <c:v>202.0016</c:v>
                </c:pt>
                <c:pt idx="834">
                  <c:v>200.6574</c:v>
                </c:pt>
                <c:pt idx="835">
                  <c:v>196.23599999999999</c:v>
                </c:pt>
                <c:pt idx="836">
                  <c:v>204.81049999999999</c:v>
                </c:pt>
                <c:pt idx="837">
                  <c:v>204.47900000000001</c:v>
                </c:pt>
                <c:pt idx="838">
                  <c:v>201.6857</c:v>
                </c:pt>
                <c:pt idx="839">
                  <c:v>203.7593</c:v>
                </c:pt>
                <c:pt idx="840">
                  <c:v>202.44139999999999</c:v>
                </c:pt>
                <c:pt idx="841">
                  <c:v>202.47219999999999</c:v>
                </c:pt>
                <c:pt idx="842">
                  <c:v>201.99950000000001</c:v>
                </c:pt>
                <c:pt idx="843">
                  <c:v>199.8493</c:v>
                </c:pt>
                <c:pt idx="844">
                  <c:v>202.60400000000001</c:v>
                </c:pt>
                <c:pt idx="845">
                  <c:v>205.56450000000001</c:v>
                </c:pt>
                <c:pt idx="846">
                  <c:v>200.95740000000001</c:v>
                </c:pt>
                <c:pt idx="847">
                  <c:v>198.45339999999999</c:v>
                </c:pt>
                <c:pt idx="848">
                  <c:v>197.43350000000001</c:v>
                </c:pt>
                <c:pt idx="849">
                  <c:v>197.51730000000001</c:v>
                </c:pt>
                <c:pt idx="850">
                  <c:v>195.82419999999999</c:v>
                </c:pt>
                <c:pt idx="851">
                  <c:v>198.01220000000001</c:v>
                </c:pt>
                <c:pt idx="852">
                  <c:v>198.44110000000001</c:v>
                </c:pt>
                <c:pt idx="853">
                  <c:v>202.76009999999999</c:v>
                </c:pt>
                <c:pt idx="854">
                  <c:v>204.80619999999999</c:v>
                </c:pt>
                <c:pt idx="855">
                  <c:v>204.7749</c:v>
                </c:pt>
                <c:pt idx="856">
                  <c:v>198.54140000000001</c:v>
                </c:pt>
                <c:pt idx="857">
                  <c:v>199.40450000000001</c:v>
                </c:pt>
                <c:pt idx="858">
                  <c:v>203.32249999999999</c:v>
                </c:pt>
                <c:pt idx="859">
                  <c:v>205.21260000000001</c:v>
                </c:pt>
                <c:pt idx="860">
                  <c:v>196.98259999999999</c:v>
                </c:pt>
                <c:pt idx="861">
                  <c:v>197.5849</c:v>
                </c:pt>
                <c:pt idx="862">
                  <c:v>201.3725</c:v>
                </c:pt>
                <c:pt idx="863">
                  <c:v>202.00649999999999</c:v>
                </c:pt>
                <c:pt idx="864">
                  <c:v>204.91460000000001</c:v>
                </c:pt>
                <c:pt idx="865">
                  <c:v>197.6018</c:v>
                </c:pt>
                <c:pt idx="866">
                  <c:v>196.68459999999999</c:v>
                </c:pt>
                <c:pt idx="867">
                  <c:v>199.75370000000001</c:v>
                </c:pt>
                <c:pt idx="868">
                  <c:v>197.47460000000001</c:v>
                </c:pt>
                <c:pt idx="869">
                  <c:v>203.40180000000001</c:v>
                </c:pt>
                <c:pt idx="870">
                  <c:v>200.69919999999999</c:v>
                </c:pt>
                <c:pt idx="871">
                  <c:v>200.71520000000001</c:v>
                </c:pt>
                <c:pt idx="872">
                  <c:v>201.20410000000001</c:v>
                </c:pt>
                <c:pt idx="873">
                  <c:v>200.85339999999999</c:v>
                </c:pt>
                <c:pt idx="874">
                  <c:v>199.49789999999999</c:v>
                </c:pt>
                <c:pt idx="875">
                  <c:v>202.56569999999999</c:v>
                </c:pt>
                <c:pt idx="876">
                  <c:v>205.06479999999999</c:v>
                </c:pt>
                <c:pt idx="877">
                  <c:v>204.78149999999999</c:v>
                </c:pt>
                <c:pt idx="878">
                  <c:v>201.71029999999999</c:v>
                </c:pt>
                <c:pt idx="879">
                  <c:v>198.98009999999999</c:v>
                </c:pt>
                <c:pt idx="880">
                  <c:v>203.7835</c:v>
                </c:pt>
                <c:pt idx="881">
                  <c:v>200.28800000000001</c:v>
                </c:pt>
                <c:pt idx="882">
                  <c:v>202.5189</c:v>
                </c:pt>
                <c:pt idx="883">
                  <c:v>200.69210000000001</c:v>
                </c:pt>
                <c:pt idx="884">
                  <c:v>197.95840000000001</c:v>
                </c:pt>
                <c:pt idx="885">
                  <c:v>194.6447</c:v>
                </c:pt>
                <c:pt idx="886">
                  <c:v>195.1371</c:v>
                </c:pt>
                <c:pt idx="887">
                  <c:v>203.57230000000001</c:v>
                </c:pt>
                <c:pt idx="888">
                  <c:v>198.96969999999999</c:v>
                </c:pt>
                <c:pt idx="889">
                  <c:v>199.81110000000001</c:v>
                </c:pt>
                <c:pt idx="890">
                  <c:v>201.8201</c:v>
                </c:pt>
                <c:pt idx="891">
                  <c:v>199.78059999999999</c:v>
                </c:pt>
                <c:pt idx="892">
                  <c:v>203.01490000000001</c:v>
                </c:pt>
                <c:pt idx="893">
                  <c:v>204.81030000000001</c:v>
                </c:pt>
                <c:pt idx="894">
                  <c:v>201.61490000000001</c:v>
                </c:pt>
                <c:pt idx="895">
                  <c:v>202.036</c:v>
                </c:pt>
                <c:pt idx="896">
                  <c:v>198.51750000000001</c:v>
                </c:pt>
                <c:pt idx="897">
                  <c:v>200.05330000000001</c:v>
                </c:pt>
                <c:pt idx="898">
                  <c:v>205.34950000000001</c:v>
                </c:pt>
                <c:pt idx="899">
                  <c:v>204.09729999999999</c:v>
                </c:pt>
                <c:pt idx="900">
                  <c:v>202.05500000000001</c:v>
                </c:pt>
                <c:pt idx="901">
                  <c:v>202.99860000000001</c:v>
                </c:pt>
                <c:pt idx="902">
                  <c:v>200.1276</c:v>
                </c:pt>
                <c:pt idx="903">
                  <c:v>199.45089999999999</c:v>
                </c:pt>
                <c:pt idx="904">
                  <c:v>199.13220000000001</c:v>
                </c:pt>
                <c:pt idx="905">
                  <c:v>200.61150000000001</c:v>
                </c:pt>
                <c:pt idx="906">
                  <c:v>198.54259999999999</c:v>
                </c:pt>
                <c:pt idx="907">
                  <c:v>201.12970000000001</c:v>
                </c:pt>
                <c:pt idx="908">
                  <c:v>201.24420000000001</c:v>
                </c:pt>
                <c:pt idx="909">
                  <c:v>202.40860000000001</c:v>
                </c:pt>
                <c:pt idx="910">
                  <c:v>200.2226</c:v>
                </c:pt>
                <c:pt idx="911">
                  <c:v>197.61859999999999</c:v>
                </c:pt>
                <c:pt idx="912">
                  <c:v>199.41849999999999</c:v>
                </c:pt>
                <c:pt idx="913">
                  <c:v>205.27369999999999</c:v>
                </c:pt>
                <c:pt idx="914">
                  <c:v>203.57900000000001</c:v>
                </c:pt>
                <c:pt idx="915">
                  <c:v>206.68199999999999</c:v>
                </c:pt>
                <c:pt idx="916">
                  <c:v>201.9289</c:v>
                </c:pt>
                <c:pt idx="917">
                  <c:v>198.7756</c:v>
                </c:pt>
                <c:pt idx="918">
                  <c:v>199.14340000000001</c:v>
                </c:pt>
                <c:pt idx="919">
                  <c:v>199.67099999999999</c:v>
                </c:pt>
                <c:pt idx="920">
                  <c:v>198.7987</c:v>
                </c:pt>
                <c:pt idx="921">
                  <c:v>204.8518</c:v>
                </c:pt>
                <c:pt idx="922">
                  <c:v>203.10130000000001</c:v>
                </c:pt>
                <c:pt idx="923">
                  <c:v>205.98949999999999</c:v>
                </c:pt>
                <c:pt idx="924">
                  <c:v>203.7302</c:v>
                </c:pt>
                <c:pt idx="925">
                  <c:v>198.85919999999999</c:v>
                </c:pt>
                <c:pt idx="926">
                  <c:v>194.76169999999999</c:v>
                </c:pt>
                <c:pt idx="927">
                  <c:v>196.55019999999999</c:v>
                </c:pt>
                <c:pt idx="928">
                  <c:v>203.49100000000001</c:v>
                </c:pt>
                <c:pt idx="929">
                  <c:v>201.81389999999999</c:v>
                </c:pt>
                <c:pt idx="930">
                  <c:v>199.72370000000001</c:v>
                </c:pt>
                <c:pt idx="931">
                  <c:v>200.6234</c:v>
                </c:pt>
                <c:pt idx="932">
                  <c:v>201.11680000000001</c:v>
                </c:pt>
                <c:pt idx="933">
                  <c:v>198.62610000000001</c:v>
                </c:pt>
                <c:pt idx="934">
                  <c:v>202.20169999999999</c:v>
                </c:pt>
                <c:pt idx="935">
                  <c:v>203.98060000000001</c:v>
                </c:pt>
                <c:pt idx="936">
                  <c:v>200.30619999999999</c:v>
                </c:pt>
                <c:pt idx="937">
                  <c:v>201.98570000000001</c:v>
                </c:pt>
                <c:pt idx="938">
                  <c:v>200.1302</c:v>
                </c:pt>
                <c:pt idx="939">
                  <c:v>197.84190000000001</c:v>
                </c:pt>
                <c:pt idx="940">
                  <c:v>199.47800000000001</c:v>
                </c:pt>
                <c:pt idx="941">
                  <c:v>202.35400000000001</c:v>
                </c:pt>
                <c:pt idx="942">
                  <c:v>202.8981</c:v>
                </c:pt>
                <c:pt idx="943">
                  <c:v>203.08340000000001</c:v>
                </c:pt>
                <c:pt idx="944">
                  <c:v>204.28649999999999</c:v>
                </c:pt>
                <c:pt idx="945">
                  <c:v>206.35910000000001</c:v>
                </c:pt>
                <c:pt idx="946">
                  <c:v>203.79820000000001</c:v>
                </c:pt>
                <c:pt idx="947">
                  <c:v>198.0461</c:v>
                </c:pt>
                <c:pt idx="948">
                  <c:v>205.58439999999999</c:v>
                </c:pt>
                <c:pt idx="949">
                  <c:v>201.131</c:v>
                </c:pt>
                <c:pt idx="950">
                  <c:v>200.44579999999999</c:v>
                </c:pt>
                <c:pt idx="951">
                  <c:v>202.68450000000001</c:v>
                </c:pt>
                <c:pt idx="952">
                  <c:v>203.06819999999999</c:v>
                </c:pt>
                <c:pt idx="953">
                  <c:v>200.91929999999999</c:v>
                </c:pt>
                <c:pt idx="954">
                  <c:v>200.0181</c:v>
                </c:pt>
                <c:pt idx="955">
                  <c:v>202.52090000000001</c:v>
                </c:pt>
                <c:pt idx="956">
                  <c:v>199.19970000000001</c:v>
                </c:pt>
                <c:pt idx="957">
                  <c:v>200.3098</c:v>
                </c:pt>
                <c:pt idx="958">
                  <c:v>197.65010000000001</c:v>
                </c:pt>
                <c:pt idx="959">
                  <c:v>196.0438</c:v>
                </c:pt>
                <c:pt idx="960">
                  <c:v>199.6131</c:v>
                </c:pt>
                <c:pt idx="961">
                  <c:v>203.30410000000001</c:v>
                </c:pt>
                <c:pt idx="962">
                  <c:v>198.81530000000001</c:v>
                </c:pt>
                <c:pt idx="963">
                  <c:v>201.26480000000001</c:v>
                </c:pt>
                <c:pt idx="964">
                  <c:v>202.5009</c:v>
                </c:pt>
                <c:pt idx="965">
                  <c:v>200.26580000000001</c:v>
                </c:pt>
                <c:pt idx="966">
                  <c:v>200.1266</c:v>
                </c:pt>
                <c:pt idx="967">
                  <c:v>200.5171</c:v>
                </c:pt>
                <c:pt idx="968">
                  <c:v>207.39779999999999</c:v>
                </c:pt>
                <c:pt idx="969">
                  <c:v>205.1515</c:v>
                </c:pt>
                <c:pt idx="970">
                  <c:v>204.93180000000001</c:v>
                </c:pt>
                <c:pt idx="971">
                  <c:v>206.8373</c:v>
                </c:pt>
                <c:pt idx="972">
                  <c:v>202.97929999999999</c:v>
                </c:pt>
                <c:pt idx="973">
                  <c:v>200.3194</c:v>
                </c:pt>
                <c:pt idx="974">
                  <c:v>201.49619999999999</c:v>
                </c:pt>
                <c:pt idx="975">
                  <c:v>201.1942</c:v>
                </c:pt>
                <c:pt idx="976">
                  <c:v>200.17240000000001</c:v>
                </c:pt>
                <c:pt idx="977">
                  <c:v>203.6926</c:v>
                </c:pt>
                <c:pt idx="978">
                  <c:v>201.04480000000001</c:v>
                </c:pt>
                <c:pt idx="979">
                  <c:v>201.41839999999999</c:v>
                </c:pt>
                <c:pt idx="980">
                  <c:v>204.45490000000001</c:v>
                </c:pt>
                <c:pt idx="981">
                  <c:v>205.03989999999999</c:v>
                </c:pt>
                <c:pt idx="982">
                  <c:v>204.6824</c:v>
                </c:pt>
                <c:pt idx="983">
                  <c:v>203.39769999999999</c:v>
                </c:pt>
                <c:pt idx="984">
                  <c:v>203.12819999999999</c:v>
                </c:pt>
                <c:pt idx="985">
                  <c:v>199.4247</c:v>
                </c:pt>
                <c:pt idx="986">
                  <c:v>201.2047</c:v>
                </c:pt>
                <c:pt idx="987">
                  <c:v>201.49770000000001</c:v>
                </c:pt>
                <c:pt idx="988">
                  <c:v>201.8236</c:v>
                </c:pt>
                <c:pt idx="989">
                  <c:v>202.3809</c:v>
                </c:pt>
                <c:pt idx="990">
                  <c:v>199.00960000000001</c:v>
                </c:pt>
                <c:pt idx="991">
                  <c:v>199.3331</c:v>
                </c:pt>
                <c:pt idx="992">
                  <c:v>200.39869999999999</c:v>
                </c:pt>
                <c:pt idx="993">
                  <c:v>196.28450000000001</c:v>
                </c:pt>
                <c:pt idx="994">
                  <c:v>195.87559999999999</c:v>
                </c:pt>
                <c:pt idx="995">
                  <c:v>202.60980000000001</c:v>
                </c:pt>
                <c:pt idx="996">
                  <c:v>205.36959999999999</c:v>
                </c:pt>
                <c:pt idx="997">
                  <c:v>204.7338</c:v>
                </c:pt>
                <c:pt idx="998">
                  <c:v>207.56659999999999</c:v>
                </c:pt>
                <c:pt idx="999">
                  <c:v>207.39179999999999</c:v>
                </c:pt>
                <c:pt idx="1000">
                  <c:v>198.8426</c:v>
                </c:pt>
                <c:pt idx="1001">
                  <c:v>198.74160000000001</c:v>
                </c:pt>
                <c:pt idx="1002">
                  <c:v>202.2373</c:v>
                </c:pt>
                <c:pt idx="1003">
                  <c:v>200.25200000000001</c:v>
                </c:pt>
                <c:pt idx="1004">
                  <c:v>197.99299999999999</c:v>
                </c:pt>
                <c:pt idx="1005">
                  <c:v>202.28149999999999</c:v>
                </c:pt>
                <c:pt idx="1006">
                  <c:v>204.02520000000001</c:v>
                </c:pt>
                <c:pt idx="1007">
                  <c:v>203.20070000000001</c:v>
                </c:pt>
                <c:pt idx="1008">
                  <c:v>201.9708</c:v>
                </c:pt>
                <c:pt idx="1009">
                  <c:v>197.32310000000001</c:v>
                </c:pt>
                <c:pt idx="1010">
                  <c:v>198.92420000000001</c:v>
                </c:pt>
                <c:pt idx="1011">
                  <c:v>200.31450000000001</c:v>
                </c:pt>
                <c:pt idx="1012">
                  <c:v>198.55099999999999</c:v>
                </c:pt>
                <c:pt idx="1013">
                  <c:v>201.34970000000001</c:v>
                </c:pt>
                <c:pt idx="1014">
                  <c:v>201.71559999999999</c:v>
                </c:pt>
                <c:pt idx="1015">
                  <c:v>206.86539999999999</c:v>
                </c:pt>
                <c:pt idx="1016">
                  <c:v>211.43209999999999</c:v>
                </c:pt>
                <c:pt idx="1017">
                  <c:v>205.0265</c:v>
                </c:pt>
                <c:pt idx="1018">
                  <c:v>201.17009999999999</c:v>
                </c:pt>
                <c:pt idx="1019">
                  <c:v>201.68029999999999</c:v>
                </c:pt>
                <c:pt idx="1020">
                  <c:v>206.648</c:v>
                </c:pt>
                <c:pt idx="1021">
                  <c:v>204.52799999999999</c:v>
                </c:pt>
                <c:pt idx="1022">
                  <c:v>204.26830000000001</c:v>
                </c:pt>
                <c:pt idx="1023">
                  <c:v>197.46350000000001</c:v>
                </c:pt>
                <c:pt idx="1024">
                  <c:v>198.45089999999999</c:v>
                </c:pt>
                <c:pt idx="1025">
                  <c:v>199.67679999999999</c:v>
                </c:pt>
                <c:pt idx="1026">
                  <c:v>201.25229999999999</c:v>
                </c:pt>
                <c:pt idx="1027">
                  <c:v>199.7638</c:v>
                </c:pt>
                <c:pt idx="1028">
                  <c:v>203.13480000000001</c:v>
                </c:pt>
                <c:pt idx="1029">
                  <c:v>203.14250000000001</c:v>
                </c:pt>
                <c:pt idx="1030">
                  <c:v>200.4144</c:v>
                </c:pt>
                <c:pt idx="1031">
                  <c:v>200.33019999999999</c:v>
                </c:pt>
                <c:pt idx="1032">
                  <c:v>200.56059999999999</c:v>
                </c:pt>
                <c:pt idx="1033">
                  <c:v>202.32730000000001</c:v>
                </c:pt>
                <c:pt idx="1034">
                  <c:v>203.19630000000001</c:v>
                </c:pt>
                <c:pt idx="1035">
                  <c:v>198.5515</c:v>
                </c:pt>
                <c:pt idx="1036">
                  <c:v>196.7525</c:v>
                </c:pt>
                <c:pt idx="1037">
                  <c:v>198.63290000000001</c:v>
                </c:pt>
                <c:pt idx="1038">
                  <c:v>195.85059999999999</c:v>
                </c:pt>
                <c:pt idx="1039">
                  <c:v>194.73849999999999</c:v>
                </c:pt>
                <c:pt idx="1040">
                  <c:v>201.94460000000001</c:v>
                </c:pt>
                <c:pt idx="1041">
                  <c:v>202.19290000000001</c:v>
                </c:pt>
                <c:pt idx="1042">
                  <c:v>201.15</c:v>
                </c:pt>
                <c:pt idx="1043">
                  <c:v>201.11799999999999</c:v>
                </c:pt>
                <c:pt idx="1044">
                  <c:v>201.4684</c:v>
                </c:pt>
                <c:pt idx="1045">
                  <c:v>201.54259999999999</c:v>
                </c:pt>
                <c:pt idx="1046">
                  <c:v>200.93629999999999</c:v>
                </c:pt>
                <c:pt idx="1047">
                  <c:v>198.10290000000001</c:v>
                </c:pt>
                <c:pt idx="1048">
                  <c:v>198.9958</c:v>
                </c:pt>
                <c:pt idx="1049">
                  <c:v>202.04</c:v>
                </c:pt>
                <c:pt idx="1050">
                  <c:v>206.3193</c:v>
                </c:pt>
                <c:pt idx="1051">
                  <c:v>204.35310000000001</c:v>
                </c:pt>
                <c:pt idx="1052">
                  <c:v>198.65729999999999</c:v>
                </c:pt>
                <c:pt idx="1053">
                  <c:v>199.20330000000001</c:v>
                </c:pt>
                <c:pt idx="1054">
                  <c:v>201.01840000000001</c:v>
                </c:pt>
                <c:pt idx="1055">
                  <c:v>196.13900000000001</c:v>
                </c:pt>
                <c:pt idx="1056">
                  <c:v>195.8372</c:v>
                </c:pt>
                <c:pt idx="1057">
                  <c:v>205.35929999999999</c:v>
                </c:pt>
                <c:pt idx="1058">
                  <c:v>204.4024</c:v>
                </c:pt>
                <c:pt idx="1059">
                  <c:v>200.12540000000001</c:v>
                </c:pt>
                <c:pt idx="1060">
                  <c:v>199.25460000000001</c:v>
                </c:pt>
                <c:pt idx="1061">
                  <c:v>200.17519999999999</c:v>
                </c:pt>
                <c:pt idx="1062">
                  <c:v>195.79179999999999</c:v>
                </c:pt>
                <c:pt idx="1063">
                  <c:v>202.47929999999999</c:v>
                </c:pt>
                <c:pt idx="1064">
                  <c:v>200.93469999999999</c:v>
                </c:pt>
                <c:pt idx="1065">
                  <c:v>201.41030000000001</c:v>
                </c:pt>
                <c:pt idx="1066">
                  <c:v>202.97559999999999</c:v>
                </c:pt>
                <c:pt idx="1067">
                  <c:v>202.916</c:v>
                </c:pt>
                <c:pt idx="1068">
                  <c:v>200.0076</c:v>
                </c:pt>
                <c:pt idx="1069">
                  <c:v>200.9676</c:v>
                </c:pt>
                <c:pt idx="1070">
                  <c:v>202.95949999999999</c:v>
                </c:pt>
                <c:pt idx="1071">
                  <c:v>201.08670000000001</c:v>
                </c:pt>
                <c:pt idx="1072">
                  <c:v>200.16890000000001</c:v>
                </c:pt>
                <c:pt idx="1073">
                  <c:v>201.62540000000001</c:v>
                </c:pt>
                <c:pt idx="1074">
                  <c:v>204.4761</c:v>
                </c:pt>
                <c:pt idx="1075">
                  <c:v>197.1431</c:v>
                </c:pt>
                <c:pt idx="1076">
                  <c:v>199.226</c:v>
                </c:pt>
                <c:pt idx="1077">
                  <c:v>203.6053</c:v>
                </c:pt>
                <c:pt idx="1078">
                  <c:v>204.70009999999999</c:v>
                </c:pt>
                <c:pt idx="1079">
                  <c:v>199.74100000000001</c:v>
                </c:pt>
                <c:pt idx="1080">
                  <c:v>200.28649999999999</c:v>
                </c:pt>
                <c:pt idx="1081">
                  <c:v>200.38300000000001</c:v>
                </c:pt>
                <c:pt idx="1082">
                  <c:v>199.84020000000001</c:v>
                </c:pt>
                <c:pt idx="1083">
                  <c:v>198.02019999999999</c:v>
                </c:pt>
                <c:pt idx="1084">
                  <c:v>200.0264</c:v>
                </c:pt>
                <c:pt idx="1085">
                  <c:v>202.47210000000001</c:v>
                </c:pt>
                <c:pt idx="1086">
                  <c:v>200.9143</c:v>
                </c:pt>
                <c:pt idx="1087">
                  <c:v>199.8596</c:v>
                </c:pt>
                <c:pt idx="1088">
                  <c:v>201.3751</c:v>
                </c:pt>
                <c:pt idx="1089">
                  <c:v>200.54079999999999</c:v>
                </c:pt>
                <c:pt idx="1090">
                  <c:v>199.9511</c:v>
                </c:pt>
                <c:pt idx="1091">
                  <c:v>199.5866</c:v>
                </c:pt>
                <c:pt idx="1092">
                  <c:v>199.3784</c:v>
                </c:pt>
                <c:pt idx="1093">
                  <c:v>203.76990000000001</c:v>
                </c:pt>
                <c:pt idx="1094">
                  <c:v>203.52010000000001</c:v>
                </c:pt>
                <c:pt idx="1095">
                  <c:v>196.84309999999999</c:v>
                </c:pt>
                <c:pt idx="1096">
                  <c:v>196.9091</c:v>
                </c:pt>
                <c:pt idx="1097">
                  <c:v>199.2253</c:v>
                </c:pt>
                <c:pt idx="1098">
                  <c:v>198.28440000000001</c:v>
                </c:pt>
                <c:pt idx="1099">
                  <c:v>198.4359</c:v>
                </c:pt>
                <c:pt idx="1100">
                  <c:v>193.18530000000001</c:v>
                </c:pt>
                <c:pt idx="1101">
                  <c:v>196.57919999999999</c:v>
                </c:pt>
                <c:pt idx="1102">
                  <c:v>198.65379999999999</c:v>
                </c:pt>
                <c:pt idx="1103">
                  <c:v>203.18979999999999</c:v>
                </c:pt>
                <c:pt idx="1104">
                  <c:v>202.0985</c:v>
                </c:pt>
                <c:pt idx="1105">
                  <c:v>198.30199999999999</c:v>
                </c:pt>
                <c:pt idx="1106">
                  <c:v>198.02330000000001</c:v>
                </c:pt>
                <c:pt idx="1107">
                  <c:v>199.47909999999999</c:v>
                </c:pt>
                <c:pt idx="1108">
                  <c:v>201.274</c:v>
                </c:pt>
                <c:pt idx="1109">
                  <c:v>202.81610000000001</c:v>
                </c:pt>
                <c:pt idx="1110">
                  <c:v>204.4298</c:v>
                </c:pt>
                <c:pt idx="1111">
                  <c:v>201.4316</c:v>
                </c:pt>
                <c:pt idx="1112">
                  <c:v>202.43879999999999</c:v>
                </c:pt>
                <c:pt idx="1113">
                  <c:v>199.07329999999999</c:v>
                </c:pt>
                <c:pt idx="1114">
                  <c:v>203.01419999999999</c:v>
                </c:pt>
                <c:pt idx="1115">
                  <c:v>203.1909</c:v>
                </c:pt>
                <c:pt idx="1116">
                  <c:v>200.7193</c:v>
                </c:pt>
                <c:pt idx="1117">
                  <c:v>196.7064</c:v>
                </c:pt>
                <c:pt idx="1118">
                  <c:v>198.2302</c:v>
                </c:pt>
                <c:pt idx="1119">
                  <c:v>200.69229999999999</c:v>
                </c:pt>
                <c:pt idx="1120">
                  <c:v>198.58789999999999</c:v>
                </c:pt>
                <c:pt idx="1121">
                  <c:v>199.79589999999999</c:v>
                </c:pt>
                <c:pt idx="1122">
                  <c:v>202.18860000000001</c:v>
                </c:pt>
                <c:pt idx="1123">
                  <c:v>206.46190000000001</c:v>
                </c:pt>
                <c:pt idx="1124">
                  <c:v>204.0068</c:v>
                </c:pt>
                <c:pt idx="1125">
                  <c:v>200.5453</c:v>
                </c:pt>
                <c:pt idx="1126">
                  <c:v>199.4366</c:v>
                </c:pt>
                <c:pt idx="1127">
                  <c:v>200.2431</c:v>
                </c:pt>
                <c:pt idx="1128">
                  <c:v>199.2551</c:v>
                </c:pt>
                <c:pt idx="1129">
                  <c:v>206.08840000000001</c:v>
                </c:pt>
                <c:pt idx="1130">
                  <c:v>200.3295</c:v>
                </c:pt>
                <c:pt idx="1131">
                  <c:v>198.8177</c:v>
                </c:pt>
                <c:pt idx="1132">
                  <c:v>200.97499999999999</c:v>
                </c:pt>
                <c:pt idx="1133">
                  <c:v>201.98490000000001</c:v>
                </c:pt>
                <c:pt idx="1134">
                  <c:v>202.8783</c:v>
                </c:pt>
                <c:pt idx="1135">
                  <c:v>207.48679999999999</c:v>
                </c:pt>
                <c:pt idx="1136">
                  <c:v>204.83449999999999</c:v>
                </c:pt>
                <c:pt idx="1137">
                  <c:v>199.59450000000001</c:v>
                </c:pt>
                <c:pt idx="1138">
                  <c:v>199.97200000000001</c:v>
                </c:pt>
                <c:pt idx="1139">
                  <c:v>199.21549999999999</c:v>
                </c:pt>
                <c:pt idx="1140">
                  <c:v>196.8603</c:v>
                </c:pt>
                <c:pt idx="1141">
                  <c:v>199.29650000000001</c:v>
                </c:pt>
                <c:pt idx="1142">
                  <c:v>197.18979999999999</c:v>
                </c:pt>
                <c:pt idx="1143">
                  <c:v>199.06530000000001</c:v>
                </c:pt>
                <c:pt idx="1144">
                  <c:v>202.43219999999999</c:v>
                </c:pt>
                <c:pt idx="1145">
                  <c:v>206.35120000000001</c:v>
                </c:pt>
                <c:pt idx="1146">
                  <c:v>206.20949999999999</c:v>
                </c:pt>
                <c:pt idx="1147">
                  <c:v>203.33600000000001</c:v>
                </c:pt>
                <c:pt idx="1148">
                  <c:v>202.46279999999999</c:v>
                </c:pt>
                <c:pt idx="1149">
                  <c:v>206.3937</c:v>
                </c:pt>
                <c:pt idx="1150">
                  <c:v>196.4427</c:v>
                </c:pt>
                <c:pt idx="1151">
                  <c:v>202.29810000000001</c:v>
                </c:pt>
                <c:pt idx="1152">
                  <c:v>202.77080000000001</c:v>
                </c:pt>
                <c:pt idx="1153">
                  <c:v>196.88849999999999</c:v>
                </c:pt>
                <c:pt idx="1154">
                  <c:v>200.16409999999999</c:v>
                </c:pt>
                <c:pt idx="1155">
                  <c:v>195.327</c:v>
                </c:pt>
                <c:pt idx="1156">
                  <c:v>200.8039</c:v>
                </c:pt>
                <c:pt idx="1157">
                  <c:v>201.3253</c:v>
                </c:pt>
                <c:pt idx="1158">
                  <c:v>199.4211</c:v>
                </c:pt>
                <c:pt idx="1159">
                  <c:v>199.51060000000001</c:v>
                </c:pt>
                <c:pt idx="1160">
                  <c:v>197.11250000000001</c:v>
                </c:pt>
                <c:pt idx="1161">
                  <c:v>198.03639999999999</c:v>
                </c:pt>
                <c:pt idx="1162">
                  <c:v>198.49440000000001</c:v>
                </c:pt>
                <c:pt idx="1163">
                  <c:v>197.25299999999999</c:v>
                </c:pt>
                <c:pt idx="1164">
                  <c:v>202.93729999999999</c:v>
                </c:pt>
                <c:pt idx="1165">
                  <c:v>206.4837</c:v>
                </c:pt>
                <c:pt idx="1166">
                  <c:v>201.72219999999999</c:v>
                </c:pt>
                <c:pt idx="1167">
                  <c:v>201.4162</c:v>
                </c:pt>
                <c:pt idx="1168">
                  <c:v>200.44659999999999</c:v>
                </c:pt>
                <c:pt idx="1169">
                  <c:v>202.27789999999999</c:v>
                </c:pt>
                <c:pt idx="1170">
                  <c:v>202.84110000000001</c:v>
                </c:pt>
                <c:pt idx="1171">
                  <c:v>198.33850000000001</c:v>
                </c:pt>
                <c:pt idx="1172">
                  <c:v>199.35470000000001</c:v>
                </c:pt>
                <c:pt idx="1173">
                  <c:v>201.90280000000001</c:v>
                </c:pt>
                <c:pt idx="1174">
                  <c:v>197.2473</c:v>
                </c:pt>
                <c:pt idx="1175">
                  <c:v>195.8561</c:v>
                </c:pt>
                <c:pt idx="1176">
                  <c:v>203.5522</c:v>
                </c:pt>
                <c:pt idx="1177">
                  <c:v>205.88310000000001</c:v>
                </c:pt>
                <c:pt idx="1178">
                  <c:v>196.3047</c:v>
                </c:pt>
                <c:pt idx="1179">
                  <c:v>200.38980000000001</c:v>
                </c:pt>
                <c:pt idx="1180">
                  <c:v>201.02529999999999</c:v>
                </c:pt>
                <c:pt idx="1181">
                  <c:v>199.9727</c:v>
                </c:pt>
                <c:pt idx="1182">
                  <c:v>197.90129999999999</c:v>
                </c:pt>
                <c:pt idx="1183">
                  <c:v>201.3956</c:v>
                </c:pt>
                <c:pt idx="1184">
                  <c:v>197.63339999999999</c:v>
                </c:pt>
                <c:pt idx="1185">
                  <c:v>191.76570000000001</c:v>
                </c:pt>
                <c:pt idx="1186">
                  <c:v>196.52209999999999</c:v>
                </c:pt>
                <c:pt idx="1187">
                  <c:v>197.5752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982720"/>
        <c:axId val="156093440"/>
      </c:lineChart>
      <c:catAx>
        <c:axId val="156064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500"/>
                </a:pPr>
                <a:r>
                  <a:rPr lang="en-US" sz="1500"/>
                  <a:t>Distance (m)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500" b="1"/>
            </a:pPr>
            <a:endParaRPr lang="en-US"/>
          </a:p>
        </c:txPr>
        <c:crossAx val="156091520"/>
        <c:crosses val="autoZero"/>
        <c:auto val="1"/>
        <c:lblAlgn val="ctr"/>
        <c:lblOffset val="100"/>
        <c:noMultiLvlLbl val="0"/>
      </c:catAx>
      <c:valAx>
        <c:axId val="156091520"/>
        <c:scaling>
          <c:orientation val="minMax"/>
          <c:min val="4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800"/>
                </a:pPr>
                <a:r>
                  <a:rPr lang="en-US" sz="1800"/>
                  <a:t>Heart Rate - bpm</a:t>
                </a:r>
              </a:p>
            </c:rich>
          </c:tx>
          <c:layout>
            <c:manualLayout>
              <c:xMode val="edge"/>
              <c:yMode val="edge"/>
              <c:x val="5.3368658225314723E-3"/>
              <c:y val="0.31202955319021303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txPr>
          <a:bodyPr anchor="t" anchorCtr="0"/>
          <a:lstStyle/>
          <a:p>
            <a:pPr>
              <a:defRPr sz="1500" b="1"/>
            </a:pPr>
            <a:endParaRPr lang="en-US"/>
          </a:p>
        </c:txPr>
        <c:crossAx val="156064768"/>
        <c:crosses val="autoZero"/>
        <c:crossBetween val="between"/>
      </c:valAx>
      <c:valAx>
        <c:axId val="156093440"/>
        <c:scaling>
          <c:orientation val="minMax"/>
          <c:max val="400"/>
          <c:min val="10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600"/>
                </a:pPr>
                <a:r>
                  <a:rPr lang="en-US" sz="1600"/>
                  <a:t>Watts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200" b="1"/>
            </a:pPr>
            <a:endParaRPr lang="en-US"/>
          </a:p>
        </c:txPr>
        <c:crossAx val="159982720"/>
        <c:crosses val="max"/>
        <c:crossBetween val="between"/>
      </c:valAx>
      <c:catAx>
        <c:axId val="159982720"/>
        <c:scaling>
          <c:orientation val="minMax"/>
        </c:scaling>
        <c:delete val="1"/>
        <c:axPos val="b"/>
        <c:majorTickMark val="out"/>
        <c:minorTickMark val="none"/>
        <c:tickLblPos val="none"/>
        <c:crossAx val="156093440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overlay val="0"/>
      <c:txPr>
        <a:bodyPr/>
        <a:lstStyle/>
        <a:p>
          <a:pPr>
            <a:defRPr sz="2000" b="1"/>
          </a:pPr>
          <a:endParaRPr lang="en-US"/>
        </a:p>
      </c:txPr>
    </c:legend>
    <c:plotVisOnly val="1"/>
    <c:dispBlanksAs val="zero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6623201165037365E-2"/>
          <c:y val="6.6850654076197391E-2"/>
          <c:w val="0.8138291682954627"/>
          <c:h val="0.7850562730784667"/>
        </c:manualLayout>
      </c:layout>
      <c:areaChart>
        <c:grouping val="standard"/>
        <c:varyColors val="0"/>
        <c:ser>
          <c:idx val="0"/>
          <c:order val="0"/>
          <c:tx>
            <c:strRef>
              <c:f>'HR Chart Data'!$E$7</c:f>
              <c:strCache>
                <c:ptCount val="1"/>
                <c:pt idx="0">
                  <c:v>&lt;UT2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[0]!HRData1</c:f>
              <c:numCache>
                <c:formatCode>General</c:formatCode>
                <c:ptCount val="1188"/>
                <c:pt idx="0">
                  <c:v>0</c:v>
                </c:pt>
                <c:pt idx="1">
                  <c:v>94</c:v>
                </c:pt>
                <c:pt idx="2">
                  <c:v>96</c:v>
                </c:pt>
                <c:pt idx="3">
                  <c:v>98</c:v>
                </c:pt>
                <c:pt idx="4">
                  <c:v>101</c:v>
                </c:pt>
                <c:pt idx="5">
                  <c:v>104</c:v>
                </c:pt>
                <c:pt idx="6">
                  <c:v>107</c:v>
                </c:pt>
                <c:pt idx="7">
                  <c:v>109</c:v>
                </c:pt>
                <c:pt idx="8">
                  <c:v>111</c:v>
                </c:pt>
                <c:pt idx="9">
                  <c:v>113</c:v>
                </c:pt>
                <c:pt idx="10">
                  <c:v>114</c:v>
                </c:pt>
                <c:pt idx="11">
                  <c:v>115</c:v>
                </c:pt>
                <c:pt idx="12">
                  <c:v>115</c:v>
                </c:pt>
                <c:pt idx="13">
                  <c:v>116</c:v>
                </c:pt>
                <c:pt idx="14">
                  <c:v>117</c:v>
                </c:pt>
                <c:pt idx="15">
                  <c:v>118</c:v>
                </c:pt>
                <c:pt idx="16">
                  <c:v>119</c:v>
                </c:pt>
                <c:pt idx="17">
                  <c:v>121</c:v>
                </c:pt>
                <c:pt idx="18">
                  <c:v>122</c:v>
                </c:pt>
                <c:pt idx="19">
                  <c:v>123</c:v>
                </c:pt>
                <c:pt idx="20">
                  <c:v>125</c:v>
                </c:pt>
                <c:pt idx="21">
                  <c:v>126</c:v>
                </c:pt>
                <c:pt idx="22">
                  <c:v>126</c:v>
                </c:pt>
                <c:pt idx="23">
                  <c:v>127</c:v>
                </c:pt>
                <c:pt idx="24">
                  <c:v>127</c:v>
                </c:pt>
                <c:pt idx="25">
                  <c:v>128</c:v>
                </c:pt>
                <c:pt idx="26">
                  <c:v>128</c:v>
                </c:pt>
                <c:pt idx="27">
                  <c:v>129</c:v>
                </c:pt>
                <c:pt idx="28">
                  <c:v>130</c:v>
                </c:pt>
                <c:pt idx="29">
                  <c:v>130</c:v>
                </c:pt>
                <c:pt idx="30">
                  <c:v>130</c:v>
                </c:pt>
                <c:pt idx="31">
                  <c:v>130</c:v>
                </c:pt>
                <c:pt idx="32">
                  <c:v>130</c:v>
                </c:pt>
                <c:pt idx="33">
                  <c:v>130</c:v>
                </c:pt>
                <c:pt idx="34">
                  <c:v>131</c:v>
                </c:pt>
                <c:pt idx="35">
                  <c:v>131</c:v>
                </c:pt>
                <c:pt idx="36">
                  <c:v>132</c:v>
                </c:pt>
                <c:pt idx="37">
                  <c:v>132</c:v>
                </c:pt>
                <c:pt idx="38">
                  <c:v>132</c:v>
                </c:pt>
                <c:pt idx="39">
                  <c:v>132</c:v>
                </c:pt>
                <c:pt idx="40">
                  <c:v>132</c:v>
                </c:pt>
                <c:pt idx="41">
                  <c:v>132</c:v>
                </c:pt>
                <c:pt idx="42">
                  <c:v>132</c:v>
                </c:pt>
                <c:pt idx="43">
                  <c:v>132</c:v>
                </c:pt>
                <c:pt idx="44">
                  <c:v>132</c:v>
                </c:pt>
                <c:pt idx="45">
                  <c:v>132</c:v>
                </c:pt>
                <c:pt idx="46">
                  <c:v>132</c:v>
                </c:pt>
                <c:pt idx="47">
                  <c:v>131</c:v>
                </c:pt>
                <c:pt idx="48">
                  <c:v>132</c:v>
                </c:pt>
                <c:pt idx="49">
                  <c:v>132</c:v>
                </c:pt>
                <c:pt idx="50">
                  <c:v>131</c:v>
                </c:pt>
                <c:pt idx="51">
                  <c:v>132</c:v>
                </c:pt>
                <c:pt idx="52">
                  <c:v>132</c:v>
                </c:pt>
                <c:pt idx="53">
                  <c:v>132</c:v>
                </c:pt>
                <c:pt idx="54">
                  <c:v>132</c:v>
                </c:pt>
                <c:pt idx="55">
                  <c:v>132</c:v>
                </c:pt>
                <c:pt idx="56">
                  <c:v>132</c:v>
                </c:pt>
                <c:pt idx="57">
                  <c:v>132</c:v>
                </c:pt>
                <c:pt idx="58">
                  <c:v>132</c:v>
                </c:pt>
                <c:pt idx="59">
                  <c:v>133</c:v>
                </c:pt>
                <c:pt idx="60">
                  <c:v>133</c:v>
                </c:pt>
                <c:pt idx="61">
                  <c:v>133</c:v>
                </c:pt>
                <c:pt idx="62">
                  <c:v>133</c:v>
                </c:pt>
                <c:pt idx="63">
                  <c:v>133</c:v>
                </c:pt>
                <c:pt idx="64">
                  <c:v>132</c:v>
                </c:pt>
                <c:pt idx="65">
                  <c:v>132</c:v>
                </c:pt>
                <c:pt idx="66">
                  <c:v>132</c:v>
                </c:pt>
                <c:pt idx="67">
                  <c:v>132</c:v>
                </c:pt>
                <c:pt idx="68">
                  <c:v>132</c:v>
                </c:pt>
                <c:pt idx="69">
                  <c:v>133</c:v>
                </c:pt>
                <c:pt idx="70">
                  <c:v>132</c:v>
                </c:pt>
                <c:pt idx="71">
                  <c:v>132</c:v>
                </c:pt>
                <c:pt idx="72">
                  <c:v>132</c:v>
                </c:pt>
                <c:pt idx="73">
                  <c:v>132</c:v>
                </c:pt>
                <c:pt idx="74">
                  <c:v>131</c:v>
                </c:pt>
                <c:pt idx="75">
                  <c:v>131</c:v>
                </c:pt>
                <c:pt idx="76">
                  <c:v>131</c:v>
                </c:pt>
                <c:pt idx="77">
                  <c:v>131</c:v>
                </c:pt>
                <c:pt idx="78">
                  <c:v>131</c:v>
                </c:pt>
                <c:pt idx="79">
                  <c:v>131</c:v>
                </c:pt>
                <c:pt idx="80">
                  <c:v>132</c:v>
                </c:pt>
                <c:pt idx="81">
                  <c:v>132</c:v>
                </c:pt>
                <c:pt idx="82">
                  <c:v>132</c:v>
                </c:pt>
                <c:pt idx="83">
                  <c:v>132</c:v>
                </c:pt>
                <c:pt idx="84">
                  <c:v>133</c:v>
                </c:pt>
                <c:pt idx="85">
                  <c:v>132</c:v>
                </c:pt>
                <c:pt idx="86">
                  <c:v>132</c:v>
                </c:pt>
                <c:pt idx="87">
                  <c:v>132</c:v>
                </c:pt>
                <c:pt idx="88">
                  <c:v>132</c:v>
                </c:pt>
                <c:pt idx="89">
                  <c:v>132</c:v>
                </c:pt>
                <c:pt idx="90">
                  <c:v>132</c:v>
                </c:pt>
                <c:pt idx="91">
                  <c:v>132</c:v>
                </c:pt>
                <c:pt idx="92">
                  <c:v>132</c:v>
                </c:pt>
                <c:pt idx="93">
                  <c:v>133</c:v>
                </c:pt>
                <c:pt idx="94">
                  <c:v>133</c:v>
                </c:pt>
                <c:pt idx="95">
                  <c:v>133</c:v>
                </c:pt>
                <c:pt idx="96">
                  <c:v>133</c:v>
                </c:pt>
                <c:pt idx="97">
                  <c:v>133</c:v>
                </c:pt>
                <c:pt idx="98">
                  <c:v>132</c:v>
                </c:pt>
                <c:pt idx="99">
                  <c:v>132</c:v>
                </c:pt>
                <c:pt idx="100">
                  <c:v>133</c:v>
                </c:pt>
                <c:pt idx="101">
                  <c:v>133</c:v>
                </c:pt>
                <c:pt idx="102">
                  <c:v>133</c:v>
                </c:pt>
                <c:pt idx="103">
                  <c:v>133</c:v>
                </c:pt>
                <c:pt idx="104">
                  <c:v>133</c:v>
                </c:pt>
                <c:pt idx="105">
                  <c:v>133</c:v>
                </c:pt>
                <c:pt idx="106">
                  <c:v>133</c:v>
                </c:pt>
                <c:pt idx="107">
                  <c:v>133</c:v>
                </c:pt>
                <c:pt idx="108">
                  <c:v>133</c:v>
                </c:pt>
                <c:pt idx="109">
                  <c:v>132</c:v>
                </c:pt>
                <c:pt idx="110">
                  <c:v>132</c:v>
                </c:pt>
                <c:pt idx="111">
                  <c:v>132</c:v>
                </c:pt>
                <c:pt idx="112">
                  <c:v>132</c:v>
                </c:pt>
                <c:pt idx="113">
                  <c:v>132</c:v>
                </c:pt>
                <c:pt idx="114">
                  <c:v>133</c:v>
                </c:pt>
                <c:pt idx="115">
                  <c:v>133</c:v>
                </c:pt>
                <c:pt idx="116">
                  <c:v>133</c:v>
                </c:pt>
                <c:pt idx="117">
                  <c:v>133</c:v>
                </c:pt>
                <c:pt idx="118">
                  <c:v>132</c:v>
                </c:pt>
                <c:pt idx="119">
                  <c:v>132</c:v>
                </c:pt>
                <c:pt idx="120">
                  <c:v>132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134</c:v>
                </c:pt>
                <c:pt idx="125">
                  <c:v>134</c:v>
                </c:pt>
                <c:pt idx="126">
                  <c:v>134</c:v>
                </c:pt>
                <c:pt idx="127">
                  <c:v>135</c:v>
                </c:pt>
                <c:pt idx="128">
                  <c:v>135</c:v>
                </c:pt>
                <c:pt idx="129">
                  <c:v>135</c:v>
                </c:pt>
                <c:pt idx="130">
                  <c:v>135</c:v>
                </c:pt>
                <c:pt idx="131">
                  <c:v>135</c:v>
                </c:pt>
                <c:pt idx="132">
                  <c:v>135</c:v>
                </c:pt>
                <c:pt idx="133">
                  <c:v>134</c:v>
                </c:pt>
                <c:pt idx="134">
                  <c:v>134</c:v>
                </c:pt>
                <c:pt idx="135">
                  <c:v>134</c:v>
                </c:pt>
                <c:pt idx="136">
                  <c:v>135</c:v>
                </c:pt>
                <c:pt idx="137">
                  <c:v>135</c:v>
                </c:pt>
                <c:pt idx="138">
                  <c:v>135</c:v>
                </c:pt>
                <c:pt idx="139">
                  <c:v>136</c:v>
                </c:pt>
                <c:pt idx="140">
                  <c:v>136</c:v>
                </c:pt>
                <c:pt idx="141">
                  <c:v>135</c:v>
                </c:pt>
                <c:pt idx="142">
                  <c:v>134</c:v>
                </c:pt>
                <c:pt idx="143">
                  <c:v>132</c:v>
                </c:pt>
                <c:pt idx="144">
                  <c:v>132</c:v>
                </c:pt>
                <c:pt idx="145">
                  <c:v>131</c:v>
                </c:pt>
                <c:pt idx="146">
                  <c:v>132</c:v>
                </c:pt>
                <c:pt idx="147">
                  <c:v>132</c:v>
                </c:pt>
                <c:pt idx="148">
                  <c:v>132</c:v>
                </c:pt>
                <c:pt idx="149">
                  <c:v>133</c:v>
                </c:pt>
                <c:pt idx="150">
                  <c:v>133</c:v>
                </c:pt>
                <c:pt idx="151">
                  <c:v>133</c:v>
                </c:pt>
                <c:pt idx="152">
                  <c:v>134</c:v>
                </c:pt>
                <c:pt idx="153">
                  <c:v>134</c:v>
                </c:pt>
                <c:pt idx="154">
                  <c:v>134</c:v>
                </c:pt>
                <c:pt idx="155">
                  <c:v>135</c:v>
                </c:pt>
                <c:pt idx="156">
                  <c:v>134</c:v>
                </c:pt>
                <c:pt idx="157">
                  <c:v>134</c:v>
                </c:pt>
                <c:pt idx="158">
                  <c:v>134</c:v>
                </c:pt>
                <c:pt idx="159">
                  <c:v>134</c:v>
                </c:pt>
                <c:pt idx="160">
                  <c:v>135</c:v>
                </c:pt>
                <c:pt idx="161">
                  <c:v>135</c:v>
                </c:pt>
                <c:pt idx="162">
                  <c:v>135</c:v>
                </c:pt>
                <c:pt idx="163">
                  <c:v>135</c:v>
                </c:pt>
                <c:pt idx="164">
                  <c:v>135</c:v>
                </c:pt>
                <c:pt idx="165">
                  <c:v>134</c:v>
                </c:pt>
                <c:pt idx="166">
                  <c:v>134</c:v>
                </c:pt>
                <c:pt idx="167">
                  <c:v>134</c:v>
                </c:pt>
                <c:pt idx="168">
                  <c:v>134</c:v>
                </c:pt>
                <c:pt idx="169">
                  <c:v>134</c:v>
                </c:pt>
                <c:pt idx="170">
                  <c:v>134</c:v>
                </c:pt>
                <c:pt idx="171">
                  <c:v>133</c:v>
                </c:pt>
                <c:pt idx="172">
                  <c:v>133</c:v>
                </c:pt>
                <c:pt idx="173">
                  <c:v>133</c:v>
                </c:pt>
                <c:pt idx="174">
                  <c:v>132</c:v>
                </c:pt>
                <c:pt idx="175">
                  <c:v>132</c:v>
                </c:pt>
                <c:pt idx="176">
                  <c:v>132</c:v>
                </c:pt>
                <c:pt idx="177">
                  <c:v>132</c:v>
                </c:pt>
                <c:pt idx="178">
                  <c:v>131</c:v>
                </c:pt>
                <c:pt idx="179">
                  <c:v>132</c:v>
                </c:pt>
                <c:pt idx="180">
                  <c:v>132</c:v>
                </c:pt>
                <c:pt idx="181">
                  <c:v>132</c:v>
                </c:pt>
                <c:pt idx="182">
                  <c:v>132</c:v>
                </c:pt>
                <c:pt idx="183">
                  <c:v>132</c:v>
                </c:pt>
                <c:pt idx="184">
                  <c:v>132</c:v>
                </c:pt>
                <c:pt idx="185">
                  <c:v>133</c:v>
                </c:pt>
                <c:pt idx="186">
                  <c:v>133</c:v>
                </c:pt>
                <c:pt idx="187">
                  <c:v>133</c:v>
                </c:pt>
                <c:pt idx="188">
                  <c:v>134</c:v>
                </c:pt>
                <c:pt idx="189">
                  <c:v>134</c:v>
                </c:pt>
                <c:pt idx="190">
                  <c:v>134</c:v>
                </c:pt>
                <c:pt idx="191">
                  <c:v>135</c:v>
                </c:pt>
                <c:pt idx="192">
                  <c:v>135</c:v>
                </c:pt>
                <c:pt idx="193">
                  <c:v>135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135</c:v>
                </c:pt>
                <c:pt idx="200">
                  <c:v>135</c:v>
                </c:pt>
                <c:pt idx="201">
                  <c:v>134</c:v>
                </c:pt>
                <c:pt idx="202">
                  <c:v>134</c:v>
                </c:pt>
                <c:pt idx="203">
                  <c:v>134</c:v>
                </c:pt>
                <c:pt idx="204">
                  <c:v>134</c:v>
                </c:pt>
                <c:pt idx="205">
                  <c:v>134</c:v>
                </c:pt>
                <c:pt idx="206">
                  <c:v>135</c:v>
                </c:pt>
                <c:pt idx="207">
                  <c:v>135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135</c:v>
                </c:pt>
                <c:pt idx="219">
                  <c:v>135</c:v>
                </c:pt>
                <c:pt idx="220">
                  <c:v>135</c:v>
                </c:pt>
                <c:pt idx="221">
                  <c:v>135</c:v>
                </c:pt>
                <c:pt idx="222">
                  <c:v>135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135</c:v>
                </c:pt>
                <c:pt idx="228">
                  <c:v>135</c:v>
                </c:pt>
                <c:pt idx="229">
                  <c:v>134</c:v>
                </c:pt>
                <c:pt idx="230">
                  <c:v>134</c:v>
                </c:pt>
                <c:pt idx="231">
                  <c:v>134</c:v>
                </c:pt>
                <c:pt idx="232">
                  <c:v>134</c:v>
                </c:pt>
                <c:pt idx="233">
                  <c:v>135</c:v>
                </c:pt>
                <c:pt idx="234">
                  <c:v>135</c:v>
                </c:pt>
                <c:pt idx="235">
                  <c:v>135</c:v>
                </c:pt>
                <c:pt idx="236">
                  <c:v>135</c:v>
                </c:pt>
                <c:pt idx="237">
                  <c:v>134</c:v>
                </c:pt>
                <c:pt idx="238">
                  <c:v>134</c:v>
                </c:pt>
                <c:pt idx="239">
                  <c:v>134</c:v>
                </c:pt>
                <c:pt idx="240">
                  <c:v>135</c:v>
                </c:pt>
                <c:pt idx="241">
                  <c:v>135</c:v>
                </c:pt>
                <c:pt idx="242">
                  <c:v>135</c:v>
                </c:pt>
                <c:pt idx="243">
                  <c:v>135</c:v>
                </c:pt>
                <c:pt idx="244">
                  <c:v>134</c:v>
                </c:pt>
                <c:pt idx="245">
                  <c:v>134</c:v>
                </c:pt>
                <c:pt idx="246">
                  <c:v>134</c:v>
                </c:pt>
                <c:pt idx="247">
                  <c:v>133</c:v>
                </c:pt>
                <c:pt idx="248">
                  <c:v>134</c:v>
                </c:pt>
                <c:pt idx="249">
                  <c:v>134</c:v>
                </c:pt>
                <c:pt idx="250">
                  <c:v>134</c:v>
                </c:pt>
                <c:pt idx="251">
                  <c:v>134</c:v>
                </c:pt>
                <c:pt idx="252">
                  <c:v>134</c:v>
                </c:pt>
                <c:pt idx="253">
                  <c:v>134</c:v>
                </c:pt>
                <c:pt idx="254">
                  <c:v>135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135</c:v>
                </c:pt>
                <c:pt idx="267">
                  <c:v>135</c:v>
                </c:pt>
                <c:pt idx="268">
                  <c:v>135</c:v>
                </c:pt>
                <c:pt idx="269">
                  <c:v>135</c:v>
                </c:pt>
                <c:pt idx="270">
                  <c:v>135</c:v>
                </c:pt>
                <c:pt idx="271">
                  <c:v>135</c:v>
                </c:pt>
                <c:pt idx="272">
                  <c:v>135</c:v>
                </c:pt>
                <c:pt idx="273">
                  <c:v>135</c:v>
                </c:pt>
                <c:pt idx="274">
                  <c:v>135</c:v>
                </c:pt>
                <c:pt idx="275">
                  <c:v>135</c:v>
                </c:pt>
                <c:pt idx="276">
                  <c:v>135</c:v>
                </c:pt>
                <c:pt idx="277">
                  <c:v>135</c:v>
                </c:pt>
                <c:pt idx="278">
                  <c:v>135</c:v>
                </c:pt>
                <c:pt idx="279">
                  <c:v>135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135</c:v>
                </c:pt>
                <c:pt idx="320">
                  <c:v>135</c:v>
                </c:pt>
                <c:pt idx="321">
                  <c:v>135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104</c:v>
                </c:pt>
                <c:pt idx="391">
                  <c:v>107</c:v>
                </c:pt>
                <c:pt idx="392">
                  <c:v>110</c:v>
                </c:pt>
                <c:pt idx="393">
                  <c:v>112</c:v>
                </c:pt>
                <c:pt idx="394">
                  <c:v>115</c:v>
                </c:pt>
                <c:pt idx="395">
                  <c:v>116</c:v>
                </c:pt>
                <c:pt idx="396">
                  <c:v>117</c:v>
                </c:pt>
                <c:pt idx="397">
                  <c:v>119</c:v>
                </c:pt>
                <c:pt idx="398">
                  <c:v>119</c:v>
                </c:pt>
                <c:pt idx="399">
                  <c:v>120</c:v>
                </c:pt>
                <c:pt idx="400">
                  <c:v>120</c:v>
                </c:pt>
                <c:pt idx="401">
                  <c:v>121</c:v>
                </c:pt>
                <c:pt idx="402">
                  <c:v>122</c:v>
                </c:pt>
                <c:pt idx="403">
                  <c:v>123</c:v>
                </c:pt>
                <c:pt idx="404">
                  <c:v>124</c:v>
                </c:pt>
                <c:pt idx="405">
                  <c:v>125</c:v>
                </c:pt>
                <c:pt idx="406">
                  <c:v>126</c:v>
                </c:pt>
                <c:pt idx="407">
                  <c:v>127</c:v>
                </c:pt>
                <c:pt idx="408">
                  <c:v>128</c:v>
                </c:pt>
                <c:pt idx="409">
                  <c:v>129</c:v>
                </c:pt>
                <c:pt idx="410">
                  <c:v>129</c:v>
                </c:pt>
                <c:pt idx="411">
                  <c:v>130</c:v>
                </c:pt>
                <c:pt idx="412">
                  <c:v>131</c:v>
                </c:pt>
                <c:pt idx="413">
                  <c:v>132</c:v>
                </c:pt>
                <c:pt idx="414">
                  <c:v>132</c:v>
                </c:pt>
                <c:pt idx="415">
                  <c:v>133</c:v>
                </c:pt>
                <c:pt idx="416">
                  <c:v>134</c:v>
                </c:pt>
                <c:pt idx="417">
                  <c:v>134</c:v>
                </c:pt>
                <c:pt idx="418">
                  <c:v>135</c:v>
                </c:pt>
                <c:pt idx="419">
                  <c:v>135</c:v>
                </c:pt>
                <c:pt idx="420">
                  <c:v>135</c:v>
                </c:pt>
                <c:pt idx="421">
                  <c:v>135</c:v>
                </c:pt>
                <c:pt idx="422">
                  <c:v>135</c:v>
                </c:pt>
                <c:pt idx="423">
                  <c:v>134</c:v>
                </c:pt>
                <c:pt idx="424">
                  <c:v>133</c:v>
                </c:pt>
                <c:pt idx="425">
                  <c:v>132</c:v>
                </c:pt>
                <c:pt idx="426">
                  <c:v>133</c:v>
                </c:pt>
                <c:pt idx="427">
                  <c:v>133</c:v>
                </c:pt>
                <c:pt idx="428">
                  <c:v>134</c:v>
                </c:pt>
                <c:pt idx="429">
                  <c:v>135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135</c:v>
                </c:pt>
                <c:pt idx="442">
                  <c:v>134</c:v>
                </c:pt>
                <c:pt idx="443">
                  <c:v>132</c:v>
                </c:pt>
                <c:pt idx="444">
                  <c:v>131</c:v>
                </c:pt>
                <c:pt idx="445">
                  <c:v>130</c:v>
                </c:pt>
                <c:pt idx="446">
                  <c:v>129</c:v>
                </c:pt>
                <c:pt idx="447">
                  <c:v>129</c:v>
                </c:pt>
                <c:pt idx="448">
                  <c:v>129</c:v>
                </c:pt>
                <c:pt idx="449">
                  <c:v>129</c:v>
                </c:pt>
                <c:pt idx="450">
                  <c:v>130</c:v>
                </c:pt>
                <c:pt idx="451">
                  <c:v>132</c:v>
                </c:pt>
                <c:pt idx="452">
                  <c:v>133</c:v>
                </c:pt>
                <c:pt idx="453">
                  <c:v>133</c:v>
                </c:pt>
                <c:pt idx="454">
                  <c:v>134</c:v>
                </c:pt>
                <c:pt idx="455">
                  <c:v>134</c:v>
                </c:pt>
                <c:pt idx="456">
                  <c:v>134</c:v>
                </c:pt>
                <c:pt idx="457">
                  <c:v>134</c:v>
                </c:pt>
                <c:pt idx="458">
                  <c:v>135</c:v>
                </c:pt>
                <c:pt idx="459">
                  <c:v>135</c:v>
                </c:pt>
                <c:pt idx="460">
                  <c:v>135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135</c:v>
                </c:pt>
                <c:pt idx="483">
                  <c:v>135</c:v>
                </c:pt>
                <c:pt idx="484">
                  <c:v>135</c:v>
                </c:pt>
                <c:pt idx="485">
                  <c:v>135</c:v>
                </c:pt>
                <c:pt idx="486">
                  <c:v>134</c:v>
                </c:pt>
                <c:pt idx="487">
                  <c:v>134</c:v>
                </c:pt>
                <c:pt idx="488">
                  <c:v>133</c:v>
                </c:pt>
                <c:pt idx="489">
                  <c:v>133</c:v>
                </c:pt>
                <c:pt idx="490">
                  <c:v>133</c:v>
                </c:pt>
                <c:pt idx="491">
                  <c:v>134</c:v>
                </c:pt>
                <c:pt idx="492">
                  <c:v>134</c:v>
                </c:pt>
                <c:pt idx="493">
                  <c:v>135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135</c:v>
                </c:pt>
                <c:pt idx="505">
                  <c:v>135</c:v>
                </c:pt>
                <c:pt idx="506">
                  <c:v>135</c:v>
                </c:pt>
                <c:pt idx="507">
                  <c:v>135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135</c:v>
                </c:pt>
                <c:pt idx="518">
                  <c:v>135</c:v>
                </c:pt>
                <c:pt idx="519">
                  <c:v>135</c:v>
                </c:pt>
                <c:pt idx="520">
                  <c:v>135</c:v>
                </c:pt>
                <c:pt idx="521">
                  <c:v>135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135</c:v>
                </c:pt>
                <c:pt idx="580">
                  <c:v>135</c:v>
                </c:pt>
                <c:pt idx="581">
                  <c:v>134</c:v>
                </c:pt>
                <c:pt idx="582">
                  <c:v>135</c:v>
                </c:pt>
                <c:pt idx="583">
                  <c:v>135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135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127</c:v>
                </c:pt>
                <c:pt idx="777">
                  <c:v>126</c:v>
                </c:pt>
                <c:pt idx="778">
                  <c:v>125</c:v>
                </c:pt>
                <c:pt idx="779">
                  <c:v>123</c:v>
                </c:pt>
                <c:pt idx="780">
                  <c:v>120</c:v>
                </c:pt>
                <c:pt idx="781">
                  <c:v>116</c:v>
                </c:pt>
                <c:pt idx="782">
                  <c:v>114</c:v>
                </c:pt>
                <c:pt idx="783">
                  <c:v>113</c:v>
                </c:pt>
                <c:pt idx="784">
                  <c:v>114</c:v>
                </c:pt>
                <c:pt idx="785">
                  <c:v>115</c:v>
                </c:pt>
                <c:pt idx="786">
                  <c:v>115</c:v>
                </c:pt>
                <c:pt idx="787">
                  <c:v>116</c:v>
                </c:pt>
                <c:pt idx="788">
                  <c:v>119</c:v>
                </c:pt>
                <c:pt idx="789">
                  <c:v>120</c:v>
                </c:pt>
                <c:pt idx="790">
                  <c:v>120</c:v>
                </c:pt>
                <c:pt idx="791">
                  <c:v>121</c:v>
                </c:pt>
                <c:pt idx="792">
                  <c:v>121</c:v>
                </c:pt>
                <c:pt idx="793">
                  <c:v>121</c:v>
                </c:pt>
                <c:pt idx="794">
                  <c:v>122</c:v>
                </c:pt>
                <c:pt idx="795">
                  <c:v>121</c:v>
                </c:pt>
                <c:pt idx="796">
                  <c:v>122</c:v>
                </c:pt>
                <c:pt idx="797">
                  <c:v>123</c:v>
                </c:pt>
                <c:pt idx="798">
                  <c:v>124</c:v>
                </c:pt>
                <c:pt idx="799">
                  <c:v>126</c:v>
                </c:pt>
                <c:pt idx="800">
                  <c:v>127</c:v>
                </c:pt>
                <c:pt idx="801">
                  <c:v>128</c:v>
                </c:pt>
                <c:pt idx="802">
                  <c:v>130</c:v>
                </c:pt>
                <c:pt idx="803">
                  <c:v>131</c:v>
                </c:pt>
                <c:pt idx="804">
                  <c:v>131</c:v>
                </c:pt>
                <c:pt idx="805">
                  <c:v>132</c:v>
                </c:pt>
                <c:pt idx="806">
                  <c:v>133</c:v>
                </c:pt>
                <c:pt idx="807">
                  <c:v>134</c:v>
                </c:pt>
                <c:pt idx="808">
                  <c:v>134</c:v>
                </c:pt>
                <c:pt idx="809">
                  <c:v>134</c:v>
                </c:pt>
                <c:pt idx="810">
                  <c:v>134</c:v>
                </c:pt>
                <c:pt idx="811">
                  <c:v>134</c:v>
                </c:pt>
                <c:pt idx="812">
                  <c:v>134</c:v>
                </c:pt>
                <c:pt idx="813">
                  <c:v>134</c:v>
                </c:pt>
                <c:pt idx="814">
                  <c:v>135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1"/>
          <c:order val="1"/>
          <c:tx>
            <c:strRef>
              <c:f>'HR Chart Data'!$F$7</c:f>
              <c:strCache>
                <c:ptCount val="1"/>
                <c:pt idx="0">
                  <c:v> UT2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[0]!HRData2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136</c:v>
                </c:pt>
                <c:pt idx="140">
                  <c:v>136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-4000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2"/>
          <c:order val="2"/>
          <c:tx>
            <c:strRef>
              <c:f>'HR Chart Data'!$G$7</c:f>
              <c:strCache>
                <c:ptCount val="1"/>
                <c:pt idx="0">
                  <c:v> UT1</c:v>
                </c:pt>
              </c:strCache>
            </c:strRef>
          </c:tx>
          <c:spPr>
            <a:solidFill>
              <a:srgbClr val="92D05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[0]!HRData3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143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143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-4000</c:v>
                </c:pt>
                <c:pt idx="1013">
                  <c:v>-4000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-4000</c:v>
                </c:pt>
                <c:pt idx="1055">
                  <c:v>-4000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3"/>
          <c:order val="3"/>
          <c:tx>
            <c:strRef>
              <c:f>'HR Chart Data'!$H$7</c:f>
              <c:strCache>
                <c:ptCount val="1"/>
                <c:pt idx="0">
                  <c:v> AT</c:v>
                </c:pt>
              </c:strCache>
            </c:strRef>
          </c:tx>
          <c:spPr>
            <a:solidFill>
              <a:srgbClr val="00B0F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[0]!HRData4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4"/>
          <c:order val="4"/>
          <c:tx>
            <c:strRef>
              <c:f>'HR Chart Data'!$I$7</c:f>
              <c:strCache>
                <c:ptCount val="1"/>
                <c:pt idx="0">
                  <c:v> TR</c:v>
                </c:pt>
              </c:strCache>
            </c:strRef>
          </c:tx>
          <c:spPr>
            <a:solidFill>
              <a:srgbClr val="7030A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[0]!HRData5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5"/>
          <c:order val="5"/>
          <c:tx>
            <c:strRef>
              <c:f>'HR Chart Data'!$J$7</c:f>
              <c:strCache>
                <c:ptCount val="1"/>
                <c:pt idx="0">
                  <c:v> AN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[0]!HRData6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451008"/>
        <c:axId val="161465472"/>
      </c:areaChart>
      <c:lineChart>
        <c:grouping val="standard"/>
        <c:varyColors val="0"/>
        <c:ser>
          <c:idx val="6"/>
          <c:order val="6"/>
          <c:tx>
            <c:strRef>
              <c:f>'HR Chart Data'!$K$7</c:f>
              <c:strCache>
                <c:ptCount val="1"/>
                <c:pt idx="0">
                  <c:v> UT2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6.8459696124734924E-3"/>
                  <c:y val="-1.8221257719524347E-2"/>
                </c:manualLayout>
              </c:layout>
              <c:spPr>
                <a:noFill/>
              </c:spPr>
              <c:txPr>
                <a:bodyPr/>
                <a:lstStyle/>
                <a:p>
                  <a:pPr>
                    <a:defRPr sz="1400" b="1"/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[0]!HRData7</c:f>
              <c:numCache>
                <c:formatCode>General</c:formatCode>
                <c:ptCount val="1188"/>
                <c:pt idx="0">
                  <c:v>0</c:v>
                </c:pt>
                <c:pt idx="1">
                  <c:v>135.65</c:v>
                </c:pt>
                <c:pt idx="2">
                  <c:v>135.65</c:v>
                </c:pt>
                <c:pt idx="3">
                  <c:v>135.65</c:v>
                </c:pt>
                <c:pt idx="4">
                  <c:v>135.65</c:v>
                </c:pt>
                <c:pt idx="5">
                  <c:v>135.65</c:v>
                </c:pt>
                <c:pt idx="6">
                  <c:v>135.65</c:v>
                </c:pt>
                <c:pt idx="7">
                  <c:v>135.65</c:v>
                </c:pt>
                <c:pt idx="8">
                  <c:v>135.65</c:v>
                </c:pt>
                <c:pt idx="9">
                  <c:v>135.65</c:v>
                </c:pt>
                <c:pt idx="10">
                  <c:v>135.65</c:v>
                </c:pt>
                <c:pt idx="11">
                  <c:v>135.65</c:v>
                </c:pt>
                <c:pt idx="12">
                  <c:v>135.65</c:v>
                </c:pt>
                <c:pt idx="13">
                  <c:v>135.65</c:v>
                </c:pt>
                <c:pt idx="14">
                  <c:v>135.65</c:v>
                </c:pt>
                <c:pt idx="15">
                  <c:v>135.65</c:v>
                </c:pt>
                <c:pt idx="16">
                  <c:v>135.65</c:v>
                </c:pt>
                <c:pt idx="17">
                  <c:v>135.65</c:v>
                </c:pt>
                <c:pt idx="18">
                  <c:v>135.65</c:v>
                </c:pt>
                <c:pt idx="19">
                  <c:v>135.65</c:v>
                </c:pt>
                <c:pt idx="20">
                  <c:v>135.65</c:v>
                </c:pt>
                <c:pt idx="21">
                  <c:v>135.65</c:v>
                </c:pt>
                <c:pt idx="22">
                  <c:v>135.65</c:v>
                </c:pt>
                <c:pt idx="23">
                  <c:v>135.65</c:v>
                </c:pt>
                <c:pt idx="24">
                  <c:v>135.65</c:v>
                </c:pt>
                <c:pt idx="25">
                  <c:v>135.65</c:v>
                </c:pt>
                <c:pt idx="26">
                  <c:v>135.65</c:v>
                </c:pt>
                <c:pt idx="27">
                  <c:v>135.65</c:v>
                </c:pt>
                <c:pt idx="28">
                  <c:v>135.65</c:v>
                </c:pt>
                <c:pt idx="29">
                  <c:v>135.65</c:v>
                </c:pt>
                <c:pt idx="30">
                  <c:v>135.65</c:v>
                </c:pt>
                <c:pt idx="31">
                  <c:v>135.65</c:v>
                </c:pt>
                <c:pt idx="32">
                  <c:v>135.65</c:v>
                </c:pt>
                <c:pt idx="33">
                  <c:v>135.65</c:v>
                </c:pt>
                <c:pt idx="34">
                  <c:v>135.65</c:v>
                </c:pt>
                <c:pt idx="35">
                  <c:v>135.65</c:v>
                </c:pt>
                <c:pt idx="36">
                  <c:v>135.65</c:v>
                </c:pt>
                <c:pt idx="37">
                  <c:v>135.65</c:v>
                </c:pt>
                <c:pt idx="38">
                  <c:v>135.65</c:v>
                </c:pt>
                <c:pt idx="39">
                  <c:v>135.65</c:v>
                </c:pt>
                <c:pt idx="40">
                  <c:v>135.65</c:v>
                </c:pt>
                <c:pt idx="41">
                  <c:v>135.65</c:v>
                </c:pt>
                <c:pt idx="42">
                  <c:v>135.65</c:v>
                </c:pt>
                <c:pt idx="43">
                  <c:v>135.65</c:v>
                </c:pt>
                <c:pt idx="44">
                  <c:v>135.65</c:v>
                </c:pt>
                <c:pt idx="45">
                  <c:v>135.65</c:v>
                </c:pt>
                <c:pt idx="46">
                  <c:v>135.65</c:v>
                </c:pt>
                <c:pt idx="47">
                  <c:v>135.65</c:v>
                </c:pt>
                <c:pt idx="48">
                  <c:v>135.65</c:v>
                </c:pt>
                <c:pt idx="49">
                  <c:v>135.65</c:v>
                </c:pt>
                <c:pt idx="50">
                  <c:v>135.65</c:v>
                </c:pt>
                <c:pt idx="51">
                  <c:v>135.65</c:v>
                </c:pt>
                <c:pt idx="52">
                  <c:v>135.65</c:v>
                </c:pt>
                <c:pt idx="53">
                  <c:v>135.65</c:v>
                </c:pt>
                <c:pt idx="54">
                  <c:v>135.65</c:v>
                </c:pt>
                <c:pt idx="55">
                  <c:v>135.65</c:v>
                </c:pt>
                <c:pt idx="56">
                  <c:v>135.65</c:v>
                </c:pt>
                <c:pt idx="57">
                  <c:v>135.65</c:v>
                </c:pt>
                <c:pt idx="58">
                  <c:v>135.65</c:v>
                </c:pt>
                <c:pt idx="59">
                  <c:v>135.65</c:v>
                </c:pt>
                <c:pt idx="60">
                  <c:v>135.65</c:v>
                </c:pt>
                <c:pt idx="61">
                  <c:v>135.65</c:v>
                </c:pt>
                <c:pt idx="62">
                  <c:v>135.65</c:v>
                </c:pt>
                <c:pt idx="63">
                  <c:v>135.65</c:v>
                </c:pt>
                <c:pt idx="64">
                  <c:v>135.65</c:v>
                </c:pt>
                <c:pt idx="65">
                  <c:v>135.65</c:v>
                </c:pt>
                <c:pt idx="66">
                  <c:v>135.65</c:v>
                </c:pt>
                <c:pt idx="67">
                  <c:v>135.65</c:v>
                </c:pt>
                <c:pt idx="68">
                  <c:v>135.65</c:v>
                </c:pt>
                <c:pt idx="69">
                  <c:v>135.65</c:v>
                </c:pt>
                <c:pt idx="70">
                  <c:v>135.65</c:v>
                </c:pt>
                <c:pt idx="71">
                  <c:v>135.65</c:v>
                </c:pt>
                <c:pt idx="72">
                  <c:v>135.65</c:v>
                </c:pt>
                <c:pt idx="73">
                  <c:v>135.65</c:v>
                </c:pt>
                <c:pt idx="74">
                  <c:v>135.65</c:v>
                </c:pt>
                <c:pt idx="75">
                  <c:v>135.65</c:v>
                </c:pt>
                <c:pt idx="76">
                  <c:v>135.65</c:v>
                </c:pt>
                <c:pt idx="77">
                  <c:v>135.65</c:v>
                </c:pt>
                <c:pt idx="78">
                  <c:v>135.65</c:v>
                </c:pt>
                <c:pt idx="79">
                  <c:v>135.65</c:v>
                </c:pt>
                <c:pt idx="80">
                  <c:v>135.65</c:v>
                </c:pt>
                <c:pt idx="81">
                  <c:v>135.65</c:v>
                </c:pt>
                <c:pt idx="82">
                  <c:v>135.65</c:v>
                </c:pt>
                <c:pt idx="83">
                  <c:v>135.65</c:v>
                </c:pt>
                <c:pt idx="84">
                  <c:v>135.65</c:v>
                </c:pt>
                <c:pt idx="85">
                  <c:v>135.65</c:v>
                </c:pt>
                <c:pt idx="86">
                  <c:v>135.65</c:v>
                </c:pt>
                <c:pt idx="87">
                  <c:v>135.65</c:v>
                </c:pt>
                <c:pt idx="88">
                  <c:v>135.65</c:v>
                </c:pt>
                <c:pt idx="89">
                  <c:v>135.65</c:v>
                </c:pt>
                <c:pt idx="90">
                  <c:v>135.65</c:v>
                </c:pt>
                <c:pt idx="91">
                  <c:v>135.65</c:v>
                </c:pt>
                <c:pt idx="92">
                  <c:v>135.65</c:v>
                </c:pt>
                <c:pt idx="93">
                  <c:v>135.65</c:v>
                </c:pt>
                <c:pt idx="94">
                  <c:v>135.65</c:v>
                </c:pt>
                <c:pt idx="95">
                  <c:v>135.65</c:v>
                </c:pt>
                <c:pt idx="96">
                  <c:v>135.65</c:v>
                </c:pt>
                <c:pt idx="97">
                  <c:v>135.65</c:v>
                </c:pt>
                <c:pt idx="98">
                  <c:v>135.65</c:v>
                </c:pt>
                <c:pt idx="99">
                  <c:v>135.65</c:v>
                </c:pt>
                <c:pt idx="100">
                  <c:v>135.65</c:v>
                </c:pt>
                <c:pt idx="101">
                  <c:v>135.65</c:v>
                </c:pt>
                <c:pt idx="102">
                  <c:v>135.65</c:v>
                </c:pt>
                <c:pt idx="103">
                  <c:v>135.65</c:v>
                </c:pt>
                <c:pt idx="104">
                  <c:v>135.65</c:v>
                </c:pt>
                <c:pt idx="105">
                  <c:v>135.65</c:v>
                </c:pt>
                <c:pt idx="106">
                  <c:v>135.65</c:v>
                </c:pt>
                <c:pt idx="107">
                  <c:v>135.65</c:v>
                </c:pt>
                <c:pt idx="108">
                  <c:v>135.65</c:v>
                </c:pt>
                <c:pt idx="109">
                  <c:v>135.65</c:v>
                </c:pt>
                <c:pt idx="110">
                  <c:v>135.65</c:v>
                </c:pt>
                <c:pt idx="111">
                  <c:v>135.65</c:v>
                </c:pt>
                <c:pt idx="112">
                  <c:v>135.65</c:v>
                </c:pt>
                <c:pt idx="113">
                  <c:v>135.65</c:v>
                </c:pt>
                <c:pt idx="114">
                  <c:v>135.65</c:v>
                </c:pt>
                <c:pt idx="115">
                  <c:v>135.65</c:v>
                </c:pt>
                <c:pt idx="116">
                  <c:v>135.65</c:v>
                </c:pt>
                <c:pt idx="117">
                  <c:v>135.65</c:v>
                </c:pt>
                <c:pt idx="118">
                  <c:v>135.65</c:v>
                </c:pt>
                <c:pt idx="119">
                  <c:v>135.65</c:v>
                </c:pt>
                <c:pt idx="120">
                  <c:v>135.65</c:v>
                </c:pt>
                <c:pt idx="121">
                  <c:v>135.65</c:v>
                </c:pt>
                <c:pt idx="122">
                  <c:v>135.65</c:v>
                </c:pt>
                <c:pt idx="123">
                  <c:v>135.65</c:v>
                </c:pt>
                <c:pt idx="124">
                  <c:v>135.65</c:v>
                </c:pt>
                <c:pt idx="125">
                  <c:v>135.65</c:v>
                </c:pt>
                <c:pt idx="126">
                  <c:v>135.65</c:v>
                </c:pt>
                <c:pt idx="127">
                  <c:v>135.65</c:v>
                </c:pt>
                <c:pt idx="128">
                  <c:v>135.65</c:v>
                </c:pt>
                <c:pt idx="129">
                  <c:v>135.65</c:v>
                </c:pt>
                <c:pt idx="130">
                  <c:v>135.65</c:v>
                </c:pt>
                <c:pt idx="131">
                  <c:v>135.65</c:v>
                </c:pt>
                <c:pt idx="132">
                  <c:v>135.65</c:v>
                </c:pt>
                <c:pt idx="133">
                  <c:v>135.65</c:v>
                </c:pt>
                <c:pt idx="134">
                  <c:v>135.65</c:v>
                </c:pt>
                <c:pt idx="135">
                  <c:v>135.65</c:v>
                </c:pt>
                <c:pt idx="136">
                  <c:v>135.65</c:v>
                </c:pt>
                <c:pt idx="137">
                  <c:v>135.65</c:v>
                </c:pt>
                <c:pt idx="138">
                  <c:v>135.65</c:v>
                </c:pt>
                <c:pt idx="139">
                  <c:v>135.65</c:v>
                </c:pt>
                <c:pt idx="140">
                  <c:v>135.65</c:v>
                </c:pt>
                <c:pt idx="141">
                  <c:v>135.65</c:v>
                </c:pt>
                <c:pt idx="142">
                  <c:v>135.65</c:v>
                </c:pt>
                <c:pt idx="143">
                  <c:v>135.65</c:v>
                </c:pt>
                <c:pt idx="144">
                  <c:v>135.65</c:v>
                </c:pt>
                <c:pt idx="145">
                  <c:v>135.65</c:v>
                </c:pt>
                <c:pt idx="146">
                  <c:v>135.65</c:v>
                </c:pt>
                <c:pt idx="147">
                  <c:v>135.65</c:v>
                </c:pt>
                <c:pt idx="148">
                  <c:v>135.65</c:v>
                </c:pt>
                <c:pt idx="149">
                  <c:v>135.65</c:v>
                </c:pt>
                <c:pt idx="150">
                  <c:v>135.65</c:v>
                </c:pt>
                <c:pt idx="151">
                  <c:v>135.65</c:v>
                </c:pt>
                <c:pt idx="152">
                  <c:v>135.65</c:v>
                </c:pt>
                <c:pt idx="153">
                  <c:v>135.65</c:v>
                </c:pt>
                <c:pt idx="154">
                  <c:v>135.65</c:v>
                </c:pt>
                <c:pt idx="155">
                  <c:v>135.65</c:v>
                </c:pt>
                <c:pt idx="156">
                  <c:v>135.65</c:v>
                </c:pt>
                <c:pt idx="157">
                  <c:v>135.65</c:v>
                </c:pt>
                <c:pt idx="158">
                  <c:v>135.65</c:v>
                </c:pt>
                <c:pt idx="159">
                  <c:v>135.65</c:v>
                </c:pt>
                <c:pt idx="160">
                  <c:v>135.65</c:v>
                </c:pt>
                <c:pt idx="161">
                  <c:v>135.65</c:v>
                </c:pt>
                <c:pt idx="162">
                  <c:v>135.65</c:v>
                </c:pt>
                <c:pt idx="163">
                  <c:v>135.65</c:v>
                </c:pt>
                <c:pt idx="164">
                  <c:v>135.65</c:v>
                </c:pt>
                <c:pt idx="165">
                  <c:v>135.65</c:v>
                </c:pt>
                <c:pt idx="166">
                  <c:v>135.65</c:v>
                </c:pt>
                <c:pt idx="167">
                  <c:v>135.65</c:v>
                </c:pt>
                <c:pt idx="168">
                  <c:v>135.65</c:v>
                </c:pt>
                <c:pt idx="169">
                  <c:v>135.65</c:v>
                </c:pt>
                <c:pt idx="170">
                  <c:v>135.65</c:v>
                </c:pt>
                <c:pt idx="171">
                  <c:v>135.65</c:v>
                </c:pt>
                <c:pt idx="172">
                  <c:v>135.65</c:v>
                </c:pt>
                <c:pt idx="173">
                  <c:v>135.65</c:v>
                </c:pt>
                <c:pt idx="174">
                  <c:v>135.65</c:v>
                </c:pt>
                <c:pt idx="175">
                  <c:v>135.65</c:v>
                </c:pt>
                <c:pt idx="176">
                  <c:v>135.65</c:v>
                </c:pt>
                <c:pt idx="177">
                  <c:v>135.65</c:v>
                </c:pt>
                <c:pt idx="178">
                  <c:v>135.65</c:v>
                </c:pt>
                <c:pt idx="179">
                  <c:v>135.65</c:v>
                </c:pt>
                <c:pt idx="180">
                  <c:v>135.65</c:v>
                </c:pt>
                <c:pt idx="181">
                  <c:v>135.65</c:v>
                </c:pt>
                <c:pt idx="182">
                  <c:v>135.65</c:v>
                </c:pt>
                <c:pt idx="183">
                  <c:v>135.65</c:v>
                </c:pt>
                <c:pt idx="184">
                  <c:v>135.65</c:v>
                </c:pt>
                <c:pt idx="185">
                  <c:v>135.65</c:v>
                </c:pt>
                <c:pt idx="186">
                  <c:v>135.65</c:v>
                </c:pt>
                <c:pt idx="187">
                  <c:v>135.65</c:v>
                </c:pt>
                <c:pt idx="188">
                  <c:v>135.65</c:v>
                </c:pt>
                <c:pt idx="189">
                  <c:v>135.65</c:v>
                </c:pt>
                <c:pt idx="190">
                  <c:v>135.65</c:v>
                </c:pt>
                <c:pt idx="191">
                  <c:v>135.65</c:v>
                </c:pt>
                <c:pt idx="192">
                  <c:v>135.65</c:v>
                </c:pt>
                <c:pt idx="193">
                  <c:v>135.65</c:v>
                </c:pt>
                <c:pt idx="194">
                  <c:v>135.65</c:v>
                </c:pt>
                <c:pt idx="195">
                  <c:v>135.65</c:v>
                </c:pt>
                <c:pt idx="196">
                  <c:v>135.65</c:v>
                </c:pt>
                <c:pt idx="197">
                  <c:v>135.65</c:v>
                </c:pt>
                <c:pt idx="198">
                  <c:v>135.65</c:v>
                </c:pt>
                <c:pt idx="199">
                  <c:v>135.65</c:v>
                </c:pt>
                <c:pt idx="200">
                  <c:v>135.65</c:v>
                </c:pt>
                <c:pt idx="201">
                  <c:v>135.65</c:v>
                </c:pt>
                <c:pt idx="202">
                  <c:v>135.65</c:v>
                </c:pt>
                <c:pt idx="203">
                  <c:v>135.65</c:v>
                </c:pt>
                <c:pt idx="204">
                  <c:v>135.65</c:v>
                </c:pt>
                <c:pt idx="205">
                  <c:v>135.65</c:v>
                </c:pt>
                <c:pt idx="206">
                  <c:v>135.65</c:v>
                </c:pt>
                <c:pt idx="207">
                  <c:v>135.65</c:v>
                </c:pt>
                <c:pt idx="208">
                  <c:v>135.65</c:v>
                </c:pt>
                <c:pt idx="209">
                  <c:v>135.65</c:v>
                </c:pt>
                <c:pt idx="210">
                  <c:v>135.65</c:v>
                </c:pt>
                <c:pt idx="211">
                  <c:v>135.65</c:v>
                </c:pt>
                <c:pt idx="212">
                  <c:v>135.65</c:v>
                </c:pt>
                <c:pt idx="213">
                  <c:v>135.65</c:v>
                </c:pt>
                <c:pt idx="214">
                  <c:v>135.65</c:v>
                </c:pt>
                <c:pt idx="215">
                  <c:v>135.65</c:v>
                </c:pt>
                <c:pt idx="216">
                  <c:v>135.65</c:v>
                </c:pt>
                <c:pt idx="217">
                  <c:v>135.65</c:v>
                </c:pt>
                <c:pt idx="218">
                  <c:v>135.65</c:v>
                </c:pt>
                <c:pt idx="219">
                  <c:v>135.65</c:v>
                </c:pt>
                <c:pt idx="220">
                  <c:v>135.65</c:v>
                </c:pt>
                <c:pt idx="221">
                  <c:v>135.65</c:v>
                </c:pt>
                <c:pt idx="222">
                  <c:v>135.65</c:v>
                </c:pt>
                <c:pt idx="223">
                  <c:v>135.65</c:v>
                </c:pt>
                <c:pt idx="224">
                  <c:v>135.65</c:v>
                </c:pt>
                <c:pt idx="225">
                  <c:v>135.65</c:v>
                </c:pt>
                <c:pt idx="226">
                  <c:v>135.65</c:v>
                </c:pt>
                <c:pt idx="227">
                  <c:v>135.65</c:v>
                </c:pt>
                <c:pt idx="228">
                  <c:v>135.65</c:v>
                </c:pt>
                <c:pt idx="229">
                  <c:v>135.65</c:v>
                </c:pt>
                <c:pt idx="230">
                  <c:v>135.65</c:v>
                </c:pt>
                <c:pt idx="231">
                  <c:v>135.65</c:v>
                </c:pt>
                <c:pt idx="232">
                  <c:v>135.65</c:v>
                </c:pt>
                <c:pt idx="233">
                  <c:v>135.65</c:v>
                </c:pt>
                <c:pt idx="234">
                  <c:v>135.65</c:v>
                </c:pt>
                <c:pt idx="235">
                  <c:v>135.65</c:v>
                </c:pt>
                <c:pt idx="236">
                  <c:v>135.65</c:v>
                </c:pt>
                <c:pt idx="237">
                  <c:v>135.65</c:v>
                </c:pt>
                <c:pt idx="238">
                  <c:v>135.65</c:v>
                </c:pt>
                <c:pt idx="239">
                  <c:v>135.65</c:v>
                </c:pt>
                <c:pt idx="240">
                  <c:v>135.65</c:v>
                </c:pt>
                <c:pt idx="241">
                  <c:v>135.65</c:v>
                </c:pt>
                <c:pt idx="242">
                  <c:v>135.65</c:v>
                </c:pt>
                <c:pt idx="243">
                  <c:v>135.65</c:v>
                </c:pt>
                <c:pt idx="244">
                  <c:v>135.65</c:v>
                </c:pt>
                <c:pt idx="245">
                  <c:v>135.65</c:v>
                </c:pt>
                <c:pt idx="246">
                  <c:v>135.65</c:v>
                </c:pt>
                <c:pt idx="247">
                  <c:v>135.65</c:v>
                </c:pt>
                <c:pt idx="248">
                  <c:v>135.65</c:v>
                </c:pt>
                <c:pt idx="249">
                  <c:v>135.65</c:v>
                </c:pt>
                <c:pt idx="250">
                  <c:v>135.65</c:v>
                </c:pt>
                <c:pt idx="251">
                  <c:v>135.65</c:v>
                </c:pt>
                <c:pt idx="252">
                  <c:v>135.65</c:v>
                </c:pt>
                <c:pt idx="253">
                  <c:v>135.65</c:v>
                </c:pt>
                <c:pt idx="254">
                  <c:v>135.65</c:v>
                </c:pt>
                <c:pt idx="255">
                  <c:v>135.65</c:v>
                </c:pt>
                <c:pt idx="256">
                  <c:v>135.65</c:v>
                </c:pt>
                <c:pt idx="257">
                  <c:v>135.65</c:v>
                </c:pt>
                <c:pt idx="258">
                  <c:v>135.65</c:v>
                </c:pt>
                <c:pt idx="259">
                  <c:v>135.65</c:v>
                </c:pt>
                <c:pt idx="260">
                  <c:v>135.65</c:v>
                </c:pt>
                <c:pt idx="261">
                  <c:v>135.65</c:v>
                </c:pt>
                <c:pt idx="262">
                  <c:v>135.65</c:v>
                </c:pt>
                <c:pt idx="263">
                  <c:v>135.65</c:v>
                </c:pt>
                <c:pt idx="264">
                  <c:v>135.65</c:v>
                </c:pt>
                <c:pt idx="265">
                  <c:v>135.65</c:v>
                </c:pt>
                <c:pt idx="266">
                  <c:v>135.65</c:v>
                </c:pt>
                <c:pt idx="267">
                  <c:v>135.65</c:v>
                </c:pt>
                <c:pt idx="268">
                  <c:v>135.65</c:v>
                </c:pt>
                <c:pt idx="269">
                  <c:v>135.65</c:v>
                </c:pt>
                <c:pt idx="270">
                  <c:v>135.65</c:v>
                </c:pt>
                <c:pt idx="271">
                  <c:v>135.65</c:v>
                </c:pt>
                <c:pt idx="272">
                  <c:v>135.65</c:v>
                </c:pt>
                <c:pt idx="273">
                  <c:v>135.65</c:v>
                </c:pt>
                <c:pt idx="274">
                  <c:v>135.65</c:v>
                </c:pt>
                <c:pt idx="275">
                  <c:v>135.65</c:v>
                </c:pt>
                <c:pt idx="276">
                  <c:v>135.65</c:v>
                </c:pt>
                <c:pt idx="277">
                  <c:v>135.65</c:v>
                </c:pt>
                <c:pt idx="278">
                  <c:v>135.65</c:v>
                </c:pt>
                <c:pt idx="279">
                  <c:v>135.65</c:v>
                </c:pt>
                <c:pt idx="280">
                  <c:v>135.65</c:v>
                </c:pt>
                <c:pt idx="281">
                  <c:v>135.65</c:v>
                </c:pt>
                <c:pt idx="282">
                  <c:v>135.65</c:v>
                </c:pt>
                <c:pt idx="283">
                  <c:v>135.65</c:v>
                </c:pt>
                <c:pt idx="284">
                  <c:v>135.65</c:v>
                </c:pt>
                <c:pt idx="285">
                  <c:v>135.65</c:v>
                </c:pt>
                <c:pt idx="286">
                  <c:v>135.65</c:v>
                </c:pt>
                <c:pt idx="287">
                  <c:v>135.65</c:v>
                </c:pt>
                <c:pt idx="288">
                  <c:v>135.65</c:v>
                </c:pt>
                <c:pt idx="289">
                  <c:v>135.65</c:v>
                </c:pt>
                <c:pt idx="290">
                  <c:v>135.65</c:v>
                </c:pt>
                <c:pt idx="291">
                  <c:v>135.65</c:v>
                </c:pt>
                <c:pt idx="292">
                  <c:v>135.65</c:v>
                </c:pt>
                <c:pt idx="293">
                  <c:v>135.65</c:v>
                </c:pt>
                <c:pt idx="294">
                  <c:v>135.65</c:v>
                </c:pt>
                <c:pt idx="295">
                  <c:v>135.65</c:v>
                </c:pt>
                <c:pt idx="296">
                  <c:v>135.65</c:v>
                </c:pt>
                <c:pt idx="297">
                  <c:v>135.65</c:v>
                </c:pt>
                <c:pt idx="298">
                  <c:v>135.65</c:v>
                </c:pt>
                <c:pt idx="299">
                  <c:v>135.65</c:v>
                </c:pt>
                <c:pt idx="300">
                  <c:v>135.65</c:v>
                </c:pt>
                <c:pt idx="301">
                  <c:v>135.65</c:v>
                </c:pt>
                <c:pt idx="302">
                  <c:v>135.65</c:v>
                </c:pt>
                <c:pt idx="303">
                  <c:v>135.65</c:v>
                </c:pt>
                <c:pt idx="304">
                  <c:v>135.65</c:v>
                </c:pt>
                <c:pt idx="305">
                  <c:v>135.65</c:v>
                </c:pt>
                <c:pt idx="306">
                  <c:v>135.65</c:v>
                </c:pt>
                <c:pt idx="307">
                  <c:v>135.65</c:v>
                </c:pt>
                <c:pt idx="308">
                  <c:v>135.65</c:v>
                </c:pt>
                <c:pt idx="309">
                  <c:v>135.65</c:v>
                </c:pt>
                <c:pt idx="310">
                  <c:v>135.65</c:v>
                </c:pt>
                <c:pt idx="311">
                  <c:v>135.65</c:v>
                </c:pt>
                <c:pt idx="312">
                  <c:v>135.65</c:v>
                </c:pt>
                <c:pt idx="313">
                  <c:v>135.65</c:v>
                </c:pt>
                <c:pt idx="314">
                  <c:v>135.65</c:v>
                </c:pt>
                <c:pt idx="315">
                  <c:v>135.65</c:v>
                </c:pt>
                <c:pt idx="316">
                  <c:v>135.65</c:v>
                </c:pt>
                <c:pt idx="317">
                  <c:v>135.65</c:v>
                </c:pt>
                <c:pt idx="318">
                  <c:v>135.65</c:v>
                </c:pt>
                <c:pt idx="319">
                  <c:v>135.65</c:v>
                </c:pt>
                <c:pt idx="320">
                  <c:v>135.65</c:v>
                </c:pt>
                <c:pt idx="321">
                  <c:v>135.65</c:v>
                </c:pt>
                <c:pt idx="322">
                  <c:v>135.65</c:v>
                </c:pt>
                <c:pt idx="323">
                  <c:v>135.65</c:v>
                </c:pt>
                <c:pt idx="324">
                  <c:v>135.65</c:v>
                </c:pt>
                <c:pt idx="325">
                  <c:v>135.65</c:v>
                </c:pt>
                <c:pt idx="326">
                  <c:v>135.65</c:v>
                </c:pt>
                <c:pt idx="327">
                  <c:v>135.65</c:v>
                </c:pt>
                <c:pt idx="328">
                  <c:v>135.65</c:v>
                </c:pt>
                <c:pt idx="329">
                  <c:v>135.65</c:v>
                </c:pt>
                <c:pt idx="330">
                  <c:v>135.65</c:v>
                </c:pt>
                <c:pt idx="331">
                  <c:v>135.65</c:v>
                </c:pt>
                <c:pt idx="332">
                  <c:v>135.65</c:v>
                </c:pt>
                <c:pt idx="333">
                  <c:v>135.65</c:v>
                </c:pt>
                <c:pt idx="334">
                  <c:v>135.65</c:v>
                </c:pt>
                <c:pt idx="335">
                  <c:v>135.65</c:v>
                </c:pt>
                <c:pt idx="336">
                  <c:v>135.65</c:v>
                </c:pt>
                <c:pt idx="337">
                  <c:v>135.65</c:v>
                </c:pt>
                <c:pt idx="338">
                  <c:v>135.65</c:v>
                </c:pt>
                <c:pt idx="339">
                  <c:v>135.65</c:v>
                </c:pt>
                <c:pt idx="340">
                  <c:v>135.65</c:v>
                </c:pt>
                <c:pt idx="341">
                  <c:v>135.65</c:v>
                </c:pt>
                <c:pt idx="342">
                  <c:v>135.65</c:v>
                </c:pt>
                <c:pt idx="343">
                  <c:v>135.65</c:v>
                </c:pt>
                <c:pt idx="344">
                  <c:v>135.65</c:v>
                </c:pt>
                <c:pt idx="345">
                  <c:v>135.65</c:v>
                </c:pt>
                <c:pt idx="346">
                  <c:v>135.65</c:v>
                </c:pt>
                <c:pt idx="347">
                  <c:v>135.65</c:v>
                </c:pt>
                <c:pt idx="348">
                  <c:v>135.65</c:v>
                </c:pt>
                <c:pt idx="349">
                  <c:v>135.65</c:v>
                </c:pt>
                <c:pt idx="350">
                  <c:v>135.65</c:v>
                </c:pt>
                <c:pt idx="351">
                  <c:v>135.65</c:v>
                </c:pt>
                <c:pt idx="352">
                  <c:v>135.65</c:v>
                </c:pt>
                <c:pt idx="353">
                  <c:v>135.65</c:v>
                </c:pt>
                <c:pt idx="354">
                  <c:v>135.65</c:v>
                </c:pt>
                <c:pt idx="355">
                  <c:v>135.65</c:v>
                </c:pt>
                <c:pt idx="356">
                  <c:v>135.65</c:v>
                </c:pt>
                <c:pt idx="357">
                  <c:v>135.65</c:v>
                </c:pt>
                <c:pt idx="358">
                  <c:v>135.65</c:v>
                </c:pt>
                <c:pt idx="359">
                  <c:v>135.65</c:v>
                </c:pt>
                <c:pt idx="360">
                  <c:v>135.65</c:v>
                </c:pt>
                <c:pt idx="361">
                  <c:v>135.65</c:v>
                </c:pt>
                <c:pt idx="362">
                  <c:v>135.65</c:v>
                </c:pt>
                <c:pt idx="363">
                  <c:v>135.65</c:v>
                </c:pt>
                <c:pt idx="364">
                  <c:v>135.65</c:v>
                </c:pt>
                <c:pt idx="365">
                  <c:v>135.65</c:v>
                </c:pt>
                <c:pt idx="366">
                  <c:v>135.65</c:v>
                </c:pt>
                <c:pt idx="367">
                  <c:v>135.65</c:v>
                </c:pt>
                <c:pt idx="368">
                  <c:v>135.65</c:v>
                </c:pt>
                <c:pt idx="369">
                  <c:v>135.65</c:v>
                </c:pt>
                <c:pt idx="370">
                  <c:v>135.65</c:v>
                </c:pt>
                <c:pt idx="371">
                  <c:v>135.65</c:v>
                </c:pt>
                <c:pt idx="372">
                  <c:v>135.65</c:v>
                </c:pt>
                <c:pt idx="373">
                  <c:v>135.65</c:v>
                </c:pt>
                <c:pt idx="374">
                  <c:v>135.65</c:v>
                </c:pt>
                <c:pt idx="375">
                  <c:v>135.65</c:v>
                </c:pt>
                <c:pt idx="376">
                  <c:v>135.65</c:v>
                </c:pt>
                <c:pt idx="377">
                  <c:v>135.65</c:v>
                </c:pt>
                <c:pt idx="378">
                  <c:v>135.65</c:v>
                </c:pt>
                <c:pt idx="379">
                  <c:v>135.65</c:v>
                </c:pt>
                <c:pt idx="380">
                  <c:v>135.65</c:v>
                </c:pt>
                <c:pt idx="381">
                  <c:v>135.65</c:v>
                </c:pt>
                <c:pt idx="382">
                  <c:v>135.65</c:v>
                </c:pt>
                <c:pt idx="383">
                  <c:v>135.65</c:v>
                </c:pt>
                <c:pt idx="384">
                  <c:v>135.65</c:v>
                </c:pt>
                <c:pt idx="385">
                  <c:v>135.65</c:v>
                </c:pt>
                <c:pt idx="386">
                  <c:v>135.65</c:v>
                </c:pt>
                <c:pt idx="387">
                  <c:v>135.65</c:v>
                </c:pt>
                <c:pt idx="388">
                  <c:v>135.65</c:v>
                </c:pt>
                <c:pt idx="389">
                  <c:v>135.65</c:v>
                </c:pt>
                <c:pt idx="390">
                  <c:v>135.65</c:v>
                </c:pt>
                <c:pt idx="391">
                  <c:v>135.65</c:v>
                </c:pt>
                <c:pt idx="392">
                  <c:v>135.65</c:v>
                </c:pt>
                <c:pt idx="393">
                  <c:v>135.65</c:v>
                </c:pt>
                <c:pt idx="394">
                  <c:v>135.65</c:v>
                </c:pt>
                <c:pt idx="395">
                  <c:v>135.65</c:v>
                </c:pt>
                <c:pt idx="396">
                  <c:v>135.65</c:v>
                </c:pt>
                <c:pt idx="397">
                  <c:v>135.65</c:v>
                </c:pt>
                <c:pt idx="398">
                  <c:v>135.65</c:v>
                </c:pt>
                <c:pt idx="399">
                  <c:v>135.65</c:v>
                </c:pt>
                <c:pt idx="400">
                  <c:v>135.65</c:v>
                </c:pt>
                <c:pt idx="401">
                  <c:v>135.65</c:v>
                </c:pt>
                <c:pt idx="402">
                  <c:v>135.65</c:v>
                </c:pt>
                <c:pt idx="403">
                  <c:v>135.65</c:v>
                </c:pt>
                <c:pt idx="404">
                  <c:v>135.65</c:v>
                </c:pt>
                <c:pt idx="405">
                  <c:v>135.65</c:v>
                </c:pt>
                <c:pt idx="406">
                  <c:v>135.65</c:v>
                </c:pt>
                <c:pt idx="407">
                  <c:v>135.65</c:v>
                </c:pt>
                <c:pt idx="408">
                  <c:v>135.65</c:v>
                </c:pt>
                <c:pt idx="409">
                  <c:v>135.65</c:v>
                </c:pt>
                <c:pt idx="410">
                  <c:v>135.65</c:v>
                </c:pt>
                <c:pt idx="411">
                  <c:v>135.65</c:v>
                </c:pt>
                <c:pt idx="412">
                  <c:v>135.65</c:v>
                </c:pt>
                <c:pt idx="413">
                  <c:v>135.65</c:v>
                </c:pt>
                <c:pt idx="414">
                  <c:v>135.65</c:v>
                </c:pt>
                <c:pt idx="415">
                  <c:v>135.65</c:v>
                </c:pt>
                <c:pt idx="416">
                  <c:v>135.65</c:v>
                </c:pt>
                <c:pt idx="417">
                  <c:v>135.65</c:v>
                </c:pt>
                <c:pt idx="418">
                  <c:v>135.65</c:v>
                </c:pt>
                <c:pt idx="419">
                  <c:v>135.65</c:v>
                </c:pt>
                <c:pt idx="420">
                  <c:v>135.65</c:v>
                </c:pt>
                <c:pt idx="421">
                  <c:v>135.65</c:v>
                </c:pt>
                <c:pt idx="422">
                  <c:v>135.65</c:v>
                </c:pt>
                <c:pt idx="423">
                  <c:v>135.65</c:v>
                </c:pt>
                <c:pt idx="424">
                  <c:v>135.65</c:v>
                </c:pt>
                <c:pt idx="425">
                  <c:v>135.65</c:v>
                </c:pt>
                <c:pt idx="426">
                  <c:v>135.65</c:v>
                </c:pt>
                <c:pt idx="427">
                  <c:v>135.65</c:v>
                </c:pt>
                <c:pt idx="428">
                  <c:v>135.65</c:v>
                </c:pt>
                <c:pt idx="429">
                  <c:v>135.65</c:v>
                </c:pt>
                <c:pt idx="430">
                  <c:v>135.65</c:v>
                </c:pt>
                <c:pt idx="431">
                  <c:v>135.65</c:v>
                </c:pt>
                <c:pt idx="432">
                  <c:v>135.65</c:v>
                </c:pt>
                <c:pt idx="433">
                  <c:v>135.65</c:v>
                </c:pt>
                <c:pt idx="434">
                  <c:v>135.65</c:v>
                </c:pt>
                <c:pt idx="435">
                  <c:v>135.65</c:v>
                </c:pt>
                <c:pt idx="436">
                  <c:v>135.65</c:v>
                </c:pt>
                <c:pt idx="437">
                  <c:v>135.65</c:v>
                </c:pt>
                <c:pt idx="438">
                  <c:v>135.65</c:v>
                </c:pt>
                <c:pt idx="439">
                  <c:v>135.65</c:v>
                </c:pt>
                <c:pt idx="440">
                  <c:v>135.65</c:v>
                </c:pt>
                <c:pt idx="441">
                  <c:v>135.65</c:v>
                </c:pt>
                <c:pt idx="442">
                  <c:v>135.65</c:v>
                </c:pt>
                <c:pt idx="443">
                  <c:v>135.65</c:v>
                </c:pt>
                <c:pt idx="444">
                  <c:v>135.65</c:v>
                </c:pt>
                <c:pt idx="445">
                  <c:v>135.65</c:v>
                </c:pt>
                <c:pt idx="446">
                  <c:v>135.65</c:v>
                </c:pt>
                <c:pt idx="447">
                  <c:v>135.65</c:v>
                </c:pt>
                <c:pt idx="448">
                  <c:v>135.65</c:v>
                </c:pt>
                <c:pt idx="449">
                  <c:v>135.65</c:v>
                </c:pt>
                <c:pt idx="450">
                  <c:v>135.65</c:v>
                </c:pt>
                <c:pt idx="451">
                  <c:v>135.65</c:v>
                </c:pt>
                <c:pt idx="452">
                  <c:v>135.65</c:v>
                </c:pt>
                <c:pt idx="453">
                  <c:v>135.65</c:v>
                </c:pt>
                <c:pt idx="454">
                  <c:v>135.65</c:v>
                </c:pt>
                <c:pt idx="455">
                  <c:v>135.65</c:v>
                </c:pt>
                <c:pt idx="456">
                  <c:v>135.65</c:v>
                </c:pt>
                <c:pt idx="457">
                  <c:v>135.65</c:v>
                </c:pt>
                <c:pt idx="458">
                  <c:v>135.65</c:v>
                </c:pt>
                <c:pt idx="459">
                  <c:v>135.65</c:v>
                </c:pt>
                <c:pt idx="460">
                  <c:v>135.65</c:v>
                </c:pt>
                <c:pt idx="461">
                  <c:v>135.65</c:v>
                </c:pt>
                <c:pt idx="462">
                  <c:v>135.65</c:v>
                </c:pt>
                <c:pt idx="463">
                  <c:v>135.65</c:v>
                </c:pt>
                <c:pt idx="464">
                  <c:v>135.65</c:v>
                </c:pt>
                <c:pt idx="465">
                  <c:v>135.65</c:v>
                </c:pt>
                <c:pt idx="466">
                  <c:v>135.65</c:v>
                </c:pt>
                <c:pt idx="467">
                  <c:v>135.65</c:v>
                </c:pt>
                <c:pt idx="468">
                  <c:v>135.65</c:v>
                </c:pt>
                <c:pt idx="469">
                  <c:v>135.65</c:v>
                </c:pt>
                <c:pt idx="470">
                  <c:v>135.65</c:v>
                </c:pt>
                <c:pt idx="471">
                  <c:v>135.65</c:v>
                </c:pt>
                <c:pt idx="472">
                  <c:v>135.65</c:v>
                </c:pt>
                <c:pt idx="473">
                  <c:v>135.65</c:v>
                </c:pt>
                <c:pt idx="474">
                  <c:v>135.65</c:v>
                </c:pt>
                <c:pt idx="475">
                  <c:v>135.65</c:v>
                </c:pt>
                <c:pt idx="476">
                  <c:v>135.65</c:v>
                </c:pt>
                <c:pt idx="477">
                  <c:v>135.65</c:v>
                </c:pt>
                <c:pt idx="478">
                  <c:v>135.65</c:v>
                </c:pt>
                <c:pt idx="479">
                  <c:v>135.65</c:v>
                </c:pt>
                <c:pt idx="480">
                  <c:v>135.65</c:v>
                </c:pt>
                <c:pt idx="481">
                  <c:v>135.65</c:v>
                </c:pt>
                <c:pt idx="482">
                  <c:v>135.65</c:v>
                </c:pt>
                <c:pt idx="483">
                  <c:v>135.65</c:v>
                </c:pt>
                <c:pt idx="484">
                  <c:v>135.65</c:v>
                </c:pt>
                <c:pt idx="485">
                  <c:v>135.65</c:v>
                </c:pt>
                <c:pt idx="486">
                  <c:v>135.65</c:v>
                </c:pt>
                <c:pt idx="487">
                  <c:v>135.65</c:v>
                </c:pt>
                <c:pt idx="488">
                  <c:v>135.65</c:v>
                </c:pt>
                <c:pt idx="489">
                  <c:v>135.65</c:v>
                </c:pt>
                <c:pt idx="490">
                  <c:v>135.65</c:v>
                </c:pt>
                <c:pt idx="491">
                  <c:v>135.65</c:v>
                </c:pt>
                <c:pt idx="492">
                  <c:v>135.65</c:v>
                </c:pt>
                <c:pt idx="493">
                  <c:v>135.65</c:v>
                </c:pt>
                <c:pt idx="494">
                  <c:v>135.65</c:v>
                </c:pt>
                <c:pt idx="495">
                  <c:v>135.65</c:v>
                </c:pt>
                <c:pt idx="496">
                  <c:v>135.65</c:v>
                </c:pt>
                <c:pt idx="497">
                  <c:v>135.65</c:v>
                </c:pt>
                <c:pt idx="498">
                  <c:v>135.65</c:v>
                </c:pt>
                <c:pt idx="499">
                  <c:v>135.65</c:v>
                </c:pt>
                <c:pt idx="500">
                  <c:v>135.65</c:v>
                </c:pt>
                <c:pt idx="501">
                  <c:v>135.65</c:v>
                </c:pt>
                <c:pt idx="502">
                  <c:v>135.65</c:v>
                </c:pt>
                <c:pt idx="503">
                  <c:v>135.65</c:v>
                </c:pt>
                <c:pt idx="504">
                  <c:v>135.65</c:v>
                </c:pt>
                <c:pt idx="505">
                  <c:v>135.65</c:v>
                </c:pt>
                <c:pt idx="506">
                  <c:v>135.65</c:v>
                </c:pt>
                <c:pt idx="507">
                  <c:v>135.65</c:v>
                </c:pt>
                <c:pt idx="508">
                  <c:v>135.65</c:v>
                </c:pt>
                <c:pt idx="509">
                  <c:v>135.65</c:v>
                </c:pt>
                <c:pt idx="510">
                  <c:v>135.65</c:v>
                </c:pt>
                <c:pt idx="511">
                  <c:v>135.65</c:v>
                </c:pt>
                <c:pt idx="512">
                  <c:v>135.65</c:v>
                </c:pt>
                <c:pt idx="513">
                  <c:v>135.65</c:v>
                </c:pt>
                <c:pt idx="514">
                  <c:v>135.65</c:v>
                </c:pt>
                <c:pt idx="515">
                  <c:v>135.65</c:v>
                </c:pt>
                <c:pt idx="516">
                  <c:v>135.65</c:v>
                </c:pt>
                <c:pt idx="517">
                  <c:v>135.65</c:v>
                </c:pt>
                <c:pt idx="518">
                  <c:v>135.65</c:v>
                </c:pt>
                <c:pt idx="519">
                  <c:v>135.65</c:v>
                </c:pt>
                <c:pt idx="520">
                  <c:v>135.65</c:v>
                </c:pt>
                <c:pt idx="521">
                  <c:v>135.65</c:v>
                </c:pt>
                <c:pt idx="522">
                  <c:v>135.65</c:v>
                </c:pt>
                <c:pt idx="523">
                  <c:v>135.65</c:v>
                </c:pt>
                <c:pt idx="524">
                  <c:v>135.65</c:v>
                </c:pt>
                <c:pt idx="525">
                  <c:v>135.65</c:v>
                </c:pt>
                <c:pt idx="526">
                  <c:v>135.65</c:v>
                </c:pt>
                <c:pt idx="527">
                  <c:v>135.65</c:v>
                </c:pt>
                <c:pt idx="528">
                  <c:v>135.65</c:v>
                </c:pt>
                <c:pt idx="529">
                  <c:v>135.65</c:v>
                </c:pt>
                <c:pt idx="530">
                  <c:v>135.65</c:v>
                </c:pt>
                <c:pt idx="531">
                  <c:v>135.65</c:v>
                </c:pt>
                <c:pt idx="532">
                  <c:v>135.65</c:v>
                </c:pt>
                <c:pt idx="533">
                  <c:v>135.65</c:v>
                </c:pt>
                <c:pt idx="534">
                  <c:v>135.65</c:v>
                </c:pt>
                <c:pt idx="535">
                  <c:v>135.65</c:v>
                </c:pt>
                <c:pt idx="536">
                  <c:v>135.65</c:v>
                </c:pt>
                <c:pt idx="537">
                  <c:v>135.65</c:v>
                </c:pt>
                <c:pt idx="538">
                  <c:v>135.65</c:v>
                </c:pt>
                <c:pt idx="539">
                  <c:v>135.65</c:v>
                </c:pt>
                <c:pt idx="540">
                  <c:v>135.65</c:v>
                </c:pt>
                <c:pt idx="541">
                  <c:v>135.65</c:v>
                </c:pt>
                <c:pt idx="542">
                  <c:v>135.65</c:v>
                </c:pt>
                <c:pt idx="543">
                  <c:v>135.65</c:v>
                </c:pt>
                <c:pt idx="544">
                  <c:v>135.65</c:v>
                </c:pt>
                <c:pt idx="545">
                  <c:v>135.65</c:v>
                </c:pt>
                <c:pt idx="546">
                  <c:v>135.65</c:v>
                </c:pt>
                <c:pt idx="547">
                  <c:v>135.65</c:v>
                </c:pt>
                <c:pt idx="548">
                  <c:v>135.65</c:v>
                </c:pt>
                <c:pt idx="549">
                  <c:v>135.65</c:v>
                </c:pt>
                <c:pt idx="550">
                  <c:v>135.65</c:v>
                </c:pt>
                <c:pt idx="551">
                  <c:v>135.65</c:v>
                </c:pt>
                <c:pt idx="552">
                  <c:v>135.65</c:v>
                </c:pt>
                <c:pt idx="553">
                  <c:v>135.65</c:v>
                </c:pt>
                <c:pt idx="554">
                  <c:v>135.65</c:v>
                </c:pt>
                <c:pt idx="555">
                  <c:v>135.65</c:v>
                </c:pt>
                <c:pt idx="556">
                  <c:v>135.65</c:v>
                </c:pt>
                <c:pt idx="557">
                  <c:v>135.65</c:v>
                </c:pt>
                <c:pt idx="558">
                  <c:v>135.65</c:v>
                </c:pt>
                <c:pt idx="559">
                  <c:v>135.65</c:v>
                </c:pt>
                <c:pt idx="560">
                  <c:v>135.65</c:v>
                </c:pt>
                <c:pt idx="561">
                  <c:v>135.65</c:v>
                </c:pt>
                <c:pt idx="562">
                  <c:v>135.65</c:v>
                </c:pt>
                <c:pt idx="563">
                  <c:v>135.65</c:v>
                </c:pt>
                <c:pt idx="564">
                  <c:v>135.65</c:v>
                </c:pt>
                <c:pt idx="565">
                  <c:v>135.65</c:v>
                </c:pt>
                <c:pt idx="566">
                  <c:v>135.65</c:v>
                </c:pt>
                <c:pt idx="567">
                  <c:v>135.65</c:v>
                </c:pt>
                <c:pt idx="568">
                  <c:v>135.65</c:v>
                </c:pt>
                <c:pt idx="569">
                  <c:v>135.65</c:v>
                </c:pt>
                <c:pt idx="570">
                  <c:v>135.65</c:v>
                </c:pt>
                <c:pt idx="571">
                  <c:v>135.65</c:v>
                </c:pt>
                <c:pt idx="572">
                  <c:v>135.65</c:v>
                </c:pt>
                <c:pt idx="573">
                  <c:v>135.65</c:v>
                </c:pt>
                <c:pt idx="574">
                  <c:v>135.65</c:v>
                </c:pt>
                <c:pt idx="575">
                  <c:v>135.65</c:v>
                </c:pt>
                <c:pt idx="576">
                  <c:v>135.65</c:v>
                </c:pt>
                <c:pt idx="577">
                  <c:v>135.65</c:v>
                </c:pt>
                <c:pt idx="578">
                  <c:v>135.65</c:v>
                </c:pt>
                <c:pt idx="579">
                  <c:v>135.65</c:v>
                </c:pt>
                <c:pt idx="580">
                  <c:v>135.65</c:v>
                </c:pt>
                <c:pt idx="581">
                  <c:v>135.65</c:v>
                </c:pt>
                <c:pt idx="582">
                  <c:v>135.65</c:v>
                </c:pt>
                <c:pt idx="583">
                  <c:v>135.65</c:v>
                </c:pt>
                <c:pt idx="584">
                  <c:v>135.65</c:v>
                </c:pt>
                <c:pt idx="585">
                  <c:v>135.65</c:v>
                </c:pt>
                <c:pt idx="586">
                  <c:v>135.65</c:v>
                </c:pt>
                <c:pt idx="587">
                  <c:v>135.65</c:v>
                </c:pt>
                <c:pt idx="588">
                  <c:v>135.65</c:v>
                </c:pt>
                <c:pt idx="589">
                  <c:v>135.65</c:v>
                </c:pt>
                <c:pt idx="590">
                  <c:v>135.65</c:v>
                </c:pt>
                <c:pt idx="591">
                  <c:v>135.65</c:v>
                </c:pt>
                <c:pt idx="592">
                  <c:v>135.65</c:v>
                </c:pt>
                <c:pt idx="593">
                  <c:v>135.65</c:v>
                </c:pt>
                <c:pt idx="594">
                  <c:v>135.65</c:v>
                </c:pt>
                <c:pt idx="595">
                  <c:v>135.65</c:v>
                </c:pt>
                <c:pt idx="596">
                  <c:v>135.65</c:v>
                </c:pt>
                <c:pt idx="597">
                  <c:v>135.65</c:v>
                </c:pt>
                <c:pt idx="598">
                  <c:v>135.65</c:v>
                </c:pt>
                <c:pt idx="599">
                  <c:v>135.65</c:v>
                </c:pt>
                <c:pt idx="600">
                  <c:v>135.65</c:v>
                </c:pt>
                <c:pt idx="601">
                  <c:v>135.65</c:v>
                </c:pt>
                <c:pt idx="602">
                  <c:v>135.65</c:v>
                </c:pt>
                <c:pt idx="603">
                  <c:v>135.65</c:v>
                </c:pt>
                <c:pt idx="604">
                  <c:v>135.65</c:v>
                </c:pt>
                <c:pt idx="605">
                  <c:v>135.65</c:v>
                </c:pt>
                <c:pt idx="606">
                  <c:v>135.65</c:v>
                </c:pt>
                <c:pt idx="607">
                  <c:v>135.65</c:v>
                </c:pt>
                <c:pt idx="608">
                  <c:v>135.65</c:v>
                </c:pt>
                <c:pt idx="609">
                  <c:v>135.65</c:v>
                </c:pt>
                <c:pt idx="610">
                  <c:v>135.65</c:v>
                </c:pt>
                <c:pt idx="611">
                  <c:v>135.65</c:v>
                </c:pt>
                <c:pt idx="612">
                  <c:v>135.65</c:v>
                </c:pt>
                <c:pt idx="613">
                  <c:v>135.65</c:v>
                </c:pt>
                <c:pt idx="614">
                  <c:v>135.65</c:v>
                </c:pt>
                <c:pt idx="615">
                  <c:v>135.65</c:v>
                </c:pt>
                <c:pt idx="616">
                  <c:v>135.65</c:v>
                </c:pt>
                <c:pt idx="617">
                  <c:v>135.65</c:v>
                </c:pt>
                <c:pt idx="618">
                  <c:v>135.65</c:v>
                </c:pt>
                <c:pt idx="619">
                  <c:v>135.65</c:v>
                </c:pt>
                <c:pt idx="620">
                  <c:v>135.65</c:v>
                </c:pt>
                <c:pt idx="621">
                  <c:v>135.65</c:v>
                </c:pt>
                <c:pt idx="622">
                  <c:v>135.65</c:v>
                </c:pt>
                <c:pt idx="623">
                  <c:v>135.65</c:v>
                </c:pt>
                <c:pt idx="624">
                  <c:v>135.65</c:v>
                </c:pt>
                <c:pt idx="625">
                  <c:v>135.65</c:v>
                </c:pt>
                <c:pt idx="626">
                  <c:v>135.65</c:v>
                </c:pt>
                <c:pt idx="627">
                  <c:v>135.65</c:v>
                </c:pt>
                <c:pt idx="628">
                  <c:v>135.65</c:v>
                </c:pt>
                <c:pt idx="629">
                  <c:v>135.65</c:v>
                </c:pt>
                <c:pt idx="630">
                  <c:v>135.65</c:v>
                </c:pt>
                <c:pt idx="631">
                  <c:v>135.65</c:v>
                </c:pt>
                <c:pt idx="632">
                  <c:v>135.65</c:v>
                </c:pt>
                <c:pt idx="633">
                  <c:v>135.65</c:v>
                </c:pt>
                <c:pt idx="634">
                  <c:v>135.65</c:v>
                </c:pt>
                <c:pt idx="635">
                  <c:v>135.65</c:v>
                </c:pt>
                <c:pt idx="636">
                  <c:v>135.65</c:v>
                </c:pt>
                <c:pt idx="637">
                  <c:v>135.65</c:v>
                </c:pt>
                <c:pt idx="638">
                  <c:v>135.65</c:v>
                </c:pt>
                <c:pt idx="639">
                  <c:v>135.65</c:v>
                </c:pt>
                <c:pt idx="640">
                  <c:v>135.65</c:v>
                </c:pt>
                <c:pt idx="641">
                  <c:v>135.65</c:v>
                </c:pt>
                <c:pt idx="642">
                  <c:v>135.65</c:v>
                </c:pt>
                <c:pt idx="643">
                  <c:v>135.65</c:v>
                </c:pt>
                <c:pt idx="644">
                  <c:v>135.65</c:v>
                </c:pt>
                <c:pt idx="645">
                  <c:v>135.65</c:v>
                </c:pt>
                <c:pt idx="646">
                  <c:v>135.65</c:v>
                </c:pt>
                <c:pt idx="647">
                  <c:v>135.65</c:v>
                </c:pt>
                <c:pt idx="648">
                  <c:v>135.65</c:v>
                </c:pt>
                <c:pt idx="649">
                  <c:v>135.65</c:v>
                </c:pt>
                <c:pt idx="650">
                  <c:v>135.65</c:v>
                </c:pt>
                <c:pt idx="651">
                  <c:v>135.65</c:v>
                </c:pt>
                <c:pt idx="652">
                  <c:v>135.65</c:v>
                </c:pt>
                <c:pt idx="653">
                  <c:v>135.65</c:v>
                </c:pt>
                <c:pt idx="654">
                  <c:v>135.65</c:v>
                </c:pt>
                <c:pt idx="655">
                  <c:v>135.65</c:v>
                </c:pt>
                <c:pt idx="656">
                  <c:v>135.65</c:v>
                </c:pt>
                <c:pt idx="657">
                  <c:v>135.65</c:v>
                </c:pt>
                <c:pt idx="658">
                  <c:v>135.65</c:v>
                </c:pt>
                <c:pt idx="659">
                  <c:v>135.65</c:v>
                </c:pt>
                <c:pt idx="660">
                  <c:v>135.65</c:v>
                </c:pt>
                <c:pt idx="661">
                  <c:v>135.65</c:v>
                </c:pt>
                <c:pt idx="662">
                  <c:v>135.65</c:v>
                </c:pt>
                <c:pt idx="663">
                  <c:v>135.65</c:v>
                </c:pt>
                <c:pt idx="664">
                  <c:v>135.65</c:v>
                </c:pt>
                <c:pt idx="665">
                  <c:v>135.65</c:v>
                </c:pt>
                <c:pt idx="666">
                  <c:v>135.65</c:v>
                </c:pt>
                <c:pt idx="667">
                  <c:v>135.65</c:v>
                </c:pt>
                <c:pt idx="668">
                  <c:v>135.65</c:v>
                </c:pt>
                <c:pt idx="669">
                  <c:v>135.65</c:v>
                </c:pt>
                <c:pt idx="670">
                  <c:v>135.65</c:v>
                </c:pt>
                <c:pt idx="671">
                  <c:v>135.65</c:v>
                </c:pt>
                <c:pt idx="672">
                  <c:v>135.65</c:v>
                </c:pt>
                <c:pt idx="673">
                  <c:v>135.65</c:v>
                </c:pt>
                <c:pt idx="674">
                  <c:v>135.65</c:v>
                </c:pt>
                <c:pt idx="675">
                  <c:v>135.65</c:v>
                </c:pt>
                <c:pt idx="676">
                  <c:v>135.65</c:v>
                </c:pt>
                <c:pt idx="677">
                  <c:v>135.65</c:v>
                </c:pt>
                <c:pt idx="678">
                  <c:v>135.65</c:v>
                </c:pt>
                <c:pt idx="679">
                  <c:v>135.65</c:v>
                </c:pt>
                <c:pt idx="680">
                  <c:v>135.65</c:v>
                </c:pt>
                <c:pt idx="681">
                  <c:v>135.65</c:v>
                </c:pt>
                <c:pt idx="682">
                  <c:v>135.65</c:v>
                </c:pt>
                <c:pt idx="683">
                  <c:v>135.65</c:v>
                </c:pt>
                <c:pt idx="684">
                  <c:v>135.65</c:v>
                </c:pt>
                <c:pt idx="685">
                  <c:v>135.65</c:v>
                </c:pt>
                <c:pt idx="686">
                  <c:v>135.65</c:v>
                </c:pt>
                <c:pt idx="687">
                  <c:v>135.65</c:v>
                </c:pt>
                <c:pt idx="688">
                  <c:v>135.65</c:v>
                </c:pt>
                <c:pt idx="689">
                  <c:v>135.65</c:v>
                </c:pt>
                <c:pt idx="690">
                  <c:v>135.65</c:v>
                </c:pt>
                <c:pt idx="691">
                  <c:v>135.65</c:v>
                </c:pt>
                <c:pt idx="692">
                  <c:v>135.65</c:v>
                </c:pt>
                <c:pt idx="693">
                  <c:v>135.65</c:v>
                </c:pt>
                <c:pt idx="694">
                  <c:v>135.65</c:v>
                </c:pt>
                <c:pt idx="695">
                  <c:v>135.65</c:v>
                </c:pt>
                <c:pt idx="696">
                  <c:v>135.65</c:v>
                </c:pt>
                <c:pt idx="697">
                  <c:v>135.65</c:v>
                </c:pt>
                <c:pt idx="698">
                  <c:v>135.65</c:v>
                </c:pt>
                <c:pt idx="699">
                  <c:v>135.65</c:v>
                </c:pt>
                <c:pt idx="700">
                  <c:v>135.65</c:v>
                </c:pt>
                <c:pt idx="701">
                  <c:v>135.65</c:v>
                </c:pt>
                <c:pt idx="702">
                  <c:v>135.65</c:v>
                </c:pt>
                <c:pt idx="703">
                  <c:v>135.65</c:v>
                </c:pt>
                <c:pt idx="704">
                  <c:v>135.65</c:v>
                </c:pt>
                <c:pt idx="705">
                  <c:v>135.65</c:v>
                </c:pt>
                <c:pt idx="706">
                  <c:v>135.65</c:v>
                </c:pt>
                <c:pt idx="707">
                  <c:v>135.65</c:v>
                </c:pt>
                <c:pt idx="708">
                  <c:v>135.65</c:v>
                </c:pt>
                <c:pt idx="709">
                  <c:v>135.65</c:v>
                </c:pt>
                <c:pt idx="710">
                  <c:v>135.65</c:v>
                </c:pt>
                <c:pt idx="711">
                  <c:v>135.65</c:v>
                </c:pt>
                <c:pt idx="712">
                  <c:v>135.65</c:v>
                </c:pt>
                <c:pt idx="713">
                  <c:v>135.65</c:v>
                </c:pt>
                <c:pt idx="714">
                  <c:v>135.65</c:v>
                </c:pt>
                <c:pt idx="715">
                  <c:v>135.65</c:v>
                </c:pt>
                <c:pt idx="716">
                  <c:v>135.65</c:v>
                </c:pt>
                <c:pt idx="717">
                  <c:v>135.65</c:v>
                </c:pt>
                <c:pt idx="718">
                  <c:v>135.65</c:v>
                </c:pt>
                <c:pt idx="719">
                  <c:v>135.65</c:v>
                </c:pt>
                <c:pt idx="720">
                  <c:v>135.65</c:v>
                </c:pt>
                <c:pt idx="721">
                  <c:v>135.65</c:v>
                </c:pt>
                <c:pt idx="722">
                  <c:v>135.65</c:v>
                </c:pt>
                <c:pt idx="723">
                  <c:v>135.65</c:v>
                </c:pt>
                <c:pt idx="724">
                  <c:v>135.65</c:v>
                </c:pt>
                <c:pt idx="725">
                  <c:v>135.65</c:v>
                </c:pt>
                <c:pt idx="726">
                  <c:v>135.65</c:v>
                </c:pt>
                <c:pt idx="727">
                  <c:v>135.65</c:v>
                </c:pt>
                <c:pt idx="728">
                  <c:v>135.65</c:v>
                </c:pt>
                <c:pt idx="729">
                  <c:v>135.65</c:v>
                </c:pt>
                <c:pt idx="730">
                  <c:v>135.65</c:v>
                </c:pt>
                <c:pt idx="731">
                  <c:v>135.65</c:v>
                </c:pt>
                <c:pt idx="732">
                  <c:v>135.65</c:v>
                </c:pt>
                <c:pt idx="733">
                  <c:v>135.65</c:v>
                </c:pt>
                <c:pt idx="734">
                  <c:v>135.65</c:v>
                </c:pt>
                <c:pt idx="735">
                  <c:v>135.65</c:v>
                </c:pt>
                <c:pt idx="736">
                  <c:v>135.65</c:v>
                </c:pt>
                <c:pt idx="737">
                  <c:v>135.65</c:v>
                </c:pt>
                <c:pt idx="738">
                  <c:v>135.65</c:v>
                </c:pt>
                <c:pt idx="739">
                  <c:v>135.65</c:v>
                </c:pt>
                <c:pt idx="740">
                  <c:v>135.65</c:v>
                </c:pt>
                <c:pt idx="741">
                  <c:v>135.65</c:v>
                </c:pt>
                <c:pt idx="742">
                  <c:v>135.65</c:v>
                </c:pt>
                <c:pt idx="743">
                  <c:v>135.65</c:v>
                </c:pt>
                <c:pt idx="744">
                  <c:v>135.65</c:v>
                </c:pt>
                <c:pt idx="745">
                  <c:v>135.65</c:v>
                </c:pt>
                <c:pt idx="746">
                  <c:v>135.65</c:v>
                </c:pt>
                <c:pt idx="747">
                  <c:v>135.65</c:v>
                </c:pt>
                <c:pt idx="748">
                  <c:v>135.65</c:v>
                </c:pt>
                <c:pt idx="749">
                  <c:v>135.65</c:v>
                </c:pt>
                <c:pt idx="750">
                  <c:v>135.65</c:v>
                </c:pt>
                <c:pt idx="751">
                  <c:v>135.65</c:v>
                </c:pt>
                <c:pt idx="752">
                  <c:v>135.65</c:v>
                </c:pt>
                <c:pt idx="753">
                  <c:v>135.65</c:v>
                </c:pt>
                <c:pt idx="754">
                  <c:v>135.65</c:v>
                </c:pt>
                <c:pt idx="755">
                  <c:v>135.65</c:v>
                </c:pt>
                <c:pt idx="756">
                  <c:v>135.65</c:v>
                </c:pt>
                <c:pt idx="757">
                  <c:v>135.65</c:v>
                </c:pt>
                <c:pt idx="758">
                  <c:v>135.65</c:v>
                </c:pt>
                <c:pt idx="759">
                  <c:v>135.65</c:v>
                </c:pt>
                <c:pt idx="760">
                  <c:v>135.65</c:v>
                </c:pt>
                <c:pt idx="761">
                  <c:v>135.65</c:v>
                </c:pt>
                <c:pt idx="762">
                  <c:v>135.65</c:v>
                </c:pt>
                <c:pt idx="763">
                  <c:v>135.65</c:v>
                </c:pt>
                <c:pt idx="764">
                  <c:v>135.65</c:v>
                </c:pt>
                <c:pt idx="765">
                  <c:v>135.65</c:v>
                </c:pt>
                <c:pt idx="766">
                  <c:v>135.65</c:v>
                </c:pt>
                <c:pt idx="767">
                  <c:v>135.65</c:v>
                </c:pt>
                <c:pt idx="768">
                  <c:v>135.65</c:v>
                </c:pt>
                <c:pt idx="769">
                  <c:v>135.65</c:v>
                </c:pt>
                <c:pt idx="770">
                  <c:v>135.65</c:v>
                </c:pt>
                <c:pt idx="771">
                  <c:v>135.65</c:v>
                </c:pt>
                <c:pt idx="772">
                  <c:v>135.65</c:v>
                </c:pt>
                <c:pt idx="773">
                  <c:v>135.65</c:v>
                </c:pt>
                <c:pt idx="774">
                  <c:v>135.65</c:v>
                </c:pt>
                <c:pt idx="775">
                  <c:v>135.65</c:v>
                </c:pt>
                <c:pt idx="776">
                  <c:v>135.65</c:v>
                </c:pt>
                <c:pt idx="777">
                  <c:v>135.65</c:v>
                </c:pt>
                <c:pt idx="778">
                  <c:v>135.65</c:v>
                </c:pt>
                <c:pt idx="779">
                  <c:v>135.65</c:v>
                </c:pt>
                <c:pt idx="780">
                  <c:v>135.65</c:v>
                </c:pt>
                <c:pt idx="781">
                  <c:v>135.65</c:v>
                </c:pt>
                <c:pt idx="782">
                  <c:v>135.65</c:v>
                </c:pt>
                <c:pt idx="783">
                  <c:v>135.65</c:v>
                </c:pt>
                <c:pt idx="784">
                  <c:v>135.65</c:v>
                </c:pt>
                <c:pt idx="785">
                  <c:v>135.65</c:v>
                </c:pt>
                <c:pt idx="786">
                  <c:v>135.65</c:v>
                </c:pt>
                <c:pt idx="787">
                  <c:v>135.65</c:v>
                </c:pt>
                <c:pt idx="788">
                  <c:v>135.65</c:v>
                </c:pt>
                <c:pt idx="789">
                  <c:v>135.65</c:v>
                </c:pt>
                <c:pt idx="790">
                  <c:v>135.65</c:v>
                </c:pt>
                <c:pt idx="791">
                  <c:v>135.65</c:v>
                </c:pt>
                <c:pt idx="792">
                  <c:v>135.65</c:v>
                </c:pt>
                <c:pt idx="793">
                  <c:v>135.65</c:v>
                </c:pt>
                <c:pt idx="794">
                  <c:v>135.65</c:v>
                </c:pt>
                <c:pt idx="795">
                  <c:v>135.65</c:v>
                </c:pt>
                <c:pt idx="796">
                  <c:v>135.65</c:v>
                </c:pt>
                <c:pt idx="797">
                  <c:v>135.65</c:v>
                </c:pt>
                <c:pt idx="798">
                  <c:v>135.65</c:v>
                </c:pt>
                <c:pt idx="799">
                  <c:v>135.65</c:v>
                </c:pt>
                <c:pt idx="800">
                  <c:v>135.65</c:v>
                </c:pt>
                <c:pt idx="801">
                  <c:v>135.65</c:v>
                </c:pt>
                <c:pt idx="802">
                  <c:v>135.65</c:v>
                </c:pt>
                <c:pt idx="803">
                  <c:v>135.65</c:v>
                </c:pt>
                <c:pt idx="804">
                  <c:v>135.65</c:v>
                </c:pt>
                <c:pt idx="805">
                  <c:v>135.65</c:v>
                </c:pt>
                <c:pt idx="806">
                  <c:v>135.65</c:v>
                </c:pt>
                <c:pt idx="807">
                  <c:v>135.65</c:v>
                </c:pt>
                <c:pt idx="808">
                  <c:v>135.65</c:v>
                </c:pt>
                <c:pt idx="809">
                  <c:v>135.65</c:v>
                </c:pt>
                <c:pt idx="810">
                  <c:v>135.65</c:v>
                </c:pt>
                <c:pt idx="811">
                  <c:v>135.65</c:v>
                </c:pt>
                <c:pt idx="812">
                  <c:v>135.65</c:v>
                </c:pt>
                <c:pt idx="813">
                  <c:v>135.65</c:v>
                </c:pt>
                <c:pt idx="814">
                  <c:v>135.65</c:v>
                </c:pt>
                <c:pt idx="815">
                  <c:v>135.65</c:v>
                </c:pt>
                <c:pt idx="816">
                  <c:v>135.65</c:v>
                </c:pt>
                <c:pt idx="817">
                  <c:v>135.65</c:v>
                </c:pt>
                <c:pt idx="818">
                  <c:v>135.65</c:v>
                </c:pt>
                <c:pt idx="819">
                  <c:v>135.65</c:v>
                </c:pt>
                <c:pt idx="820">
                  <c:v>135.65</c:v>
                </c:pt>
                <c:pt idx="821">
                  <c:v>135.65</c:v>
                </c:pt>
                <c:pt idx="822">
                  <c:v>135.65</c:v>
                </c:pt>
                <c:pt idx="823">
                  <c:v>135.65</c:v>
                </c:pt>
                <c:pt idx="824">
                  <c:v>135.65</c:v>
                </c:pt>
                <c:pt idx="825">
                  <c:v>135.65</c:v>
                </c:pt>
                <c:pt idx="826">
                  <c:v>135.65</c:v>
                </c:pt>
                <c:pt idx="827">
                  <c:v>135.65</c:v>
                </c:pt>
                <c:pt idx="828">
                  <c:v>135.65</c:v>
                </c:pt>
                <c:pt idx="829">
                  <c:v>135.65</c:v>
                </c:pt>
                <c:pt idx="830">
                  <c:v>135.65</c:v>
                </c:pt>
                <c:pt idx="831">
                  <c:v>135.65</c:v>
                </c:pt>
                <c:pt idx="832">
                  <c:v>135.65</c:v>
                </c:pt>
                <c:pt idx="833">
                  <c:v>135.65</c:v>
                </c:pt>
                <c:pt idx="834">
                  <c:v>135.65</c:v>
                </c:pt>
                <c:pt idx="835">
                  <c:v>135.65</c:v>
                </c:pt>
                <c:pt idx="836">
                  <c:v>135.65</c:v>
                </c:pt>
                <c:pt idx="837">
                  <c:v>135.65</c:v>
                </c:pt>
                <c:pt idx="838">
                  <c:v>135.65</c:v>
                </c:pt>
                <c:pt idx="839">
                  <c:v>135.65</c:v>
                </c:pt>
                <c:pt idx="840">
                  <c:v>135.65</c:v>
                </c:pt>
                <c:pt idx="841">
                  <c:v>135.65</c:v>
                </c:pt>
                <c:pt idx="842">
                  <c:v>135.65</c:v>
                </c:pt>
                <c:pt idx="843">
                  <c:v>135.65</c:v>
                </c:pt>
                <c:pt idx="844">
                  <c:v>135.65</c:v>
                </c:pt>
                <c:pt idx="845">
                  <c:v>135.65</c:v>
                </c:pt>
                <c:pt idx="846">
                  <c:v>135.65</c:v>
                </c:pt>
                <c:pt idx="847">
                  <c:v>135.65</c:v>
                </c:pt>
                <c:pt idx="848">
                  <c:v>135.65</c:v>
                </c:pt>
                <c:pt idx="849">
                  <c:v>135.65</c:v>
                </c:pt>
                <c:pt idx="850">
                  <c:v>135.65</c:v>
                </c:pt>
                <c:pt idx="851">
                  <c:v>135.65</c:v>
                </c:pt>
                <c:pt idx="852">
                  <c:v>135.65</c:v>
                </c:pt>
                <c:pt idx="853">
                  <c:v>135.65</c:v>
                </c:pt>
                <c:pt idx="854">
                  <c:v>135.65</c:v>
                </c:pt>
                <c:pt idx="855">
                  <c:v>135.65</c:v>
                </c:pt>
                <c:pt idx="856">
                  <c:v>135.65</c:v>
                </c:pt>
                <c:pt idx="857">
                  <c:v>135.65</c:v>
                </c:pt>
                <c:pt idx="858">
                  <c:v>135.65</c:v>
                </c:pt>
                <c:pt idx="859">
                  <c:v>135.65</c:v>
                </c:pt>
                <c:pt idx="860">
                  <c:v>135.65</c:v>
                </c:pt>
                <c:pt idx="861">
                  <c:v>135.65</c:v>
                </c:pt>
                <c:pt idx="862">
                  <c:v>135.65</c:v>
                </c:pt>
                <c:pt idx="863">
                  <c:v>135.65</c:v>
                </c:pt>
                <c:pt idx="864">
                  <c:v>135.65</c:v>
                </c:pt>
                <c:pt idx="865">
                  <c:v>135.65</c:v>
                </c:pt>
                <c:pt idx="866">
                  <c:v>135.65</c:v>
                </c:pt>
                <c:pt idx="867">
                  <c:v>135.65</c:v>
                </c:pt>
                <c:pt idx="868">
                  <c:v>135.65</c:v>
                </c:pt>
                <c:pt idx="869">
                  <c:v>135.65</c:v>
                </c:pt>
                <c:pt idx="870">
                  <c:v>135.65</c:v>
                </c:pt>
                <c:pt idx="871">
                  <c:v>135.65</c:v>
                </c:pt>
                <c:pt idx="872">
                  <c:v>135.65</c:v>
                </c:pt>
                <c:pt idx="873">
                  <c:v>135.65</c:v>
                </c:pt>
                <c:pt idx="874">
                  <c:v>135.65</c:v>
                </c:pt>
                <c:pt idx="875">
                  <c:v>135.65</c:v>
                </c:pt>
                <c:pt idx="876">
                  <c:v>135.65</c:v>
                </c:pt>
                <c:pt idx="877">
                  <c:v>135.65</c:v>
                </c:pt>
                <c:pt idx="878">
                  <c:v>135.65</c:v>
                </c:pt>
                <c:pt idx="879">
                  <c:v>135.65</c:v>
                </c:pt>
                <c:pt idx="880">
                  <c:v>135.65</c:v>
                </c:pt>
                <c:pt idx="881">
                  <c:v>135.65</c:v>
                </c:pt>
                <c:pt idx="882">
                  <c:v>135.65</c:v>
                </c:pt>
                <c:pt idx="883">
                  <c:v>135.65</c:v>
                </c:pt>
                <c:pt idx="884">
                  <c:v>135.65</c:v>
                </c:pt>
                <c:pt idx="885">
                  <c:v>135.65</c:v>
                </c:pt>
                <c:pt idx="886">
                  <c:v>135.65</c:v>
                </c:pt>
                <c:pt idx="887">
                  <c:v>135.65</c:v>
                </c:pt>
                <c:pt idx="888">
                  <c:v>135.65</c:v>
                </c:pt>
                <c:pt idx="889">
                  <c:v>135.65</c:v>
                </c:pt>
                <c:pt idx="890">
                  <c:v>135.65</c:v>
                </c:pt>
                <c:pt idx="891">
                  <c:v>135.65</c:v>
                </c:pt>
                <c:pt idx="892">
                  <c:v>135.65</c:v>
                </c:pt>
                <c:pt idx="893">
                  <c:v>135.65</c:v>
                </c:pt>
                <c:pt idx="894">
                  <c:v>135.65</c:v>
                </c:pt>
                <c:pt idx="895">
                  <c:v>135.65</c:v>
                </c:pt>
                <c:pt idx="896">
                  <c:v>135.65</c:v>
                </c:pt>
                <c:pt idx="897">
                  <c:v>135.65</c:v>
                </c:pt>
                <c:pt idx="898">
                  <c:v>135.65</c:v>
                </c:pt>
                <c:pt idx="899">
                  <c:v>135.65</c:v>
                </c:pt>
                <c:pt idx="900">
                  <c:v>135.65</c:v>
                </c:pt>
                <c:pt idx="901">
                  <c:v>135.65</c:v>
                </c:pt>
                <c:pt idx="902">
                  <c:v>135.65</c:v>
                </c:pt>
                <c:pt idx="903">
                  <c:v>135.65</c:v>
                </c:pt>
                <c:pt idx="904">
                  <c:v>135.65</c:v>
                </c:pt>
                <c:pt idx="905">
                  <c:v>135.65</c:v>
                </c:pt>
                <c:pt idx="906">
                  <c:v>135.65</c:v>
                </c:pt>
                <c:pt idx="907">
                  <c:v>135.65</c:v>
                </c:pt>
                <c:pt idx="908">
                  <c:v>135.65</c:v>
                </c:pt>
                <c:pt idx="909">
                  <c:v>135.65</c:v>
                </c:pt>
                <c:pt idx="910">
                  <c:v>135.65</c:v>
                </c:pt>
                <c:pt idx="911">
                  <c:v>135.65</c:v>
                </c:pt>
                <c:pt idx="912">
                  <c:v>135.65</c:v>
                </c:pt>
                <c:pt idx="913">
                  <c:v>135.65</c:v>
                </c:pt>
                <c:pt idx="914">
                  <c:v>135.65</c:v>
                </c:pt>
                <c:pt idx="915">
                  <c:v>135.65</c:v>
                </c:pt>
                <c:pt idx="916">
                  <c:v>135.65</c:v>
                </c:pt>
                <c:pt idx="917">
                  <c:v>135.65</c:v>
                </c:pt>
                <c:pt idx="918">
                  <c:v>135.65</c:v>
                </c:pt>
                <c:pt idx="919">
                  <c:v>135.65</c:v>
                </c:pt>
                <c:pt idx="920">
                  <c:v>135.65</c:v>
                </c:pt>
                <c:pt idx="921">
                  <c:v>135.65</c:v>
                </c:pt>
                <c:pt idx="922">
                  <c:v>135.65</c:v>
                </c:pt>
                <c:pt idx="923">
                  <c:v>135.65</c:v>
                </c:pt>
                <c:pt idx="924">
                  <c:v>135.65</c:v>
                </c:pt>
                <c:pt idx="925">
                  <c:v>135.65</c:v>
                </c:pt>
                <c:pt idx="926">
                  <c:v>135.65</c:v>
                </c:pt>
                <c:pt idx="927">
                  <c:v>135.65</c:v>
                </c:pt>
                <c:pt idx="928">
                  <c:v>135.65</c:v>
                </c:pt>
                <c:pt idx="929">
                  <c:v>135.65</c:v>
                </c:pt>
                <c:pt idx="930">
                  <c:v>135.65</c:v>
                </c:pt>
                <c:pt idx="931">
                  <c:v>135.65</c:v>
                </c:pt>
                <c:pt idx="932">
                  <c:v>135.65</c:v>
                </c:pt>
                <c:pt idx="933">
                  <c:v>135.65</c:v>
                </c:pt>
                <c:pt idx="934">
                  <c:v>135.65</c:v>
                </c:pt>
                <c:pt idx="935">
                  <c:v>135.65</c:v>
                </c:pt>
                <c:pt idx="936">
                  <c:v>135.65</c:v>
                </c:pt>
                <c:pt idx="937">
                  <c:v>135.65</c:v>
                </c:pt>
                <c:pt idx="938">
                  <c:v>135.65</c:v>
                </c:pt>
                <c:pt idx="939">
                  <c:v>135.65</c:v>
                </c:pt>
                <c:pt idx="940">
                  <c:v>135.65</c:v>
                </c:pt>
                <c:pt idx="941">
                  <c:v>135.65</c:v>
                </c:pt>
                <c:pt idx="942">
                  <c:v>135.65</c:v>
                </c:pt>
                <c:pt idx="943">
                  <c:v>135.65</c:v>
                </c:pt>
                <c:pt idx="944">
                  <c:v>135.65</c:v>
                </c:pt>
                <c:pt idx="945">
                  <c:v>135.65</c:v>
                </c:pt>
                <c:pt idx="946">
                  <c:v>135.65</c:v>
                </c:pt>
                <c:pt idx="947">
                  <c:v>135.65</c:v>
                </c:pt>
                <c:pt idx="948">
                  <c:v>135.65</c:v>
                </c:pt>
                <c:pt idx="949">
                  <c:v>135.65</c:v>
                </c:pt>
                <c:pt idx="950">
                  <c:v>135.65</c:v>
                </c:pt>
                <c:pt idx="951">
                  <c:v>135.65</c:v>
                </c:pt>
                <c:pt idx="952">
                  <c:v>135.65</c:v>
                </c:pt>
                <c:pt idx="953">
                  <c:v>135.65</c:v>
                </c:pt>
                <c:pt idx="954">
                  <c:v>135.65</c:v>
                </c:pt>
                <c:pt idx="955">
                  <c:v>135.65</c:v>
                </c:pt>
                <c:pt idx="956">
                  <c:v>135.65</c:v>
                </c:pt>
                <c:pt idx="957">
                  <c:v>135.65</c:v>
                </c:pt>
                <c:pt idx="958">
                  <c:v>135.65</c:v>
                </c:pt>
                <c:pt idx="959">
                  <c:v>135.65</c:v>
                </c:pt>
                <c:pt idx="960">
                  <c:v>135.65</c:v>
                </c:pt>
                <c:pt idx="961">
                  <c:v>135.65</c:v>
                </c:pt>
                <c:pt idx="962">
                  <c:v>135.65</c:v>
                </c:pt>
                <c:pt idx="963">
                  <c:v>135.65</c:v>
                </c:pt>
                <c:pt idx="964">
                  <c:v>135.65</c:v>
                </c:pt>
                <c:pt idx="965">
                  <c:v>135.65</c:v>
                </c:pt>
                <c:pt idx="966">
                  <c:v>135.65</c:v>
                </c:pt>
                <c:pt idx="967">
                  <c:v>135.65</c:v>
                </c:pt>
                <c:pt idx="968">
                  <c:v>135.65</c:v>
                </c:pt>
                <c:pt idx="969">
                  <c:v>135.65</c:v>
                </c:pt>
                <c:pt idx="970">
                  <c:v>135.65</c:v>
                </c:pt>
                <c:pt idx="971">
                  <c:v>135.65</c:v>
                </c:pt>
                <c:pt idx="972">
                  <c:v>135.65</c:v>
                </c:pt>
                <c:pt idx="973">
                  <c:v>135.65</c:v>
                </c:pt>
                <c:pt idx="974">
                  <c:v>135.65</c:v>
                </c:pt>
                <c:pt idx="975">
                  <c:v>135.65</c:v>
                </c:pt>
                <c:pt idx="976">
                  <c:v>135.65</c:v>
                </c:pt>
                <c:pt idx="977">
                  <c:v>135.65</c:v>
                </c:pt>
                <c:pt idx="978">
                  <c:v>135.65</c:v>
                </c:pt>
                <c:pt idx="979">
                  <c:v>135.65</c:v>
                </c:pt>
                <c:pt idx="980">
                  <c:v>135.65</c:v>
                </c:pt>
                <c:pt idx="981">
                  <c:v>135.65</c:v>
                </c:pt>
                <c:pt idx="982">
                  <c:v>135.65</c:v>
                </c:pt>
                <c:pt idx="983">
                  <c:v>135.65</c:v>
                </c:pt>
                <c:pt idx="984">
                  <c:v>135.65</c:v>
                </c:pt>
                <c:pt idx="985">
                  <c:v>135.65</c:v>
                </c:pt>
                <c:pt idx="986">
                  <c:v>135.65</c:v>
                </c:pt>
                <c:pt idx="987">
                  <c:v>135.65</c:v>
                </c:pt>
                <c:pt idx="988">
                  <c:v>135.65</c:v>
                </c:pt>
                <c:pt idx="989">
                  <c:v>135.65</c:v>
                </c:pt>
                <c:pt idx="990">
                  <c:v>135.65</c:v>
                </c:pt>
                <c:pt idx="991">
                  <c:v>135.65</c:v>
                </c:pt>
                <c:pt idx="992">
                  <c:v>135.65</c:v>
                </c:pt>
                <c:pt idx="993">
                  <c:v>135.65</c:v>
                </c:pt>
                <c:pt idx="994">
                  <c:v>135.65</c:v>
                </c:pt>
                <c:pt idx="995">
                  <c:v>135.65</c:v>
                </c:pt>
                <c:pt idx="996">
                  <c:v>135.65</c:v>
                </c:pt>
                <c:pt idx="997">
                  <c:v>135.65</c:v>
                </c:pt>
                <c:pt idx="998">
                  <c:v>135.65</c:v>
                </c:pt>
                <c:pt idx="999">
                  <c:v>135.65</c:v>
                </c:pt>
                <c:pt idx="1000">
                  <c:v>135.65</c:v>
                </c:pt>
                <c:pt idx="1001">
                  <c:v>135.65</c:v>
                </c:pt>
                <c:pt idx="1002">
                  <c:v>135.65</c:v>
                </c:pt>
                <c:pt idx="1003">
                  <c:v>135.65</c:v>
                </c:pt>
                <c:pt idx="1004">
                  <c:v>135.65</c:v>
                </c:pt>
                <c:pt idx="1005">
                  <c:v>135.65</c:v>
                </c:pt>
                <c:pt idx="1006">
                  <c:v>135.65</c:v>
                </c:pt>
                <c:pt idx="1007">
                  <c:v>135.65</c:v>
                </c:pt>
                <c:pt idx="1008">
                  <c:v>135.65</c:v>
                </c:pt>
                <c:pt idx="1009">
                  <c:v>135.65</c:v>
                </c:pt>
                <c:pt idx="1010">
                  <c:v>135.65</c:v>
                </c:pt>
                <c:pt idx="1011">
                  <c:v>135.65</c:v>
                </c:pt>
                <c:pt idx="1012">
                  <c:v>135.65</c:v>
                </c:pt>
                <c:pt idx="1013">
                  <c:v>135.65</c:v>
                </c:pt>
                <c:pt idx="1014">
                  <c:v>135.65</c:v>
                </c:pt>
                <c:pt idx="1015">
                  <c:v>135.65</c:v>
                </c:pt>
                <c:pt idx="1016">
                  <c:v>135.65</c:v>
                </c:pt>
                <c:pt idx="1017">
                  <c:v>135.65</c:v>
                </c:pt>
                <c:pt idx="1018">
                  <c:v>135.65</c:v>
                </c:pt>
                <c:pt idx="1019">
                  <c:v>135.65</c:v>
                </c:pt>
                <c:pt idx="1020">
                  <c:v>135.65</c:v>
                </c:pt>
                <c:pt idx="1021">
                  <c:v>135.65</c:v>
                </c:pt>
                <c:pt idx="1022">
                  <c:v>135.65</c:v>
                </c:pt>
                <c:pt idx="1023">
                  <c:v>135.65</c:v>
                </c:pt>
                <c:pt idx="1024">
                  <c:v>135.65</c:v>
                </c:pt>
                <c:pt idx="1025">
                  <c:v>135.65</c:v>
                </c:pt>
                <c:pt idx="1026">
                  <c:v>135.65</c:v>
                </c:pt>
                <c:pt idx="1027">
                  <c:v>135.65</c:v>
                </c:pt>
                <c:pt idx="1028">
                  <c:v>135.65</c:v>
                </c:pt>
                <c:pt idx="1029">
                  <c:v>135.65</c:v>
                </c:pt>
                <c:pt idx="1030">
                  <c:v>135.65</c:v>
                </c:pt>
                <c:pt idx="1031">
                  <c:v>135.65</c:v>
                </c:pt>
                <c:pt idx="1032">
                  <c:v>135.65</c:v>
                </c:pt>
                <c:pt idx="1033">
                  <c:v>135.65</c:v>
                </c:pt>
                <c:pt idx="1034">
                  <c:v>135.65</c:v>
                </c:pt>
                <c:pt idx="1035">
                  <c:v>135.65</c:v>
                </c:pt>
                <c:pt idx="1036">
                  <c:v>135.65</c:v>
                </c:pt>
                <c:pt idx="1037">
                  <c:v>135.65</c:v>
                </c:pt>
                <c:pt idx="1038">
                  <c:v>135.65</c:v>
                </c:pt>
                <c:pt idx="1039">
                  <c:v>135.65</c:v>
                </c:pt>
                <c:pt idx="1040">
                  <c:v>135.65</c:v>
                </c:pt>
                <c:pt idx="1041">
                  <c:v>135.65</c:v>
                </c:pt>
                <c:pt idx="1042">
                  <c:v>135.65</c:v>
                </c:pt>
                <c:pt idx="1043">
                  <c:v>135.65</c:v>
                </c:pt>
                <c:pt idx="1044">
                  <c:v>135.65</c:v>
                </c:pt>
                <c:pt idx="1045">
                  <c:v>135.65</c:v>
                </c:pt>
                <c:pt idx="1046">
                  <c:v>135.65</c:v>
                </c:pt>
                <c:pt idx="1047">
                  <c:v>135.65</c:v>
                </c:pt>
                <c:pt idx="1048">
                  <c:v>135.65</c:v>
                </c:pt>
                <c:pt idx="1049">
                  <c:v>135.65</c:v>
                </c:pt>
                <c:pt idx="1050">
                  <c:v>135.65</c:v>
                </c:pt>
                <c:pt idx="1051">
                  <c:v>135.65</c:v>
                </c:pt>
                <c:pt idx="1052">
                  <c:v>135.65</c:v>
                </c:pt>
                <c:pt idx="1053">
                  <c:v>135.65</c:v>
                </c:pt>
                <c:pt idx="1054">
                  <c:v>135.65</c:v>
                </c:pt>
                <c:pt idx="1055">
                  <c:v>135.65</c:v>
                </c:pt>
                <c:pt idx="1056">
                  <c:v>135.65</c:v>
                </c:pt>
                <c:pt idx="1057">
                  <c:v>135.65</c:v>
                </c:pt>
                <c:pt idx="1058">
                  <c:v>135.65</c:v>
                </c:pt>
                <c:pt idx="1059">
                  <c:v>135.65</c:v>
                </c:pt>
                <c:pt idx="1060">
                  <c:v>135.65</c:v>
                </c:pt>
                <c:pt idx="1061">
                  <c:v>135.65</c:v>
                </c:pt>
                <c:pt idx="1062">
                  <c:v>135.65</c:v>
                </c:pt>
                <c:pt idx="1063">
                  <c:v>135.65</c:v>
                </c:pt>
                <c:pt idx="1064">
                  <c:v>135.65</c:v>
                </c:pt>
                <c:pt idx="1065">
                  <c:v>135.65</c:v>
                </c:pt>
                <c:pt idx="1066">
                  <c:v>135.65</c:v>
                </c:pt>
                <c:pt idx="1067">
                  <c:v>135.65</c:v>
                </c:pt>
                <c:pt idx="1068">
                  <c:v>135.65</c:v>
                </c:pt>
                <c:pt idx="1069">
                  <c:v>135.65</c:v>
                </c:pt>
                <c:pt idx="1070">
                  <c:v>135.65</c:v>
                </c:pt>
                <c:pt idx="1071">
                  <c:v>135.65</c:v>
                </c:pt>
                <c:pt idx="1072">
                  <c:v>135.65</c:v>
                </c:pt>
                <c:pt idx="1073">
                  <c:v>135.65</c:v>
                </c:pt>
                <c:pt idx="1074">
                  <c:v>135.65</c:v>
                </c:pt>
                <c:pt idx="1075">
                  <c:v>135.65</c:v>
                </c:pt>
                <c:pt idx="1076">
                  <c:v>135.65</c:v>
                </c:pt>
                <c:pt idx="1077">
                  <c:v>135.65</c:v>
                </c:pt>
                <c:pt idx="1078">
                  <c:v>135.65</c:v>
                </c:pt>
                <c:pt idx="1079">
                  <c:v>135.65</c:v>
                </c:pt>
                <c:pt idx="1080">
                  <c:v>135.65</c:v>
                </c:pt>
                <c:pt idx="1081">
                  <c:v>135.65</c:v>
                </c:pt>
                <c:pt idx="1082">
                  <c:v>135.65</c:v>
                </c:pt>
                <c:pt idx="1083">
                  <c:v>135.65</c:v>
                </c:pt>
                <c:pt idx="1084">
                  <c:v>135.65</c:v>
                </c:pt>
                <c:pt idx="1085">
                  <c:v>135.65</c:v>
                </c:pt>
                <c:pt idx="1086">
                  <c:v>135.65</c:v>
                </c:pt>
                <c:pt idx="1087">
                  <c:v>135.65</c:v>
                </c:pt>
                <c:pt idx="1088">
                  <c:v>135.65</c:v>
                </c:pt>
                <c:pt idx="1089">
                  <c:v>135.65</c:v>
                </c:pt>
                <c:pt idx="1090">
                  <c:v>135.65</c:v>
                </c:pt>
                <c:pt idx="1091">
                  <c:v>135.65</c:v>
                </c:pt>
                <c:pt idx="1092">
                  <c:v>135.65</c:v>
                </c:pt>
                <c:pt idx="1093">
                  <c:v>135.65</c:v>
                </c:pt>
                <c:pt idx="1094">
                  <c:v>135.65</c:v>
                </c:pt>
                <c:pt idx="1095">
                  <c:v>135.65</c:v>
                </c:pt>
                <c:pt idx="1096">
                  <c:v>135.65</c:v>
                </c:pt>
                <c:pt idx="1097">
                  <c:v>135.65</c:v>
                </c:pt>
                <c:pt idx="1098">
                  <c:v>135.65</c:v>
                </c:pt>
                <c:pt idx="1099">
                  <c:v>135.65</c:v>
                </c:pt>
                <c:pt idx="1100">
                  <c:v>135.65</c:v>
                </c:pt>
                <c:pt idx="1101">
                  <c:v>135.65</c:v>
                </c:pt>
                <c:pt idx="1102">
                  <c:v>135.65</c:v>
                </c:pt>
                <c:pt idx="1103">
                  <c:v>135.65</c:v>
                </c:pt>
                <c:pt idx="1104">
                  <c:v>135.65</c:v>
                </c:pt>
                <c:pt idx="1105">
                  <c:v>135.65</c:v>
                </c:pt>
                <c:pt idx="1106">
                  <c:v>135.65</c:v>
                </c:pt>
                <c:pt idx="1107">
                  <c:v>135.65</c:v>
                </c:pt>
                <c:pt idx="1108">
                  <c:v>135.65</c:v>
                </c:pt>
                <c:pt idx="1109">
                  <c:v>135.65</c:v>
                </c:pt>
                <c:pt idx="1110">
                  <c:v>135.65</c:v>
                </c:pt>
                <c:pt idx="1111">
                  <c:v>135.65</c:v>
                </c:pt>
                <c:pt idx="1112">
                  <c:v>135.65</c:v>
                </c:pt>
                <c:pt idx="1113">
                  <c:v>135.65</c:v>
                </c:pt>
                <c:pt idx="1114">
                  <c:v>135.65</c:v>
                </c:pt>
                <c:pt idx="1115">
                  <c:v>135.65</c:v>
                </c:pt>
                <c:pt idx="1116">
                  <c:v>135.65</c:v>
                </c:pt>
                <c:pt idx="1117">
                  <c:v>135.65</c:v>
                </c:pt>
                <c:pt idx="1118">
                  <c:v>135.65</c:v>
                </c:pt>
                <c:pt idx="1119">
                  <c:v>135.65</c:v>
                </c:pt>
                <c:pt idx="1120">
                  <c:v>135.65</c:v>
                </c:pt>
                <c:pt idx="1121">
                  <c:v>135.65</c:v>
                </c:pt>
                <c:pt idx="1122">
                  <c:v>135.65</c:v>
                </c:pt>
                <c:pt idx="1123">
                  <c:v>135.65</c:v>
                </c:pt>
                <c:pt idx="1124">
                  <c:v>135.65</c:v>
                </c:pt>
                <c:pt idx="1125">
                  <c:v>135.65</c:v>
                </c:pt>
                <c:pt idx="1126">
                  <c:v>135.65</c:v>
                </c:pt>
                <c:pt idx="1127">
                  <c:v>135.65</c:v>
                </c:pt>
                <c:pt idx="1128">
                  <c:v>135.65</c:v>
                </c:pt>
                <c:pt idx="1129">
                  <c:v>135.65</c:v>
                </c:pt>
                <c:pt idx="1130">
                  <c:v>135.65</c:v>
                </c:pt>
                <c:pt idx="1131">
                  <c:v>135.65</c:v>
                </c:pt>
                <c:pt idx="1132">
                  <c:v>135.65</c:v>
                </c:pt>
                <c:pt idx="1133">
                  <c:v>135.65</c:v>
                </c:pt>
                <c:pt idx="1134">
                  <c:v>135.65</c:v>
                </c:pt>
                <c:pt idx="1135">
                  <c:v>135.65</c:v>
                </c:pt>
                <c:pt idx="1136">
                  <c:v>135.65</c:v>
                </c:pt>
                <c:pt idx="1137">
                  <c:v>135.65</c:v>
                </c:pt>
                <c:pt idx="1138">
                  <c:v>135.65</c:v>
                </c:pt>
                <c:pt idx="1139">
                  <c:v>135.65</c:v>
                </c:pt>
                <c:pt idx="1140">
                  <c:v>135.65</c:v>
                </c:pt>
                <c:pt idx="1141">
                  <c:v>135.65</c:v>
                </c:pt>
                <c:pt idx="1142">
                  <c:v>135.65</c:v>
                </c:pt>
                <c:pt idx="1143">
                  <c:v>135.65</c:v>
                </c:pt>
                <c:pt idx="1144">
                  <c:v>135.65</c:v>
                </c:pt>
                <c:pt idx="1145">
                  <c:v>135.65</c:v>
                </c:pt>
                <c:pt idx="1146">
                  <c:v>135.65</c:v>
                </c:pt>
                <c:pt idx="1147">
                  <c:v>135.65</c:v>
                </c:pt>
                <c:pt idx="1148">
                  <c:v>135.65</c:v>
                </c:pt>
                <c:pt idx="1149">
                  <c:v>135.65</c:v>
                </c:pt>
                <c:pt idx="1150">
                  <c:v>135.65</c:v>
                </c:pt>
                <c:pt idx="1151">
                  <c:v>135.65</c:v>
                </c:pt>
                <c:pt idx="1152">
                  <c:v>135.65</c:v>
                </c:pt>
                <c:pt idx="1153">
                  <c:v>135.65</c:v>
                </c:pt>
                <c:pt idx="1154">
                  <c:v>135.65</c:v>
                </c:pt>
                <c:pt idx="1155">
                  <c:v>135.65</c:v>
                </c:pt>
                <c:pt idx="1156">
                  <c:v>135.65</c:v>
                </c:pt>
                <c:pt idx="1157">
                  <c:v>135.65</c:v>
                </c:pt>
                <c:pt idx="1158">
                  <c:v>135.65</c:v>
                </c:pt>
                <c:pt idx="1159">
                  <c:v>135.65</c:v>
                </c:pt>
                <c:pt idx="1160">
                  <c:v>135.65</c:v>
                </c:pt>
                <c:pt idx="1161">
                  <c:v>135.65</c:v>
                </c:pt>
                <c:pt idx="1162">
                  <c:v>135.65</c:v>
                </c:pt>
                <c:pt idx="1163">
                  <c:v>135.65</c:v>
                </c:pt>
                <c:pt idx="1164">
                  <c:v>135.65</c:v>
                </c:pt>
                <c:pt idx="1165">
                  <c:v>135.65</c:v>
                </c:pt>
                <c:pt idx="1166">
                  <c:v>135.65</c:v>
                </c:pt>
                <c:pt idx="1167">
                  <c:v>135.65</c:v>
                </c:pt>
                <c:pt idx="1168">
                  <c:v>135.65</c:v>
                </c:pt>
                <c:pt idx="1169">
                  <c:v>135.65</c:v>
                </c:pt>
                <c:pt idx="1170">
                  <c:v>135.65</c:v>
                </c:pt>
                <c:pt idx="1171">
                  <c:v>135.65</c:v>
                </c:pt>
                <c:pt idx="1172">
                  <c:v>135.65</c:v>
                </c:pt>
                <c:pt idx="1173">
                  <c:v>135.65</c:v>
                </c:pt>
                <c:pt idx="1174">
                  <c:v>135.65</c:v>
                </c:pt>
                <c:pt idx="1175">
                  <c:v>135.65</c:v>
                </c:pt>
                <c:pt idx="1176">
                  <c:v>135.65</c:v>
                </c:pt>
                <c:pt idx="1177">
                  <c:v>135.65</c:v>
                </c:pt>
                <c:pt idx="1178">
                  <c:v>135.65</c:v>
                </c:pt>
                <c:pt idx="1179">
                  <c:v>135.65</c:v>
                </c:pt>
                <c:pt idx="1180">
                  <c:v>135.65</c:v>
                </c:pt>
                <c:pt idx="1181">
                  <c:v>135.65</c:v>
                </c:pt>
                <c:pt idx="1182">
                  <c:v>135.65</c:v>
                </c:pt>
                <c:pt idx="1183">
                  <c:v>135.65</c:v>
                </c:pt>
                <c:pt idx="1184">
                  <c:v>135.65</c:v>
                </c:pt>
                <c:pt idx="1185">
                  <c:v>135.65</c:v>
                </c:pt>
                <c:pt idx="1186">
                  <c:v>135.65</c:v>
                </c:pt>
                <c:pt idx="1187">
                  <c:v>135.65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'HR Chart Data'!$L$7</c:f>
              <c:strCache>
                <c:ptCount val="1"/>
                <c:pt idx="0">
                  <c:v> UT1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8.313474829339057E-3"/>
                  <c:y val="-3.239334705693221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[0]!HRData8</c:f>
              <c:numCache>
                <c:formatCode>General</c:formatCode>
                <c:ptCount val="1188"/>
                <c:pt idx="0">
                  <c:v>0</c:v>
                </c:pt>
                <c:pt idx="1">
                  <c:v>142.69999999999999</c:v>
                </c:pt>
                <c:pt idx="2">
                  <c:v>142.69999999999999</c:v>
                </c:pt>
                <c:pt idx="3">
                  <c:v>142.69999999999999</c:v>
                </c:pt>
                <c:pt idx="4">
                  <c:v>142.69999999999999</c:v>
                </c:pt>
                <c:pt idx="5">
                  <c:v>142.69999999999999</c:v>
                </c:pt>
                <c:pt idx="6">
                  <c:v>142.69999999999999</c:v>
                </c:pt>
                <c:pt idx="7">
                  <c:v>142.69999999999999</c:v>
                </c:pt>
                <c:pt idx="8">
                  <c:v>142.69999999999999</c:v>
                </c:pt>
                <c:pt idx="9">
                  <c:v>142.69999999999999</c:v>
                </c:pt>
                <c:pt idx="10">
                  <c:v>142.69999999999999</c:v>
                </c:pt>
                <c:pt idx="11">
                  <c:v>142.69999999999999</c:v>
                </c:pt>
                <c:pt idx="12">
                  <c:v>142.69999999999999</c:v>
                </c:pt>
                <c:pt idx="13">
                  <c:v>142.69999999999999</c:v>
                </c:pt>
                <c:pt idx="14">
                  <c:v>142.69999999999999</c:v>
                </c:pt>
                <c:pt idx="15">
                  <c:v>142.69999999999999</c:v>
                </c:pt>
                <c:pt idx="16">
                  <c:v>142.69999999999999</c:v>
                </c:pt>
                <c:pt idx="17">
                  <c:v>142.69999999999999</c:v>
                </c:pt>
                <c:pt idx="18">
                  <c:v>142.69999999999999</c:v>
                </c:pt>
                <c:pt idx="19">
                  <c:v>142.69999999999999</c:v>
                </c:pt>
                <c:pt idx="20">
                  <c:v>142.69999999999999</c:v>
                </c:pt>
                <c:pt idx="21">
                  <c:v>142.69999999999999</c:v>
                </c:pt>
                <c:pt idx="22">
                  <c:v>142.69999999999999</c:v>
                </c:pt>
                <c:pt idx="23">
                  <c:v>142.69999999999999</c:v>
                </c:pt>
                <c:pt idx="24">
                  <c:v>142.69999999999999</c:v>
                </c:pt>
                <c:pt idx="25">
                  <c:v>142.69999999999999</c:v>
                </c:pt>
                <c:pt idx="26">
                  <c:v>142.69999999999999</c:v>
                </c:pt>
                <c:pt idx="27">
                  <c:v>142.69999999999999</c:v>
                </c:pt>
                <c:pt idx="28">
                  <c:v>142.69999999999999</c:v>
                </c:pt>
                <c:pt idx="29">
                  <c:v>142.69999999999999</c:v>
                </c:pt>
                <c:pt idx="30">
                  <c:v>142.69999999999999</c:v>
                </c:pt>
                <c:pt idx="31">
                  <c:v>142.69999999999999</c:v>
                </c:pt>
                <c:pt idx="32">
                  <c:v>142.69999999999999</c:v>
                </c:pt>
                <c:pt idx="33">
                  <c:v>142.69999999999999</c:v>
                </c:pt>
                <c:pt idx="34">
                  <c:v>142.69999999999999</c:v>
                </c:pt>
                <c:pt idx="35">
                  <c:v>142.69999999999999</c:v>
                </c:pt>
                <c:pt idx="36">
                  <c:v>142.69999999999999</c:v>
                </c:pt>
                <c:pt idx="37">
                  <c:v>142.69999999999999</c:v>
                </c:pt>
                <c:pt idx="38">
                  <c:v>142.69999999999999</c:v>
                </c:pt>
                <c:pt idx="39">
                  <c:v>142.69999999999999</c:v>
                </c:pt>
                <c:pt idx="40">
                  <c:v>142.69999999999999</c:v>
                </c:pt>
                <c:pt idx="41">
                  <c:v>142.69999999999999</c:v>
                </c:pt>
                <c:pt idx="42">
                  <c:v>142.69999999999999</c:v>
                </c:pt>
                <c:pt idx="43">
                  <c:v>142.69999999999999</c:v>
                </c:pt>
                <c:pt idx="44">
                  <c:v>142.69999999999999</c:v>
                </c:pt>
                <c:pt idx="45">
                  <c:v>142.69999999999999</c:v>
                </c:pt>
                <c:pt idx="46">
                  <c:v>142.69999999999999</c:v>
                </c:pt>
                <c:pt idx="47">
                  <c:v>142.69999999999999</c:v>
                </c:pt>
                <c:pt idx="48">
                  <c:v>142.69999999999999</c:v>
                </c:pt>
                <c:pt idx="49">
                  <c:v>142.69999999999999</c:v>
                </c:pt>
                <c:pt idx="50">
                  <c:v>142.69999999999999</c:v>
                </c:pt>
                <c:pt idx="51">
                  <c:v>142.69999999999999</c:v>
                </c:pt>
                <c:pt idx="52">
                  <c:v>142.69999999999999</c:v>
                </c:pt>
                <c:pt idx="53">
                  <c:v>142.69999999999999</c:v>
                </c:pt>
                <c:pt idx="54">
                  <c:v>142.69999999999999</c:v>
                </c:pt>
                <c:pt idx="55">
                  <c:v>142.69999999999999</c:v>
                </c:pt>
                <c:pt idx="56">
                  <c:v>142.69999999999999</c:v>
                </c:pt>
                <c:pt idx="57">
                  <c:v>142.69999999999999</c:v>
                </c:pt>
                <c:pt idx="58">
                  <c:v>142.69999999999999</c:v>
                </c:pt>
                <c:pt idx="59">
                  <c:v>142.69999999999999</c:v>
                </c:pt>
                <c:pt idx="60">
                  <c:v>142.69999999999999</c:v>
                </c:pt>
                <c:pt idx="61">
                  <c:v>142.69999999999999</c:v>
                </c:pt>
                <c:pt idx="62">
                  <c:v>142.69999999999999</c:v>
                </c:pt>
                <c:pt idx="63">
                  <c:v>142.69999999999999</c:v>
                </c:pt>
                <c:pt idx="64">
                  <c:v>142.69999999999999</c:v>
                </c:pt>
                <c:pt idx="65">
                  <c:v>142.69999999999999</c:v>
                </c:pt>
                <c:pt idx="66">
                  <c:v>142.69999999999999</c:v>
                </c:pt>
                <c:pt idx="67">
                  <c:v>142.69999999999999</c:v>
                </c:pt>
                <c:pt idx="68">
                  <c:v>142.69999999999999</c:v>
                </c:pt>
                <c:pt idx="69">
                  <c:v>142.69999999999999</c:v>
                </c:pt>
                <c:pt idx="70">
                  <c:v>142.69999999999999</c:v>
                </c:pt>
                <c:pt idx="71">
                  <c:v>142.69999999999999</c:v>
                </c:pt>
                <c:pt idx="72">
                  <c:v>142.69999999999999</c:v>
                </c:pt>
                <c:pt idx="73">
                  <c:v>142.69999999999999</c:v>
                </c:pt>
                <c:pt idx="74">
                  <c:v>142.69999999999999</c:v>
                </c:pt>
                <c:pt idx="75">
                  <c:v>142.69999999999999</c:v>
                </c:pt>
                <c:pt idx="76">
                  <c:v>142.69999999999999</c:v>
                </c:pt>
                <c:pt idx="77">
                  <c:v>142.69999999999999</c:v>
                </c:pt>
                <c:pt idx="78">
                  <c:v>142.69999999999999</c:v>
                </c:pt>
                <c:pt idx="79">
                  <c:v>142.69999999999999</c:v>
                </c:pt>
                <c:pt idx="80">
                  <c:v>142.69999999999999</c:v>
                </c:pt>
                <c:pt idx="81">
                  <c:v>142.69999999999999</c:v>
                </c:pt>
                <c:pt idx="82">
                  <c:v>142.69999999999999</c:v>
                </c:pt>
                <c:pt idx="83">
                  <c:v>142.69999999999999</c:v>
                </c:pt>
                <c:pt idx="84">
                  <c:v>142.69999999999999</c:v>
                </c:pt>
                <c:pt idx="85">
                  <c:v>142.69999999999999</c:v>
                </c:pt>
                <c:pt idx="86">
                  <c:v>142.69999999999999</c:v>
                </c:pt>
                <c:pt idx="87">
                  <c:v>142.69999999999999</c:v>
                </c:pt>
                <c:pt idx="88">
                  <c:v>142.69999999999999</c:v>
                </c:pt>
                <c:pt idx="89">
                  <c:v>142.69999999999999</c:v>
                </c:pt>
                <c:pt idx="90">
                  <c:v>142.69999999999999</c:v>
                </c:pt>
                <c:pt idx="91">
                  <c:v>142.69999999999999</c:v>
                </c:pt>
                <c:pt idx="92">
                  <c:v>142.69999999999999</c:v>
                </c:pt>
                <c:pt idx="93">
                  <c:v>142.69999999999999</c:v>
                </c:pt>
                <c:pt idx="94">
                  <c:v>142.69999999999999</c:v>
                </c:pt>
                <c:pt idx="95">
                  <c:v>142.69999999999999</c:v>
                </c:pt>
                <c:pt idx="96">
                  <c:v>142.69999999999999</c:v>
                </c:pt>
                <c:pt idx="97">
                  <c:v>142.69999999999999</c:v>
                </c:pt>
                <c:pt idx="98">
                  <c:v>142.69999999999999</c:v>
                </c:pt>
                <c:pt idx="99">
                  <c:v>142.69999999999999</c:v>
                </c:pt>
                <c:pt idx="100">
                  <c:v>142.69999999999999</c:v>
                </c:pt>
                <c:pt idx="101">
                  <c:v>142.69999999999999</c:v>
                </c:pt>
                <c:pt idx="102">
                  <c:v>142.69999999999999</c:v>
                </c:pt>
                <c:pt idx="103">
                  <c:v>142.69999999999999</c:v>
                </c:pt>
                <c:pt idx="104">
                  <c:v>142.69999999999999</c:v>
                </c:pt>
                <c:pt idx="105">
                  <c:v>142.69999999999999</c:v>
                </c:pt>
                <c:pt idx="106">
                  <c:v>142.69999999999999</c:v>
                </c:pt>
                <c:pt idx="107">
                  <c:v>142.69999999999999</c:v>
                </c:pt>
                <c:pt idx="108">
                  <c:v>142.69999999999999</c:v>
                </c:pt>
                <c:pt idx="109">
                  <c:v>142.69999999999999</c:v>
                </c:pt>
                <c:pt idx="110">
                  <c:v>142.69999999999999</c:v>
                </c:pt>
                <c:pt idx="111">
                  <c:v>142.69999999999999</c:v>
                </c:pt>
                <c:pt idx="112">
                  <c:v>142.69999999999999</c:v>
                </c:pt>
                <c:pt idx="113">
                  <c:v>142.69999999999999</c:v>
                </c:pt>
                <c:pt idx="114">
                  <c:v>142.69999999999999</c:v>
                </c:pt>
                <c:pt idx="115">
                  <c:v>142.69999999999999</c:v>
                </c:pt>
                <c:pt idx="116">
                  <c:v>142.69999999999999</c:v>
                </c:pt>
                <c:pt idx="117">
                  <c:v>142.69999999999999</c:v>
                </c:pt>
                <c:pt idx="118">
                  <c:v>142.69999999999999</c:v>
                </c:pt>
                <c:pt idx="119">
                  <c:v>142.69999999999999</c:v>
                </c:pt>
                <c:pt idx="120">
                  <c:v>142.69999999999999</c:v>
                </c:pt>
                <c:pt idx="121">
                  <c:v>142.69999999999999</c:v>
                </c:pt>
                <c:pt idx="122">
                  <c:v>142.69999999999999</c:v>
                </c:pt>
                <c:pt idx="123">
                  <c:v>142.69999999999999</c:v>
                </c:pt>
                <c:pt idx="124">
                  <c:v>142.69999999999999</c:v>
                </c:pt>
                <c:pt idx="125">
                  <c:v>142.69999999999999</c:v>
                </c:pt>
                <c:pt idx="126">
                  <c:v>142.69999999999999</c:v>
                </c:pt>
                <c:pt idx="127">
                  <c:v>142.69999999999999</c:v>
                </c:pt>
                <c:pt idx="128">
                  <c:v>142.69999999999999</c:v>
                </c:pt>
                <c:pt idx="129">
                  <c:v>142.69999999999999</c:v>
                </c:pt>
                <c:pt idx="130">
                  <c:v>142.69999999999999</c:v>
                </c:pt>
                <c:pt idx="131">
                  <c:v>142.69999999999999</c:v>
                </c:pt>
                <c:pt idx="132">
                  <c:v>142.69999999999999</c:v>
                </c:pt>
                <c:pt idx="133">
                  <c:v>142.69999999999999</c:v>
                </c:pt>
                <c:pt idx="134">
                  <c:v>142.69999999999999</c:v>
                </c:pt>
                <c:pt idx="135">
                  <c:v>142.69999999999999</c:v>
                </c:pt>
                <c:pt idx="136">
                  <c:v>142.69999999999999</c:v>
                </c:pt>
                <c:pt idx="137">
                  <c:v>142.69999999999999</c:v>
                </c:pt>
                <c:pt idx="138">
                  <c:v>142.69999999999999</c:v>
                </c:pt>
                <c:pt idx="139">
                  <c:v>142.69999999999999</c:v>
                </c:pt>
                <c:pt idx="140">
                  <c:v>142.69999999999999</c:v>
                </c:pt>
                <c:pt idx="141">
                  <c:v>142.69999999999999</c:v>
                </c:pt>
                <c:pt idx="142">
                  <c:v>142.69999999999999</c:v>
                </c:pt>
                <c:pt idx="143">
                  <c:v>142.69999999999999</c:v>
                </c:pt>
                <c:pt idx="144">
                  <c:v>142.69999999999999</c:v>
                </c:pt>
                <c:pt idx="145">
                  <c:v>142.69999999999999</c:v>
                </c:pt>
                <c:pt idx="146">
                  <c:v>142.69999999999999</c:v>
                </c:pt>
                <c:pt idx="147">
                  <c:v>142.69999999999999</c:v>
                </c:pt>
                <c:pt idx="148">
                  <c:v>142.69999999999999</c:v>
                </c:pt>
                <c:pt idx="149">
                  <c:v>142.69999999999999</c:v>
                </c:pt>
                <c:pt idx="150">
                  <c:v>142.69999999999999</c:v>
                </c:pt>
                <c:pt idx="151">
                  <c:v>142.69999999999999</c:v>
                </c:pt>
                <c:pt idx="152">
                  <c:v>142.69999999999999</c:v>
                </c:pt>
                <c:pt idx="153">
                  <c:v>142.69999999999999</c:v>
                </c:pt>
                <c:pt idx="154">
                  <c:v>142.69999999999999</c:v>
                </c:pt>
                <c:pt idx="155">
                  <c:v>142.69999999999999</c:v>
                </c:pt>
                <c:pt idx="156">
                  <c:v>142.69999999999999</c:v>
                </c:pt>
                <c:pt idx="157">
                  <c:v>142.69999999999999</c:v>
                </c:pt>
                <c:pt idx="158">
                  <c:v>142.69999999999999</c:v>
                </c:pt>
                <c:pt idx="159">
                  <c:v>142.69999999999999</c:v>
                </c:pt>
                <c:pt idx="160">
                  <c:v>142.69999999999999</c:v>
                </c:pt>
                <c:pt idx="161">
                  <c:v>142.69999999999999</c:v>
                </c:pt>
                <c:pt idx="162">
                  <c:v>142.69999999999999</c:v>
                </c:pt>
                <c:pt idx="163">
                  <c:v>142.69999999999999</c:v>
                </c:pt>
                <c:pt idx="164">
                  <c:v>142.69999999999999</c:v>
                </c:pt>
                <c:pt idx="165">
                  <c:v>142.69999999999999</c:v>
                </c:pt>
                <c:pt idx="166">
                  <c:v>142.69999999999999</c:v>
                </c:pt>
                <c:pt idx="167">
                  <c:v>142.69999999999999</c:v>
                </c:pt>
                <c:pt idx="168">
                  <c:v>142.69999999999999</c:v>
                </c:pt>
                <c:pt idx="169">
                  <c:v>142.69999999999999</c:v>
                </c:pt>
                <c:pt idx="170">
                  <c:v>142.69999999999999</c:v>
                </c:pt>
                <c:pt idx="171">
                  <c:v>142.69999999999999</c:v>
                </c:pt>
                <c:pt idx="172">
                  <c:v>142.69999999999999</c:v>
                </c:pt>
                <c:pt idx="173">
                  <c:v>142.69999999999999</c:v>
                </c:pt>
                <c:pt idx="174">
                  <c:v>142.69999999999999</c:v>
                </c:pt>
                <c:pt idx="175">
                  <c:v>142.69999999999999</c:v>
                </c:pt>
                <c:pt idx="176">
                  <c:v>142.69999999999999</c:v>
                </c:pt>
                <c:pt idx="177">
                  <c:v>142.69999999999999</c:v>
                </c:pt>
                <c:pt idx="178">
                  <c:v>142.69999999999999</c:v>
                </c:pt>
                <c:pt idx="179">
                  <c:v>142.69999999999999</c:v>
                </c:pt>
                <c:pt idx="180">
                  <c:v>142.69999999999999</c:v>
                </c:pt>
                <c:pt idx="181">
                  <c:v>142.69999999999999</c:v>
                </c:pt>
                <c:pt idx="182">
                  <c:v>142.69999999999999</c:v>
                </c:pt>
                <c:pt idx="183">
                  <c:v>142.69999999999999</c:v>
                </c:pt>
                <c:pt idx="184">
                  <c:v>142.69999999999999</c:v>
                </c:pt>
                <c:pt idx="185">
                  <c:v>142.69999999999999</c:v>
                </c:pt>
                <c:pt idx="186">
                  <c:v>142.69999999999999</c:v>
                </c:pt>
                <c:pt idx="187">
                  <c:v>142.69999999999999</c:v>
                </c:pt>
                <c:pt idx="188">
                  <c:v>142.69999999999999</c:v>
                </c:pt>
                <c:pt idx="189">
                  <c:v>142.69999999999999</c:v>
                </c:pt>
                <c:pt idx="190">
                  <c:v>142.69999999999999</c:v>
                </c:pt>
                <c:pt idx="191">
                  <c:v>142.69999999999999</c:v>
                </c:pt>
                <c:pt idx="192">
                  <c:v>142.69999999999999</c:v>
                </c:pt>
                <c:pt idx="193">
                  <c:v>142.69999999999999</c:v>
                </c:pt>
                <c:pt idx="194">
                  <c:v>142.69999999999999</c:v>
                </c:pt>
                <c:pt idx="195">
                  <c:v>142.69999999999999</c:v>
                </c:pt>
                <c:pt idx="196">
                  <c:v>142.69999999999999</c:v>
                </c:pt>
                <c:pt idx="197">
                  <c:v>142.69999999999999</c:v>
                </c:pt>
                <c:pt idx="198">
                  <c:v>142.69999999999999</c:v>
                </c:pt>
                <c:pt idx="199">
                  <c:v>142.69999999999999</c:v>
                </c:pt>
                <c:pt idx="200">
                  <c:v>142.69999999999999</c:v>
                </c:pt>
                <c:pt idx="201">
                  <c:v>142.69999999999999</c:v>
                </c:pt>
                <c:pt idx="202">
                  <c:v>142.69999999999999</c:v>
                </c:pt>
                <c:pt idx="203">
                  <c:v>142.69999999999999</c:v>
                </c:pt>
                <c:pt idx="204">
                  <c:v>142.69999999999999</c:v>
                </c:pt>
                <c:pt idx="205">
                  <c:v>142.69999999999999</c:v>
                </c:pt>
                <c:pt idx="206">
                  <c:v>142.69999999999999</c:v>
                </c:pt>
                <c:pt idx="207">
                  <c:v>142.69999999999999</c:v>
                </c:pt>
                <c:pt idx="208">
                  <c:v>142.69999999999999</c:v>
                </c:pt>
                <c:pt idx="209">
                  <c:v>142.69999999999999</c:v>
                </c:pt>
                <c:pt idx="210">
                  <c:v>142.69999999999999</c:v>
                </c:pt>
                <c:pt idx="211">
                  <c:v>142.69999999999999</c:v>
                </c:pt>
                <c:pt idx="212">
                  <c:v>142.69999999999999</c:v>
                </c:pt>
                <c:pt idx="213">
                  <c:v>142.69999999999999</c:v>
                </c:pt>
                <c:pt idx="214">
                  <c:v>142.69999999999999</c:v>
                </c:pt>
                <c:pt idx="215">
                  <c:v>142.69999999999999</c:v>
                </c:pt>
                <c:pt idx="216">
                  <c:v>142.69999999999999</c:v>
                </c:pt>
                <c:pt idx="217">
                  <c:v>142.69999999999999</c:v>
                </c:pt>
                <c:pt idx="218">
                  <c:v>142.69999999999999</c:v>
                </c:pt>
                <c:pt idx="219">
                  <c:v>142.69999999999999</c:v>
                </c:pt>
                <c:pt idx="220">
                  <c:v>142.69999999999999</c:v>
                </c:pt>
                <c:pt idx="221">
                  <c:v>142.69999999999999</c:v>
                </c:pt>
                <c:pt idx="222">
                  <c:v>142.69999999999999</c:v>
                </c:pt>
                <c:pt idx="223">
                  <c:v>142.69999999999999</c:v>
                </c:pt>
                <c:pt idx="224">
                  <c:v>142.69999999999999</c:v>
                </c:pt>
                <c:pt idx="225">
                  <c:v>142.69999999999999</c:v>
                </c:pt>
                <c:pt idx="226">
                  <c:v>142.69999999999999</c:v>
                </c:pt>
                <c:pt idx="227">
                  <c:v>142.69999999999999</c:v>
                </c:pt>
                <c:pt idx="228">
                  <c:v>142.69999999999999</c:v>
                </c:pt>
                <c:pt idx="229">
                  <c:v>142.69999999999999</c:v>
                </c:pt>
                <c:pt idx="230">
                  <c:v>142.69999999999999</c:v>
                </c:pt>
                <c:pt idx="231">
                  <c:v>142.69999999999999</c:v>
                </c:pt>
                <c:pt idx="232">
                  <c:v>142.69999999999999</c:v>
                </c:pt>
                <c:pt idx="233">
                  <c:v>142.69999999999999</c:v>
                </c:pt>
                <c:pt idx="234">
                  <c:v>142.69999999999999</c:v>
                </c:pt>
                <c:pt idx="235">
                  <c:v>142.69999999999999</c:v>
                </c:pt>
                <c:pt idx="236">
                  <c:v>142.69999999999999</c:v>
                </c:pt>
                <c:pt idx="237">
                  <c:v>142.69999999999999</c:v>
                </c:pt>
                <c:pt idx="238">
                  <c:v>142.69999999999999</c:v>
                </c:pt>
                <c:pt idx="239">
                  <c:v>142.69999999999999</c:v>
                </c:pt>
                <c:pt idx="240">
                  <c:v>142.69999999999999</c:v>
                </c:pt>
                <c:pt idx="241">
                  <c:v>142.69999999999999</c:v>
                </c:pt>
                <c:pt idx="242">
                  <c:v>142.69999999999999</c:v>
                </c:pt>
                <c:pt idx="243">
                  <c:v>142.69999999999999</c:v>
                </c:pt>
                <c:pt idx="244">
                  <c:v>142.69999999999999</c:v>
                </c:pt>
                <c:pt idx="245">
                  <c:v>142.69999999999999</c:v>
                </c:pt>
                <c:pt idx="246">
                  <c:v>142.69999999999999</c:v>
                </c:pt>
                <c:pt idx="247">
                  <c:v>142.69999999999999</c:v>
                </c:pt>
                <c:pt idx="248">
                  <c:v>142.69999999999999</c:v>
                </c:pt>
                <c:pt idx="249">
                  <c:v>142.69999999999999</c:v>
                </c:pt>
                <c:pt idx="250">
                  <c:v>142.69999999999999</c:v>
                </c:pt>
                <c:pt idx="251">
                  <c:v>142.69999999999999</c:v>
                </c:pt>
                <c:pt idx="252">
                  <c:v>142.69999999999999</c:v>
                </c:pt>
                <c:pt idx="253">
                  <c:v>142.69999999999999</c:v>
                </c:pt>
                <c:pt idx="254">
                  <c:v>142.69999999999999</c:v>
                </c:pt>
                <c:pt idx="255">
                  <c:v>142.69999999999999</c:v>
                </c:pt>
                <c:pt idx="256">
                  <c:v>142.69999999999999</c:v>
                </c:pt>
                <c:pt idx="257">
                  <c:v>142.69999999999999</c:v>
                </c:pt>
                <c:pt idx="258">
                  <c:v>142.69999999999999</c:v>
                </c:pt>
                <c:pt idx="259">
                  <c:v>142.69999999999999</c:v>
                </c:pt>
                <c:pt idx="260">
                  <c:v>142.69999999999999</c:v>
                </c:pt>
                <c:pt idx="261">
                  <c:v>142.69999999999999</c:v>
                </c:pt>
                <c:pt idx="262">
                  <c:v>142.69999999999999</c:v>
                </c:pt>
                <c:pt idx="263">
                  <c:v>142.69999999999999</c:v>
                </c:pt>
                <c:pt idx="264">
                  <c:v>142.69999999999999</c:v>
                </c:pt>
                <c:pt idx="265">
                  <c:v>142.69999999999999</c:v>
                </c:pt>
                <c:pt idx="266">
                  <c:v>142.69999999999999</c:v>
                </c:pt>
                <c:pt idx="267">
                  <c:v>142.69999999999999</c:v>
                </c:pt>
                <c:pt idx="268">
                  <c:v>142.69999999999999</c:v>
                </c:pt>
                <c:pt idx="269">
                  <c:v>142.69999999999999</c:v>
                </c:pt>
                <c:pt idx="270">
                  <c:v>142.69999999999999</c:v>
                </c:pt>
                <c:pt idx="271">
                  <c:v>142.69999999999999</c:v>
                </c:pt>
                <c:pt idx="272">
                  <c:v>142.69999999999999</c:v>
                </c:pt>
                <c:pt idx="273">
                  <c:v>142.69999999999999</c:v>
                </c:pt>
                <c:pt idx="274">
                  <c:v>142.69999999999999</c:v>
                </c:pt>
                <c:pt idx="275">
                  <c:v>142.69999999999999</c:v>
                </c:pt>
                <c:pt idx="276">
                  <c:v>142.69999999999999</c:v>
                </c:pt>
                <c:pt idx="277">
                  <c:v>142.69999999999999</c:v>
                </c:pt>
                <c:pt idx="278">
                  <c:v>142.69999999999999</c:v>
                </c:pt>
                <c:pt idx="279">
                  <c:v>142.69999999999999</c:v>
                </c:pt>
                <c:pt idx="280">
                  <c:v>142.69999999999999</c:v>
                </c:pt>
                <c:pt idx="281">
                  <c:v>142.69999999999999</c:v>
                </c:pt>
                <c:pt idx="282">
                  <c:v>142.69999999999999</c:v>
                </c:pt>
                <c:pt idx="283">
                  <c:v>142.69999999999999</c:v>
                </c:pt>
                <c:pt idx="284">
                  <c:v>142.69999999999999</c:v>
                </c:pt>
                <c:pt idx="285">
                  <c:v>142.69999999999999</c:v>
                </c:pt>
                <c:pt idx="286">
                  <c:v>142.69999999999999</c:v>
                </c:pt>
                <c:pt idx="287">
                  <c:v>142.69999999999999</c:v>
                </c:pt>
                <c:pt idx="288">
                  <c:v>142.69999999999999</c:v>
                </c:pt>
                <c:pt idx="289">
                  <c:v>142.69999999999999</c:v>
                </c:pt>
                <c:pt idx="290">
                  <c:v>142.69999999999999</c:v>
                </c:pt>
                <c:pt idx="291">
                  <c:v>142.69999999999999</c:v>
                </c:pt>
                <c:pt idx="292">
                  <c:v>142.69999999999999</c:v>
                </c:pt>
                <c:pt idx="293">
                  <c:v>142.69999999999999</c:v>
                </c:pt>
                <c:pt idx="294">
                  <c:v>142.69999999999999</c:v>
                </c:pt>
                <c:pt idx="295">
                  <c:v>142.69999999999999</c:v>
                </c:pt>
                <c:pt idx="296">
                  <c:v>142.69999999999999</c:v>
                </c:pt>
                <c:pt idx="297">
                  <c:v>142.69999999999999</c:v>
                </c:pt>
                <c:pt idx="298">
                  <c:v>142.69999999999999</c:v>
                </c:pt>
                <c:pt idx="299">
                  <c:v>142.69999999999999</c:v>
                </c:pt>
                <c:pt idx="300">
                  <c:v>142.69999999999999</c:v>
                </c:pt>
                <c:pt idx="301">
                  <c:v>142.69999999999999</c:v>
                </c:pt>
                <c:pt idx="302">
                  <c:v>142.69999999999999</c:v>
                </c:pt>
                <c:pt idx="303">
                  <c:v>142.69999999999999</c:v>
                </c:pt>
                <c:pt idx="304">
                  <c:v>142.69999999999999</c:v>
                </c:pt>
                <c:pt idx="305">
                  <c:v>142.69999999999999</c:v>
                </c:pt>
                <c:pt idx="306">
                  <c:v>142.69999999999999</c:v>
                </c:pt>
                <c:pt idx="307">
                  <c:v>142.69999999999999</c:v>
                </c:pt>
                <c:pt idx="308">
                  <c:v>142.69999999999999</c:v>
                </c:pt>
                <c:pt idx="309">
                  <c:v>142.69999999999999</c:v>
                </c:pt>
                <c:pt idx="310">
                  <c:v>142.69999999999999</c:v>
                </c:pt>
                <c:pt idx="311">
                  <c:v>142.69999999999999</c:v>
                </c:pt>
                <c:pt idx="312">
                  <c:v>142.69999999999999</c:v>
                </c:pt>
                <c:pt idx="313">
                  <c:v>142.69999999999999</c:v>
                </c:pt>
                <c:pt idx="314">
                  <c:v>142.69999999999999</c:v>
                </c:pt>
                <c:pt idx="315">
                  <c:v>142.69999999999999</c:v>
                </c:pt>
                <c:pt idx="316">
                  <c:v>142.69999999999999</c:v>
                </c:pt>
                <c:pt idx="317">
                  <c:v>142.69999999999999</c:v>
                </c:pt>
                <c:pt idx="318">
                  <c:v>142.69999999999999</c:v>
                </c:pt>
                <c:pt idx="319">
                  <c:v>142.69999999999999</c:v>
                </c:pt>
                <c:pt idx="320">
                  <c:v>142.69999999999999</c:v>
                </c:pt>
                <c:pt idx="321">
                  <c:v>142.69999999999999</c:v>
                </c:pt>
                <c:pt idx="322">
                  <c:v>142.69999999999999</c:v>
                </c:pt>
                <c:pt idx="323">
                  <c:v>142.69999999999999</c:v>
                </c:pt>
                <c:pt idx="324">
                  <c:v>142.69999999999999</c:v>
                </c:pt>
                <c:pt idx="325">
                  <c:v>142.69999999999999</c:v>
                </c:pt>
                <c:pt idx="326">
                  <c:v>142.69999999999999</c:v>
                </c:pt>
                <c:pt idx="327">
                  <c:v>142.69999999999999</c:v>
                </c:pt>
                <c:pt idx="328">
                  <c:v>142.69999999999999</c:v>
                </c:pt>
                <c:pt idx="329">
                  <c:v>142.69999999999999</c:v>
                </c:pt>
                <c:pt idx="330">
                  <c:v>142.69999999999999</c:v>
                </c:pt>
                <c:pt idx="331">
                  <c:v>142.69999999999999</c:v>
                </c:pt>
                <c:pt idx="332">
                  <c:v>142.69999999999999</c:v>
                </c:pt>
                <c:pt idx="333">
                  <c:v>142.69999999999999</c:v>
                </c:pt>
                <c:pt idx="334">
                  <c:v>142.69999999999999</c:v>
                </c:pt>
                <c:pt idx="335">
                  <c:v>142.69999999999999</c:v>
                </c:pt>
                <c:pt idx="336">
                  <c:v>142.69999999999999</c:v>
                </c:pt>
                <c:pt idx="337">
                  <c:v>142.69999999999999</c:v>
                </c:pt>
                <c:pt idx="338">
                  <c:v>142.69999999999999</c:v>
                </c:pt>
                <c:pt idx="339">
                  <c:v>142.69999999999999</c:v>
                </c:pt>
                <c:pt idx="340">
                  <c:v>142.69999999999999</c:v>
                </c:pt>
                <c:pt idx="341">
                  <c:v>142.69999999999999</c:v>
                </c:pt>
                <c:pt idx="342">
                  <c:v>142.69999999999999</c:v>
                </c:pt>
                <c:pt idx="343">
                  <c:v>142.69999999999999</c:v>
                </c:pt>
                <c:pt idx="344">
                  <c:v>142.69999999999999</c:v>
                </c:pt>
                <c:pt idx="345">
                  <c:v>142.69999999999999</c:v>
                </c:pt>
                <c:pt idx="346">
                  <c:v>142.69999999999999</c:v>
                </c:pt>
                <c:pt idx="347">
                  <c:v>142.69999999999999</c:v>
                </c:pt>
                <c:pt idx="348">
                  <c:v>142.69999999999999</c:v>
                </c:pt>
                <c:pt idx="349">
                  <c:v>142.69999999999999</c:v>
                </c:pt>
                <c:pt idx="350">
                  <c:v>142.69999999999999</c:v>
                </c:pt>
                <c:pt idx="351">
                  <c:v>142.69999999999999</c:v>
                </c:pt>
                <c:pt idx="352">
                  <c:v>142.69999999999999</c:v>
                </c:pt>
                <c:pt idx="353">
                  <c:v>142.69999999999999</c:v>
                </c:pt>
                <c:pt idx="354">
                  <c:v>142.69999999999999</c:v>
                </c:pt>
                <c:pt idx="355">
                  <c:v>142.69999999999999</c:v>
                </c:pt>
                <c:pt idx="356">
                  <c:v>142.69999999999999</c:v>
                </c:pt>
                <c:pt idx="357">
                  <c:v>142.69999999999999</c:v>
                </c:pt>
                <c:pt idx="358">
                  <c:v>142.69999999999999</c:v>
                </c:pt>
                <c:pt idx="359">
                  <c:v>142.69999999999999</c:v>
                </c:pt>
                <c:pt idx="360">
                  <c:v>142.69999999999999</c:v>
                </c:pt>
                <c:pt idx="361">
                  <c:v>142.69999999999999</c:v>
                </c:pt>
                <c:pt idx="362">
                  <c:v>142.69999999999999</c:v>
                </c:pt>
                <c:pt idx="363">
                  <c:v>142.69999999999999</c:v>
                </c:pt>
                <c:pt idx="364">
                  <c:v>142.69999999999999</c:v>
                </c:pt>
                <c:pt idx="365">
                  <c:v>142.69999999999999</c:v>
                </c:pt>
                <c:pt idx="366">
                  <c:v>142.69999999999999</c:v>
                </c:pt>
                <c:pt idx="367">
                  <c:v>142.69999999999999</c:v>
                </c:pt>
                <c:pt idx="368">
                  <c:v>142.69999999999999</c:v>
                </c:pt>
                <c:pt idx="369">
                  <c:v>142.69999999999999</c:v>
                </c:pt>
                <c:pt idx="370">
                  <c:v>142.69999999999999</c:v>
                </c:pt>
                <c:pt idx="371">
                  <c:v>142.69999999999999</c:v>
                </c:pt>
                <c:pt idx="372">
                  <c:v>142.69999999999999</c:v>
                </c:pt>
                <c:pt idx="373">
                  <c:v>142.69999999999999</c:v>
                </c:pt>
                <c:pt idx="374">
                  <c:v>142.69999999999999</c:v>
                </c:pt>
                <c:pt idx="375">
                  <c:v>142.69999999999999</c:v>
                </c:pt>
                <c:pt idx="376">
                  <c:v>142.69999999999999</c:v>
                </c:pt>
                <c:pt idx="377">
                  <c:v>142.69999999999999</c:v>
                </c:pt>
                <c:pt idx="378">
                  <c:v>142.69999999999999</c:v>
                </c:pt>
                <c:pt idx="379">
                  <c:v>142.69999999999999</c:v>
                </c:pt>
                <c:pt idx="380">
                  <c:v>142.69999999999999</c:v>
                </c:pt>
                <c:pt idx="381">
                  <c:v>142.69999999999999</c:v>
                </c:pt>
                <c:pt idx="382">
                  <c:v>142.69999999999999</c:v>
                </c:pt>
                <c:pt idx="383">
                  <c:v>142.69999999999999</c:v>
                </c:pt>
                <c:pt idx="384">
                  <c:v>142.69999999999999</c:v>
                </c:pt>
                <c:pt idx="385">
                  <c:v>142.69999999999999</c:v>
                </c:pt>
                <c:pt idx="386">
                  <c:v>142.69999999999999</c:v>
                </c:pt>
                <c:pt idx="387">
                  <c:v>142.69999999999999</c:v>
                </c:pt>
                <c:pt idx="388">
                  <c:v>142.69999999999999</c:v>
                </c:pt>
                <c:pt idx="389">
                  <c:v>142.69999999999999</c:v>
                </c:pt>
                <c:pt idx="390">
                  <c:v>142.69999999999999</c:v>
                </c:pt>
                <c:pt idx="391">
                  <c:v>142.69999999999999</c:v>
                </c:pt>
                <c:pt idx="392">
                  <c:v>142.69999999999999</c:v>
                </c:pt>
                <c:pt idx="393">
                  <c:v>142.69999999999999</c:v>
                </c:pt>
                <c:pt idx="394">
                  <c:v>142.69999999999999</c:v>
                </c:pt>
                <c:pt idx="395">
                  <c:v>142.69999999999999</c:v>
                </c:pt>
                <c:pt idx="396">
                  <c:v>142.69999999999999</c:v>
                </c:pt>
                <c:pt idx="397">
                  <c:v>142.69999999999999</c:v>
                </c:pt>
                <c:pt idx="398">
                  <c:v>142.69999999999999</c:v>
                </c:pt>
                <c:pt idx="399">
                  <c:v>142.69999999999999</c:v>
                </c:pt>
                <c:pt idx="400">
                  <c:v>142.69999999999999</c:v>
                </c:pt>
                <c:pt idx="401">
                  <c:v>142.69999999999999</c:v>
                </c:pt>
                <c:pt idx="402">
                  <c:v>142.69999999999999</c:v>
                </c:pt>
                <c:pt idx="403">
                  <c:v>142.69999999999999</c:v>
                </c:pt>
                <c:pt idx="404">
                  <c:v>142.69999999999999</c:v>
                </c:pt>
                <c:pt idx="405">
                  <c:v>142.69999999999999</c:v>
                </c:pt>
                <c:pt idx="406">
                  <c:v>142.69999999999999</c:v>
                </c:pt>
                <c:pt idx="407">
                  <c:v>142.69999999999999</c:v>
                </c:pt>
                <c:pt idx="408">
                  <c:v>142.69999999999999</c:v>
                </c:pt>
                <c:pt idx="409">
                  <c:v>142.69999999999999</c:v>
                </c:pt>
                <c:pt idx="410">
                  <c:v>142.69999999999999</c:v>
                </c:pt>
                <c:pt idx="411">
                  <c:v>142.69999999999999</c:v>
                </c:pt>
                <c:pt idx="412">
                  <c:v>142.69999999999999</c:v>
                </c:pt>
                <c:pt idx="413">
                  <c:v>142.69999999999999</c:v>
                </c:pt>
                <c:pt idx="414">
                  <c:v>142.69999999999999</c:v>
                </c:pt>
                <c:pt idx="415">
                  <c:v>142.69999999999999</c:v>
                </c:pt>
                <c:pt idx="416">
                  <c:v>142.69999999999999</c:v>
                </c:pt>
                <c:pt idx="417">
                  <c:v>142.69999999999999</c:v>
                </c:pt>
                <c:pt idx="418">
                  <c:v>142.69999999999999</c:v>
                </c:pt>
                <c:pt idx="419">
                  <c:v>142.69999999999999</c:v>
                </c:pt>
                <c:pt idx="420">
                  <c:v>142.69999999999999</c:v>
                </c:pt>
                <c:pt idx="421">
                  <c:v>142.69999999999999</c:v>
                </c:pt>
                <c:pt idx="422">
                  <c:v>142.69999999999999</c:v>
                </c:pt>
                <c:pt idx="423">
                  <c:v>142.69999999999999</c:v>
                </c:pt>
                <c:pt idx="424">
                  <c:v>142.69999999999999</c:v>
                </c:pt>
                <c:pt idx="425">
                  <c:v>142.69999999999999</c:v>
                </c:pt>
                <c:pt idx="426">
                  <c:v>142.69999999999999</c:v>
                </c:pt>
                <c:pt idx="427">
                  <c:v>142.69999999999999</c:v>
                </c:pt>
                <c:pt idx="428">
                  <c:v>142.69999999999999</c:v>
                </c:pt>
                <c:pt idx="429">
                  <c:v>142.69999999999999</c:v>
                </c:pt>
                <c:pt idx="430">
                  <c:v>142.69999999999999</c:v>
                </c:pt>
                <c:pt idx="431">
                  <c:v>142.69999999999999</c:v>
                </c:pt>
                <c:pt idx="432">
                  <c:v>142.69999999999999</c:v>
                </c:pt>
                <c:pt idx="433">
                  <c:v>142.69999999999999</c:v>
                </c:pt>
                <c:pt idx="434">
                  <c:v>142.69999999999999</c:v>
                </c:pt>
                <c:pt idx="435">
                  <c:v>142.69999999999999</c:v>
                </c:pt>
                <c:pt idx="436">
                  <c:v>142.69999999999999</c:v>
                </c:pt>
                <c:pt idx="437">
                  <c:v>142.69999999999999</c:v>
                </c:pt>
                <c:pt idx="438">
                  <c:v>142.69999999999999</c:v>
                </c:pt>
                <c:pt idx="439">
                  <c:v>142.69999999999999</c:v>
                </c:pt>
                <c:pt idx="440">
                  <c:v>142.69999999999999</c:v>
                </c:pt>
                <c:pt idx="441">
                  <c:v>142.69999999999999</c:v>
                </c:pt>
                <c:pt idx="442">
                  <c:v>142.69999999999999</c:v>
                </c:pt>
                <c:pt idx="443">
                  <c:v>142.69999999999999</c:v>
                </c:pt>
                <c:pt idx="444">
                  <c:v>142.69999999999999</c:v>
                </c:pt>
                <c:pt idx="445">
                  <c:v>142.69999999999999</c:v>
                </c:pt>
                <c:pt idx="446">
                  <c:v>142.69999999999999</c:v>
                </c:pt>
                <c:pt idx="447">
                  <c:v>142.69999999999999</c:v>
                </c:pt>
                <c:pt idx="448">
                  <c:v>142.69999999999999</c:v>
                </c:pt>
                <c:pt idx="449">
                  <c:v>142.69999999999999</c:v>
                </c:pt>
                <c:pt idx="450">
                  <c:v>142.69999999999999</c:v>
                </c:pt>
                <c:pt idx="451">
                  <c:v>142.69999999999999</c:v>
                </c:pt>
                <c:pt idx="452">
                  <c:v>142.69999999999999</c:v>
                </c:pt>
                <c:pt idx="453">
                  <c:v>142.69999999999999</c:v>
                </c:pt>
                <c:pt idx="454">
                  <c:v>142.69999999999999</c:v>
                </c:pt>
                <c:pt idx="455">
                  <c:v>142.69999999999999</c:v>
                </c:pt>
                <c:pt idx="456">
                  <c:v>142.69999999999999</c:v>
                </c:pt>
                <c:pt idx="457">
                  <c:v>142.69999999999999</c:v>
                </c:pt>
                <c:pt idx="458">
                  <c:v>142.69999999999999</c:v>
                </c:pt>
                <c:pt idx="459">
                  <c:v>142.69999999999999</c:v>
                </c:pt>
                <c:pt idx="460">
                  <c:v>142.69999999999999</c:v>
                </c:pt>
                <c:pt idx="461">
                  <c:v>142.69999999999999</c:v>
                </c:pt>
                <c:pt idx="462">
                  <c:v>142.69999999999999</c:v>
                </c:pt>
                <c:pt idx="463">
                  <c:v>142.69999999999999</c:v>
                </c:pt>
                <c:pt idx="464">
                  <c:v>142.69999999999999</c:v>
                </c:pt>
                <c:pt idx="465">
                  <c:v>142.69999999999999</c:v>
                </c:pt>
                <c:pt idx="466">
                  <c:v>142.69999999999999</c:v>
                </c:pt>
                <c:pt idx="467">
                  <c:v>142.69999999999999</c:v>
                </c:pt>
                <c:pt idx="468">
                  <c:v>142.69999999999999</c:v>
                </c:pt>
                <c:pt idx="469">
                  <c:v>142.69999999999999</c:v>
                </c:pt>
                <c:pt idx="470">
                  <c:v>142.69999999999999</c:v>
                </c:pt>
                <c:pt idx="471">
                  <c:v>142.69999999999999</c:v>
                </c:pt>
                <c:pt idx="472">
                  <c:v>142.69999999999999</c:v>
                </c:pt>
                <c:pt idx="473">
                  <c:v>142.69999999999999</c:v>
                </c:pt>
                <c:pt idx="474">
                  <c:v>142.69999999999999</c:v>
                </c:pt>
                <c:pt idx="475">
                  <c:v>142.69999999999999</c:v>
                </c:pt>
                <c:pt idx="476">
                  <c:v>142.69999999999999</c:v>
                </c:pt>
                <c:pt idx="477">
                  <c:v>142.69999999999999</c:v>
                </c:pt>
                <c:pt idx="478">
                  <c:v>142.69999999999999</c:v>
                </c:pt>
                <c:pt idx="479">
                  <c:v>142.69999999999999</c:v>
                </c:pt>
                <c:pt idx="480">
                  <c:v>142.69999999999999</c:v>
                </c:pt>
                <c:pt idx="481">
                  <c:v>142.69999999999999</c:v>
                </c:pt>
                <c:pt idx="482">
                  <c:v>142.69999999999999</c:v>
                </c:pt>
                <c:pt idx="483">
                  <c:v>142.69999999999999</c:v>
                </c:pt>
                <c:pt idx="484">
                  <c:v>142.69999999999999</c:v>
                </c:pt>
                <c:pt idx="485">
                  <c:v>142.69999999999999</c:v>
                </c:pt>
                <c:pt idx="486">
                  <c:v>142.69999999999999</c:v>
                </c:pt>
                <c:pt idx="487">
                  <c:v>142.69999999999999</c:v>
                </c:pt>
                <c:pt idx="488">
                  <c:v>142.69999999999999</c:v>
                </c:pt>
                <c:pt idx="489">
                  <c:v>142.69999999999999</c:v>
                </c:pt>
                <c:pt idx="490">
                  <c:v>142.69999999999999</c:v>
                </c:pt>
                <c:pt idx="491">
                  <c:v>142.69999999999999</c:v>
                </c:pt>
                <c:pt idx="492">
                  <c:v>142.69999999999999</c:v>
                </c:pt>
                <c:pt idx="493">
                  <c:v>142.69999999999999</c:v>
                </c:pt>
                <c:pt idx="494">
                  <c:v>142.69999999999999</c:v>
                </c:pt>
                <c:pt idx="495">
                  <c:v>142.69999999999999</c:v>
                </c:pt>
                <c:pt idx="496">
                  <c:v>142.69999999999999</c:v>
                </c:pt>
                <c:pt idx="497">
                  <c:v>142.69999999999999</c:v>
                </c:pt>
                <c:pt idx="498">
                  <c:v>142.69999999999999</c:v>
                </c:pt>
                <c:pt idx="499">
                  <c:v>142.69999999999999</c:v>
                </c:pt>
                <c:pt idx="500">
                  <c:v>142.69999999999999</c:v>
                </c:pt>
                <c:pt idx="501">
                  <c:v>142.69999999999999</c:v>
                </c:pt>
                <c:pt idx="502">
                  <c:v>142.69999999999999</c:v>
                </c:pt>
                <c:pt idx="503">
                  <c:v>142.69999999999999</c:v>
                </c:pt>
                <c:pt idx="504">
                  <c:v>142.69999999999999</c:v>
                </c:pt>
                <c:pt idx="505">
                  <c:v>142.69999999999999</c:v>
                </c:pt>
                <c:pt idx="506">
                  <c:v>142.69999999999999</c:v>
                </c:pt>
                <c:pt idx="507">
                  <c:v>142.69999999999999</c:v>
                </c:pt>
                <c:pt idx="508">
                  <c:v>142.69999999999999</c:v>
                </c:pt>
                <c:pt idx="509">
                  <c:v>142.69999999999999</c:v>
                </c:pt>
                <c:pt idx="510">
                  <c:v>142.69999999999999</c:v>
                </c:pt>
                <c:pt idx="511">
                  <c:v>142.69999999999999</c:v>
                </c:pt>
                <c:pt idx="512">
                  <c:v>142.69999999999999</c:v>
                </c:pt>
                <c:pt idx="513">
                  <c:v>142.69999999999999</c:v>
                </c:pt>
                <c:pt idx="514">
                  <c:v>142.69999999999999</c:v>
                </c:pt>
                <c:pt idx="515">
                  <c:v>142.69999999999999</c:v>
                </c:pt>
                <c:pt idx="516">
                  <c:v>142.69999999999999</c:v>
                </c:pt>
                <c:pt idx="517">
                  <c:v>142.69999999999999</c:v>
                </c:pt>
                <c:pt idx="518">
                  <c:v>142.69999999999999</c:v>
                </c:pt>
                <c:pt idx="519">
                  <c:v>142.69999999999999</c:v>
                </c:pt>
                <c:pt idx="520">
                  <c:v>142.69999999999999</c:v>
                </c:pt>
                <c:pt idx="521">
                  <c:v>142.69999999999999</c:v>
                </c:pt>
                <c:pt idx="522">
                  <c:v>142.69999999999999</c:v>
                </c:pt>
                <c:pt idx="523">
                  <c:v>142.69999999999999</c:v>
                </c:pt>
                <c:pt idx="524">
                  <c:v>142.69999999999999</c:v>
                </c:pt>
                <c:pt idx="525">
                  <c:v>142.69999999999999</c:v>
                </c:pt>
                <c:pt idx="526">
                  <c:v>142.69999999999999</c:v>
                </c:pt>
                <c:pt idx="527">
                  <c:v>142.69999999999999</c:v>
                </c:pt>
                <c:pt idx="528">
                  <c:v>142.69999999999999</c:v>
                </c:pt>
                <c:pt idx="529">
                  <c:v>142.69999999999999</c:v>
                </c:pt>
                <c:pt idx="530">
                  <c:v>142.69999999999999</c:v>
                </c:pt>
                <c:pt idx="531">
                  <c:v>142.69999999999999</c:v>
                </c:pt>
                <c:pt idx="532">
                  <c:v>142.69999999999999</c:v>
                </c:pt>
                <c:pt idx="533">
                  <c:v>142.69999999999999</c:v>
                </c:pt>
                <c:pt idx="534">
                  <c:v>142.69999999999999</c:v>
                </c:pt>
                <c:pt idx="535">
                  <c:v>142.69999999999999</c:v>
                </c:pt>
                <c:pt idx="536">
                  <c:v>142.69999999999999</c:v>
                </c:pt>
                <c:pt idx="537">
                  <c:v>142.69999999999999</c:v>
                </c:pt>
                <c:pt idx="538">
                  <c:v>142.69999999999999</c:v>
                </c:pt>
                <c:pt idx="539">
                  <c:v>142.69999999999999</c:v>
                </c:pt>
                <c:pt idx="540">
                  <c:v>142.69999999999999</c:v>
                </c:pt>
                <c:pt idx="541">
                  <c:v>142.69999999999999</c:v>
                </c:pt>
                <c:pt idx="542">
                  <c:v>142.69999999999999</c:v>
                </c:pt>
                <c:pt idx="543">
                  <c:v>142.69999999999999</c:v>
                </c:pt>
                <c:pt idx="544">
                  <c:v>142.69999999999999</c:v>
                </c:pt>
                <c:pt idx="545">
                  <c:v>142.69999999999999</c:v>
                </c:pt>
                <c:pt idx="546">
                  <c:v>142.69999999999999</c:v>
                </c:pt>
                <c:pt idx="547">
                  <c:v>142.69999999999999</c:v>
                </c:pt>
                <c:pt idx="548">
                  <c:v>142.69999999999999</c:v>
                </c:pt>
                <c:pt idx="549">
                  <c:v>142.69999999999999</c:v>
                </c:pt>
                <c:pt idx="550">
                  <c:v>142.69999999999999</c:v>
                </c:pt>
                <c:pt idx="551">
                  <c:v>142.69999999999999</c:v>
                </c:pt>
                <c:pt idx="552">
                  <c:v>142.69999999999999</c:v>
                </c:pt>
                <c:pt idx="553">
                  <c:v>142.69999999999999</c:v>
                </c:pt>
                <c:pt idx="554">
                  <c:v>142.69999999999999</c:v>
                </c:pt>
                <c:pt idx="555">
                  <c:v>142.69999999999999</c:v>
                </c:pt>
                <c:pt idx="556">
                  <c:v>142.69999999999999</c:v>
                </c:pt>
                <c:pt idx="557">
                  <c:v>142.69999999999999</c:v>
                </c:pt>
                <c:pt idx="558">
                  <c:v>142.69999999999999</c:v>
                </c:pt>
                <c:pt idx="559">
                  <c:v>142.69999999999999</c:v>
                </c:pt>
                <c:pt idx="560">
                  <c:v>142.69999999999999</c:v>
                </c:pt>
                <c:pt idx="561">
                  <c:v>142.69999999999999</c:v>
                </c:pt>
                <c:pt idx="562">
                  <c:v>142.69999999999999</c:v>
                </c:pt>
                <c:pt idx="563">
                  <c:v>142.69999999999999</c:v>
                </c:pt>
                <c:pt idx="564">
                  <c:v>142.69999999999999</c:v>
                </c:pt>
                <c:pt idx="565">
                  <c:v>142.69999999999999</c:v>
                </c:pt>
                <c:pt idx="566">
                  <c:v>142.69999999999999</c:v>
                </c:pt>
                <c:pt idx="567">
                  <c:v>142.69999999999999</c:v>
                </c:pt>
                <c:pt idx="568">
                  <c:v>142.69999999999999</c:v>
                </c:pt>
                <c:pt idx="569">
                  <c:v>142.69999999999999</c:v>
                </c:pt>
                <c:pt idx="570">
                  <c:v>142.69999999999999</c:v>
                </c:pt>
                <c:pt idx="571">
                  <c:v>142.69999999999999</c:v>
                </c:pt>
                <c:pt idx="572">
                  <c:v>142.69999999999999</c:v>
                </c:pt>
                <c:pt idx="573">
                  <c:v>142.69999999999999</c:v>
                </c:pt>
                <c:pt idx="574">
                  <c:v>142.69999999999999</c:v>
                </c:pt>
                <c:pt idx="575">
                  <c:v>142.69999999999999</c:v>
                </c:pt>
                <c:pt idx="576">
                  <c:v>142.69999999999999</c:v>
                </c:pt>
                <c:pt idx="577">
                  <c:v>142.69999999999999</c:v>
                </c:pt>
                <c:pt idx="578">
                  <c:v>142.69999999999999</c:v>
                </c:pt>
                <c:pt idx="579">
                  <c:v>142.69999999999999</c:v>
                </c:pt>
                <c:pt idx="580">
                  <c:v>142.69999999999999</c:v>
                </c:pt>
                <c:pt idx="581">
                  <c:v>142.69999999999999</c:v>
                </c:pt>
                <c:pt idx="582">
                  <c:v>142.69999999999999</c:v>
                </c:pt>
                <c:pt idx="583">
                  <c:v>142.69999999999999</c:v>
                </c:pt>
                <c:pt idx="584">
                  <c:v>142.69999999999999</c:v>
                </c:pt>
                <c:pt idx="585">
                  <c:v>142.69999999999999</c:v>
                </c:pt>
                <c:pt idx="586">
                  <c:v>142.69999999999999</c:v>
                </c:pt>
                <c:pt idx="587">
                  <c:v>142.69999999999999</c:v>
                </c:pt>
                <c:pt idx="588">
                  <c:v>142.69999999999999</c:v>
                </c:pt>
                <c:pt idx="589">
                  <c:v>142.69999999999999</c:v>
                </c:pt>
                <c:pt idx="590">
                  <c:v>142.69999999999999</c:v>
                </c:pt>
                <c:pt idx="591">
                  <c:v>142.69999999999999</c:v>
                </c:pt>
                <c:pt idx="592">
                  <c:v>142.69999999999999</c:v>
                </c:pt>
                <c:pt idx="593">
                  <c:v>142.69999999999999</c:v>
                </c:pt>
                <c:pt idx="594">
                  <c:v>142.69999999999999</c:v>
                </c:pt>
                <c:pt idx="595">
                  <c:v>142.69999999999999</c:v>
                </c:pt>
                <c:pt idx="596">
                  <c:v>142.69999999999999</c:v>
                </c:pt>
                <c:pt idx="597">
                  <c:v>142.69999999999999</c:v>
                </c:pt>
                <c:pt idx="598">
                  <c:v>142.69999999999999</c:v>
                </c:pt>
                <c:pt idx="599">
                  <c:v>142.69999999999999</c:v>
                </c:pt>
                <c:pt idx="600">
                  <c:v>142.69999999999999</c:v>
                </c:pt>
                <c:pt idx="601">
                  <c:v>142.69999999999999</c:v>
                </c:pt>
                <c:pt idx="602">
                  <c:v>142.69999999999999</c:v>
                </c:pt>
                <c:pt idx="603">
                  <c:v>142.69999999999999</c:v>
                </c:pt>
                <c:pt idx="604">
                  <c:v>142.69999999999999</c:v>
                </c:pt>
                <c:pt idx="605">
                  <c:v>142.69999999999999</c:v>
                </c:pt>
                <c:pt idx="606">
                  <c:v>142.69999999999999</c:v>
                </c:pt>
                <c:pt idx="607">
                  <c:v>142.69999999999999</c:v>
                </c:pt>
                <c:pt idx="608">
                  <c:v>142.69999999999999</c:v>
                </c:pt>
                <c:pt idx="609">
                  <c:v>142.69999999999999</c:v>
                </c:pt>
                <c:pt idx="610">
                  <c:v>142.69999999999999</c:v>
                </c:pt>
                <c:pt idx="611">
                  <c:v>142.69999999999999</c:v>
                </c:pt>
                <c:pt idx="612">
                  <c:v>142.69999999999999</c:v>
                </c:pt>
                <c:pt idx="613">
                  <c:v>142.69999999999999</c:v>
                </c:pt>
                <c:pt idx="614">
                  <c:v>142.69999999999999</c:v>
                </c:pt>
                <c:pt idx="615">
                  <c:v>142.69999999999999</c:v>
                </c:pt>
                <c:pt idx="616">
                  <c:v>142.69999999999999</c:v>
                </c:pt>
                <c:pt idx="617">
                  <c:v>142.69999999999999</c:v>
                </c:pt>
                <c:pt idx="618">
                  <c:v>142.69999999999999</c:v>
                </c:pt>
                <c:pt idx="619">
                  <c:v>142.69999999999999</c:v>
                </c:pt>
                <c:pt idx="620">
                  <c:v>142.69999999999999</c:v>
                </c:pt>
                <c:pt idx="621">
                  <c:v>142.69999999999999</c:v>
                </c:pt>
                <c:pt idx="622">
                  <c:v>142.69999999999999</c:v>
                </c:pt>
                <c:pt idx="623">
                  <c:v>142.69999999999999</c:v>
                </c:pt>
                <c:pt idx="624">
                  <c:v>142.69999999999999</c:v>
                </c:pt>
                <c:pt idx="625">
                  <c:v>142.69999999999999</c:v>
                </c:pt>
                <c:pt idx="626">
                  <c:v>142.69999999999999</c:v>
                </c:pt>
                <c:pt idx="627">
                  <c:v>142.69999999999999</c:v>
                </c:pt>
                <c:pt idx="628">
                  <c:v>142.69999999999999</c:v>
                </c:pt>
                <c:pt idx="629">
                  <c:v>142.69999999999999</c:v>
                </c:pt>
                <c:pt idx="630">
                  <c:v>142.69999999999999</c:v>
                </c:pt>
                <c:pt idx="631">
                  <c:v>142.69999999999999</c:v>
                </c:pt>
                <c:pt idx="632">
                  <c:v>142.69999999999999</c:v>
                </c:pt>
                <c:pt idx="633">
                  <c:v>142.69999999999999</c:v>
                </c:pt>
                <c:pt idx="634">
                  <c:v>142.69999999999999</c:v>
                </c:pt>
                <c:pt idx="635">
                  <c:v>142.69999999999999</c:v>
                </c:pt>
                <c:pt idx="636">
                  <c:v>142.69999999999999</c:v>
                </c:pt>
                <c:pt idx="637">
                  <c:v>142.69999999999999</c:v>
                </c:pt>
                <c:pt idx="638">
                  <c:v>142.69999999999999</c:v>
                </c:pt>
                <c:pt idx="639">
                  <c:v>142.69999999999999</c:v>
                </c:pt>
                <c:pt idx="640">
                  <c:v>142.69999999999999</c:v>
                </c:pt>
                <c:pt idx="641">
                  <c:v>142.69999999999999</c:v>
                </c:pt>
                <c:pt idx="642">
                  <c:v>142.69999999999999</c:v>
                </c:pt>
                <c:pt idx="643">
                  <c:v>142.69999999999999</c:v>
                </c:pt>
                <c:pt idx="644">
                  <c:v>142.69999999999999</c:v>
                </c:pt>
                <c:pt idx="645">
                  <c:v>142.69999999999999</c:v>
                </c:pt>
                <c:pt idx="646">
                  <c:v>142.69999999999999</c:v>
                </c:pt>
                <c:pt idx="647">
                  <c:v>142.69999999999999</c:v>
                </c:pt>
                <c:pt idx="648">
                  <c:v>142.69999999999999</c:v>
                </c:pt>
                <c:pt idx="649">
                  <c:v>142.69999999999999</c:v>
                </c:pt>
                <c:pt idx="650">
                  <c:v>142.69999999999999</c:v>
                </c:pt>
                <c:pt idx="651">
                  <c:v>142.69999999999999</c:v>
                </c:pt>
                <c:pt idx="652">
                  <c:v>142.69999999999999</c:v>
                </c:pt>
                <c:pt idx="653">
                  <c:v>142.69999999999999</c:v>
                </c:pt>
                <c:pt idx="654">
                  <c:v>142.69999999999999</c:v>
                </c:pt>
                <c:pt idx="655">
                  <c:v>142.69999999999999</c:v>
                </c:pt>
                <c:pt idx="656">
                  <c:v>142.69999999999999</c:v>
                </c:pt>
                <c:pt idx="657">
                  <c:v>142.69999999999999</c:v>
                </c:pt>
                <c:pt idx="658">
                  <c:v>142.69999999999999</c:v>
                </c:pt>
                <c:pt idx="659">
                  <c:v>142.69999999999999</c:v>
                </c:pt>
                <c:pt idx="660">
                  <c:v>142.69999999999999</c:v>
                </c:pt>
                <c:pt idx="661">
                  <c:v>142.69999999999999</c:v>
                </c:pt>
                <c:pt idx="662">
                  <c:v>142.69999999999999</c:v>
                </c:pt>
                <c:pt idx="663">
                  <c:v>142.69999999999999</c:v>
                </c:pt>
                <c:pt idx="664">
                  <c:v>142.69999999999999</c:v>
                </c:pt>
                <c:pt idx="665">
                  <c:v>142.69999999999999</c:v>
                </c:pt>
                <c:pt idx="666">
                  <c:v>142.69999999999999</c:v>
                </c:pt>
                <c:pt idx="667">
                  <c:v>142.69999999999999</c:v>
                </c:pt>
                <c:pt idx="668">
                  <c:v>142.69999999999999</c:v>
                </c:pt>
                <c:pt idx="669">
                  <c:v>142.69999999999999</c:v>
                </c:pt>
                <c:pt idx="670">
                  <c:v>142.69999999999999</c:v>
                </c:pt>
                <c:pt idx="671">
                  <c:v>142.69999999999999</c:v>
                </c:pt>
                <c:pt idx="672">
                  <c:v>142.69999999999999</c:v>
                </c:pt>
                <c:pt idx="673">
                  <c:v>142.69999999999999</c:v>
                </c:pt>
                <c:pt idx="674">
                  <c:v>142.69999999999999</c:v>
                </c:pt>
                <c:pt idx="675">
                  <c:v>142.69999999999999</c:v>
                </c:pt>
                <c:pt idx="676">
                  <c:v>142.69999999999999</c:v>
                </c:pt>
                <c:pt idx="677">
                  <c:v>142.69999999999999</c:v>
                </c:pt>
                <c:pt idx="678">
                  <c:v>142.69999999999999</c:v>
                </c:pt>
                <c:pt idx="679">
                  <c:v>142.69999999999999</c:v>
                </c:pt>
                <c:pt idx="680">
                  <c:v>142.69999999999999</c:v>
                </c:pt>
                <c:pt idx="681">
                  <c:v>142.69999999999999</c:v>
                </c:pt>
                <c:pt idx="682">
                  <c:v>142.69999999999999</c:v>
                </c:pt>
                <c:pt idx="683">
                  <c:v>142.69999999999999</c:v>
                </c:pt>
                <c:pt idx="684">
                  <c:v>142.69999999999999</c:v>
                </c:pt>
                <c:pt idx="685">
                  <c:v>142.69999999999999</c:v>
                </c:pt>
                <c:pt idx="686">
                  <c:v>142.69999999999999</c:v>
                </c:pt>
                <c:pt idx="687">
                  <c:v>142.69999999999999</c:v>
                </c:pt>
                <c:pt idx="688">
                  <c:v>142.69999999999999</c:v>
                </c:pt>
                <c:pt idx="689">
                  <c:v>142.69999999999999</c:v>
                </c:pt>
                <c:pt idx="690">
                  <c:v>142.69999999999999</c:v>
                </c:pt>
                <c:pt idx="691">
                  <c:v>142.69999999999999</c:v>
                </c:pt>
                <c:pt idx="692">
                  <c:v>142.69999999999999</c:v>
                </c:pt>
                <c:pt idx="693">
                  <c:v>142.69999999999999</c:v>
                </c:pt>
                <c:pt idx="694">
                  <c:v>142.69999999999999</c:v>
                </c:pt>
                <c:pt idx="695">
                  <c:v>142.69999999999999</c:v>
                </c:pt>
                <c:pt idx="696">
                  <c:v>142.69999999999999</c:v>
                </c:pt>
                <c:pt idx="697">
                  <c:v>142.69999999999999</c:v>
                </c:pt>
                <c:pt idx="698">
                  <c:v>142.69999999999999</c:v>
                </c:pt>
                <c:pt idx="699">
                  <c:v>142.69999999999999</c:v>
                </c:pt>
                <c:pt idx="700">
                  <c:v>142.69999999999999</c:v>
                </c:pt>
                <c:pt idx="701">
                  <c:v>142.69999999999999</c:v>
                </c:pt>
                <c:pt idx="702">
                  <c:v>142.69999999999999</c:v>
                </c:pt>
                <c:pt idx="703">
                  <c:v>142.69999999999999</c:v>
                </c:pt>
                <c:pt idx="704">
                  <c:v>142.69999999999999</c:v>
                </c:pt>
                <c:pt idx="705">
                  <c:v>142.69999999999999</c:v>
                </c:pt>
                <c:pt idx="706">
                  <c:v>142.69999999999999</c:v>
                </c:pt>
                <c:pt idx="707">
                  <c:v>142.69999999999999</c:v>
                </c:pt>
                <c:pt idx="708">
                  <c:v>142.69999999999999</c:v>
                </c:pt>
                <c:pt idx="709">
                  <c:v>142.69999999999999</c:v>
                </c:pt>
                <c:pt idx="710">
                  <c:v>142.69999999999999</c:v>
                </c:pt>
                <c:pt idx="711">
                  <c:v>142.69999999999999</c:v>
                </c:pt>
                <c:pt idx="712">
                  <c:v>142.69999999999999</c:v>
                </c:pt>
                <c:pt idx="713">
                  <c:v>142.69999999999999</c:v>
                </c:pt>
                <c:pt idx="714">
                  <c:v>142.69999999999999</c:v>
                </c:pt>
                <c:pt idx="715">
                  <c:v>142.69999999999999</c:v>
                </c:pt>
                <c:pt idx="716">
                  <c:v>142.69999999999999</c:v>
                </c:pt>
                <c:pt idx="717">
                  <c:v>142.69999999999999</c:v>
                </c:pt>
                <c:pt idx="718">
                  <c:v>142.69999999999999</c:v>
                </c:pt>
                <c:pt idx="719">
                  <c:v>142.69999999999999</c:v>
                </c:pt>
                <c:pt idx="720">
                  <c:v>142.69999999999999</c:v>
                </c:pt>
                <c:pt idx="721">
                  <c:v>142.69999999999999</c:v>
                </c:pt>
                <c:pt idx="722">
                  <c:v>142.69999999999999</c:v>
                </c:pt>
                <c:pt idx="723">
                  <c:v>142.69999999999999</c:v>
                </c:pt>
                <c:pt idx="724">
                  <c:v>142.69999999999999</c:v>
                </c:pt>
                <c:pt idx="725">
                  <c:v>142.69999999999999</c:v>
                </c:pt>
                <c:pt idx="726">
                  <c:v>142.69999999999999</c:v>
                </c:pt>
                <c:pt idx="727">
                  <c:v>142.69999999999999</c:v>
                </c:pt>
                <c:pt idx="728">
                  <c:v>142.69999999999999</c:v>
                </c:pt>
                <c:pt idx="729">
                  <c:v>142.69999999999999</c:v>
                </c:pt>
                <c:pt idx="730">
                  <c:v>142.69999999999999</c:v>
                </c:pt>
                <c:pt idx="731">
                  <c:v>142.69999999999999</c:v>
                </c:pt>
                <c:pt idx="732">
                  <c:v>142.69999999999999</c:v>
                </c:pt>
                <c:pt idx="733">
                  <c:v>142.69999999999999</c:v>
                </c:pt>
                <c:pt idx="734">
                  <c:v>142.69999999999999</c:v>
                </c:pt>
                <c:pt idx="735">
                  <c:v>142.69999999999999</c:v>
                </c:pt>
                <c:pt idx="736">
                  <c:v>142.69999999999999</c:v>
                </c:pt>
                <c:pt idx="737">
                  <c:v>142.69999999999999</c:v>
                </c:pt>
                <c:pt idx="738">
                  <c:v>142.69999999999999</c:v>
                </c:pt>
                <c:pt idx="739">
                  <c:v>142.69999999999999</c:v>
                </c:pt>
                <c:pt idx="740">
                  <c:v>142.69999999999999</c:v>
                </c:pt>
                <c:pt idx="741">
                  <c:v>142.69999999999999</c:v>
                </c:pt>
                <c:pt idx="742">
                  <c:v>142.69999999999999</c:v>
                </c:pt>
                <c:pt idx="743">
                  <c:v>142.69999999999999</c:v>
                </c:pt>
                <c:pt idx="744">
                  <c:v>142.69999999999999</c:v>
                </c:pt>
                <c:pt idx="745">
                  <c:v>142.69999999999999</c:v>
                </c:pt>
                <c:pt idx="746">
                  <c:v>142.69999999999999</c:v>
                </c:pt>
                <c:pt idx="747">
                  <c:v>142.69999999999999</c:v>
                </c:pt>
                <c:pt idx="748">
                  <c:v>142.69999999999999</c:v>
                </c:pt>
                <c:pt idx="749">
                  <c:v>142.69999999999999</c:v>
                </c:pt>
                <c:pt idx="750">
                  <c:v>142.69999999999999</c:v>
                </c:pt>
                <c:pt idx="751">
                  <c:v>142.69999999999999</c:v>
                </c:pt>
                <c:pt idx="752">
                  <c:v>142.69999999999999</c:v>
                </c:pt>
                <c:pt idx="753">
                  <c:v>142.69999999999999</c:v>
                </c:pt>
                <c:pt idx="754">
                  <c:v>142.69999999999999</c:v>
                </c:pt>
                <c:pt idx="755">
                  <c:v>142.69999999999999</c:v>
                </c:pt>
                <c:pt idx="756">
                  <c:v>142.69999999999999</c:v>
                </c:pt>
                <c:pt idx="757">
                  <c:v>142.69999999999999</c:v>
                </c:pt>
                <c:pt idx="758">
                  <c:v>142.69999999999999</c:v>
                </c:pt>
                <c:pt idx="759">
                  <c:v>142.69999999999999</c:v>
                </c:pt>
                <c:pt idx="760">
                  <c:v>142.69999999999999</c:v>
                </c:pt>
                <c:pt idx="761">
                  <c:v>142.69999999999999</c:v>
                </c:pt>
                <c:pt idx="762">
                  <c:v>142.69999999999999</c:v>
                </c:pt>
                <c:pt idx="763">
                  <c:v>142.69999999999999</c:v>
                </c:pt>
                <c:pt idx="764">
                  <c:v>142.69999999999999</c:v>
                </c:pt>
                <c:pt idx="765">
                  <c:v>142.69999999999999</c:v>
                </c:pt>
                <c:pt idx="766">
                  <c:v>142.69999999999999</c:v>
                </c:pt>
                <c:pt idx="767">
                  <c:v>142.69999999999999</c:v>
                </c:pt>
                <c:pt idx="768">
                  <c:v>142.69999999999999</c:v>
                </c:pt>
                <c:pt idx="769">
                  <c:v>142.69999999999999</c:v>
                </c:pt>
                <c:pt idx="770">
                  <c:v>142.69999999999999</c:v>
                </c:pt>
                <c:pt idx="771">
                  <c:v>142.69999999999999</c:v>
                </c:pt>
                <c:pt idx="772">
                  <c:v>142.69999999999999</c:v>
                </c:pt>
                <c:pt idx="773">
                  <c:v>142.69999999999999</c:v>
                </c:pt>
                <c:pt idx="774">
                  <c:v>142.69999999999999</c:v>
                </c:pt>
                <c:pt idx="775">
                  <c:v>142.69999999999999</c:v>
                </c:pt>
                <c:pt idx="776">
                  <c:v>142.69999999999999</c:v>
                </c:pt>
                <c:pt idx="777">
                  <c:v>142.69999999999999</c:v>
                </c:pt>
                <c:pt idx="778">
                  <c:v>142.69999999999999</c:v>
                </c:pt>
                <c:pt idx="779">
                  <c:v>142.69999999999999</c:v>
                </c:pt>
                <c:pt idx="780">
                  <c:v>142.69999999999999</c:v>
                </c:pt>
                <c:pt idx="781">
                  <c:v>142.69999999999999</c:v>
                </c:pt>
                <c:pt idx="782">
                  <c:v>142.69999999999999</c:v>
                </c:pt>
                <c:pt idx="783">
                  <c:v>142.69999999999999</c:v>
                </c:pt>
                <c:pt idx="784">
                  <c:v>142.69999999999999</c:v>
                </c:pt>
                <c:pt idx="785">
                  <c:v>142.69999999999999</c:v>
                </c:pt>
                <c:pt idx="786">
                  <c:v>142.69999999999999</c:v>
                </c:pt>
                <c:pt idx="787">
                  <c:v>142.69999999999999</c:v>
                </c:pt>
                <c:pt idx="788">
                  <c:v>142.69999999999999</c:v>
                </c:pt>
                <c:pt idx="789">
                  <c:v>142.69999999999999</c:v>
                </c:pt>
                <c:pt idx="790">
                  <c:v>142.69999999999999</c:v>
                </c:pt>
                <c:pt idx="791">
                  <c:v>142.69999999999999</c:v>
                </c:pt>
                <c:pt idx="792">
                  <c:v>142.69999999999999</c:v>
                </c:pt>
                <c:pt idx="793">
                  <c:v>142.69999999999999</c:v>
                </c:pt>
                <c:pt idx="794">
                  <c:v>142.69999999999999</c:v>
                </c:pt>
                <c:pt idx="795">
                  <c:v>142.69999999999999</c:v>
                </c:pt>
                <c:pt idx="796">
                  <c:v>142.69999999999999</c:v>
                </c:pt>
                <c:pt idx="797">
                  <c:v>142.69999999999999</c:v>
                </c:pt>
                <c:pt idx="798">
                  <c:v>142.69999999999999</c:v>
                </c:pt>
                <c:pt idx="799">
                  <c:v>142.69999999999999</c:v>
                </c:pt>
                <c:pt idx="800">
                  <c:v>142.69999999999999</c:v>
                </c:pt>
                <c:pt idx="801">
                  <c:v>142.69999999999999</c:v>
                </c:pt>
                <c:pt idx="802">
                  <c:v>142.69999999999999</c:v>
                </c:pt>
                <c:pt idx="803">
                  <c:v>142.69999999999999</c:v>
                </c:pt>
                <c:pt idx="804">
                  <c:v>142.69999999999999</c:v>
                </c:pt>
                <c:pt idx="805">
                  <c:v>142.69999999999999</c:v>
                </c:pt>
                <c:pt idx="806">
                  <c:v>142.69999999999999</c:v>
                </c:pt>
                <c:pt idx="807">
                  <c:v>142.69999999999999</c:v>
                </c:pt>
                <c:pt idx="808">
                  <c:v>142.69999999999999</c:v>
                </c:pt>
                <c:pt idx="809">
                  <c:v>142.69999999999999</c:v>
                </c:pt>
                <c:pt idx="810">
                  <c:v>142.69999999999999</c:v>
                </c:pt>
                <c:pt idx="811">
                  <c:v>142.69999999999999</c:v>
                </c:pt>
                <c:pt idx="812">
                  <c:v>142.69999999999999</c:v>
                </c:pt>
                <c:pt idx="813">
                  <c:v>142.69999999999999</c:v>
                </c:pt>
                <c:pt idx="814">
                  <c:v>142.69999999999999</c:v>
                </c:pt>
                <c:pt idx="815">
                  <c:v>142.69999999999999</c:v>
                </c:pt>
                <c:pt idx="816">
                  <c:v>142.69999999999999</c:v>
                </c:pt>
                <c:pt idx="817">
                  <c:v>142.69999999999999</c:v>
                </c:pt>
                <c:pt idx="818">
                  <c:v>142.69999999999999</c:v>
                </c:pt>
                <c:pt idx="819">
                  <c:v>142.69999999999999</c:v>
                </c:pt>
                <c:pt idx="820">
                  <c:v>142.69999999999999</c:v>
                </c:pt>
                <c:pt idx="821">
                  <c:v>142.69999999999999</c:v>
                </c:pt>
                <c:pt idx="822">
                  <c:v>142.69999999999999</c:v>
                </c:pt>
                <c:pt idx="823">
                  <c:v>142.69999999999999</c:v>
                </c:pt>
                <c:pt idx="824">
                  <c:v>142.69999999999999</c:v>
                </c:pt>
                <c:pt idx="825">
                  <c:v>142.69999999999999</c:v>
                </c:pt>
                <c:pt idx="826">
                  <c:v>142.69999999999999</c:v>
                </c:pt>
                <c:pt idx="827">
                  <c:v>142.69999999999999</c:v>
                </c:pt>
                <c:pt idx="828">
                  <c:v>142.69999999999999</c:v>
                </c:pt>
                <c:pt idx="829">
                  <c:v>142.69999999999999</c:v>
                </c:pt>
                <c:pt idx="830">
                  <c:v>142.69999999999999</c:v>
                </c:pt>
                <c:pt idx="831">
                  <c:v>142.69999999999999</c:v>
                </c:pt>
                <c:pt idx="832">
                  <c:v>142.69999999999999</c:v>
                </c:pt>
                <c:pt idx="833">
                  <c:v>142.69999999999999</c:v>
                </c:pt>
                <c:pt idx="834">
                  <c:v>142.69999999999999</c:v>
                </c:pt>
                <c:pt idx="835">
                  <c:v>142.69999999999999</c:v>
                </c:pt>
                <c:pt idx="836">
                  <c:v>142.69999999999999</c:v>
                </c:pt>
                <c:pt idx="837">
                  <c:v>142.69999999999999</c:v>
                </c:pt>
                <c:pt idx="838">
                  <c:v>142.69999999999999</c:v>
                </c:pt>
                <c:pt idx="839">
                  <c:v>142.69999999999999</c:v>
                </c:pt>
                <c:pt idx="840">
                  <c:v>142.69999999999999</c:v>
                </c:pt>
                <c:pt idx="841">
                  <c:v>142.69999999999999</c:v>
                </c:pt>
                <c:pt idx="842">
                  <c:v>142.69999999999999</c:v>
                </c:pt>
                <c:pt idx="843">
                  <c:v>142.69999999999999</c:v>
                </c:pt>
                <c:pt idx="844">
                  <c:v>142.69999999999999</c:v>
                </c:pt>
                <c:pt idx="845">
                  <c:v>142.69999999999999</c:v>
                </c:pt>
                <c:pt idx="846">
                  <c:v>142.69999999999999</c:v>
                </c:pt>
                <c:pt idx="847">
                  <c:v>142.69999999999999</c:v>
                </c:pt>
                <c:pt idx="848">
                  <c:v>142.69999999999999</c:v>
                </c:pt>
                <c:pt idx="849">
                  <c:v>142.69999999999999</c:v>
                </c:pt>
                <c:pt idx="850">
                  <c:v>142.69999999999999</c:v>
                </c:pt>
                <c:pt idx="851">
                  <c:v>142.69999999999999</c:v>
                </c:pt>
                <c:pt idx="852">
                  <c:v>142.69999999999999</c:v>
                </c:pt>
                <c:pt idx="853">
                  <c:v>142.69999999999999</c:v>
                </c:pt>
                <c:pt idx="854">
                  <c:v>142.69999999999999</c:v>
                </c:pt>
                <c:pt idx="855">
                  <c:v>142.69999999999999</c:v>
                </c:pt>
                <c:pt idx="856">
                  <c:v>142.69999999999999</c:v>
                </c:pt>
                <c:pt idx="857">
                  <c:v>142.69999999999999</c:v>
                </c:pt>
                <c:pt idx="858">
                  <c:v>142.69999999999999</c:v>
                </c:pt>
                <c:pt idx="859">
                  <c:v>142.69999999999999</c:v>
                </c:pt>
                <c:pt idx="860">
                  <c:v>142.69999999999999</c:v>
                </c:pt>
                <c:pt idx="861">
                  <c:v>142.69999999999999</c:v>
                </c:pt>
                <c:pt idx="862">
                  <c:v>142.69999999999999</c:v>
                </c:pt>
                <c:pt idx="863">
                  <c:v>142.69999999999999</c:v>
                </c:pt>
                <c:pt idx="864">
                  <c:v>142.69999999999999</c:v>
                </c:pt>
                <c:pt idx="865">
                  <c:v>142.69999999999999</c:v>
                </c:pt>
                <c:pt idx="866">
                  <c:v>142.69999999999999</c:v>
                </c:pt>
                <c:pt idx="867">
                  <c:v>142.69999999999999</c:v>
                </c:pt>
                <c:pt idx="868">
                  <c:v>142.69999999999999</c:v>
                </c:pt>
                <c:pt idx="869">
                  <c:v>142.69999999999999</c:v>
                </c:pt>
                <c:pt idx="870">
                  <c:v>142.69999999999999</c:v>
                </c:pt>
                <c:pt idx="871">
                  <c:v>142.69999999999999</c:v>
                </c:pt>
                <c:pt idx="872">
                  <c:v>142.69999999999999</c:v>
                </c:pt>
                <c:pt idx="873">
                  <c:v>142.69999999999999</c:v>
                </c:pt>
                <c:pt idx="874">
                  <c:v>142.69999999999999</c:v>
                </c:pt>
                <c:pt idx="875">
                  <c:v>142.69999999999999</c:v>
                </c:pt>
                <c:pt idx="876">
                  <c:v>142.69999999999999</c:v>
                </c:pt>
                <c:pt idx="877">
                  <c:v>142.69999999999999</c:v>
                </c:pt>
                <c:pt idx="878">
                  <c:v>142.69999999999999</c:v>
                </c:pt>
                <c:pt idx="879">
                  <c:v>142.69999999999999</c:v>
                </c:pt>
                <c:pt idx="880">
                  <c:v>142.69999999999999</c:v>
                </c:pt>
                <c:pt idx="881">
                  <c:v>142.69999999999999</c:v>
                </c:pt>
                <c:pt idx="882">
                  <c:v>142.69999999999999</c:v>
                </c:pt>
                <c:pt idx="883">
                  <c:v>142.69999999999999</c:v>
                </c:pt>
                <c:pt idx="884">
                  <c:v>142.69999999999999</c:v>
                </c:pt>
                <c:pt idx="885">
                  <c:v>142.69999999999999</c:v>
                </c:pt>
                <c:pt idx="886">
                  <c:v>142.69999999999999</c:v>
                </c:pt>
                <c:pt idx="887">
                  <c:v>142.69999999999999</c:v>
                </c:pt>
                <c:pt idx="888">
                  <c:v>142.69999999999999</c:v>
                </c:pt>
                <c:pt idx="889">
                  <c:v>142.69999999999999</c:v>
                </c:pt>
                <c:pt idx="890">
                  <c:v>142.69999999999999</c:v>
                </c:pt>
                <c:pt idx="891">
                  <c:v>142.69999999999999</c:v>
                </c:pt>
                <c:pt idx="892">
                  <c:v>142.69999999999999</c:v>
                </c:pt>
                <c:pt idx="893">
                  <c:v>142.69999999999999</c:v>
                </c:pt>
                <c:pt idx="894">
                  <c:v>142.69999999999999</c:v>
                </c:pt>
                <c:pt idx="895">
                  <c:v>142.69999999999999</c:v>
                </c:pt>
                <c:pt idx="896">
                  <c:v>142.69999999999999</c:v>
                </c:pt>
                <c:pt idx="897">
                  <c:v>142.69999999999999</c:v>
                </c:pt>
                <c:pt idx="898">
                  <c:v>142.69999999999999</c:v>
                </c:pt>
                <c:pt idx="899">
                  <c:v>142.69999999999999</c:v>
                </c:pt>
                <c:pt idx="900">
                  <c:v>142.69999999999999</c:v>
                </c:pt>
                <c:pt idx="901">
                  <c:v>142.69999999999999</c:v>
                </c:pt>
                <c:pt idx="902">
                  <c:v>142.69999999999999</c:v>
                </c:pt>
                <c:pt idx="903">
                  <c:v>142.69999999999999</c:v>
                </c:pt>
                <c:pt idx="904">
                  <c:v>142.69999999999999</c:v>
                </c:pt>
                <c:pt idx="905">
                  <c:v>142.69999999999999</c:v>
                </c:pt>
                <c:pt idx="906">
                  <c:v>142.69999999999999</c:v>
                </c:pt>
                <c:pt idx="907">
                  <c:v>142.69999999999999</c:v>
                </c:pt>
                <c:pt idx="908">
                  <c:v>142.69999999999999</c:v>
                </c:pt>
                <c:pt idx="909">
                  <c:v>142.69999999999999</c:v>
                </c:pt>
                <c:pt idx="910">
                  <c:v>142.69999999999999</c:v>
                </c:pt>
                <c:pt idx="911">
                  <c:v>142.69999999999999</c:v>
                </c:pt>
                <c:pt idx="912">
                  <c:v>142.69999999999999</c:v>
                </c:pt>
                <c:pt idx="913">
                  <c:v>142.69999999999999</c:v>
                </c:pt>
                <c:pt idx="914">
                  <c:v>142.69999999999999</c:v>
                </c:pt>
                <c:pt idx="915">
                  <c:v>142.69999999999999</c:v>
                </c:pt>
                <c:pt idx="916">
                  <c:v>142.69999999999999</c:v>
                </c:pt>
                <c:pt idx="917">
                  <c:v>142.69999999999999</c:v>
                </c:pt>
                <c:pt idx="918">
                  <c:v>142.69999999999999</c:v>
                </c:pt>
                <c:pt idx="919">
                  <c:v>142.69999999999999</c:v>
                </c:pt>
                <c:pt idx="920">
                  <c:v>142.69999999999999</c:v>
                </c:pt>
                <c:pt idx="921">
                  <c:v>142.69999999999999</c:v>
                </c:pt>
                <c:pt idx="922">
                  <c:v>142.69999999999999</c:v>
                </c:pt>
                <c:pt idx="923">
                  <c:v>142.69999999999999</c:v>
                </c:pt>
                <c:pt idx="924">
                  <c:v>142.69999999999999</c:v>
                </c:pt>
                <c:pt idx="925">
                  <c:v>142.69999999999999</c:v>
                </c:pt>
                <c:pt idx="926">
                  <c:v>142.69999999999999</c:v>
                </c:pt>
                <c:pt idx="927">
                  <c:v>142.69999999999999</c:v>
                </c:pt>
                <c:pt idx="928">
                  <c:v>142.69999999999999</c:v>
                </c:pt>
                <c:pt idx="929">
                  <c:v>142.69999999999999</c:v>
                </c:pt>
                <c:pt idx="930">
                  <c:v>142.69999999999999</c:v>
                </c:pt>
                <c:pt idx="931">
                  <c:v>142.69999999999999</c:v>
                </c:pt>
                <c:pt idx="932">
                  <c:v>142.69999999999999</c:v>
                </c:pt>
                <c:pt idx="933">
                  <c:v>142.69999999999999</c:v>
                </c:pt>
                <c:pt idx="934">
                  <c:v>142.69999999999999</c:v>
                </c:pt>
                <c:pt idx="935">
                  <c:v>142.69999999999999</c:v>
                </c:pt>
                <c:pt idx="936">
                  <c:v>142.69999999999999</c:v>
                </c:pt>
                <c:pt idx="937">
                  <c:v>142.69999999999999</c:v>
                </c:pt>
                <c:pt idx="938">
                  <c:v>142.69999999999999</c:v>
                </c:pt>
                <c:pt idx="939">
                  <c:v>142.69999999999999</c:v>
                </c:pt>
                <c:pt idx="940">
                  <c:v>142.69999999999999</c:v>
                </c:pt>
                <c:pt idx="941">
                  <c:v>142.69999999999999</c:v>
                </c:pt>
                <c:pt idx="942">
                  <c:v>142.69999999999999</c:v>
                </c:pt>
                <c:pt idx="943">
                  <c:v>142.69999999999999</c:v>
                </c:pt>
                <c:pt idx="944">
                  <c:v>142.69999999999999</c:v>
                </c:pt>
                <c:pt idx="945">
                  <c:v>142.69999999999999</c:v>
                </c:pt>
                <c:pt idx="946">
                  <c:v>142.69999999999999</c:v>
                </c:pt>
                <c:pt idx="947">
                  <c:v>142.69999999999999</c:v>
                </c:pt>
                <c:pt idx="948">
                  <c:v>142.69999999999999</c:v>
                </c:pt>
                <c:pt idx="949">
                  <c:v>142.69999999999999</c:v>
                </c:pt>
                <c:pt idx="950">
                  <c:v>142.69999999999999</c:v>
                </c:pt>
                <c:pt idx="951">
                  <c:v>142.69999999999999</c:v>
                </c:pt>
                <c:pt idx="952">
                  <c:v>142.69999999999999</c:v>
                </c:pt>
                <c:pt idx="953">
                  <c:v>142.69999999999999</c:v>
                </c:pt>
                <c:pt idx="954">
                  <c:v>142.69999999999999</c:v>
                </c:pt>
                <c:pt idx="955">
                  <c:v>142.69999999999999</c:v>
                </c:pt>
                <c:pt idx="956">
                  <c:v>142.69999999999999</c:v>
                </c:pt>
                <c:pt idx="957">
                  <c:v>142.69999999999999</c:v>
                </c:pt>
                <c:pt idx="958">
                  <c:v>142.69999999999999</c:v>
                </c:pt>
                <c:pt idx="959">
                  <c:v>142.69999999999999</c:v>
                </c:pt>
                <c:pt idx="960">
                  <c:v>142.69999999999999</c:v>
                </c:pt>
                <c:pt idx="961">
                  <c:v>142.69999999999999</c:v>
                </c:pt>
                <c:pt idx="962">
                  <c:v>142.69999999999999</c:v>
                </c:pt>
                <c:pt idx="963">
                  <c:v>142.69999999999999</c:v>
                </c:pt>
                <c:pt idx="964">
                  <c:v>142.69999999999999</c:v>
                </c:pt>
                <c:pt idx="965">
                  <c:v>142.69999999999999</c:v>
                </c:pt>
                <c:pt idx="966">
                  <c:v>142.69999999999999</c:v>
                </c:pt>
                <c:pt idx="967">
                  <c:v>142.69999999999999</c:v>
                </c:pt>
                <c:pt idx="968">
                  <c:v>142.69999999999999</c:v>
                </c:pt>
                <c:pt idx="969">
                  <c:v>142.69999999999999</c:v>
                </c:pt>
                <c:pt idx="970">
                  <c:v>142.69999999999999</c:v>
                </c:pt>
                <c:pt idx="971">
                  <c:v>142.69999999999999</c:v>
                </c:pt>
                <c:pt idx="972">
                  <c:v>142.69999999999999</c:v>
                </c:pt>
                <c:pt idx="973">
                  <c:v>142.69999999999999</c:v>
                </c:pt>
                <c:pt idx="974">
                  <c:v>142.69999999999999</c:v>
                </c:pt>
                <c:pt idx="975">
                  <c:v>142.69999999999999</c:v>
                </c:pt>
                <c:pt idx="976">
                  <c:v>142.69999999999999</c:v>
                </c:pt>
                <c:pt idx="977">
                  <c:v>142.69999999999999</c:v>
                </c:pt>
                <c:pt idx="978">
                  <c:v>142.69999999999999</c:v>
                </c:pt>
                <c:pt idx="979">
                  <c:v>142.69999999999999</c:v>
                </c:pt>
                <c:pt idx="980">
                  <c:v>142.69999999999999</c:v>
                </c:pt>
                <c:pt idx="981">
                  <c:v>142.69999999999999</c:v>
                </c:pt>
                <c:pt idx="982">
                  <c:v>142.69999999999999</c:v>
                </c:pt>
                <c:pt idx="983">
                  <c:v>142.69999999999999</c:v>
                </c:pt>
                <c:pt idx="984">
                  <c:v>142.69999999999999</c:v>
                </c:pt>
                <c:pt idx="985">
                  <c:v>142.69999999999999</c:v>
                </c:pt>
                <c:pt idx="986">
                  <c:v>142.69999999999999</c:v>
                </c:pt>
                <c:pt idx="987">
                  <c:v>142.69999999999999</c:v>
                </c:pt>
                <c:pt idx="988">
                  <c:v>142.69999999999999</c:v>
                </c:pt>
                <c:pt idx="989">
                  <c:v>142.69999999999999</c:v>
                </c:pt>
                <c:pt idx="990">
                  <c:v>142.69999999999999</c:v>
                </c:pt>
                <c:pt idx="991">
                  <c:v>142.69999999999999</c:v>
                </c:pt>
                <c:pt idx="992">
                  <c:v>142.69999999999999</c:v>
                </c:pt>
                <c:pt idx="993">
                  <c:v>142.69999999999999</c:v>
                </c:pt>
                <c:pt idx="994">
                  <c:v>142.69999999999999</c:v>
                </c:pt>
                <c:pt idx="995">
                  <c:v>142.69999999999999</c:v>
                </c:pt>
                <c:pt idx="996">
                  <c:v>142.69999999999999</c:v>
                </c:pt>
                <c:pt idx="997">
                  <c:v>142.69999999999999</c:v>
                </c:pt>
                <c:pt idx="998">
                  <c:v>142.69999999999999</c:v>
                </c:pt>
                <c:pt idx="999">
                  <c:v>142.69999999999999</c:v>
                </c:pt>
                <c:pt idx="1000">
                  <c:v>142.69999999999999</c:v>
                </c:pt>
                <c:pt idx="1001">
                  <c:v>142.69999999999999</c:v>
                </c:pt>
                <c:pt idx="1002">
                  <c:v>142.69999999999999</c:v>
                </c:pt>
                <c:pt idx="1003">
                  <c:v>142.69999999999999</c:v>
                </c:pt>
                <c:pt idx="1004">
                  <c:v>142.69999999999999</c:v>
                </c:pt>
                <c:pt idx="1005">
                  <c:v>142.69999999999999</c:v>
                </c:pt>
                <c:pt idx="1006">
                  <c:v>142.69999999999999</c:v>
                </c:pt>
                <c:pt idx="1007">
                  <c:v>142.69999999999999</c:v>
                </c:pt>
                <c:pt idx="1008">
                  <c:v>142.69999999999999</c:v>
                </c:pt>
                <c:pt idx="1009">
                  <c:v>142.69999999999999</c:v>
                </c:pt>
                <c:pt idx="1010">
                  <c:v>142.69999999999999</c:v>
                </c:pt>
                <c:pt idx="1011">
                  <c:v>142.69999999999999</c:v>
                </c:pt>
                <c:pt idx="1012">
                  <c:v>142.69999999999999</c:v>
                </c:pt>
                <c:pt idx="1013">
                  <c:v>142.69999999999999</c:v>
                </c:pt>
                <c:pt idx="1014">
                  <c:v>142.69999999999999</c:v>
                </c:pt>
                <c:pt idx="1015">
                  <c:v>142.69999999999999</c:v>
                </c:pt>
                <c:pt idx="1016">
                  <c:v>142.69999999999999</c:v>
                </c:pt>
                <c:pt idx="1017">
                  <c:v>142.69999999999999</c:v>
                </c:pt>
                <c:pt idx="1018">
                  <c:v>142.69999999999999</c:v>
                </c:pt>
                <c:pt idx="1019">
                  <c:v>142.69999999999999</c:v>
                </c:pt>
                <c:pt idx="1020">
                  <c:v>142.69999999999999</c:v>
                </c:pt>
                <c:pt idx="1021">
                  <c:v>142.69999999999999</c:v>
                </c:pt>
                <c:pt idx="1022">
                  <c:v>142.69999999999999</c:v>
                </c:pt>
                <c:pt idx="1023">
                  <c:v>142.69999999999999</c:v>
                </c:pt>
                <c:pt idx="1024">
                  <c:v>142.69999999999999</c:v>
                </c:pt>
                <c:pt idx="1025">
                  <c:v>142.69999999999999</c:v>
                </c:pt>
                <c:pt idx="1026">
                  <c:v>142.69999999999999</c:v>
                </c:pt>
                <c:pt idx="1027">
                  <c:v>142.69999999999999</c:v>
                </c:pt>
                <c:pt idx="1028">
                  <c:v>142.69999999999999</c:v>
                </c:pt>
                <c:pt idx="1029">
                  <c:v>142.69999999999999</c:v>
                </c:pt>
                <c:pt idx="1030">
                  <c:v>142.69999999999999</c:v>
                </c:pt>
                <c:pt idx="1031">
                  <c:v>142.69999999999999</c:v>
                </c:pt>
                <c:pt idx="1032">
                  <c:v>142.69999999999999</c:v>
                </c:pt>
                <c:pt idx="1033">
                  <c:v>142.69999999999999</c:v>
                </c:pt>
                <c:pt idx="1034">
                  <c:v>142.69999999999999</c:v>
                </c:pt>
                <c:pt idx="1035">
                  <c:v>142.69999999999999</c:v>
                </c:pt>
                <c:pt idx="1036">
                  <c:v>142.69999999999999</c:v>
                </c:pt>
                <c:pt idx="1037">
                  <c:v>142.69999999999999</c:v>
                </c:pt>
                <c:pt idx="1038">
                  <c:v>142.69999999999999</c:v>
                </c:pt>
                <c:pt idx="1039">
                  <c:v>142.69999999999999</c:v>
                </c:pt>
                <c:pt idx="1040">
                  <c:v>142.69999999999999</c:v>
                </c:pt>
                <c:pt idx="1041">
                  <c:v>142.69999999999999</c:v>
                </c:pt>
                <c:pt idx="1042">
                  <c:v>142.69999999999999</c:v>
                </c:pt>
                <c:pt idx="1043">
                  <c:v>142.69999999999999</c:v>
                </c:pt>
                <c:pt idx="1044">
                  <c:v>142.69999999999999</c:v>
                </c:pt>
                <c:pt idx="1045">
                  <c:v>142.69999999999999</c:v>
                </c:pt>
                <c:pt idx="1046">
                  <c:v>142.69999999999999</c:v>
                </c:pt>
                <c:pt idx="1047">
                  <c:v>142.69999999999999</c:v>
                </c:pt>
                <c:pt idx="1048">
                  <c:v>142.69999999999999</c:v>
                </c:pt>
                <c:pt idx="1049">
                  <c:v>142.69999999999999</c:v>
                </c:pt>
                <c:pt idx="1050">
                  <c:v>142.69999999999999</c:v>
                </c:pt>
                <c:pt idx="1051">
                  <c:v>142.69999999999999</c:v>
                </c:pt>
                <c:pt idx="1052">
                  <c:v>142.69999999999999</c:v>
                </c:pt>
                <c:pt idx="1053">
                  <c:v>142.69999999999999</c:v>
                </c:pt>
                <c:pt idx="1054">
                  <c:v>142.69999999999999</c:v>
                </c:pt>
                <c:pt idx="1055">
                  <c:v>142.69999999999999</c:v>
                </c:pt>
                <c:pt idx="1056">
                  <c:v>142.69999999999999</c:v>
                </c:pt>
                <c:pt idx="1057">
                  <c:v>142.69999999999999</c:v>
                </c:pt>
                <c:pt idx="1058">
                  <c:v>142.69999999999999</c:v>
                </c:pt>
                <c:pt idx="1059">
                  <c:v>142.69999999999999</c:v>
                </c:pt>
                <c:pt idx="1060">
                  <c:v>142.69999999999999</c:v>
                </c:pt>
                <c:pt idx="1061">
                  <c:v>142.69999999999999</c:v>
                </c:pt>
                <c:pt idx="1062">
                  <c:v>142.69999999999999</c:v>
                </c:pt>
                <c:pt idx="1063">
                  <c:v>142.69999999999999</c:v>
                </c:pt>
                <c:pt idx="1064">
                  <c:v>142.69999999999999</c:v>
                </c:pt>
                <c:pt idx="1065">
                  <c:v>142.69999999999999</c:v>
                </c:pt>
                <c:pt idx="1066">
                  <c:v>142.69999999999999</c:v>
                </c:pt>
                <c:pt idx="1067">
                  <c:v>142.69999999999999</c:v>
                </c:pt>
                <c:pt idx="1068">
                  <c:v>142.69999999999999</c:v>
                </c:pt>
                <c:pt idx="1069">
                  <c:v>142.69999999999999</c:v>
                </c:pt>
                <c:pt idx="1070">
                  <c:v>142.69999999999999</c:v>
                </c:pt>
                <c:pt idx="1071">
                  <c:v>142.69999999999999</c:v>
                </c:pt>
                <c:pt idx="1072">
                  <c:v>142.69999999999999</c:v>
                </c:pt>
                <c:pt idx="1073">
                  <c:v>142.69999999999999</c:v>
                </c:pt>
                <c:pt idx="1074">
                  <c:v>142.69999999999999</c:v>
                </c:pt>
                <c:pt idx="1075">
                  <c:v>142.69999999999999</c:v>
                </c:pt>
                <c:pt idx="1076">
                  <c:v>142.69999999999999</c:v>
                </c:pt>
                <c:pt idx="1077">
                  <c:v>142.69999999999999</c:v>
                </c:pt>
                <c:pt idx="1078">
                  <c:v>142.69999999999999</c:v>
                </c:pt>
                <c:pt idx="1079">
                  <c:v>142.69999999999999</c:v>
                </c:pt>
                <c:pt idx="1080">
                  <c:v>142.69999999999999</c:v>
                </c:pt>
                <c:pt idx="1081">
                  <c:v>142.69999999999999</c:v>
                </c:pt>
                <c:pt idx="1082">
                  <c:v>142.69999999999999</c:v>
                </c:pt>
                <c:pt idx="1083">
                  <c:v>142.69999999999999</c:v>
                </c:pt>
                <c:pt idx="1084">
                  <c:v>142.69999999999999</c:v>
                </c:pt>
                <c:pt idx="1085">
                  <c:v>142.69999999999999</c:v>
                </c:pt>
                <c:pt idx="1086">
                  <c:v>142.69999999999999</c:v>
                </c:pt>
                <c:pt idx="1087">
                  <c:v>142.69999999999999</c:v>
                </c:pt>
                <c:pt idx="1088">
                  <c:v>142.69999999999999</c:v>
                </c:pt>
                <c:pt idx="1089">
                  <c:v>142.69999999999999</c:v>
                </c:pt>
                <c:pt idx="1090">
                  <c:v>142.69999999999999</c:v>
                </c:pt>
                <c:pt idx="1091">
                  <c:v>142.69999999999999</c:v>
                </c:pt>
                <c:pt idx="1092">
                  <c:v>142.69999999999999</c:v>
                </c:pt>
                <c:pt idx="1093">
                  <c:v>142.69999999999999</c:v>
                </c:pt>
                <c:pt idx="1094">
                  <c:v>142.69999999999999</c:v>
                </c:pt>
                <c:pt idx="1095">
                  <c:v>142.69999999999999</c:v>
                </c:pt>
                <c:pt idx="1096">
                  <c:v>142.69999999999999</c:v>
                </c:pt>
                <c:pt idx="1097">
                  <c:v>142.69999999999999</c:v>
                </c:pt>
                <c:pt idx="1098">
                  <c:v>142.69999999999999</c:v>
                </c:pt>
                <c:pt idx="1099">
                  <c:v>142.69999999999999</c:v>
                </c:pt>
                <c:pt idx="1100">
                  <c:v>142.69999999999999</c:v>
                </c:pt>
                <c:pt idx="1101">
                  <c:v>142.69999999999999</c:v>
                </c:pt>
                <c:pt idx="1102">
                  <c:v>142.69999999999999</c:v>
                </c:pt>
                <c:pt idx="1103">
                  <c:v>142.69999999999999</c:v>
                </c:pt>
                <c:pt idx="1104">
                  <c:v>142.69999999999999</c:v>
                </c:pt>
                <c:pt idx="1105">
                  <c:v>142.69999999999999</c:v>
                </c:pt>
                <c:pt idx="1106">
                  <c:v>142.69999999999999</c:v>
                </c:pt>
                <c:pt idx="1107">
                  <c:v>142.69999999999999</c:v>
                </c:pt>
                <c:pt idx="1108">
                  <c:v>142.69999999999999</c:v>
                </c:pt>
                <c:pt idx="1109">
                  <c:v>142.69999999999999</c:v>
                </c:pt>
                <c:pt idx="1110">
                  <c:v>142.69999999999999</c:v>
                </c:pt>
                <c:pt idx="1111">
                  <c:v>142.69999999999999</c:v>
                </c:pt>
                <c:pt idx="1112">
                  <c:v>142.69999999999999</c:v>
                </c:pt>
                <c:pt idx="1113">
                  <c:v>142.69999999999999</c:v>
                </c:pt>
                <c:pt idx="1114">
                  <c:v>142.69999999999999</c:v>
                </c:pt>
                <c:pt idx="1115">
                  <c:v>142.69999999999999</c:v>
                </c:pt>
                <c:pt idx="1116">
                  <c:v>142.69999999999999</c:v>
                </c:pt>
                <c:pt idx="1117">
                  <c:v>142.69999999999999</c:v>
                </c:pt>
                <c:pt idx="1118">
                  <c:v>142.69999999999999</c:v>
                </c:pt>
                <c:pt idx="1119">
                  <c:v>142.69999999999999</c:v>
                </c:pt>
                <c:pt idx="1120">
                  <c:v>142.69999999999999</c:v>
                </c:pt>
                <c:pt idx="1121">
                  <c:v>142.69999999999999</c:v>
                </c:pt>
                <c:pt idx="1122">
                  <c:v>142.69999999999999</c:v>
                </c:pt>
                <c:pt idx="1123">
                  <c:v>142.69999999999999</c:v>
                </c:pt>
                <c:pt idx="1124">
                  <c:v>142.69999999999999</c:v>
                </c:pt>
                <c:pt idx="1125">
                  <c:v>142.69999999999999</c:v>
                </c:pt>
                <c:pt idx="1126">
                  <c:v>142.69999999999999</c:v>
                </c:pt>
                <c:pt idx="1127">
                  <c:v>142.69999999999999</c:v>
                </c:pt>
                <c:pt idx="1128">
                  <c:v>142.69999999999999</c:v>
                </c:pt>
                <c:pt idx="1129">
                  <c:v>142.69999999999999</c:v>
                </c:pt>
                <c:pt idx="1130">
                  <c:v>142.69999999999999</c:v>
                </c:pt>
                <c:pt idx="1131">
                  <c:v>142.69999999999999</c:v>
                </c:pt>
                <c:pt idx="1132">
                  <c:v>142.69999999999999</c:v>
                </c:pt>
                <c:pt idx="1133">
                  <c:v>142.69999999999999</c:v>
                </c:pt>
                <c:pt idx="1134">
                  <c:v>142.69999999999999</c:v>
                </c:pt>
                <c:pt idx="1135">
                  <c:v>142.69999999999999</c:v>
                </c:pt>
                <c:pt idx="1136">
                  <c:v>142.69999999999999</c:v>
                </c:pt>
                <c:pt idx="1137">
                  <c:v>142.69999999999999</c:v>
                </c:pt>
                <c:pt idx="1138">
                  <c:v>142.69999999999999</c:v>
                </c:pt>
                <c:pt idx="1139">
                  <c:v>142.69999999999999</c:v>
                </c:pt>
                <c:pt idx="1140">
                  <c:v>142.69999999999999</c:v>
                </c:pt>
                <c:pt idx="1141">
                  <c:v>142.69999999999999</c:v>
                </c:pt>
                <c:pt idx="1142">
                  <c:v>142.69999999999999</c:v>
                </c:pt>
                <c:pt idx="1143">
                  <c:v>142.69999999999999</c:v>
                </c:pt>
                <c:pt idx="1144">
                  <c:v>142.69999999999999</c:v>
                </c:pt>
                <c:pt idx="1145">
                  <c:v>142.69999999999999</c:v>
                </c:pt>
                <c:pt idx="1146">
                  <c:v>142.69999999999999</c:v>
                </c:pt>
                <c:pt idx="1147">
                  <c:v>142.69999999999999</c:v>
                </c:pt>
                <c:pt idx="1148">
                  <c:v>142.69999999999999</c:v>
                </c:pt>
                <c:pt idx="1149">
                  <c:v>142.69999999999999</c:v>
                </c:pt>
                <c:pt idx="1150">
                  <c:v>142.69999999999999</c:v>
                </c:pt>
                <c:pt idx="1151">
                  <c:v>142.69999999999999</c:v>
                </c:pt>
                <c:pt idx="1152">
                  <c:v>142.69999999999999</c:v>
                </c:pt>
                <c:pt idx="1153">
                  <c:v>142.69999999999999</c:v>
                </c:pt>
                <c:pt idx="1154">
                  <c:v>142.69999999999999</c:v>
                </c:pt>
                <c:pt idx="1155">
                  <c:v>142.69999999999999</c:v>
                </c:pt>
                <c:pt idx="1156">
                  <c:v>142.69999999999999</c:v>
                </c:pt>
                <c:pt idx="1157">
                  <c:v>142.69999999999999</c:v>
                </c:pt>
                <c:pt idx="1158">
                  <c:v>142.69999999999999</c:v>
                </c:pt>
                <c:pt idx="1159">
                  <c:v>142.69999999999999</c:v>
                </c:pt>
                <c:pt idx="1160">
                  <c:v>142.69999999999999</c:v>
                </c:pt>
                <c:pt idx="1161">
                  <c:v>142.69999999999999</c:v>
                </c:pt>
                <c:pt idx="1162">
                  <c:v>142.69999999999999</c:v>
                </c:pt>
                <c:pt idx="1163">
                  <c:v>142.69999999999999</c:v>
                </c:pt>
                <c:pt idx="1164">
                  <c:v>142.69999999999999</c:v>
                </c:pt>
                <c:pt idx="1165">
                  <c:v>142.69999999999999</c:v>
                </c:pt>
                <c:pt idx="1166">
                  <c:v>142.69999999999999</c:v>
                </c:pt>
                <c:pt idx="1167">
                  <c:v>142.69999999999999</c:v>
                </c:pt>
                <c:pt idx="1168">
                  <c:v>142.69999999999999</c:v>
                </c:pt>
                <c:pt idx="1169">
                  <c:v>142.69999999999999</c:v>
                </c:pt>
                <c:pt idx="1170">
                  <c:v>142.69999999999999</c:v>
                </c:pt>
                <c:pt idx="1171">
                  <c:v>142.69999999999999</c:v>
                </c:pt>
                <c:pt idx="1172">
                  <c:v>142.69999999999999</c:v>
                </c:pt>
                <c:pt idx="1173">
                  <c:v>142.69999999999999</c:v>
                </c:pt>
                <c:pt idx="1174">
                  <c:v>142.69999999999999</c:v>
                </c:pt>
                <c:pt idx="1175">
                  <c:v>142.69999999999999</c:v>
                </c:pt>
                <c:pt idx="1176">
                  <c:v>142.69999999999999</c:v>
                </c:pt>
                <c:pt idx="1177">
                  <c:v>142.69999999999999</c:v>
                </c:pt>
                <c:pt idx="1178">
                  <c:v>142.69999999999999</c:v>
                </c:pt>
                <c:pt idx="1179">
                  <c:v>142.69999999999999</c:v>
                </c:pt>
                <c:pt idx="1180">
                  <c:v>142.69999999999999</c:v>
                </c:pt>
                <c:pt idx="1181">
                  <c:v>142.69999999999999</c:v>
                </c:pt>
                <c:pt idx="1182">
                  <c:v>142.69999999999999</c:v>
                </c:pt>
                <c:pt idx="1183">
                  <c:v>142.69999999999999</c:v>
                </c:pt>
                <c:pt idx="1184">
                  <c:v>142.69999999999999</c:v>
                </c:pt>
                <c:pt idx="1185">
                  <c:v>142.69999999999999</c:v>
                </c:pt>
                <c:pt idx="1186">
                  <c:v>142.69999999999999</c:v>
                </c:pt>
                <c:pt idx="1187">
                  <c:v>142.69999999999999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'HR Chart Data'!$M$7</c:f>
              <c:strCache>
                <c:ptCount val="1"/>
                <c:pt idx="0">
                  <c:v> AT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3.290909336718841E-3"/>
                  <c:y val="-1.6196673528466057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[0]!HRData9</c:f>
              <c:numCache>
                <c:formatCode>General</c:formatCode>
                <c:ptCount val="1188"/>
                <c:pt idx="0">
                  <c:v>0</c:v>
                </c:pt>
                <c:pt idx="1">
                  <c:v>156.80000000000001</c:v>
                </c:pt>
                <c:pt idx="2">
                  <c:v>156.80000000000001</c:v>
                </c:pt>
                <c:pt idx="3">
                  <c:v>156.80000000000001</c:v>
                </c:pt>
                <c:pt idx="4">
                  <c:v>156.80000000000001</c:v>
                </c:pt>
                <c:pt idx="5">
                  <c:v>156.80000000000001</c:v>
                </c:pt>
                <c:pt idx="6">
                  <c:v>156.80000000000001</c:v>
                </c:pt>
                <c:pt idx="7">
                  <c:v>156.80000000000001</c:v>
                </c:pt>
                <c:pt idx="8">
                  <c:v>156.80000000000001</c:v>
                </c:pt>
                <c:pt idx="9">
                  <c:v>156.80000000000001</c:v>
                </c:pt>
                <c:pt idx="10">
                  <c:v>156.80000000000001</c:v>
                </c:pt>
                <c:pt idx="11">
                  <c:v>156.80000000000001</c:v>
                </c:pt>
                <c:pt idx="12">
                  <c:v>156.80000000000001</c:v>
                </c:pt>
                <c:pt idx="13">
                  <c:v>156.80000000000001</c:v>
                </c:pt>
                <c:pt idx="14">
                  <c:v>156.80000000000001</c:v>
                </c:pt>
                <c:pt idx="15">
                  <c:v>156.80000000000001</c:v>
                </c:pt>
                <c:pt idx="16">
                  <c:v>156.80000000000001</c:v>
                </c:pt>
                <c:pt idx="17">
                  <c:v>156.80000000000001</c:v>
                </c:pt>
                <c:pt idx="18">
                  <c:v>156.80000000000001</c:v>
                </c:pt>
                <c:pt idx="19">
                  <c:v>156.80000000000001</c:v>
                </c:pt>
                <c:pt idx="20">
                  <c:v>156.80000000000001</c:v>
                </c:pt>
                <c:pt idx="21">
                  <c:v>156.80000000000001</c:v>
                </c:pt>
                <c:pt idx="22">
                  <c:v>156.80000000000001</c:v>
                </c:pt>
                <c:pt idx="23">
                  <c:v>156.80000000000001</c:v>
                </c:pt>
                <c:pt idx="24">
                  <c:v>156.80000000000001</c:v>
                </c:pt>
                <c:pt idx="25">
                  <c:v>156.80000000000001</c:v>
                </c:pt>
                <c:pt idx="26">
                  <c:v>156.80000000000001</c:v>
                </c:pt>
                <c:pt idx="27">
                  <c:v>156.80000000000001</c:v>
                </c:pt>
                <c:pt idx="28">
                  <c:v>156.80000000000001</c:v>
                </c:pt>
                <c:pt idx="29">
                  <c:v>156.80000000000001</c:v>
                </c:pt>
                <c:pt idx="30">
                  <c:v>156.80000000000001</c:v>
                </c:pt>
                <c:pt idx="31">
                  <c:v>156.80000000000001</c:v>
                </c:pt>
                <c:pt idx="32">
                  <c:v>156.80000000000001</c:v>
                </c:pt>
                <c:pt idx="33">
                  <c:v>156.80000000000001</c:v>
                </c:pt>
                <c:pt idx="34">
                  <c:v>156.80000000000001</c:v>
                </c:pt>
                <c:pt idx="35">
                  <c:v>156.80000000000001</c:v>
                </c:pt>
                <c:pt idx="36">
                  <c:v>156.80000000000001</c:v>
                </c:pt>
                <c:pt idx="37">
                  <c:v>156.80000000000001</c:v>
                </c:pt>
                <c:pt idx="38">
                  <c:v>156.80000000000001</c:v>
                </c:pt>
                <c:pt idx="39">
                  <c:v>156.80000000000001</c:v>
                </c:pt>
                <c:pt idx="40">
                  <c:v>156.80000000000001</c:v>
                </c:pt>
                <c:pt idx="41">
                  <c:v>156.80000000000001</c:v>
                </c:pt>
                <c:pt idx="42">
                  <c:v>156.80000000000001</c:v>
                </c:pt>
                <c:pt idx="43">
                  <c:v>156.80000000000001</c:v>
                </c:pt>
                <c:pt idx="44">
                  <c:v>156.80000000000001</c:v>
                </c:pt>
                <c:pt idx="45">
                  <c:v>156.80000000000001</c:v>
                </c:pt>
                <c:pt idx="46">
                  <c:v>156.80000000000001</c:v>
                </c:pt>
                <c:pt idx="47">
                  <c:v>156.80000000000001</c:v>
                </c:pt>
                <c:pt idx="48">
                  <c:v>156.80000000000001</c:v>
                </c:pt>
                <c:pt idx="49">
                  <c:v>156.80000000000001</c:v>
                </c:pt>
                <c:pt idx="50">
                  <c:v>156.80000000000001</c:v>
                </c:pt>
                <c:pt idx="51">
                  <c:v>156.80000000000001</c:v>
                </c:pt>
                <c:pt idx="52">
                  <c:v>156.80000000000001</c:v>
                </c:pt>
                <c:pt idx="53">
                  <c:v>156.80000000000001</c:v>
                </c:pt>
                <c:pt idx="54">
                  <c:v>156.80000000000001</c:v>
                </c:pt>
                <c:pt idx="55">
                  <c:v>156.80000000000001</c:v>
                </c:pt>
                <c:pt idx="56">
                  <c:v>156.80000000000001</c:v>
                </c:pt>
                <c:pt idx="57">
                  <c:v>156.80000000000001</c:v>
                </c:pt>
                <c:pt idx="58">
                  <c:v>156.80000000000001</c:v>
                </c:pt>
                <c:pt idx="59">
                  <c:v>156.80000000000001</c:v>
                </c:pt>
                <c:pt idx="60">
                  <c:v>156.80000000000001</c:v>
                </c:pt>
                <c:pt idx="61">
                  <c:v>156.80000000000001</c:v>
                </c:pt>
                <c:pt idx="62">
                  <c:v>156.80000000000001</c:v>
                </c:pt>
                <c:pt idx="63">
                  <c:v>156.80000000000001</c:v>
                </c:pt>
                <c:pt idx="64">
                  <c:v>156.80000000000001</c:v>
                </c:pt>
                <c:pt idx="65">
                  <c:v>156.80000000000001</c:v>
                </c:pt>
                <c:pt idx="66">
                  <c:v>156.80000000000001</c:v>
                </c:pt>
                <c:pt idx="67">
                  <c:v>156.80000000000001</c:v>
                </c:pt>
                <c:pt idx="68">
                  <c:v>156.80000000000001</c:v>
                </c:pt>
                <c:pt idx="69">
                  <c:v>156.80000000000001</c:v>
                </c:pt>
                <c:pt idx="70">
                  <c:v>156.80000000000001</c:v>
                </c:pt>
                <c:pt idx="71">
                  <c:v>156.80000000000001</c:v>
                </c:pt>
                <c:pt idx="72">
                  <c:v>156.80000000000001</c:v>
                </c:pt>
                <c:pt idx="73">
                  <c:v>156.80000000000001</c:v>
                </c:pt>
                <c:pt idx="74">
                  <c:v>156.80000000000001</c:v>
                </c:pt>
                <c:pt idx="75">
                  <c:v>156.80000000000001</c:v>
                </c:pt>
                <c:pt idx="76">
                  <c:v>156.80000000000001</c:v>
                </c:pt>
                <c:pt idx="77">
                  <c:v>156.80000000000001</c:v>
                </c:pt>
                <c:pt idx="78">
                  <c:v>156.80000000000001</c:v>
                </c:pt>
                <c:pt idx="79">
                  <c:v>156.80000000000001</c:v>
                </c:pt>
                <c:pt idx="80">
                  <c:v>156.80000000000001</c:v>
                </c:pt>
                <c:pt idx="81">
                  <c:v>156.80000000000001</c:v>
                </c:pt>
                <c:pt idx="82">
                  <c:v>156.80000000000001</c:v>
                </c:pt>
                <c:pt idx="83">
                  <c:v>156.80000000000001</c:v>
                </c:pt>
                <c:pt idx="84">
                  <c:v>156.80000000000001</c:v>
                </c:pt>
                <c:pt idx="85">
                  <c:v>156.80000000000001</c:v>
                </c:pt>
                <c:pt idx="86">
                  <c:v>156.80000000000001</c:v>
                </c:pt>
                <c:pt idx="87">
                  <c:v>156.80000000000001</c:v>
                </c:pt>
                <c:pt idx="88">
                  <c:v>156.80000000000001</c:v>
                </c:pt>
                <c:pt idx="89">
                  <c:v>156.80000000000001</c:v>
                </c:pt>
                <c:pt idx="90">
                  <c:v>156.80000000000001</c:v>
                </c:pt>
                <c:pt idx="91">
                  <c:v>156.80000000000001</c:v>
                </c:pt>
                <c:pt idx="92">
                  <c:v>156.80000000000001</c:v>
                </c:pt>
                <c:pt idx="93">
                  <c:v>156.80000000000001</c:v>
                </c:pt>
                <c:pt idx="94">
                  <c:v>156.80000000000001</c:v>
                </c:pt>
                <c:pt idx="95">
                  <c:v>156.80000000000001</c:v>
                </c:pt>
                <c:pt idx="96">
                  <c:v>156.80000000000001</c:v>
                </c:pt>
                <c:pt idx="97">
                  <c:v>156.80000000000001</c:v>
                </c:pt>
                <c:pt idx="98">
                  <c:v>156.80000000000001</c:v>
                </c:pt>
                <c:pt idx="99">
                  <c:v>156.80000000000001</c:v>
                </c:pt>
                <c:pt idx="100">
                  <c:v>156.80000000000001</c:v>
                </c:pt>
                <c:pt idx="101">
                  <c:v>156.80000000000001</c:v>
                </c:pt>
                <c:pt idx="102">
                  <c:v>156.80000000000001</c:v>
                </c:pt>
                <c:pt idx="103">
                  <c:v>156.80000000000001</c:v>
                </c:pt>
                <c:pt idx="104">
                  <c:v>156.80000000000001</c:v>
                </c:pt>
                <c:pt idx="105">
                  <c:v>156.80000000000001</c:v>
                </c:pt>
                <c:pt idx="106">
                  <c:v>156.80000000000001</c:v>
                </c:pt>
                <c:pt idx="107">
                  <c:v>156.80000000000001</c:v>
                </c:pt>
                <c:pt idx="108">
                  <c:v>156.80000000000001</c:v>
                </c:pt>
                <c:pt idx="109">
                  <c:v>156.80000000000001</c:v>
                </c:pt>
                <c:pt idx="110">
                  <c:v>156.80000000000001</c:v>
                </c:pt>
                <c:pt idx="111">
                  <c:v>156.80000000000001</c:v>
                </c:pt>
                <c:pt idx="112">
                  <c:v>156.80000000000001</c:v>
                </c:pt>
                <c:pt idx="113">
                  <c:v>156.80000000000001</c:v>
                </c:pt>
                <c:pt idx="114">
                  <c:v>156.80000000000001</c:v>
                </c:pt>
                <c:pt idx="115">
                  <c:v>156.80000000000001</c:v>
                </c:pt>
                <c:pt idx="116">
                  <c:v>156.80000000000001</c:v>
                </c:pt>
                <c:pt idx="117">
                  <c:v>156.80000000000001</c:v>
                </c:pt>
                <c:pt idx="118">
                  <c:v>156.80000000000001</c:v>
                </c:pt>
                <c:pt idx="119">
                  <c:v>156.80000000000001</c:v>
                </c:pt>
                <c:pt idx="120">
                  <c:v>156.80000000000001</c:v>
                </c:pt>
                <c:pt idx="121">
                  <c:v>156.80000000000001</c:v>
                </c:pt>
                <c:pt idx="122">
                  <c:v>156.80000000000001</c:v>
                </c:pt>
                <c:pt idx="123">
                  <c:v>156.80000000000001</c:v>
                </c:pt>
                <c:pt idx="124">
                  <c:v>156.80000000000001</c:v>
                </c:pt>
                <c:pt idx="125">
                  <c:v>156.80000000000001</c:v>
                </c:pt>
                <c:pt idx="126">
                  <c:v>156.80000000000001</c:v>
                </c:pt>
                <c:pt idx="127">
                  <c:v>156.80000000000001</c:v>
                </c:pt>
                <c:pt idx="128">
                  <c:v>156.80000000000001</c:v>
                </c:pt>
                <c:pt idx="129">
                  <c:v>156.80000000000001</c:v>
                </c:pt>
                <c:pt idx="130">
                  <c:v>156.80000000000001</c:v>
                </c:pt>
                <c:pt idx="131">
                  <c:v>156.80000000000001</c:v>
                </c:pt>
                <c:pt idx="132">
                  <c:v>156.80000000000001</c:v>
                </c:pt>
                <c:pt idx="133">
                  <c:v>156.80000000000001</c:v>
                </c:pt>
                <c:pt idx="134">
                  <c:v>156.80000000000001</c:v>
                </c:pt>
                <c:pt idx="135">
                  <c:v>156.80000000000001</c:v>
                </c:pt>
                <c:pt idx="136">
                  <c:v>156.80000000000001</c:v>
                </c:pt>
                <c:pt idx="137">
                  <c:v>156.80000000000001</c:v>
                </c:pt>
                <c:pt idx="138">
                  <c:v>156.80000000000001</c:v>
                </c:pt>
                <c:pt idx="139">
                  <c:v>156.80000000000001</c:v>
                </c:pt>
                <c:pt idx="140">
                  <c:v>156.80000000000001</c:v>
                </c:pt>
                <c:pt idx="141">
                  <c:v>156.80000000000001</c:v>
                </c:pt>
                <c:pt idx="142">
                  <c:v>156.80000000000001</c:v>
                </c:pt>
                <c:pt idx="143">
                  <c:v>156.80000000000001</c:v>
                </c:pt>
                <c:pt idx="144">
                  <c:v>156.80000000000001</c:v>
                </c:pt>
                <c:pt idx="145">
                  <c:v>156.80000000000001</c:v>
                </c:pt>
                <c:pt idx="146">
                  <c:v>156.80000000000001</c:v>
                </c:pt>
                <c:pt idx="147">
                  <c:v>156.80000000000001</c:v>
                </c:pt>
                <c:pt idx="148">
                  <c:v>156.80000000000001</c:v>
                </c:pt>
                <c:pt idx="149">
                  <c:v>156.80000000000001</c:v>
                </c:pt>
                <c:pt idx="150">
                  <c:v>156.80000000000001</c:v>
                </c:pt>
                <c:pt idx="151">
                  <c:v>156.80000000000001</c:v>
                </c:pt>
                <c:pt idx="152">
                  <c:v>156.80000000000001</c:v>
                </c:pt>
                <c:pt idx="153">
                  <c:v>156.80000000000001</c:v>
                </c:pt>
                <c:pt idx="154">
                  <c:v>156.80000000000001</c:v>
                </c:pt>
                <c:pt idx="155">
                  <c:v>156.80000000000001</c:v>
                </c:pt>
                <c:pt idx="156">
                  <c:v>156.80000000000001</c:v>
                </c:pt>
                <c:pt idx="157">
                  <c:v>156.80000000000001</c:v>
                </c:pt>
                <c:pt idx="158">
                  <c:v>156.80000000000001</c:v>
                </c:pt>
                <c:pt idx="159">
                  <c:v>156.80000000000001</c:v>
                </c:pt>
                <c:pt idx="160">
                  <c:v>156.80000000000001</c:v>
                </c:pt>
                <c:pt idx="161">
                  <c:v>156.80000000000001</c:v>
                </c:pt>
                <c:pt idx="162">
                  <c:v>156.80000000000001</c:v>
                </c:pt>
                <c:pt idx="163">
                  <c:v>156.80000000000001</c:v>
                </c:pt>
                <c:pt idx="164">
                  <c:v>156.80000000000001</c:v>
                </c:pt>
                <c:pt idx="165">
                  <c:v>156.80000000000001</c:v>
                </c:pt>
                <c:pt idx="166">
                  <c:v>156.80000000000001</c:v>
                </c:pt>
                <c:pt idx="167">
                  <c:v>156.80000000000001</c:v>
                </c:pt>
                <c:pt idx="168">
                  <c:v>156.80000000000001</c:v>
                </c:pt>
                <c:pt idx="169">
                  <c:v>156.80000000000001</c:v>
                </c:pt>
                <c:pt idx="170">
                  <c:v>156.80000000000001</c:v>
                </c:pt>
                <c:pt idx="171">
                  <c:v>156.80000000000001</c:v>
                </c:pt>
                <c:pt idx="172">
                  <c:v>156.80000000000001</c:v>
                </c:pt>
                <c:pt idx="173">
                  <c:v>156.80000000000001</c:v>
                </c:pt>
                <c:pt idx="174">
                  <c:v>156.80000000000001</c:v>
                </c:pt>
                <c:pt idx="175">
                  <c:v>156.80000000000001</c:v>
                </c:pt>
                <c:pt idx="176">
                  <c:v>156.80000000000001</c:v>
                </c:pt>
                <c:pt idx="177">
                  <c:v>156.80000000000001</c:v>
                </c:pt>
                <c:pt idx="178">
                  <c:v>156.80000000000001</c:v>
                </c:pt>
                <c:pt idx="179">
                  <c:v>156.80000000000001</c:v>
                </c:pt>
                <c:pt idx="180">
                  <c:v>156.80000000000001</c:v>
                </c:pt>
                <c:pt idx="181">
                  <c:v>156.80000000000001</c:v>
                </c:pt>
                <c:pt idx="182">
                  <c:v>156.80000000000001</c:v>
                </c:pt>
                <c:pt idx="183">
                  <c:v>156.80000000000001</c:v>
                </c:pt>
                <c:pt idx="184">
                  <c:v>156.80000000000001</c:v>
                </c:pt>
                <c:pt idx="185">
                  <c:v>156.80000000000001</c:v>
                </c:pt>
                <c:pt idx="186">
                  <c:v>156.80000000000001</c:v>
                </c:pt>
                <c:pt idx="187">
                  <c:v>156.80000000000001</c:v>
                </c:pt>
                <c:pt idx="188">
                  <c:v>156.80000000000001</c:v>
                </c:pt>
                <c:pt idx="189">
                  <c:v>156.80000000000001</c:v>
                </c:pt>
                <c:pt idx="190">
                  <c:v>156.80000000000001</c:v>
                </c:pt>
                <c:pt idx="191">
                  <c:v>156.80000000000001</c:v>
                </c:pt>
                <c:pt idx="192">
                  <c:v>156.80000000000001</c:v>
                </c:pt>
                <c:pt idx="193">
                  <c:v>156.80000000000001</c:v>
                </c:pt>
                <c:pt idx="194">
                  <c:v>156.80000000000001</c:v>
                </c:pt>
                <c:pt idx="195">
                  <c:v>156.80000000000001</c:v>
                </c:pt>
                <c:pt idx="196">
                  <c:v>156.80000000000001</c:v>
                </c:pt>
                <c:pt idx="197">
                  <c:v>156.80000000000001</c:v>
                </c:pt>
                <c:pt idx="198">
                  <c:v>156.80000000000001</c:v>
                </c:pt>
                <c:pt idx="199">
                  <c:v>156.80000000000001</c:v>
                </c:pt>
                <c:pt idx="200">
                  <c:v>156.80000000000001</c:v>
                </c:pt>
                <c:pt idx="201">
                  <c:v>156.80000000000001</c:v>
                </c:pt>
                <c:pt idx="202">
                  <c:v>156.80000000000001</c:v>
                </c:pt>
                <c:pt idx="203">
                  <c:v>156.80000000000001</c:v>
                </c:pt>
                <c:pt idx="204">
                  <c:v>156.80000000000001</c:v>
                </c:pt>
                <c:pt idx="205">
                  <c:v>156.80000000000001</c:v>
                </c:pt>
                <c:pt idx="206">
                  <c:v>156.80000000000001</c:v>
                </c:pt>
                <c:pt idx="207">
                  <c:v>156.80000000000001</c:v>
                </c:pt>
                <c:pt idx="208">
                  <c:v>156.80000000000001</c:v>
                </c:pt>
                <c:pt idx="209">
                  <c:v>156.80000000000001</c:v>
                </c:pt>
                <c:pt idx="210">
                  <c:v>156.80000000000001</c:v>
                </c:pt>
                <c:pt idx="211">
                  <c:v>156.80000000000001</c:v>
                </c:pt>
                <c:pt idx="212">
                  <c:v>156.80000000000001</c:v>
                </c:pt>
                <c:pt idx="213">
                  <c:v>156.80000000000001</c:v>
                </c:pt>
                <c:pt idx="214">
                  <c:v>156.80000000000001</c:v>
                </c:pt>
                <c:pt idx="215">
                  <c:v>156.80000000000001</c:v>
                </c:pt>
                <c:pt idx="216">
                  <c:v>156.80000000000001</c:v>
                </c:pt>
                <c:pt idx="217">
                  <c:v>156.80000000000001</c:v>
                </c:pt>
                <c:pt idx="218">
                  <c:v>156.80000000000001</c:v>
                </c:pt>
                <c:pt idx="219">
                  <c:v>156.80000000000001</c:v>
                </c:pt>
                <c:pt idx="220">
                  <c:v>156.80000000000001</c:v>
                </c:pt>
                <c:pt idx="221">
                  <c:v>156.80000000000001</c:v>
                </c:pt>
                <c:pt idx="222">
                  <c:v>156.80000000000001</c:v>
                </c:pt>
                <c:pt idx="223">
                  <c:v>156.80000000000001</c:v>
                </c:pt>
                <c:pt idx="224">
                  <c:v>156.80000000000001</c:v>
                </c:pt>
                <c:pt idx="225">
                  <c:v>156.80000000000001</c:v>
                </c:pt>
                <c:pt idx="226">
                  <c:v>156.80000000000001</c:v>
                </c:pt>
                <c:pt idx="227">
                  <c:v>156.80000000000001</c:v>
                </c:pt>
                <c:pt idx="228">
                  <c:v>156.80000000000001</c:v>
                </c:pt>
                <c:pt idx="229">
                  <c:v>156.80000000000001</c:v>
                </c:pt>
                <c:pt idx="230">
                  <c:v>156.80000000000001</c:v>
                </c:pt>
                <c:pt idx="231">
                  <c:v>156.80000000000001</c:v>
                </c:pt>
                <c:pt idx="232">
                  <c:v>156.80000000000001</c:v>
                </c:pt>
                <c:pt idx="233">
                  <c:v>156.80000000000001</c:v>
                </c:pt>
                <c:pt idx="234">
                  <c:v>156.80000000000001</c:v>
                </c:pt>
                <c:pt idx="235">
                  <c:v>156.80000000000001</c:v>
                </c:pt>
                <c:pt idx="236">
                  <c:v>156.80000000000001</c:v>
                </c:pt>
                <c:pt idx="237">
                  <c:v>156.80000000000001</c:v>
                </c:pt>
                <c:pt idx="238">
                  <c:v>156.80000000000001</c:v>
                </c:pt>
                <c:pt idx="239">
                  <c:v>156.80000000000001</c:v>
                </c:pt>
                <c:pt idx="240">
                  <c:v>156.80000000000001</c:v>
                </c:pt>
                <c:pt idx="241">
                  <c:v>156.80000000000001</c:v>
                </c:pt>
                <c:pt idx="242">
                  <c:v>156.80000000000001</c:v>
                </c:pt>
                <c:pt idx="243">
                  <c:v>156.80000000000001</c:v>
                </c:pt>
                <c:pt idx="244">
                  <c:v>156.80000000000001</c:v>
                </c:pt>
                <c:pt idx="245">
                  <c:v>156.80000000000001</c:v>
                </c:pt>
                <c:pt idx="246">
                  <c:v>156.80000000000001</c:v>
                </c:pt>
                <c:pt idx="247">
                  <c:v>156.80000000000001</c:v>
                </c:pt>
                <c:pt idx="248">
                  <c:v>156.80000000000001</c:v>
                </c:pt>
                <c:pt idx="249">
                  <c:v>156.80000000000001</c:v>
                </c:pt>
                <c:pt idx="250">
                  <c:v>156.80000000000001</c:v>
                </c:pt>
                <c:pt idx="251">
                  <c:v>156.80000000000001</c:v>
                </c:pt>
                <c:pt idx="252">
                  <c:v>156.80000000000001</c:v>
                </c:pt>
                <c:pt idx="253">
                  <c:v>156.80000000000001</c:v>
                </c:pt>
                <c:pt idx="254">
                  <c:v>156.80000000000001</c:v>
                </c:pt>
                <c:pt idx="255">
                  <c:v>156.80000000000001</c:v>
                </c:pt>
                <c:pt idx="256">
                  <c:v>156.80000000000001</c:v>
                </c:pt>
                <c:pt idx="257">
                  <c:v>156.80000000000001</c:v>
                </c:pt>
                <c:pt idx="258">
                  <c:v>156.80000000000001</c:v>
                </c:pt>
                <c:pt idx="259">
                  <c:v>156.80000000000001</c:v>
                </c:pt>
                <c:pt idx="260">
                  <c:v>156.80000000000001</c:v>
                </c:pt>
                <c:pt idx="261">
                  <c:v>156.80000000000001</c:v>
                </c:pt>
                <c:pt idx="262">
                  <c:v>156.80000000000001</c:v>
                </c:pt>
                <c:pt idx="263">
                  <c:v>156.80000000000001</c:v>
                </c:pt>
                <c:pt idx="264">
                  <c:v>156.80000000000001</c:v>
                </c:pt>
                <c:pt idx="265">
                  <c:v>156.80000000000001</c:v>
                </c:pt>
                <c:pt idx="266">
                  <c:v>156.80000000000001</c:v>
                </c:pt>
                <c:pt idx="267">
                  <c:v>156.80000000000001</c:v>
                </c:pt>
                <c:pt idx="268">
                  <c:v>156.80000000000001</c:v>
                </c:pt>
                <c:pt idx="269">
                  <c:v>156.80000000000001</c:v>
                </c:pt>
                <c:pt idx="270">
                  <c:v>156.80000000000001</c:v>
                </c:pt>
                <c:pt idx="271">
                  <c:v>156.80000000000001</c:v>
                </c:pt>
                <c:pt idx="272">
                  <c:v>156.80000000000001</c:v>
                </c:pt>
                <c:pt idx="273">
                  <c:v>156.80000000000001</c:v>
                </c:pt>
                <c:pt idx="274">
                  <c:v>156.80000000000001</c:v>
                </c:pt>
                <c:pt idx="275">
                  <c:v>156.80000000000001</c:v>
                </c:pt>
                <c:pt idx="276">
                  <c:v>156.80000000000001</c:v>
                </c:pt>
                <c:pt idx="277">
                  <c:v>156.80000000000001</c:v>
                </c:pt>
                <c:pt idx="278">
                  <c:v>156.80000000000001</c:v>
                </c:pt>
                <c:pt idx="279">
                  <c:v>156.80000000000001</c:v>
                </c:pt>
                <c:pt idx="280">
                  <c:v>156.80000000000001</c:v>
                </c:pt>
                <c:pt idx="281">
                  <c:v>156.80000000000001</c:v>
                </c:pt>
                <c:pt idx="282">
                  <c:v>156.80000000000001</c:v>
                </c:pt>
                <c:pt idx="283">
                  <c:v>156.80000000000001</c:v>
                </c:pt>
                <c:pt idx="284">
                  <c:v>156.80000000000001</c:v>
                </c:pt>
                <c:pt idx="285">
                  <c:v>156.80000000000001</c:v>
                </c:pt>
                <c:pt idx="286">
                  <c:v>156.80000000000001</c:v>
                </c:pt>
                <c:pt idx="287">
                  <c:v>156.80000000000001</c:v>
                </c:pt>
                <c:pt idx="288">
                  <c:v>156.80000000000001</c:v>
                </c:pt>
                <c:pt idx="289">
                  <c:v>156.80000000000001</c:v>
                </c:pt>
                <c:pt idx="290">
                  <c:v>156.80000000000001</c:v>
                </c:pt>
                <c:pt idx="291">
                  <c:v>156.80000000000001</c:v>
                </c:pt>
                <c:pt idx="292">
                  <c:v>156.80000000000001</c:v>
                </c:pt>
                <c:pt idx="293">
                  <c:v>156.80000000000001</c:v>
                </c:pt>
                <c:pt idx="294">
                  <c:v>156.80000000000001</c:v>
                </c:pt>
                <c:pt idx="295">
                  <c:v>156.80000000000001</c:v>
                </c:pt>
                <c:pt idx="296">
                  <c:v>156.80000000000001</c:v>
                </c:pt>
                <c:pt idx="297">
                  <c:v>156.80000000000001</c:v>
                </c:pt>
                <c:pt idx="298">
                  <c:v>156.80000000000001</c:v>
                </c:pt>
                <c:pt idx="299">
                  <c:v>156.80000000000001</c:v>
                </c:pt>
                <c:pt idx="300">
                  <c:v>156.80000000000001</c:v>
                </c:pt>
                <c:pt idx="301">
                  <c:v>156.80000000000001</c:v>
                </c:pt>
                <c:pt idx="302">
                  <c:v>156.80000000000001</c:v>
                </c:pt>
                <c:pt idx="303">
                  <c:v>156.80000000000001</c:v>
                </c:pt>
                <c:pt idx="304">
                  <c:v>156.80000000000001</c:v>
                </c:pt>
                <c:pt idx="305">
                  <c:v>156.80000000000001</c:v>
                </c:pt>
                <c:pt idx="306">
                  <c:v>156.80000000000001</c:v>
                </c:pt>
                <c:pt idx="307">
                  <c:v>156.80000000000001</c:v>
                </c:pt>
                <c:pt idx="308">
                  <c:v>156.80000000000001</c:v>
                </c:pt>
                <c:pt idx="309">
                  <c:v>156.80000000000001</c:v>
                </c:pt>
                <c:pt idx="310">
                  <c:v>156.80000000000001</c:v>
                </c:pt>
                <c:pt idx="311">
                  <c:v>156.80000000000001</c:v>
                </c:pt>
                <c:pt idx="312">
                  <c:v>156.80000000000001</c:v>
                </c:pt>
                <c:pt idx="313">
                  <c:v>156.80000000000001</c:v>
                </c:pt>
                <c:pt idx="314">
                  <c:v>156.80000000000001</c:v>
                </c:pt>
                <c:pt idx="315">
                  <c:v>156.80000000000001</c:v>
                </c:pt>
                <c:pt idx="316">
                  <c:v>156.80000000000001</c:v>
                </c:pt>
                <c:pt idx="317">
                  <c:v>156.80000000000001</c:v>
                </c:pt>
                <c:pt idx="318">
                  <c:v>156.80000000000001</c:v>
                </c:pt>
                <c:pt idx="319">
                  <c:v>156.80000000000001</c:v>
                </c:pt>
                <c:pt idx="320">
                  <c:v>156.80000000000001</c:v>
                </c:pt>
                <c:pt idx="321">
                  <c:v>156.80000000000001</c:v>
                </c:pt>
                <c:pt idx="322">
                  <c:v>156.80000000000001</c:v>
                </c:pt>
                <c:pt idx="323">
                  <c:v>156.80000000000001</c:v>
                </c:pt>
                <c:pt idx="324">
                  <c:v>156.80000000000001</c:v>
                </c:pt>
                <c:pt idx="325">
                  <c:v>156.80000000000001</c:v>
                </c:pt>
                <c:pt idx="326">
                  <c:v>156.80000000000001</c:v>
                </c:pt>
                <c:pt idx="327">
                  <c:v>156.80000000000001</c:v>
                </c:pt>
                <c:pt idx="328">
                  <c:v>156.80000000000001</c:v>
                </c:pt>
                <c:pt idx="329">
                  <c:v>156.80000000000001</c:v>
                </c:pt>
                <c:pt idx="330">
                  <c:v>156.80000000000001</c:v>
                </c:pt>
                <c:pt idx="331">
                  <c:v>156.80000000000001</c:v>
                </c:pt>
                <c:pt idx="332">
                  <c:v>156.80000000000001</c:v>
                </c:pt>
                <c:pt idx="333">
                  <c:v>156.80000000000001</c:v>
                </c:pt>
                <c:pt idx="334">
                  <c:v>156.80000000000001</c:v>
                </c:pt>
                <c:pt idx="335">
                  <c:v>156.80000000000001</c:v>
                </c:pt>
                <c:pt idx="336">
                  <c:v>156.80000000000001</c:v>
                </c:pt>
                <c:pt idx="337">
                  <c:v>156.80000000000001</c:v>
                </c:pt>
                <c:pt idx="338">
                  <c:v>156.80000000000001</c:v>
                </c:pt>
                <c:pt idx="339">
                  <c:v>156.80000000000001</c:v>
                </c:pt>
                <c:pt idx="340">
                  <c:v>156.80000000000001</c:v>
                </c:pt>
                <c:pt idx="341">
                  <c:v>156.80000000000001</c:v>
                </c:pt>
                <c:pt idx="342">
                  <c:v>156.80000000000001</c:v>
                </c:pt>
                <c:pt idx="343">
                  <c:v>156.80000000000001</c:v>
                </c:pt>
                <c:pt idx="344">
                  <c:v>156.80000000000001</c:v>
                </c:pt>
                <c:pt idx="345">
                  <c:v>156.80000000000001</c:v>
                </c:pt>
                <c:pt idx="346">
                  <c:v>156.80000000000001</c:v>
                </c:pt>
                <c:pt idx="347">
                  <c:v>156.80000000000001</c:v>
                </c:pt>
                <c:pt idx="348">
                  <c:v>156.80000000000001</c:v>
                </c:pt>
                <c:pt idx="349">
                  <c:v>156.80000000000001</c:v>
                </c:pt>
                <c:pt idx="350">
                  <c:v>156.80000000000001</c:v>
                </c:pt>
                <c:pt idx="351">
                  <c:v>156.80000000000001</c:v>
                </c:pt>
                <c:pt idx="352">
                  <c:v>156.80000000000001</c:v>
                </c:pt>
                <c:pt idx="353">
                  <c:v>156.80000000000001</c:v>
                </c:pt>
                <c:pt idx="354">
                  <c:v>156.80000000000001</c:v>
                </c:pt>
                <c:pt idx="355">
                  <c:v>156.80000000000001</c:v>
                </c:pt>
                <c:pt idx="356">
                  <c:v>156.80000000000001</c:v>
                </c:pt>
                <c:pt idx="357">
                  <c:v>156.80000000000001</c:v>
                </c:pt>
                <c:pt idx="358">
                  <c:v>156.80000000000001</c:v>
                </c:pt>
                <c:pt idx="359">
                  <c:v>156.80000000000001</c:v>
                </c:pt>
                <c:pt idx="360">
                  <c:v>156.80000000000001</c:v>
                </c:pt>
                <c:pt idx="361">
                  <c:v>156.80000000000001</c:v>
                </c:pt>
                <c:pt idx="362">
                  <c:v>156.80000000000001</c:v>
                </c:pt>
                <c:pt idx="363">
                  <c:v>156.80000000000001</c:v>
                </c:pt>
                <c:pt idx="364">
                  <c:v>156.80000000000001</c:v>
                </c:pt>
                <c:pt idx="365">
                  <c:v>156.80000000000001</c:v>
                </c:pt>
                <c:pt idx="366">
                  <c:v>156.80000000000001</c:v>
                </c:pt>
                <c:pt idx="367">
                  <c:v>156.80000000000001</c:v>
                </c:pt>
                <c:pt idx="368">
                  <c:v>156.80000000000001</c:v>
                </c:pt>
                <c:pt idx="369">
                  <c:v>156.80000000000001</c:v>
                </c:pt>
                <c:pt idx="370">
                  <c:v>156.80000000000001</c:v>
                </c:pt>
                <c:pt idx="371">
                  <c:v>156.80000000000001</c:v>
                </c:pt>
                <c:pt idx="372">
                  <c:v>156.80000000000001</c:v>
                </c:pt>
                <c:pt idx="373">
                  <c:v>156.80000000000001</c:v>
                </c:pt>
                <c:pt idx="374">
                  <c:v>156.80000000000001</c:v>
                </c:pt>
                <c:pt idx="375">
                  <c:v>156.80000000000001</c:v>
                </c:pt>
                <c:pt idx="376">
                  <c:v>156.80000000000001</c:v>
                </c:pt>
                <c:pt idx="377">
                  <c:v>156.80000000000001</c:v>
                </c:pt>
                <c:pt idx="378">
                  <c:v>156.80000000000001</c:v>
                </c:pt>
                <c:pt idx="379">
                  <c:v>156.80000000000001</c:v>
                </c:pt>
                <c:pt idx="380">
                  <c:v>156.80000000000001</c:v>
                </c:pt>
                <c:pt idx="381">
                  <c:v>156.80000000000001</c:v>
                </c:pt>
                <c:pt idx="382">
                  <c:v>156.80000000000001</c:v>
                </c:pt>
                <c:pt idx="383">
                  <c:v>156.80000000000001</c:v>
                </c:pt>
                <c:pt idx="384">
                  <c:v>156.80000000000001</c:v>
                </c:pt>
                <c:pt idx="385">
                  <c:v>156.80000000000001</c:v>
                </c:pt>
                <c:pt idx="386">
                  <c:v>156.80000000000001</c:v>
                </c:pt>
                <c:pt idx="387">
                  <c:v>156.80000000000001</c:v>
                </c:pt>
                <c:pt idx="388">
                  <c:v>156.80000000000001</c:v>
                </c:pt>
                <c:pt idx="389">
                  <c:v>156.80000000000001</c:v>
                </c:pt>
                <c:pt idx="390">
                  <c:v>156.80000000000001</c:v>
                </c:pt>
                <c:pt idx="391">
                  <c:v>156.80000000000001</c:v>
                </c:pt>
                <c:pt idx="392">
                  <c:v>156.80000000000001</c:v>
                </c:pt>
                <c:pt idx="393">
                  <c:v>156.80000000000001</c:v>
                </c:pt>
                <c:pt idx="394">
                  <c:v>156.80000000000001</c:v>
                </c:pt>
                <c:pt idx="395">
                  <c:v>156.80000000000001</c:v>
                </c:pt>
                <c:pt idx="396">
                  <c:v>156.80000000000001</c:v>
                </c:pt>
                <c:pt idx="397">
                  <c:v>156.80000000000001</c:v>
                </c:pt>
                <c:pt idx="398">
                  <c:v>156.80000000000001</c:v>
                </c:pt>
                <c:pt idx="399">
                  <c:v>156.80000000000001</c:v>
                </c:pt>
                <c:pt idx="400">
                  <c:v>156.80000000000001</c:v>
                </c:pt>
                <c:pt idx="401">
                  <c:v>156.80000000000001</c:v>
                </c:pt>
                <c:pt idx="402">
                  <c:v>156.80000000000001</c:v>
                </c:pt>
                <c:pt idx="403">
                  <c:v>156.80000000000001</c:v>
                </c:pt>
                <c:pt idx="404">
                  <c:v>156.80000000000001</c:v>
                </c:pt>
                <c:pt idx="405">
                  <c:v>156.80000000000001</c:v>
                </c:pt>
                <c:pt idx="406">
                  <c:v>156.80000000000001</c:v>
                </c:pt>
                <c:pt idx="407">
                  <c:v>156.80000000000001</c:v>
                </c:pt>
                <c:pt idx="408">
                  <c:v>156.80000000000001</c:v>
                </c:pt>
                <c:pt idx="409">
                  <c:v>156.80000000000001</c:v>
                </c:pt>
                <c:pt idx="410">
                  <c:v>156.80000000000001</c:v>
                </c:pt>
                <c:pt idx="411">
                  <c:v>156.80000000000001</c:v>
                </c:pt>
                <c:pt idx="412">
                  <c:v>156.80000000000001</c:v>
                </c:pt>
                <c:pt idx="413">
                  <c:v>156.80000000000001</c:v>
                </c:pt>
                <c:pt idx="414">
                  <c:v>156.80000000000001</c:v>
                </c:pt>
                <c:pt idx="415">
                  <c:v>156.80000000000001</c:v>
                </c:pt>
                <c:pt idx="416">
                  <c:v>156.80000000000001</c:v>
                </c:pt>
                <c:pt idx="417">
                  <c:v>156.80000000000001</c:v>
                </c:pt>
                <c:pt idx="418">
                  <c:v>156.80000000000001</c:v>
                </c:pt>
                <c:pt idx="419">
                  <c:v>156.80000000000001</c:v>
                </c:pt>
                <c:pt idx="420">
                  <c:v>156.80000000000001</c:v>
                </c:pt>
                <c:pt idx="421">
                  <c:v>156.80000000000001</c:v>
                </c:pt>
                <c:pt idx="422">
                  <c:v>156.80000000000001</c:v>
                </c:pt>
                <c:pt idx="423">
                  <c:v>156.80000000000001</c:v>
                </c:pt>
                <c:pt idx="424">
                  <c:v>156.80000000000001</c:v>
                </c:pt>
                <c:pt idx="425">
                  <c:v>156.80000000000001</c:v>
                </c:pt>
                <c:pt idx="426">
                  <c:v>156.80000000000001</c:v>
                </c:pt>
                <c:pt idx="427">
                  <c:v>156.80000000000001</c:v>
                </c:pt>
                <c:pt idx="428">
                  <c:v>156.80000000000001</c:v>
                </c:pt>
                <c:pt idx="429">
                  <c:v>156.80000000000001</c:v>
                </c:pt>
                <c:pt idx="430">
                  <c:v>156.80000000000001</c:v>
                </c:pt>
                <c:pt idx="431">
                  <c:v>156.80000000000001</c:v>
                </c:pt>
                <c:pt idx="432">
                  <c:v>156.80000000000001</c:v>
                </c:pt>
                <c:pt idx="433">
                  <c:v>156.80000000000001</c:v>
                </c:pt>
                <c:pt idx="434">
                  <c:v>156.80000000000001</c:v>
                </c:pt>
                <c:pt idx="435">
                  <c:v>156.80000000000001</c:v>
                </c:pt>
                <c:pt idx="436">
                  <c:v>156.80000000000001</c:v>
                </c:pt>
                <c:pt idx="437">
                  <c:v>156.80000000000001</c:v>
                </c:pt>
                <c:pt idx="438">
                  <c:v>156.80000000000001</c:v>
                </c:pt>
                <c:pt idx="439">
                  <c:v>156.80000000000001</c:v>
                </c:pt>
                <c:pt idx="440">
                  <c:v>156.80000000000001</c:v>
                </c:pt>
                <c:pt idx="441">
                  <c:v>156.80000000000001</c:v>
                </c:pt>
                <c:pt idx="442">
                  <c:v>156.80000000000001</c:v>
                </c:pt>
                <c:pt idx="443">
                  <c:v>156.80000000000001</c:v>
                </c:pt>
                <c:pt idx="444">
                  <c:v>156.80000000000001</c:v>
                </c:pt>
                <c:pt idx="445">
                  <c:v>156.80000000000001</c:v>
                </c:pt>
                <c:pt idx="446">
                  <c:v>156.80000000000001</c:v>
                </c:pt>
                <c:pt idx="447">
                  <c:v>156.80000000000001</c:v>
                </c:pt>
                <c:pt idx="448">
                  <c:v>156.80000000000001</c:v>
                </c:pt>
                <c:pt idx="449">
                  <c:v>156.80000000000001</c:v>
                </c:pt>
                <c:pt idx="450">
                  <c:v>156.80000000000001</c:v>
                </c:pt>
                <c:pt idx="451">
                  <c:v>156.80000000000001</c:v>
                </c:pt>
                <c:pt idx="452">
                  <c:v>156.80000000000001</c:v>
                </c:pt>
                <c:pt idx="453">
                  <c:v>156.80000000000001</c:v>
                </c:pt>
                <c:pt idx="454">
                  <c:v>156.80000000000001</c:v>
                </c:pt>
                <c:pt idx="455">
                  <c:v>156.80000000000001</c:v>
                </c:pt>
                <c:pt idx="456">
                  <c:v>156.80000000000001</c:v>
                </c:pt>
                <c:pt idx="457">
                  <c:v>156.80000000000001</c:v>
                </c:pt>
                <c:pt idx="458">
                  <c:v>156.80000000000001</c:v>
                </c:pt>
                <c:pt idx="459">
                  <c:v>156.80000000000001</c:v>
                </c:pt>
                <c:pt idx="460">
                  <c:v>156.80000000000001</c:v>
                </c:pt>
                <c:pt idx="461">
                  <c:v>156.80000000000001</c:v>
                </c:pt>
                <c:pt idx="462">
                  <c:v>156.80000000000001</c:v>
                </c:pt>
                <c:pt idx="463">
                  <c:v>156.80000000000001</c:v>
                </c:pt>
                <c:pt idx="464">
                  <c:v>156.80000000000001</c:v>
                </c:pt>
                <c:pt idx="465">
                  <c:v>156.80000000000001</c:v>
                </c:pt>
                <c:pt idx="466">
                  <c:v>156.80000000000001</c:v>
                </c:pt>
                <c:pt idx="467">
                  <c:v>156.80000000000001</c:v>
                </c:pt>
                <c:pt idx="468">
                  <c:v>156.80000000000001</c:v>
                </c:pt>
                <c:pt idx="469">
                  <c:v>156.80000000000001</c:v>
                </c:pt>
                <c:pt idx="470">
                  <c:v>156.80000000000001</c:v>
                </c:pt>
                <c:pt idx="471">
                  <c:v>156.80000000000001</c:v>
                </c:pt>
                <c:pt idx="472">
                  <c:v>156.80000000000001</c:v>
                </c:pt>
                <c:pt idx="473">
                  <c:v>156.80000000000001</c:v>
                </c:pt>
                <c:pt idx="474">
                  <c:v>156.80000000000001</c:v>
                </c:pt>
                <c:pt idx="475">
                  <c:v>156.80000000000001</c:v>
                </c:pt>
                <c:pt idx="476">
                  <c:v>156.80000000000001</c:v>
                </c:pt>
                <c:pt idx="477">
                  <c:v>156.80000000000001</c:v>
                </c:pt>
                <c:pt idx="478">
                  <c:v>156.80000000000001</c:v>
                </c:pt>
                <c:pt idx="479">
                  <c:v>156.80000000000001</c:v>
                </c:pt>
                <c:pt idx="480">
                  <c:v>156.80000000000001</c:v>
                </c:pt>
                <c:pt idx="481">
                  <c:v>156.80000000000001</c:v>
                </c:pt>
                <c:pt idx="482">
                  <c:v>156.80000000000001</c:v>
                </c:pt>
                <c:pt idx="483">
                  <c:v>156.80000000000001</c:v>
                </c:pt>
                <c:pt idx="484">
                  <c:v>156.80000000000001</c:v>
                </c:pt>
                <c:pt idx="485">
                  <c:v>156.80000000000001</c:v>
                </c:pt>
                <c:pt idx="486">
                  <c:v>156.80000000000001</c:v>
                </c:pt>
                <c:pt idx="487">
                  <c:v>156.80000000000001</c:v>
                </c:pt>
                <c:pt idx="488">
                  <c:v>156.80000000000001</c:v>
                </c:pt>
                <c:pt idx="489">
                  <c:v>156.80000000000001</c:v>
                </c:pt>
                <c:pt idx="490">
                  <c:v>156.80000000000001</c:v>
                </c:pt>
                <c:pt idx="491">
                  <c:v>156.80000000000001</c:v>
                </c:pt>
                <c:pt idx="492">
                  <c:v>156.80000000000001</c:v>
                </c:pt>
                <c:pt idx="493">
                  <c:v>156.80000000000001</c:v>
                </c:pt>
                <c:pt idx="494">
                  <c:v>156.80000000000001</c:v>
                </c:pt>
                <c:pt idx="495">
                  <c:v>156.80000000000001</c:v>
                </c:pt>
                <c:pt idx="496">
                  <c:v>156.80000000000001</c:v>
                </c:pt>
                <c:pt idx="497">
                  <c:v>156.80000000000001</c:v>
                </c:pt>
                <c:pt idx="498">
                  <c:v>156.80000000000001</c:v>
                </c:pt>
                <c:pt idx="499">
                  <c:v>156.80000000000001</c:v>
                </c:pt>
                <c:pt idx="500">
                  <c:v>156.80000000000001</c:v>
                </c:pt>
                <c:pt idx="501">
                  <c:v>156.80000000000001</c:v>
                </c:pt>
                <c:pt idx="502">
                  <c:v>156.80000000000001</c:v>
                </c:pt>
                <c:pt idx="503">
                  <c:v>156.80000000000001</c:v>
                </c:pt>
                <c:pt idx="504">
                  <c:v>156.80000000000001</c:v>
                </c:pt>
                <c:pt idx="505">
                  <c:v>156.80000000000001</c:v>
                </c:pt>
                <c:pt idx="506">
                  <c:v>156.80000000000001</c:v>
                </c:pt>
                <c:pt idx="507">
                  <c:v>156.80000000000001</c:v>
                </c:pt>
                <c:pt idx="508">
                  <c:v>156.80000000000001</c:v>
                </c:pt>
                <c:pt idx="509">
                  <c:v>156.80000000000001</c:v>
                </c:pt>
                <c:pt idx="510">
                  <c:v>156.80000000000001</c:v>
                </c:pt>
                <c:pt idx="511">
                  <c:v>156.80000000000001</c:v>
                </c:pt>
                <c:pt idx="512">
                  <c:v>156.80000000000001</c:v>
                </c:pt>
                <c:pt idx="513">
                  <c:v>156.80000000000001</c:v>
                </c:pt>
                <c:pt idx="514">
                  <c:v>156.80000000000001</c:v>
                </c:pt>
                <c:pt idx="515">
                  <c:v>156.80000000000001</c:v>
                </c:pt>
                <c:pt idx="516">
                  <c:v>156.80000000000001</c:v>
                </c:pt>
                <c:pt idx="517">
                  <c:v>156.80000000000001</c:v>
                </c:pt>
                <c:pt idx="518">
                  <c:v>156.80000000000001</c:v>
                </c:pt>
                <c:pt idx="519">
                  <c:v>156.80000000000001</c:v>
                </c:pt>
                <c:pt idx="520">
                  <c:v>156.80000000000001</c:v>
                </c:pt>
                <c:pt idx="521">
                  <c:v>156.80000000000001</c:v>
                </c:pt>
                <c:pt idx="522">
                  <c:v>156.80000000000001</c:v>
                </c:pt>
                <c:pt idx="523">
                  <c:v>156.80000000000001</c:v>
                </c:pt>
                <c:pt idx="524">
                  <c:v>156.80000000000001</c:v>
                </c:pt>
                <c:pt idx="525">
                  <c:v>156.80000000000001</c:v>
                </c:pt>
                <c:pt idx="526">
                  <c:v>156.80000000000001</c:v>
                </c:pt>
                <c:pt idx="527">
                  <c:v>156.80000000000001</c:v>
                </c:pt>
                <c:pt idx="528">
                  <c:v>156.80000000000001</c:v>
                </c:pt>
                <c:pt idx="529">
                  <c:v>156.80000000000001</c:v>
                </c:pt>
                <c:pt idx="530">
                  <c:v>156.80000000000001</c:v>
                </c:pt>
                <c:pt idx="531">
                  <c:v>156.80000000000001</c:v>
                </c:pt>
                <c:pt idx="532">
                  <c:v>156.80000000000001</c:v>
                </c:pt>
                <c:pt idx="533">
                  <c:v>156.80000000000001</c:v>
                </c:pt>
                <c:pt idx="534">
                  <c:v>156.80000000000001</c:v>
                </c:pt>
                <c:pt idx="535">
                  <c:v>156.80000000000001</c:v>
                </c:pt>
                <c:pt idx="536">
                  <c:v>156.80000000000001</c:v>
                </c:pt>
                <c:pt idx="537">
                  <c:v>156.80000000000001</c:v>
                </c:pt>
                <c:pt idx="538">
                  <c:v>156.80000000000001</c:v>
                </c:pt>
                <c:pt idx="539">
                  <c:v>156.80000000000001</c:v>
                </c:pt>
                <c:pt idx="540">
                  <c:v>156.80000000000001</c:v>
                </c:pt>
                <c:pt idx="541">
                  <c:v>156.80000000000001</c:v>
                </c:pt>
                <c:pt idx="542">
                  <c:v>156.80000000000001</c:v>
                </c:pt>
                <c:pt idx="543">
                  <c:v>156.80000000000001</c:v>
                </c:pt>
                <c:pt idx="544">
                  <c:v>156.80000000000001</c:v>
                </c:pt>
                <c:pt idx="545">
                  <c:v>156.80000000000001</c:v>
                </c:pt>
                <c:pt idx="546">
                  <c:v>156.80000000000001</c:v>
                </c:pt>
                <c:pt idx="547">
                  <c:v>156.80000000000001</c:v>
                </c:pt>
                <c:pt idx="548">
                  <c:v>156.80000000000001</c:v>
                </c:pt>
                <c:pt idx="549">
                  <c:v>156.80000000000001</c:v>
                </c:pt>
                <c:pt idx="550">
                  <c:v>156.80000000000001</c:v>
                </c:pt>
                <c:pt idx="551">
                  <c:v>156.80000000000001</c:v>
                </c:pt>
                <c:pt idx="552">
                  <c:v>156.80000000000001</c:v>
                </c:pt>
                <c:pt idx="553">
                  <c:v>156.80000000000001</c:v>
                </c:pt>
                <c:pt idx="554">
                  <c:v>156.80000000000001</c:v>
                </c:pt>
                <c:pt idx="555">
                  <c:v>156.80000000000001</c:v>
                </c:pt>
                <c:pt idx="556">
                  <c:v>156.80000000000001</c:v>
                </c:pt>
                <c:pt idx="557">
                  <c:v>156.80000000000001</c:v>
                </c:pt>
                <c:pt idx="558">
                  <c:v>156.80000000000001</c:v>
                </c:pt>
                <c:pt idx="559">
                  <c:v>156.80000000000001</c:v>
                </c:pt>
                <c:pt idx="560">
                  <c:v>156.80000000000001</c:v>
                </c:pt>
                <c:pt idx="561">
                  <c:v>156.80000000000001</c:v>
                </c:pt>
                <c:pt idx="562">
                  <c:v>156.80000000000001</c:v>
                </c:pt>
                <c:pt idx="563">
                  <c:v>156.80000000000001</c:v>
                </c:pt>
                <c:pt idx="564">
                  <c:v>156.80000000000001</c:v>
                </c:pt>
                <c:pt idx="565">
                  <c:v>156.80000000000001</c:v>
                </c:pt>
                <c:pt idx="566">
                  <c:v>156.80000000000001</c:v>
                </c:pt>
                <c:pt idx="567">
                  <c:v>156.80000000000001</c:v>
                </c:pt>
                <c:pt idx="568">
                  <c:v>156.80000000000001</c:v>
                </c:pt>
                <c:pt idx="569">
                  <c:v>156.80000000000001</c:v>
                </c:pt>
                <c:pt idx="570">
                  <c:v>156.80000000000001</c:v>
                </c:pt>
                <c:pt idx="571">
                  <c:v>156.80000000000001</c:v>
                </c:pt>
                <c:pt idx="572">
                  <c:v>156.80000000000001</c:v>
                </c:pt>
                <c:pt idx="573">
                  <c:v>156.80000000000001</c:v>
                </c:pt>
                <c:pt idx="574">
                  <c:v>156.80000000000001</c:v>
                </c:pt>
                <c:pt idx="575">
                  <c:v>156.80000000000001</c:v>
                </c:pt>
                <c:pt idx="576">
                  <c:v>156.80000000000001</c:v>
                </c:pt>
                <c:pt idx="577">
                  <c:v>156.80000000000001</c:v>
                </c:pt>
                <c:pt idx="578">
                  <c:v>156.80000000000001</c:v>
                </c:pt>
                <c:pt idx="579">
                  <c:v>156.80000000000001</c:v>
                </c:pt>
                <c:pt idx="580">
                  <c:v>156.80000000000001</c:v>
                </c:pt>
                <c:pt idx="581">
                  <c:v>156.80000000000001</c:v>
                </c:pt>
                <c:pt idx="582">
                  <c:v>156.80000000000001</c:v>
                </c:pt>
                <c:pt idx="583">
                  <c:v>156.80000000000001</c:v>
                </c:pt>
                <c:pt idx="584">
                  <c:v>156.80000000000001</c:v>
                </c:pt>
                <c:pt idx="585">
                  <c:v>156.80000000000001</c:v>
                </c:pt>
                <c:pt idx="586">
                  <c:v>156.80000000000001</c:v>
                </c:pt>
                <c:pt idx="587">
                  <c:v>156.80000000000001</c:v>
                </c:pt>
                <c:pt idx="588">
                  <c:v>156.80000000000001</c:v>
                </c:pt>
                <c:pt idx="589">
                  <c:v>156.80000000000001</c:v>
                </c:pt>
                <c:pt idx="590">
                  <c:v>156.80000000000001</c:v>
                </c:pt>
                <c:pt idx="591">
                  <c:v>156.80000000000001</c:v>
                </c:pt>
                <c:pt idx="592">
                  <c:v>156.80000000000001</c:v>
                </c:pt>
                <c:pt idx="593">
                  <c:v>156.80000000000001</c:v>
                </c:pt>
                <c:pt idx="594">
                  <c:v>156.80000000000001</c:v>
                </c:pt>
                <c:pt idx="595">
                  <c:v>156.80000000000001</c:v>
                </c:pt>
                <c:pt idx="596">
                  <c:v>156.80000000000001</c:v>
                </c:pt>
                <c:pt idx="597">
                  <c:v>156.80000000000001</c:v>
                </c:pt>
                <c:pt idx="598">
                  <c:v>156.80000000000001</c:v>
                </c:pt>
                <c:pt idx="599">
                  <c:v>156.80000000000001</c:v>
                </c:pt>
                <c:pt idx="600">
                  <c:v>156.80000000000001</c:v>
                </c:pt>
                <c:pt idx="601">
                  <c:v>156.80000000000001</c:v>
                </c:pt>
                <c:pt idx="602">
                  <c:v>156.80000000000001</c:v>
                </c:pt>
                <c:pt idx="603">
                  <c:v>156.80000000000001</c:v>
                </c:pt>
                <c:pt idx="604">
                  <c:v>156.80000000000001</c:v>
                </c:pt>
                <c:pt idx="605">
                  <c:v>156.80000000000001</c:v>
                </c:pt>
                <c:pt idx="606">
                  <c:v>156.80000000000001</c:v>
                </c:pt>
                <c:pt idx="607">
                  <c:v>156.80000000000001</c:v>
                </c:pt>
                <c:pt idx="608">
                  <c:v>156.80000000000001</c:v>
                </c:pt>
                <c:pt idx="609">
                  <c:v>156.80000000000001</c:v>
                </c:pt>
                <c:pt idx="610">
                  <c:v>156.80000000000001</c:v>
                </c:pt>
                <c:pt idx="611">
                  <c:v>156.80000000000001</c:v>
                </c:pt>
                <c:pt idx="612">
                  <c:v>156.80000000000001</c:v>
                </c:pt>
                <c:pt idx="613">
                  <c:v>156.80000000000001</c:v>
                </c:pt>
                <c:pt idx="614">
                  <c:v>156.80000000000001</c:v>
                </c:pt>
                <c:pt idx="615">
                  <c:v>156.80000000000001</c:v>
                </c:pt>
                <c:pt idx="616">
                  <c:v>156.80000000000001</c:v>
                </c:pt>
                <c:pt idx="617">
                  <c:v>156.80000000000001</c:v>
                </c:pt>
                <c:pt idx="618">
                  <c:v>156.80000000000001</c:v>
                </c:pt>
                <c:pt idx="619">
                  <c:v>156.80000000000001</c:v>
                </c:pt>
                <c:pt idx="620">
                  <c:v>156.80000000000001</c:v>
                </c:pt>
                <c:pt idx="621">
                  <c:v>156.80000000000001</c:v>
                </c:pt>
                <c:pt idx="622">
                  <c:v>156.80000000000001</c:v>
                </c:pt>
                <c:pt idx="623">
                  <c:v>156.80000000000001</c:v>
                </c:pt>
                <c:pt idx="624">
                  <c:v>156.80000000000001</c:v>
                </c:pt>
                <c:pt idx="625">
                  <c:v>156.80000000000001</c:v>
                </c:pt>
                <c:pt idx="626">
                  <c:v>156.80000000000001</c:v>
                </c:pt>
                <c:pt idx="627">
                  <c:v>156.80000000000001</c:v>
                </c:pt>
                <c:pt idx="628">
                  <c:v>156.80000000000001</c:v>
                </c:pt>
                <c:pt idx="629">
                  <c:v>156.80000000000001</c:v>
                </c:pt>
                <c:pt idx="630">
                  <c:v>156.80000000000001</c:v>
                </c:pt>
                <c:pt idx="631">
                  <c:v>156.80000000000001</c:v>
                </c:pt>
                <c:pt idx="632">
                  <c:v>156.80000000000001</c:v>
                </c:pt>
                <c:pt idx="633">
                  <c:v>156.80000000000001</c:v>
                </c:pt>
                <c:pt idx="634">
                  <c:v>156.80000000000001</c:v>
                </c:pt>
                <c:pt idx="635">
                  <c:v>156.80000000000001</c:v>
                </c:pt>
                <c:pt idx="636">
                  <c:v>156.80000000000001</c:v>
                </c:pt>
                <c:pt idx="637">
                  <c:v>156.80000000000001</c:v>
                </c:pt>
                <c:pt idx="638">
                  <c:v>156.80000000000001</c:v>
                </c:pt>
                <c:pt idx="639">
                  <c:v>156.80000000000001</c:v>
                </c:pt>
                <c:pt idx="640">
                  <c:v>156.80000000000001</c:v>
                </c:pt>
                <c:pt idx="641">
                  <c:v>156.80000000000001</c:v>
                </c:pt>
                <c:pt idx="642">
                  <c:v>156.80000000000001</c:v>
                </c:pt>
                <c:pt idx="643">
                  <c:v>156.80000000000001</c:v>
                </c:pt>
                <c:pt idx="644">
                  <c:v>156.80000000000001</c:v>
                </c:pt>
                <c:pt idx="645">
                  <c:v>156.80000000000001</c:v>
                </c:pt>
                <c:pt idx="646">
                  <c:v>156.80000000000001</c:v>
                </c:pt>
                <c:pt idx="647">
                  <c:v>156.80000000000001</c:v>
                </c:pt>
                <c:pt idx="648">
                  <c:v>156.80000000000001</c:v>
                </c:pt>
                <c:pt idx="649">
                  <c:v>156.80000000000001</c:v>
                </c:pt>
                <c:pt idx="650">
                  <c:v>156.80000000000001</c:v>
                </c:pt>
                <c:pt idx="651">
                  <c:v>156.80000000000001</c:v>
                </c:pt>
                <c:pt idx="652">
                  <c:v>156.80000000000001</c:v>
                </c:pt>
                <c:pt idx="653">
                  <c:v>156.80000000000001</c:v>
                </c:pt>
                <c:pt idx="654">
                  <c:v>156.80000000000001</c:v>
                </c:pt>
                <c:pt idx="655">
                  <c:v>156.80000000000001</c:v>
                </c:pt>
                <c:pt idx="656">
                  <c:v>156.80000000000001</c:v>
                </c:pt>
                <c:pt idx="657">
                  <c:v>156.80000000000001</c:v>
                </c:pt>
                <c:pt idx="658">
                  <c:v>156.80000000000001</c:v>
                </c:pt>
                <c:pt idx="659">
                  <c:v>156.80000000000001</c:v>
                </c:pt>
                <c:pt idx="660">
                  <c:v>156.80000000000001</c:v>
                </c:pt>
                <c:pt idx="661">
                  <c:v>156.80000000000001</c:v>
                </c:pt>
                <c:pt idx="662">
                  <c:v>156.80000000000001</c:v>
                </c:pt>
                <c:pt idx="663">
                  <c:v>156.80000000000001</c:v>
                </c:pt>
                <c:pt idx="664">
                  <c:v>156.80000000000001</c:v>
                </c:pt>
                <c:pt idx="665">
                  <c:v>156.80000000000001</c:v>
                </c:pt>
                <c:pt idx="666">
                  <c:v>156.80000000000001</c:v>
                </c:pt>
                <c:pt idx="667">
                  <c:v>156.80000000000001</c:v>
                </c:pt>
                <c:pt idx="668">
                  <c:v>156.80000000000001</c:v>
                </c:pt>
                <c:pt idx="669">
                  <c:v>156.80000000000001</c:v>
                </c:pt>
                <c:pt idx="670">
                  <c:v>156.80000000000001</c:v>
                </c:pt>
                <c:pt idx="671">
                  <c:v>156.80000000000001</c:v>
                </c:pt>
                <c:pt idx="672">
                  <c:v>156.80000000000001</c:v>
                </c:pt>
                <c:pt idx="673">
                  <c:v>156.80000000000001</c:v>
                </c:pt>
                <c:pt idx="674">
                  <c:v>156.80000000000001</c:v>
                </c:pt>
                <c:pt idx="675">
                  <c:v>156.80000000000001</c:v>
                </c:pt>
                <c:pt idx="676">
                  <c:v>156.80000000000001</c:v>
                </c:pt>
                <c:pt idx="677">
                  <c:v>156.80000000000001</c:v>
                </c:pt>
                <c:pt idx="678">
                  <c:v>156.80000000000001</c:v>
                </c:pt>
                <c:pt idx="679">
                  <c:v>156.80000000000001</c:v>
                </c:pt>
                <c:pt idx="680">
                  <c:v>156.80000000000001</c:v>
                </c:pt>
                <c:pt idx="681">
                  <c:v>156.80000000000001</c:v>
                </c:pt>
                <c:pt idx="682">
                  <c:v>156.80000000000001</c:v>
                </c:pt>
                <c:pt idx="683">
                  <c:v>156.80000000000001</c:v>
                </c:pt>
                <c:pt idx="684">
                  <c:v>156.80000000000001</c:v>
                </c:pt>
                <c:pt idx="685">
                  <c:v>156.80000000000001</c:v>
                </c:pt>
                <c:pt idx="686">
                  <c:v>156.80000000000001</c:v>
                </c:pt>
                <c:pt idx="687">
                  <c:v>156.80000000000001</c:v>
                </c:pt>
                <c:pt idx="688">
                  <c:v>156.80000000000001</c:v>
                </c:pt>
                <c:pt idx="689">
                  <c:v>156.80000000000001</c:v>
                </c:pt>
                <c:pt idx="690">
                  <c:v>156.80000000000001</c:v>
                </c:pt>
                <c:pt idx="691">
                  <c:v>156.80000000000001</c:v>
                </c:pt>
                <c:pt idx="692">
                  <c:v>156.80000000000001</c:v>
                </c:pt>
                <c:pt idx="693">
                  <c:v>156.80000000000001</c:v>
                </c:pt>
                <c:pt idx="694">
                  <c:v>156.80000000000001</c:v>
                </c:pt>
                <c:pt idx="695">
                  <c:v>156.80000000000001</c:v>
                </c:pt>
                <c:pt idx="696">
                  <c:v>156.80000000000001</c:v>
                </c:pt>
                <c:pt idx="697">
                  <c:v>156.80000000000001</c:v>
                </c:pt>
                <c:pt idx="698">
                  <c:v>156.80000000000001</c:v>
                </c:pt>
                <c:pt idx="699">
                  <c:v>156.80000000000001</c:v>
                </c:pt>
                <c:pt idx="700">
                  <c:v>156.80000000000001</c:v>
                </c:pt>
                <c:pt idx="701">
                  <c:v>156.80000000000001</c:v>
                </c:pt>
                <c:pt idx="702">
                  <c:v>156.80000000000001</c:v>
                </c:pt>
                <c:pt idx="703">
                  <c:v>156.80000000000001</c:v>
                </c:pt>
                <c:pt idx="704">
                  <c:v>156.80000000000001</c:v>
                </c:pt>
                <c:pt idx="705">
                  <c:v>156.80000000000001</c:v>
                </c:pt>
                <c:pt idx="706">
                  <c:v>156.80000000000001</c:v>
                </c:pt>
                <c:pt idx="707">
                  <c:v>156.80000000000001</c:v>
                </c:pt>
                <c:pt idx="708">
                  <c:v>156.80000000000001</c:v>
                </c:pt>
                <c:pt idx="709">
                  <c:v>156.80000000000001</c:v>
                </c:pt>
                <c:pt idx="710">
                  <c:v>156.80000000000001</c:v>
                </c:pt>
                <c:pt idx="711">
                  <c:v>156.80000000000001</c:v>
                </c:pt>
                <c:pt idx="712">
                  <c:v>156.80000000000001</c:v>
                </c:pt>
                <c:pt idx="713">
                  <c:v>156.80000000000001</c:v>
                </c:pt>
                <c:pt idx="714">
                  <c:v>156.80000000000001</c:v>
                </c:pt>
                <c:pt idx="715">
                  <c:v>156.80000000000001</c:v>
                </c:pt>
                <c:pt idx="716">
                  <c:v>156.80000000000001</c:v>
                </c:pt>
                <c:pt idx="717">
                  <c:v>156.80000000000001</c:v>
                </c:pt>
                <c:pt idx="718">
                  <c:v>156.80000000000001</c:v>
                </c:pt>
                <c:pt idx="719">
                  <c:v>156.80000000000001</c:v>
                </c:pt>
                <c:pt idx="720">
                  <c:v>156.80000000000001</c:v>
                </c:pt>
                <c:pt idx="721">
                  <c:v>156.80000000000001</c:v>
                </c:pt>
                <c:pt idx="722">
                  <c:v>156.80000000000001</c:v>
                </c:pt>
                <c:pt idx="723">
                  <c:v>156.80000000000001</c:v>
                </c:pt>
                <c:pt idx="724">
                  <c:v>156.80000000000001</c:v>
                </c:pt>
                <c:pt idx="725">
                  <c:v>156.80000000000001</c:v>
                </c:pt>
                <c:pt idx="726">
                  <c:v>156.80000000000001</c:v>
                </c:pt>
                <c:pt idx="727">
                  <c:v>156.80000000000001</c:v>
                </c:pt>
                <c:pt idx="728">
                  <c:v>156.80000000000001</c:v>
                </c:pt>
                <c:pt idx="729">
                  <c:v>156.80000000000001</c:v>
                </c:pt>
                <c:pt idx="730">
                  <c:v>156.80000000000001</c:v>
                </c:pt>
                <c:pt idx="731">
                  <c:v>156.80000000000001</c:v>
                </c:pt>
                <c:pt idx="732">
                  <c:v>156.80000000000001</c:v>
                </c:pt>
                <c:pt idx="733">
                  <c:v>156.80000000000001</c:v>
                </c:pt>
                <c:pt idx="734">
                  <c:v>156.80000000000001</c:v>
                </c:pt>
                <c:pt idx="735">
                  <c:v>156.80000000000001</c:v>
                </c:pt>
                <c:pt idx="736">
                  <c:v>156.80000000000001</c:v>
                </c:pt>
                <c:pt idx="737">
                  <c:v>156.80000000000001</c:v>
                </c:pt>
                <c:pt idx="738">
                  <c:v>156.80000000000001</c:v>
                </c:pt>
                <c:pt idx="739">
                  <c:v>156.80000000000001</c:v>
                </c:pt>
                <c:pt idx="740">
                  <c:v>156.80000000000001</c:v>
                </c:pt>
                <c:pt idx="741">
                  <c:v>156.80000000000001</c:v>
                </c:pt>
                <c:pt idx="742">
                  <c:v>156.80000000000001</c:v>
                </c:pt>
                <c:pt idx="743">
                  <c:v>156.80000000000001</c:v>
                </c:pt>
                <c:pt idx="744">
                  <c:v>156.80000000000001</c:v>
                </c:pt>
                <c:pt idx="745">
                  <c:v>156.80000000000001</c:v>
                </c:pt>
                <c:pt idx="746">
                  <c:v>156.80000000000001</c:v>
                </c:pt>
                <c:pt idx="747">
                  <c:v>156.80000000000001</c:v>
                </c:pt>
                <c:pt idx="748">
                  <c:v>156.80000000000001</c:v>
                </c:pt>
                <c:pt idx="749">
                  <c:v>156.80000000000001</c:v>
                </c:pt>
                <c:pt idx="750">
                  <c:v>156.80000000000001</c:v>
                </c:pt>
                <c:pt idx="751">
                  <c:v>156.80000000000001</c:v>
                </c:pt>
                <c:pt idx="752">
                  <c:v>156.80000000000001</c:v>
                </c:pt>
                <c:pt idx="753">
                  <c:v>156.80000000000001</c:v>
                </c:pt>
                <c:pt idx="754">
                  <c:v>156.80000000000001</c:v>
                </c:pt>
                <c:pt idx="755">
                  <c:v>156.80000000000001</c:v>
                </c:pt>
                <c:pt idx="756">
                  <c:v>156.80000000000001</c:v>
                </c:pt>
                <c:pt idx="757">
                  <c:v>156.80000000000001</c:v>
                </c:pt>
                <c:pt idx="758">
                  <c:v>156.80000000000001</c:v>
                </c:pt>
                <c:pt idx="759">
                  <c:v>156.80000000000001</c:v>
                </c:pt>
                <c:pt idx="760">
                  <c:v>156.80000000000001</c:v>
                </c:pt>
                <c:pt idx="761">
                  <c:v>156.80000000000001</c:v>
                </c:pt>
                <c:pt idx="762">
                  <c:v>156.80000000000001</c:v>
                </c:pt>
                <c:pt idx="763">
                  <c:v>156.80000000000001</c:v>
                </c:pt>
                <c:pt idx="764">
                  <c:v>156.80000000000001</c:v>
                </c:pt>
                <c:pt idx="765">
                  <c:v>156.80000000000001</c:v>
                </c:pt>
                <c:pt idx="766">
                  <c:v>156.80000000000001</c:v>
                </c:pt>
                <c:pt idx="767">
                  <c:v>156.80000000000001</c:v>
                </c:pt>
                <c:pt idx="768">
                  <c:v>156.80000000000001</c:v>
                </c:pt>
                <c:pt idx="769">
                  <c:v>156.80000000000001</c:v>
                </c:pt>
                <c:pt idx="770">
                  <c:v>156.80000000000001</c:v>
                </c:pt>
                <c:pt idx="771">
                  <c:v>156.80000000000001</c:v>
                </c:pt>
                <c:pt idx="772">
                  <c:v>156.80000000000001</c:v>
                </c:pt>
                <c:pt idx="773">
                  <c:v>156.80000000000001</c:v>
                </c:pt>
                <c:pt idx="774">
                  <c:v>156.80000000000001</c:v>
                </c:pt>
                <c:pt idx="775">
                  <c:v>156.80000000000001</c:v>
                </c:pt>
                <c:pt idx="776">
                  <c:v>156.80000000000001</c:v>
                </c:pt>
                <c:pt idx="777">
                  <c:v>156.80000000000001</c:v>
                </c:pt>
                <c:pt idx="778">
                  <c:v>156.80000000000001</c:v>
                </c:pt>
                <c:pt idx="779">
                  <c:v>156.80000000000001</c:v>
                </c:pt>
                <c:pt idx="780">
                  <c:v>156.80000000000001</c:v>
                </c:pt>
                <c:pt idx="781">
                  <c:v>156.80000000000001</c:v>
                </c:pt>
                <c:pt idx="782">
                  <c:v>156.80000000000001</c:v>
                </c:pt>
                <c:pt idx="783">
                  <c:v>156.80000000000001</c:v>
                </c:pt>
                <c:pt idx="784">
                  <c:v>156.80000000000001</c:v>
                </c:pt>
                <c:pt idx="785">
                  <c:v>156.80000000000001</c:v>
                </c:pt>
                <c:pt idx="786">
                  <c:v>156.80000000000001</c:v>
                </c:pt>
                <c:pt idx="787">
                  <c:v>156.80000000000001</c:v>
                </c:pt>
                <c:pt idx="788">
                  <c:v>156.80000000000001</c:v>
                </c:pt>
                <c:pt idx="789">
                  <c:v>156.80000000000001</c:v>
                </c:pt>
                <c:pt idx="790">
                  <c:v>156.80000000000001</c:v>
                </c:pt>
                <c:pt idx="791">
                  <c:v>156.80000000000001</c:v>
                </c:pt>
                <c:pt idx="792">
                  <c:v>156.80000000000001</c:v>
                </c:pt>
                <c:pt idx="793">
                  <c:v>156.80000000000001</c:v>
                </c:pt>
                <c:pt idx="794">
                  <c:v>156.80000000000001</c:v>
                </c:pt>
                <c:pt idx="795">
                  <c:v>156.80000000000001</c:v>
                </c:pt>
                <c:pt idx="796">
                  <c:v>156.80000000000001</c:v>
                </c:pt>
                <c:pt idx="797">
                  <c:v>156.80000000000001</c:v>
                </c:pt>
                <c:pt idx="798">
                  <c:v>156.80000000000001</c:v>
                </c:pt>
                <c:pt idx="799">
                  <c:v>156.80000000000001</c:v>
                </c:pt>
                <c:pt idx="800">
                  <c:v>156.80000000000001</c:v>
                </c:pt>
                <c:pt idx="801">
                  <c:v>156.80000000000001</c:v>
                </c:pt>
                <c:pt idx="802">
                  <c:v>156.80000000000001</c:v>
                </c:pt>
                <c:pt idx="803">
                  <c:v>156.80000000000001</c:v>
                </c:pt>
                <c:pt idx="804">
                  <c:v>156.80000000000001</c:v>
                </c:pt>
                <c:pt idx="805">
                  <c:v>156.80000000000001</c:v>
                </c:pt>
                <c:pt idx="806">
                  <c:v>156.80000000000001</c:v>
                </c:pt>
                <c:pt idx="807">
                  <c:v>156.80000000000001</c:v>
                </c:pt>
                <c:pt idx="808">
                  <c:v>156.80000000000001</c:v>
                </c:pt>
                <c:pt idx="809">
                  <c:v>156.80000000000001</c:v>
                </c:pt>
                <c:pt idx="810">
                  <c:v>156.80000000000001</c:v>
                </c:pt>
                <c:pt idx="811">
                  <c:v>156.80000000000001</c:v>
                </c:pt>
                <c:pt idx="812">
                  <c:v>156.80000000000001</c:v>
                </c:pt>
                <c:pt idx="813">
                  <c:v>156.80000000000001</c:v>
                </c:pt>
                <c:pt idx="814">
                  <c:v>156.80000000000001</c:v>
                </c:pt>
                <c:pt idx="815">
                  <c:v>156.80000000000001</c:v>
                </c:pt>
                <c:pt idx="816">
                  <c:v>156.80000000000001</c:v>
                </c:pt>
                <c:pt idx="817">
                  <c:v>156.80000000000001</c:v>
                </c:pt>
                <c:pt idx="818">
                  <c:v>156.80000000000001</c:v>
                </c:pt>
                <c:pt idx="819">
                  <c:v>156.80000000000001</c:v>
                </c:pt>
                <c:pt idx="820">
                  <c:v>156.80000000000001</c:v>
                </c:pt>
                <c:pt idx="821">
                  <c:v>156.80000000000001</c:v>
                </c:pt>
                <c:pt idx="822">
                  <c:v>156.80000000000001</c:v>
                </c:pt>
                <c:pt idx="823">
                  <c:v>156.80000000000001</c:v>
                </c:pt>
                <c:pt idx="824">
                  <c:v>156.80000000000001</c:v>
                </c:pt>
                <c:pt idx="825">
                  <c:v>156.80000000000001</c:v>
                </c:pt>
                <c:pt idx="826">
                  <c:v>156.80000000000001</c:v>
                </c:pt>
                <c:pt idx="827">
                  <c:v>156.80000000000001</c:v>
                </c:pt>
                <c:pt idx="828">
                  <c:v>156.80000000000001</c:v>
                </c:pt>
                <c:pt idx="829">
                  <c:v>156.80000000000001</c:v>
                </c:pt>
                <c:pt idx="830">
                  <c:v>156.80000000000001</c:v>
                </c:pt>
                <c:pt idx="831">
                  <c:v>156.80000000000001</c:v>
                </c:pt>
                <c:pt idx="832">
                  <c:v>156.80000000000001</c:v>
                </c:pt>
                <c:pt idx="833">
                  <c:v>156.80000000000001</c:v>
                </c:pt>
                <c:pt idx="834">
                  <c:v>156.80000000000001</c:v>
                </c:pt>
                <c:pt idx="835">
                  <c:v>156.80000000000001</c:v>
                </c:pt>
                <c:pt idx="836">
                  <c:v>156.80000000000001</c:v>
                </c:pt>
                <c:pt idx="837">
                  <c:v>156.80000000000001</c:v>
                </c:pt>
                <c:pt idx="838">
                  <c:v>156.80000000000001</c:v>
                </c:pt>
                <c:pt idx="839">
                  <c:v>156.80000000000001</c:v>
                </c:pt>
                <c:pt idx="840">
                  <c:v>156.80000000000001</c:v>
                </c:pt>
                <c:pt idx="841">
                  <c:v>156.80000000000001</c:v>
                </c:pt>
                <c:pt idx="842">
                  <c:v>156.80000000000001</c:v>
                </c:pt>
                <c:pt idx="843">
                  <c:v>156.80000000000001</c:v>
                </c:pt>
                <c:pt idx="844">
                  <c:v>156.80000000000001</c:v>
                </c:pt>
                <c:pt idx="845">
                  <c:v>156.80000000000001</c:v>
                </c:pt>
                <c:pt idx="846">
                  <c:v>156.80000000000001</c:v>
                </c:pt>
                <c:pt idx="847">
                  <c:v>156.80000000000001</c:v>
                </c:pt>
                <c:pt idx="848">
                  <c:v>156.80000000000001</c:v>
                </c:pt>
                <c:pt idx="849">
                  <c:v>156.80000000000001</c:v>
                </c:pt>
                <c:pt idx="850">
                  <c:v>156.80000000000001</c:v>
                </c:pt>
                <c:pt idx="851">
                  <c:v>156.80000000000001</c:v>
                </c:pt>
                <c:pt idx="852">
                  <c:v>156.80000000000001</c:v>
                </c:pt>
                <c:pt idx="853">
                  <c:v>156.80000000000001</c:v>
                </c:pt>
                <c:pt idx="854">
                  <c:v>156.80000000000001</c:v>
                </c:pt>
                <c:pt idx="855">
                  <c:v>156.80000000000001</c:v>
                </c:pt>
                <c:pt idx="856">
                  <c:v>156.80000000000001</c:v>
                </c:pt>
                <c:pt idx="857">
                  <c:v>156.80000000000001</c:v>
                </c:pt>
                <c:pt idx="858">
                  <c:v>156.80000000000001</c:v>
                </c:pt>
                <c:pt idx="859">
                  <c:v>156.80000000000001</c:v>
                </c:pt>
                <c:pt idx="860">
                  <c:v>156.80000000000001</c:v>
                </c:pt>
                <c:pt idx="861">
                  <c:v>156.80000000000001</c:v>
                </c:pt>
                <c:pt idx="862">
                  <c:v>156.80000000000001</c:v>
                </c:pt>
                <c:pt idx="863">
                  <c:v>156.80000000000001</c:v>
                </c:pt>
                <c:pt idx="864">
                  <c:v>156.80000000000001</c:v>
                </c:pt>
                <c:pt idx="865">
                  <c:v>156.80000000000001</c:v>
                </c:pt>
                <c:pt idx="866">
                  <c:v>156.80000000000001</c:v>
                </c:pt>
                <c:pt idx="867">
                  <c:v>156.80000000000001</c:v>
                </c:pt>
                <c:pt idx="868">
                  <c:v>156.80000000000001</c:v>
                </c:pt>
                <c:pt idx="869">
                  <c:v>156.80000000000001</c:v>
                </c:pt>
                <c:pt idx="870">
                  <c:v>156.80000000000001</c:v>
                </c:pt>
                <c:pt idx="871">
                  <c:v>156.80000000000001</c:v>
                </c:pt>
                <c:pt idx="872">
                  <c:v>156.80000000000001</c:v>
                </c:pt>
                <c:pt idx="873">
                  <c:v>156.80000000000001</c:v>
                </c:pt>
                <c:pt idx="874">
                  <c:v>156.80000000000001</c:v>
                </c:pt>
                <c:pt idx="875">
                  <c:v>156.80000000000001</c:v>
                </c:pt>
                <c:pt idx="876">
                  <c:v>156.80000000000001</c:v>
                </c:pt>
                <c:pt idx="877">
                  <c:v>156.80000000000001</c:v>
                </c:pt>
                <c:pt idx="878">
                  <c:v>156.80000000000001</c:v>
                </c:pt>
                <c:pt idx="879">
                  <c:v>156.80000000000001</c:v>
                </c:pt>
                <c:pt idx="880">
                  <c:v>156.80000000000001</c:v>
                </c:pt>
                <c:pt idx="881">
                  <c:v>156.80000000000001</c:v>
                </c:pt>
                <c:pt idx="882">
                  <c:v>156.80000000000001</c:v>
                </c:pt>
                <c:pt idx="883">
                  <c:v>156.80000000000001</c:v>
                </c:pt>
                <c:pt idx="884">
                  <c:v>156.80000000000001</c:v>
                </c:pt>
                <c:pt idx="885">
                  <c:v>156.80000000000001</c:v>
                </c:pt>
                <c:pt idx="886">
                  <c:v>156.80000000000001</c:v>
                </c:pt>
                <c:pt idx="887">
                  <c:v>156.80000000000001</c:v>
                </c:pt>
                <c:pt idx="888">
                  <c:v>156.80000000000001</c:v>
                </c:pt>
                <c:pt idx="889">
                  <c:v>156.80000000000001</c:v>
                </c:pt>
                <c:pt idx="890">
                  <c:v>156.80000000000001</c:v>
                </c:pt>
                <c:pt idx="891">
                  <c:v>156.80000000000001</c:v>
                </c:pt>
                <c:pt idx="892">
                  <c:v>156.80000000000001</c:v>
                </c:pt>
                <c:pt idx="893">
                  <c:v>156.80000000000001</c:v>
                </c:pt>
                <c:pt idx="894">
                  <c:v>156.80000000000001</c:v>
                </c:pt>
                <c:pt idx="895">
                  <c:v>156.80000000000001</c:v>
                </c:pt>
                <c:pt idx="896">
                  <c:v>156.80000000000001</c:v>
                </c:pt>
                <c:pt idx="897">
                  <c:v>156.80000000000001</c:v>
                </c:pt>
                <c:pt idx="898">
                  <c:v>156.80000000000001</c:v>
                </c:pt>
                <c:pt idx="899">
                  <c:v>156.80000000000001</c:v>
                </c:pt>
                <c:pt idx="900">
                  <c:v>156.80000000000001</c:v>
                </c:pt>
                <c:pt idx="901">
                  <c:v>156.80000000000001</c:v>
                </c:pt>
                <c:pt idx="902">
                  <c:v>156.80000000000001</c:v>
                </c:pt>
                <c:pt idx="903">
                  <c:v>156.80000000000001</c:v>
                </c:pt>
                <c:pt idx="904">
                  <c:v>156.80000000000001</c:v>
                </c:pt>
                <c:pt idx="905">
                  <c:v>156.80000000000001</c:v>
                </c:pt>
                <c:pt idx="906">
                  <c:v>156.80000000000001</c:v>
                </c:pt>
                <c:pt idx="907">
                  <c:v>156.80000000000001</c:v>
                </c:pt>
                <c:pt idx="908">
                  <c:v>156.80000000000001</c:v>
                </c:pt>
                <c:pt idx="909">
                  <c:v>156.80000000000001</c:v>
                </c:pt>
                <c:pt idx="910">
                  <c:v>156.80000000000001</c:v>
                </c:pt>
                <c:pt idx="911">
                  <c:v>156.80000000000001</c:v>
                </c:pt>
                <c:pt idx="912">
                  <c:v>156.80000000000001</c:v>
                </c:pt>
                <c:pt idx="913">
                  <c:v>156.80000000000001</c:v>
                </c:pt>
                <c:pt idx="914">
                  <c:v>156.80000000000001</c:v>
                </c:pt>
                <c:pt idx="915">
                  <c:v>156.80000000000001</c:v>
                </c:pt>
                <c:pt idx="916">
                  <c:v>156.80000000000001</c:v>
                </c:pt>
                <c:pt idx="917">
                  <c:v>156.80000000000001</c:v>
                </c:pt>
                <c:pt idx="918">
                  <c:v>156.80000000000001</c:v>
                </c:pt>
                <c:pt idx="919">
                  <c:v>156.80000000000001</c:v>
                </c:pt>
                <c:pt idx="920">
                  <c:v>156.80000000000001</c:v>
                </c:pt>
                <c:pt idx="921">
                  <c:v>156.80000000000001</c:v>
                </c:pt>
                <c:pt idx="922">
                  <c:v>156.80000000000001</c:v>
                </c:pt>
                <c:pt idx="923">
                  <c:v>156.80000000000001</c:v>
                </c:pt>
                <c:pt idx="924">
                  <c:v>156.80000000000001</c:v>
                </c:pt>
                <c:pt idx="925">
                  <c:v>156.80000000000001</c:v>
                </c:pt>
                <c:pt idx="926">
                  <c:v>156.80000000000001</c:v>
                </c:pt>
                <c:pt idx="927">
                  <c:v>156.80000000000001</c:v>
                </c:pt>
                <c:pt idx="928">
                  <c:v>156.80000000000001</c:v>
                </c:pt>
                <c:pt idx="929">
                  <c:v>156.80000000000001</c:v>
                </c:pt>
                <c:pt idx="930">
                  <c:v>156.80000000000001</c:v>
                </c:pt>
                <c:pt idx="931">
                  <c:v>156.80000000000001</c:v>
                </c:pt>
                <c:pt idx="932">
                  <c:v>156.80000000000001</c:v>
                </c:pt>
                <c:pt idx="933">
                  <c:v>156.80000000000001</c:v>
                </c:pt>
                <c:pt idx="934">
                  <c:v>156.80000000000001</c:v>
                </c:pt>
                <c:pt idx="935">
                  <c:v>156.80000000000001</c:v>
                </c:pt>
                <c:pt idx="936">
                  <c:v>156.80000000000001</c:v>
                </c:pt>
                <c:pt idx="937">
                  <c:v>156.80000000000001</c:v>
                </c:pt>
                <c:pt idx="938">
                  <c:v>156.80000000000001</c:v>
                </c:pt>
                <c:pt idx="939">
                  <c:v>156.80000000000001</c:v>
                </c:pt>
                <c:pt idx="940">
                  <c:v>156.80000000000001</c:v>
                </c:pt>
                <c:pt idx="941">
                  <c:v>156.80000000000001</c:v>
                </c:pt>
                <c:pt idx="942">
                  <c:v>156.80000000000001</c:v>
                </c:pt>
                <c:pt idx="943">
                  <c:v>156.80000000000001</c:v>
                </c:pt>
                <c:pt idx="944">
                  <c:v>156.80000000000001</c:v>
                </c:pt>
                <c:pt idx="945">
                  <c:v>156.80000000000001</c:v>
                </c:pt>
                <c:pt idx="946">
                  <c:v>156.80000000000001</c:v>
                </c:pt>
                <c:pt idx="947">
                  <c:v>156.80000000000001</c:v>
                </c:pt>
                <c:pt idx="948">
                  <c:v>156.80000000000001</c:v>
                </c:pt>
                <c:pt idx="949">
                  <c:v>156.80000000000001</c:v>
                </c:pt>
                <c:pt idx="950">
                  <c:v>156.80000000000001</c:v>
                </c:pt>
                <c:pt idx="951">
                  <c:v>156.80000000000001</c:v>
                </c:pt>
                <c:pt idx="952">
                  <c:v>156.80000000000001</c:v>
                </c:pt>
                <c:pt idx="953">
                  <c:v>156.80000000000001</c:v>
                </c:pt>
                <c:pt idx="954">
                  <c:v>156.80000000000001</c:v>
                </c:pt>
                <c:pt idx="955">
                  <c:v>156.80000000000001</c:v>
                </c:pt>
                <c:pt idx="956">
                  <c:v>156.80000000000001</c:v>
                </c:pt>
                <c:pt idx="957">
                  <c:v>156.80000000000001</c:v>
                </c:pt>
                <c:pt idx="958">
                  <c:v>156.80000000000001</c:v>
                </c:pt>
                <c:pt idx="959">
                  <c:v>156.80000000000001</c:v>
                </c:pt>
                <c:pt idx="960">
                  <c:v>156.80000000000001</c:v>
                </c:pt>
                <c:pt idx="961">
                  <c:v>156.80000000000001</c:v>
                </c:pt>
                <c:pt idx="962">
                  <c:v>156.80000000000001</c:v>
                </c:pt>
                <c:pt idx="963">
                  <c:v>156.80000000000001</c:v>
                </c:pt>
                <c:pt idx="964">
                  <c:v>156.80000000000001</c:v>
                </c:pt>
                <c:pt idx="965">
                  <c:v>156.80000000000001</c:v>
                </c:pt>
                <c:pt idx="966">
                  <c:v>156.80000000000001</c:v>
                </c:pt>
                <c:pt idx="967">
                  <c:v>156.80000000000001</c:v>
                </c:pt>
                <c:pt idx="968">
                  <c:v>156.80000000000001</c:v>
                </c:pt>
                <c:pt idx="969">
                  <c:v>156.80000000000001</c:v>
                </c:pt>
                <c:pt idx="970">
                  <c:v>156.80000000000001</c:v>
                </c:pt>
                <c:pt idx="971">
                  <c:v>156.80000000000001</c:v>
                </c:pt>
                <c:pt idx="972">
                  <c:v>156.80000000000001</c:v>
                </c:pt>
                <c:pt idx="973">
                  <c:v>156.80000000000001</c:v>
                </c:pt>
                <c:pt idx="974">
                  <c:v>156.80000000000001</c:v>
                </c:pt>
                <c:pt idx="975">
                  <c:v>156.80000000000001</c:v>
                </c:pt>
                <c:pt idx="976">
                  <c:v>156.80000000000001</c:v>
                </c:pt>
                <c:pt idx="977">
                  <c:v>156.80000000000001</c:v>
                </c:pt>
                <c:pt idx="978">
                  <c:v>156.80000000000001</c:v>
                </c:pt>
                <c:pt idx="979">
                  <c:v>156.80000000000001</c:v>
                </c:pt>
                <c:pt idx="980">
                  <c:v>156.80000000000001</c:v>
                </c:pt>
                <c:pt idx="981">
                  <c:v>156.80000000000001</c:v>
                </c:pt>
                <c:pt idx="982">
                  <c:v>156.80000000000001</c:v>
                </c:pt>
                <c:pt idx="983">
                  <c:v>156.80000000000001</c:v>
                </c:pt>
                <c:pt idx="984">
                  <c:v>156.80000000000001</c:v>
                </c:pt>
                <c:pt idx="985">
                  <c:v>156.80000000000001</c:v>
                </c:pt>
                <c:pt idx="986">
                  <c:v>156.80000000000001</c:v>
                </c:pt>
                <c:pt idx="987">
                  <c:v>156.80000000000001</c:v>
                </c:pt>
                <c:pt idx="988">
                  <c:v>156.80000000000001</c:v>
                </c:pt>
                <c:pt idx="989">
                  <c:v>156.80000000000001</c:v>
                </c:pt>
                <c:pt idx="990">
                  <c:v>156.80000000000001</c:v>
                </c:pt>
                <c:pt idx="991">
                  <c:v>156.80000000000001</c:v>
                </c:pt>
                <c:pt idx="992">
                  <c:v>156.80000000000001</c:v>
                </c:pt>
                <c:pt idx="993">
                  <c:v>156.80000000000001</c:v>
                </c:pt>
                <c:pt idx="994">
                  <c:v>156.80000000000001</c:v>
                </c:pt>
                <c:pt idx="995">
                  <c:v>156.80000000000001</c:v>
                </c:pt>
                <c:pt idx="996">
                  <c:v>156.80000000000001</c:v>
                </c:pt>
                <c:pt idx="997">
                  <c:v>156.80000000000001</c:v>
                </c:pt>
                <c:pt idx="998">
                  <c:v>156.80000000000001</c:v>
                </c:pt>
                <c:pt idx="999">
                  <c:v>156.80000000000001</c:v>
                </c:pt>
                <c:pt idx="1000">
                  <c:v>156.80000000000001</c:v>
                </c:pt>
                <c:pt idx="1001">
                  <c:v>156.80000000000001</c:v>
                </c:pt>
                <c:pt idx="1002">
                  <c:v>156.80000000000001</c:v>
                </c:pt>
                <c:pt idx="1003">
                  <c:v>156.80000000000001</c:v>
                </c:pt>
                <c:pt idx="1004">
                  <c:v>156.80000000000001</c:v>
                </c:pt>
                <c:pt idx="1005">
                  <c:v>156.80000000000001</c:v>
                </c:pt>
                <c:pt idx="1006">
                  <c:v>156.80000000000001</c:v>
                </c:pt>
                <c:pt idx="1007">
                  <c:v>156.80000000000001</c:v>
                </c:pt>
                <c:pt idx="1008">
                  <c:v>156.80000000000001</c:v>
                </c:pt>
                <c:pt idx="1009">
                  <c:v>156.80000000000001</c:v>
                </c:pt>
                <c:pt idx="1010">
                  <c:v>156.80000000000001</c:v>
                </c:pt>
                <c:pt idx="1011">
                  <c:v>156.80000000000001</c:v>
                </c:pt>
                <c:pt idx="1012">
                  <c:v>156.80000000000001</c:v>
                </c:pt>
                <c:pt idx="1013">
                  <c:v>156.80000000000001</c:v>
                </c:pt>
                <c:pt idx="1014">
                  <c:v>156.80000000000001</c:v>
                </c:pt>
                <c:pt idx="1015">
                  <c:v>156.80000000000001</c:v>
                </c:pt>
                <c:pt idx="1016">
                  <c:v>156.80000000000001</c:v>
                </c:pt>
                <c:pt idx="1017">
                  <c:v>156.80000000000001</c:v>
                </c:pt>
                <c:pt idx="1018">
                  <c:v>156.80000000000001</c:v>
                </c:pt>
                <c:pt idx="1019">
                  <c:v>156.80000000000001</c:v>
                </c:pt>
                <c:pt idx="1020">
                  <c:v>156.80000000000001</c:v>
                </c:pt>
                <c:pt idx="1021">
                  <c:v>156.80000000000001</c:v>
                </c:pt>
                <c:pt idx="1022">
                  <c:v>156.80000000000001</c:v>
                </c:pt>
                <c:pt idx="1023">
                  <c:v>156.80000000000001</c:v>
                </c:pt>
                <c:pt idx="1024">
                  <c:v>156.80000000000001</c:v>
                </c:pt>
                <c:pt idx="1025">
                  <c:v>156.80000000000001</c:v>
                </c:pt>
                <c:pt idx="1026">
                  <c:v>156.80000000000001</c:v>
                </c:pt>
                <c:pt idx="1027">
                  <c:v>156.80000000000001</c:v>
                </c:pt>
                <c:pt idx="1028">
                  <c:v>156.80000000000001</c:v>
                </c:pt>
                <c:pt idx="1029">
                  <c:v>156.80000000000001</c:v>
                </c:pt>
                <c:pt idx="1030">
                  <c:v>156.80000000000001</c:v>
                </c:pt>
                <c:pt idx="1031">
                  <c:v>156.80000000000001</c:v>
                </c:pt>
                <c:pt idx="1032">
                  <c:v>156.80000000000001</c:v>
                </c:pt>
                <c:pt idx="1033">
                  <c:v>156.80000000000001</c:v>
                </c:pt>
                <c:pt idx="1034">
                  <c:v>156.80000000000001</c:v>
                </c:pt>
                <c:pt idx="1035">
                  <c:v>156.80000000000001</c:v>
                </c:pt>
                <c:pt idx="1036">
                  <c:v>156.80000000000001</c:v>
                </c:pt>
                <c:pt idx="1037">
                  <c:v>156.80000000000001</c:v>
                </c:pt>
                <c:pt idx="1038">
                  <c:v>156.80000000000001</c:v>
                </c:pt>
                <c:pt idx="1039">
                  <c:v>156.80000000000001</c:v>
                </c:pt>
                <c:pt idx="1040">
                  <c:v>156.80000000000001</c:v>
                </c:pt>
                <c:pt idx="1041">
                  <c:v>156.80000000000001</c:v>
                </c:pt>
                <c:pt idx="1042">
                  <c:v>156.80000000000001</c:v>
                </c:pt>
                <c:pt idx="1043">
                  <c:v>156.80000000000001</c:v>
                </c:pt>
                <c:pt idx="1044">
                  <c:v>156.80000000000001</c:v>
                </c:pt>
                <c:pt idx="1045">
                  <c:v>156.80000000000001</c:v>
                </c:pt>
                <c:pt idx="1046">
                  <c:v>156.80000000000001</c:v>
                </c:pt>
                <c:pt idx="1047">
                  <c:v>156.80000000000001</c:v>
                </c:pt>
                <c:pt idx="1048">
                  <c:v>156.80000000000001</c:v>
                </c:pt>
                <c:pt idx="1049">
                  <c:v>156.80000000000001</c:v>
                </c:pt>
                <c:pt idx="1050">
                  <c:v>156.80000000000001</c:v>
                </c:pt>
                <c:pt idx="1051">
                  <c:v>156.80000000000001</c:v>
                </c:pt>
                <c:pt idx="1052">
                  <c:v>156.80000000000001</c:v>
                </c:pt>
                <c:pt idx="1053">
                  <c:v>156.80000000000001</c:v>
                </c:pt>
                <c:pt idx="1054">
                  <c:v>156.80000000000001</c:v>
                </c:pt>
                <c:pt idx="1055">
                  <c:v>156.80000000000001</c:v>
                </c:pt>
                <c:pt idx="1056">
                  <c:v>156.80000000000001</c:v>
                </c:pt>
                <c:pt idx="1057">
                  <c:v>156.80000000000001</c:v>
                </c:pt>
                <c:pt idx="1058">
                  <c:v>156.80000000000001</c:v>
                </c:pt>
                <c:pt idx="1059">
                  <c:v>156.80000000000001</c:v>
                </c:pt>
                <c:pt idx="1060">
                  <c:v>156.80000000000001</c:v>
                </c:pt>
                <c:pt idx="1061">
                  <c:v>156.80000000000001</c:v>
                </c:pt>
                <c:pt idx="1062">
                  <c:v>156.80000000000001</c:v>
                </c:pt>
                <c:pt idx="1063">
                  <c:v>156.80000000000001</c:v>
                </c:pt>
                <c:pt idx="1064">
                  <c:v>156.80000000000001</c:v>
                </c:pt>
                <c:pt idx="1065">
                  <c:v>156.80000000000001</c:v>
                </c:pt>
                <c:pt idx="1066">
                  <c:v>156.80000000000001</c:v>
                </c:pt>
                <c:pt idx="1067">
                  <c:v>156.80000000000001</c:v>
                </c:pt>
                <c:pt idx="1068">
                  <c:v>156.80000000000001</c:v>
                </c:pt>
                <c:pt idx="1069">
                  <c:v>156.80000000000001</c:v>
                </c:pt>
                <c:pt idx="1070">
                  <c:v>156.80000000000001</c:v>
                </c:pt>
                <c:pt idx="1071">
                  <c:v>156.80000000000001</c:v>
                </c:pt>
                <c:pt idx="1072">
                  <c:v>156.80000000000001</c:v>
                </c:pt>
                <c:pt idx="1073">
                  <c:v>156.80000000000001</c:v>
                </c:pt>
                <c:pt idx="1074">
                  <c:v>156.80000000000001</c:v>
                </c:pt>
                <c:pt idx="1075">
                  <c:v>156.80000000000001</c:v>
                </c:pt>
                <c:pt idx="1076">
                  <c:v>156.80000000000001</c:v>
                </c:pt>
                <c:pt idx="1077">
                  <c:v>156.80000000000001</c:v>
                </c:pt>
                <c:pt idx="1078">
                  <c:v>156.80000000000001</c:v>
                </c:pt>
                <c:pt idx="1079">
                  <c:v>156.80000000000001</c:v>
                </c:pt>
                <c:pt idx="1080">
                  <c:v>156.80000000000001</c:v>
                </c:pt>
                <c:pt idx="1081">
                  <c:v>156.80000000000001</c:v>
                </c:pt>
                <c:pt idx="1082">
                  <c:v>156.80000000000001</c:v>
                </c:pt>
                <c:pt idx="1083">
                  <c:v>156.80000000000001</c:v>
                </c:pt>
                <c:pt idx="1084">
                  <c:v>156.80000000000001</c:v>
                </c:pt>
                <c:pt idx="1085">
                  <c:v>156.80000000000001</c:v>
                </c:pt>
                <c:pt idx="1086">
                  <c:v>156.80000000000001</c:v>
                </c:pt>
                <c:pt idx="1087">
                  <c:v>156.80000000000001</c:v>
                </c:pt>
                <c:pt idx="1088">
                  <c:v>156.80000000000001</c:v>
                </c:pt>
                <c:pt idx="1089">
                  <c:v>156.80000000000001</c:v>
                </c:pt>
                <c:pt idx="1090">
                  <c:v>156.80000000000001</c:v>
                </c:pt>
                <c:pt idx="1091">
                  <c:v>156.80000000000001</c:v>
                </c:pt>
                <c:pt idx="1092">
                  <c:v>156.80000000000001</c:v>
                </c:pt>
                <c:pt idx="1093">
                  <c:v>156.80000000000001</c:v>
                </c:pt>
                <c:pt idx="1094">
                  <c:v>156.80000000000001</c:v>
                </c:pt>
                <c:pt idx="1095">
                  <c:v>156.80000000000001</c:v>
                </c:pt>
                <c:pt idx="1096">
                  <c:v>156.80000000000001</c:v>
                </c:pt>
                <c:pt idx="1097">
                  <c:v>156.80000000000001</c:v>
                </c:pt>
                <c:pt idx="1098">
                  <c:v>156.80000000000001</c:v>
                </c:pt>
                <c:pt idx="1099">
                  <c:v>156.80000000000001</c:v>
                </c:pt>
                <c:pt idx="1100">
                  <c:v>156.80000000000001</c:v>
                </c:pt>
                <c:pt idx="1101">
                  <c:v>156.80000000000001</c:v>
                </c:pt>
                <c:pt idx="1102">
                  <c:v>156.80000000000001</c:v>
                </c:pt>
                <c:pt idx="1103">
                  <c:v>156.80000000000001</c:v>
                </c:pt>
                <c:pt idx="1104">
                  <c:v>156.80000000000001</c:v>
                </c:pt>
                <c:pt idx="1105">
                  <c:v>156.80000000000001</c:v>
                </c:pt>
                <c:pt idx="1106">
                  <c:v>156.80000000000001</c:v>
                </c:pt>
                <c:pt idx="1107">
                  <c:v>156.80000000000001</c:v>
                </c:pt>
                <c:pt idx="1108">
                  <c:v>156.80000000000001</c:v>
                </c:pt>
                <c:pt idx="1109">
                  <c:v>156.80000000000001</c:v>
                </c:pt>
                <c:pt idx="1110">
                  <c:v>156.80000000000001</c:v>
                </c:pt>
                <c:pt idx="1111">
                  <c:v>156.80000000000001</c:v>
                </c:pt>
                <c:pt idx="1112">
                  <c:v>156.80000000000001</c:v>
                </c:pt>
                <c:pt idx="1113">
                  <c:v>156.80000000000001</c:v>
                </c:pt>
                <c:pt idx="1114">
                  <c:v>156.80000000000001</c:v>
                </c:pt>
                <c:pt idx="1115">
                  <c:v>156.80000000000001</c:v>
                </c:pt>
                <c:pt idx="1116">
                  <c:v>156.80000000000001</c:v>
                </c:pt>
                <c:pt idx="1117">
                  <c:v>156.80000000000001</c:v>
                </c:pt>
                <c:pt idx="1118">
                  <c:v>156.80000000000001</c:v>
                </c:pt>
                <c:pt idx="1119">
                  <c:v>156.80000000000001</c:v>
                </c:pt>
                <c:pt idx="1120">
                  <c:v>156.80000000000001</c:v>
                </c:pt>
                <c:pt idx="1121">
                  <c:v>156.80000000000001</c:v>
                </c:pt>
                <c:pt idx="1122">
                  <c:v>156.80000000000001</c:v>
                </c:pt>
                <c:pt idx="1123">
                  <c:v>156.80000000000001</c:v>
                </c:pt>
                <c:pt idx="1124">
                  <c:v>156.80000000000001</c:v>
                </c:pt>
                <c:pt idx="1125">
                  <c:v>156.80000000000001</c:v>
                </c:pt>
                <c:pt idx="1126">
                  <c:v>156.80000000000001</c:v>
                </c:pt>
                <c:pt idx="1127">
                  <c:v>156.80000000000001</c:v>
                </c:pt>
                <c:pt idx="1128">
                  <c:v>156.80000000000001</c:v>
                </c:pt>
                <c:pt idx="1129">
                  <c:v>156.80000000000001</c:v>
                </c:pt>
                <c:pt idx="1130">
                  <c:v>156.80000000000001</c:v>
                </c:pt>
                <c:pt idx="1131">
                  <c:v>156.80000000000001</c:v>
                </c:pt>
                <c:pt idx="1132">
                  <c:v>156.80000000000001</c:v>
                </c:pt>
                <c:pt idx="1133">
                  <c:v>156.80000000000001</c:v>
                </c:pt>
                <c:pt idx="1134">
                  <c:v>156.80000000000001</c:v>
                </c:pt>
                <c:pt idx="1135">
                  <c:v>156.80000000000001</c:v>
                </c:pt>
                <c:pt idx="1136">
                  <c:v>156.80000000000001</c:v>
                </c:pt>
                <c:pt idx="1137">
                  <c:v>156.80000000000001</c:v>
                </c:pt>
                <c:pt idx="1138">
                  <c:v>156.80000000000001</c:v>
                </c:pt>
                <c:pt idx="1139">
                  <c:v>156.80000000000001</c:v>
                </c:pt>
                <c:pt idx="1140">
                  <c:v>156.80000000000001</c:v>
                </c:pt>
                <c:pt idx="1141">
                  <c:v>156.80000000000001</c:v>
                </c:pt>
                <c:pt idx="1142">
                  <c:v>156.80000000000001</c:v>
                </c:pt>
                <c:pt idx="1143">
                  <c:v>156.80000000000001</c:v>
                </c:pt>
                <c:pt idx="1144">
                  <c:v>156.80000000000001</c:v>
                </c:pt>
                <c:pt idx="1145">
                  <c:v>156.80000000000001</c:v>
                </c:pt>
                <c:pt idx="1146">
                  <c:v>156.80000000000001</c:v>
                </c:pt>
                <c:pt idx="1147">
                  <c:v>156.80000000000001</c:v>
                </c:pt>
                <c:pt idx="1148">
                  <c:v>156.80000000000001</c:v>
                </c:pt>
                <c:pt idx="1149">
                  <c:v>156.80000000000001</c:v>
                </c:pt>
                <c:pt idx="1150">
                  <c:v>156.80000000000001</c:v>
                </c:pt>
                <c:pt idx="1151">
                  <c:v>156.80000000000001</c:v>
                </c:pt>
                <c:pt idx="1152">
                  <c:v>156.80000000000001</c:v>
                </c:pt>
                <c:pt idx="1153">
                  <c:v>156.80000000000001</c:v>
                </c:pt>
                <c:pt idx="1154">
                  <c:v>156.80000000000001</c:v>
                </c:pt>
                <c:pt idx="1155">
                  <c:v>156.80000000000001</c:v>
                </c:pt>
                <c:pt idx="1156">
                  <c:v>156.80000000000001</c:v>
                </c:pt>
                <c:pt idx="1157">
                  <c:v>156.80000000000001</c:v>
                </c:pt>
                <c:pt idx="1158">
                  <c:v>156.80000000000001</c:v>
                </c:pt>
                <c:pt idx="1159">
                  <c:v>156.80000000000001</c:v>
                </c:pt>
                <c:pt idx="1160">
                  <c:v>156.80000000000001</c:v>
                </c:pt>
                <c:pt idx="1161">
                  <c:v>156.80000000000001</c:v>
                </c:pt>
                <c:pt idx="1162">
                  <c:v>156.80000000000001</c:v>
                </c:pt>
                <c:pt idx="1163">
                  <c:v>156.80000000000001</c:v>
                </c:pt>
                <c:pt idx="1164">
                  <c:v>156.80000000000001</c:v>
                </c:pt>
                <c:pt idx="1165">
                  <c:v>156.80000000000001</c:v>
                </c:pt>
                <c:pt idx="1166">
                  <c:v>156.80000000000001</c:v>
                </c:pt>
                <c:pt idx="1167">
                  <c:v>156.80000000000001</c:v>
                </c:pt>
                <c:pt idx="1168">
                  <c:v>156.80000000000001</c:v>
                </c:pt>
                <c:pt idx="1169">
                  <c:v>156.80000000000001</c:v>
                </c:pt>
                <c:pt idx="1170">
                  <c:v>156.80000000000001</c:v>
                </c:pt>
                <c:pt idx="1171">
                  <c:v>156.80000000000001</c:v>
                </c:pt>
                <c:pt idx="1172">
                  <c:v>156.80000000000001</c:v>
                </c:pt>
                <c:pt idx="1173">
                  <c:v>156.80000000000001</c:v>
                </c:pt>
                <c:pt idx="1174">
                  <c:v>156.80000000000001</c:v>
                </c:pt>
                <c:pt idx="1175">
                  <c:v>156.80000000000001</c:v>
                </c:pt>
                <c:pt idx="1176">
                  <c:v>156.80000000000001</c:v>
                </c:pt>
                <c:pt idx="1177">
                  <c:v>156.80000000000001</c:v>
                </c:pt>
                <c:pt idx="1178">
                  <c:v>156.80000000000001</c:v>
                </c:pt>
                <c:pt idx="1179">
                  <c:v>156.80000000000001</c:v>
                </c:pt>
                <c:pt idx="1180">
                  <c:v>156.80000000000001</c:v>
                </c:pt>
                <c:pt idx="1181">
                  <c:v>156.80000000000001</c:v>
                </c:pt>
                <c:pt idx="1182">
                  <c:v>156.80000000000001</c:v>
                </c:pt>
                <c:pt idx="1183">
                  <c:v>156.80000000000001</c:v>
                </c:pt>
                <c:pt idx="1184">
                  <c:v>156.80000000000001</c:v>
                </c:pt>
                <c:pt idx="1185">
                  <c:v>156.80000000000001</c:v>
                </c:pt>
                <c:pt idx="1186">
                  <c:v>156.80000000000001</c:v>
                </c:pt>
                <c:pt idx="1187">
                  <c:v>156.80000000000001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'HR Chart Data'!$N$7</c:f>
              <c:strCache>
                <c:ptCount val="1"/>
                <c:pt idx="0">
                  <c:v> TR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3.650390339054965E-3"/>
                  <c:y val="-3.6442674855126651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[0]!HRData10</c:f>
              <c:numCache>
                <c:formatCode>General</c:formatCode>
                <c:ptCount val="1188"/>
                <c:pt idx="0">
                  <c:v>0</c:v>
                </c:pt>
                <c:pt idx="1">
                  <c:v>163.85</c:v>
                </c:pt>
                <c:pt idx="2">
                  <c:v>163.85</c:v>
                </c:pt>
                <c:pt idx="3">
                  <c:v>163.85</c:v>
                </c:pt>
                <c:pt idx="4">
                  <c:v>163.85</c:v>
                </c:pt>
                <c:pt idx="5">
                  <c:v>163.85</c:v>
                </c:pt>
                <c:pt idx="6">
                  <c:v>163.85</c:v>
                </c:pt>
                <c:pt idx="7">
                  <c:v>163.85</c:v>
                </c:pt>
                <c:pt idx="8">
                  <c:v>163.85</c:v>
                </c:pt>
                <c:pt idx="9">
                  <c:v>163.85</c:v>
                </c:pt>
                <c:pt idx="10">
                  <c:v>163.85</c:v>
                </c:pt>
                <c:pt idx="11">
                  <c:v>163.85</c:v>
                </c:pt>
                <c:pt idx="12">
                  <c:v>163.85</c:v>
                </c:pt>
                <c:pt idx="13">
                  <c:v>163.85</c:v>
                </c:pt>
                <c:pt idx="14">
                  <c:v>163.85</c:v>
                </c:pt>
                <c:pt idx="15">
                  <c:v>163.85</c:v>
                </c:pt>
                <c:pt idx="16">
                  <c:v>163.85</c:v>
                </c:pt>
                <c:pt idx="17">
                  <c:v>163.85</c:v>
                </c:pt>
                <c:pt idx="18">
                  <c:v>163.85</c:v>
                </c:pt>
                <c:pt idx="19">
                  <c:v>163.85</c:v>
                </c:pt>
                <c:pt idx="20">
                  <c:v>163.85</c:v>
                </c:pt>
                <c:pt idx="21">
                  <c:v>163.85</c:v>
                </c:pt>
                <c:pt idx="22">
                  <c:v>163.85</c:v>
                </c:pt>
                <c:pt idx="23">
                  <c:v>163.85</c:v>
                </c:pt>
                <c:pt idx="24">
                  <c:v>163.85</c:v>
                </c:pt>
                <c:pt idx="25">
                  <c:v>163.85</c:v>
                </c:pt>
                <c:pt idx="26">
                  <c:v>163.85</c:v>
                </c:pt>
                <c:pt idx="27">
                  <c:v>163.85</c:v>
                </c:pt>
                <c:pt idx="28">
                  <c:v>163.85</c:v>
                </c:pt>
                <c:pt idx="29">
                  <c:v>163.85</c:v>
                </c:pt>
                <c:pt idx="30">
                  <c:v>163.85</c:v>
                </c:pt>
                <c:pt idx="31">
                  <c:v>163.85</c:v>
                </c:pt>
                <c:pt idx="32">
                  <c:v>163.85</c:v>
                </c:pt>
                <c:pt idx="33">
                  <c:v>163.85</c:v>
                </c:pt>
                <c:pt idx="34">
                  <c:v>163.85</c:v>
                </c:pt>
                <c:pt idx="35">
                  <c:v>163.85</c:v>
                </c:pt>
                <c:pt idx="36">
                  <c:v>163.85</c:v>
                </c:pt>
                <c:pt idx="37">
                  <c:v>163.85</c:v>
                </c:pt>
                <c:pt idx="38">
                  <c:v>163.85</c:v>
                </c:pt>
                <c:pt idx="39">
                  <c:v>163.85</c:v>
                </c:pt>
                <c:pt idx="40">
                  <c:v>163.85</c:v>
                </c:pt>
                <c:pt idx="41">
                  <c:v>163.85</c:v>
                </c:pt>
                <c:pt idx="42">
                  <c:v>163.85</c:v>
                </c:pt>
                <c:pt idx="43">
                  <c:v>163.85</c:v>
                </c:pt>
                <c:pt idx="44">
                  <c:v>163.85</c:v>
                </c:pt>
                <c:pt idx="45">
                  <c:v>163.85</c:v>
                </c:pt>
                <c:pt idx="46">
                  <c:v>163.85</c:v>
                </c:pt>
                <c:pt idx="47">
                  <c:v>163.85</c:v>
                </c:pt>
                <c:pt idx="48">
                  <c:v>163.85</c:v>
                </c:pt>
                <c:pt idx="49">
                  <c:v>163.85</c:v>
                </c:pt>
                <c:pt idx="50">
                  <c:v>163.85</c:v>
                </c:pt>
                <c:pt idx="51">
                  <c:v>163.85</c:v>
                </c:pt>
                <c:pt idx="52">
                  <c:v>163.85</c:v>
                </c:pt>
                <c:pt idx="53">
                  <c:v>163.85</c:v>
                </c:pt>
                <c:pt idx="54">
                  <c:v>163.85</c:v>
                </c:pt>
                <c:pt idx="55">
                  <c:v>163.85</c:v>
                </c:pt>
                <c:pt idx="56">
                  <c:v>163.85</c:v>
                </c:pt>
                <c:pt idx="57">
                  <c:v>163.85</c:v>
                </c:pt>
                <c:pt idx="58">
                  <c:v>163.85</c:v>
                </c:pt>
                <c:pt idx="59">
                  <c:v>163.85</c:v>
                </c:pt>
                <c:pt idx="60">
                  <c:v>163.85</c:v>
                </c:pt>
                <c:pt idx="61">
                  <c:v>163.85</c:v>
                </c:pt>
                <c:pt idx="62">
                  <c:v>163.85</c:v>
                </c:pt>
                <c:pt idx="63">
                  <c:v>163.85</c:v>
                </c:pt>
                <c:pt idx="64">
                  <c:v>163.85</c:v>
                </c:pt>
                <c:pt idx="65">
                  <c:v>163.85</c:v>
                </c:pt>
                <c:pt idx="66">
                  <c:v>163.85</c:v>
                </c:pt>
                <c:pt idx="67">
                  <c:v>163.85</c:v>
                </c:pt>
                <c:pt idx="68">
                  <c:v>163.85</c:v>
                </c:pt>
                <c:pt idx="69">
                  <c:v>163.85</c:v>
                </c:pt>
                <c:pt idx="70">
                  <c:v>163.85</c:v>
                </c:pt>
                <c:pt idx="71">
                  <c:v>163.85</c:v>
                </c:pt>
                <c:pt idx="72">
                  <c:v>163.85</c:v>
                </c:pt>
                <c:pt idx="73">
                  <c:v>163.85</c:v>
                </c:pt>
                <c:pt idx="74">
                  <c:v>163.85</c:v>
                </c:pt>
                <c:pt idx="75">
                  <c:v>163.85</c:v>
                </c:pt>
                <c:pt idx="76">
                  <c:v>163.85</c:v>
                </c:pt>
                <c:pt idx="77">
                  <c:v>163.85</c:v>
                </c:pt>
                <c:pt idx="78">
                  <c:v>163.85</c:v>
                </c:pt>
                <c:pt idx="79">
                  <c:v>163.85</c:v>
                </c:pt>
                <c:pt idx="80">
                  <c:v>163.85</c:v>
                </c:pt>
                <c:pt idx="81">
                  <c:v>163.85</c:v>
                </c:pt>
                <c:pt idx="82">
                  <c:v>163.85</c:v>
                </c:pt>
                <c:pt idx="83">
                  <c:v>163.85</c:v>
                </c:pt>
                <c:pt idx="84">
                  <c:v>163.85</c:v>
                </c:pt>
                <c:pt idx="85">
                  <c:v>163.85</c:v>
                </c:pt>
                <c:pt idx="86">
                  <c:v>163.85</c:v>
                </c:pt>
                <c:pt idx="87">
                  <c:v>163.85</c:v>
                </c:pt>
                <c:pt idx="88">
                  <c:v>163.85</c:v>
                </c:pt>
                <c:pt idx="89">
                  <c:v>163.85</c:v>
                </c:pt>
                <c:pt idx="90">
                  <c:v>163.85</c:v>
                </c:pt>
                <c:pt idx="91">
                  <c:v>163.85</c:v>
                </c:pt>
                <c:pt idx="92">
                  <c:v>163.85</c:v>
                </c:pt>
                <c:pt idx="93">
                  <c:v>163.85</c:v>
                </c:pt>
                <c:pt idx="94">
                  <c:v>163.85</c:v>
                </c:pt>
                <c:pt idx="95">
                  <c:v>163.85</c:v>
                </c:pt>
                <c:pt idx="96">
                  <c:v>163.85</c:v>
                </c:pt>
                <c:pt idx="97">
                  <c:v>163.85</c:v>
                </c:pt>
                <c:pt idx="98">
                  <c:v>163.85</c:v>
                </c:pt>
                <c:pt idx="99">
                  <c:v>163.85</c:v>
                </c:pt>
                <c:pt idx="100">
                  <c:v>163.85</c:v>
                </c:pt>
                <c:pt idx="101">
                  <c:v>163.85</c:v>
                </c:pt>
                <c:pt idx="102">
                  <c:v>163.85</c:v>
                </c:pt>
                <c:pt idx="103">
                  <c:v>163.85</c:v>
                </c:pt>
                <c:pt idx="104">
                  <c:v>163.85</c:v>
                </c:pt>
                <c:pt idx="105">
                  <c:v>163.85</c:v>
                </c:pt>
                <c:pt idx="106">
                  <c:v>163.85</c:v>
                </c:pt>
                <c:pt idx="107">
                  <c:v>163.85</c:v>
                </c:pt>
                <c:pt idx="108">
                  <c:v>163.85</c:v>
                </c:pt>
                <c:pt idx="109">
                  <c:v>163.85</c:v>
                </c:pt>
                <c:pt idx="110">
                  <c:v>163.85</c:v>
                </c:pt>
                <c:pt idx="111">
                  <c:v>163.85</c:v>
                </c:pt>
                <c:pt idx="112">
                  <c:v>163.85</c:v>
                </c:pt>
                <c:pt idx="113">
                  <c:v>163.85</c:v>
                </c:pt>
                <c:pt idx="114">
                  <c:v>163.85</c:v>
                </c:pt>
                <c:pt idx="115">
                  <c:v>163.85</c:v>
                </c:pt>
                <c:pt idx="116">
                  <c:v>163.85</c:v>
                </c:pt>
                <c:pt idx="117">
                  <c:v>163.85</c:v>
                </c:pt>
                <c:pt idx="118">
                  <c:v>163.85</c:v>
                </c:pt>
                <c:pt idx="119">
                  <c:v>163.85</c:v>
                </c:pt>
                <c:pt idx="120">
                  <c:v>163.85</c:v>
                </c:pt>
                <c:pt idx="121">
                  <c:v>163.85</c:v>
                </c:pt>
                <c:pt idx="122">
                  <c:v>163.85</c:v>
                </c:pt>
                <c:pt idx="123">
                  <c:v>163.85</c:v>
                </c:pt>
                <c:pt idx="124">
                  <c:v>163.85</c:v>
                </c:pt>
                <c:pt idx="125">
                  <c:v>163.85</c:v>
                </c:pt>
                <c:pt idx="126">
                  <c:v>163.85</c:v>
                </c:pt>
                <c:pt idx="127">
                  <c:v>163.85</c:v>
                </c:pt>
                <c:pt idx="128">
                  <c:v>163.85</c:v>
                </c:pt>
                <c:pt idx="129">
                  <c:v>163.85</c:v>
                </c:pt>
                <c:pt idx="130">
                  <c:v>163.85</c:v>
                </c:pt>
                <c:pt idx="131">
                  <c:v>163.85</c:v>
                </c:pt>
                <c:pt idx="132">
                  <c:v>163.85</c:v>
                </c:pt>
                <c:pt idx="133">
                  <c:v>163.85</c:v>
                </c:pt>
                <c:pt idx="134">
                  <c:v>163.85</c:v>
                </c:pt>
                <c:pt idx="135">
                  <c:v>163.85</c:v>
                </c:pt>
                <c:pt idx="136">
                  <c:v>163.85</c:v>
                </c:pt>
                <c:pt idx="137">
                  <c:v>163.85</c:v>
                </c:pt>
                <c:pt idx="138">
                  <c:v>163.85</c:v>
                </c:pt>
                <c:pt idx="139">
                  <c:v>163.85</c:v>
                </c:pt>
                <c:pt idx="140">
                  <c:v>163.85</c:v>
                </c:pt>
                <c:pt idx="141">
                  <c:v>163.85</c:v>
                </c:pt>
                <c:pt idx="142">
                  <c:v>163.85</c:v>
                </c:pt>
                <c:pt idx="143">
                  <c:v>163.85</c:v>
                </c:pt>
                <c:pt idx="144">
                  <c:v>163.85</c:v>
                </c:pt>
                <c:pt idx="145">
                  <c:v>163.85</c:v>
                </c:pt>
                <c:pt idx="146">
                  <c:v>163.85</c:v>
                </c:pt>
                <c:pt idx="147">
                  <c:v>163.85</c:v>
                </c:pt>
                <c:pt idx="148">
                  <c:v>163.85</c:v>
                </c:pt>
                <c:pt idx="149">
                  <c:v>163.85</c:v>
                </c:pt>
                <c:pt idx="150">
                  <c:v>163.85</c:v>
                </c:pt>
                <c:pt idx="151">
                  <c:v>163.85</c:v>
                </c:pt>
                <c:pt idx="152">
                  <c:v>163.85</c:v>
                </c:pt>
                <c:pt idx="153">
                  <c:v>163.85</c:v>
                </c:pt>
                <c:pt idx="154">
                  <c:v>163.85</c:v>
                </c:pt>
                <c:pt idx="155">
                  <c:v>163.85</c:v>
                </c:pt>
                <c:pt idx="156">
                  <c:v>163.85</c:v>
                </c:pt>
                <c:pt idx="157">
                  <c:v>163.85</c:v>
                </c:pt>
                <c:pt idx="158">
                  <c:v>163.85</c:v>
                </c:pt>
                <c:pt idx="159">
                  <c:v>163.85</c:v>
                </c:pt>
                <c:pt idx="160">
                  <c:v>163.85</c:v>
                </c:pt>
                <c:pt idx="161">
                  <c:v>163.85</c:v>
                </c:pt>
                <c:pt idx="162">
                  <c:v>163.85</c:v>
                </c:pt>
                <c:pt idx="163">
                  <c:v>163.85</c:v>
                </c:pt>
                <c:pt idx="164">
                  <c:v>163.85</c:v>
                </c:pt>
                <c:pt idx="165">
                  <c:v>163.85</c:v>
                </c:pt>
                <c:pt idx="166">
                  <c:v>163.85</c:v>
                </c:pt>
                <c:pt idx="167">
                  <c:v>163.85</c:v>
                </c:pt>
                <c:pt idx="168">
                  <c:v>163.85</c:v>
                </c:pt>
                <c:pt idx="169">
                  <c:v>163.85</c:v>
                </c:pt>
                <c:pt idx="170">
                  <c:v>163.85</c:v>
                </c:pt>
                <c:pt idx="171">
                  <c:v>163.85</c:v>
                </c:pt>
                <c:pt idx="172">
                  <c:v>163.85</c:v>
                </c:pt>
                <c:pt idx="173">
                  <c:v>163.85</c:v>
                </c:pt>
                <c:pt idx="174">
                  <c:v>163.85</c:v>
                </c:pt>
                <c:pt idx="175">
                  <c:v>163.85</c:v>
                </c:pt>
                <c:pt idx="176">
                  <c:v>163.85</c:v>
                </c:pt>
                <c:pt idx="177">
                  <c:v>163.85</c:v>
                </c:pt>
                <c:pt idx="178">
                  <c:v>163.85</c:v>
                </c:pt>
                <c:pt idx="179">
                  <c:v>163.85</c:v>
                </c:pt>
                <c:pt idx="180">
                  <c:v>163.85</c:v>
                </c:pt>
                <c:pt idx="181">
                  <c:v>163.85</c:v>
                </c:pt>
                <c:pt idx="182">
                  <c:v>163.85</c:v>
                </c:pt>
                <c:pt idx="183">
                  <c:v>163.85</c:v>
                </c:pt>
                <c:pt idx="184">
                  <c:v>163.85</c:v>
                </c:pt>
                <c:pt idx="185">
                  <c:v>163.85</c:v>
                </c:pt>
                <c:pt idx="186">
                  <c:v>163.85</c:v>
                </c:pt>
                <c:pt idx="187">
                  <c:v>163.85</c:v>
                </c:pt>
                <c:pt idx="188">
                  <c:v>163.85</c:v>
                </c:pt>
                <c:pt idx="189">
                  <c:v>163.85</c:v>
                </c:pt>
                <c:pt idx="190">
                  <c:v>163.85</c:v>
                </c:pt>
                <c:pt idx="191">
                  <c:v>163.85</c:v>
                </c:pt>
                <c:pt idx="192">
                  <c:v>163.85</c:v>
                </c:pt>
                <c:pt idx="193">
                  <c:v>163.85</c:v>
                </c:pt>
                <c:pt idx="194">
                  <c:v>163.85</c:v>
                </c:pt>
                <c:pt idx="195">
                  <c:v>163.85</c:v>
                </c:pt>
                <c:pt idx="196">
                  <c:v>163.85</c:v>
                </c:pt>
                <c:pt idx="197">
                  <c:v>163.85</c:v>
                </c:pt>
                <c:pt idx="198">
                  <c:v>163.85</c:v>
                </c:pt>
                <c:pt idx="199">
                  <c:v>163.85</c:v>
                </c:pt>
                <c:pt idx="200">
                  <c:v>163.85</c:v>
                </c:pt>
                <c:pt idx="201">
                  <c:v>163.85</c:v>
                </c:pt>
                <c:pt idx="202">
                  <c:v>163.85</c:v>
                </c:pt>
                <c:pt idx="203">
                  <c:v>163.85</c:v>
                </c:pt>
                <c:pt idx="204">
                  <c:v>163.85</c:v>
                </c:pt>
                <c:pt idx="205">
                  <c:v>163.85</c:v>
                </c:pt>
                <c:pt idx="206">
                  <c:v>163.85</c:v>
                </c:pt>
                <c:pt idx="207">
                  <c:v>163.85</c:v>
                </c:pt>
                <c:pt idx="208">
                  <c:v>163.85</c:v>
                </c:pt>
                <c:pt idx="209">
                  <c:v>163.85</c:v>
                </c:pt>
                <c:pt idx="210">
                  <c:v>163.85</c:v>
                </c:pt>
                <c:pt idx="211">
                  <c:v>163.85</c:v>
                </c:pt>
                <c:pt idx="212">
                  <c:v>163.85</c:v>
                </c:pt>
                <c:pt idx="213">
                  <c:v>163.85</c:v>
                </c:pt>
                <c:pt idx="214">
                  <c:v>163.85</c:v>
                </c:pt>
                <c:pt idx="215">
                  <c:v>163.85</c:v>
                </c:pt>
                <c:pt idx="216">
                  <c:v>163.85</c:v>
                </c:pt>
                <c:pt idx="217">
                  <c:v>163.85</c:v>
                </c:pt>
                <c:pt idx="218">
                  <c:v>163.85</c:v>
                </c:pt>
                <c:pt idx="219">
                  <c:v>163.85</c:v>
                </c:pt>
                <c:pt idx="220">
                  <c:v>163.85</c:v>
                </c:pt>
                <c:pt idx="221">
                  <c:v>163.85</c:v>
                </c:pt>
                <c:pt idx="222">
                  <c:v>163.85</c:v>
                </c:pt>
                <c:pt idx="223">
                  <c:v>163.85</c:v>
                </c:pt>
                <c:pt idx="224">
                  <c:v>163.85</c:v>
                </c:pt>
                <c:pt idx="225">
                  <c:v>163.85</c:v>
                </c:pt>
                <c:pt idx="226">
                  <c:v>163.85</c:v>
                </c:pt>
                <c:pt idx="227">
                  <c:v>163.85</c:v>
                </c:pt>
                <c:pt idx="228">
                  <c:v>163.85</c:v>
                </c:pt>
                <c:pt idx="229">
                  <c:v>163.85</c:v>
                </c:pt>
                <c:pt idx="230">
                  <c:v>163.85</c:v>
                </c:pt>
                <c:pt idx="231">
                  <c:v>163.85</c:v>
                </c:pt>
                <c:pt idx="232">
                  <c:v>163.85</c:v>
                </c:pt>
                <c:pt idx="233">
                  <c:v>163.85</c:v>
                </c:pt>
                <c:pt idx="234">
                  <c:v>163.85</c:v>
                </c:pt>
                <c:pt idx="235">
                  <c:v>163.85</c:v>
                </c:pt>
                <c:pt idx="236">
                  <c:v>163.85</c:v>
                </c:pt>
                <c:pt idx="237">
                  <c:v>163.85</c:v>
                </c:pt>
                <c:pt idx="238">
                  <c:v>163.85</c:v>
                </c:pt>
                <c:pt idx="239">
                  <c:v>163.85</c:v>
                </c:pt>
                <c:pt idx="240">
                  <c:v>163.85</c:v>
                </c:pt>
                <c:pt idx="241">
                  <c:v>163.85</c:v>
                </c:pt>
                <c:pt idx="242">
                  <c:v>163.85</c:v>
                </c:pt>
                <c:pt idx="243">
                  <c:v>163.85</c:v>
                </c:pt>
                <c:pt idx="244">
                  <c:v>163.85</c:v>
                </c:pt>
                <c:pt idx="245">
                  <c:v>163.85</c:v>
                </c:pt>
                <c:pt idx="246">
                  <c:v>163.85</c:v>
                </c:pt>
                <c:pt idx="247">
                  <c:v>163.85</c:v>
                </c:pt>
                <c:pt idx="248">
                  <c:v>163.85</c:v>
                </c:pt>
                <c:pt idx="249">
                  <c:v>163.85</c:v>
                </c:pt>
                <c:pt idx="250">
                  <c:v>163.85</c:v>
                </c:pt>
                <c:pt idx="251">
                  <c:v>163.85</c:v>
                </c:pt>
                <c:pt idx="252">
                  <c:v>163.85</c:v>
                </c:pt>
                <c:pt idx="253">
                  <c:v>163.85</c:v>
                </c:pt>
                <c:pt idx="254">
                  <c:v>163.85</c:v>
                </c:pt>
                <c:pt idx="255">
                  <c:v>163.85</c:v>
                </c:pt>
                <c:pt idx="256">
                  <c:v>163.85</c:v>
                </c:pt>
                <c:pt idx="257">
                  <c:v>163.85</c:v>
                </c:pt>
                <c:pt idx="258">
                  <c:v>163.85</c:v>
                </c:pt>
                <c:pt idx="259">
                  <c:v>163.85</c:v>
                </c:pt>
                <c:pt idx="260">
                  <c:v>163.85</c:v>
                </c:pt>
                <c:pt idx="261">
                  <c:v>163.85</c:v>
                </c:pt>
                <c:pt idx="262">
                  <c:v>163.85</c:v>
                </c:pt>
                <c:pt idx="263">
                  <c:v>163.85</c:v>
                </c:pt>
                <c:pt idx="264">
                  <c:v>163.85</c:v>
                </c:pt>
                <c:pt idx="265">
                  <c:v>163.85</c:v>
                </c:pt>
                <c:pt idx="266">
                  <c:v>163.85</c:v>
                </c:pt>
                <c:pt idx="267">
                  <c:v>163.85</c:v>
                </c:pt>
                <c:pt idx="268">
                  <c:v>163.85</c:v>
                </c:pt>
                <c:pt idx="269">
                  <c:v>163.85</c:v>
                </c:pt>
                <c:pt idx="270">
                  <c:v>163.85</c:v>
                </c:pt>
                <c:pt idx="271">
                  <c:v>163.85</c:v>
                </c:pt>
                <c:pt idx="272">
                  <c:v>163.85</c:v>
                </c:pt>
                <c:pt idx="273">
                  <c:v>163.85</c:v>
                </c:pt>
                <c:pt idx="274">
                  <c:v>163.85</c:v>
                </c:pt>
                <c:pt idx="275">
                  <c:v>163.85</c:v>
                </c:pt>
                <c:pt idx="276">
                  <c:v>163.85</c:v>
                </c:pt>
                <c:pt idx="277">
                  <c:v>163.85</c:v>
                </c:pt>
                <c:pt idx="278">
                  <c:v>163.85</c:v>
                </c:pt>
                <c:pt idx="279">
                  <c:v>163.85</c:v>
                </c:pt>
                <c:pt idx="280">
                  <c:v>163.85</c:v>
                </c:pt>
                <c:pt idx="281">
                  <c:v>163.85</c:v>
                </c:pt>
                <c:pt idx="282">
                  <c:v>163.85</c:v>
                </c:pt>
                <c:pt idx="283">
                  <c:v>163.85</c:v>
                </c:pt>
                <c:pt idx="284">
                  <c:v>163.85</c:v>
                </c:pt>
                <c:pt idx="285">
                  <c:v>163.85</c:v>
                </c:pt>
                <c:pt idx="286">
                  <c:v>163.85</c:v>
                </c:pt>
                <c:pt idx="287">
                  <c:v>163.85</c:v>
                </c:pt>
                <c:pt idx="288">
                  <c:v>163.85</c:v>
                </c:pt>
                <c:pt idx="289">
                  <c:v>163.85</c:v>
                </c:pt>
                <c:pt idx="290">
                  <c:v>163.85</c:v>
                </c:pt>
                <c:pt idx="291">
                  <c:v>163.85</c:v>
                </c:pt>
                <c:pt idx="292">
                  <c:v>163.85</c:v>
                </c:pt>
                <c:pt idx="293">
                  <c:v>163.85</c:v>
                </c:pt>
                <c:pt idx="294">
                  <c:v>163.85</c:v>
                </c:pt>
                <c:pt idx="295">
                  <c:v>163.85</c:v>
                </c:pt>
                <c:pt idx="296">
                  <c:v>163.85</c:v>
                </c:pt>
                <c:pt idx="297">
                  <c:v>163.85</c:v>
                </c:pt>
                <c:pt idx="298">
                  <c:v>163.85</c:v>
                </c:pt>
                <c:pt idx="299">
                  <c:v>163.85</c:v>
                </c:pt>
                <c:pt idx="300">
                  <c:v>163.85</c:v>
                </c:pt>
                <c:pt idx="301">
                  <c:v>163.85</c:v>
                </c:pt>
                <c:pt idx="302">
                  <c:v>163.85</c:v>
                </c:pt>
                <c:pt idx="303">
                  <c:v>163.85</c:v>
                </c:pt>
                <c:pt idx="304">
                  <c:v>163.85</c:v>
                </c:pt>
                <c:pt idx="305">
                  <c:v>163.85</c:v>
                </c:pt>
                <c:pt idx="306">
                  <c:v>163.85</c:v>
                </c:pt>
                <c:pt idx="307">
                  <c:v>163.85</c:v>
                </c:pt>
                <c:pt idx="308">
                  <c:v>163.85</c:v>
                </c:pt>
                <c:pt idx="309">
                  <c:v>163.85</c:v>
                </c:pt>
                <c:pt idx="310">
                  <c:v>163.85</c:v>
                </c:pt>
                <c:pt idx="311">
                  <c:v>163.85</c:v>
                </c:pt>
                <c:pt idx="312">
                  <c:v>163.85</c:v>
                </c:pt>
                <c:pt idx="313">
                  <c:v>163.85</c:v>
                </c:pt>
                <c:pt idx="314">
                  <c:v>163.85</c:v>
                </c:pt>
                <c:pt idx="315">
                  <c:v>163.85</c:v>
                </c:pt>
                <c:pt idx="316">
                  <c:v>163.85</c:v>
                </c:pt>
                <c:pt idx="317">
                  <c:v>163.85</c:v>
                </c:pt>
                <c:pt idx="318">
                  <c:v>163.85</c:v>
                </c:pt>
                <c:pt idx="319">
                  <c:v>163.85</c:v>
                </c:pt>
                <c:pt idx="320">
                  <c:v>163.85</c:v>
                </c:pt>
                <c:pt idx="321">
                  <c:v>163.85</c:v>
                </c:pt>
                <c:pt idx="322">
                  <c:v>163.85</c:v>
                </c:pt>
                <c:pt idx="323">
                  <c:v>163.85</c:v>
                </c:pt>
                <c:pt idx="324">
                  <c:v>163.85</c:v>
                </c:pt>
                <c:pt idx="325">
                  <c:v>163.85</c:v>
                </c:pt>
                <c:pt idx="326">
                  <c:v>163.85</c:v>
                </c:pt>
                <c:pt idx="327">
                  <c:v>163.85</c:v>
                </c:pt>
                <c:pt idx="328">
                  <c:v>163.85</c:v>
                </c:pt>
                <c:pt idx="329">
                  <c:v>163.85</c:v>
                </c:pt>
                <c:pt idx="330">
                  <c:v>163.85</c:v>
                </c:pt>
                <c:pt idx="331">
                  <c:v>163.85</c:v>
                </c:pt>
                <c:pt idx="332">
                  <c:v>163.85</c:v>
                </c:pt>
                <c:pt idx="333">
                  <c:v>163.85</c:v>
                </c:pt>
                <c:pt idx="334">
                  <c:v>163.85</c:v>
                </c:pt>
                <c:pt idx="335">
                  <c:v>163.85</c:v>
                </c:pt>
                <c:pt idx="336">
                  <c:v>163.85</c:v>
                </c:pt>
                <c:pt idx="337">
                  <c:v>163.85</c:v>
                </c:pt>
                <c:pt idx="338">
                  <c:v>163.85</c:v>
                </c:pt>
                <c:pt idx="339">
                  <c:v>163.85</c:v>
                </c:pt>
                <c:pt idx="340">
                  <c:v>163.85</c:v>
                </c:pt>
                <c:pt idx="341">
                  <c:v>163.85</c:v>
                </c:pt>
                <c:pt idx="342">
                  <c:v>163.85</c:v>
                </c:pt>
                <c:pt idx="343">
                  <c:v>163.85</c:v>
                </c:pt>
                <c:pt idx="344">
                  <c:v>163.85</c:v>
                </c:pt>
                <c:pt idx="345">
                  <c:v>163.85</c:v>
                </c:pt>
                <c:pt idx="346">
                  <c:v>163.85</c:v>
                </c:pt>
                <c:pt idx="347">
                  <c:v>163.85</c:v>
                </c:pt>
                <c:pt idx="348">
                  <c:v>163.85</c:v>
                </c:pt>
                <c:pt idx="349">
                  <c:v>163.85</c:v>
                </c:pt>
                <c:pt idx="350">
                  <c:v>163.85</c:v>
                </c:pt>
                <c:pt idx="351">
                  <c:v>163.85</c:v>
                </c:pt>
                <c:pt idx="352">
                  <c:v>163.85</c:v>
                </c:pt>
                <c:pt idx="353">
                  <c:v>163.85</c:v>
                </c:pt>
                <c:pt idx="354">
                  <c:v>163.85</c:v>
                </c:pt>
                <c:pt idx="355">
                  <c:v>163.85</c:v>
                </c:pt>
                <c:pt idx="356">
                  <c:v>163.85</c:v>
                </c:pt>
                <c:pt idx="357">
                  <c:v>163.85</c:v>
                </c:pt>
                <c:pt idx="358">
                  <c:v>163.85</c:v>
                </c:pt>
                <c:pt idx="359">
                  <c:v>163.85</c:v>
                </c:pt>
                <c:pt idx="360">
                  <c:v>163.85</c:v>
                </c:pt>
                <c:pt idx="361">
                  <c:v>163.85</c:v>
                </c:pt>
                <c:pt idx="362">
                  <c:v>163.85</c:v>
                </c:pt>
                <c:pt idx="363">
                  <c:v>163.85</c:v>
                </c:pt>
                <c:pt idx="364">
                  <c:v>163.85</c:v>
                </c:pt>
                <c:pt idx="365">
                  <c:v>163.85</c:v>
                </c:pt>
                <c:pt idx="366">
                  <c:v>163.85</c:v>
                </c:pt>
                <c:pt idx="367">
                  <c:v>163.85</c:v>
                </c:pt>
                <c:pt idx="368">
                  <c:v>163.85</c:v>
                </c:pt>
                <c:pt idx="369">
                  <c:v>163.85</c:v>
                </c:pt>
                <c:pt idx="370">
                  <c:v>163.85</c:v>
                </c:pt>
                <c:pt idx="371">
                  <c:v>163.85</c:v>
                </c:pt>
                <c:pt idx="372">
                  <c:v>163.85</c:v>
                </c:pt>
                <c:pt idx="373">
                  <c:v>163.85</c:v>
                </c:pt>
                <c:pt idx="374">
                  <c:v>163.85</c:v>
                </c:pt>
                <c:pt idx="375">
                  <c:v>163.85</c:v>
                </c:pt>
                <c:pt idx="376">
                  <c:v>163.85</c:v>
                </c:pt>
                <c:pt idx="377">
                  <c:v>163.85</c:v>
                </c:pt>
                <c:pt idx="378">
                  <c:v>163.85</c:v>
                </c:pt>
                <c:pt idx="379">
                  <c:v>163.85</c:v>
                </c:pt>
                <c:pt idx="380">
                  <c:v>163.85</c:v>
                </c:pt>
                <c:pt idx="381">
                  <c:v>163.85</c:v>
                </c:pt>
                <c:pt idx="382">
                  <c:v>163.85</c:v>
                </c:pt>
                <c:pt idx="383">
                  <c:v>163.85</c:v>
                </c:pt>
                <c:pt idx="384">
                  <c:v>163.85</c:v>
                </c:pt>
                <c:pt idx="385">
                  <c:v>163.85</c:v>
                </c:pt>
                <c:pt idx="386">
                  <c:v>163.85</c:v>
                </c:pt>
                <c:pt idx="387">
                  <c:v>163.85</c:v>
                </c:pt>
                <c:pt idx="388">
                  <c:v>163.85</c:v>
                </c:pt>
                <c:pt idx="389">
                  <c:v>163.85</c:v>
                </c:pt>
                <c:pt idx="390">
                  <c:v>163.85</c:v>
                </c:pt>
                <c:pt idx="391">
                  <c:v>163.85</c:v>
                </c:pt>
                <c:pt idx="392">
                  <c:v>163.85</c:v>
                </c:pt>
                <c:pt idx="393">
                  <c:v>163.85</c:v>
                </c:pt>
                <c:pt idx="394">
                  <c:v>163.85</c:v>
                </c:pt>
                <c:pt idx="395">
                  <c:v>163.85</c:v>
                </c:pt>
                <c:pt idx="396">
                  <c:v>163.85</c:v>
                </c:pt>
                <c:pt idx="397">
                  <c:v>163.85</c:v>
                </c:pt>
                <c:pt idx="398">
                  <c:v>163.85</c:v>
                </c:pt>
                <c:pt idx="399">
                  <c:v>163.85</c:v>
                </c:pt>
                <c:pt idx="400">
                  <c:v>163.85</c:v>
                </c:pt>
                <c:pt idx="401">
                  <c:v>163.85</c:v>
                </c:pt>
                <c:pt idx="402">
                  <c:v>163.85</c:v>
                </c:pt>
                <c:pt idx="403">
                  <c:v>163.85</c:v>
                </c:pt>
                <c:pt idx="404">
                  <c:v>163.85</c:v>
                </c:pt>
                <c:pt idx="405">
                  <c:v>163.85</c:v>
                </c:pt>
                <c:pt idx="406">
                  <c:v>163.85</c:v>
                </c:pt>
                <c:pt idx="407">
                  <c:v>163.85</c:v>
                </c:pt>
                <c:pt idx="408">
                  <c:v>163.85</c:v>
                </c:pt>
                <c:pt idx="409">
                  <c:v>163.85</c:v>
                </c:pt>
                <c:pt idx="410">
                  <c:v>163.85</c:v>
                </c:pt>
                <c:pt idx="411">
                  <c:v>163.85</c:v>
                </c:pt>
                <c:pt idx="412">
                  <c:v>163.85</c:v>
                </c:pt>
                <c:pt idx="413">
                  <c:v>163.85</c:v>
                </c:pt>
                <c:pt idx="414">
                  <c:v>163.85</c:v>
                </c:pt>
                <c:pt idx="415">
                  <c:v>163.85</c:v>
                </c:pt>
                <c:pt idx="416">
                  <c:v>163.85</c:v>
                </c:pt>
                <c:pt idx="417">
                  <c:v>163.85</c:v>
                </c:pt>
                <c:pt idx="418">
                  <c:v>163.85</c:v>
                </c:pt>
                <c:pt idx="419">
                  <c:v>163.85</c:v>
                </c:pt>
                <c:pt idx="420">
                  <c:v>163.85</c:v>
                </c:pt>
                <c:pt idx="421">
                  <c:v>163.85</c:v>
                </c:pt>
                <c:pt idx="422">
                  <c:v>163.85</c:v>
                </c:pt>
                <c:pt idx="423">
                  <c:v>163.85</c:v>
                </c:pt>
                <c:pt idx="424">
                  <c:v>163.85</c:v>
                </c:pt>
                <c:pt idx="425">
                  <c:v>163.85</c:v>
                </c:pt>
                <c:pt idx="426">
                  <c:v>163.85</c:v>
                </c:pt>
                <c:pt idx="427">
                  <c:v>163.85</c:v>
                </c:pt>
                <c:pt idx="428">
                  <c:v>163.85</c:v>
                </c:pt>
                <c:pt idx="429">
                  <c:v>163.85</c:v>
                </c:pt>
                <c:pt idx="430">
                  <c:v>163.85</c:v>
                </c:pt>
                <c:pt idx="431">
                  <c:v>163.85</c:v>
                </c:pt>
                <c:pt idx="432">
                  <c:v>163.85</c:v>
                </c:pt>
                <c:pt idx="433">
                  <c:v>163.85</c:v>
                </c:pt>
                <c:pt idx="434">
                  <c:v>163.85</c:v>
                </c:pt>
                <c:pt idx="435">
                  <c:v>163.85</c:v>
                </c:pt>
                <c:pt idx="436">
                  <c:v>163.85</c:v>
                </c:pt>
                <c:pt idx="437">
                  <c:v>163.85</c:v>
                </c:pt>
                <c:pt idx="438">
                  <c:v>163.85</c:v>
                </c:pt>
                <c:pt idx="439">
                  <c:v>163.85</c:v>
                </c:pt>
                <c:pt idx="440">
                  <c:v>163.85</c:v>
                </c:pt>
                <c:pt idx="441">
                  <c:v>163.85</c:v>
                </c:pt>
                <c:pt idx="442">
                  <c:v>163.85</c:v>
                </c:pt>
                <c:pt idx="443">
                  <c:v>163.85</c:v>
                </c:pt>
                <c:pt idx="444">
                  <c:v>163.85</c:v>
                </c:pt>
                <c:pt idx="445">
                  <c:v>163.85</c:v>
                </c:pt>
                <c:pt idx="446">
                  <c:v>163.85</c:v>
                </c:pt>
                <c:pt idx="447">
                  <c:v>163.85</c:v>
                </c:pt>
                <c:pt idx="448">
                  <c:v>163.85</c:v>
                </c:pt>
                <c:pt idx="449">
                  <c:v>163.85</c:v>
                </c:pt>
                <c:pt idx="450">
                  <c:v>163.85</c:v>
                </c:pt>
                <c:pt idx="451">
                  <c:v>163.85</c:v>
                </c:pt>
                <c:pt idx="452">
                  <c:v>163.85</c:v>
                </c:pt>
                <c:pt idx="453">
                  <c:v>163.85</c:v>
                </c:pt>
                <c:pt idx="454">
                  <c:v>163.85</c:v>
                </c:pt>
                <c:pt idx="455">
                  <c:v>163.85</c:v>
                </c:pt>
                <c:pt idx="456">
                  <c:v>163.85</c:v>
                </c:pt>
                <c:pt idx="457">
                  <c:v>163.85</c:v>
                </c:pt>
                <c:pt idx="458">
                  <c:v>163.85</c:v>
                </c:pt>
                <c:pt idx="459">
                  <c:v>163.85</c:v>
                </c:pt>
                <c:pt idx="460">
                  <c:v>163.85</c:v>
                </c:pt>
                <c:pt idx="461">
                  <c:v>163.85</c:v>
                </c:pt>
                <c:pt idx="462">
                  <c:v>163.85</c:v>
                </c:pt>
                <c:pt idx="463">
                  <c:v>163.85</c:v>
                </c:pt>
                <c:pt idx="464">
                  <c:v>163.85</c:v>
                </c:pt>
                <c:pt idx="465">
                  <c:v>163.85</c:v>
                </c:pt>
                <c:pt idx="466">
                  <c:v>163.85</c:v>
                </c:pt>
                <c:pt idx="467">
                  <c:v>163.85</c:v>
                </c:pt>
                <c:pt idx="468">
                  <c:v>163.85</c:v>
                </c:pt>
                <c:pt idx="469">
                  <c:v>163.85</c:v>
                </c:pt>
                <c:pt idx="470">
                  <c:v>163.85</c:v>
                </c:pt>
                <c:pt idx="471">
                  <c:v>163.85</c:v>
                </c:pt>
                <c:pt idx="472">
                  <c:v>163.85</c:v>
                </c:pt>
                <c:pt idx="473">
                  <c:v>163.85</c:v>
                </c:pt>
                <c:pt idx="474">
                  <c:v>163.85</c:v>
                </c:pt>
                <c:pt idx="475">
                  <c:v>163.85</c:v>
                </c:pt>
                <c:pt idx="476">
                  <c:v>163.85</c:v>
                </c:pt>
                <c:pt idx="477">
                  <c:v>163.85</c:v>
                </c:pt>
                <c:pt idx="478">
                  <c:v>163.85</c:v>
                </c:pt>
                <c:pt idx="479">
                  <c:v>163.85</c:v>
                </c:pt>
                <c:pt idx="480">
                  <c:v>163.85</c:v>
                </c:pt>
                <c:pt idx="481">
                  <c:v>163.85</c:v>
                </c:pt>
                <c:pt idx="482">
                  <c:v>163.85</c:v>
                </c:pt>
                <c:pt idx="483">
                  <c:v>163.85</c:v>
                </c:pt>
                <c:pt idx="484">
                  <c:v>163.85</c:v>
                </c:pt>
                <c:pt idx="485">
                  <c:v>163.85</c:v>
                </c:pt>
                <c:pt idx="486">
                  <c:v>163.85</c:v>
                </c:pt>
                <c:pt idx="487">
                  <c:v>163.85</c:v>
                </c:pt>
                <c:pt idx="488">
                  <c:v>163.85</c:v>
                </c:pt>
                <c:pt idx="489">
                  <c:v>163.85</c:v>
                </c:pt>
                <c:pt idx="490">
                  <c:v>163.85</c:v>
                </c:pt>
                <c:pt idx="491">
                  <c:v>163.85</c:v>
                </c:pt>
                <c:pt idx="492">
                  <c:v>163.85</c:v>
                </c:pt>
                <c:pt idx="493">
                  <c:v>163.85</c:v>
                </c:pt>
                <c:pt idx="494">
                  <c:v>163.85</c:v>
                </c:pt>
                <c:pt idx="495">
                  <c:v>163.85</c:v>
                </c:pt>
                <c:pt idx="496">
                  <c:v>163.85</c:v>
                </c:pt>
                <c:pt idx="497">
                  <c:v>163.85</c:v>
                </c:pt>
                <c:pt idx="498">
                  <c:v>163.85</c:v>
                </c:pt>
                <c:pt idx="499">
                  <c:v>163.85</c:v>
                </c:pt>
                <c:pt idx="500">
                  <c:v>163.85</c:v>
                </c:pt>
                <c:pt idx="501">
                  <c:v>163.85</c:v>
                </c:pt>
                <c:pt idx="502">
                  <c:v>163.85</c:v>
                </c:pt>
                <c:pt idx="503">
                  <c:v>163.85</c:v>
                </c:pt>
                <c:pt idx="504">
                  <c:v>163.85</c:v>
                </c:pt>
                <c:pt idx="505">
                  <c:v>163.85</c:v>
                </c:pt>
                <c:pt idx="506">
                  <c:v>163.85</c:v>
                </c:pt>
                <c:pt idx="507">
                  <c:v>163.85</c:v>
                </c:pt>
                <c:pt idx="508">
                  <c:v>163.85</c:v>
                </c:pt>
                <c:pt idx="509">
                  <c:v>163.85</c:v>
                </c:pt>
                <c:pt idx="510">
                  <c:v>163.85</c:v>
                </c:pt>
                <c:pt idx="511">
                  <c:v>163.85</c:v>
                </c:pt>
                <c:pt idx="512">
                  <c:v>163.85</c:v>
                </c:pt>
                <c:pt idx="513">
                  <c:v>163.85</c:v>
                </c:pt>
                <c:pt idx="514">
                  <c:v>163.85</c:v>
                </c:pt>
                <c:pt idx="515">
                  <c:v>163.85</c:v>
                </c:pt>
                <c:pt idx="516">
                  <c:v>163.85</c:v>
                </c:pt>
                <c:pt idx="517">
                  <c:v>163.85</c:v>
                </c:pt>
                <c:pt idx="518">
                  <c:v>163.85</c:v>
                </c:pt>
                <c:pt idx="519">
                  <c:v>163.85</c:v>
                </c:pt>
                <c:pt idx="520">
                  <c:v>163.85</c:v>
                </c:pt>
                <c:pt idx="521">
                  <c:v>163.85</c:v>
                </c:pt>
                <c:pt idx="522">
                  <c:v>163.85</c:v>
                </c:pt>
                <c:pt idx="523">
                  <c:v>163.85</c:v>
                </c:pt>
                <c:pt idx="524">
                  <c:v>163.85</c:v>
                </c:pt>
                <c:pt idx="525">
                  <c:v>163.85</c:v>
                </c:pt>
                <c:pt idx="526">
                  <c:v>163.85</c:v>
                </c:pt>
                <c:pt idx="527">
                  <c:v>163.85</c:v>
                </c:pt>
                <c:pt idx="528">
                  <c:v>163.85</c:v>
                </c:pt>
                <c:pt idx="529">
                  <c:v>163.85</c:v>
                </c:pt>
                <c:pt idx="530">
                  <c:v>163.85</c:v>
                </c:pt>
                <c:pt idx="531">
                  <c:v>163.85</c:v>
                </c:pt>
                <c:pt idx="532">
                  <c:v>163.85</c:v>
                </c:pt>
                <c:pt idx="533">
                  <c:v>163.85</c:v>
                </c:pt>
                <c:pt idx="534">
                  <c:v>163.85</c:v>
                </c:pt>
                <c:pt idx="535">
                  <c:v>163.85</c:v>
                </c:pt>
                <c:pt idx="536">
                  <c:v>163.85</c:v>
                </c:pt>
                <c:pt idx="537">
                  <c:v>163.85</c:v>
                </c:pt>
                <c:pt idx="538">
                  <c:v>163.85</c:v>
                </c:pt>
                <c:pt idx="539">
                  <c:v>163.85</c:v>
                </c:pt>
                <c:pt idx="540">
                  <c:v>163.85</c:v>
                </c:pt>
                <c:pt idx="541">
                  <c:v>163.85</c:v>
                </c:pt>
                <c:pt idx="542">
                  <c:v>163.85</c:v>
                </c:pt>
                <c:pt idx="543">
                  <c:v>163.85</c:v>
                </c:pt>
                <c:pt idx="544">
                  <c:v>163.85</c:v>
                </c:pt>
                <c:pt idx="545">
                  <c:v>163.85</c:v>
                </c:pt>
                <c:pt idx="546">
                  <c:v>163.85</c:v>
                </c:pt>
                <c:pt idx="547">
                  <c:v>163.85</c:v>
                </c:pt>
                <c:pt idx="548">
                  <c:v>163.85</c:v>
                </c:pt>
                <c:pt idx="549">
                  <c:v>163.85</c:v>
                </c:pt>
                <c:pt idx="550">
                  <c:v>163.85</c:v>
                </c:pt>
                <c:pt idx="551">
                  <c:v>163.85</c:v>
                </c:pt>
                <c:pt idx="552">
                  <c:v>163.85</c:v>
                </c:pt>
                <c:pt idx="553">
                  <c:v>163.85</c:v>
                </c:pt>
                <c:pt idx="554">
                  <c:v>163.85</c:v>
                </c:pt>
                <c:pt idx="555">
                  <c:v>163.85</c:v>
                </c:pt>
                <c:pt idx="556">
                  <c:v>163.85</c:v>
                </c:pt>
                <c:pt idx="557">
                  <c:v>163.85</c:v>
                </c:pt>
                <c:pt idx="558">
                  <c:v>163.85</c:v>
                </c:pt>
                <c:pt idx="559">
                  <c:v>163.85</c:v>
                </c:pt>
                <c:pt idx="560">
                  <c:v>163.85</c:v>
                </c:pt>
                <c:pt idx="561">
                  <c:v>163.85</c:v>
                </c:pt>
                <c:pt idx="562">
                  <c:v>163.85</c:v>
                </c:pt>
                <c:pt idx="563">
                  <c:v>163.85</c:v>
                </c:pt>
                <c:pt idx="564">
                  <c:v>163.85</c:v>
                </c:pt>
                <c:pt idx="565">
                  <c:v>163.85</c:v>
                </c:pt>
                <c:pt idx="566">
                  <c:v>163.85</c:v>
                </c:pt>
                <c:pt idx="567">
                  <c:v>163.85</c:v>
                </c:pt>
                <c:pt idx="568">
                  <c:v>163.85</c:v>
                </c:pt>
                <c:pt idx="569">
                  <c:v>163.85</c:v>
                </c:pt>
                <c:pt idx="570">
                  <c:v>163.85</c:v>
                </c:pt>
                <c:pt idx="571">
                  <c:v>163.85</c:v>
                </c:pt>
                <c:pt idx="572">
                  <c:v>163.85</c:v>
                </c:pt>
                <c:pt idx="573">
                  <c:v>163.85</c:v>
                </c:pt>
                <c:pt idx="574">
                  <c:v>163.85</c:v>
                </c:pt>
                <c:pt idx="575">
                  <c:v>163.85</c:v>
                </c:pt>
                <c:pt idx="576">
                  <c:v>163.85</c:v>
                </c:pt>
                <c:pt idx="577">
                  <c:v>163.85</c:v>
                </c:pt>
                <c:pt idx="578">
                  <c:v>163.85</c:v>
                </c:pt>
                <c:pt idx="579">
                  <c:v>163.85</c:v>
                </c:pt>
                <c:pt idx="580">
                  <c:v>163.85</c:v>
                </c:pt>
                <c:pt idx="581">
                  <c:v>163.85</c:v>
                </c:pt>
                <c:pt idx="582">
                  <c:v>163.85</c:v>
                </c:pt>
                <c:pt idx="583">
                  <c:v>163.85</c:v>
                </c:pt>
                <c:pt idx="584">
                  <c:v>163.85</c:v>
                </c:pt>
                <c:pt idx="585">
                  <c:v>163.85</c:v>
                </c:pt>
                <c:pt idx="586">
                  <c:v>163.85</c:v>
                </c:pt>
                <c:pt idx="587">
                  <c:v>163.85</c:v>
                </c:pt>
                <c:pt idx="588">
                  <c:v>163.85</c:v>
                </c:pt>
                <c:pt idx="589">
                  <c:v>163.85</c:v>
                </c:pt>
                <c:pt idx="590">
                  <c:v>163.85</c:v>
                </c:pt>
                <c:pt idx="591">
                  <c:v>163.85</c:v>
                </c:pt>
                <c:pt idx="592">
                  <c:v>163.85</c:v>
                </c:pt>
                <c:pt idx="593">
                  <c:v>163.85</c:v>
                </c:pt>
                <c:pt idx="594">
                  <c:v>163.85</c:v>
                </c:pt>
                <c:pt idx="595">
                  <c:v>163.85</c:v>
                </c:pt>
                <c:pt idx="596">
                  <c:v>163.85</c:v>
                </c:pt>
                <c:pt idx="597">
                  <c:v>163.85</c:v>
                </c:pt>
                <c:pt idx="598">
                  <c:v>163.85</c:v>
                </c:pt>
                <c:pt idx="599">
                  <c:v>163.85</c:v>
                </c:pt>
                <c:pt idx="600">
                  <c:v>163.85</c:v>
                </c:pt>
                <c:pt idx="601">
                  <c:v>163.85</c:v>
                </c:pt>
                <c:pt idx="602">
                  <c:v>163.85</c:v>
                </c:pt>
                <c:pt idx="603">
                  <c:v>163.85</c:v>
                </c:pt>
                <c:pt idx="604">
                  <c:v>163.85</c:v>
                </c:pt>
                <c:pt idx="605">
                  <c:v>163.85</c:v>
                </c:pt>
                <c:pt idx="606">
                  <c:v>163.85</c:v>
                </c:pt>
                <c:pt idx="607">
                  <c:v>163.85</c:v>
                </c:pt>
                <c:pt idx="608">
                  <c:v>163.85</c:v>
                </c:pt>
                <c:pt idx="609">
                  <c:v>163.85</c:v>
                </c:pt>
                <c:pt idx="610">
                  <c:v>163.85</c:v>
                </c:pt>
                <c:pt idx="611">
                  <c:v>163.85</c:v>
                </c:pt>
                <c:pt idx="612">
                  <c:v>163.85</c:v>
                </c:pt>
                <c:pt idx="613">
                  <c:v>163.85</c:v>
                </c:pt>
                <c:pt idx="614">
                  <c:v>163.85</c:v>
                </c:pt>
                <c:pt idx="615">
                  <c:v>163.85</c:v>
                </c:pt>
                <c:pt idx="616">
                  <c:v>163.85</c:v>
                </c:pt>
                <c:pt idx="617">
                  <c:v>163.85</c:v>
                </c:pt>
                <c:pt idx="618">
                  <c:v>163.85</c:v>
                </c:pt>
                <c:pt idx="619">
                  <c:v>163.85</c:v>
                </c:pt>
                <c:pt idx="620">
                  <c:v>163.85</c:v>
                </c:pt>
                <c:pt idx="621">
                  <c:v>163.85</c:v>
                </c:pt>
                <c:pt idx="622">
                  <c:v>163.85</c:v>
                </c:pt>
                <c:pt idx="623">
                  <c:v>163.85</c:v>
                </c:pt>
                <c:pt idx="624">
                  <c:v>163.85</c:v>
                </c:pt>
                <c:pt idx="625">
                  <c:v>163.85</c:v>
                </c:pt>
                <c:pt idx="626">
                  <c:v>163.85</c:v>
                </c:pt>
                <c:pt idx="627">
                  <c:v>163.85</c:v>
                </c:pt>
                <c:pt idx="628">
                  <c:v>163.85</c:v>
                </c:pt>
                <c:pt idx="629">
                  <c:v>163.85</c:v>
                </c:pt>
                <c:pt idx="630">
                  <c:v>163.85</c:v>
                </c:pt>
                <c:pt idx="631">
                  <c:v>163.85</c:v>
                </c:pt>
                <c:pt idx="632">
                  <c:v>163.85</c:v>
                </c:pt>
                <c:pt idx="633">
                  <c:v>163.85</c:v>
                </c:pt>
                <c:pt idx="634">
                  <c:v>163.85</c:v>
                </c:pt>
                <c:pt idx="635">
                  <c:v>163.85</c:v>
                </c:pt>
                <c:pt idx="636">
                  <c:v>163.85</c:v>
                </c:pt>
                <c:pt idx="637">
                  <c:v>163.85</c:v>
                </c:pt>
                <c:pt idx="638">
                  <c:v>163.85</c:v>
                </c:pt>
                <c:pt idx="639">
                  <c:v>163.85</c:v>
                </c:pt>
                <c:pt idx="640">
                  <c:v>163.85</c:v>
                </c:pt>
                <c:pt idx="641">
                  <c:v>163.85</c:v>
                </c:pt>
                <c:pt idx="642">
                  <c:v>163.85</c:v>
                </c:pt>
                <c:pt idx="643">
                  <c:v>163.85</c:v>
                </c:pt>
                <c:pt idx="644">
                  <c:v>163.85</c:v>
                </c:pt>
                <c:pt idx="645">
                  <c:v>163.85</c:v>
                </c:pt>
                <c:pt idx="646">
                  <c:v>163.85</c:v>
                </c:pt>
                <c:pt idx="647">
                  <c:v>163.85</c:v>
                </c:pt>
                <c:pt idx="648">
                  <c:v>163.85</c:v>
                </c:pt>
                <c:pt idx="649">
                  <c:v>163.85</c:v>
                </c:pt>
                <c:pt idx="650">
                  <c:v>163.85</c:v>
                </c:pt>
                <c:pt idx="651">
                  <c:v>163.85</c:v>
                </c:pt>
                <c:pt idx="652">
                  <c:v>163.85</c:v>
                </c:pt>
                <c:pt idx="653">
                  <c:v>163.85</c:v>
                </c:pt>
                <c:pt idx="654">
                  <c:v>163.85</c:v>
                </c:pt>
                <c:pt idx="655">
                  <c:v>163.85</c:v>
                </c:pt>
                <c:pt idx="656">
                  <c:v>163.85</c:v>
                </c:pt>
                <c:pt idx="657">
                  <c:v>163.85</c:v>
                </c:pt>
                <c:pt idx="658">
                  <c:v>163.85</c:v>
                </c:pt>
                <c:pt idx="659">
                  <c:v>163.85</c:v>
                </c:pt>
                <c:pt idx="660">
                  <c:v>163.85</c:v>
                </c:pt>
                <c:pt idx="661">
                  <c:v>163.85</c:v>
                </c:pt>
                <c:pt idx="662">
                  <c:v>163.85</c:v>
                </c:pt>
                <c:pt idx="663">
                  <c:v>163.85</c:v>
                </c:pt>
                <c:pt idx="664">
                  <c:v>163.85</c:v>
                </c:pt>
                <c:pt idx="665">
                  <c:v>163.85</c:v>
                </c:pt>
                <c:pt idx="666">
                  <c:v>163.85</c:v>
                </c:pt>
                <c:pt idx="667">
                  <c:v>163.85</c:v>
                </c:pt>
                <c:pt idx="668">
                  <c:v>163.85</c:v>
                </c:pt>
                <c:pt idx="669">
                  <c:v>163.85</c:v>
                </c:pt>
                <c:pt idx="670">
                  <c:v>163.85</c:v>
                </c:pt>
                <c:pt idx="671">
                  <c:v>163.85</c:v>
                </c:pt>
                <c:pt idx="672">
                  <c:v>163.85</c:v>
                </c:pt>
                <c:pt idx="673">
                  <c:v>163.85</c:v>
                </c:pt>
                <c:pt idx="674">
                  <c:v>163.85</c:v>
                </c:pt>
                <c:pt idx="675">
                  <c:v>163.85</c:v>
                </c:pt>
                <c:pt idx="676">
                  <c:v>163.85</c:v>
                </c:pt>
                <c:pt idx="677">
                  <c:v>163.85</c:v>
                </c:pt>
                <c:pt idx="678">
                  <c:v>163.85</c:v>
                </c:pt>
                <c:pt idx="679">
                  <c:v>163.85</c:v>
                </c:pt>
                <c:pt idx="680">
                  <c:v>163.85</c:v>
                </c:pt>
                <c:pt idx="681">
                  <c:v>163.85</c:v>
                </c:pt>
                <c:pt idx="682">
                  <c:v>163.85</c:v>
                </c:pt>
                <c:pt idx="683">
                  <c:v>163.85</c:v>
                </c:pt>
                <c:pt idx="684">
                  <c:v>163.85</c:v>
                </c:pt>
                <c:pt idx="685">
                  <c:v>163.85</c:v>
                </c:pt>
                <c:pt idx="686">
                  <c:v>163.85</c:v>
                </c:pt>
                <c:pt idx="687">
                  <c:v>163.85</c:v>
                </c:pt>
                <c:pt idx="688">
                  <c:v>163.85</c:v>
                </c:pt>
                <c:pt idx="689">
                  <c:v>163.85</c:v>
                </c:pt>
                <c:pt idx="690">
                  <c:v>163.85</c:v>
                </c:pt>
                <c:pt idx="691">
                  <c:v>163.85</c:v>
                </c:pt>
                <c:pt idx="692">
                  <c:v>163.85</c:v>
                </c:pt>
                <c:pt idx="693">
                  <c:v>163.85</c:v>
                </c:pt>
                <c:pt idx="694">
                  <c:v>163.85</c:v>
                </c:pt>
                <c:pt idx="695">
                  <c:v>163.85</c:v>
                </c:pt>
                <c:pt idx="696">
                  <c:v>163.85</c:v>
                </c:pt>
                <c:pt idx="697">
                  <c:v>163.85</c:v>
                </c:pt>
                <c:pt idx="698">
                  <c:v>163.85</c:v>
                </c:pt>
                <c:pt idx="699">
                  <c:v>163.85</c:v>
                </c:pt>
                <c:pt idx="700">
                  <c:v>163.85</c:v>
                </c:pt>
                <c:pt idx="701">
                  <c:v>163.85</c:v>
                </c:pt>
                <c:pt idx="702">
                  <c:v>163.85</c:v>
                </c:pt>
                <c:pt idx="703">
                  <c:v>163.85</c:v>
                </c:pt>
                <c:pt idx="704">
                  <c:v>163.85</c:v>
                </c:pt>
                <c:pt idx="705">
                  <c:v>163.85</c:v>
                </c:pt>
                <c:pt idx="706">
                  <c:v>163.85</c:v>
                </c:pt>
                <c:pt idx="707">
                  <c:v>163.85</c:v>
                </c:pt>
                <c:pt idx="708">
                  <c:v>163.85</c:v>
                </c:pt>
                <c:pt idx="709">
                  <c:v>163.85</c:v>
                </c:pt>
                <c:pt idx="710">
                  <c:v>163.85</c:v>
                </c:pt>
                <c:pt idx="711">
                  <c:v>163.85</c:v>
                </c:pt>
                <c:pt idx="712">
                  <c:v>163.85</c:v>
                </c:pt>
                <c:pt idx="713">
                  <c:v>163.85</c:v>
                </c:pt>
                <c:pt idx="714">
                  <c:v>163.85</c:v>
                </c:pt>
                <c:pt idx="715">
                  <c:v>163.85</c:v>
                </c:pt>
                <c:pt idx="716">
                  <c:v>163.85</c:v>
                </c:pt>
                <c:pt idx="717">
                  <c:v>163.85</c:v>
                </c:pt>
                <c:pt idx="718">
                  <c:v>163.85</c:v>
                </c:pt>
                <c:pt idx="719">
                  <c:v>163.85</c:v>
                </c:pt>
                <c:pt idx="720">
                  <c:v>163.85</c:v>
                </c:pt>
                <c:pt idx="721">
                  <c:v>163.85</c:v>
                </c:pt>
                <c:pt idx="722">
                  <c:v>163.85</c:v>
                </c:pt>
                <c:pt idx="723">
                  <c:v>163.85</c:v>
                </c:pt>
                <c:pt idx="724">
                  <c:v>163.85</c:v>
                </c:pt>
                <c:pt idx="725">
                  <c:v>163.85</c:v>
                </c:pt>
                <c:pt idx="726">
                  <c:v>163.85</c:v>
                </c:pt>
                <c:pt idx="727">
                  <c:v>163.85</c:v>
                </c:pt>
                <c:pt idx="728">
                  <c:v>163.85</c:v>
                </c:pt>
                <c:pt idx="729">
                  <c:v>163.85</c:v>
                </c:pt>
                <c:pt idx="730">
                  <c:v>163.85</c:v>
                </c:pt>
                <c:pt idx="731">
                  <c:v>163.85</c:v>
                </c:pt>
                <c:pt idx="732">
                  <c:v>163.85</c:v>
                </c:pt>
                <c:pt idx="733">
                  <c:v>163.85</c:v>
                </c:pt>
                <c:pt idx="734">
                  <c:v>163.85</c:v>
                </c:pt>
                <c:pt idx="735">
                  <c:v>163.85</c:v>
                </c:pt>
                <c:pt idx="736">
                  <c:v>163.85</c:v>
                </c:pt>
                <c:pt idx="737">
                  <c:v>163.85</c:v>
                </c:pt>
                <c:pt idx="738">
                  <c:v>163.85</c:v>
                </c:pt>
                <c:pt idx="739">
                  <c:v>163.85</c:v>
                </c:pt>
                <c:pt idx="740">
                  <c:v>163.85</c:v>
                </c:pt>
                <c:pt idx="741">
                  <c:v>163.85</c:v>
                </c:pt>
                <c:pt idx="742">
                  <c:v>163.85</c:v>
                </c:pt>
                <c:pt idx="743">
                  <c:v>163.85</c:v>
                </c:pt>
                <c:pt idx="744">
                  <c:v>163.85</c:v>
                </c:pt>
                <c:pt idx="745">
                  <c:v>163.85</c:v>
                </c:pt>
                <c:pt idx="746">
                  <c:v>163.85</c:v>
                </c:pt>
                <c:pt idx="747">
                  <c:v>163.85</c:v>
                </c:pt>
                <c:pt idx="748">
                  <c:v>163.85</c:v>
                </c:pt>
                <c:pt idx="749">
                  <c:v>163.85</c:v>
                </c:pt>
                <c:pt idx="750">
                  <c:v>163.85</c:v>
                </c:pt>
                <c:pt idx="751">
                  <c:v>163.85</c:v>
                </c:pt>
                <c:pt idx="752">
                  <c:v>163.85</c:v>
                </c:pt>
                <c:pt idx="753">
                  <c:v>163.85</c:v>
                </c:pt>
                <c:pt idx="754">
                  <c:v>163.85</c:v>
                </c:pt>
                <c:pt idx="755">
                  <c:v>163.85</c:v>
                </c:pt>
                <c:pt idx="756">
                  <c:v>163.85</c:v>
                </c:pt>
                <c:pt idx="757">
                  <c:v>163.85</c:v>
                </c:pt>
                <c:pt idx="758">
                  <c:v>163.85</c:v>
                </c:pt>
                <c:pt idx="759">
                  <c:v>163.85</c:v>
                </c:pt>
                <c:pt idx="760">
                  <c:v>163.85</c:v>
                </c:pt>
                <c:pt idx="761">
                  <c:v>163.85</c:v>
                </c:pt>
                <c:pt idx="762">
                  <c:v>163.85</c:v>
                </c:pt>
                <c:pt idx="763">
                  <c:v>163.85</c:v>
                </c:pt>
                <c:pt idx="764">
                  <c:v>163.85</c:v>
                </c:pt>
                <c:pt idx="765">
                  <c:v>163.85</c:v>
                </c:pt>
                <c:pt idx="766">
                  <c:v>163.85</c:v>
                </c:pt>
                <c:pt idx="767">
                  <c:v>163.85</c:v>
                </c:pt>
                <c:pt idx="768">
                  <c:v>163.85</c:v>
                </c:pt>
                <c:pt idx="769">
                  <c:v>163.85</c:v>
                </c:pt>
                <c:pt idx="770">
                  <c:v>163.85</c:v>
                </c:pt>
                <c:pt idx="771">
                  <c:v>163.85</c:v>
                </c:pt>
                <c:pt idx="772">
                  <c:v>163.85</c:v>
                </c:pt>
                <c:pt idx="773">
                  <c:v>163.85</c:v>
                </c:pt>
                <c:pt idx="774">
                  <c:v>163.85</c:v>
                </c:pt>
                <c:pt idx="775">
                  <c:v>163.85</c:v>
                </c:pt>
                <c:pt idx="776">
                  <c:v>163.85</c:v>
                </c:pt>
                <c:pt idx="777">
                  <c:v>163.85</c:v>
                </c:pt>
                <c:pt idx="778">
                  <c:v>163.85</c:v>
                </c:pt>
                <c:pt idx="779">
                  <c:v>163.85</c:v>
                </c:pt>
                <c:pt idx="780">
                  <c:v>163.85</c:v>
                </c:pt>
                <c:pt idx="781">
                  <c:v>163.85</c:v>
                </c:pt>
                <c:pt idx="782">
                  <c:v>163.85</c:v>
                </c:pt>
                <c:pt idx="783">
                  <c:v>163.85</c:v>
                </c:pt>
                <c:pt idx="784">
                  <c:v>163.85</c:v>
                </c:pt>
                <c:pt idx="785">
                  <c:v>163.85</c:v>
                </c:pt>
                <c:pt idx="786">
                  <c:v>163.85</c:v>
                </c:pt>
                <c:pt idx="787">
                  <c:v>163.85</c:v>
                </c:pt>
                <c:pt idx="788">
                  <c:v>163.85</c:v>
                </c:pt>
                <c:pt idx="789">
                  <c:v>163.85</c:v>
                </c:pt>
                <c:pt idx="790">
                  <c:v>163.85</c:v>
                </c:pt>
                <c:pt idx="791">
                  <c:v>163.85</c:v>
                </c:pt>
                <c:pt idx="792">
                  <c:v>163.85</c:v>
                </c:pt>
                <c:pt idx="793">
                  <c:v>163.85</c:v>
                </c:pt>
                <c:pt idx="794">
                  <c:v>163.85</c:v>
                </c:pt>
                <c:pt idx="795">
                  <c:v>163.85</c:v>
                </c:pt>
                <c:pt idx="796">
                  <c:v>163.85</c:v>
                </c:pt>
                <c:pt idx="797">
                  <c:v>163.85</c:v>
                </c:pt>
                <c:pt idx="798">
                  <c:v>163.85</c:v>
                </c:pt>
                <c:pt idx="799">
                  <c:v>163.85</c:v>
                </c:pt>
                <c:pt idx="800">
                  <c:v>163.85</c:v>
                </c:pt>
                <c:pt idx="801">
                  <c:v>163.85</c:v>
                </c:pt>
                <c:pt idx="802">
                  <c:v>163.85</c:v>
                </c:pt>
                <c:pt idx="803">
                  <c:v>163.85</c:v>
                </c:pt>
                <c:pt idx="804">
                  <c:v>163.85</c:v>
                </c:pt>
                <c:pt idx="805">
                  <c:v>163.85</c:v>
                </c:pt>
                <c:pt idx="806">
                  <c:v>163.85</c:v>
                </c:pt>
                <c:pt idx="807">
                  <c:v>163.85</c:v>
                </c:pt>
                <c:pt idx="808">
                  <c:v>163.85</c:v>
                </c:pt>
                <c:pt idx="809">
                  <c:v>163.85</c:v>
                </c:pt>
                <c:pt idx="810">
                  <c:v>163.85</c:v>
                </c:pt>
                <c:pt idx="811">
                  <c:v>163.85</c:v>
                </c:pt>
                <c:pt idx="812">
                  <c:v>163.85</c:v>
                </c:pt>
                <c:pt idx="813">
                  <c:v>163.85</c:v>
                </c:pt>
                <c:pt idx="814">
                  <c:v>163.85</c:v>
                </c:pt>
                <c:pt idx="815">
                  <c:v>163.85</c:v>
                </c:pt>
                <c:pt idx="816">
                  <c:v>163.85</c:v>
                </c:pt>
                <c:pt idx="817">
                  <c:v>163.85</c:v>
                </c:pt>
                <c:pt idx="818">
                  <c:v>163.85</c:v>
                </c:pt>
                <c:pt idx="819">
                  <c:v>163.85</c:v>
                </c:pt>
                <c:pt idx="820">
                  <c:v>163.85</c:v>
                </c:pt>
                <c:pt idx="821">
                  <c:v>163.85</c:v>
                </c:pt>
                <c:pt idx="822">
                  <c:v>163.85</c:v>
                </c:pt>
                <c:pt idx="823">
                  <c:v>163.85</c:v>
                </c:pt>
                <c:pt idx="824">
                  <c:v>163.85</c:v>
                </c:pt>
                <c:pt idx="825">
                  <c:v>163.85</c:v>
                </c:pt>
                <c:pt idx="826">
                  <c:v>163.85</c:v>
                </c:pt>
                <c:pt idx="827">
                  <c:v>163.85</c:v>
                </c:pt>
                <c:pt idx="828">
                  <c:v>163.85</c:v>
                </c:pt>
                <c:pt idx="829">
                  <c:v>163.85</c:v>
                </c:pt>
                <c:pt idx="830">
                  <c:v>163.85</c:v>
                </c:pt>
                <c:pt idx="831">
                  <c:v>163.85</c:v>
                </c:pt>
                <c:pt idx="832">
                  <c:v>163.85</c:v>
                </c:pt>
                <c:pt idx="833">
                  <c:v>163.85</c:v>
                </c:pt>
                <c:pt idx="834">
                  <c:v>163.85</c:v>
                </c:pt>
                <c:pt idx="835">
                  <c:v>163.85</c:v>
                </c:pt>
                <c:pt idx="836">
                  <c:v>163.85</c:v>
                </c:pt>
                <c:pt idx="837">
                  <c:v>163.85</c:v>
                </c:pt>
                <c:pt idx="838">
                  <c:v>163.85</c:v>
                </c:pt>
                <c:pt idx="839">
                  <c:v>163.85</c:v>
                </c:pt>
                <c:pt idx="840">
                  <c:v>163.85</c:v>
                </c:pt>
                <c:pt idx="841">
                  <c:v>163.85</c:v>
                </c:pt>
                <c:pt idx="842">
                  <c:v>163.85</c:v>
                </c:pt>
                <c:pt idx="843">
                  <c:v>163.85</c:v>
                </c:pt>
                <c:pt idx="844">
                  <c:v>163.85</c:v>
                </c:pt>
                <c:pt idx="845">
                  <c:v>163.85</c:v>
                </c:pt>
                <c:pt idx="846">
                  <c:v>163.85</c:v>
                </c:pt>
                <c:pt idx="847">
                  <c:v>163.85</c:v>
                </c:pt>
                <c:pt idx="848">
                  <c:v>163.85</c:v>
                </c:pt>
                <c:pt idx="849">
                  <c:v>163.85</c:v>
                </c:pt>
                <c:pt idx="850">
                  <c:v>163.85</c:v>
                </c:pt>
                <c:pt idx="851">
                  <c:v>163.85</c:v>
                </c:pt>
                <c:pt idx="852">
                  <c:v>163.85</c:v>
                </c:pt>
                <c:pt idx="853">
                  <c:v>163.85</c:v>
                </c:pt>
                <c:pt idx="854">
                  <c:v>163.85</c:v>
                </c:pt>
                <c:pt idx="855">
                  <c:v>163.85</c:v>
                </c:pt>
                <c:pt idx="856">
                  <c:v>163.85</c:v>
                </c:pt>
                <c:pt idx="857">
                  <c:v>163.85</c:v>
                </c:pt>
                <c:pt idx="858">
                  <c:v>163.85</c:v>
                </c:pt>
                <c:pt idx="859">
                  <c:v>163.85</c:v>
                </c:pt>
                <c:pt idx="860">
                  <c:v>163.85</c:v>
                </c:pt>
                <c:pt idx="861">
                  <c:v>163.85</c:v>
                </c:pt>
                <c:pt idx="862">
                  <c:v>163.85</c:v>
                </c:pt>
                <c:pt idx="863">
                  <c:v>163.85</c:v>
                </c:pt>
                <c:pt idx="864">
                  <c:v>163.85</c:v>
                </c:pt>
                <c:pt idx="865">
                  <c:v>163.85</c:v>
                </c:pt>
                <c:pt idx="866">
                  <c:v>163.85</c:v>
                </c:pt>
                <c:pt idx="867">
                  <c:v>163.85</c:v>
                </c:pt>
                <c:pt idx="868">
                  <c:v>163.85</c:v>
                </c:pt>
                <c:pt idx="869">
                  <c:v>163.85</c:v>
                </c:pt>
                <c:pt idx="870">
                  <c:v>163.85</c:v>
                </c:pt>
                <c:pt idx="871">
                  <c:v>163.85</c:v>
                </c:pt>
                <c:pt idx="872">
                  <c:v>163.85</c:v>
                </c:pt>
                <c:pt idx="873">
                  <c:v>163.85</c:v>
                </c:pt>
                <c:pt idx="874">
                  <c:v>163.85</c:v>
                </c:pt>
                <c:pt idx="875">
                  <c:v>163.85</c:v>
                </c:pt>
                <c:pt idx="876">
                  <c:v>163.85</c:v>
                </c:pt>
                <c:pt idx="877">
                  <c:v>163.85</c:v>
                </c:pt>
                <c:pt idx="878">
                  <c:v>163.85</c:v>
                </c:pt>
                <c:pt idx="879">
                  <c:v>163.85</c:v>
                </c:pt>
                <c:pt idx="880">
                  <c:v>163.85</c:v>
                </c:pt>
                <c:pt idx="881">
                  <c:v>163.85</c:v>
                </c:pt>
                <c:pt idx="882">
                  <c:v>163.85</c:v>
                </c:pt>
                <c:pt idx="883">
                  <c:v>163.85</c:v>
                </c:pt>
                <c:pt idx="884">
                  <c:v>163.85</c:v>
                </c:pt>
                <c:pt idx="885">
                  <c:v>163.85</c:v>
                </c:pt>
                <c:pt idx="886">
                  <c:v>163.85</c:v>
                </c:pt>
                <c:pt idx="887">
                  <c:v>163.85</c:v>
                </c:pt>
                <c:pt idx="888">
                  <c:v>163.85</c:v>
                </c:pt>
                <c:pt idx="889">
                  <c:v>163.85</c:v>
                </c:pt>
                <c:pt idx="890">
                  <c:v>163.85</c:v>
                </c:pt>
                <c:pt idx="891">
                  <c:v>163.85</c:v>
                </c:pt>
                <c:pt idx="892">
                  <c:v>163.85</c:v>
                </c:pt>
                <c:pt idx="893">
                  <c:v>163.85</c:v>
                </c:pt>
                <c:pt idx="894">
                  <c:v>163.85</c:v>
                </c:pt>
                <c:pt idx="895">
                  <c:v>163.85</c:v>
                </c:pt>
                <c:pt idx="896">
                  <c:v>163.85</c:v>
                </c:pt>
                <c:pt idx="897">
                  <c:v>163.85</c:v>
                </c:pt>
                <c:pt idx="898">
                  <c:v>163.85</c:v>
                </c:pt>
                <c:pt idx="899">
                  <c:v>163.85</c:v>
                </c:pt>
                <c:pt idx="900">
                  <c:v>163.85</c:v>
                </c:pt>
                <c:pt idx="901">
                  <c:v>163.85</c:v>
                </c:pt>
                <c:pt idx="902">
                  <c:v>163.85</c:v>
                </c:pt>
                <c:pt idx="903">
                  <c:v>163.85</c:v>
                </c:pt>
                <c:pt idx="904">
                  <c:v>163.85</c:v>
                </c:pt>
                <c:pt idx="905">
                  <c:v>163.85</c:v>
                </c:pt>
                <c:pt idx="906">
                  <c:v>163.85</c:v>
                </c:pt>
                <c:pt idx="907">
                  <c:v>163.85</c:v>
                </c:pt>
                <c:pt idx="908">
                  <c:v>163.85</c:v>
                </c:pt>
                <c:pt idx="909">
                  <c:v>163.85</c:v>
                </c:pt>
                <c:pt idx="910">
                  <c:v>163.85</c:v>
                </c:pt>
                <c:pt idx="911">
                  <c:v>163.85</c:v>
                </c:pt>
                <c:pt idx="912">
                  <c:v>163.85</c:v>
                </c:pt>
                <c:pt idx="913">
                  <c:v>163.85</c:v>
                </c:pt>
                <c:pt idx="914">
                  <c:v>163.85</c:v>
                </c:pt>
                <c:pt idx="915">
                  <c:v>163.85</c:v>
                </c:pt>
                <c:pt idx="916">
                  <c:v>163.85</c:v>
                </c:pt>
                <c:pt idx="917">
                  <c:v>163.85</c:v>
                </c:pt>
                <c:pt idx="918">
                  <c:v>163.85</c:v>
                </c:pt>
                <c:pt idx="919">
                  <c:v>163.85</c:v>
                </c:pt>
                <c:pt idx="920">
                  <c:v>163.85</c:v>
                </c:pt>
                <c:pt idx="921">
                  <c:v>163.85</c:v>
                </c:pt>
                <c:pt idx="922">
                  <c:v>163.85</c:v>
                </c:pt>
                <c:pt idx="923">
                  <c:v>163.85</c:v>
                </c:pt>
                <c:pt idx="924">
                  <c:v>163.85</c:v>
                </c:pt>
                <c:pt idx="925">
                  <c:v>163.85</c:v>
                </c:pt>
                <c:pt idx="926">
                  <c:v>163.85</c:v>
                </c:pt>
                <c:pt idx="927">
                  <c:v>163.85</c:v>
                </c:pt>
                <c:pt idx="928">
                  <c:v>163.85</c:v>
                </c:pt>
                <c:pt idx="929">
                  <c:v>163.85</c:v>
                </c:pt>
                <c:pt idx="930">
                  <c:v>163.85</c:v>
                </c:pt>
                <c:pt idx="931">
                  <c:v>163.85</c:v>
                </c:pt>
                <c:pt idx="932">
                  <c:v>163.85</c:v>
                </c:pt>
                <c:pt idx="933">
                  <c:v>163.85</c:v>
                </c:pt>
                <c:pt idx="934">
                  <c:v>163.85</c:v>
                </c:pt>
                <c:pt idx="935">
                  <c:v>163.85</c:v>
                </c:pt>
                <c:pt idx="936">
                  <c:v>163.85</c:v>
                </c:pt>
                <c:pt idx="937">
                  <c:v>163.85</c:v>
                </c:pt>
                <c:pt idx="938">
                  <c:v>163.85</c:v>
                </c:pt>
                <c:pt idx="939">
                  <c:v>163.85</c:v>
                </c:pt>
                <c:pt idx="940">
                  <c:v>163.85</c:v>
                </c:pt>
                <c:pt idx="941">
                  <c:v>163.85</c:v>
                </c:pt>
                <c:pt idx="942">
                  <c:v>163.85</c:v>
                </c:pt>
                <c:pt idx="943">
                  <c:v>163.85</c:v>
                </c:pt>
                <c:pt idx="944">
                  <c:v>163.85</c:v>
                </c:pt>
                <c:pt idx="945">
                  <c:v>163.85</c:v>
                </c:pt>
                <c:pt idx="946">
                  <c:v>163.85</c:v>
                </c:pt>
                <c:pt idx="947">
                  <c:v>163.85</c:v>
                </c:pt>
                <c:pt idx="948">
                  <c:v>163.85</c:v>
                </c:pt>
                <c:pt idx="949">
                  <c:v>163.85</c:v>
                </c:pt>
                <c:pt idx="950">
                  <c:v>163.85</c:v>
                </c:pt>
                <c:pt idx="951">
                  <c:v>163.85</c:v>
                </c:pt>
                <c:pt idx="952">
                  <c:v>163.85</c:v>
                </c:pt>
                <c:pt idx="953">
                  <c:v>163.85</c:v>
                </c:pt>
                <c:pt idx="954">
                  <c:v>163.85</c:v>
                </c:pt>
                <c:pt idx="955">
                  <c:v>163.85</c:v>
                </c:pt>
                <c:pt idx="956">
                  <c:v>163.85</c:v>
                </c:pt>
                <c:pt idx="957">
                  <c:v>163.85</c:v>
                </c:pt>
                <c:pt idx="958">
                  <c:v>163.85</c:v>
                </c:pt>
                <c:pt idx="959">
                  <c:v>163.85</c:v>
                </c:pt>
                <c:pt idx="960">
                  <c:v>163.85</c:v>
                </c:pt>
                <c:pt idx="961">
                  <c:v>163.85</c:v>
                </c:pt>
                <c:pt idx="962">
                  <c:v>163.85</c:v>
                </c:pt>
                <c:pt idx="963">
                  <c:v>163.85</c:v>
                </c:pt>
                <c:pt idx="964">
                  <c:v>163.85</c:v>
                </c:pt>
                <c:pt idx="965">
                  <c:v>163.85</c:v>
                </c:pt>
                <c:pt idx="966">
                  <c:v>163.85</c:v>
                </c:pt>
                <c:pt idx="967">
                  <c:v>163.85</c:v>
                </c:pt>
                <c:pt idx="968">
                  <c:v>163.85</c:v>
                </c:pt>
                <c:pt idx="969">
                  <c:v>163.85</c:v>
                </c:pt>
                <c:pt idx="970">
                  <c:v>163.85</c:v>
                </c:pt>
                <c:pt idx="971">
                  <c:v>163.85</c:v>
                </c:pt>
                <c:pt idx="972">
                  <c:v>163.85</c:v>
                </c:pt>
                <c:pt idx="973">
                  <c:v>163.85</c:v>
                </c:pt>
                <c:pt idx="974">
                  <c:v>163.85</c:v>
                </c:pt>
                <c:pt idx="975">
                  <c:v>163.85</c:v>
                </c:pt>
                <c:pt idx="976">
                  <c:v>163.85</c:v>
                </c:pt>
                <c:pt idx="977">
                  <c:v>163.85</c:v>
                </c:pt>
                <c:pt idx="978">
                  <c:v>163.85</c:v>
                </c:pt>
                <c:pt idx="979">
                  <c:v>163.85</c:v>
                </c:pt>
                <c:pt idx="980">
                  <c:v>163.85</c:v>
                </c:pt>
                <c:pt idx="981">
                  <c:v>163.85</c:v>
                </c:pt>
                <c:pt idx="982">
                  <c:v>163.85</c:v>
                </c:pt>
                <c:pt idx="983">
                  <c:v>163.85</c:v>
                </c:pt>
                <c:pt idx="984">
                  <c:v>163.85</c:v>
                </c:pt>
                <c:pt idx="985">
                  <c:v>163.85</c:v>
                </c:pt>
                <c:pt idx="986">
                  <c:v>163.85</c:v>
                </c:pt>
                <c:pt idx="987">
                  <c:v>163.85</c:v>
                </c:pt>
                <c:pt idx="988">
                  <c:v>163.85</c:v>
                </c:pt>
                <c:pt idx="989">
                  <c:v>163.85</c:v>
                </c:pt>
                <c:pt idx="990">
                  <c:v>163.85</c:v>
                </c:pt>
                <c:pt idx="991">
                  <c:v>163.85</c:v>
                </c:pt>
                <c:pt idx="992">
                  <c:v>163.85</c:v>
                </c:pt>
                <c:pt idx="993">
                  <c:v>163.85</c:v>
                </c:pt>
                <c:pt idx="994">
                  <c:v>163.85</c:v>
                </c:pt>
                <c:pt idx="995">
                  <c:v>163.85</c:v>
                </c:pt>
                <c:pt idx="996">
                  <c:v>163.85</c:v>
                </c:pt>
                <c:pt idx="997">
                  <c:v>163.85</c:v>
                </c:pt>
                <c:pt idx="998">
                  <c:v>163.85</c:v>
                </c:pt>
                <c:pt idx="999">
                  <c:v>163.85</c:v>
                </c:pt>
                <c:pt idx="1000">
                  <c:v>163.85</c:v>
                </c:pt>
                <c:pt idx="1001">
                  <c:v>163.85</c:v>
                </c:pt>
                <c:pt idx="1002">
                  <c:v>163.85</c:v>
                </c:pt>
                <c:pt idx="1003">
                  <c:v>163.85</c:v>
                </c:pt>
                <c:pt idx="1004">
                  <c:v>163.85</c:v>
                </c:pt>
                <c:pt idx="1005">
                  <c:v>163.85</c:v>
                </c:pt>
                <c:pt idx="1006">
                  <c:v>163.85</c:v>
                </c:pt>
                <c:pt idx="1007">
                  <c:v>163.85</c:v>
                </c:pt>
                <c:pt idx="1008">
                  <c:v>163.85</c:v>
                </c:pt>
                <c:pt idx="1009">
                  <c:v>163.85</c:v>
                </c:pt>
                <c:pt idx="1010">
                  <c:v>163.85</c:v>
                </c:pt>
                <c:pt idx="1011">
                  <c:v>163.85</c:v>
                </c:pt>
                <c:pt idx="1012">
                  <c:v>163.85</c:v>
                </c:pt>
                <c:pt idx="1013">
                  <c:v>163.85</c:v>
                </c:pt>
                <c:pt idx="1014">
                  <c:v>163.85</c:v>
                </c:pt>
                <c:pt idx="1015">
                  <c:v>163.85</c:v>
                </c:pt>
                <c:pt idx="1016">
                  <c:v>163.85</c:v>
                </c:pt>
                <c:pt idx="1017">
                  <c:v>163.85</c:v>
                </c:pt>
                <c:pt idx="1018">
                  <c:v>163.85</c:v>
                </c:pt>
                <c:pt idx="1019">
                  <c:v>163.85</c:v>
                </c:pt>
                <c:pt idx="1020">
                  <c:v>163.85</c:v>
                </c:pt>
                <c:pt idx="1021">
                  <c:v>163.85</c:v>
                </c:pt>
                <c:pt idx="1022">
                  <c:v>163.85</c:v>
                </c:pt>
                <c:pt idx="1023">
                  <c:v>163.85</c:v>
                </c:pt>
                <c:pt idx="1024">
                  <c:v>163.85</c:v>
                </c:pt>
                <c:pt idx="1025">
                  <c:v>163.85</c:v>
                </c:pt>
                <c:pt idx="1026">
                  <c:v>163.85</c:v>
                </c:pt>
                <c:pt idx="1027">
                  <c:v>163.85</c:v>
                </c:pt>
                <c:pt idx="1028">
                  <c:v>163.85</c:v>
                </c:pt>
                <c:pt idx="1029">
                  <c:v>163.85</c:v>
                </c:pt>
                <c:pt idx="1030">
                  <c:v>163.85</c:v>
                </c:pt>
                <c:pt idx="1031">
                  <c:v>163.85</c:v>
                </c:pt>
                <c:pt idx="1032">
                  <c:v>163.85</c:v>
                </c:pt>
                <c:pt idx="1033">
                  <c:v>163.85</c:v>
                </c:pt>
                <c:pt idx="1034">
                  <c:v>163.85</c:v>
                </c:pt>
                <c:pt idx="1035">
                  <c:v>163.85</c:v>
                </c:pt>
                <c:pt idx="1036">
                  <c:v>163.85</c:v>
                </c:pt>
                <c:pt idx="1037">
                  <c:v>163.85</c:v>
                </c:pt>
                <c:pt idx="1038">
                  <c:v>163.85</c:v>
                </c:pt>
                <c:pt idx="1039">
                  <c:v>163.85</c:v>
                </c:pt>
                <c:pt idx="1040">
                  <c:v>163.85</c:v>
                </c:pt>
                <c:pt idx="1041">
                  <c:v>163.85</c:v>
                </c:pt>
                <c:pt idx="1042">
                  <c:v>163.85</c:v>
                </c:pt>
                <c:pt idx="1043">
                  <c:v>163.85</c:v>
                </c:pt>
                <c:pt idx="1044">
                  <c:v>163.85</c:v>
                </c:pt>
                <c:pt idx="1045">
                  <c:v>163.85</c:v>
                </c:pt>
                <c:pt idx="1046">
                  <c:v>163.85</c:v>
                </c:pt>
                <c:pt idx="1047">
                  <c:v>163.85</c:v>
                </c:pt>
                <c:pt idx="1048">
                  <c:v>163.85</c:v>
                </c:pt>
                <c:pt idx="1049">
                  <c:v>163.85</c:v>
                </c:pt>
                <c:pt idx="1050">
                  <c:v>163.85</c:v>
                </c:pt>
                <c:pt idx="1051">
                  <c:v>163.85</c:v>
                </c:pt>
                <c:pt idx="1052">
                  <c:v>163.85</c:v>
                </c:pt>
                <c:pt idx="1053">
                  <c:v>163.85</c:v>
                </c:pt>
                <c:pt idx="1054">
                  <c:v>163.85</c:v>
                </c:pt>
                <c:pt idx="1055">
                  <c:v>163.85</c:v>
                </c:pt>
                <c:pt idx="1056">
                  <c:v>163.85</c:v>
                </c:pt>
                <c:pt idx="1057">
                  <c:v>163.85</c:v>
                </c:pt>
                <c:pt idx="1058">
                  <c:v>163.85</c:v>
                </c:pt>
                <c:pt idx="1059">
                  <c:v>163.85</c:v>
                </c:pt>
                <c:pt idx="1060">
                  <c:v>163.85</c:v>
                </c:pt>
                <c:pt idx="1061">
                  <c:v>163.85</c:v>
                </c:pt>
                <c:pt idx="1062">
                  <c:v>163.85</c:v>
                </c:pt>
                <c:pt idx="1063">
                  <c:v>163.85</c:v>
                </c:pt>
                <c:pt idx="1064">
                  <c:v>163.85</c:v>
                </c:pt>
                <c:pt idx="1065">
                  <c:v>163.85</c:v>
                </c:pt>
                <c:pt idx="1066">
                  <c:v>163.85</c:v>
                </c:pt>
                <c:pt idx="1067">
                  <c:v>163.85</c:v>
                </c:pt>
                <c:pt idx="1068">
                  <c:v>163.85</c:v>
                </c:pt>
                <c:pt idx="1069">
                  <c:v>163.85</c:v>
                </c:pt>
                <c:pt idx="1070">
                  <c:v>163.85</c:v>
                </c:pt>
                <c:pt idx="1071">
                  <c:v>163.85</c:v>
                </c:pt>
                <c:pt idx="1072">
                  <c:v>163.85</c:v>
                </c:pt>
                <c:pt idx="1073">
                  <c:v>163.85</c:v>
                </c:pt>
                <c:pt idx="1074">
                  <c:v>163.85</c:v>
                </c:pt>
                <c:pt idx="1075">
                  <c:v>163.85</c:v>
                </c:pt>
                <c:pt idx="1076">
                  <c:v>163.85</c:v>
                </c:pt>
                <c:pt idx="1077">
                  <c:v>163.85</c:v>
                </c:pt>
                <c:pt idx="1078">
                  <c:v>163.85</c:v>
                </c:pt>
                <c:pt idx="1079">
                  <c:v>163.85</c:v>
                </c:pt>
                <c:pt idx="1080">
                  <c:v>163.85</c:v>
                </c:pt>
                <c:pt idx="1081">
                  <c:v>163.85</c:v>
                </c:pt>
                <c:pt idx="1082">
                  <c:v>163.85</c:v>
                </c:pt>
                <c:pt idx="1083">
                  <c:v>163.85</c:v>
                </c:pt>
                <c:pt idx="1084">
                  <c:v>163.85</c:v>
                </c:pt>
                <c:pt idx="1085">
                  <c:v>163.85</c:v>
                </c:pt>
                <c:pt idx="1086">
                  <c:v>163.85</c:v>
                </c:pt>
                <c:pt idx="1087">
                  <c:v>163.85</c:v>
                </c:pt>
                <c:pt idx="1088">
                  <c:v>163.85</c:v>
                </c:pt>
                <c:pt idx="1089">
                  <c:v>163.85</c:v>
                </c:pt>
                <c:pt idx="1090">
                  <c:v>163.85</c:v>
                </c:pt>
                <c:pt idx="1091">
                  <c:v>163.85</c:v>
                </c:pt>
                <c:pt idx="1092">
                  <c:v>163.85</c:v>
                </c:pt>
                <c:pt idx="1093">
                  <c:v>163.85</c:v>
                </c:pt>
                <c:pt idx="1094">
                  <c:v>163.85</c:v>
                </c:pt>
                <c:pt idx="1095">
                  <c:v>163.85</c:v>
                </c:pt>
                <c:pt idx="1096">
                  <c:v>163.85</c:v>
                </c:pt>
                <c:pt idx="1097">
                  <c:v>163.85</c:v>
                </c:pt>
                <c:pt idx="1098">
                  <c:v>163.85</c:v>
                </c:pt>
                <c:pt idx="1099">
                  <c:v>163.85</c:v>
                </c:pt>
                <c:pt idx="1100">
                  <c:v>163.85</c:v>
                </c:pt>
                <c:pt idx="1101">
                  <c:v>163.85</c:v>
                </c:pt>
                <c:pt idx="1102">
                  <c:v>163.85</c:v>
                </c:pt>
                <c:pt idx="1103">
                  <c:v>163.85</c:v>
                </c:pt>
                <c:pt idx="1104">
                  <c:v>163.85</c:v>
                </c:pt>
                <c:pt idx="1105">
                  <c:v>163.85</c:v>
                </c:pt>
                <c:pt idx="1106">
                  <c:v>163.85</c:v>
                </c:pt>
                <c:pt idx="1107">
                  <c:v>163.85</c:v>
                </c:pt>
                <c:pt idx="1108">
                  <c:v>163.85</c:v>
                </c:pt>
                <c:pt idx="1109">
                  <c:v>163.85</c:v>
                </c:pt>
                <c:pt idx="1110">
                  <c:v>163.85</c:v>
                </c:pt>
                <c:pt idx="1111">
                  <c:v>163.85</c:v>
                </c:pt>
                <c:pt idx="1112">
                  <c:v>163.85</c:v>
                </c:pt>
                <c:pt idx="1113">
                  <c:v>163.85</c:v>
                </c:pt>
                <c:pt idx="1114">
                  <c:v>163.85</c:v>
                </c:pt>
                <c:pt idx="1115">
                  <c:v>163.85</c:v>
                </c:pt>
                <c:pt idx="1116">
                  <c:v>163.85</c:v>
                </c:pt>
                <c:pt idx="1117">
                  <c:v>163.85</c:v>
                </c:pt>
                <c:pt idx="1118">
                  <c:v>163.85</c:v>
                </c:pt>
                <c:pt idx="1119">
                  <c:v>163.85</c:v>
                </c:pt>
                <c:pt idx="1120">
                  <c:v>163.85</c:v>
                </c:pt>
                <c:pt idx="1121">
                  <c:v>163.85</c:v>
                </c:pt>
                <c:pt idx="1122">
                  <c:v>163.85</c:v>
                </c:pt>
                <c:pt idx="1123">
                  <c:v>163.85</c:v>
                </c:pt>
                <c:pt idx="1124">
                  <c:v>163.85</c:v>
                </c:pt>
                <c:pt idx="1125">
                  <c:v>163.85</c:v>
                </c:pt>
                <c:pt idx="1126">
                  <c:v>163.85</c:v>
                </c:pt>
                <c:pt idx="1127">
                  <c:v>163.85</c:v>
                </c:pt>
                <c:pt idx="1128">
                  <c:v>163.85</c:v>
                </c:pt>
                <c:pt idx="1129">
                  <c:v>163.85</c:v>
                </c:pt>
                <c:pt idx="1130">
                  <c:v>163.85</c:v>
                </c:pt>
                <c:pt idx="1131">
                  <c:v>163.85</c:v>
                </c:pt>
                <c:pt idx="1132">
                  <c:v>163.85</c:v>
                </c:pt>
                <c:pt idx="1133">
                  <c:v>163.85</c:v>
                </c:pt>
                <c:pt idx="1134">
                  <c:v>163.85</c:v>
                </c:pt>
                <c:pt idx="1135">
                  <c:v>163.85</c:v>
                </c:pt>
                <c:pt idx="1136">
                  <c:v>163.85</c:v>
                </c:pt>
                <c:pt idx="1137">
                  <c:v>163.85</c:v>
                </c:pt>
                <c:pt idx="1138">
                  <c:v>163.85</c:v>
                </c:pt>
                <c:pt idx="1139">
                  <c:v>163.85</c:v>
                </c:pt>
                <c:pt idx="1140">
                  <c:v>163.85</c:v>
                </c:pt>
                <c:pt idx="1141">
                  <c:v>163.85</c:v>
                </c:pt>
                <c:pt idx="1142">
                  <c:v>163.85</c:v>
                </c:pt>
                <c:pt idx="1143">
                  <c:v>163.85</c:v>
                </c:pt>
                <c:pt idx="1144">
                  <c:v>163.85</c:v>
                </c:pt>
                <c:pt idx="1145">
                  <c:v>163.85</c:v>
                </c:pt>
                <c:pt idx="1146">
                  <c:v>163.85</c:v>
                </c:pt>
                <c:pt idx="1147">
                  <c:v>163.85</c:v>
                </c:pt>
                <c:pt idx="1148">
                  <c:v>163.85</c:v>
                </c:pt>
                <c:pt idx="1149">
                  <c:v>163.85</c:v>
                </c:pt>
                <c:pt idx="1150">
                  <c:v>163.85</c:v>
                </c:pt>
                <c:pt idx="1151">
                  <c:v>163.85</c:v>
                </c:pt>
                <c:pt idx="1152">
                  <c:v>163.85</c:v>
                </c:pt>
                <c:pt idx="1153">
                  <c:v>163.85</c:v>
                </c:pt>
                <c:pt idx="1154">
                  <c:v>163.85</c:v>
                </c:pt>
                <c:pt idx="1155">
                  <c:v>163.85</c:v>
                </c:pt>
                <c:pt idx="1156">
                  <c:v>163.85</c:v>
                </c:pt>
                <c:pt idx="1157">
                  <c:v>163.85</c:v>
                </c:pt>
                <c:pt idx="1158">
                  <c:v>163.85</c:v>
                </c:pt>
                <c:pt idx="1159">
                  <c:v>163.85</c:v>
                </c:pt>
                <c:pt idx="1160">
                  <c:v>163.85</c:v>
                </c:pt>
                <c:pt idx="1161">
                  <c:v>163.85</c:v>
                </c:pt>
                <c:pt idx="1162">
                  <c:v>163.85</c:v>
                </c:pt>
                <c:pt idx="1163">
                  <c:v>163.85</c:v>
                </c:pt>
                <c:pt idx="1164">
                  <c:v>163.85</c:v>
                </c:pt>
                <c:pt idx="1165">
                  <c:v>163.85</c:v>
                </c:pt>
                <c:pt idx="1166">
                  <c:v>163.85</c:v>
                </c:pt>
                <c:pt idx="1167">
                  <c:v>163.85</c:v>
                </c:pt>
                <c:pt idx="1168">
                  <c:v>163.85</c:v>
                </c:pt>
                <c:pt idx="1169">
                  <c:v>163.85</c:v>
                </c:pt>
                <c:pt idx="1170">
                  <c:v>163.85</c:v>
                </c:pt>
                <c:pt idx="1171">
                  <c:v>163.85</c:v>
                </c:pt>
                <c:pt idx="1172">
                  <c:v>163.85</c:v>
                </c:pt>
                <c:pt idx="1173">
                  <c:v>163.85</c:v>
                </c:pt>
                <c:pt idx="1174">
                  <c:v>163.85</c:v>
                </c:pt>
                <c:pt idx="1175">
                  <c:v>163.85</c:v>
                </c:pt>
                <c:pt idx="1176">
                  <c:v>163.85</c:v>
                </c:pt>
                <c:pt idx="1177">
                  <c:v>163.85</c:v>
                </c:pt>
                <c:pt idx="1178">
                  <c:v>163.85</c:v>
                </c:pt>
                <c:pt idx="1179">
                  <c:v>163.85</c:v>
                </c:pt>
                <c:pt idx="1180">
                  <c:v>163.85</c:v>
                </c:pt>
                <c:pt idx="1181">
                  <c:v>163.85</c:v>
                </c:pt>
                <c:pt idx="1182">
                  <c:v>163.85</c:v>
                </c:pt>
                <c:pt idx="1183">
                  <c:v>163.85</c:v>
                </c:pt>
                <c:pt idx="1184">
                  <c:v>163.85</c:v>
                </c:pt>
                <c:pt idx="1185">
                  <c:v>163.85</c:v>
                </c:pt>
                <c:pt idx="1186">
                  <c:v>163.85</c:v>
                </c:pt>
                <c:pt idx="1187">
                  <c:v>163.85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'HR Chart Data'!$O$7</c:f>
              <c:strCache>
                <c:ptCount val="1"/>
                <c:pt idx="0">
                  <c:v> AN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4.3071855872961456E-3"/>
                  <c:y val="-2.834417867481565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[0]!HRData11</c:f>
              <c:numCache>
                <c:formatCode>General</c:formatCode>
                <c:ptCount val="1188"/>
                <c:pt idx="0">
                  <c:v>0</c:v>
                </c:pt>
                <c:pt idx="1">
                  <c:v>177.95</c:v>
                </c:pt>
                <c:pt idx="2">
                  <c:v>177.95</c:v>
                </c:pt>
                <c:pt idx="3">
                  <c:v>177.95</c:v>
                </c:pt>
                <c:pt idx="4">
                  <c:v>177.95</c:v>
                </c:pt>
                <c:pt idx="5">
                  <c:v>177.95</c:v>
                </c:pt>
                <c:pt idx="6">
                  <c:v>177.95</c:v>
                </c:pt>
                <c:pt idx="7">
                  <c:v>177.95</c:v>
                </c:pt>
                <c:pt idx="8">
                  <c:v>177.95</c:v>
                </c:pt>
                <c:pt idx="9">
                  <c:v>177.95</c:v>
                </c:pt>
                <c:pt idx="10">
                  <c:v>177.95</c:v>
                </c:pt>
                <c:pt idx="11">
                  <c:v>177.95</c:v>
                </c:pt>
                <c:pt idx="12">
                  <c:v>177.95</c:v>
                </c:pt>
                <c:pt idx="13">
                  <c:v>177.95</c:v>
                </c:pt>
                <c:pt idx="14">
                  <c:v>177.95</c:v>
                </c:pt>
                <c:pt idx="15">
                  <c:v>177.95</c:v>
                </c:pt>
                <c:pt idx="16">
                  <c:v>177.95</c:v>
                </c:pt>
                <c:pt idx="17">
                  <c:v>177.95</c:v>
                </c:pt>
                <c:pt idx="18">
                  <c:v>177.95</c:v>
                </c:pt>
                <c:pt idx="19">
                  <c:v>177.95</c:v>
                </c:pt>
                <c:pt idx="20">
                  <c:v>177.95</c:v>
                </c:pt>
                <c:pt idx="21">
                  <c:v>177.95</c:v>
                </c:pt>
                <c:pt idx="22">
                  <c:v>177.95</c:v>
                </c:pt>
                <c:pt idx="23">
                  <c:v>177.95</c:v>
                </c:pt>
                <c:pt idx="24">
                  <c:v>177.95</c:v>
                </c:pt>
                <c:pt idx="25">
                  <c:v>177.95</c:v>
                </c:pt>
                <c:pt idx="26">
                  <c:v>177.95</c:v>
                </c:pt>
                <c:pt idx="27">
                  <c:v>177.95</c:v>
                </c:pt>
                <c:pt idx="28">
                  <c:v>177.95</c:v>
                </c:pt>
                <c:pt idx="29">
                  <c:v>177.95</c:v>
                </c:pt>
                <c:pt idx="30">
                  <c:v>177.95</c:v>
                </c:pt>
                <c:pt idx="31">
                  <c:v>177.95</c:v>
                </c:pt>
                <c:pt idx="32">
                  <c:v>177.95</c:v>
                </c:pt>
                <c:pt idx="33">
                  <c:v>177.95</c:v>
                </c:pt>
                <c:pt idx="34">
                  <c:v>177.95</c:v>
                </c:pt>
                <c:pt idx="35">
                  <c:v>177.95</c:v>
                </c:pt>
                <c:pt idx="36">
                  <c:v>177.95</c:v>
                </c:pt>
                <c:pt idx="37">
                  <c:v>177.95</c:v>
                </c:pt>
                <c:pt idx="38">
                  <c:v>177.95</c:v>
                </c:pt>
                <c:pt idx="39">
                  <c:v>177.95</c:v>
                </c:pt>
                <c:pt idx="40">
                  <c:v>177.95</c:v>
                </c:pt>
                <c:pt idx="41">
                  <c:v>177.95</c:v>
                </c:pt>
                <c:pt idx="42">
                  <c:v>177.95</c:v>
                </c:pt>
                <c:pt idx="43">
                  <c:v>177.95</c:v>
                </c:pt>
                <c:pt idx="44">
                  <c:v>177.95</c:v>
                </c:pt>
                <c:pt idx="45">
                  <c:v>177.95</c:v>
                </c:pt>
                <c:pt idx="46">
                  <c:v>177.95</c:v>
                </c:pt>
                <c:pt idx="47">
                  <c:v>177.95</c:v>
                </c:pt>
                <c:pt idx="48">
                  <c:v>177.95</c:v>
                </c:pt>
                <c:pt idx="49">
                  <c:v>177.95</c:v>
                </c:pt>
                <c:pt idx="50">
                  <c:v>177.95</c:v>
                </c:pt>
                <c:pt idx="51">
                  <c:v>177.95</c:v>
                </c:pt>
                <c:pt idx="52">
                  <c:v>177.95</c:v>
                </c:pt>
                <c:pt idx="53">
                  <c:v>177.95</c:v>
                </c:pt>
                <c:pt idx="54">
                  <c:v>177.95</c:v>
                </c:pt>
                <c:pt idx="55">
                  <c:v>177.95</c:v>
                </c:pt>
                <c:pt idx="56">
                  <c:v>177.95</c:v>
                </c:pt>
                <c:pt idx="57">
                  <c:v>177.95</c:v>
                </c:pt>
                <c:pt idx="58">
                  <c:v>177.95</c:v>
                </c:pt>
                <c:pt idx="59">
                  <c:v>177.95</c:v>
                </c:pt>
                <c:pt idx="60">
                  <c:v>177.95</c:v>
                </c:pt>
                <c:pt idx="61">
                  <c:v>177.95</c:v>
                </c:pt>
                <c:pt idx="62">
                  <c:v>177.95</c:v>
                </c:pt>
                <c:pt idx="63">
                  <c:v>177.95</c:v>
                </c:pt>
                <c:pt idx="64">
                  <c:v>177.95</c:v>
                </c:pt>
                <c:pt idx="65">
                  <c:v>177.95</c:v>
                </c:pt>
                <c:pt idx="66">
                  <c:v>177.95</c:v>
                </c:pt>
                <c:pt idx="67">
                  <c:v>177.95</c:v>
                </c:pt>
                <c:pt idx="68">
                  <c:v>177.95</c:v>
                </c:pt>
                <c:pt idx="69">
                  <c:v>177.95</c:v>
                </c:pt>
                <c:pt idx="70">
                  <c:v>177.95</c:v>
                </c:pt>
                <c:pt idx="71">
                  <c:v>177.95</c:v>
                </c:pt>
                <c:pt idx="72">
                  <c:v>177.95</c:v>
                </c:pt>
                <c:pt idx="73">
                  <c:v>177.95</c:v>
                </c:pt>
                <c:pt idx="74">
                  <c:v>177.95</c:v>
                </c:pt>
                <c:pt idx="75">
                  <c:v>177.95</c:v>
                </c:pt>
                <c:pt idx="76">
                  <c:v>177.95</c:v>
                </c:pt>
                <c:pt idx="77">
                  <c:v>177.95</c:v>
                </c:pt>
                <c:pt idx="78">
                  <c:v>177.95</c:v>
                </c:pt>
                <c:pt idx="79">
                  <c:v>177.95</c:v>
                </c:pt>
                <c:pt idx="80">
                  <c:v>177.95</c:v>
                </c:pt>
                <c:pt idx="81">
                  <c:v>177.95</c:v>
                </c:pt>
                <c:pt idx="82">
                  <c:v>177.95</c:v>
                </c:pt>
                <c:pt idx="83">
                  <c:v>177.95</c:v>
                </c:pt>
                <c:pt idx="84">
                  <c:v>177.95</c:v>
                </c:pt>
                <c:pt idx="85">
                  <c:v>177.95</c:v>
                </c:pt>
                <c:pt idx="86">
                  <c:v>177.95</c:v>
                </c:pt>
                <c:pt idx="87">
                  <c:v>177.95</c:v>
                </c:pt>
                <c:pt idx="88">
                  <c:v>177.95</c:v>
                </c:pt>
                <c:pt idx="89">
                  <c:v>177.95</c:v>
                </c:pt>
                <c:pt idx="90">
                  <c:v>177.95</c:v>
                </c:pt>
                <c:pt idx="91">
                  <c:v>177.95</c:v>
                </c:pt>
                <c:pt idx="92">
                  <c:v>177.95</c:v>
                </c:pt>
                <c:pt idx="93">
                  <c:v>177.95</c:v>
                </c:pt>
                <c:pt idx="94">
                  <c:v>177.95</c:v>
                </c:pt>
                <c:pt idx="95">
                  <c:v>177.95</c:v>
                </c:pt>
                <c:pt idx="96">
                  <c:v>177.95</c:v>
                </c:pt>
                <c:pt idx="97">
                  <c:v>177.95</c:v>
                </c:pt>
                <c:pt idx="98">
                  <c:v>177.95</c:v>
                </c:pt>
                <c:pt idx="99">
                  <c:v>177.95</c:v>
                </c:pt>
                <c:pt idx="100">
                  <c:v>177.95</c:v>
                </c:pt>
                <c:pt idx="101">
                  <c:v>177.95</c:v>
                </c:pt>
                <c:pt idx="102">
                  <c:v>177.95</c:v>
                </c:pt>
                <c:pt idx="103">
                  <c:v>177.95</c:v>
                </c:pt>
                <c:pt idx="104">
                  <c:v>177.95</c:v>
                </c:pt>
                <c:pt idx="105">
                  <c:v>177.95</c:v>
                </c:pt>
                <c:pt idx="106">
                  <c:v>177.95</c:v>
                </c:pt>
                <c:pt idx="107">
                  <c:v>177.95</c:v>
                </c:pt>
                <c:pt idx="108">
                  <c:v>177.95</c:v>
                </c:pt>
                <c:pt idx="109">
                  <c:v>177.95</c:v>
                </c:pt>
                <c:pt idx="110">
                  <c:v>177.95</c:v>
                </c:pt>
                <c:pt idx="111">
                  <c:v>177.95</c:v>
                </c:pt>
                <c:pt idx="112">
                  <c:v>177.95</c:v>
                </c:pt>
                <c:pt idx="113">
                  <c:v>177.95</c:v>
                </c:pt>
                <c:pt idx="114">
                  <c:v>177.95</c:v>
                </c:pt>
                <c:pt idx="115">
                  <c:v>177.95</c:v>
                </c:pt>
                <c:pt idx="116">
                  <c:v>177.95</c:v>
                </c:pt>
                <c:pt idx="117">
                  <c:v>177.95</c:v>
                </c:pt>
                <c:pt idx="118">
                  <c:v>177.95</c:v>
                </c:pt>
                <c:pt idx="119">
                  <c:v>177.95</c:v>
                </c:pt>
                <c:pt idx="120">
                  <c:v>177.95</c:v>
                </c:pt>
                <c:pt idx="121">
                  <c:v>177.95</c:v>
                </c:pt>
                <c:pt idx="122">
                  <c:v>177.95</c:v>
                </c:pt>
                <c:pt idx="123">
                  <c:v>177.95</c:v>
                </c:pt>
                <c:pt idx="124">
                  <c:v>177.95</c:v>
                </c:pt>
                <c:pt idx="125">
                  <c:v>177.95</c:v>
                </c:pt>
                <c:pt idx="126">
                  <c:v>177.95</c:v>
                </c:pt>
                <c:pt idx="127">
                  <c:v>177.95</c:v>
                </c:pt>
                <c:pt idx="128">
                  <c:v>177.95</c:v>
                </c:pt>
                <c:pt idx="129">
                  <c:v>177.95</c:v>
                </c:pt>
                <c:pt idx="130">
                  <c:v>177.95</c:v>
                </c:pt>
                <c:pt idx="131">
                  <c:v>177.95</c:v>
                </c:pt>
                <c:pt idx="132">
                  <c:v>177.95</c:v>
                </c:pt>
                <c:pt idx="133">
                  <c:v>177.95</c:v>
                </c:pt>
                <c:pt idx="134">
                  <c:v>177.95</c:v>
                </c:pt>
                <c:pt idx="135">
                  <c:v>177.95</c:v>
                </c:pt>
                <c:pt idx="136">
                  <c:v>177.95</c:v>
                </c:pt>
                <c:pt idx="137">
                  <c:v>177.95</c:v>
                </c:pt>
                <c:pt idx="138">
                  <c:v>177.95</c:v>
                </c:pt>
                <c:pt idx="139">
                  <c:v>177.95</c:v>
                </c:pt>
                <c:pt idx="140">
                  <c:v>177.95</c:v>
                </c:pt>
                <c:pt idx="141">
                  <c:v>177.95</c:v>
                </c:pt>
                <c:pt idx="142">
                  <c:v>177.95</c:v>
                </c:pt>
                <c:pt idx="143">
                  <c:v>177.95</c:v>
                </c:pt>
                <c:pt idx="144">
                  <c:v>177.95</c:v>
                </c:pt>
                <c:pt idx="145">
                  <c:v>177.95</c:v>
                </c:pt>
                <c:pt idx="146">
                  <c:v>177.95</c:v>
                </c:pt>
                <c:pt idx="147">
                  <c:v>177.95</c:v>
                </c:pt>
                <c:pt idx="148">
                  <c:v>177.95</c:v>
                </c:pt>
                <c:pt idx="149">
                  <c:v>177.95</c:v>
                </c:pt>
                <c:pt idx="150">
                  <c:v>177.95</c:v>
                </c:pt>
                <c:pt idx="151">
                  <c:v>177.95</c:v>
                </c:pt>
                <c:pt idx="152">
                  <c:v>177.95</c:v>
                </c:pt>
                <c:pt idx="153">
                  <c:v>177.95</c:v>
                </c:pt>
                <c:pt idx="154">
                  <c:v>177.95</c:v>
                </c:pt>
                <c:pt idx="155">
                  <c:v>177.95</c:v>
                </c:pt>
                <c:pt idx="156">
                  <c:v>177.95</c:v>
                </c:pt>
                <c:pt idx="157">
                  <c:v>177.95</c:v>
                </c:pt>
                <c:pt idx="158">
                  <c:v>177.95</c:v>
                </c:pt>
                <c:pt idx="159">
                  <c:v>177.95</c:v>
                </c:pt>
                <c:pt idx="160">
                  <c:v>177.95</c:v>
                </c:pt>
                <c:pt idx="161">
                  <c:v>177.95</c:v>
                </c:pt>
                <c:pt idx="162">
                  <c:v>177.95</c:v>
                </c:pt>
                <c:pt idx="163">
                  <c:v>177.95</c:v>
                </c:pt>
                <c:pt idx="164">
                  <c:v>177.95</c:v>
                </c:pt>
                <c:pt idx="165">
                  <c:v>177.95</c:v>
                </c:pt>
                <c:pt idx="166">
                  <c:v>177.95</c:v>
                </c:pt>
                <c:pt idx="167">
                  <c:v>177.95</c:v>
                </c:pt>
                <c:pt idx="168">
                  <c:v>177.95</c:v>
                </c:pt>
                <c:pt idx="169">
                  <c:v>177.95</c:v>
                </c:pt>
                <c:pt idx="170">
                  <c:v>177.95</c:v>
                </c:pt>
                <c:pt idx="171">
                  <c:v>177.95</c:v>
                </c:pt>
                <c:pt idx="172">
                  <c:v>177.95</c:v>
                </c:pt>
                <c:pt idx="173">
                  <c:v>177.95</c:v>
                </c:pt>
                <c:pt idx="174">
                  <c:v>177.95</c:v>
                </c:pt>
                <c:pt idx="175">
                  <c:v>177.95</c:v>
                </c:pt>
                <c:pt idx="176">
                  <c:v>177.95</c:v>
                </c:pt>
                <c:pt idx="177">
                  <c:v>177.95</c:v>
                </c:pt>
                <c:pt idx="178">
                  <c:v>177.95</c:v>
                </c:pt>
                <c:pt idx="179">
                  <c:v>177.95</c:v>
                </c:pt>
                <c:pt idx="180">
                  <c:v>177.95</c:v>
                </c:pt>
                <c:pt idx="181">
                  <c:v>177.95</c:v>
                </c:pt>
                <c:pt idx="182">
                  <c:v>177.95</c:v>
                </c:pt>
                <c:pt idx="183">
                  <c:v>177.95</c:v>
                </c:pt>
                <c:pt idx="184">
                  <c:v>177.95</c:v>
                </c:pt>
                <c:pt idx="185">
                  <c:v>177.95</c:v>
                </c:pt>
                <c:pt idx="186">
                  <c:v>177.95</c:v>
                </c:pt>
                <c:pt idx="187">
                  <c:v>177.95</c:v>
                </c:pt>
                <c:pt idx="188">
                  <c:v>177.95</c:v>
                </c:pt>
                <c:pt idx="189">
                  <c:v>177.95</c:v>
                </c:pt>
                <c:pt idx="190">
                  <c:v>177.95</c:v>
                </c:pt>
                <c:pt idx="191">
                  <c:v>177.95</c:v>
                </c:pt>
                <c:pt idx="192">
                  <c:v>177.95</c:v>
                </c:pt>
                <c:pt idx="193">
                  <c:v>177.95</c:v>
                </c:pt>
                <c:pt idx="194">
                  <c:v>177.95</c:v>
                </c:pt>
                <c:pt idx="195">
                  <c:v>177.95</c:v>
                </c:pt>
                <c:pt idx="196">
                  <c:v>177.95</c:v>
                </c:pt>
                <c:pt idx="197">
                  <c:v>177.95</c:v>
                </c:pt>
                <c:pt idx="198">
                  <c:v>177.95</c:v>
                </c:pt>
                <c:pt idx="199">
                  <c:v>177.95</c:v>
                </c:pt>
                <c:pt idx="200">
                  <c:v>177.95</c:v>
                </c:pt>
                <c:pt idx="201">
                  <c:v>177.95</c:v>
                </c:pt>
                <c:pt idx="202">
                  <c:v>177.95</c:v>
                </c:pt>
                <c:pt idx="203">
                  <c:v>177.95</c:v>
                </c:pt>
                <c:pt idx="204">
                  <c:v>177.95</c:v>
                </c:pt>
                <c:pt idx="205">
                  <c:v>177.95</c:v>
                </c:pt>
                <c:pt idx="206">
                  <c:v>177.95</c:v>
                </c:pt>
                <c:pt idx="207">
                  <c:v>177.95</c:v>
                </c:pt>
                <c:pt idx="208">
                  <c:v>177.95</c:v>
                </c:pt>
                <c:pt idx="209">
                  <c:v>177.95</c:v>
                </c:pt>
                <c:pt idx="210">
                  <c:v>177.95</c:v>
                </c:pt>
                <c:pt idx="211">
                  <c:v>177.95</c:v>
                </c:pt>
                <c:pt idx="212">
                  <c:v>177.95</c:v>
                </c:pt>
                <c:pt idx="213">
                  <c:v>177.95</c:v>
                </c:pt>
                <c:pt idx="214">
                  <c:v>177.95</c:v>
                </c:pt>
                <c:pt idx="215">
                  <c:v>177.95</c:v>
                </c:pt>
                <c:pt idx="216">
                  <c:v>177.95</c:v>
                </c:pt>
                <c:pt idx="217">
                  <c:v>177.95</c:v>
                </c:pt>
                <c:pt idx="218">
                  <c:v>177.95</c:v>
                </c:pt>
                <c:pt idx="219">
                  <c:v>177.95</c:v>
                </c:pt>
                <c:pt idx="220">
                  <c:v>177.95</c:v>
                </c:pt>
                <c:pt idx="221">
                  <c:v>177.95</c:v>
                </c:pt>
                <c:pt idx="222">
                  <c:v>177.95</c:v>
                </c:pt>
                <c:pt idx="223">
                  <c:v>177.95</c:v>
                </c:pt>
                <c:pt idx="224">
                  <c:v>177.95</c:v>
                </c:pt>
                <c:pt idx="225">
                  <c:v>177.95</c:v>
                </c:pt>
                <c:pt idx="226">
                  <c:v>177.95</c:v>
                </c:pt>
                <c:pt idx="227">
                  <c:v>177.95</c:v>
                </c:pt>
                <c:pt idx="228">
                  <c:v>177.95</c:v>
                </c:pt>
                <c:pt idx="229">
                  <c:v>177.95</c:v>
                </c:pt>
                <c:pt idx="230">
                  <c:v>177.95</c:v>
                </c:pt>
                <c:pt idx="231">
                  <c:v>177.95</c:v>
                </c:pt>
                <c:pt idx="232">
                  <c:v>177.95</c:v>
                </c:pt>
                <c:pt idx="233">
                  <c:v>177.95</c:v>
                </c:pt>
                <c:pt idx="234">
                  <c:v>177.95</c:v>
                </c:pt>
                <c:pt idx="235">
                  <c:v>177.95</c:v>
                </c:pt>
                <c:pt idx="236">
                  <c:v>177.95</c:v>
                </c:pt>
                <c:pt idx="237">
                  <c:v>177.95</c:v>
                </c:pt>
                <c:pt idx="238">
                  <c:v>177.95</c:v>
                </c:pt>
                <c:pt idx="239">
                  <c:v>177.95</c:v>
                </c:pt>
                <c:pt idx="240">
                  <c:v>177.95</c:v>
                </c:pt>
                <c:pt idx="241">
                  <c:v>177.95</c:v>
                </c:pt>
                <c:pt idx="242">
                  <c:v>177.95</c:v>
                </c:pt>
                <c:pt idx="243">
                  <c:v>177.95</c:v>
                </c:pt>
                <c:pt idx="244">
                  <c:v>177.95</c:v>
                </c:pt>
                <c:pt idx="245">
                  <c:v>177.95</c:v>
                </c:pt>
                <c:pt idx="246">
                  <c:v>177.95</c:v>
                </c:pt>
                <c:pt idx="247">
                  <c:v>177.95</c:v>
                </c:pt>
                <c:pt idx="248">
                  <c:v>177.95</c:v>
                </c:pt>
                <c:pt idx="249">
                  <c:v>177.95</c:v>
                </c:pt>
                <c:pt idx="250">
                  <c:v>177.95</c:v>
                </c:pt>
                <c:pt idx="251">
                  <c:v>177.95</c:v>
                </c:pt>
                <c:pt idx="252">
                  <c:v>177.95</c:v>
                </c:pt>
                <c:pt idx="253">
                  <c:v>177.95</c:v>
                </c:pt>
                <c:pt idx="254">
                  <c:v>177.95</c:v>
                </c:pt>
                <c:pt idx="255">
                  <c:v>177.95</c:v>
                </c:pt>
                <c:pt idx="256">
                  <c:v>177.95</c:v>
                </c:pt>
                <c:pt idx="257">
                  <c:v>177.95</c:v>
                </c:pt>
                <c:pt idx="258">
                  <c:v>177.95</c:v>
                </c:pt>
                <c:pt idx="259">
                  <c:v>177.95</c:v>
                </c:pt>
                <c:pt idx="260">
                  <c:v>177.95</c:v>
                </c:pt>
                <c:pt idx="261">
                  <c:v>177.95</c:v>
                </c:pt>
                <c:pt idx="262">
                  <c:v>177.95</c:v>
                </c:pt>
                <c:pt idx="263">
                  <c:v>177.95</c:v>
                </c:pt>
                <c:pt idx="264">
                  <c:v>177.95</c:v>
                </c:pt>
                <c:pt idx="265">
                  <c:v>177.95</c:v>
                </c:pt>
                <c:pt idx="266">
                  <c:v>177.95</c:v>
                </c:pt>
                <c:pt idx="267">
                  <c:v>177.95</c:v>
                </c:pt>
                <c:pt idx="268">
                  <c:v>177.95</c:v>
                </c:pt>
                <c:pt idx="269">
                  <c:v>177.95</c:v>
                </c:pt>
                <c:pt idx="270">
                  <c:v>177.95</c:v>
                </c:pt>
                <c:pt idx="271">
                  <c:v>177.95</c:v>
                </c:pt>
                <c:pt idx="272">
                  <c:v>177.95</c:v>
                </c:pt>
                <c:pt idx="273">
                  <c:v>177.95</c:v>
                </c:pt>
                <c:pt idx="274">
                  <c:v>177.95</c:v>
                </c:pt>
                <c:pt idx="275">
                  <c:v>177.95</c:v>
                </c:pt>
                <c:pt idx="276">
                  <c:v>177.95</c:v>
                </c:pt>
                <c:pt idx="277">
                  <c:v>177.95</c:v>
                </c:pt>
                <c:pt idx="278">
                  <c:v>177.95</c:v>
                </c:pt>
                <c:pt idx="279">
                  <c:v>177.95</c:v>
                </c:pt>
                <c:pt idx="280">
                  <c:v>177.95</c:v>
                </c:pt>
                <c:pt idx="281">
                  <c:v>177.95</c:v>
                </c:pt>
                <c:pt idx="282">
                  <c:v>177.95</c:v>
                </c:pt>
                <c:pt idx="283">
                  <c:v>177.95</c:v>
                </c:pt>
                <c:pt idx="284">
                  <c:v>177.95</c:v>
                </c:pt>
                <c:pt idx="285">
                  <c:v>177.95</c:v>
                </c:pt>
                <c:pt idx="286">
                  <c:v>177.95</c:v>
                </c:pt>
                <c:pt idx="287">
                  <c:v>177.95</c:v>
                </c:pt>
                <c:pt idx="288">
                  <c:v>177.95</c:v>
                </c:pt>
                <c:pt idx="289">
                  <c:v>177.95</c:v>
                </c:pt>
                <c:pt idx="290">
                  <c:v>177.95</c:v>
                </c:pt>
                <c:pt idx="291">
                  <c:v>177.95</c:v>
                </c:pt>
                <c:pt idx="292">
                  <c:v>177.95</c:v>
                </c:pt>
                <c:pt idx="293">
                  <c:v>177.95</c:v>
                </c:pt>
                <c:pt idx="294">
                  <c:v>177.95</c:v>
                </c:pt>
                <c:pt idx="295">
                  <c:v>177.95</c:v>
                </c:pt>
                <c:pt idx="296">
                  <c:v>177.95</c:v>
                </c:pt>
                <c:pt idx="297">
                  <c:v>177.95</c:v>
                </c:pt>
                <c:pt idx="298">
                  <c:v>177.95</c:v>
                </c:pt>
                <c:pt idx="299">
                  <c:v>177.95</c:v>
                </c:pt>
                <c:pt idx="300">
                  <c:v>177.95</c:v>
                </c:pt>
                <c:pt idx="301">
                  <c:v>177.95</c:v>
                </c:pt>
                <c:pt idx="302">
                  <c:v>177.95</c:v>
                </c:pt>
                <c:pt idx="303">
                  <c:v>177.95</c:v>
                </c:pt>
                <c:pt idx="304">
                  <c:v>177.95</c:v>
                </c:pt>
                <c:pt idx="305">
                  <c:v>177.95</c:v>
                </c:pt>
                <c:pt idx="306">
                  <c:v>177.95</c:v>
                </c:pt>
                <c:pt idx="307">
                  <c:v>177.95</c:v>
                </c:pt>
                <c:pt idx="308">
                  <c:v>177.95</c:v>
                </c:pt>
                <c:pt idx="309">
                  <c:v>177.95</c:v>
                </c:pt>
                <c:pt idx="310">
                  <c:v>177.95</c:v>
                </c:pt>
                <c:pt idx="311">
                  <c:v>177.95</c:v>
                </c:pt>
                <c:pt idx="312">
                  <c:v>177.95</c:v>
                </c:pt>
                <c:pt idx="313">
                  <c:v>177.95</c:v>
                </c:pt>
                <c:pt idx="314">
                  <c:v>177.95</c:v>
                </c:pt>
                <c:pt idx="315">
                  <c:v>177.95</c:v>
                </c:pt>
                <c:pt idx="316">
                  <c:v>177.95</c:v>
                </c:pt>
                <c:pt idx="317">
                  <c:v>177.95</c:v>
                </c:pt>
                <c:pt idx="318">
                  <c:v>177.95</c:v>
                </c:pt>
                <c:pt idx="319">
                  <c:v>177.95</c:v>
                </c:pt>
                <c:pt idx="320">
                  <c:v>177.95</c:v>
                </c:pt>
                <c:pt idx="321">
                  <c:v>177.95</c:v>
                </c:pt>
                <c:pt idx="322">
                  <c:v>177.95</c:v>
                </c:pt>
                <c:pt idx="323">
                  <c:v>177.95</c:v>
                </c:pt>
                <c:pt idx="324">
                  <c:v>177.95</c:v>
                </c:pt>
                <c:pt idx="325">
                  <c:v>177.95</c:v>
                </c:pt>
                <c:pt idx="326">
                  <c:v>177.95</c:v>
                </c:pt>
                <c:pt idx="327">
                  <c:v>177.95</c:v>
                </c:pt>
                <c:pt idx="328">
                  <c:v>177.95</c:v>
                </c:pt>
                <c:pt idx="329">
                  <c:v>177.95</c:v>
                </c:pt>
                <c:pt idx="330">
                  <c:v>177.95</c:v>
                </c:pt>
                <c:pt idx="331">
                  <c:v>177.95</c:v>
                </c:pt>
                <c:pt idx="332">
                  <c:v>177.95</c:v>
                </c:pt>
                <c:pt idx="333">
                  <c:v>177.95</c:v>
                </c:pt>
                <c:pt idx="334">
                  <c:v>177.95</c:v>
                </c:pt>
                <c:pt idx="335">
                  <c:v>177.95</c:v>
                </c:pt>
                <c:pt idx="336">
                  <c:v>177.95</c:v>
                </c:pt>
                <c:pt idx="337">
                  <c:v>177.95</c:v>
                </c:pt>
                <c:pt idx="338">
                  <c:v>177.95</c:v>
                </c:pt>
                <c:pt idx="339">
                  <c:v>177.95</c:v>
                </c:pt>
                <c:pt idx="340">
                  <c:v>177.95</c:v>
                </c:pt>
                <c:pt idx="341">
                  <c:v>177.95</c:v>
                </c:pt>
                <c:pt idx="342">
                  <c:v>177.95</c:v>
                </c:pt>
                <c:pt idx="343">
                  <c:v>177.95</c:v>
                </c:pt>
                <c:pt idx="344">
                  <c:v>177.95</c:v>
                </c:pt>
                <c:pt idx="345">
                  <c:v>177.95</c:v>
                </c:pt>
                <c:pt idx="346">
                  <c:v>177.95</c:v>
                </c:pt>
                <c:pt idx="347">
                  <c:v>177.95</c:v>
                </c:pt>
                <c:pt idx="348">
                  <c:v>177.95</c:v>
                </c:pt>
                <c:pt idx="349">
                  <c:v>177.95</c:v>
                </c:pt>
                <c:pt idx="350">
                  <c:v>177.95</c:v>
                </c:pt>
                <c:pt idx="351">
                  <c:v>177.95</c:v>
                </c:pt>
                <c:pt idx="352">
                  <c:v>177.95</c:v>
                </c:pt>
                <c:pt idx="353">
                  <c:v>177.95</c:v>
                </c:pt>
                <c:pt idx="354">
                  <c:v>177.95</c:v>
                </c:pt>
                <c:pt idx="355">
                  <c:v>177.95</c:v>
                </c:pt>
                <c:pt idx="356">
                  <c:v>177.95</c:v>
                </c:pt>
                <c:pt idx="357">
                  <c:v>177.95</c:v>
                </c:pt>
                <c:pt idx="358">
                  <c:v>177.95</c:v>
                </c:pt>
                <c:pt idx="359">
                  <c:v>177.95</c:v>
                </c:pt>
                <c:pt idx="360">
                  <c:v>177.95</c:v>
                </c:pt>
                <c:pt idx="361">
                  <c:v>177.95</c:v>
                </c:pt>
                <c:pt idx="362">
                  <c:v>177.95</c:v>
                </c:pt>
                <c:pt idx="363">
                  <c:v>177.95</c:v>
                </c:pt>
                <c:pt idx="364">
                  <c:v>177.95</c:v>
                </c:pt>
                <c:pt idx="365">
                  <c:v>177.95</c:v>
                </c:pt>
                <c:pt idx="366">
                  <c:v>177.95</c:v>
                </c:pt>
                <c:pt idx="367">
                  <c:v>177.95</c:v>
                </c:pt>
                <c:pt idx="368">
                  <c:v>177.95</c:v>
                </c:pt>
                <c:pt idx="369">
                  <c:v>177.95</c:v>
                </c:pt>
                <c:pt idx="370">
                  <c:v>177.95</c:v>
                </c:pt>
                <c:pt idx="371">
                  <c:v>177.95</c:v>
                </c:pt>
                <c:pt idx="372">
                  <c:v>177.95</c:v>
                </c:pt>
                <c:pt idx="373">
                  <c:v>177.95</c:v>
                </c:pt>
                <c:pt idx="374">
                  <c:v>177.95</c:v>
                </c:pt>
                <c:pt idx="375">
                  <c:v>177.95</c:v>
                </c:pt>
                <c:pt idx="376">
                  <c:v>177.95</c:v>
                </c:pt>
                <c:pt idx="377">
                  <c:v>177.95</c:v>
                </c:pt>
                <c:pt idx="378">
                  <c:v>177.95</c:v>
                </c:pt>
                <c:pt idx="379">
                  <c:v>177.95</c:v>
                </c:pt>
                <c:pt idx="380">
                  <c:v>177.95</c:v>
                </c:pt>
                <c:pt idx="381">
                  <c:v>177.95</c:v>
                </c:pt>
                <c:pt idx="382">
                  <c:v>177.95</c:v>
                </c:pt>
                <c:pt idx="383">
                  <c:v>177.95</c:v>
                </c:pt>
                <c:pt idx="384">
                  <c:v>177.95</c:v>
                </c:pt>
                <c:pt idx="385">
                  <c:v>177.95</c:v>
                </c:pt>
                <c:pt idx="386">
                  <c:v>177.95</c:v>
                </c:pt>
                <c:pt idx="387">
                  <c:v>177.95</c:v>
                </c:pt>
                <c:pt idx="388">
                  <c:v>177.95</c:v>
                </c:pt>
                <c:pt idx="389">
                  <c:v>177.95</c:v>
                </c:pt>
                <c:pt idx="390">
                  <c:v>177.95</c:v>
                </c:pt>
                <c:pt idx="391">
                  <c:v>177.95</c:v>
                </c:pt>
                <c:pt idx="392">
                  <c:v>177.95</c:v>
                </c:pt>
                <c:pt idx="393">
                  <c:v>177.95</c:v>
                </c:pt>
                <c:pt idx="394">
                  <c:v>177.95</c:v>
                </c:pt>
                <c:pt idx="395">
                  <c:v>177.95</c:v>
                </c:pt>
                <c:pt idx="396">
                  <c:v>177.95</c:v>
                </c:pt>
                <c:pt idx="397">
                  <c:v>177.95</c:v>
                </c:pt>
                <c:pt idx="398">
                  <c:v>177.95</c:v>
                </c:pt>
                <c:pt idx="399">
                  <c:v>177.95</c:v>
                </c:pt>
                <c:pt idx="400">
                  <c:v>177.95</c:v>
                </c:pt>
                <c:pt idx="401">
                  <c:v>177.95</c:v>
                </c:pt>
                <c:pt idx="402">
                  <c:v>177.95</c:v>
                </c:pt>
                <c:pt idx="403">
                  <c:v>177.95</c:v>
                </c:pt>
                <c:pt idx="404">
                  <c:v>177.95</c:v>
                </c:pt>
                <c:pt idx="405">
                  <c:v>177.95</c:v>
                </c:pt>
                <c:pt idx="406">
                  <c:v>177.95</c:v>
                </c:pt>
                <c:pt idx="407">
                  <c:v>177.95</c:v>
                </c:pt>
                <c:pt idx="408">
                  <c:v>177.95</c:v>
                </c:pt>
                <c:pt idx="409">
                  <c:v>177.95</c:v>
                </c:pt>
                <c:pt idx="410">
                  <c:v>177.95</c:v>
                </c:pt>
                <c:pt idx="411">
                  <c:v>177.95</c:v>
                </c:pt>
                <c:pt idx="412">
                  <c:v>177.95</c:v>
                </c:pt>
                <c:pt idx="413">
                  <c:v>177.95</c:v>
                </c:pt>
                <c:pt idx="414">
                  <c:v>177.95</c:v>
                </c:pt>
                <c:pt idx="415">
                  <c:v>177.95</c:v>
                </c:pt>
                <c:pt idx="416">
                  <c:v>177.95</c:v>
                </c:pt>
                <c:pt idx="417">
                  <c:v>177.95</c:v>
                </c:pt>
                <c:pt idx="418">
                  <c:v>177.95</c:v>
                </c:pt>
                <c:pt idx="419">
                  <c:v>177.95</c:v>
                </c:pt>
                <c:pt idx="420">
                  <c:v>177.95</c:v>
                </c:pt>
                <c:pt idx="421">
                  <c:v>177.95</c:v>
                </c:pt>
                <c:pt idx="422">
                  <c:v>177.95</c:v>
                </c:pt>
                <c:pt idx="423">
                  <c:v>177.95</c:v>
                </c:pt>
                <c:pt idx="424">
                  <c:v>177.95</c:v>
                </c:pt>
                <c:pt idx="425">
                  <c:v>177.95</c:v>
                </c:pt>
                <c:pt idx="426">
                  <c:v>177.95</c:v>
                </c:pt>
                <c:pt idx="427">
                  <c:v>177.95</c:v>
                </c:pt>
                <c:pt idx="428">
                  <c:v>177.95</c:v>
                </c:pt>
                <c:pt idx="429">
                  <c:v>177.95</c:v>
                </c:pt>
                <c:pt idx="430">
                  <c:v>177.95</c:v>
                </c:pt>
                <c:pt idx="431">
                  <c:v>177.95</c:v>
                </c:pt>
                <c:pt idx="432">
                  <c:v>177.95</c:v>
                </c:pt>
                <c:pt idx="433">
                  <c:v>177.95</c:v>
                </c:pt>
                <c:pt idx="434">
                  <c:v>177.95</c:v>
                </c:pt>
                <c:pt idx="435">
                  <c:v>177.95</c:v>
                </c:pt>
                <c:pt idx="436">
                  <c:v>177.95</c:v>
                </c:pt>
                <c:pt idx="437">
                  <c:v>177.95</c:v>
                </c:pt>
                <c:pt idx="438">
                  <c:v>177.95</c:v>
                </c:pt>
                <c:pt idx="439">
                  <c:v>177.95</c:v>
                </c:pt>
                <c:pt idx="440">
                  <c:v>177.95</c:v>
                </c:pt>
                <c:pt idx="441">
                  <c:v>177.95</c:v>
                </c:pt>
                <c:pt idx="442">
                  <c:v>177.95</c:v>
                </c:pt>
                <c:pt idx="443">
                  <c:v>177.95</c:v>
                </c:pt>
                <c:pt idx="444">
                  <c:v>177.95</c:v>
                </c:pt>
                <c:pt idx="445">
                  <c:v>177.95</c:v>
                </c:pt>
                <c:pt idx="446">
                  <c:v>177.95</c:v>
                </c:pt>
                <c:pt idx="447">
                  <c:v>177.95</c:v>
                </c:pt>
                <c:pt idx="448">
                  <c:v>177.95</c:v>
                </c:pt>
                <c:pt idx="449">
                  <c:v>177.95</c:v>
                </c:pt>
                <c:pt idx="450">
                  <c:v>177.95</c:v>
                </c:pt>
                <c:pt idx="451">
                  <c:v>177.95</c:v>
                </c:pt>
                <c:pt idx="452">
                  <c:v>177.95</c:v>
                </c:pt>
                <c:pt idx="453">
                  <c:v>177.95</c:v>
                </c:pt>
                <c:pt idx="454">
                  <c:v>177.95</c:v>
                </c:pt>
                <c:pt idx="455">
                  <c:v>177.95</c:v>
                </c:pt>
                <c:pt idx="456">
                  <c:v>177.95</c:v>
                </c:pt>
                <c:pt idx="457">
                  <c:v>177.95</c:v>
                </c:pt>
                <c:pt idx="458">
                  <c:v>177.95</c:v>
                </c:pt>
                <c:pt idx="459">
                  <c:v>177.95</c:v>
                </c:pt>
                <c:pt idx="460">
                  <c:v>177.95</c:v>
                </c:pt>
                <c:pt idx="461">
                  <c:v>177.95</c:v>
                </c:pt>
                <c:pt idx="462">
                  <c:v>177.95</c:v>
                </c:pt>
                <c:pt idx="463">
                  <c:v>177.95</c:v>
                </c:pt>
                <c:pt idx="464">
                  <c:v>177.95</c:v>
                </c:pt>
                <c:pt idx="465">
                  <c:v>177.95</c:v>
                </c:pt>
                <c:pt idx="466">
                  <c:v>177.95</c:v>
                </c:pt>
                <c:pt idx="467">
                  <c:v>177.95</c:v>
                </c:pt>
                <c:pt idx="468">
                  <c:v>177.95</c:v>
                </c:pt>
                <c:pt idx="469">
                  <c:v>177.95</c:v>
                </c:pt>
                <c:pt idx="470">
                  <c:v>177.95</c:v>
                </c:pt>
                <c:pt idx="471">
                  <c:v>177.95</c:v>
                </c:pt>
                <c:pt idx="472">
                  <c:v>177.95</c:v>
                </c:pt>
                <c:pt idx="473">
                  <c:v>177.95</c:v>
                </c:pt>
                <c:pt idx="474">
                  <c:v>177.95</c:v>
                </c:pt>
                <c:pt idx="475">
                  <c:v>177.95</c:v>
                </c:pt>
                <c:pt idx="476">
                  <c:v>177.95</c:v>
                </c:pt>
                <c:pt idx="477">
                  <c:v>177.95</c:v>
                </c:pt>
                <c:pt idx="478">
                  <c:v>177.95</c:v>
                </c:pt>
                <c:pt idx="479">
                  <c:v>177.95</c:v>
                </c:pt>
                <c:pt idx="480">
                  <c:v>177.95</c:v>
                </c:pt>
                <c:pt idx="481">
                  <c:v>177.95</c:v>
                </c:pt>
                <c:pt idx="482">
                  <c:v>177.95</c:v>
                </c:pt>
                <c:pt idx="483">
                  <c:v>177.95</c:v>
                </c:pt>
                <c:pt idx="484">
                  <c:v>177.95</c:v>
                </c:pt>
                <c:pt idx="485">
                  <c:v>177.95</c:v>
                </c:pt>
                <c:pt idx="486">
                  <c:v>177.95</c:v>
                </c:pt>
                <c:pt idx="487">
                  <c:v>177.95</c:v>
                </c:pt>
                <c:pt idx="488">
                  <c:v>177.95</c:v>
                </c:pt>
                <c:pt idx="489">
                  <c:v>177.95</c:v>
                </c:pt>
                <c:pt idx="490">
                  <c:v>177.95</c:v>
                </c:pt>
                <c:pt idx="491">
                  <c:v>177.95</c:v>
                </c:pt>
                <c:pt idx="492">
                  <c:v>177.95</c:v>
                </c:pt>
                <c:pt idx="493">
                  <c:v>177.95</c:v>
                </c:pt>
                <c:pt idx="494">
                  <c:v>177.95</c:v>
                </c:pt>
                <c:pt idx="495">
                  <c:v>177.95</c:v>
                </c:pt>
                <c:pt idx="496">
                  <c:v>177.95</c:v>
                </c:pt>
                <c:pt idx="497">
                  <c:v>177.95</c:v>
                </c:pt>
                <c:pt idx="498">
                  <c:v>177.95</c:v>
                </c:pt>
                <c:pt idx="499">
                  <c:v>177.95</c:v>
                </c:pt>
                <c:pt idx="500">
                  <c:v>177.95</c:v>
                </c:pt>
                <c:pt idx="501">
                  <c:v>177.95</c:v>
                </c:pt>
                <c:pt idx="502">
                  <c:v>177.95</c:v>
                </c:pt>
                <c:pt idx="503">
                  <c:v>177.95</c:v>
                </c:pt>
                <c:pt idx="504">
                  <c:v>177.95</c:v>
                </c:pt>
                <c:pt idx="505">
                  <c:v>177.95</c:v>
                </c:pt>
                <c:pt idx="506">
                  <c:v>177.95</c:v>
                </c:pt>
                <c:pt idx="507">
                  <c:v>177.95</c:v>
                </c:pt>
                <c:pt idx="508">
                  <c:v>177.95</c:v>
                </c:pt>
                <c:pt idx="509">
                  <c:v>177.95</c:v>
                </c:pt>
                <c:pt idx="510">
                  <c:v>177.95</c:v>
                </c:pt>
                <c:pt idx="511">
                  <c:v>177.95</c:v>
                </c:pt>
                <c:pt idx="512">
                  <c:v>177.95</c:v>
                </c:pt>
                <c:pt idx="513">
                  <c:v>177.95</c:v>
                </c:pt>
                <c:pt idx="514">
                  <c:v>177.95</c:v>
                </c:pt>
                <c:pt idx="515">
                  <c:v>177.95</c:v>
                </c:pt>
                <c:pt idx="516">
                  <c:v>177.95</c:v>
                </c:pt>
                <c:pt idx="517">
                  <c:v>177.95</c:v>
                </c:pt>
                <c:pt idx="518">
                  <c:v>177.95</c:v>
                </c:pt>
                <c:pt idx="519">
                  <c:v>177.95</c:v>
                </c:pt>
                <c:pt idx="520">
                  <c:v>177.95</c:v>
                </c:pt>
                <c:pt idx="521">
                  <c:v>177.95</c:v>
                </c:pt>
                <c:pt idx="522">
                  <c:v>177.95</c:v>
                </c:pt>
                <c:pt idx="523">
                  <c:v>177.95</c:v>
                </c:pt>
                <c:pt idx="524">
                  <c:v>177.95</c:v>
                </c:pt>
                <c:pt idx="525">
                  <c:v>177.95</c:v>
                </c:pt>
                <c:pt idx="526">
                  <c:v>177.95</c:v>
                </c:pt>
                <c:pt idx="527">
                  <c:v>177.95</c:v>
                </c:pt>
                <c:pt idx="528">
                  <c:v>177.95</c:v>
                </c:pt>
                <c:pt idx="529">
                  <c:v>177.95</c:v>
                </c:pt>
                <c:pt idx="530">
                  <c:v>177.95</c:v>
                </c:pt>
                <c:pt idx="531">
                  <c:v>177.95</c:v>
                </c:pt>
                <c:pt idx="532">
                  <c:v>177.95</c:v>
                </c:pt>
                <c:pt idx="533">
                  <c:v>177.95</c:v>
                </c:pt>
                <c:pt idx="534">
                  <c:v>177.95</c:v>
                </c:pt>
                <c:pt idx="535">
                  <c:v>177.95</c:v>
                </c:pt>
                <c:pt idx="536">
                  <c:v>177.95</c:v>
                </c:pt>
                <c:pt idx="537">
                  <c:v>177.95</c:v>
                </c:pt>
                <c:pt idx="538">
                  <c:v>177.95</c:v>
                </c:pt>
                <c:pt idx="539">
                  <c:v>177.95</c:v>
                </c:pt>
                <c:pt idx="540">
                  <c:v>177.95</c:v>
                </c:pt>
                <c:pt idx="541">
                  <c:v>177.95</c:v>
                </c:pt>
                <c:pt idx="542">
                  <c:v>177.95</c:v>
                </c:pt>
                <c:pt idx="543">
                  <c:v>177.95</c:v>
                </c:pt>
                <c:pt idx="544">
                  <c:v>177.95</c:v>
                </c:pt>
                <c:pt idx="545">
                  <c:v>177.95</c:v>
                </c:pt>
                <c:pt idx="546">
                  <c:v>177.95</c:v>
                </c:pt>
                <c:pt idx="547">
                  <c:v>177.95</c:v>
                </c:pt>
                <c:pt idx="548">
                  <c:v>177.95</c:v>
                </c:pt>
                <c:pt idx="549">
                  <c:v>177.95</c:v>
                </c:pt>
                <c:pt idx="550">
                  <c:v>177.95</c:v>
                </c:pt>
                <c:pt idx="551">
                  <c:v>177.95</c:v>
                </c:pt>
                <c:pt idx="552">
                  <c:v>177.95</c:v>
                </c:pt>
                <c:pt idx="553">
                  <c:v>177.95</c:v>
                </c:pt>
                <c:pt idx="554">
                  <c:v>177.95</c:v>
                </c:pt>
                <c:pt idx="555">
                  <c:v>177.95</c:v>
                </c:pt>
                <c:pt idx="556">
                  <c:v>177.95</c:v>
                </c:pt>
                <c:pt idx="557">
                  <c:v>177.95</c:v>
                </c:pt>
                <c:pt idx="558">
                  <c:v>177.95</c:v>
                </c:pt>
                <c:pt idx="559">
                  <c:v>177.95</c:v>
                </c:pt>
                <c:pt idx="560">
                  <c:v>177.95</c:v>
                </c:pt>
                <c:pt idx="561">
                  <c:v>177.95</c:v>
                </c:pt>
                <c:pt idx="562">
                  <c:v>177.95</c:v>
                </c:pt>
                <c:pt idx="563">
                  <c:v>177.95</c:v>
                </c:pt>
                <c:pt idx="564">
                  <c:v>177.95</c:v>
                </c:pt>
                <c:pt idx="565">
                  <c:v>177.95</c:v>
                </c:pt>
                <c:pt idx="566">
                  <c:v>177.95</c:v>
                </c:pt>
                <c:pt idx="567">
                  <c:v>177.95</c:v>
                </c:pt>
                <c:pt idx="568">
                  <c:v>177.95</c:v>
                </c:pt>
                <c:pt idx="569">
                  <c:v>177.95</c:v>
                </c:pt>
                <c:pt idx="570">
                  <c:v>177.95</c:v>
                </c:pt>
                <c:pt idx="571">
                  <c:v>177.95</c:v>
                </c:pt>
                <c:pt idx="572">
                  <c:v>177.95</c:v>
                </c:pt>
                <c:pt idx="573">
                  <c:v>177.95</c:v>
                </c:pt>
                <c:pt idx="574">
                  <c:v>177.95</c:v>
                </c:pt>
                <c:pt idx="575">
                  <c:v>177.95</c:v>
                </c:pt>
                <c:pt idx="576">
                  <c:v>177.95</c:v>
                </c:pt>
                <c:pt idx="577">
                  <c:v>177.95</c:v>
                </c:pt>
                <c:pt idx="578">
                  <c:v>177.95</c:v>
                </c:pt>
                <c:pt idx="579">
                  <c:v>177.95</c:v>
                </c:pt>
                <c:pt idx="580">
                  <c:v>177.95</c:v>
                </c:pt>
                <c:pt idx="581">
                  <c:v>177.95</c:v>
                </c:pt>
                <c:pt idx="582">
                  <c:v>177.95</c:v>
                </c:pt>
                <c:pt idx="583">
                  <c:v>177.95</c:v>
                </c:pt>
                <c:pt idx="584">
                  <c:v>177.95</c:v>
                </c:pt>
                <c:pt idx="585">
                  <c:v>177.95</c:v>
                </c:pt>
                <c:pt idx="586">
                  <c:v>177.95</c:v>
                </c:pt>
                <c:pt idx="587">
                  <c:v>177.95</c:v>
                </c:pt>
                <c:pt idx="588">
                  <c:v>177.95</c:v>
                </c:pt>
                <c:pt idx="589">
                  <c:v>177.95</c:v>
                </c:pt>
                <c:pt idx="590">
                  <c:v>177.95</c:v>
                </c:pt>
                <c:pt idx="591">
                  <c:v>177.95</c:v>
                </c:pt>
                <c:pt idx="592">
                  <c:v>177.95</c:v>
                </c:pt>
                <c:pt idx="593">
                  <c:v>177.95</c:v>
                </c:pt>
                <c:pt idx="594">
                  <c:v>177.95</c:v>
                </c:pt>
                <c:pt idx="595">
                  <c:v>177.95</c:v>
                </c:pt>
                <c:pt idx="596">
                  <c:v>177.95</c:v>
                </c:pt>
                <c:pt idx="597">
                  <c:v>177.95</c:v>
                </c:pt>
                <c:pt idx="598">
                  <c:v>177.95</c:v>
                </c:pt>
                <c:pt idx="599">
                  <c:v>177.95</c:v>
                </c:pt>
                <c:pt idx="600">
                  <c:v>177.95</c:v>
                </c:pt>
                <c:pt idx="601">
                  <c:v>177.95</c:v>
                </c:pt>
                <c:pt idx="602">
                  <c:v>177.95</c:v>
                </c:pt>
                <c:pt idx="603">
                  <c:v>177.95</c:v>
                </c:pt>
                <c:pt idx="604">
                  <c:v>177.95</c:v>
                </c:pt>
                <c:pt idx="605">
                  <c:v>177.95</c:v>
                </c:pt>
                <c:pt idx="606">
                  <c:v>177.95</c:v>
                </c:pt>
                <c:pt idx="607">
                  <c:v>177.95</c:v>
                </c:pt>
                <c:pt idx="608">
                  <c:v>177.95</c:v>
                </c:pt>
                <c:pt idx="609">
                  <c:v>177.95</c:v>
                </c:pt>
                <c:pt idx="610">
                  <c:v>177.95</c:v>
                </c:pt>
                <c:pt idx="611">
                  <c:v>177.95</c:v>
                </c:pt>
                <c:pt idx="612">
                  <c:v>177.95</c:v>
                </c:pt>
                <c:pt idx="613">
                  <c:v>177.95</c:v>
                </c:pt>
                <c:pt idx="614">
                  <c:v>177.95</c:v>
                </c:pt>
                <c:pt idx="615">
                  <c:v>177.95</c:v>
                </c:pt>
                <c:pt idx="616">
                  <c:v>177.95</c:v>
                </c:pt>
                <c:pt idx="617">
                  <c:v>177.95</c:v>
                </c:pt>
                <c:pt idx="618">
                  <c:v>177.95</c:v>
                </c:pt>
                <c:pt idx="619">
                  <c:v>177.95</c:v>
                </c:pt>
                <c:pt idx="620">
                  <c:v>177.95</c:v>
                </c:pt>
                <c:pt idx="621">
                  <c:v>177.95</c:v>
                </c:pt>
                <c:pt idx="622">
                  <c:v>177.95</c:v>
                </c:pt>
                <c:pt idx="623">
                  <c:v>177.95</c:v>
                </c:pt>
                <c:pt idx="624">
                  <c:v>177.95</c:v>
                </c:pt>
                <c:pt idx="625">
                  <c:v>177.95</c:v>
                </c:pt>
                <c:pt idx="626">
                  <c:v>177.95</c:v>
                </c:pt>
                <c:pt idx="627">
                  <c:v>177.95</c:v>
                </c:pt>
                <c:pt idx="628">
                  <c:v>177.95</c:v>
                </c:pt>
                <c:pt idx="629">
                  <c:v>177.95</c:v>
                </c:pt>
                <c:pt idx="630">
                  <c:v>177.95</c:v>
                </c:pt>
                <c:pt idx="631">
                  <c:v>177.95</c:v>
                </c:pt>
                <c:pt idx="632">
                  <c:v>177.95</c:v>
                </c:pt>
                <c:pt idx="633">
                  <c:v>177.95</c:v>
                </c:pt>
                <c:pt idx="634">
                  <c:v>177.95</c:v>
                </c:pt>
                <c:pt idx="635">
                  <c:v>177.95</c:v>
                </c:pt>
                <c:pt idx="636">
                  <c:v>177.95</c:v>
                </c:pt>
                <c:pt idx="637">
                  <c:v>177.95</c:v>
                </c:pt>
                <c:pt idx="638">
                  <c:v>177.95</c:v>
                </c:pt>
                <c:pt idx="639">
                  <c:v>177.95</c:v>
                </c:pt>
                <c:pt idx="640">
                  <c:v>177.95</c:v>
                </c:pt>
                <c:pt idx="641">
                  <c:v>177.95</c:v>
                </c:pt>
                <c:pt idx="642">
                  <c:v>177.95</c:v>
                </c:pt>
                <c:pt idx="643">
                  <c:v>177.95</c:v>
                </c:pt>
                <c:pt idx="644">
                  <c:v>177.95</c:v>
                </c:pt>
                <c:pt idx="645">
                  <c:v>177.95</c:v>
                </c:pt>
                <c:pt idx="646">
                  <c:v>177.95</c:v>
                </c:pt>
                <c:pt idx="647">
                  <c:v>177.95</c:v>
                </c:pt>
                <c:pt idx="648">
                  <c:v>177.95</c:v>
                </c:pt>
                <c:pt idx="649">
                  <c:v>177.95</c:v>
                </c:pt>
                <c:pt idx="650">
                  <c:v>177.95</c:v>
                </c:pt>
                <c:pt idx="651">
                  <c:v>177.95</c:v>
                </c:pt>
                <c:pt idx="652">
                  <c:v>177.95</c:v>
                </c:pt>
                <c:pt idx="653">
                  <c:v>177.95</c:v>
                </c:pt>
                <c:pt idx="654">
                  <c:v>177.95</c:v>
                </c:pt>
                <c:pt idx="655">
                  <c:v>177.95</c:v>
                </c:pt>
                <c:pt idx="656">
                  <c:v>177.95</c:v>
                </c:pt>
                <c:pt idx="657">
                  <c:v>177.95</c:v>
                </c:pt>
                <c:pt idx="658">
                  <c:v>177.95</c:v>
                </c:pt>
                <c:pt idx="659">
                  <c:v>177.95</c:v>
                </c:pt>
                <c:pt idx="660">
                  <c:v>177.95</c:v>
                </c:pt>
                <c:pt idx="661">
                  <c:v>177.95</c:v>
                </c:pt>
                <c:pt idx="662">
                  <c:v>177.95</c:v>
                </c:pt>
                <c:pt idx="663">
                  <c:v>177.95</c:v>
                </c:pt>
                <c:pt idx="664">
                  <c:v>177.95</c:v>
                </c:pt>
                <c:pt idx="665">
                  <c:v>177.95</c:v>
                </c:pt>
                <c:pt idx="666">
                  <c:v>177.95</c:v>
                </c:pt>
                <c:pt idx="667">
                  <c:v>177.95</c:v>
                </c:pt>
                <c:pt idx="668">
                  <c:v>177.95</c:v>
                </c:pt>
                <c:pt idx="669">
                  <c:v>177.95</c:v>
                </c:pt>
                <c:pt idx="670">
                  <c:v>177.95</c:v>
                </c:pt>
                <c:pt idx="671">
                  <c:v>177.95</c:v>
                </c:pt>
                <c:pt idx="672">
                  <c:v>177.95</c:v>
                </c:pt>
                <c:pt idx="673">
                  <c:v>177.95</c:v>
                </c:pt>
                <c:pt idx="674">
                  <c:v>177.95</c:v>
                </c:pt>
                <c:pt idx="675">
                  <c:v>177.95</c:v>
                </c:pt>
                <c:pt idx="676">
                  <c:v>177.95</c:v>
                </c:pt>
                <c:pt idx="677">
                  <c:v>177.95</c:v>
                </c:pt>
                <c:pt idx="678">
                  <c:v>177.95</c:v>
                </c:pt>
                <c:pt idx="679">
                  <c:v>177.95</c:v>
                </c:pt>
                <c:pt idx="680">
                  <c:v>177.95</c:v>
                </c:pt>
                <c:pt idx="681">
                  <c:v>177.95</c:v>
                </c:pt>
                <c:pt idx="682">
                  <c:v>177.95</c:v>
                </c:pt>
                <c:pt idx="683">
                  <c:v>177.95</c:v>
                </c:pt>
                <c:pt idx="684">
                  <c:v>177.95</c:v>
                </c:pt>
                <c:pt idx="685">
                  <c:v>177.95</c:v>
                </c:pt>
                <c:pt idx="686">
                  <c:v>177.95</c:v>
                </c:pt>
                <c:pt idx="687">
                  <c:v>177.95</c:v>
                </c:pt>
                <c:pt idx="688">
                  <c:v>177.95</c:v>
                </c:pt>
                <c:pt idx="689">
                  <c:v>177.95</c:v>
                </c:pt>
                <c:pt idx="690">
                  <c:v>177.95</c:v>
                </c:pt>
                <c:pt idx="691">
                  <c:v>177.95</c:v>
                </c:pt>
                <c:pt idx="692">
                  <c:v>177.95</c:v>
                </c:pt>
                <c:pt idx="693">
                  <c:v>177.95</c:v>
                </c:pt>
                <c:pt idx="694">
                  <c:v>177.95</c:v>
                </c:pt>
                <c:pt idx="695">
                  <c:v>177.95</c:v>
                </c:pt>
                <c:pt idx="696">
                  <c:v>177.95</c:v>
                </c:pt>
                <c:pt idx="697">
                  <c:v>177.95</c:v>
                </c:pt>
                <c:pt idx="698">
                  <c:v>177.95</c:v>
                </c:pt>
                <c:pt idx="699">
                  <c:v>177.95</c:v>
                </c:pt>
                <c:pt idx="700">
                  <c:v>177.95</c:v>
                </c:pt>
                <c:pt idx="701">
                  <c:v>177.95</c:v>
                </c:pt>
                <c:pt idx="702">
                  <c:v>177.95</c:v>
                </c:pt>
                <c:pt idx="703">
                  <c:v>177.95</c:v>
                </c:pt>
                <c:pt idx="704">
                  <c:v>177.95</c:v>
                </c:pt>
                <c:pt idx="705">
                  <c:v>177.95</c:v>
                </c:pt>
                <c:pt idx="706">
                  <c:v>177.95</c:v>
                </c:pt>
                <c:pt idx="707">
                  <c:v>177.95</c:v>
                </c:pt>
                <c:pt idx="708">
                  <c:v>177.95</c:v>
                </c:pt>
                <c:pt idx="709">
                  <c:v>177.95</c:v>
                </c:pt>
                <c:pt idx="710">
                  <c:v>177.95</c:v>
                </c:pt>
                <c:pt idx="711">
                  <c:v>177.95</c:v>
                </c:pt>
                <c:pt idx="712">
                  <c:v>177.95</c:v>
                </c:pt>
                <c:pt idx="713">
                  <c:v>177.95</c:v>
                </c:pt>
                <c:pt idx="714">
                  <c:v>177.95</c:v>
                </c:pt>
                <c:pt idx="715">
                  <c:v>177.95</c:v>
                </c:pt>
                <c:pt idx="716">
                  <c:v>177.95</c:v>
                </c:pt>
                <c:pt idx="717">
                  <c:v>177.95</c:v>
                </c:pt>
                <c:pt idx="718">
                  <c:v>177.95</c:v>
                </c:pt>
                <c:pt idx="719">
                  <c:v>177.95</c:v>
                </c:pt>
                <c:pt idx="720">
                  <c:v>177.95</c:v>
                </c:pt>
                <c:pt idx="721">
                  <c:v>177.95</c:v>
                </c:pt>
                <c:pt idx="722">
                  <c:v>177.95</c:v>
                </c:pt>
                <c:pt idx="723">
                  <c:v>177.95</c:v>
                </c:pt>
                <c:pt idx="724">
                  <c:v>177.95</c:v>
                </c:pt>
                <c:pt idx="725">
                  <c:v>177.95</c:v>
                </c:pt>
                <c:pt idx="726">
                  <c:v>177.95</c:v>
                </c:pt>
                <c:pt idx="727">
                  <c:v>177.95</c:v>
                </c:pt>
                <c:pt idx="728">
                  <c:v>177.95</c:v>
                </c:pt>
                <c:pt idx="729">
                  <c:v>177.95</c:v>
                </c:pt>
                <c:pt idx="730">
                  <c:v>177.95</c:v>
                </c:pt>
                <c:pt idx="731">
                  <c:v>177.95</c:v>
                </c:pt>
                <c:pt idx="732">
                  <c:v>177.95</c:v>
                </c:pt>
                <c:pt idx="733">
                  <c:v>177.95</c:v>
                </c:pt>
                <c:pt idx="734">
                  <c:v>177.95</c:v>
                </c:pt>
                <c:pt idx="735">
                  <c:v>177.95</c:v>
                </c:pt>
                <c:pt idx="736">
                  <c:v>177.95</c:v>
                </c:pt>
                <c:pt idx="737">
                  <c:v>177.95</c:v>
                </c:pt>
                <c:pt idx="738">
                  <c:v>177.95</c:v>
                </c:pt>
                <c:pt idx="739">
                  <c:v>177.95</c:v>
                </c:pt>
                <c:pt idx="740">
                  <c:v>177.95</c:v>
                </c:pt>
                <c:pt idx="741">
                  <c:v>177.95</c:v>
                </c:pt>
                <c:pt idx="742">
                  <c:v>177.95</c:v>
                </c:pt>
                <c:pt idx="743">
                  <c:v>177.95</c:v>
                </c:pt>
                <c:pt idx="744">
                  <c:v>177.95</c:v>
                </c:pt>
                <c:pt idx="745">
                  <c:v>177.95</c:v>
                </c:pt>
                <c:pt idx="746">
                  <c:v>177.95</c:v>
                </c:pt>
                <c:pt idx="747">
                  <c:v>177.95</c:v>
                </c:pt>
                <c:pt idx="748">
                  <c:v>177.95</c:v>
                </c:pt>
                <c:pt idx="749">
                  <c:v>177.95</c:v>
                </c:pt>
                <c:pt idx="750">
                  <c:v>177.95</c:v>
                </c:pt>
                <c:pt idx="751">
                  <c:v>177.95</c:v>
                </c:pt>
                <c:pt idx="752">
                  <c:v>177.95</c:v>
                </c:pt>
                <c:pt idx="753">
                  <c:v>177.95</c:v>
                </c:pt>
                <c:pt idx="754">
                  <c:v>177.95</c:v>
                </c:pt>
                <c:pt idx="755">
                  <c:v>177.95</c:v>
                </c:pt>
                <c:pt idx="756">
                  <c:v>177.95</c:v>
                </c:pt>
                <c:pt idx="757">
                  <c:v>177.95</c:v>
                </c:pt>
                <c:pt idx="758">
                  <c:v>177.95</c:v>
                </c:pt>
                <c:pt idx="759">
                  <c:v>177.95</c:v>
                </c:pt>
                <c:pt idx="760">
                  <c:v>177.95</c:v>
                </c:pt>
                <c:pt idx="761">
                  <c:v>177.95</c:v>
                </c:pt>
                <c:pt idx="762">
                  <c:v>177.95</c:v>
                </c:pt>
                <c:pt idx="763">
                  <c:v>177.95</c:v>
                </c:pt>
                <c:pt idx="764">
                  <c:v>177.95</c:v>
                </c:pt>
                <c:pt idx="765">
                  <c:v>177.95</c:v>
                </c:pt>
                <c:pt idx="766">
                  <c:v>177.95</c:v>
                </c:pt>
                <c:pt idx="767">
                  <c:v>177.95</c:v>
                </c:pt>
                <c:pt idx="768">
                  <c:v>177.95</c:v>
                </c:pt>
                <c:pt idx="769">
                  <c:v>177.95</c:v>
                </c:pt>
                <c:pt idx="770">
                  <c:v>177.95</c:v>
                </c:pt>
                <c:pt idx="771">
                  <c:v>177.95</c:v>
                </c:pt>
                <c:pt idx="772">
                  <c:v>177.95</c:v>
                </c:pt>
                <c:pt idx="773">
                  <c:v>177.95</c:v>
                </c:pt>
                <c:pt idx="774">
                  <c:v>177.95</c:v>
                </c:pt>
                <c:pt idx="775">
                  <c:v>177.95</c:v>
                </c:pt>
                <c:pt idx="776">
                  <c:v>177.95</c:v>
                </c:pt>
                <c:pt idx="777">
                  <c:v>177.95</c:v>
                </c:pt>
                <c:pt idx="778">
                  <c:v>177.95</c:v>
                </c:pt>
                <c:pt idx="779">
                  <c:v>177.95</c:v>
                </c:pt>
                <c:pt idx="780">
                  <c:v>177.95</c:v>
                </c:pt>
                <c:pt idx="781">
                  <c:v>177.95</c:v>
                </c:pt>
                <c:pt idx="782">
                  <c:v>177.95</c:v>
                </c:pt>
                <c:pt idx="783">
                  <c:v>177.95</c:v>
                </c:pt>
                <c:pt idx="784">
                  <c:v>177.95</c:v>
                </c:pt>
                <c:pt idx="785">
                  <c:v>177.95</c:v>
                </c:pt>
                <c:pt idx="786">
                  <c:v>177.95</c:v>
                </c:pt>
                <c:pt idx="787">
                  <c:v>177.95</c:v>
                </c:pt>
                <c:pt idx="788">
                  <c:v>177.95</c:v>
                </c:pt>
                <c:pt idx="789">
                  <c:v>177.95</c:v>
                </c:pt>
                <c:pt idx="790">
                  <c:v>177.95</c:v>
                </c:pt>
                <c:pt idx="791">
                  <c:v>177.95</c:v>
                </c:pt>
                <c:pt idx="792">
                  <c:v>177.95</c:v>
                </c:pt>
                <c:pt idx="793">
                  <c:v>177.95</c:v>
                </c:pt>
                <c:pt idx="794">
                  <c:v>177.95</c:v>
                </c:pt>
                <c:pt idx="795">
                  <c:v>177.95</c:v>
                </c:pt>
                <c:pt idx="796">
                  <c:v>177.95</c:v>
                </c:pt>
                <c:pt idx="797">
                  <c:v>177.95</c:v>
                </c:pt>
                <c:pt idx="798">
                  <c:v>177.95</c:v>
                </c:pt>
                <c:pt idx="799">
                  <c:v>177.95</c:v>
                </c:pt>
                <c:pt idx="800">
                  <c:v>177.95</c:v>
                </c:pt>
                <c:pt idx="801">
                  <c:v>177.95</c:v>
                </c:pt>
                <c:pt idx="802">
                  <c:v>177.95</c:v>
                </c:pt>
                <c:pt idx="803">
                  <c:v>177.95</c:v>
                </c:pt>
                <c:pt idx="804">
                  <c:v>177.95</c:v>
                </c:pt>
                <c:pt idx="805">
                  <c:v>177.95</c:v>
                </c:pt>
                <c:pt idx="806">
                  <c:v>177.95</c:v>
                </c:pt>
                <c:pt idx="807">
                  <c:v>177.95</c:v>
                </c:pt>
                <c:pt idx="808">
                  <c:v>177.95</c:v>
                </c:pt>
                <c:pt idx="809">
                  <c:v>177.95</c:v>
                </c:pt>
                <c:pt idx="810">
                  <c:v>177.95</c:v>
                </c:pt>
                <c:pt idx="811">
                  <c:v>177.95</c:v>
                </c:pt>
                <c:pt idx="812">
                  <c:v>177.95</c:v>
                </c:pt>
                <c:pt idx="813">
                  <c:v>177.95</c:v>
                </c:pt>
                <c:pt idx="814">
                  <c:v>177.95</c:v>
                </c:pt>
                <c:pt idx="815">
                  <c:v>177.95</c:v>
                </c:pt>
                <c:pt idx="816">
                  <c:v>177.95</c:v>
                </c:pt>
                <c:pt idx="817">
                  <c:v>177.95</c:v>
                </c:pt>
                <c:pt idx="818">
                  <c:v>177.95</c:v>
                </c:pt>
                <c:pt idx="819">
                  <c:v>177.95</c:v>
                </c:pt>
                <c:pt idx="820">
                  <c:v>177.95</c:v>
                </c:pt>
                <c:pt idx="821">
                  <c:v>177.95</c:v>
                </c:pt>
                <c:pt idx="822">
                  <c:v>177.95</c:v>
                </c:pt>
                <c:pt idx="823">
                  <c:v>177.95</c:v>
                </c:pt>
                <c:pt idx="824">
                  <c:v>177.95</c:v>
                </c:pt>
                <c:pt idx="825">
                  <c:v>177.95</c:v>
                </c:pt>
                <c:pt idx="826">
                  <c:v>177.95</c:v>
                </c:pt>
                <c:pt idx="827">
                  <c:v>177.95</c:v>
                </c:pt>
                <c:pt idx="828">
                  <c:v>177.95</c:v>
                </c:pt>
                <c:pt idx="829">
                  <c:v>177.95</c:v>
                </c:pt>
                <c:pt idx="830">
                  <c:v>177.95</c:v>
                </c:pt>
                <c:pt idx="831">
                  <c:v>177.95</c:v>
                </c:pt>
                <c:pt idx="832">
                  <c:v>177.95</c:v>
                </c:pt>
                <c:pt idx="833">
                  <c:v>177.95</c:v>
                </c:pt>
                <c:pt idx="834">
                  <c:v>177.95</c:v>
                </c:pt>
                <c:pt idx="835">
                  <c:v>177.95</c:v>
                </c:pt>
                <c:pt idx="836">
                  <c:v>177.95</c:v>
                </c:pt>
                <c:pt idx="837">
                  <c:v>177.95</c:v>
                </c:pt>
                <c:pt idx="838">
                  <c:v>177.95</c:v>
                </c:pt>
                <c:pt idx="839">
                  <c:v>177.95</c:v>
                </c:pt>
                <c:pt idx="840">
                  <c:v>177.95</c:v>
                </c:pt>
                <c:pt idx="841">
                  <c:v>177.95</c:v>
                </c:pt>
                <c:pt idx="842">
                  <c:v>177.95</c:v>
                </c:pt>
                <c:pt idx="843">
                  <c:v>177.95</c:v>
                </c:pt>
                <c:pt idx="844">
                  <c:v>177.95</c:v>
                </c:pt>
                <c:pt idx="845">
                  <c:v>177.95</c:v>
                </c:pt>
                <c:pt idx="846">
                  <c:v>177.95</c:v>
                </c:pt>
                <c:pt idx="847">
                  <c:v>177.95</c:v>
                </c:pt>
                <c:pt idx="848">
                  <c:v>177.95</c:v>
                </c:pt>
                <c:pt idx="849">
                  <c:v>177.95</c:v>
                </c:pt>
                <c:pt idx="850">
                  <c:v>177.95</c:v>
                </c:pt>
                <c:pt idx="851">
                  <c:v>177.95</c:v>
                </c:pt>
                <c:pt idx="852">
                  <c:v>177.95</c:v>
                </c:pt>
                <c:pt idx="853">
                  <c:v>177.95</c:v>
                </c:pt>
                <c:pt idx="854">
                  <c:v>177.95</c:v>
                </c:pt>
                <c:pt idx="855">
                  <c:v>177.95</c:v>
                </c:pt>
                <c:pt idx="856">
                  <c:v>177.95</c:v>
                </c:pt>
                <c:pt idx="857">
                  <c:v>177.95</c:v>
                </c:pt>
                <c:pt idx="858">
                  <c:v>177.95</c:v>
                </c:pt>
                <c:pt idx="859">
                  <c:v>177.95</c:v>
                </c:pt>
                <c:pt idx="860">
                  <c:v>177.95</c:v>
                </c:pt>
                <c:pt idx="861">
                  <c:v>177.95</c:v>
                </c:pt>
                <c:pt idx="862">
                  <c:v>177.95</c:v>
                </c:pt>
                <c:pt idx="863">
                  <c:v>177.95</c:v>
                </c:pt>
                <c:pt idx="864">
                  <c:v>177.95</c:v>
                </c:pt>
                <c:pt idx="865">
                  <c:v>177.95</c:v>
                </c:pt>
                <c:pt idx="866">
                  <c:v>177.95</c:v>
                </c:pt>
                <c:pt idx="867">
                  <c:v>177.95</c:v>
                </c:pt>
                <c:pt idx="868">
                  <c:v>177.95</c:v>
                </c:pt>
                <c:pt idx="869">
                  <c:v>177.95</c:v>
                </c:pt>
                <c:pt idx="870">
                  <c:v>177.95</c:v>
                </c:pt>
                <c:pt idx="871">
                  <c:v>177.95</c:v>
                </c:pt>
                <c:pt idx="872">
                  <c:v>177.95</c:v>
                </c:pt>
                <c:pt idx="873">
                  <c:v>177.95</c:v>
                </c:pt>
                <c:pt idx="874">
                  <c:v>177.95</c:v>
                </c:pt>
                <c:pt idx="875">
                  <c:v>177.95</c:v>
                </c:pt>
                <c:pt idx="876">
                  <c:v>177.95</c:v>
                </c:pt>
                <c:pt idx="877">
                  <c:v>177.95</c:v>
                </c:pt>
                <c:pt idx="878">
                  <c:v>177.95</c:v>
                </c:pt>
                <c:pt idx="879">
                  <c:v>177.95</c:v>
                </c:pt>
                <c:pt idx="880">
                  <c:v>177.95</c:v>
                </c:pt>
                <c:pt idx="881">
                  <c:v>177.95</c:v>
                </c:pt>
                <c:pt idx="882">
                  <c:v>177.95</c:v>
                </c:pt>
                <c:pt idx="883">
                  <c:v>177.95</c:v>
                </c:pt>
                <c:pt idx="884">
                  <c:v>177.95</c:v>
                </c:pt>
                <c:pt idx="885">
                  <c:v>177.95</c:v>
                </c:pt>
                <c:pt idx="886">
                  <c:v>177.95</c:v>
                </c:pt>
                <c:pt idx="887">
                  <c:v>177.95</c:v>
                </c:pt>
                <c:pt idx="888">
                  <c:v>177.95</c:v>
                </c:pt>
                <c:pt idx="889">
                  <c:v>177.95</c:v>
                </c:pt>
                <c:pt idx="890">
                  <c:v>177.95</c:v>
                </c:pt>
                <c:pt idx="891">
                  <c:v>177.95</c:v>
                </c:pt>
                <c:pt idx="892">
                  <c:v>177.95</c:v>
                </c:pt>
                <c:pt idx="893">
                  <c:v>177.95</c:v>
                </c:pt>
                <c:pt idx="894">
                  <c:v>177.95</c:v>
                </c:pt>
                <c:pt idx="895">
                  <c:v>177.95</c:v>
                </c:pt>
                <c:pt idx="896">
                  <c:v>177.95</c:v>
                </c:pt>
                <c:pt idx="897">
                  <c:v>177.95</c:v>
                </c:pt>
                <c:pt idx="898">
                  <c:v>177.95</c:v>
                </c:pt>
                <c:pt idx="899">
                  <c:v>177.95</c:v>
                </c:pt>
                <c:pt idx="900">
                  <c:v>177.95</c:v>
                </c:pt>
                <c:pt idx="901">
                  <c:v>177.95</c:v>
                </c:pt>
                <c:pt idx="902">
                  <c:v>177.95</c:v>
                </c:pt>
                <c:pt idx="903">
                  <c:v>177.95</c:v>
                </c:pt>
                <c:pt idx="904">
                  <c:v>177.95</c:v>
                </c:pt>
                <c:pt idx="905">
                  <c:v>177.95</c:v>
                </c:pt>
                <c:pt idx="906">
                  <c:v>177.95</c:v>
                </c:pt>
                <c:pt idx="907">
                  <c:v>177.95</c:v>
                </c:pt>
                <c:pt idx="908">
                  <c:v>177.95</c:v>
                </c:pt>
                <c:pt idx="909">
                  <c:v>177.95</c:v>
                </c:pt>
                <c:pt idx="910">
                  <c:v>177.95</c:v>
                </c:pt>
                <c:pt idx="911">
                  <c:v>177.95</c:v>
                </c:pt>
                <c:pt idx="912">
                  <c:v>177.95</c:v>
                </c:pt>
                <c:pt idx="913">
                  <c:v>177.95</c:v>
                </c:pt>
                <c:pt idx="914">
                  <c:v>177.95</c:v>
                </c:pt>
                <c:pt idx="915">
                  <c:v>177.95</c:v>
                </c:pt>
                <c:pt idx="916">
                  <c:v>177.95</c:v>
                </c:pt>
                <c:pt idx="917">
                  <c:v>177.95</c:v>
                </c:pt>
                <c:pt idx="918">
                  <c:v>177.95</c:v>
                </c:pt>
                <c:pt idx="919">
                  <c:v>177.95</c:v>
                </c:pt>
                <c:pt idx="920">
                  <c:v>177.95</c:v>
                </c:pt>
                <c:pt idx="921">
                  <c:v>177.95</c:v>
                </c:pt>
                <c:pt idx="922">
                  <c:v>177.95</c:v>
                </c:pt>
                <c:pt idx="923">
                  <c:v>177.95</c:v>
                </c:pt>
                <c:pt idx="924">
                  <c:v>177.95</c:v>
                </c:pt>
                <c:pt idx="925">
                  <c:v>177.95</c:v>
                </c:pt>
                <c:pt idx="926">
                  <c:v>177.95</c:v>
                </c:pt>
                <c:pt idx="927">
                  <c:v>177.95</c:v>
                </c:pt>
                <c:pt idx="928">
                  <c:v>177.95</c:v>
                </c:pt>
                <c:pt idx="929">
                  <c:v>177.95</c:v>
                </c:pt>
                <c:pt idx="930">
                  <c:v>177.95</c:v>
                </c:pt>
                <c:pt idx="931">
                  <c:v>177.95</c:v>
                </c:pt>
                <c:pt idx="932">
                  <c:v>177.95</c:v>
                </c:pt>
                <c:pt idx="933">
                  <c:v>177.95</c:v>
                </c:pt>
                <c:pt idx="934">
                  <c:v>177.95</c:v>
                </c:pt>
                <c:pt idx="935">
                  <c:v>177.95</c:v>
                </c:pt>
                <c:pt idx="936">
                  <c:v>177.95</c:v>
                </c:pt>
                <c:pt idx="937">
                  <c:v>177.95</c:v>
                </c:pt>
                <c:pt idx="938">
                  <c:v>177.95</c:v>
                </c:pt>
                <c:pt idx="939">
                  <c:v>177.95</c:v>
                </c:pt>
                <c:pt idx="940">
                  <c:v>177.95</c:v>
                </c:pt>
                <c:pt idx="941">
                  <c:v>177.95</c:v>
                </c:pt>
                <c:pt idx="942">
                  <c:v>177.95</c:v>
                </c:pt>
                <c:pt idx="943">
                  <c:v>177.95</c:v>
                </c:pt>
                <c:pt idx="944">
                  <c:v>177.95</c:v>
                </c:pt>
                <c:pt idx="945">
                  <c:v>177.95</c:v>
                </c:pt>
                <c:pt idx="946">
                  <c:v>177.95</c:v>
                </c:pt>
                <c:pt idx="947">
                  <c:v>177.95</c:v>
                </c:pt>
                <c:pt idx="948">
                  <c:v>177.95</c:v>
                </c:pt>
                <c:pt idx="949">
                  <c:v>177.95</c:v>
                </c:pt>
                <c:pt idx="950">
                  <c:v>177.95</c:v>
                </c:pt>
                <c:pt idx="951">
                  <c:v>177.95</c:v>
                </c:pt>
                <c:pt idx="952">
                  <c:v>177.95</c:v>
                </c:pt>
                <c:pt idx="953">
                  <c:v>177.95</c:v>
                </c:pt>
                <c:pt idx="954">
                  <c:v>177.95</c:v>
                </c:pt>
                <c:pt idx="955">
                  <c:v>177.95</c:v>
                </c:pt>
                <c:pt idx="956">
                  <c:v>177.95</c:v>
                </c:pt>
                <c:pt idx="957">
                  <c:v>177.95</c:v>
                </c:pt>
                <c:pt idx="958">
                  <c:v>177.95</c:v>
                </c:pt>
                <c:pt idx="959">
                  <c:v>177.95</c:v>
                </c:pt>
                <c:pt idx="960">
                  <c:v>177.95</c:v>
                </c:pt>
                <c:pt idx="961">
                  <c:v>177.95</c:v>
                </c:pt>
                <c:pt idx="962">
                  <c:v>177.95</c:v>
                </c:pt>
                <c:pt idx="963">
                  <c:v>177.95</c:v>
                </c:pt>
                <c:pt idx="964">
                  <c:v>177.95</c:v>
                </c:pt>
                <c:pt idx="965">
                  <c:v>177.95</c:v>
                </c:pt>
                <c:pt idx="966">
                  <c:v>177.95</c:v>
                </c:pt>
                <c:pt idx="967">
                  <c:v>177.95</c:v>
                </c:pt>
                <c:pt idx="968">
                  <c:v>177.95</c:v>
                </c:pt>
                <c:pt idx="969">
                  <c:v>177.95</c:v>
                </c:pt>
                <c:pt idx="970">
                  <c:v>177.95</c:v>
                </c:pt>
                <c:pt idx="971">
                  <c:v>177.95</c:v>
                </c:pt>
                <c:pt idx="972">
                  <c:v>177.95</c:v>
                </c:pt>
                <c:pt idx="973">
                  <c:v>177.95</c:v>
                </c:pt>
                <c:pt idx="974">
                  <c:v>177.95</c:v>
                </c:pt>
                <c:pt idx="975">
                  <c:v>177.95</c:v>
                </c:pt>
                <c:pt idx="976">
                  <c:v>177.95</c:v>
                </c:pt>
                <c:pt idx="977">
                  <c:v>177.95</c:v>
                </c:pt>
                <c:pt idx="978">
                  <c:v>177.95</c:v>
                </c:pt>
                <c:pt idx="979">
                  <c:v>177.95</c:v>
                </c:pt>
                <c:pt idx="980">
                  <c:v>177.95</c:v>
                </c:pt>
                <c:pt idx="981">
                  <c:v>177.95</c:v>
                </c:pt>
                <c:pt idx="982">
                  <c:v>177.95</c:v>
                </c:pt>
                <c:pt idx="983">
                  <c:v>177.95</c:v>
                </c:pt>
                <c:pt idx="984">
                  <c:v>177.95</c:v>
                </c:pt>
                <c:pt idx="985">
                  <c:v>177.95</c:v>
                </c:pt>
                <c:pt idx="986">
                  <c:v>177.95</c:v>
                </c:pt>
                <c:pt idx="987">
                  <c:v>177.95</c:v>
                </c:pt>
                <c:pt idx="988">
                  <c:v>177.95</c:v>
                </c:pt>
                <c:pt idx="989">
                  <c:v>177.95</c:v>
                </c:pt>
                <c:pt idx="990">
                  <c:v>177.95</c:v>
                </c:pt>
                <c:pt idx="991">
                  <c:v>177.95</c:v>
                </c:pt>
                <c:pt idx="992">
                  <c:v>177.95</c:v>
                </c:pt>
                <c:pt idx="993">
                  <c:v>177.95</c:v>
                </c:pt>
                <c:pt idx="994">
                  <c:v>177.95</c:v>
                </c:pt>
                <c:pt idx="995">
                  <c:v>177.95</c:v>
                </c:pt>
                <c:pt idx="996">
                  <c:v>177.95</c:v>
                </c:pt>
                <c:pt idx="997">
                  <c:v>177.95</c:v>
                </c:pt>
                <c:pt idx="998">
                  <c:v>177.95</c:v>
                </c:pt>
                <c:pt idx="999">
                  <c:v>177.95</c:v>
                </c:pt>
                <c:pt idx="1000">
                  <c:v>177.95</c:v>
                </c:pt>
                <c:pt idx="1001">
                  <c:v>177.95</c:v>
                </c:pt>
                <c:pt idx="1002">
                  <c:v>177.95</c:v>
                </c:pt>
                <c:pt idx="1003">
                  <c:v>177.95</c:v>
                </c:pt>
                <c:pt idx="1004">
                  <c:v>177.95</c:v>
                </c:pt>
                <c:pt idx="1005">
                  <c:v>177.95</c:v>
                </c:pt>
                <c:pt idx="1006">
                  <c:v>177.95</c:v>
                </c:pt>
                <c:pt idx="1007">
                  <c:v>177.95</c:v>
                </c:pt>
                <c:pt idx="1008">
                  <c:v>177.95</c:v>
                </c:pt>
                <c:pt idx="1009">
                  <c:v>177.95</c:v>
                </c:pt>
                <c:pt idx="1010">
                  <c:v>177.95</c:v>
                </c:pt>
                <c:pt idx="1011">
                  <c:v>177.95</c:v>
                </c:pt>
                <c:pt idx="1012">
                  <c:v>177.95</c:v>
                </c:pt>
                <c:pt idx="1013">
                  <c:v>177.95</c:v>
                </c:pt>
                <c:pt idx="1014">
                  <c:v>177.95</c:v>
                </c:pt>
                <c:pt idx="1015">
                  <c:v>177.95</c:v>
                </c:pt>
                <c:pt idx="1016">
                  <c:v>177.95</c:v>
                </c:pt>
                <c:pt idx="1017">
                  <c:v>177.95</c:v>
                </c:pt>
                <c:pt idx="1018">
                  <c:v>177.95</c:v>
                </c:pt>
                <c:pt idx="1019">
                  <c:v>177.95</c:v>
                </c:pt>
                <c:pt idx="1020">
                  <c:v>177.95</c:v>
                </c:pt>
                <c:pt idx="1021">
                  <c:v>177.95</c:v>
                </c:pt>
                <c:pt idx="1022">
                  <c:v>177.95</c:v>
                </c:pt>
                <c:pt idx="1023">
                  <c:v>177.95</c:v>
                </c:pt>
                <c:pt idx="1024">
                  <c:v>177.95</c:v>
                </c:pt>
                <c:pt idx="1025">
                  <c:v>177.95</c:v>
                </c:pt>
                <c:pt idx="1026">
                  <c:v>177.95</c:v>
                </c:pt>
                <c:pt idx="1027">
                  <c:v>177.95</c:v>
                </c:pt>
                <c:pt idx="1028">
                  <c:v>177.95</c:v>
                </c:pt>
                <c:pt idx="1029">
                  <c:v>177.95</c:v>
                </c:pt>
                <c:pt idx="1030">
                  <c:v>177.95</c:v>
                </c:pt>
                <c:pt idx="1031">
                  <c:v>177.95</c:v>
                </c:pt>
                <c:pt idx="1032">
                  <c:v>177.95</c:v>
                </c:pt>
                <c:pt idx="1033">
                  <c:v>177.95</c:v>
                </c:pt>
                <c:pt idx="1034">
                  <c:v>177.95</c:v>
                </c:pt>
                <c:pt idx="1035">
                  <c:v>177.95</c:v>
                </c:pt>
                <c:pt idx="1036">
                  <c:v>177.95</c:v>
                </c:pt>
                <c:pt idx="1037">
                  <c:v>177.95</c:v>
                </c:pt>
                <c:pt idx="1038">
                  <c:v>177.95</c:v>
                </c:pt>
                <c:pt idx="1039">
                  <c:v>177.95</c:v>
                </c:pt>
                <c:pt idx="1040">
                  <c:v>177.95</c:v>
                </c:pt>
                <c:pt idx="1041">
                  <c:v>177.95</c:v>
                </c:pt>
                <c:pt idx="1042">
                  <c:v>177.95</c:v>
                </c:pt>
                <c:pt idx="1043">
                  <c:v>177.95</c:v>
                </c:pt>
                <c:pt idx="1044">
                  <c:v>177.95</c:v>
                </c:pt>
                <c:pt idx="1045">
                  <c:v>177.95</c:v>
                </c:pt>
                <c:pt idx="1046">
                  <c:v>177.95</c:v>
                </c:pt>
                <c:pt idx="1047">
                  <c:v>177.95</c:v>
                </c:pt>
                <c:pt idx="1048">
                  <c:v>177.95</c:v>
                </c:pt>
                <c:pt idx="1049">
                  <c:v>177.95</c:v>
                </c:pt>
                <c:pt idx="1050">
                  <c:v>177.95</c:v>
                </c:pt>
                <c:pt idx="1051">
                  <c:v>177.95</c:v>
                </c:pt>
                <c:pt idx="1052">
                  <c:v>177.95</c:v>
                </c:pt>
                <c:pt idx="1053">
                  <c:v>177.95</c:v>
                </c:pt>
                <c:pt idx="1054">
                  <c:v>177.95</c:v>
                </c:pt>
                <c:pt idx="1055">
                  <c:v>177.95</c:v>
                </c:pt>
                <c:pt idx="1056">
                  <c:v>177.95</c:v>
                </c:pt>
                <c:pt idx="1057">
                  <c:v>177.95</c:v>
                </c:pt>
                <c:pt idx="1058">
                  <c:v>177.95</c:v>
                </c:pt>
                <c:pt idx="1059">
                  <c:v>177.95</c:v>
                </c:pt>
                <c:pt idx="1060">
                  <c:v>177.95</c:v>
                </c:pt>
                <c:pt idx="1061">
                  <c:v>177.95</c:v>
                </c:pt>
                <c:pt idx="1062">
                  <c:v>177.95</c:v>
                </c:pt>
                <c:pt idx="1063">
                  <c:v>177.95</c:v>
                </c:pt>
                <c:pt idx="1064">
                  <c:v>177.95</c:v>
                </c:pt>
                <c:pt idx="1065">
                  <c:v>177.95</c:v>
                </c:pt>
                <c:pt idx="1066">
                  <c:v>177.95</c:v>
                </c:pt>
                <c:pt idx="1067">
                  <c:v>177.95</c:v>
                </c:pt>
                <c:pt idx="1068">
                  <c:v>177.95</c:v>
                </c:pt>
                <c:pt idx="1069">
                  <c:v>177.95</c:v>
                </c:pt>
                <c:pt idx="1070">
                  <c:v>177.95</c:v>
                </c:pt>
                <c:pt idx="1071">
                  <c:v>177.95</c:v>
                </c:pt>
                <c:pt idx="1072">
                  <c:v>177.95</c:v>
                </c:pt>
                <c:pt idx="1073">
                  <c:v>177.95</c:v>
                </c:pt>
                <c:pt idx="1074">
                  <c:v>177.95</c:v>
                </c:pt>
                <c:pt idx="1075">
                  <c:v>177.95</c:v>
                </c:pt>
                <c:pt idx="1076">
                  <c:v>177.95</c:v>
                </c:pt>
                <c:pt idx="1077">
                  <c:v>177.95</c:v>
                </c:pt>
                <c:pt idx="1078">
                  <c:v>177.95</c:v>
                </c:pt>
                <c:pt idx="1079">
                  <c:v>177.95</c:v>
                </c:pt>
                <c:pt idx="1080">
                  <c:v>177.95</c:v>
                </c:pt>
                <c:pt idx="1081">
                  <c:v>177.95</c:v>
                </c:pt>
                <c:pt idx="1082">
                  <c:v>177.95</c:v>
                </c:pt>
                <c:pt idx="1083">
                  <c:v>177.95</c:v>
                </c:pt>
                <c:pt idx="1084">
                  <c:v>177.95</c:v>
                </c:pt>
                <c:pt idx="1085">
                  <c:v>177.95</c:v>
                </c:pt>
                <c:pt idx="1086">
                  <c:v>177.95</c:v>
                </c:pt>
                <c:pt idx="1087">
                  <c:v>177.95</c:v>
                </c:pt>
                <c:pt idx="1088">
                  <c:v>177.95</c:v>
                </c:pt>
                <c:pt idx="1089">
                  <c:v>177.95</c:v>
                </c:pt>
                <c:pt idx="1090">
                  <c:v>177.95</c:v>
                </c:pt>
                <c:pt idx="1091">
                  <c:v>177.95</c:v>
                </c:pt>
                <c:pt idx="1092">
                  <c:v>177.95</c:v>
                </c:pt>
                <c:pt idx="1093">
                  <c:v>177.95</c:v>
                </c:pt>
                <c:pt idx="1094">
                  <c:v>177.95</c:v>
                </c:pt>
                <c:pt idx="1095">
                  <c:v>177.95</c:v>
                </c:pt>
                <c:pt idx="1096">
                  <c:v>177.95</c:v>
                </c:pt>
                <c:pt idx="1097">
                  <c:v>177.95</c:v>
                </c:pt>
                <c:pt idx="1098">
                  <c:v>177.95</c:v>
                </c:pt>
                <c:pt idx="1099">
                  <c:v>177.95</c:v>
                </c:pt>
                <c:pt idx="1100">
                  <c:v>177.95</c:v>
                </c:pt>
                <c:pt idx="1101">
                  <c:v>177.95</c:v>
                </c:pt>
                <c:pt idx="1102">
                  <c:v>177.95</c:v>
                </c:pt>
                <c:pt idx="1103">
                  <c:v>177.95</c:v>
                </c:pt>
                <c:pt idx="1104">
                  <c:v>177.95</c:v>
                </c:pt>
                <c:pt idx="1105">
                  <c:v>177.95</c:v>
                </c:pt>
                <c:pt idx="1106">
                  <c:v>177.95</c:v>
                </c:pt>
                <c:pt idx="1107">
                  <c:v>177.95</c:v>
                </c:pt>
                <c:pt idx="1108">
                  <c:v>177.95</c:v>
                </c:pt>
                <c:pt idx="1109">
                  <c:v>177.95</c:v>
                </c:pt>
                <c:pt idx="1110">
                  <c:v>177.95</c:v>
                </c:pt>
                <c:pt idx="1111">
                  <c:v>177.95</c:v>
                </c:pt>
                <c:pt idx="1112">
                  <c:v>177.95</c:v>
                </c:pt>
                <c:pt idx="1113">
                  <c:v>177.95</c:v>
                </c:pt>
                <c:pt idx="1114">
                  <c:v>177.95</c:v>
                </c:pt>
                <c:pt idx="1115">
                  <c:v>177.95</c:v>
                </c:pt>
                <c:pt idx="1116">
                  <c:v>177.95</c:v>
                </c:pt>
                <c:pt idx="1117">
                  <c:v>177.95</c:v>
                </c:pt>
                <c:pt idx="1118">
                  <c:v>177.95</c:v>
                </c:pt>
                <c:pt idx="1119">
                  <c:v>177.95</c:v>
                </c:pt>
                <c:pt idx="1120">
                  <c:v>177.95</c:v>
                </c:pt>
                <c:pt idx="1121">
                  <c:v>177.95</c:v>
                </c:pt>
                <c:pt idx="1122">
                  <c:v>177.95</c:v>
                </c:pt>
                <c:pt idx="1123">
                  <c:v>177.95</c:v>
                </c:pt>
                <c:pt idx="1124">
                  <c:v>177.95</c:v>
                </c:pt>
                <c:pt idx="1125">
                  <c:v>177.95</c:v>
                </c:pt>
                <c:pt idx="1126">
                  <c:v>177.95</c:v>
                </c:pt>
                <c:pt idx="1127">
                  <c:v>177.95</c:v>
                </c:pt>
                <c:pt idx="1128">
                  <c:v>177.95</c:v>
                </c:pt>
                <c:pt idx="1129">
                  <c:v>177.95</c:v>
                </c:pt>
                <c:pt idx="1130">
                  <c:v>177.95</c:v>
                </c:pt>
                <c:pt idx="1131">
                  <c:v>177.95</c:v>
                </c:pt>
                <c:pt idx="1132">
                  <c:v>177.95</c:v>
                </c:pt>
                <c:pt idx="1133">
                  <c:v>177.95</c:v>
                </c:pt>
                <c:pt idx="1134">
                  <c:v>177.95</c:v>
                </c:pt>
                <c:pt idx="1135">
                  <c:v>177.95</c:v>
                </c:pt>
                <c:pt idx="1136">
                  <c:v>177.95</c:v>
                </c:pt>
                <c:pt idx="1137">
                  <c:v>177.95</c:v>
                </c:pt>
                <c:pt idx="1138">
                  <c:v>177.95</c:v>
                </c:pt>
                <c:pt idx="1139">
                  <c:v>177.95</c:v>
                </c:pt>
                <c:pt idx="1140">
                  <c:v>177.95</c:v>
                </c:pt>
                <c:pt idx="1141">
                  <c:v>177.95</c:v>
                </c:pt>
                <c:pt idx="1142">
                  <c:v>177.95</c:v>
                </c:pt>
                <c:pt idx="1143">
                  <c:v>177.95</c:v>
                </c:pt>
                <c:pt idx="1144">
                  <c:v>177.95</c:v>
                </c:pt>
                <c:pt idx="1145">
                  <c:v>177.95</c:v>
                </c:pt>
                <c:pt idx="1146">
                  <c:v>177.95</c:v>
                </c:pt>
                <c:pt idx="1147">
                  <c:v>177.95</c:v>
                </c:pt>
                <c:pt idx="1148">
                  <c:v>177.95</c:v>
                </c:pt>
                <c:pt idx="1149">
                  <c:v>177.95</c:v>
                </c:pt>
                <c:pt idx="1150">
                  <c:v>177.95</c:v>
                </c:pt>
                <c:pt idx="1151">
                  <c:v>177.95</c:v>
                </c:pt>
                <c:pt idx="1152">
                  <c:v>177.95</c:v>
                </c:pt>
                <c:pt idx="1153">
                  <c:v>177.95</c:v>
                </c:pt>
                <c:pt idx="1154">
                  <c:v>177.95</c:v>
                </c:pt>
                <c:pt idx="1155">
                  <c:v>177.95</c:v>
                </c:pt>
                <c:pt idx="1156">
                  <c:v>177.95</c:v>
                </c:pt>
                <c:pt idx="1157">
                  <c:v>177.95</c:v>
                </c:pt>
                <c:pt idx="1158">
                  <c:v>177.95</c:v>
                </c:pt>
                <c:pt idx="1159">
                  <c:v>177.95</c:v>
                </c:pt>
                <c:pt idx="1160">
                  <c:v>177.95</c:v>
                </c:pt>
                <c:pt idx="1161">
                  <c:v>177.95</c:v>
                </c:pt>
                <c:pt idx="1162">
                  <c:v>177.95</c:v>
                </c:pt>
                <c:pt idx="1163">
                  <c:v>177.95</c:v>
                </c:pt>
                <c:pt idx="1164">
                  <c:v>177.95</c:v>
                </c:pt>
                <c:pt idx="1165">
                  <c:v>177.95</c:v>
                </c:pt>
                <c:pt idx="1166">
                  <c:v>177.95</c:v>
                </c:pt>
                <c:pt idx="1167">
                  <c:v>177.95</c:v>
                </c:pt>
                <c:pt idx="1168">
                  <c:v>177.95</c:v>
                </c:pt>
                <c:pt idx="1169">
                  <c:v>177.95</c:v>
                </c:pt>
                <c:pt idx="1170">
                  <c:v>177.95</c:v>
                </c:pt>
                <c:pt idx="1171">
                  <c:v>177.95</c:v>
                </c:pt>
                <c:pt idx="1172">
                  <c:v>177.95</c:v>
                </c:pt>
                <c:pt idx="1173">
                  <c:v>177.95</c:v>
                </c:pt>
                <c:pt idx="1174">
                  <c:v>177.95</c:v>
                </c:pt>
                <c:pt idx="1175">
                  <c:v>177.95</c:v>
                </c:pt>
                <c:pt idx="1176">
                  <c:v>177.95</c:v>
                </c:pt>
                <c:pt idx="1177">
                  <c:v>177.95</c:v>
                </c:pt>
                <c:pt idx="1178">
                  <c:v>177.95</c:v>
                </c:pt>
                <c:pt idx="1179">
                  <c:v>177.95</c:v>
                </c:pt>
                <c:pt idx="1180">
                  <c:v>177.95</c:v>
                </c:pt>
                <c:pt idx="1181">
                  <c:v>177.95</c:v>
                </c:pt>
                <c:pt idx="1182">
                  <c:v>177.95</c:v>
                </c:pt>
                <c:pt idx="1183">
                  <c:v>177.95</c:v>
                </c:pt>
                <c:pt idx="1184">
                  <c:v>177.95</c:v>
                </c:pt>
                <c:pt idx="1185">
                  <c:v>177.95</c:v>
                </c:pt>
                <c:pt idx="1186">
                  <c:v>177.95</c:v>
                </c:pt>
                <c:pt idx="1187">
                  <c:v>177.95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451008"/>
        <c:axId val="161465472"/>
      </c:lineChart>
      <c:lineChart>
        <c:grouping val="standard"/>
        <c:varyColors val="0"/>
        <c:ser>
          <c:idx val="11"/>
          <c:order val="11"/>
          <c:tx>
            <c:strRef>
              <c:f>'HR Chart Data'!$P$7</c:f>
              <c:strCache>
                <c:ptCount val="1"/>
                <c:pt idx="0">
                  <c:v>Pace</c:v>
                </c:pt>
              </c:strCache>
            </c:strRef>
          </c:tx>
          <c:spPr>
            <a:ln w="38100" cmpd="sng">
              <a:solidFill>
                <a:schemeClr val="tx1">
                  <a:lumMod val="85000"/>
                  <a:lumOff val="15000"/>
                </a:schemeClr>
              </a:solidFill>
              <a:prstDash val="sysDash"/>
            </a:ln>
          </c:spPr>
          <c:marker>
            <c:symbol val="none"/>
          </c:marker>
          <c:val>
            <c:numRef>
              <c:f>[0]!HRChart12</c:f>
              <c:numCache>
                <c:formatCode>[mm]:ss;@</c:formatCode>
                <c:ptCount val="1188"/>
                <c:pt idx="0" formatCode="General">
                  <c:v>0</c:v>
                </c:pt>
                <c:pt idx="1">
                  <c:v>1.5388825231481484E-3</c:v>
                </c:pt>
                <c:pt idx="2">
                  <c:v>1.4216273148148146E-3</c:v>
                </c:pt>
                <c:pt idx="3">
                  <c:v>1.4440665509259257E-3</c:v>
                </c:pt>
                <c:pt idx="4">
                  <c:v>1.4159357638888889E-3</c:v>
                </c:pt>
                <c:pt idx="5">
                  <c:v>1.4050283564814815E-3</c:v>
                </c:pt>
                <c:pt idx="6">
                  <c:v>1.4097332175925924E-3</c:v>
                </c:pt>
                <c:pt idx="7">
                  <c:v>1.4058020833333333E-3</c:v>
                </c:pt>
                <c:pt idx="8">
                  <c:v>1.4159392361111113E-3</c:v>
                </c:pt>
                <c:pt idx="9">
                  <c:v>1.4156678240740742E-3</c:v>
                </c:pt>
                <c:pt idx="10">
                  <c:v>1.4178761574074076E-3</c:v>
                </c:pt>
                <c:pt idx="11">
                  <c:v>1.4166469907407409E-3</c:v>
                </c:pt>
                <c:pt idx="12">
                  <c:v>1.4119820601851852E-3</c:v>
                </c:pt>
                <c:pt idx="13">
                  <c:v>1.4191394675925927E-3</c:v>
                </c:pt>
                <c:pt idx="14">
                  <c:v>1.4174259259259259E-3</c:v>
                </c:pt>
                <c:pt idx="15">
                  <c:v>1.4025399305555555E-3</c:v>
                </c:pt>
                <c:pt idx="16">
                  <c:v>1.4139982638888887E-3</c:v>
                </c:pt>
                <c:pt idx="17">
                  <c:v>1.4164293981481484E-3</c:v>
                </c:pt>
                <c:pt idx="18">
                  <c:v>1.410459490740741E-3</c:v>
                </c:pt>
                <c:pt idx="19">
                  <c:v>1.4016151620370369E-3</c:v>
                </c:pt>
                <c:pt idx="20">
                  <c:v>1.4020190972222223E-3</c:v>
                </c:pt>
                <c:pt idx="21">
                  <c:v>1.4106637731481483E-3</c:v>
                </c:pt>
                <c:pt idx="22">
                  <c:v>1.4000844907407406E-3</c:v>
                </c:pt>
                <c:pt idx="23">
                  <c:v>1.4151192129629629E-3</c:v>
                </c:pt>
                <c:pt idx="24">
                  <c:v>1.4173032407407407E-3</c:v>
                </c:pt>
                <c:pt idx="25">
                  <c:v>1.4140202546296299E-3</c:v>
                </c:pt>
                <c:pt idx="26">
                  <c:v>1.4262633101851851E-3</c:v>
                </c:pt>
                <c:pt idx="27">
                  <c:v>1.4095109953703704E-3</c:v>
                </c:pt>
                <c:pt idx="28">
                  <c:v>1.4013015046296295E-3</c:v>
                </c:pt>
                <c:pt idx="29">
                  <c:v>1.4029618055555557E-3</c:v>
                </c:pt>
                <c:pt idx="30">
                  <c:v>1.3993663194444448E-3</c:v>
                </c:pt>
                <c:pt idx="31">
                  <c:v>1.3986203703703704E-3</c:v>
                </c:pt>
                <c:pt idx="32">
                  <c:v>1.4063900462962964E-3</c:v>
                </c:pt>
                <c:pt idx="33">
                  <c:v>1.408023148148148E-3</c:v>
                </c:pt>
                <c:pt idx="34">
                  <c:v>1.4058709490740739E-3</c:v>
                </c:pt>
                <c:pt idx="35">
                  <c:v>1.4002511574074073E-3</c:v>
                </c:pt>
                <c:pt idx="36">
                  <c:v>1.414386574074074E-3</c:v>
                </c:pt>
                <c:pt idx="37">
                  <c:v>1.4162708333333334E-3</c:v>
                </c:pt>
                <c:pt idx="38">
                  <c:v>1.4093003472222219E-3</c:v>
                </c:pt>
                <c:pt idx="39">
                  <c:v>1.406804976851852E-3</c:v>
                </c:pt>
                <c:pt idx="40">
                  <c:v>1.4206307870370371E-3</c:v>
                </c:pt>
                <c:pt idx="41">
                  <c:v>1.417521412037037E-3</c:v>
                </c:pt>
                <c:pt idx="42">
                  <c:v>1.4191145833333332E-3</c:v>
                </c:pt>
                <c:pt idx="43">
                  <c:v>1.4212407407407409E-3</c:v>
                </c:pt>
                <c:pt idx="44">
                  <c:v>1.4111464120370369E-3</c:v>
                </c:pt>
                <c:pt idx="45">
                  <c:v>1.4195624999999998E-3</c:v>
                </c:pt>
                <c:pt idx="46">
                  <c:v>1.4221458333333332E-3</c:v>
                </c:pt>
                <c:pt idx="47">
                  <c:v>1.4248582175925926E-3</c:v>
                </c:pt>
                <c:pt idx="48">
                  <c:v>1.4155601851851848E-3</c:v>
                </c:pt>
                <c:pt idx="49">
                  <c:v>1.4106649305555554E-3</c:v>
                </c:pt>
                <c:pt idx="50">
                  <c:v>1.4224872685185185E-3</c:v>
                </c:pt>
                <c:pt idx="51">
                  <c:v>1.4201365740740739E-3</c:v>
                </c:pt>
                <c:pt idx="52">
                  <c:v>1.4139924768518518E-3</c:v>
                </c:pt>
                <c:pt idx="53">
                  <c:v>1.418671875E-3</c:v>
                </c:pt>
                <c:pt idx="54">
                  <c:v>1.4211412037037038E-3</c:v>
                </c:pt>
                <c:pt idx="55">
                  <c:v>1.4081903935185185E-3</c:v>
                </c:pt>
                <c:pt idx="56">
                  <c:v>1.4107783564814814E-3</c:v>
                </c:pt>
                <c:pt idx="57">
                  <c:v>1.4159756944444445E-3</c:v>
                </c:pt>
                <c:pt idx="58">
                  <c:v>1.4136707175925927E-3</c:v>
                </c:pt>
                <c:pt idx="59">
                  <c:v>1.4141863425925925E-3</c:v>
                </c:pt>
                <c:pt idx="60">
                  <c:v>1.4287962962962967E-3</c:v>
                </c:pt>
                <c:pt idx="61">
                  <c:v>1.4198883101851853E-3</c:v>
                </c:pt>
                <c:pt idx="62">
                  <c:v>1.4182100694444444E-3</c:v>
                </c:pt>
                <c:pt idx="63">
                  <c:v>1.4257100694444443E-3</c:v>
                </c:pt>
                <c:pt idx="64">
                  <c:v>1.424384837962963E-3</c:v>
                </c:pt>
                <c:pt idx="65">
                  <c:v>1.4233796296296295E-3</c:v>
                </c:pt>
                <c:pt idx="66">
                  <c:v>1.4247384259259257E-3</c:v>
                </c:pt>
                <c:pt idx="67">
                  <c:v>1.4190850694444446E-3</c:v>
                </c:pt>
                <c:pt idx="68">
                  <c:v>1.4186203703703704E-3</c:v>
                </c:pt>
                <c:pt idx="69">
                  <c:v>1.4271996527777777E-3</c:v>
                </c:pt>
                <c:pt idx="70">
                  <c:v>1.4213246527777776E-3</c:v>
                </c:pt>
                <c:pt idx="71">
                  <c:v>1.4055630787037036E-3</c:v>
                </c:pt>
                <c:pt idx="72">
                  <c:v>1.4261707175925924E-3</c:v>
                </c:pt>
                <c:pt idx="73">
                  <c:v>1.4326059027777779E-3</c:v>
                </c:pt>
                <c:pt idx="74">
                  <c:v>1.4189965277777777E-3</c:v>
                </c:pt>
                <c:pt idx="75">
                  <c:v>1.4155399305555557E-3</c:v>
                </c:pt>
                <c:pt idx="76">
                  <c:v>1.4346539351851853E-3</c:v>
                </c:pt>
                <c:pt idx="77">
                  <c:v>1.4235972222222221E-3</c:v>
                </c:pt>
                <c:pt idx="78">
                  <c:v>1.4157042824074074E-3</c:v>
                </c:pt>
                <c:pt idx="79">
                  <c:v>1.4245509259259257E-3</c:v>
                </c:pt>
                <c:pt idx="80">
                  <c:v>1.4273234953703702E-3</c:v>
                </c:pt>
                <c:pt idx="81">
                  <c:v>1.4170266203703706E-3</c:v>
                </c:pt>
                <c:pt idx="82">
                  <c:v>1.410667824074074E-3</c:v>
                </c:pt>
                <c:pt idx="83">
                  <c:v>1.4242175925925926E-3</c:v>
                </c:pt>
                <c:pt idx="84">
                  <c:v>1.4251521990740741E-3</c:v>
                </c:pt>
                <c:pt idx="85">
                  <c:v>1.4082274305555556E-3</c:v>
                </c:pt>
                <c:pt idx="86">
                  <c:v>1.4034016203703702E-3</c:v>
                </c:pt>
                <c:pt idx="87">
                  <c:v>1.409288773148148E-3</c:v>
                </c:pt>
                <c:pt idx="88">
                  <c:v>1.4164184027777779E-3</c:v>
                </c:pt>
                <c:pt idx="89">
                  <c:v>1.4223541666666666E-3</c:v>
                </c:pt>
                <c:pt idx="90">
                  <c:v>1.4283848379629631E-3</c:v>
                </c:pt>
                <c:pt idx="91">
                  <c:v>1.4240086805555555E-3</c:v>
                </c:pt>
                <c:pt idx="92">
                  <c:v>1.4095283564814814E-3</c:v>
                </c:pt>
                <c:pt idx="93">
                  <c:v>1.406342013888889E-3</c:v>
                </c:pt>
                <c:pt idx="94">
                  <c:v>1.4124108796296298E-3</c:v>
                </c:pt>
                <c:pt idx="95">
                  <c:v>1.412898726851852E-3</c:v>
                </c:pt>
                <c:pt idx="96">
                  <c:v>1.4149716435185183E-3</c:v>
                </c:pt>
                <c:pt idx="97">
                  <c:v>1.4265659722222223E-3</c:v>
                </c:pt>
                <c:pt idx="98">
                  <c:v>1.4281331018518521E-3</c:v>
                </c:pt>
                <c:pt idx="99">
                  <c:v>1.4260636574074074E-3</c:v>
                </c:pt>
                <c:pt idx="100">
                  <c:v>1.4212158564814814E-3</c:v>
                </c:pt>
                <c:pt idx="101">
                  <c:v>1.4225954861111112E-3</c:v>
                </c:pt>
                <c:pt idx="102">
                  <c:v>1.4292146990740743E-3</c:v>
                </c:pt>
                <c:pt idx="103">
                  <c:v>1.4310549768518515E-3</c:v>
                </c:pt>
                <c:pt idx="104">
                  <c:v>1.4305931712962963E-3</c:v>
                </c:pt>
                <c:pt idx="105">
                  <c:v>1.4112384259259258E-3</c:v>
                </c:pt>
                <c:pt idx="106">
                  <c:v>1.4163148148148147E-3</c:v>
                </c:pt>
                <c:pt idx="107">
                  <c:v>1.4376776620370372E-3</c:v>
                </c:pt>
                <c:pt idx="108">
                  <c:v>1.4283807870370368E-3</c:v>
                </c:pt>
                <c:pt idx="109">
                  <c:v>1.4254652777777779E-3</c:v>
                </c:pt>
                <c:pt idx="110">
                  <c:v>1.4219988425925925E-3</c:v>
                </c:pt>
                <c:pt idx="111">
                  <c:v>1.4301018518518519E-3</c:v>
                </c:pt>
                <c:pt idx="112">
                  <c:v>1.4210717592592593E-3</c:v>
                </c:pt>
                <c:pt idx="113">
                  <c:v>1.4106539351851851E-3</c:v>
                </c:pt>
                <c:pt idx="114">
                  <c:v>1.4099930555555552E-3</c:v>
                </c:pt>
                <c:pt idx="115">
                  <c:v>1.4048553240740742E-3</c:v>
                </c:pt>
                <c:pt idx="116">
                  <c:v>1.4012332175925926E-3</c:v>
                </c:pt>
                <c:pt idx="117">
                  <c:v>1.4200133101851852E-3</c:v>
                </c:pt>
                <c:pt idx="118">
                  <c:v>1.4156857638888889E-3</c:v>
                </c:pt>
                <c:pt idx="119">
                  <c:v>1.4031880787037038E-3</c:v>
                </c:pt>
                <c:pt idx="120">
                  <c:v>1.4127239583333333E-3</c:v>
                </c:pt>
                <c:pt idx="121">
                  <c:v>1.4138813657407405E-3</c:v>
                </c:pt>
                <c:pt idx="122">
                  <c:v>1.4047488425925929E-3</c:v>
                </c:pt>
                <c:pt idx="123">
                  <c:v>1.4142552083333336E-3</c:v>
                </c:pt>
                <c:pt idx="124">
                  <c:v>1.4218107638888887E-3</c:v>
                </c:pt>
                <c:pt idx="125">
                  <c:v>1.4248541666666665E-3</c:v>
                </c:pt>
                <c:pt idx="126">
                  <c:v>1.4241475694444445E-3</c:v>
                </c:pt>
                <c:pt idx="127">
                  <c:v>1.4114328703703704E-3</c:v>
                </c:pt>
                <c:pt idx="128">
                  <c:v>1.4116140046296296E-3</c:v>
                </c:pt>
                <c:pt idx="129">
                  <c:v>1.4123182870370372E-3</c:v>
                </c:pt>
                <c:pt idx="130">
                  <c:v>1.4146249999999999E-3</c:v>
                </c:pt>
                <c:pt idx="131">
                  <c:v>1.4204432870370369E-3</c:v>
                </c:pt>
                <c:pt idx="132">
                  <c:v>1.4139560185185186E-3</c:v>
                </c:pt>
                <c:pt idx="133">
                  <c:v>1.4168680555555558E-3</c:v>
                </c:pt>
                <c:pt idx="134">
                  <c:v>1.42472337962963E-3</c:v>
                </c:pt>
                <c:pt idx="135">
                  <c:v>1.4168958333333334E-3</c:v>
                </c:pt>
                <c:pt idx="136">
                  <c:v>1.4170023148148147E-3</c:v>
                </c:pt>
                <c:pt idx="137">
                  <c:v>1.4157690972222223E-3</c:v>
                </c:pt>
                <c:pt idx="138">
                  <c:v>1.415571759259259E-3</c:v>
                </c:pt>
                <c:pt idx="139">
                  <c:v>1.4238825231481483E-3</c:v>
                </c:pt>
                <c:pt idx="140">
                  <c:v>1.4242957175925927E-3</c:v>
                </c:pt>
                <c:pt idx="141">
                  <c:v>1.4240572916666666E-3</c:v>
                </c:pt>
                <c:pt idx="142">
                  <c:v>1.4233755787037038E-3</c:v>
                </c:pt>
                <c:pt idx="143">
                  <c:v>1.4167077546296295E-3</c:v>
                </c:pt>
                <c:pt idx="144">
                  <c:v>1.4104409722222224E-3</c:v>
                </c:pt>
                <c:pt idx="145">
                  <c:v>1.4193275462962964E-3</c:v>
                </c:pt>
                <c:pt idx="146">
                  <c:v>1.4312285879629629E-3</c:v>
                </c:pt>
                <c:pt idx="147">
                  <c:v>1.4187216435185184E-3</c:v>
                </c:pt>
                <c:pt idx="148">
                  <c:v>1.4227309027777782E-3</c:v>
                </c:pt>
                <c:pt idx="149">
                  <c:v>1.4233287037037036E-3</c:v>
                </c:pt>
                <c:pt idx="150">
                  <c:v>1.4172910879629629E-3</c:v>
                </c:pt>
                <c:pt idx="151">
                  <c:v>1.4244739583333334E-3</c:v>
                </c:pt>
                <c:pt idx="152">
                  <c:v>1.4164901620370371E-3</c:v>
                </c:pt>
                <c:pt idx="153">
                  <c:v>1.4139444444444444E-3</c:v>
                </c:pt>
                <c:pt idx="154">
                  <c:v>1.424784722222222E-3</c:v>
                </c:pt>
                <c:pt idx="155">
                  <c:v>1.4247864583333332E-3</c:v>
                </c:pt>
                <c:pt idx="156">
                  <c:v>1.4213929398148148E-3</c:v>
                </c:pt>
                <c:pt idx="157">
                  <c:v>1.4205885416666666E-3</c:v>
                </c:pt>
                <c:pt idx="158">
                  <c:v>1.4208229166666666E-3</c:v>
                </c:pt>
                <c:pt idx="159">
                  <c:v>1.4123628472222222E-3</c:v>
                </c:pt>
                <c:pt idx="160">
                  <c:v>1.4182853009259257E-3</c:v>
                </c:pt>
                <c:pt idx="161">
                  <c:v>1.4219901620370371E-3</c:v>
                </c:pt>
                <c:pt idx="162">
                  <c:v>1.4223790509259261E-3</c:v>
                </c:pt>
                <c:pt idx="163">
                  <c:v>1.4264537037037039E-3</c:v>
                </c:pt>
                <c:pt idx="164">
                  <c:v>1.4160763888888892E-3</c:v>
                </c:pt>
                <c:pt idx="165">
                  <c:v>1.4222899305555555E-3</c:v>
                </c:pt>
                <c:pt idx="166">
                  <c:v>1.419598958333333E-3</c:v>
                </c:pt>
                <c:pt idx="167">
                  <c:v>1.4258275462962959E-3</c:v>
                </c:pt>
                <c:pt idx="168">
                  <c:v>1.4288304398148149E-3</c:v>
                </c:pt>
                <c:pt idx="169">
                  <c:v>1.4270451388888889E-3</c:v>
                </c:pt>
                <c:pt idx="170">
                  <c:v>1.4250653935185187E-3</c:v>
                </c:pt>
                <c:pt idx="171">
                  <c:v>1.4302575231481482E-3</c:v>
                </c:pt>
                <c:pt idx="172">
                  <c:v>1.433454861111111E-3</c:v>
                </c:pt>
                <c:pt idx="173">
                  <c:v>1.4180439814814817E-3</c:v>
                </c:pt>
                <c:pt idx="174">
                  <c:v>1.4260671296296296E-3</c:v>
                </c:pt>
                <c:pt idx="175">
                  <c:v>1.4278437500000001E-3</c:v>
                </c:pt>
                <c:pt idx="176">
                  <c:v>1.4281620370370368E-3</c:v>
                </c:pt>
                <c:pt idx="177">
                  <c:v>1.423904513888889E-3</c:v>
                </c:pt>
                <c:pt idx="178">
                  <c:v>1.4252239583333332E-3</c:v>
                </c:pt>
                <c:pt idx="179">
                  <c:v>1.4223935185185184E-3</c:v>
                </c:pt>
                <c:pt idx="180">
                  <c:v>1.4052413194444446E-3</c:v>
                </c:pt>
                <c:pt idx="181">
                  <c:v>1.401851851851852E-3</c:v>
                </c:pt>
                <c:pt idx="182">
                  <c:v>1.4092725694444443E-3</c:v>
                </c:pt>
                <c:pt idx="183">
                  <c:v>1.4139809027777777E-3</c:v>
                </c:pt>
                <c:pt idx="184">
                  <c:v>1.4140005787037036E-3</c:v>
                </c:pt>
                <c:pt idx="185">
                  <c:v>1.4124687500000003E-3</c:v>
                </c:pt>
                <c:pt idx="186">
                  <c:v>1.4281302083333331E-3</c:v>
                </c:pt>
                <c:pt idx="187">
                  <c:v>1.4216967592592591E-3</c:v>
                </c:pt>
                <c:pt idx="188">
                  <c:v>1.3951325231481482E-3</c:v>
                </c:pt>
                <c:pt idx="189">
                  <c:v>1.4103535879629629E-3</c:v>
                </c:pt>
                <c:pt idx="190">
                  <c:v>1.415638888888889E-3</c:v>
                </c:pt>
                <c:pt idx="191">
                  <c:v>1.4186597222222224E-3</c:v>
                </c:pt>
                <c:pt idx="192">
                  <c:v>1.402695601851852E-3</c:v>
                </c:pt>
                <c:pt idx="193">
                  <c:v>1.4030520833333334E-3</c:v>
                </c:pt>
                <c:pt idx="194">
                  <c:v>1.416255787037037E-3</c:v>
                </c:pt>
                <c:pt idx="195">
                  <c:v>1.4124392361111111E-3</c:v>
                </c:pt>
                <c:pt idx="196">
                  <c:v>1.408120949074074E-3</c:v>
                </c:pt>
                <c:pt idx="197">
                  <c:v>1.4143182870370371E-3</c:v>
                </c:pt>
                <c:pt idx="198">
                  <c:v>1.4139438657407406E-3</c:v>
                </c:pt>
                <c:pt idx="199">
                  <c:v>1.4195538194444442E-3</c:v>
                </c:pt>
                <c:pt idx="200">
                  <c:v>1.418484375E-3</c:v>
                </c:pt>
                <c:pt idx="201">
                  <c:v>1.4131550925925924E-3</c:v>
                </c:pt>
                <c:pt idx="202">
                  <c:v>1.4135271990740742E-3</c:v>
                </c:pt>
                <c:pt idx="203">
                  <c:v>1.4155491898148146E-3</c:v>
                </c:pt>
                <c:pt idx="204">
                  <c:v>1.4151197916666665E-3</c:v>
                </c:pt>
                <c:pt idx="205">
                  <c:v>1.4110653935185185E-3</c:v>
                </c:pt>
                <c:pt idx="206">
                  <c:v>1.4085717592592594E-3</c:v>
                </c:pt>
                <c:pt idx="207">
                  <c:v>1.4112482638888888E-3</c:v>
                </c:pt>
                <c:pt idx="208">
                  <c:v>1.4159641203703704E-3</c:v>
                </c:pt>
                <c:pt idx="209">
                  <c:v>1.4125868055555556E-3</c:v>
                </c:pt>
                <c:pt idx="210">
                  <c:v>1.4068194444444443E-3</c:v>
                </c:pt>
                <c:pt idx="211">
                  <c:v>1.4114976851851851E-3</c:v>
                </c:pt>
                <c:pt idx="212">
                  <c:v>1.4165335648148147E-3</c:v>
                </c:pt>
                <c:pt idx="213">
                  <c:v>1.4114369212962963E-3</c:v>
                </c:pt>
                <c:pt idx="214">
                  <c:v>1.4040381944444441E-3</c:v>
                </c:pt>
                <c:pt idx="215">
                  <c:v>1.4082349537037039E-3</c:v>
                </c:pt>
                <c:pt idx="216">
                  <c:v>1.4130231481481478E-3</c:v>
                </c:pt>
                <c:pt idx="217">
                  <c:v>1.4155167824074074E-3</c:v>
                </c:pt>
                <c:pt idx="218">
                  <c:v>1.4167089120370371E-3</c:v>
                </c:pt>
                <c:pt idx="219">
                  <c:v>1.4179780092592595E-3</c:v>
                </c:pt>
                <c:pt idx="220">
                  <c:v>1.4180949074074076E-3</c:v>
                </c:pt>
                <c:pt idx="221">
                  <c:v>1.4216006944444447E-3</c:v>
                </c:pt>
                <c:pt idx="222">
                  <c:v>1.4200393518518518E-3</c:v>
                </c:pt>
                <c:pt idx="223">
                  <c:v>1.4082916666666668E-3</c:v>
                </c:pt>
                <c:pt idx="224">
                  <c:v>1.4199907407407408E-3</c:v>
                </c:pt>
                <c:pt idx="225">
                  <c:v>1.4180127314814817E-3</c:v>
                </c:pt>
                <c:pt idx="226">
                  <c:v>1.4054589120370371E-3</c:v>
                </c:pt>
                <c:pt idx="227">
                  <c:v>1.4138541666666668E-3</c:v>
                </c:pt>
                <c:pt idx="228">
                  <c:v>1.4219976851851852E-3</c:v>
                </c:pt>
                <c:pt idx="229">
                  <c:v>1.4167997685185186E-3</c:v>
                </c:pt>
                <c:pt idx="230">
                  <c:v>1.4035891203703704E-3</c:v>
                </c:pt>
                <c:pt idx="231">
                  <c:v>1.4184398148148149E-3</c:v>
                </c:pt>
                <c:pt idx="232">
                  <c:v>1.4154351851851852E-3</c:v>
                </c:pt>
                <c:pt idx="233">
                  <c:v>1.4134398148148151E-3</c:v>
                </c:pt>
                <c:pt idx="234">
                  <c:v>1.4106533564814813E-3</c:v>
                </c:pt>
                <c:pt idx="235">
                  <c:v>1.4059913194444445E-3</c:v>
                </c:pt>
                <c:pt idx="236">
                  <c:v>1.4165555555555554E-3</c:v>
                </c:pt>
                <c:pt idx="237">
                  <c:v>1.4211504629629633E-3</c:v>
                </c:pt>
                <c:pt idx="238">
                  <c:v>1.4157233796296296E-3</c:v>
                </c:pt>
                <c:pt idx="239">
                  <c:v>1.4143148148148146E-3</c:v>
                </c:pt>
                <c:pt idx="240">
                  <c:v>1.4239641203703706E-3</c:v>
                </c:pt>
                <c:pt idx="241">
                  <c:v>1.4250052083333335E-3</c:v>
                </c:pt>
                <c:pt idx="242">
                  <c:v>1.4192488425925924E-3</c:v>
                </c:pt>
                <c:pt idx="243">
                  <c:v>1.4157592592592592E-3</c:v>
                </c:pt>
                <c:pt idx="244">
                  <c:v>1.4098252314814815E-3</c:v>
                </c:pt>
                <c:pt idx="245">
                  <c:v>1.4174606481481479E-3</c:v>
                </c:pt>
                <c:pt idx="246">
                  <c:v>1.4281209490740741E-3</c:v>
                </c:pt>
                <c:pt idx="247">
                  <c:v>1.4192135416666665E-3</c:v>
                </c:pt>
                <c:pt idx="248">
                  <c:v>1.4185445601851848E-3</c:v>
                </c:pt>
                <c:pt idx="249">
                  <c:v>1.4210329861111112E-3</c:v>
                </c:pt>
                <c:pt idx="250">
                  <c:v>1.433107060185185E-3</c:v>
                </c:pt>
                <c:pt idx="251">
                  <c:v>1.4220856481481482E-3</c:v>
                </c:pt>
                <c:pt idx="252">
                  <c:v>1.4127858796296295E-3</c:v>
                </c:pt>
                <c:pt idx="253">
                  <c:v>1.4174890046296294E-3</c:v>
                </c:pt>
                <c:pt idx="254">
                  <c:v>1.4184305555555556E-3</c:v>
                </c:pt>
                <c:pt idx="255">
                  <c:v>1.4125127314814816E-3</c:v>
                </c:pt>
                <c:pt idx="256">
                  <c:v>1.4215237268518516E-3</c:v>
                </c:pt>
                <c:pt idx="257">
                  <c:v>1.4167459490740742E-3</c:v>
                </c:pt>
                <c:pt idx="258">
                  <c:v>1.3997991898148149E-3</c:v>
                </c:pt>
                <c:pt idx="259">
                  <c:v>1.411541087962963E-3</c:v>
                </c:pt>
                <c:pt idx="260">
                  <c:v>1.4118344907407406E-3</c:v>
                </c:pt>
                <c:pt idx="261">
                  <c:v>1.4054103009259261E-3</c:v>
                </c:pt>
                <c:pt idx="262">
                  <c:v>1.4098153935185184E-3</c:v>
                </c:pt>
                <c:pt idx="263">
                  <c:v>1.4099045138888889E-3</c:v>
                </c:pt>
                <c:pt idx="264">
                  <c:v>1.412581597222222E-3</c:v>
                </c:pt>
                <c:pt idx="265">
                  <c:v>1.4040607638888892E-3</c:v>
                </c:pt>
                <c:pt idx="266">
                  <c:v>1.4051134259259262E-3</c:v>
                </c:pt>
                <c:pt idx="267">
                  <c:v>1.4071585648148151E-3</c:v>
                </c:pt>
                <c:pt idx="268">
                  <c:v>1.4034074074074077E-3</c:v>
                </c:pt>
                <c:pt idx="269">
                  <c:v>1.4090202546296296E-3</c:v>
                </c:pt>
                <c:pt idx="270">
                  <c:v>1.4097210648148148E-3</c:v>
                </c:pt>
                <c:pt idx="271">
                  <c:v>1.4128640046296296E-3</c:v>
                </c:pt>
                <c:pt idx="272">
                  <c:v>1.4078686342592591E-3</c:v>
                </c:pt>
                <c:pt idx="273">
                  <c:v>1.4140914351851851E-3</c:v>
                </c:pt>
                <c:pt idx="274">
                  <c:v>1.4198998842592592E-3</c:v>
                </c:pt>
                <c:pt idx="275">
                  <c:v>1.4222054398148149E-3</c:v>
                </c:pt>
                <c:pt idx="276">
                  <c:v>1.420163773148148E-3</c:v>
                </c:pt>
                <c:pt idx="277">
                  <c:v>1.4066585648148148E-3</c:v>
                </c:pt>
                <c:pt idx="278">
                  <c:v>1.4024270833333334E-3</c:v>
                </c:pt>
                <c:pt idx="279">
                  <c:v>1.4138813657407405E-3</c:v>
                </c:pt>
                <c:pt idx="280">
                  <c:v>1.4156059027777776E-3</c:v>
                </c:pt>
                <c:pt idx="281">
                  <c:v>1.4055468750000001E-3</c:v>
                </c:pt>
                <c:pt idx="282">
                  <c:v>1.4068790509259258E-3</c:v>
                </c:pt>
                <c:pt idx="283">
                  <c:v>1.4113917824074074E-3</c:v>
                </c:pt>
                <c:pt idx="284">
                  <c:v>1.4098877314814816E-3</c:v>
                </c:pt>
                <c:pt idx="285">
                  <c:v>1.4143501157407408E-3</c:v>
                </c:pt>
                <c:pt idx="286">
                  <c:v>1.4088379629629631E-3</c:v>
                </c:pt>
                <c:pt idx="287">
                  <c:v>1.4039728009259261E-3</c:v>
                </c:pt>
                <c:pt idx="288">
                  <c:v>1.4006163194444446E-3</c:v>
                </c:pt>
                <c:pt idx="289">
                  <c:v>1.4076197916666668E-3</c:v>
                </c:pt>
                <c:pt idx="290">
                  <c:v>1.4137980324074075E-3</c:v>
                </c:pt>
                <c:pt idx="291">
                  <c:v>1.4142013888888887E-3</c:v>
                </c:pt>
                <c:pt idx="292">
                  <c:v>1.4130081018518519E-3</c:v>
                </c:pt>
                <c:pt idx="293">
                  <c:v>1.4060572916666668E-3</c:v>
                </c:pt>
                <c:pt idx="294">
                  <c:v>1.407148148148148E-3</c:v>
                </c:pt>
                <c:pt idx="295">
                  <c:v>1.414419560185185E-3</c:v>
                </c:pt>
                <c:pt idx="296">
                  <c:v>1.4100312499999998E-3</c:v>
                </c:pt>
                <c:pt idx="297">
                  <c:v>1.4035370370370371E-3</c:v>
                </c:pt>
                <c:pt idx="298">
                  <c:v>1.4015063657407407E-3</c:v>
                </c:pt>
                <c:pt idx="299">
                  <c:v>1.4131273148148148E-3</c:v>
                </c:pt>
                <c:pt idx="300">
                  <c:v>1.4142656249999999E-3</c:v>
                </c:pt>
                <c:pt idx="301">
                  <c:v>1.408382523148148E-3</c:v>
                </c:pt>
                <c:pt idx="302">
                  <c:v>1.4070225694444445E-3</c:v>
                </c:pt>
                <c:pt idx="303">
                  <c:v>1.4142951388888888E-3</c:v>
                </c:pt>
                <c:pt idx="304">
                  <c:v>1.4144565972222225E-3</c:v>
                </c:pt>
                <c:pt idx="305">
                  <c:v>1.4162939814814817E-3</c:v>
                </c:pt>
                <c:pt idx="306">
                  <c:v>1.4146984953703704E-3</c:v>
                </c:pt>
                <c:pt idx="307">
                  <c:v>1.4038796296296297E-3</c:v>
                </c:pt>
                <c:pt idx="308">
                  <c:v>1.41303125E-3</c:v>
                </c:pt>
                <c:pt idx="309">
                  <c:v>1.4135092592592593E-3</c:v>
                </c:pt>
                <c:pt idx="310">
                  <c:v>1.4157586805555557E-3</c:v>
                </c:pt>
                <c:pt idx="311">
                  <c:v>1.4112216435185187E-3</c:v>
                </c:pt>
                <c:pt idx="312">
                  <c:v>1.4103726851851853E-3</c:v>
                </c:pt>
                <c:pt idx="313">
                  <c:v>1.408243634259259E-3</c:v>
                </c:pt>
                <c:pt idx="314">
                  <c:v>1.4154340277777776E-3</c:v>
                </c:pt>
                <c:pt idx="315">
                  <c:v>1.4129189814814818E-3</c:v>
                </c:pt>
                <c:pt idx="316">
                  <c:v>1.4045491898148149E-3</c:v>
                </c:pt>
                <c:pt idx="317">
                  <c:v>1.4105549768518519E-3</c:v>
                </c:pt>
                <c:pt idx="318">
                  <c:v>1.4148998842592594E-3</c:v>
                </c:pt>
                <c:pt idx="319">
                  <c:v>1.4121614583333334E-3</c:v>
                </c:pt>
                <c:pt idx="320">
                  <c:v>1.4151163194444448E-3</c:v>
                </c:pt>
                <c:pt idx="321">
                  <c:v>1.4155283564814816E-3</c:v>
                </c:pt>
                <c:pt idx="322">
                  <c:v>1.4021614583333332E-3</c:v>
                </c:pt>
                <c:pt idx="323">
                  <c:v>1.3983049768518517E-3</c:v>
                </c:pt>
                <c:pt idx="324">
                  <c:v>1.4043269675925926E-3</c:v>
                </c:pt>
                <c:pt idx="325">
                  <c:v>1.3994780092592594E-3</c:v>
                </c:pt>
                <c:pt idx="326">
                  <c:v>1.4089971064814813E-3</c:v>
                </c:pt>
                <c:pt idx="327">
                  <c:v>1.4151429398148146E-3</c:v>
                </c:pt>
                <c:pt idx="328">
                  <c:v>1.4149126157407407E-3</c:v>
                </c:pt>
                <c:pt idx="329">
                  <c:v>1.4064317129629628E-3</c:v>
                </c:pt>
                <c:pt idx="330">
                  <c:v>1.420883101851852E-3</c:v>
                </c:pt>
                <c:pt idx="331">
                  <c:v>1.4234502314814815E-3</c:v>
                </c:pt>
                <c:pt idx="332">
                  <c:v>1.4178246527777778E-3</c:v>
                </c:pt>
                <c:pt idx="333">
                  <c:v>1.40240625E-3</c:v>
                </c:pt>
                <c:pt idx="334">
                  <c:v>1.400182291666667E-3</c:v>
                </c:pt>
                <c:pt idx="335">
                  <c:v>1.4131788194444446E-3</c:v>
                </c:pt>
                <c:pt idx="336">
                  <c:v>1.4195347222222222E-3</c:v>
                </c:pt>
                <c:pt idx="337">
                  <c:v>1.4130763888888888E-3</c:v>
                </c:pt>
                <c:pt idx="338">
                  <c:v>1.404796875E-3</c:v>
                </c:pt>
                <c:pt idx="339">
                  <c:v>1.401480902777778E-3</c:v>
                </c:pt>
                <c:pt idx="340">
                  <c:v>1.4087980324074074E-3</c:v>
                </c:pt>
                <c:pt idx="341">
                  <c:v>1.4101863425925924E-3</c:v>
                </c:pt>
                <c:pt idx="342">
                  <c:v>1.4017853009259259E-3</c:v>
                </c:pt>
                <c:pt idx="343">
                  <c:v>1.4156915509259259E-3</c:v>
                </c:pt>
                <c:pt idx="344">
                  <c:v>1.4099629629629633E-3</c:v>
                </c:pt>
                <c:pt idx="345">
                  <c:v>1.4035885416666665E-3</c:v>
                </c:pt>
                <c:pt idx="346">
                  <c:v>1.4067366898148149E-3</c:v>
                </c:pt>
                <c:pt idx="347">
                  <c:v>1.4132008101851853E-3</c:v>
                </c:pt>
                <c:pt idx="348">
                  <c:v>1.4093993055555554E-3</c:v>
                </c:pt>
                <c:pt idx="349">
                  <c:v>1.4102048611111112E-3</c:v>
                </c:pt>
                <c:pt idx="350">
                  <c:v>1.4094126157407408E-3</c:v>
                </c:pt>
                <c:pt idx="351">
                  <c:v>1.4047326388888887E-3</c:v>
                </c:pt>
                <c:pt idx="352">
                  <c:v>1.4079791666666665E-3</c:v>
                </c:pt>
                <c:pt idx="353">
                  <c:v>1.4063813657407408E-3</c:v>
                </c:pt>
                <c:pt idx="354">
                  <c:v>1.4108969907407406E-3</c:v>
                </c:pt>
                <c:pt idx="355">
                  <c:v>1.4088715277777778E-3</c:v>
                </c:pt>
                <c:pt idx="356">
                  <c:v>1.4132916666666669E-3</c:v>
                </c:pt>
                <c:pt idx="357">
                  <c:v>1.4155769675925926E-3</c:v>
                </c:pt>
                <c:pt idx="358">
                  <c:v>1.4105034722222225E-3</c:v>
                </c:pt>
                <c:pt idx="359">
                  <c:v>1.4092876157407407E-3</c:v>
                </c:pt>
                <c:pt idx="360">
                  <c:v>1.4087089120370371E-3</c:v>
                </c:pt>
                <c:pt idx="361">
                  <c:v>1.4131163194444445E-3</c:v>
                </c:pt>
                <c:pt idx="362">
                  <c:v>1.4234623842592593E-3</c:v>
                </c:pt>
                <c:pt idx="363">
                  <c:v>1.4160040509259258E-3</c:v>
                </c:pt>
                <c:pt idx="364">
                  <c:v>1.413003472222222E-3</c:v>
                </c:pt>
                <c:pt idx="365">
                  <c:v>1.4110017361111114E-3</c:v>
                </c:pt>
                <c:pt idx="366">
                  <c:v>1.4067222222222222E-3</c:v>
                </c:pt>
                <c:pt idx="367">
                  <c:v>1.4095752314814815E-3</c:v>
                </c:pt>
                <c:pt idx="368">
                  <c:v>1.4158703703703703E-3</c:v>
                </c:pt>
                <c:pt idx="369">
                  <c:v>1.4163153935185186E-3</c:v>
                </c:pt>
                <c:pt idx="370">
                  <c:v>1.4209866898148148E-3</c:v>
                </c:pt>
                <c:pt idx="371">
                  <c:v>1.4197343749999998E-3</c:v>
                </c:pt>
                <c:pt idx="372">
                  <c:v>1.3885156249999998E-3</c:v>
                </c:pt>
                <c:pt idx="373">
                  <c:v>1.3986498842592594E-3</c:v>
                </c:pt>
                <c:pt idx="374">
                  <c:v>1.4108339120370373E-3</c:v>
                </c:pt>
                <c:pt idx="375">
                  <c:v>1.4130561342592595E-3</c:v>
                </c:pt>
                <c:pt idx="376">
                  <c:v>1.405766203703704E-3</c:v>
                </c:pt>
                <c:pt idx="377">
                  <c:v>1.400629050925926E-3</c:v>
                </c:pt>
                <c:pt idx="378">
                  <c:v>1.4073923611111112E-3</c:v>
                </c:pt>
                <c:pt idx="379">
                  <c:v>1.4060584490740741E-3</c:v>
                </c:pt>
                <c:pt idx="380">
                  <c:v>1.3992806712962963E-3</c:v>
                </c:pt>
                <c:pt idx="381">
                  <c:v>1.4092407407407406E-3</c:v>
                </c:pt>
                <c:pt idx="382">
                  <c:v>1.3952824074074074E-3</c:v>
                </c:pt>
                <c:pt idx="383">
                  <c:v>1.4016487268518521E-3</c:v>
                </c:pt>
                <c:pt idx="384">
                  <c:v>1.3996545138888889E-3</c:v>
                </c:pt>
                <c:pt idx="385">
                  <c:v>1.3996834490740742E-3</c:v>
                </c:pt>
                <c:pt idx="386">
                  <c:v>1.4031018518518518E-3</c:v>
                </c:pt>
                <c:pt idx="387">
                  <c:v>1.4148229166666664E-3</c:v>
                </c:pt>
                <c:pt idx="388">
                  <c:v>1.4123894675925929E-3</c:v>
                </c:pt>
                <c:pt idx="389">
                  <c:v>1.3854224537037038E-3</c:v>
                </c:pt>
                <c:pt idx="390">
                  <c:v>2.2189525462962966E-3</c:v>
                </c:pt>
                <c:pt idx="391">
                  <c:v>1.7953912037037038E-3</c:v>
                </c:pt>
                <c:pt idx="392">
                  <c:v>1.4422581018518519E-3</c:v>
                </c:pt>
                <c:pt idx="393">
                  <c:v>1.3588599537037035E-3</c:v>
                </c:pt>
                <c:pt idx="394">
                  <c:v>1.3573229166666666E-3</c:v>
                </c:pt>
                <c:pt idx="395">
                  <c:v>1.3877413194444445E-3</c:v>
                </c:pt>
                <c:pt idx="396">
                  <c:v>1.3945237268518519E-3</c:v>
                </c:pt>
                <c:pt idx="397">
                  <c:v>1.4053987268518519E-3</c:v>
                </c:pt>
                <c:pt idx="398">
                  <c:v>1.4226724537037038E-3</c:v>
                </c:pt>
                <c:pt idx="399">
                  <c:v>1.4041921296296296E-3</c:v>
                </c:pt>
                <c:pt idx="400">
                  <c:v>1.402212962962963E-3</c:v>
                </c:pt>
                <c:pt idx="401">
                  <c:v>1.3888663194444445E-3</c:v>
                </c:pt>
                <c:pt idx="402">
                  <c:v>1.3757870370370371E-3</c:v>
                </c:pt>
                <c:pt idx="403">
                  <c:v>1.3775410879629628E-3</c:v>
                </c:pt>
                <c:pt idx="404">
                  <c:v>1.3852413194444444E-3</c:v>
                </c:pt>
                <c:pt idx="405">
                  <c:v>1.384431712962963E-3</c:v>
                </c:pt>
                <c:pt idx="406">
                  <c:v>1.3931030092592591E-3</c:v>
                </c:pt>
                <c:pt idx="407">
                  <c:v>1.3939467592592591E-3</c:v>
                </c:pt>
                <c:pt idx="408">
                  <c:v>1.3957708333333333E-3</c:v>
                </c:pt>
                <c:pt idx="409">
                  <c:v>1.3963096064814812E-3</c:v>
                </c:pt>
                <c:pt idx="410">
                  <c:v>1.3942581018518516E-3</c:v>
                </c:pt>
                <c:pt idx="411">
                  <c:v>1.3961753472222225E-3</c:v>
                </c:pt>
                <c:pt idx="412">
                  <c:v>1.3991423611111112E-3</c:v>
                </c:pt>
                <c:pt idx="413">
                  <c:v>1.3974230324074076E-3</c:v>
                </c:pt>
                <c:pt idx="414">
                  <c:v>1.4043865740740742E-3</c:v>
                </c:pt>
                <c:pt idx="415">
                  <c:v>1.389634837962963E-3</c:v>
                </c:pt>
                <c:pt idx="416">
                  <c:v>1.3979837962962965E-3</c:v>
                </c:pt>
                <c:pt idx="417">
                  <c:v>1.4059403935185186E-3</c:v>
                </c:pt>
                <c:pt idx="418">
                  <c:v>1.4144456018518518E-3</c:v>
                </c:pt>
                <c:pt idx="419">
                  <c:v>1.4138900462962961E-3</c:v>
                </c:pt>
                <c:pt idx="420">
                  <c:v>1.3979901620370372E-3</c:v>
                </c:pt>
                <c:pt idx="421">
                  <c:v>1.4077488425925926E-3</c:v>
                </c:pt>
                <c:pt idx="422">
                  <c:v>1.4041458333333334E-3</c:v>
                </c:pt>
                <c:pt idx="423">
                  <c:v>1.4006111111111112E-3</c:v>
                </c:pt>
                <c:pt idx="424">
                  <c:v>1.4148599537037038E-3</c:v>
                </c:pt>
                <c:pt idx="425">
                  <c:v>1.4127089120370372E-3</c:v>
                </c:pt>
                <c:pt idx="426">
                  <c:v>1.4130144675925927E-3</c:v>
                </c:pt>
                <c:pt idx="427">
                  <c:v>1.4264131944444443E-3</c:v>
                </c:pt>
                <c:pt idx="428">
                  <c:v>1.4195868055555559E-3</c:v>
                </c:pt>
                <c:pt idx="429">
                  <c:v>1.4281001157407408E-3</c:v>
                </c:pt>
                <c:pt idx="430">
                  <c:v>1.4212789351851854E-3</c:v>
                </c:pt>
                <c:pt idx="431">
                  <c:v>1.4105729166666667E-3</c:v>
                </c:pt>
                <c:pt idx="432">
                  <c:v>1.4257141203703704E-3</c:v>
                </c:pt>
                <c:pt idx="433">
                  <c:v>1.4244525462962963E-3</c:v>
                </c:pt>
                <c:pt idx="434">
                  <c:v>1.4184884259259257E-3</c:v>
                </c:pt>
                <c:pt idx="435">
                  <c:v>1.4094959490740741E-3</c:v>
                </c:pt>
                <c:pt idx="436">
                  <c:v>1.4083304398148147E-3</c:v>
                </c:pt>
                <c:pt idx="437">
                  <c:v>1.4200306712962962E-3</c:v>
                </c:pt>
                <c:pt idx="438">
                  <c:v>1.4238061342592594E-3</c:v>
                </c:pt>
                <c:pt idx="439">
                  <c:v>1.4236921296296298E-3</c:v>
                </c:pt>
                <c:pt idx="440">
                  <c:v>1.42346875E-3</c:v>
                </c:pt>
                <c:pt idx="441">
                  <c:v>1.4234577546296298E-3</c:v>
                </c:pt>
                <c:pt idx="442">
                  <c:v>1.4244357638888887E-3</c:v>
                </c:pt>
                <c:pt idx="443">
                  <c:v>1.4079236111111113E-3</c:v>
                </c:pt>
                <c:pt idx="444">
                  <c:v>1.4057471064814813E-3</c:v>
                </c:pt>
                <c:pt idx="445">
                  <c:v>1.3987071759259259E-3</c:v>
                </c:pt>
                <c:pt idx="446">
                  <c:v>1.4131550925925924E-3</c:v>
                </c:pt>
                <c:pt idx="447">
                  <c:v>1.4133258101851852E-3</c:v>
                </c:pt>
                <c:pt idx="448">
                  <c:v>1.4091707175925925E-3</c:v>
                </c:pt>
                <c:pt idx="449">
                  <c:v>1.4069525462962966E-3</c:v>
                </c:pt>
                <c:pt idx="450">
                  <c:v>1.4146128472222223E-3</c:v>
                </c:pt>
                <c:pt idx="451">
                  <c:v>1.4090862268518517E-3</c:v>
                </c:pt>
                <c:pt idx="452">
                  <c:v>1.4078177083333334E-3</c:v>
                </c:pt>
                <c:pt idx="453">
                  <c:v>1.4118692129629629E-3</c:v>
                </c:pt>
                <c:pt idx="454">
                  <c:v>1.4206655092592593E-3</c:v>
                </c:pt>
                <c:pt idx="455">
                  <c:v>1.4202170138888888E-3</c:v>
                </c:pt>
                <c:pt idx="456">
                  <c:v>1.4172199074074072E-3</c:v>
                </c:pt>
                <c:pt idx="457">
                  <c:v>1.4161718750000001E-3</c:v>
                </c:pt>
                <c:pt idx="458">
                  <c:v>1.4042326388888887E-3</c:v>
                </c:pt>
                <c:pt idx="459">
                  <c:v>1.4104033564814817E-3</c:v>
                </c:pt>
                <c:pt idx="460">
                  <c:v>1.4067731481481481E-3</c:v>
                </c:pt>
                <c:pt idx="461">
                  <c:v>1.4124444444444445E-3</c:v>
                </c:pt>
                <c:pt idx="462">
                  <c:v>1.4172262731481479E-3</c:v>
                </c:pt>
                <c:pt idx="463">
                  <c:v>1.4221869212962962E-3</c:v>
                </c:pt>
                <c:pt idx="464">
                  <c:v>1.3974947916666665E-3</c:v>
                </c:pt>
                <c:pt idx="465">
                  <c:v>1.3935839120370371E-3</c:v>
                </c:pt>
                <c:pt idx="466">
                  <c:v>1.4085040509259261E-3</c:v>
                </c:pt>
                <c:pt idx="467">
                  <c:v>1.4151284722222221E-3</c:v>
                </c:pt>
                <c:pt idx="468">
                  <c:v>1.4087719907407408E-3</c:v>
                </c:pt>
                <c:pt idx="469">
                  <c:v>1.4110567129629631E-3</c:v>
                </c:pt>
                <c:pt idx="470">
                  <c:v>1.4192633101851853E-3</c:v>
                </c:pt>
                <c:pt idx="471">
                  <c:v>1.4192071759259262E-3</c:v>
                </c:pt>
                <c:pt idx="472">
                  <c:v>1.4169502314814817E-3</c:v>
                </c:pt>
                <c:pt idx="473">
                  <c:v>1.4101354166666665E-3</c:v>
                </c:pt>
                <c:pt idx="474">
                  <c:v>1.415740162037037E-3</c:v>
                </c:pt>
                <c:pt idx="475">
                  <c:v>1.4181359953703704E-3</c:v>
                </c:pt>
                <c:pt idx="476">
                  <c:v>1.4147239583333334E-3</c:v>
                </c:pt>
                <c:pt idx="477">
                  <c:v>1.4063200231481483E-3</c:v>
                </c:pt>
                <c:pt idx="478">
                  <c:v>1.40885474537037E-3</c:v>
                </c:pt>
                <c:pt idx="479">
                  <c:v>1.418396412037037E-3</c:v>
                </c:pt>
                <c:pt idx="480">
                  <c:v>1.4240381944444446E-3</c:v>
                </c:pt>
                <c:pt idx="481">
                  <c:v>1.4109230324074074E-3</c:v>
                </c:pt>
                <c:pt idx="482">
                  <c:v>1.4176545138888891E-3</c:v>
                </c:pt>
                <c:pt idx="483">
                  <c:v>1.4169936342592596E-3</c:v>
                </c:pt>
                <c:pt idx="484">
                  <c:v>1.4049265046296297E-3</c:v>
                </c:pt>
                <c:pt idx="485">
                  <c:v>1.4040914351851853E-3</c:v>
                </c:pt>
                <c:pt idx="486">
                  <c:v>1.4099473379629629E-3</c:v>
                </c:pt>
                <c:pt idx="487">
                  <c:v>1.4099421296296297E-3</c:v>
                </c:pt>
                <c:pt idx="488">
                  <c:v>1.4222737268518521E-3</c:v>
                </c:pt>
                <c:pt idx="489">
                  <c:v>1.413597800925926E-3</c:v>
                </c:pt>
                <c:pt idx="490">
                  <c:v>1.4134259259259258E-3</c:v>
                </c:pt>
                <c:pt idx="491">
                  <c:v>1.4156840277777776E-3</c:v>
                </c:pt>
                <c:pt idx="492">
                  <c:v>1.4130966435185186E-3</c:v>
                </c:pt>
                <c:pt idx="493">
                  <c:v>1.4086348379629629E-3</c:v>
                </c:pt>
                <c:pt idx="494">
                  <c:v>1.4109247685185186E-3</c:v>
                </c:pt>
                <c:pt idx="495">
                  <c:v>1.4081828703703704E-3</c:v>
                </c:pt>
                <c:pt idx="496">
                  <c:v>1.4123512731481483E-3</c:v>
                </c:pt>
                <c:pt idx="497">
                  <c:v>1.4061984953703704E-3</c:v>
                </c:pt>
                <c:pt idx="498">
                  <c:v>1.40240625E-3</c:v>
                </c:pt>
                <c:pt idx="499">
                  <c:v>1.4068975694444446E-3</c:v>
                </c:pt>
                <c:pt idx="500">
                  <c:v>1.4152696759259259E-3</c:v>
                </c:pt>
                <c:pt idx="501">
                  <c:v>1.4101354166666665E-3</c:v>
                </c:pt>
                <c:pt idx="502">
                  <c:v>1.4093240740740741E-3</c:v>
                </c:pt>
                <c:pt idx="503">
                  <c:v>1.4088124999999997E-3</c:v>
                </c:pt>
                <c:pt idx="504">
                  <c:v>1.4075590277777778E-3</c:v>
                </c:pt>
                <c:pt idx="505">
                  <c:v>1.4139398148148149E-3</c:v>
                </c:pt>
                <c:pt idx="506">
                  <c:v>1.411296875E-3</c:v>
                </c:pt>
                <c:pt idx="507">
                  <c:v>1.4088489583333336E-3</c:v>
                </c:pt>
                <c:pt idx="508">
                  <c:v>1.417458912037037E-3</c:v>
                </c:pt>
                <c:pt idx="509">
                  <c:v>1.4188530092592592E-3</c:v>
                </c:pt>
                <c:pt idx="510">
                  <c:v>1.4170387731481484E-3</c:v>
                </c:pt>
                <c:pt idx="511">
                  <c:v>1.4099733796296297E-3</c:v>
                </c:pt>
                <c:pt idx="512">
                  <c:v>1.4128356481481481E-3</c:v>
                </c:pt>
                <c:pt idx="513">
                  <c:v>1.413377314814815E-3</c:v>
                </c:pt>
                <c:pt idx="514">
                  <c:v>1.403232638888889E-3</c:v>
                </c:pt>
                <c:pt idx="515">
                  <c:v>1.4115462962962964E-3</c:v>
                </c:pt>
                <c:pt idx="516">
                  <c:v>1.4190237268518517E-3</c:v>
                </c:pt>
                <c:pt idx="517">
                  <c:v>1.4228101851851852E-3</c:v>
                </c:pt>
                <c:pt idx="518">
                  <c:v>1.4187384259259259E-3</c:v>
                </c:pt>
                <c:pt idx="519">
                  <c:v>1.4174172453703705E-3</c:v>
                </c:pt>
                <c:pt idx="520">
                  <c:v>1.4139155092592595E-3</c:v>
                </c:pt>
                <c:pt idx="521">
                  <c:v>1.4213964120370368E-3</c:v>
                </c:pt>
                <c:pt idx="522">
                  <c:v>1.4188078703703704E-3</c:v>
                </c:pt>
                <c:pt idx="523">
                  <c:v>1.4060509259259258E-3</c:v>
                </c:pt>
                <c:pt idx="524">
                  <c:v>1.4066238425925923E-3</c:v>
                </c:pt>
                <c:pt idx="525">
                  <c:v>1.4206655092592593E-3</c:v>
                </c:pt>
                <c:pt idx="526">
                  <c:v>1.4143396990740737E-3</c:v>
                </c:pt>
                <c:pt idx="527">
                  <c:v>1.4210584490740739E-3</c:v>
                </c:pt>
                <c:pt idx="528">
                  <c:v>1.4114131944444443E-3</c:v>
                </c:pt>
                <c:pt idx="529">
                  <c:v>1.407411458333333E-3</c:v>
                </c:pt>
                <c:pt idx="530">
                  <c:v>1.4123096064814816E-3</c:v>
                </c:pt>
                <c:pt idx="531">
                  <c:v>1.4061562500000001E-3</c:v>
                </c:pt>
                <c:pt idx="532">
                  <c:v>1.4045584490740741E-3</c:v>
                </c:pt>
                <c:pt idx="533">
                  <c:v>1.4111718750000003E-3</c:v>
                </c:pt>
                <c:pt idx="534">
                  <c:v>1.4093501157407407E-3</c:v>
                </c:pt>
                <c:pt idx="535">
                  <c:v>1.4026979166666667E-3</c:v>
                </c:pt>
                <c:pt idx="536">
                  <c:v>1.408907986111111E-3</c:v>
                </c:pt>
                <c:pt idx="537">
                  <c:v>1.4056342592592592E-3</c:v>
                </c:pt>
                <c:pt idx="538">
                  <c:v>1.3985902777777779E-3</c:v>
                </c:pt>
                <c:pt idx="539">
                  <c:v>1.3955439814814818E-3</c:v>
                </c:pt>
                <c:pt idx="540">
                  <c:v>1.402972800925926E-3</c:v>
                </c:pt>
                <c:pt idx="541">
                  <c:v>1.4067922453703703E-3</c:v>
                </c:pt>
                <c:pt idx="542">
                  <c:v>1.3955434027777779E-3</c:v>
                </c:pt>
                <c:pt idx="543">
                  <c:v>1.4063136574074073E-3</c:v>
                </c:pt>
                <c:pt idx="544">
                  <c:v>1.4111927083333333E-3</c:v>
                </c:pt>
                <c:pt idx="545">
                  <c:v>1.3995243055555555E-3</c:v>
                </c:pt>
                <c:pt idx="546">
                  <c:v>1.4107118055555557E-3</c:v>
                </c:pt>
                <c:pt idx="547">
                  <c:v>1.4082876157407406E-3</c:v>
                </c:pt>
                <c:pt idx="548">
                  <c:v>1.4154942129629628E-3</c:v>
                </c:pt>
                <c:pt idx="549">
                  <c:v>1.4152528935185184E-3</c:v>
                </c:pt>
                <c:pt idx="550">
                  <c:v>1.4137355324074074E-3</c:v>
                </c:pt>
                <c:pt idx="551">
                  <c:v>1.4052592592592591E-3</c:v>
                </c:pt>
                <c:pt idx="552">
                  <c:v>1.4070231481481483E-3</c:v>
                </c:pt>
                <c:pt idx="553">
                  <c:v>1.4040787037037036E-3</c:v>
                </c:pt>
                <c:pt idx="554">
                  <c:v>1.403847800925926E-3</c:v>
                </c:pt>
                <c:pt idx="555">
                  <c:v>1.4067482638888886E-3</c:v>
                </c:pt>
                <c:pt idx="556">
                  <c:v>1.4067268518518517E-3</c:v>
                </c:pt>
                <c:pt idx="557">
                  <c:v>1.4133744212962965E-3</c:v>
                </c:pt>
                <c:pt idx="558">
                  <c:v>1.4043188657407409E-3</c:v>
                </c:pt>
                <c:pt idx="559">
                  <c:v>1.4102540509259257E-3</c:v>
                </c:pt>
                <c:pt idx="560">
                  <c:v>1.4060908564814815E-3</c:v>
                </c:pt>
                <c:pt idx="561">
                  <c:v>1.3941284722222222E-3</c:v>
                </c:pt>
                <c:pt idx="562">
                  <c:v>1.4087690972222221E-3</c:v>
                </c:pt>
                <c:pt idx="563">
                  <c:v>1.4046620370370369E-3</c:v>
                </c:pt>
                <c:pt idx="564">
                  <c:v>1.3988101851851852E-3</c:v>
                </c:pt>
                <c:pt idx="565">
                  <c:v>1.3996944444444445E-3</c:v>
                </c:pt>
                <c:pt idx="566">
                  <c:v>1.4083969907407407E-3</c:v>
                </c:pt>
                <c:pt idx="567">
                  <c:v>1.4187800925925928E-3</c:v>
                </c:pt>
                <c:pt idx="568">
                  <c:v>1.4073813657407409E-3</c:v>
                </c:pt>
                <c:pt idx="569">
                  <c:v>1.4017696759259261E-3</c:v>
                </c:pt>
                <c:pt idx="570">
                  <c:v>1.3987870370370371E-3</c:v>
                </c:pt>
                <c:pt idx="571">
                  <c:v>1.4019224537037036E-3</c:v>
                </c:pt>
                <c:pt idx="572">
                  <c:v>1.4035399305555557E-3</c:v>
                </c:pt>
                <c:pt idx="573">
                  <c:v>1.4107708333333333E-3</c:v>
                </c:pt>
                <c:pt idx="574">
                  <c:v>1.4136435185185183E-3</c:v>
                </c:pt>
                <c:pt idx="575">
                  <c:v>1.4196203703703704E-3</c:v>
                </c:pt>
                <c:pt idx="576">
                  <c:v>1.4051221064814814E-3</c:v>
                </c:pt>
                <c:pt idx="577">
                  <c:v>1.4068732638888891E-3</c:v>
                </c:pt>
                <c:pt idx="578">
                  <c:v>1.3967870370370369E-3</c:v>
                </c:pt>
                <c:pt idx="579">
                  <c:v>1.4017476851851849E-3</c:v>
                </c:pt>
                <c:pt idx="580">
                  <c:v>1.406679398148148E-3</c:v>
                </c:pt>
                <c:pt idx="581">
                  <c:v>1.4268535879629629E-3</c:v>
                </c:pt>
                <c:pt idx="582">
                  <c:v>1.4140856481481478E-3</c:v>
                </c:pt>
                <c:pt idx="583">
                  <c:v>1.4074924768518518E-3</c:v>
                </c:pt>
                <c:pt idx="584">
                  <c:v>1.4145109953703704E-3</c:v>
                </c:pt>
                <c:pt idx="585">
                  <c:v>1.4175335648148148E-3</c:v>
                </c:pt>
                <c:pt idx="586">
                  <c:v>1.4087957175925923E-3</c:v>
                </c:pt>
                <c:pt idx="587">
                  <c:v>1.4188975694444444E-3</c:v>
                </c:pt>
                <c:pt idx="588">
                  <c:v>1.4142430555555557E-3</c:v>
                </c:pt>
                <c:pt idx="589">
                  <c:v>1.4130694444444442E-3</c:v>
                </c:pt>
                <c:pt idx="590">
                  <c:v>1.416193287037037E-3</c:v>
                </c:pt>
                <c:pt idx="591">
                  <c:v>1.4129398148148148E-3</c:v>
                </c:pt>
                <c:pt idx="592">
                  <c:v>1.4117968750000001E-3</c:v>
                </c:pt>
                <c:pt idx="593">
                  <c:v>1.4109155092592591E-3</c:v>
                </c:pt>
                <c:pt idx="594">
                  <c:v>1.4169403935185185E-3</c:v>
                </c:pt>
                <c:pt idx="595">
                  <c:v>1.4096307870370371E-3</c:v>
                </c:pt>
                <c:pt idx="596">
                  <c:v>1.4155277777777777E-3</c:v>
                </c:pt>
                <c:pt idx="597">
                  <c:v>1.4224618055555555E-3</c:v>
                </c:pt>
                <c:pt idx="598">
                  <c:v>1.4104079861111112E-3</c:v>
                </c:pt>
                <c:pt idx="599">
                  <c:v>1.4075451388888887E-3</c:v>
                </c:pt>
                <c:pt idx="600">
                  <c:v>1.418866898148148E-3</c:v>
                </c:pt>
                <c:pt idx="601">
                  <c:v>1.4171365740740741E-3</c:v>
                </c:pt>
                <c:pt idx="602">
                  <c:v>1.3985729166666667E-3</c:v>
                </c:pt>
                <c:pt idx="603">
                  <c:v>1.401329861111111E-3</c:v>
                </c:pt>
                <c:pt idx="604">
                  <c:v>1.4152187499999998E-3</c:v>
                </c:pt>
                <c:pt idx="605">
                  <c:v>1.4122552083333333E-3</c:v>
                </c:pt>
                <c:pt idx="606">
                  <c:v>1.4142667824074077E-3</c:v>
                </c:pt>
                <c:pt idx="607">
                  <c:v>1.4120167824074074E-3</c:v>
                </c:pt>
                <c:pt idx="608">
                  <c:v>1.4121047453703702E-3</c:v>
                </c:pt>
                <c:pt idx="609">
                  <c:v>1.4157916666666665E-3</c:v>
                </c:pt>
                <c:pt idx="610">
                  <c:v>1.4125133101851853E-3</c:v>
                </c:pt>
                <c:pt idx="611">
                  <c:v>1.416412037037037E-3</c:v>
                </c:pt>
                <c:pt idx="612">
                  <c:v>1.4088854166666668E-3</c:v>
                </c:pt>
                <c:pt idx="613">
                  <c:v>1.4134259259259258E-3</c:v>
                </c:pt>
                <c:pt idx="614">
                  <c:v>1.4181614583333333E-3</c:v>
                </c:pt>
                <c:pt idx="615">
                  <c:v>1.4109143518518518E-3</c:v>
                </c:pt>
                <c:pt idx="616">
                  <c:v>1.4137916666666667E-3</c:v>
                </c:pt>
                <c:pt idx="617">
                  <c:v>1.4119403935185185E-3</c:v>
                </c:pt>
                <c:pt idx="618">
                  <c:v>1.4112586805555558E-3</c:v>
                </c:pt>
                <c:pt idx="619">
                  <c:v>1.4117146990740741E-3</c:v>
                </c:pt>
                <c:pt idx="620">
                  <c:v>1.4163321759259257E-3</c:v>
                </c:pt>
                <c:pt idx="621">
                  <c:v>1.4051406249999999E-3</c:v>
                </c:pt>
                <c:pt idx="622">
                  <c:v>1.4022771990740738E-3</c:v>
                </c:pt>
                <c:pt idx="623">
                  <c:v>1.4063958333333333E-3</c:v>
                </c:pt>
                <c:pt idx="624">
                  <c:v>1.4138524305555556E-3</c:v>
                </c:pt>
                <c:pt idx="625">
                  <c:v>1.4144837962962963E-3</c:v>
                </c:pt>
                <c:pt idx="626">
                  <c:v>1.4139288194444444E-3</c:v>
                </c:pt>
                <c:pt idx="627">
                  <c:v>1.420519675925926E-3</c:v>
                </c:pt>
                <c:pt idx="628">
                  <c:v>1.4099791666666668E-3</c:v>
                </c:pt>
                <c:pt idx="629">
                  <c:v>1.4041082175925926E-3</c:v>
                </c:pt>
                <c:pt idx="630">
                  <c:v>1.4103559027777775E-3</c:v>
                </c:pt>
                <c:pt idx="631">
                  <c:v>1.4078599537037035E-3</c:v>
                </c:pt>
                <c:pt idx="632">
                  <c:v>1.4109369212962962E-3</c:v>
                </c:pt>
                <c:pt idx="633">
                  <c:v>1.4008350694444446E-3</c:v>
                </c:pt>
                <c:pt idx="634">
                  <c:v>1.4001371527777777E-3</c:v>
                </c:pt>
                <c:pt idx="635">
                  <c:v>1.3905810185185184E-3</c:v>
                </c:pt>
                <c:pt idx="636">
                  <c:v>1.3887471064814817E-3</c:v>
                </c:pt>
                <c:pt idx="637">
                  <c:v>1.3937881944444442E-3</c:v>
                </c:pt>
                <c:pt idx="638">
                  <c:v>1.3918541666666665E-3</c:v>
                </c:pt>
                <c:pt idx="639">
                  <c:v>1.3960318287037038E-3</c:v>
                </c:pt>
                <c:pt idx="640">
                  <c:v>1.404755787037037E-3</c:v>
                </c:pt>
                <c:pt idx="641">
                  <c:v>1.4057118055555557E-3</c:v>
                </c:pt>
                <c:pt idx="642">
                  <c:v>1.4034033564814816E-3</c:v>
                </c:pt>
                <c:pt idx="643">
                  <c:v>1.3982592592592595E-3</c:v>
                </c:pt>
                <c:pt idx="644">
                  <c:v>1.4005376157407406E-3</c:v>
                </c:pt>
                <c:pt idx="645">
                  <c:v>1.3966909722222221E-3</c:v>
                </c:pt>
                <c:pt idx="646">
                  <c:v>1.409715277777778E-3</c:v>
                </c:pt>
                <c:pt idx="647">
                  <c:v>1.4049942129629629E-3</c:v>
                </c:pt>
                <c:pt idx="648">
                  <c:v>1.405904513888889E-3</c:v>
                </c:pt>
                <c:pt idx="649">
                  <c:v>1.4031811342592592E-3</c:v>
                </c:pt>
                <c:pt idx="650">
                  <c:v>1.4102430555555554E-3</c:v>
                </c:pt>
                <c:pt idx="651">
                  <c:v>1.4068721064814816E-3</c:v>
                </c:pt>
                <c:pt idx="652">
                  <c:v>1.4081782407407409E-3</c:v>
                </c:pt>
                <c:pt idx="653">
                  <c:v>1.4142181712962964E-3</c:v>
                </c:pt>
                <c:pt idx="654">
                  <c:v>1.4098940972222223E-3</c:v>
                </c:pt>
                <c:pt idx="655">
                  <c:v>1.3971898148148146E-3</c:v>
                </c:pt>
                <c:pt idx="656">
                  <c:v>1.4010225694444441E-3</c:v>
                </c:pt>
                <c:pt idx="657">
                  <c:v>1.4037864583333335E-3</c:v>
                </c:pt>
                <c:pt idx="658">
                  <c:v>1.4060266203703702E-3</c:v>
                </c:pt>
                <c:pt idx="659">
                  <c:v>1.4118651620370368E-3</c:v>
                </c:pt>
                <c:pt idx="660">
                  <c:v>1.4115694444444445E-3</c:v>
                </c:pt>
                <c:pt idx="661">
                  <c:v>1.4047430555555556E-3</c:v>
                </c:pt>
                <c:pt idx="662">
                  <c:v>1.403060763888889E-3</c:v>
                </c:pt>
                <c:pt idx="663">
                  <c:v>1.4053506944444445E-3</c:v>
                </c:pt>
                <c:pt idx="664">
                  <c:v>1.4084542824074073E-3</c:v>
                </c:pt>
                <c:pt idx="665">
                  <c:v>1.4129537037037038E-3</c:v>
                </c:pt>
                <c:pt idx="666">
                  <c:v>1.4163443287037037E-3</c:v>
                </c:pt>
                <c:pt idx="667">
                  <c:v>1.4239652777777777E-3</c:v>
                </c:pt>
                <c:pt idx="668">
                  <c:v>1.4255636574074073E-3</c:v>
                </c:pt>
                <c:pt idx="669">
                  <c:v>1.4023773148148148E-3</c:v>
                </c:pt>
                <c:pt idx="670">
                  <c:v>1.4034311342592592E-3</c:v>
                </c:pt>
                <c:pt idx="671">
                  <c:v>1.4018796296296297E-3</c:v>
                </c:pt>
                <c:pt idx="672">
                  <c:v>1.3980711805555556E-3</c:v>
                </c:pt>
                <c:pt idx="673">
                  <c:v>1.4038628472222224E-3</c:v>
                </c:pt>
                <c:pt idx="674">
                  <c:v>1.4039409722222222E-3</c:v>
                </c:pt>
                <c:pt idx="675">
                  <c:v>1.4013223379629629E-3</c:v>
                </c:pt>
                <c:pt idx="676">
                  <c:v>1.4084212962962963E-3</c:v>
                </c:pt>
                <c:pt idx="677">
                  <c:v>1.395027777777778E-3</c:v>
                </c:pt>
                <c:pt idx="678">
                  <c:v>1.3859346064814815E-3</c:v>
                </c:pt>
                <c:pt idx="679">
                  <c:v>1.4017488425925925E-3</c:v>
                </c:pt>
                <c:pt idx="680">
                  <c:v>1.3961041666666668E-3</c:v>
                </c:pt>
                <c:pt idx="681">
                  <c:v>1.3855509259259261E-3</c:v>
                </c:pt>
                <c:pt idx="682">
                  <c:v>1.3950844907407408E-3</c:v>
                </c:pt>
                <c:pt idx="683">
                  <c:v>1.4064722222222222E-3</c:v>
                </c:pt>
                <c:pt idx="684">
                  <c:v>1.4020827546296296E-3</c:v>
                </c:pt>
                <c:pt idx="685">
                  <c:v>1.4034311342592592E-3</c:v>
                </c:pt>
                <c:pt idx="686">
                  <c:v>1.4004826388888888E-3</c:v>
                </c:pt>
                <c:pt idx="687">
                  <c:v>1.4155208333333331E-3</c:v>
                </c:pt>
                <c:pt idx="688">
                  <c:v>1.4194762731481478E-3</c:v>
                </c:pt>
                <c:pt idx="689">
                  <c:v>1.4146660879629633E-3</c:v>
                </c:pt>
                <c:pt idx="690">
                  <c:v>1.3991869212962964E-3</c:v>
                </c:pt>
                <c:pt idx="691">
                  <c:v>1.4127210648148148E-3</c:v>
                </c:pt>
                <c:pt idx="692">
                  <c:v>1.4105833333333334E-3</c:v>
                </c:pt>
                <c:pt idx="693">
                  <c:v>1.4149982638888888E-3</c:v>
                </c:pt>
                <c:pt idx="694">
                  <c:v>1.4290665509259259E-3</c:v>
                </c:pt>
                <c:pt idx="695">
                  <c:v>1.4185515046296296E-3</c:v>
                </c:pt>
                <c:pt idx="696">
                  <c:v>1.4135289351851852E-3</c:v>
                </c:pt>
                <c:pt idx="697">
                  <c:v>1.4126770833333333E-3</c:v>
                </c:pt>
                <c:pt idx="698">
                  <c:v>1.423396412037037E-3</c:v>
                </c:pt>
                <c:pt idx="699">
                  <c:v>1.4254895833333333E-3</c:v>
                </c:pt>
                <c:pt idx="700">
                  <c:v>1.4068657407407406E-3</c:v>
                </c:pt>
                <c:pt idx="701">
                  <c:v>1.3944351851851852E-3</c:v>
                </c:pt>
                <c:pt idx="702">
                  <c:v>1.4120104166666664E-3</c:v>
                </c:pt>
                <c:pt idx="703">
                  <c:v>1.4151024305555555E-3</c:v>
                </c:pt>
                <c:pt idx="704">
                  <c:v>1.4103732638888887E-3</c:v>
                </c:pt>
                <c:pt idx="705">
                  <c:v>1.4094021990740744E-3</c:v>
                </c:pt>
                <c:pt idx="706">
                  <c:v>1.4149589120370371E-3</c:v>
                </c:pt>
                <c:pt idx="707">
                  <c:v>1.4166238425925926E-3</c:v>
                </c:pt>
                <c:pt idx="708">
                  <c:v>1.4035700231481481E-3</c:v>
                </c:pt>
                <c:pt idx="709">
                  <c:v>1.4039762731481483E-3</c:v>
                </c:pt>
                <c:pt idx="710">
                  <c:v>1.4031614583333333E-3</c:v>
                </c:pt>
                <c:pt idx="711">
                  <c:v>1.4115104166666668E-3</c:v>
                </c:pt>
                <c:pt idx="712">
                  <c:v>1.4149114583333336E-3</c:v>
                </c:pt>
                <c:pt idx="713">
                  <c:v>1.4080543981481481E-3</c:v>
                </c:pt>
                <c:pt idx="714">
                  <c:v>1.4121383101851851E-3</c:v>
                </c:pt>
                <c:pt idx="715">
                  <c:v>1.4158003472222222E-3</c:v>
                </c:pt>
                <c:pt idx="716">
                  <c:v>1.4096903935185187E-3</c:v>
                </c:pt>
                <c:pt idx="717">
                  <c:v>1.3990659722222223E-3</c:v>
                </c:pt>
                <c:pt idx="718">
                  <c:v>1.4033732638888887E-3</c:v>
                </c:pt>
                <c:pt idx="719">
                  <c:v>1.4084999999999998E-3</c:v>
                </c:pt>
                <c:pt idx="720">
                  <c:v>1.4097783564814817E-3</c:v>
                </c:pt>
                <c:pt idx="721">
                  <c:v>1.4114866898148149E-3</c:v>
                </c:pt>
                <c:pt idx="722">
                  <c:v>1.4120758101851853E-3</c:v>
                </c:pt>
                <c:pt idx="723">
                  <c:v>1.4173802083333334E-3</c:v>
                </c:pt>
                <c:pt idx="724">
                  <c:v>1.4152430555555557E-3</c:v>
                </c:pt>
                <c:pt idx="725">
                  <c:v>1.407178240740741E-3</c:v>
                </c:pt>
                <c:pt idx="726">
                  <c:v>1.4111278935185186E-3</c:v>
                </c:pt>
                <c:pt idx="727">
                  <c:v>1.4037592592592591E-3</c:v>
                </c:pt>
                <c:pt idx="728">
                  <c:v>1.4058998842592593E-3</c:v>
                </c:pt>
                <c:pt idx="729">
                  <c:v>1.4093755787037037E-3</c:v>
                </c:pt>
                <c:pt idx="730">
                  <c:v>1.418675347222222E-3</c:v>
                </c:pt>
                <c:pt idx="731">
                  <c:v>1.416837384259259E-3</c:v>
                </c:pt>
                <c:pt idx="732">
                  <c:v>1.413720486111111E-3</c:v>
                </c:pt>
                <c:pt idx="733">
                  <c:v>1.4118605324074072E-3</c:v>
                </c:pt>
                <c:pt idx="734">
                  <c:v>1.4098420138888889E-3</c:v>
                </c:pt>
                <c:pt idx="735">
                  <c:v>1.4125879629629629E-3</c:v>
                </c:pt>
                <c:pt idx="736">
                  <c:v>1.408210648148148E-3</c:v>
                </c:pt>
                <c:pt idx="737">
                  <c:v>1.4176244212962964E-3</c:v>
                </c:pt>
                <c:pt idx="738">
                  <c:v>1.4212262731481482E-3</c:v>
                </c:pt>
                <c:pt idx="739">
                  <c:v>1.4078912037037037E-3</c:v>
                </c:pt>
                <c:pt idx="740">
                  <c:v>1.4042262731481482E-3</c:v>
                </c:pt>
                <c:pt idx="741">
                  <c:v>1.3928501157407407E-3</c:v>
                </c:pt>
                <c:pt idx="742">
                  <c:v>1.4139427083333332E-3</c:v>
                </c:pt>
                <c:pt idx="743">
                  <c:v>1.4085561342592591E-3</c:v>
                </c:pt>
                <c:pt idx="744">
                  <c:v>1.4101932870370371E-3</c:v>
                </c:pt>
                <c:pt idx="745">
                  <c:v>1.4077667824074075E-3</c:v>
                </c:pt>
                <c:pt idx="746">
                  <c:v>1.4128425925925925E-3</c:v>
                </c:pt>
                <c:pt idx="747">
                  <c:v>1.4271707175925925E-3</c:v>
                </c:pt>
                <c:pt idx="748">
                  <c:v>1.4181562500000001E-3</c:v>
                </c:pt>
                <c:pt idx="749">
                  <c:v>1.4113744212962964E-3</c:v>
                </c:pt>
                <c:pt idx="750">
                  <c:v>1.4113778935185186E-3</c:v>
                </c:pt>
                <c:pt idx="751">
                  <c:v>1.4103553240740741E-3</c:v>
                </c:pt>
                <c:pt idx="752">
                  <c:v>1.4099380787037038E-3</c:v>
                </c:pt>
                <c:pt idx="753">
                  <c:v>1.4171122685185187E-3</c:v>
                </c:pt>
                <c:pt idx="754">
                  <c:v>1.4061869212962964E-3</c:v>
                </c:pt>
                <c:pt idx="755">
                  <c:v>1.4072488425925925E-3</c:v>
                </c:pt>
                <c:pt idx="756">
                  <c:v>1.4214913194444444E-3</c:v>
                </c:pt>
                <c:pt idx="757">
                  <c:v>1.4111215277777776E-3</c:v>
                </c:pt>
                <c:pt idx="758">
                  <c:v>1.4032708333333336E-3</c:v>
                </c:pt>
                <c:pt idx="759">
                  <c:v>1.4039004629629629E-3</c:v>
                </c:pt>
                <c:pt idx="760">
                  <c:v>1.4165746527777781E-3</c:v>
                </c:pt>
                <c:pt idx="761">
                  <c:v>1.418347800925926E-3</c:v>
                </c:pt>
                <c:pt idx="762">
                  <c:v>1.4083541666666669E-3</c:v>
                </c:pt>
                <c:pt idx="763">
                  <c:v>1.4041458333333334E-3</c:v>
                </c:pt>
                <c:pt idx="764">
                  <c:v>1.4085821759259262E-3</c:v>
                </c:pt>
                <c:pt idx="765">
                  <c:v>1.4122268518518518E-3</c:v>
                </c:pt>
                <c:pt idx="766">
                  <c:v>1.41193287037037E-3</c:v>
                </c:pt>
                <c:pt idx="767">
                  <c:v>1.4135023148148147E-3</c:v>
                </c:pt>
                <c:pt idx="768">
                  <c:v>1.4087060185185186E-3</c:v>
                </c:pt>
                <c:pt idx="769">
                  <c:v>1.402638888888889E-3</c:v>
                </c:pt>
                <c:pt idx="770">
                  <c:v>1.4159241898148147E-3</c:v>
                </c:pt>
                <c:pt idx="771">
                  <c:v>1.4145648148148149E-3</c:v>
                </c:pt>
                <c:pt idx="772">
                  <c:v>1.4054357638888888E-3</c:v>
                </c:pt>
                <c:pt idx="773">
                  <c:v>1.4102841435185186E-3</c:v>
                </c:pt>
                <c:pt idx="774">
                  <c:v>1.4235092592592591E-3</c:v>
                </c:pt>
                <c:pt idx="775">
                  <c:v>1.4186012731481482E-3</c:v>
                </c:pt>
                <c:pt idx="776">
                  <c:v>3.5750758101851855E-3</c:v>
                </c:pt>
                <c:pt idx="777">
                  <c:v>2.8867141203703706E-3</c:v>
                </c:pt>
                <c:pt idx="778">
                  <c:v>2.5814103009259258E-3</c:v>
                </c:pt>
                <c:pt idx="779">
                  <c:v>2.4649166666666669E-3</c:v>
                </c:pt>
                <c:pt idx="780">
                  <c:v>2.2934612268518521E-3</c:v>
                </c:pt>
                <c:pt idx="781">
                  <c:v>2.2516383101851851E-3</c:v>
                </c:pt>
                <c:pt idx="782">
                  <c:v>2.0655243055555557E-3</c:v>
                </c:pt>
                <c:pt idx="783">
                  <c:v>1.6359971064814815E-3</c:v>
                </c:pt>
                <c:pt idx="784">
                  <c:v>1.4686614583333333E-3</c:v>
                </c:pt>
                <c:pt idx="785">
                  <c:v>1.3904085648148148E-3</c:v>
                </c:pt>
                <c:pt idx="786">
                  <c:v>1.3690434027777776E-3</c:v>
                </c:pt>
                <c:pt idx="787">
                  <c:v>1.3828188657407407E-3</c:v>
                </c:pt>
                <c:pt idx="788">
                  <c:v>1.3999606481481482E-3</c:v>
                </c:pt>
                <c:pt idx="789">
                  <c:v>1.4028530092592593E-3</c:v>
                </c:pt>
                <c:pt idx="790">
                  <c:v>1.4084907407407408E-3</c:v>
                </c:pt>
                <c:pt idx="791">
                  <c:v>1.4043553240740741E-3</c:v>
                </c:pt>
                <c:pt idx="792">
                  <c:v>1.4025162037037038E-3</c:v>
                </c:pt>
                <c:pt idx="793">
                  <c:v>1.4090069444444445E-3</c:v>
                </c:pt>
                <c:pt idx="794">
                  <c:v>1.4136018518518519E-3</c:v>
                </c:pt>
                <c:pt idx="795">
                  <c:v>1.4146412037037038E-3</c:v>
                </c:pt>
                <c:pt idx="796">
                  <c:v>1.408789351851852E-3</c:v>
                </c:pt>
                <c:pt idx="797">
                  <c:v>1.4152355324074074E-3</c:v>
                </c:pt>
                <c:pt idx="798">
                  <c:v>1.4196226851851852E-3</c:v>
                </c:pt>
                <c:pt idx="799">
                  <c:v>1.4112390046296297E-3</c:v>
                </c:pt>
                <c:pt idx="800">
                  <c:v>1.4082951388888888E-3</c:v>
                </c:pt>
                <c:pt idx="801">
                  <c:v>1.4028692129629628E-3</c:v>
                </c:pt>
                <c:pt idx="802">
                  <c:v>1.4051811342592592E-3</c:v>
                </c:pt>
                <c:pt idx="803">
                  <c:v>1.4082656250000002E-3</c:v>
                </c:pt>
                <c:pt idx="804">
                  <c:v>1.4099236111111109E-3</c:v>
                </c:pt>
                <c:pt idx="805">
                  <c:v>1.4087453703703703E-3</c:v>
                </c:pt>
                <c:pt idx="806">
                  <c:v>1.402507523148148E-3</c:v>
                </c:pt>
                <c:pt idx="807">
                  <c:v>1.392810763888889E-3</c:v>
                </c:pt>
                <c:pt idx="808">
                  <c:v>1.397527199074074E-3</c:v>
                </c:pt>
                <c:pt idx="809">
                  <c:v>1.4044513888888889E-3</c:v>
                </c:pt>
                <c:pt idx="810">
                  <c:v>1.4009207175925923E-3</c:v>
                </c:pt>
                <c:pt idx="811">
                  <c:v>1.4012690972222224E-3</c:v>
                </c:pt>
                <c:pt idx="812">
                  <c:v>1.403747685185185E-3</c:v>
                </c:pt>
                <c:pt idx="813">
                  <c:v>1.4029699074074075E-3</c:v>
                </c:pt>
                <c:pt idx="814">
                  <c:v>1.3850520833333334E-3</c:v>
                </c:pt>
                <c:pt idx="815">
                  <c:v>1.3837199074074075E-3</c:v>
                </c:pt>
                <c:pt idx="816">
                  <c:v>1.3898825231481481E-3</c:v>
                </c:pt>
                <c:pt idx="817">
                  <c:v>1.3927170138888889E-3</c:v>
                </c:pt>
                <c:pt idx="818">
                  <c:v>1.3933356481481479E-3</c:v>
                </c:pt>
                <c:pt idx="819">
                  <c:v>1.3964693287037038E-3</c:v>
                </c:pt>
                <c:pt idx="820">
                  <c:v>1.394056712962963E-3</c:v>
                </c:pt>
                <c:pt idx="821">
                  <c:v>1.3926770833333334E-3</c:v>
                </c:pt>
                <c:pt idx="822">
                  <c:v>1.3986070601851855E-3</c:v>
                </c:pt>
                <c:pt idx="823">
                  <c:v>1.3974467592592591E-3</c:v>
                </c:pt>
                <c:pt idx="824">
                  <c:v>1.399288773148148E-3</c:v>
                </c:pt>
                <c:pt idx="825">
                  <c:v>1.39825E-3</c:v>
                </c:pt>
                <c:pt idx="826">
                  <c:v>1.3920324074074072E-3</c:v>
                </c:pt>
                <c:pt idx="827">
                  <c:v>1.391013310185185E-3</c:v>
                </c:pt>
                <c:pt idx="828">
                  <c:v>1.3961446759259257E-3</c:v>
                </c:pt>
                <c:pt idx="829">
                  <c:v>1.393940972222222E-3</c:v>
                </c:pt>
                <c:pt idx="830">
                  <c:v>1.3838495370370369E-3</c:v>
                </c:pt>
                <c:pt idx="831">
                  <c:v>1.3896747685185186E-3</c:v>
                </c:pt>
                <c:pt idx="832">
                  <c:v>1.394304398148148E-3</c:v>
                </c:pt>
                <c:pt idx="833">
                  <c:v>1.3901359953703704E-3</c:v>
                </c:pt>
                <c:pt idx="834">
                  <c:v>1.3932332175925924E-3</c:v>
                </c:pt>
                <c:pt idx="835">
                  <c:v>1.4036197916666665E-3</c:v>
                </c:pt>
                <c:pt idx="836">
                  <c:v>1.3837517361111112E-3</c:v>
                </c:pt>
                <c:pt idx="837">
                  <c:v>1.3844994212962964E-3</c:v>
                </c:pt>
                <c:pt idx="838">
                  <c:v>1.3908616898148148E-3</c:v>
                </c:pt>
                <c:pt idx="839">
                  <c:v>1.3861273148148149E-3</c:v>
                </c:pt>
                <c:pt idx="840">
                  <c:v>1.3891284722222222E-3</c:v>
                </c:pt>
                <c:pt idx="841">
                  <c:v>1.389058449074074E-3</c:v>
                </c:pt>
                <c:pt idx="842">
                  <c:v>1.3901412037037035E-3</c:v>
                </c:pt>
                <c:pt idx="843">
                  <c:v>1.3951087962962962E-3</c:v>
                </c:pt>
                <c:pt idx="844">
                  <c:v>1.3887569444444444E-3</c:v>
                </c:pt>
                <c:pt idx="845">
                  <c:v>1.3820578703703703E-3</c:v>
                </c:pt>
                <c:pt idx="846">
                  <c:v>1.3925399305555555E-3</c:v>
                </c:pt>
                <c:pt idx="847">
                  <c:v>1.3983721064814816E-3</c:v>
                </c:pt>
                <c:pt idx="848">
                  <c:v>1.4007760416666667E-3</c:v>
                </c:pt>
                <c:pt idx="849">
                  <c:v>1.4005775462962962E-3</c:v>
                </c:pt>
                <c:pt idx="850">
                  <c:v>1.4046024305555554E-3</c:v>
                </c:pt>
                <c:pt idx="851">
                  <c:v>1.3994097222222222E-3</c:v>
                </c:pt>
                <c:pt idx="852">
                  <c:v>1.3984010416666669E-3</c:v>
                </c:pt>
                <c:pt idx="853">
                  <c:v>1.388400462962963E-3</c:v>
                </c:pt>
                <c:pt idx="854">
                  <c:v>1.3837615740740739E-3</c:v>
                </c:pt>
                <c:pt idx="855">
                  <c:v>1.3838321759259262E-3</c:v>
                </c:pt>
                <c:pt idx="856">
                  <c:v>1.3981655092592594E-3</c:v>
                </c:pt>
                <c:pt idx="857">
                  <c:v>1.3961452546296296E-3</c:v>
                </c:pt>
                <c:pt idx="858">
                  <c:v>1.387119212962963E-3</c:v>
                </c:pt>
                <c:pt idx="859">
                  <c:v>1.3828472222222222E-3</c:v>
                </c:pt>
                <c:pt idx="860">
                  <c:v>1.4018437500000001E-3</c:v>
                </c:pt>
                <c:pt idx="861">
                  <c:v>1.4004178240740741E-3</c:v>
                </c:pt>
                <c:pt idx="862">
                  <c:v>1.3915821759259257E-3</c:v>
                </c:pt>
                <c:pt idx="863">
                  <c:v>1.3901249999999999E-3</c:v>
                </c:pt>
                <c:pt idx="864">
                  <c:v>1.3835173611111112E-3</c:v>
                </c:pt>
                <c:pt idx="865">
                  <c:v>1.4003778935185185E-3</c:v>
                </c:pt>
                <c:pt idx="866">
                  <c:v>1.4025515046296297E-3</c:v>
                </c:pt>
                <c:pt idx="867">
                  <c:v>1.3953315972222221E-3</c:v>
                </c:pt>
                <c:pt idx="868">
                  <c:v>1.4006788194444446E-3</c:v>
                </c:pt>
                <c:pt idx="869">
                  <c:v>1.3869386574074073E-3</c:v>
                </c:pt>
                <c:pt idx="870">
                  <c:v>1.3931365740740742E-3</c:v>
                </c:pt>
                <c:pt idx="871">
                  <c:v>1.3930995370370373E-3</c:v>
                </c:pt>
                <c:pt idx="872">
                  <c:v>1.391970486111111E-3</c:v>
                </c:pt>
                <c:pt idx="873">
                  <c:v>1.3927800925925928E-3</c:v>
                </c:pt>
                <c:pt idx="874">
                  <c:v>1.3959270833333332E-3</c:v>
                </c:pt>
                <c:pt idx="875">
                  <c:v>1.3888449074074074E-3</c:v>
                </c:pt>
                <c:pt idx="876">
                  <c:v>1.3831793981481481E-3</c:v>
                </c:pt>
                <c:pt idx="877">
                  <c:v>1.3838171296296296E-3</c:v>
                </c:pt>
                <c:pt idx="878">
                  <c:v>1.3908049768518516E-3</c:v>
                </c:pt>
                <c:pt idx="879">
                  <c:v>1.397137152777778E-3</c:v>
                </c:pt>
                <c:pt idx="880">
                  <c:v>1.3860723379629633E-3</c:v>
                </c:pt>
                <c:pt idx="881">
                  <c:v>1.3940891203703704E-3</c:v>
                </c:pt>
                <c:pt idx="882">
                  <c:v>1.3889513888888886E-3</c:v>
                </c:pt>
                <c:pt idx="883">
                  <c:v>1.3931533564814815E-3</c:v>
                </c:pt>
                <c:pt idx="884">
                  <c:v>1.3995364583333331E-3</c:v>
                </c:pt>
                <c:pt idx="885">
                  <c:v>1.4074340277777781E-3</c:v>
                </c:pt>
                <c:pt idx="886">
                  <c:v>1.4062494212962963E-3</c:v>
                </c:pt>
                <c:pt idx="887">
                  <c:v>1.3865515046296297E-3</c:v>
                </c:pt>
                <c:pt idx="888">
                  <c:v>1.3971614583333332E-3</c:v>
                </c:pt>
                <c:pt idx="889">
                  <c:v>1.3951973379629631E-3</c:v>
                </c:pt>
                <c:pt idx="890">
                  <c:v>1.3905526620370369E-3</c:v>
                </c:pt>
                <c:pt idx="891">
                  <c:v>1.3952685185185186E-3</c:v>
                </c:pt>
                <c:pt idx="892">
                  <c:v>1.3878194444444443E-3</c:v>
                </c:pt>
                <c:pt idx="893">
                  <c:v>1.3837523148148149E-3</c:v>
                </c:pt>
                <c:pt idx="894">
                  <c:v>1.3910243055555557E-3</c:v>
                </c:pt>
                <c:pt idx="895">
                  <c:v>1.3900572916666666E-3</c:v>
                </c:pt>
                <c:pt idx="896">
                  <c:v>1.3982216435185185E-3</c:v>
                </c:pt>
                <c:pt idx="897">
                  <c:v>1.3946342592592593E-3</c:v>
                </c:pt>
                <c:pt idx="898">
                  <c:v>1.3825399305555555E-3</c:v>
                </c:pt>
                <c:pt idx="899">
                  <c:v>1.3853616898148147E-3</c:v>
                </c:pt>
                <c:pt idx="900">
                  <c:v>1.3900138888888888E-3</c:v>
                </c:pt>
                <c:pt idx="901">
                  <c:v>1.3878564814814812E-3</c:v>
                </c:pt>
                <c:pt idx="902">
                  <c:v>1.3944618055555559E-3</c:v>
                </c:pt>
                <c:pt idx="903">
                  <c:v>1.3960370370370374E-3</c:v>
                </c:pt>
                <c:pt idx="904">
                  <c:v>1.3967812500000002E-3</c:v>
                </c:pt>
                <c:pt idx="905">
                  <c:v>1.3933396990740742E-3</c:v>
                </c:pt>
                <c:pt idx="906">
                  <c:v>1.3981626157407408E-3</c:v>
                </c:pt>
                <c:pt idx="907">
                  <c:v>1.3921417824074073E-3</c:v>
                </c:pt>
                <c:pt idx="908">
                  <c:v>1.3918778935185184E-3</c:v>
                </c:pt>
                <c:pt idx="909">
                  <c:v>1.3892037037037035E-3</c:v>
                </c:pt>
                <c:pt idx="910">
                  <c:v>1.3942413194444443E-3</c:v>
                </c:pt>
                <c:pt idx="911">
                  <c:v>1.4003385416666667E-3</c:v>
                </c:pt>
                <c:pt idx="912">
                  <c:v>1.3961128472222224E-3</c:v>
                </c:pt>
                <c:pt idx="913">
                  <c:v>1.3827100694444444E-3</c:v>
                </c:pt>
                <c:pt idx="914">
                  <c:v>1.3865364583333332E-3</c:v>
                </c:pt>
                <c:pt idx="915">
                  <c:v>1.3795624999999999E-3</c:v>
                </c:pt>
                <c:pt idx="916">
                  <c:v>1.3903032407407408E-3</c:v>
                </c:pt>
                <c:pt idx="917">
                  <c:v>1.3976163194444446E-3</c:v>
                </c:pt>
                <c:pt idx="918">
                  <c:v>1.396755208333333E-3</c:v>
                </c:pt>
                <c:pt idx="919">
                  <c:v>1.395523726851852E-3</c:v>
                </c:pt>
                <c:pt idx="920">
                  <c:v>1.3975619212962963E-3</c:v>
                </c:pt>
                <c:pt idx="921">
                  <c:v>1.383658564814815E-3</c:v>
                </c:pt>
                <c:pt idx="922">
                  <c:v>1.3876226851851853E-3</c:v>
                </c:pt>
                <c:pt idx="923">
                  <c:v>1.3811070601851851E-3</c:v>
                </c:pt>
                <c:pt idx="924">
                  <c:v>1.3861932870370371E-3</c:v>
                </c:pt>
                <c:pt idx="925">
                  <c:v>1.3974201388888888E-3</c:v>
                </c:pt>
                <c:pt idx="926">
                  <c:v>1.4071521990740741E-3</c:v>
                </c:pt>
                <c:pt idx="927">
                  <c:v>1.4028709490740742E-3</c:v>
                </c:pt>
                <c:pt idx="928">
                  <c:v>1.3867361111111112E-3</c:v>
                </c:pt>
                <c:pt idx="929">
                  <c:v>1.3905671296296296E-3</c:v>
                </c:pt>
                <c:pt idx="930">
                  <c:v>1.3954010416666665E-3</c:v>
                </c:pt>
                <c:pt idx="931">
                  <c:v>1.3933119212962964E-3</c:v>
                </c:pt>
                <c:pt idx="932">
                  <c:v>1.392171875E-3</c:v>
                </c:pt>
                <c:pt idx="933">
                  <c:v>1.3979670138888891E-3</c:v>
                </c:pt>
                <c:pt idx="934">
                  <c:v>1.3896776620370371E-3</c:v>
                </c:pt>
                <c:pt idx="935">
                  <c:v>1.3856255787037038E-3</c:v>
                </c:pt>
                <c:pt idx="936">
                  <c:v>1.3940468749999999E-3</c:v>
                </c:pt>
                <c:pt idx="937">
                  <c:v>1.3901724537037036E-3</c:v>
                </c:pt>
                <c:pt idx="938">
                  <c:v>1.3944560185185186E-3</c:v>
                </c:pt>
                <c:pt idx="939">
                  <c:v>1.3998113425925929E-3</c:v>
                </c:pt>
                <c:pt idx="940">
                  <c:v>1.3959739583333335E-3</c:v>
                </c:pt>
                <c:pt idx="941">
                  <c:v>1.3893287037037036E-3</c:v>
                </c:pt>
                <c:pt idx="942">
                  <c:v>1.3880856481481481E-3</c:v>
                </c:pt>
                <c:pt idx="943">
                  <c:v>1.3876631944444446E-3</c:v>
                </c:pt>
                <c:pt idx="944">
                  <c:v>1.3849340277777777E-3</c:v>
                </c:pt>
                <c:pt idx="945">
                  <c:v>1.3802818287037037E-3</c:v>
                </c:pt>
                <c:pt idx="946">
                  <c:v>1.3860393518518518E-3</c:v>
                </c:pt>
                <c:pt idx="947">
                  <c:v>1.3993304398148148E-3</c:v>
                </c:pt>
                <c:pt idx="948">
                  <c:v>1.3820133101851851E-3</c:v>
                </c:pt>
                <c:pt idx="949">
                  <c:v>1.3921388888888889E-3</c:v>
                </c:pt>
                <c:pt idx="950">
                  <c:v>1.3937233796296295E-3</c:v>
                </c:pt>
                <c:pt idx="951">
                  <c:v>1.3885729166666666E-3</c:v>
                </c:pt>
                <c:pt idx="952">
                  <c:v>1.3876979166666666E-3</c:v>
                </c:pt>
                <c:pt idx="953">
                  <c:v>1.3926278935185183E-3</c:v>
                </c:pt>
                <c:pt idx="954">
                  <c:v>1.3947158564814816E-3</c:v>
                </c:pt>
                <c:pt idx="955">
                  <c:v>1.3889467592592593E-3</c:v>
                </c:pt>
                <c:pt idx="956">
                  <c:v>1.3966238425925925E-3</c:v>
                </c:pt>
                <c:pt idx="957">
                  <c:v>1.3940387731481482E-3</c:v>
                </c:pt>
                <c:pt idx="958">
                  <c:v>1.4002638888888886E-3</c:v>
                </c:pt>
                <c:pt idx="959">
                  <c:v>1.4040781249999997E-3</c:v>
                </c:pt>
                <c:pt idx="960">
                  <c:v>1.3956591435185185E-3</c:v>
                </c:pt>
                <c:pt idx="961">
                  <c:v>1.3871608796296297E-3</c:v>
                </c:pt>
                <c:pt idx="962">
                  <c:v>1.3975231481481484E-3</c:v>
                </c:pt>
                <c:pt idx="963">
                  <c:v>1.3918304398148149E-3</c:v>
                </c:pt>
                <c:pt idx="964">
                  <c:v>1.3889924768518518E-3</c:v>
                </c:pt>
                <c:pt idx="965">
                  <c:v>1.394140625E-3</c:v>
                </c:pt>
                <c:pt idx="966">
                  <c:v>1.3944641203703703E-3</c:v>
                </c:pt>
                <c:pt idx="967">
                  <c:v>1.3935584490740738E-3</c:v>
                </c:pt>
                <c:pt idx="968">
                  <c:v>1.3779733796296298E-3</c:v>
                </c:pt>
                <c:pt idx="969">
                  <c:v>1.3829843749999999E-3</c:v>
                </c:pt>
                <c:pt idx="970">
                  <c:v>1.3834785879629629E-3</c:v>
                </c:pt>
                <c:pt idx="971">
                  <c:v>1.3792170138888888E-3</c:v>
                </c:pt>
                <c:pt idx="972">
                  <c:v>1.387900462962963E-3</c:v>
                </c:pt>
                <c:pt idx="973">
                  <c:v>1.3940167824074074E-3</c:v>
                </c:pt>
                <c:pt idx="974">
                  <c:v>1.3912974537037036E-3</c:v>
                </c:pt>
                <c:pt idx="975">
                  <c:v>1.3919930555555554E-3</c:v>
                </c:pt>
                <c:pt idx="976">
                  <c:v>1.3943576388888888E-3</c:v>
                </c:pt>
                <c:pt idx="977">
                  <c:v>1.3862789351851851E-3</c:v>
                </c:pt>
                <c:pt idx="978">
                  <c:v>1.3923379629629631E-3</c:v>
                </c:pt>
                <c:pt idx="979">
                  <c:v>1.3914762731481482E-3</c:v>
                </c:pt>
                <c:pt idx="980">
                  <c:v>1.3845532407407409E-3</c:v>
                </c:pt>
                <c:pt idx="981">
                  <c:v>1.3832355324074075E-3</c:v>
                </c:pt>
                <c:pt idx="982">
                  <c:v>1.3840405092592591E-3</c:v>
                </c:pt>
                <c:pt idx="983">
                  <c:v>1.3869484953703704E-3</c:v>
                </c:pt>
                <c:pt idx="984">
                  <c:v>1.3875613425925924E-3</c:v>
                </c:pt>
                <c:pt idx="985">
                  <c:v>1.3960978009259261E-3</c:v>
                </c:pt>
                <c:pt idx="986">
                  <c:v>1.39196875E-3</c:v>
                </c:pt>
                <c:pt idx="987">
                  <c:v>1.3912939814814814E-3</c:v>
                </c:pt>
                <c:pt idx="988">
                  <c:v>1.3905445601851852E-3</c:v>
                </c:pt>
                <c:pt idx="989">
                  <c:v>1.3892673611111113E-3</c:v>
                </c:pt>
                <c:pt idx="990">
                  <c:v>1.3970682870370372E-3</c:v>
                </c:pt>
                <c:pt idx="991">
                  <c:v>1.3963119212962961E-3</c:v>
                </c:pt>
                <c:pt idx="992">
                  <c:v>1.3938327546296296E-3</c:v>
                </c:pt>
                <c:pt idx="993">
                  <c:v>1.4035040509259259E-3</c:v>
                </c:pt>
                <c:pt idx="994">
                  <c:v>1.4044797453703704E-3</c:v>
                </c:pt>
                <c:pt idx="995">
                  <c:v>1.3887436342592593E-3</c:v>
                </c:pt>
                <c:pt idx="996">
                  <c:v>1.3824947916666666E-3</c:v>
                </c:pt>
                <c:pt idx="997">
                  <c:v>1.3839241898148148E-3</c:v>
                </c:pt>
                <c:pt idx="998">
                  <c:v>1.3776001157407407E-3</c:v>
                </c:pt>
                <c:pt idx="999">
                  <c:v>1.3779866898148147E-3</c:v>
                </c:pt>
                <c:pt idx="1000">
                  <c:v>1.3974594907407406E-3</c:v>
                </c:pt>
                <c:pt idx="1001">
                  <c:v>1.397695601851852E-3</c:v>
                </c:pt>
                <c:pt idx="1002">
                  <c:v>1.3895960648148149E-3</c:v>
                </c:pt>
                <c:pt idx="1003">
                  <c:v>1.3941730324074076E-3</c:v>
                </c:pt>
                <c:pt idx="1004">
                  <c:v>1.3994554398148147E-3</c:v>
                </c:pt>
                <c:pt idx="1005">
                  <c:v>1.3894947916666669E-3</c:v>
                </c:pt>
                <c:pt idx="1006">
                  <c:v>1.3855248842592593E-3</c:v>
                </c:pt>
                <c:pt idx="1007">
                  <c:v>1.3873964120370372E-3</c:v>
                </c:pt>
                <c:pt idx="1008">
                  <c:v>1.3902065972222221E-3</c:v>
                </c:pt>
                <c:pt idx="1009">
                  <c:v>1.4010370370370372E-3</c:v>
                </c:pt>
                <c:pt idx="1010">
                  <c:v>1.3972679398148149E-3</c:v>
                </c:pt>
                <c:pt idx="1011">
                  <c:v>1.3940277777777777E-3</c:v>
                </c:pt>
                <c:pt idx="1012">
                  <c:v>1.398142939814815E-3</c:v>
                </c:pt>
                <c:pt idx="1013">
                  <c:v>1.391634837962963E-3</c:v>
                </c:pt>
                <c:pt idx="1014">
                  <c:v>1.390792824074074E-3</c:v>
                </c:pt>
                <c:pt idx="1015">
                  <c:v>1.3791545138888887E-3</c:v>
                </c:pt>
                <c:pt idx="1016">
                  <c:v>1.3691527777777779E-3</c:v>
                </c:pt>
                <c:pt idx="1017">
                  <c:v>1.3832656249999997E-3</c:v>
                </c:pt>
                <c:pt idx="1018">
                  <c:v>1.3920486111111113E-3</c:v>
                </c:pt>
                <c:pt idx="1019">
                  <c:v>1.3908738425925926E-3</c:v>
                </c:pt>
                <c:pt idx="1020">
                  <c:v>1.3796383101851849E-3</c:v>
                </c:pt>
                <c:pt idx="1021">
                  <c:v>1.3843883101851851E-3</c:v>
                </c:pt>
                <c:pt idx="1022">
                  <c:v>1.3849751157407409E-3</c:v>
                </c:pt>
                <c:pt idx="1023">
                  <c:v>1.400704861111111E-3</c:v>
                </c:pt>
                <c:pt idx="1024">
                  <c:v>1.3983778935185186E-3</c:v>
                </c:pt>
                <c:pt idx="1025">
                  <c:v>1.3955104166666666E-3</c:v>
                </c:pt>
                <c:pt idx="1026">
                  <c:v>1.3918593750000001E-3</c:v>
                </c:pt>
                <c:pt idx="1027">
                  <c:v>1.3953078703703703E-3</c:v>
                </c:pt>
                <c:pt idx="1028">
                  <c:v>1.3875462962962962E-3</c:v>
                </c:pt>
                <c:pt idx="1029">
                  <c:v>1.3875289351851852E-3</c:v>
                </c:pt>
                <c:pt idx="1030">
                  <c:v>1.3937962962962964E-3</c:v>
                </c:pt>
                <c:pt idx="1031">
                  <c:v>1.3939913194444444E-3</c:v>
                </c:pt>
                <c:pt idx="1032">
                  <c:v>1.3934577546296295E-3</c:v>
                </c:pt>
                <c:pt idx="1033">
                  <c:v>1.3893900462962963E-3</c:v>
                </c:pt>
                <c:pt idx="1034">
                  <c:v>1.38740625E-3</c:v>
                </c:pt>
                <c:pt idx="1035">
                  <c:v>1.3981417824074074E-3</c:v>
                </c:pt>
                <c:pt idx="1036">
                  <c:v>1.4023900462962963E-3</c:v>
                </c:pt>
                <c:pt idx="1037">
                  <c:v>1.3979508101851855E-3</c:v>
                </c:pt>
                <c:pt idx="1038">
                  <c:v>1.4045393518518515E-3</c:v>
                </c:pt>
                <c:pt idx="1039">
                  <c:v>1.4072083333333334E-3</c:v>
                </c:pt>
                <c:pt idx="1040">
                  <c:v>1.3902667824074076E-3</c:v>
                </c:pt>
                <c:pt idx="1041">
                  <c:v>1.389697337962963E-3</c:v>
                </c:pt>
                <c:pt idx="1042">
                  <c:v>1.3920949074074076E-3</c:v>
                </c:pt>
                <c:pt idx="1043">
                  <c:v>1.3921689814814814E-3</c:v>
                </c:pt>
                <c:pt idx="1044">
                  <c:v>1.3913611111111108E-3</c:v>
                </c:pt>
                <c:pt idx="1045">
                  <c:v>1.3911909722222218E-3</c:v>
                </c:pt>
                <c:pt idx="1046">
                  <c:v>1.3925885416666665E-3</c:v>
                </c:pt>
                <c:pt idx="1047">
                  <c:v>1.3991961805555557E-3</c:v>
                </c:pt>
                <c:pt idx="1048">
                  <c:v>1.3971006944444445E-3</c:v>
                </c:pt>
                <c:pt idx="1049">
                  <c:v>1.3900480324074073E-3</c:v>
                </c:pt>
                <c:pt idx="1050">
                  <c:v>1.3803703703703703E-3</c:v>
                </c:pt>
                <c:pt idx="1051">
                  <c:v>1.3847835648148146E-3</c:v>
                </c:pt>
                <c:pt idx="1052">
                  <c:v>1.3978935185185181E-3</c:v>
                </c:pt>
                <c:pt idx="1053">
                  <c:v>1.3966151620370369E-3</c:v>
                </c:pt>
                <c:pt idx="1054">
                  <c:v>1.3923987268518517E-3</c:v>
                </c:pt>
                <c:pt idx="1055">
                  <c:v>1.4038506944444445E-3</c:v>
                </c:pt>
                <c:pt idx="1056">
                  <c:v>1.4045717592592593E-3</c:v>
                </c:pt>
                <c:pt idx="1057">
                  <c:v>1.3825179398148149E-3</c:v>
                </c:pt>
                <c:pt idx="1058">
                  <c:v>1.3846724537037037E-3</c:v>
                </c:pt>
                <c:pt idx="1059">
                  <c:v>1.3944670138888891E-3</c:v>
                </c:pt>
                <c:pt idx="1060">
                  <c:v>1.3964953703703706E-3</c:v>
                </c:pt>
                <c:pt idx="1061">
                  <c:v>1.3943512731481483E-3</c:v>
                </c:pt>
                <c:pt idx="1062">
                  <c:v>1.4046799768518518E-3</c:v>
                </c:pt>
                <c:pt idx="1063">
                  <c:v>1.3890422453703701E-3</c:v>
                </c:pt>
                <c:pt idx="1064">
                  <c:v>1.3925920138888887E-3</c:v>
                </c:pt>
                <c:pt idx="1065">
                  <c:v>1.3914953703703704E-3</c:v>
                </c:pt>
                <c:pt idx="1066">
                  <c:v>1.3879091435185186E-3</c:v>
                </c:pt>
                <c:pt idx="1067">
                  <c:v>1.388045138888889E-3</c:v>
                </c:pt>
                <c:pt idx="1068">
                  <c:v>1.3947407407407409E-3</c:v>
                </c:pt>
                <c:pt idx="1069">
                  <c:v>1.3925162037037038E-3</c:v>
                </c:pt>
                <c:pt idx="1070">
                  <c:v>1.3879456018518518E-3</c:v>
                </c:pt>
                <c:pt idx="1071">
                  <c:v>1.3922413194444444E-3</c:v>
                </c:pt>
                <c:pt idx="1072">
                  <c:v>1.3943657407407409E-3</c:v>
                </c:pt>
                <c:pt idx="1073">
                  <c:v>1.3909999999999999E-3</c:v>
                </c:pt>
                <c:pt idx="1074">
                  <c:v>1.3845057870370372E-3</c:v>
                </c:pt>
                <c:pt idx="1075">
                  <c:v>1.4014635416666667E-3</c:v>
                </c:pt>
                <c:pt idx="1076">
                  <c:v>1.3965619212962966E-3</c:v>
                </c:pt>
                <c:pt idx="1077">
                  <c:v>1.3864768518518521E-3</c:v>
                </c:pt>
                <c:pt idx="1078">
                  <c:v>1.3840005787037037E-3</c:v>
                </c:pt>
                <c:pt idx="1079">
                  <c:v>1.3953611111111113E-3</c:v>
                </c:pt>
                <c:pt idx="1080">
                  <c:v>1.3940925925925928E-3</c:v>
                </c:pt>
                <c:pt idx="1081">
                  <c:v>1.3938692129629631E-3</c:v>
                </c:pt>
                <c:pt idx="1082">
                  <c:v>1.3951302083333331E-3</c:v>
                </c:pt>
                <c:pt idx="1083">
                  <c:v>1.3993912037037037E-3</c:v>
                </c:pt>
                <c:pt idx="1084">
                  <c:v>1.3946967592592594E-3</c:v>
                </c:pt>
                <c:pt idx="1085">
                  <c:v>1.389058449074074E-3</c:v>
                </c:pt>
                <c:pt idx="1086">
                  <c:v>1.3926394675925925E-3</c:v>
                </c:pt>
                <c:pt idx="1087">
                  <c:v>1.3950844907407408E-3</c:v>
                </c:pt>
                <c:pt idx="1088">
                  <c:v>1.391576388888889E-3</c:v>
                </c:pt>
                <c:pt idx="1089">
                  <c:v>1.3935034722222222E-3</c:v>
                </c:pt>
                <c:pt idx="1090">
                  <c:v>1.3948721064814815E-3</c:v>
                </c:pt>
                <c:pt idx="1091">
                  <c:v>1.3957204861111113E-3</c:v>
                </c:pt>
                <c:pt idx="1092">
                  <c:v>1.3962060185185182E-3</c:v>
                </c:pt>
                <c:pt idx="1093">
                  <c:v>1.386103009259259E-3</c:v>
                </c:pt>
                <c:pt idx="1094">
                  <c:v>1.3866701388888889E-3</c:v>
                </c:pt>
                <c:pt idx="1095">
                  <c:v>1.4021747685185187E-3</c:v>
                </c:pt>
                <c:pt idx="1096">
                  <c:v>1.4020185185185186E-3</c:v>
                </c:pt>
                <c:pt idx="1097">
                  <c:v>1.3965636574074071E-3</c:v>
                </c:pt>
                <c:pt idx="1098">
                  <c:v>1.3987690972222225E-3</c:v>
                </c:pt>
                <c:pt idx="1099">
                  <c:v>1.3984131944444443E-3</c:v>
                </c:pt>
                <c:pt idx="1100">
                  <c:v>1.4109693287037038E-3</c:v>
                </c:pt>
                <c:pt idx="1101">
                  <c:v>1.4028020833333332E-3</c:v>
                </c:pt>
                <c:pt idx="1102">
                  <c:v>1.3979016203703703E-3</c:v>
                </c:pt>
                <c:pt idx="1103">
                  <c:v>1.3874212962962963E-3</c:v>
                </c:pt>
                <c:pt idx="1104">
                  <c:v>1.3899137731481481E-3</c:v>
                </c:pt>
                <c:pt idx="1105">
                  <c:v>1.3987280092592591E-3</c:v>
                </c:pt>
                <c:pt idx="1106">
                  <c:v>1.3993836805555554E-3</c:v>
                </c:pt>
                <c:pt idx="1107">
                  <c:v>1.3959710648148149E-3</c:v>
                </c:pt>
                <c:pt idx="1108">
                  <c:v>1.3918090277777781E-3</c:v>
                </c:pt>
                <c:pt idx="1109">
                  <c:v>1.3882725694444444E-3</c:v>
                </c:pt>
                <c:pt idx="1110">
                  <c:v>1.3846099537037037E-3</c:v>
                </c:pt>
                <c:pt idx="1111">
                  <c:v>1.3914461805555553E-3</c:v>
                </c:pt>
                <c:pt idx="1112">
                  <c:v>1.3891348379629629E-3</c:v>
                </c:pt>
                <c:pt idx="1113">
                  <c:v>1.3969189814814816E-3</c:v>
                </c:pt>
                <c:pt idx="1114">
                  <c:v>1.3878211805555556E-3</c:v>
                </c:pt>
                <c:pt idx="1115">
                  <c:v>1.3874184027777778E-3</c:v>
                </c:pt>
                <c:pt idx="1116">
                  <c:v>1.3930902777777778E-3</c:v>
                </c:pt>
                <c:pt idx="1117">
                  <c:v>1.4024994212962962E-3</c:v>
                </c:pt>
                <c:pt idx="1118">
                  <c:v>1.3988969907407407E-3</c:v>
                </c:pt>
                <c:pt idx="1119">
                  <c:v>1.3931527777777777E-3</c:v>
                </c:pt>
                <c:pt idx="1120">
                  <c:v>1.3980561342592593E-3</c:v>
                </c:pt>
                <c:pt idx="1121">
                  <c:v>1.3952332175925927E-3</c:v>
                </c:pt>
                <c:pt idx="1122">
                  <c:v>1.3897077546296298E-3</c:v>
                </c:pt>
                <c:pt idx="1123">
                  <c:v>1.3800526620370368E-3</c:v>
                </c:pt>
                <c:pt idx="1124">
                  <c:v>1.3855665509259259E-3</c:v>
                </c:pt>
                <c:pt idx="1125">
                  <c:v>1.3934930555555556E-3</c:v>
                </c:pt>
                <c:pt idx="1126">
                  <c:v>1.3960700231481482E-3</c:v>
                </c:pt>
                <c:pt idx="1127">
                  <c:v>1.3941938657407408E-3</c:v>
                </c:pt>
                <c:pt idx="1128">
                  <c:v>1.3964942129629631E-3</c:v>
                </c:pt>
                <c:pt idx="1129">
                  <c:v>1.3808854166666665E-3</c:v>
                </c:pt>
                <c:pt idx="1130">
                  <c:v>1.3939930555555557E-3</c:v>
                </c:pt>
                <c:pt idx="1131">
                  <c:v>1.3975173611111109E-3</c:v>
                </c:pt>
                <c:pt idx="1132">
                  <c:v>1.3924988425925927E-3</c:v>
                </c:pt>
                <c:pt idx="1133">
                  <c:v>1.3901741898148148E-3</c:v>
                </c:pt>
                <c:pt idx="1134">
                  <c:v>1.3881307870370369E-3</c:v>
                </c:pt>
                <c:pt idx="1135">
                  <c:v>1.3777766203703704E-3</c:v>
                </c:pt>
                <c:pt idx="1136">
                  <c:v>1.3836979166666668E-3</c:v>
                </c:pt>
                <c:pt idx="1137">
                  <c:v>1.3957025462962959E-3</c:v>
                </c:pt>
                <c:pt idx="1138">
                  <c:v>1.3948234953703703E-3</c:v>
                </c:pt>
                <c:pt idx="1139">
                  <c:v>1.3965868055555554E-3</c:v>
                </c:pt>
                <c:pt idx="1140">
                  <c:v>1.4021342592592594E-3</c:v>
                </c:pt>
                <c:pt idx="1141">
                  <c:v>1.3963975694444442E-3</c:v>
                </c:pt>
                <c:pt idx="1142">
                  <c:v>1.4013524305555554E-3</c:v>
                </c:pt>
                <c:pt idx="1143">
                  <c:v>1.3969380787037038E-3</c:v>
                </c:pt>
                <c:pt idx="1144">
                  <c:v>1.3891498842592595E-3</c:v>
                </c:pt>
                <c:pt idx="1145">
                  <c:v>1.3802991898148149E-3</c:v>
                </c:pt>
                <c:pt idx="1146">
                  <c:v>1.3806151620370372E-3</c:v>
                </c:pt>
                <c:pt idx="1147">
                  <c:v>1.3870885416666669E-3</c:v>
                </c:pt>
                <c:pt idx="1148">
                  <c:v>1.3890798611111109E-3</c:v>
                </c:pt>
                <c:pt idx="1149">
                  <c:v>1.3802048611111109E-3</c:v>
                </c:pt>
                <c:pt idx="1150">
                  <c:v>1.4031267361111113E-3</c:v>
                </c:pt>
                <c:pt idx="1151">
                  <c:v>1.3894565972222223E-3</c:v>
                </c:pt>
                <c:pt idx="1152">
                  <c:v>1.3883761574074074E-3</c:v>
                </c:pt>
                <c:pt idx="1153">
                  <c:v>1.4020671296296296E-3</c:v>
                </c:pt>
                <c:pt idx="1154">
                  <c:v>1.3943767361111112E-3</c:v>
                </c:pt>
                <c:pt idx="1155">
                  <c:v>1.4057934027777777E-3</c:v>
                </c:pt>
                <c:pt idx="1156">
                  <c:v>1.3928946759259259E-3</c:v>
                </c:pt>
                <c:pt idx="1157">
                  <c:v>1.3916909722222221E-3</c:v>
                </c:pt>
                <c:pt idx="1158">
                  <c:v>1.3961064814814817E-3</c:v>
                </c:pt>
                <c:pt idx="1159">
                  <c:v>1.3958975694444446E-3</c:v>
                </c:pt>
                <c:pt idx="1160">
                  <c:v>1.4015358796296295E-3</c:v>
                </c:pt>
                <c:pt idx="1161">
                  <c:v>1.3993530092592593E-3</c:v>
                </c:pt>
                <c:pt idx="1162">
                  <c:v>1.3982760416666668E-3</c:v>
                </c:pt>
                <c:pt idx="1163">
                  <c:v>1.4012031250000001E-3</c:v>
                </c:pt>
                <c:pt idx="1164">
                  <c:v>1.3879965277777779E-3</c:v>
                </c:pt>
                <c:pt idx="1165">
                  <c:v>1.3800040509259258E-3</c:v>
                </c:pt>
                <c:pt idx="1166">
                  <c:v>1.3907777777777779E-3</c:v>
                </c:pt>
                <c:pt idx="1167">
                  <c:v>1.3914814814814814E-3</c:v>
                </c:pt>
                <c:pt idx="1168">
                  <c:v>1.3937216435185183E-3</c:v>
                </c:pt>
                <c:pt idx="1169">
                  <c:v>1.3895028935185186E-3</c:v>
                </c:pt>
                <c:pt idx="1170">
                  <c:v>1.3882158564814814E-3</c:v>
                </c:pt>
                <c:pt idx="1171">
                  <c:v>1.3986417824074073E-3</c:v>
                </c:pt>
                <c:pt idx="1172">
                  <c:v>1.3962615740740741E-3</c:v>
                </c:pt>
                <c:pt idx="1173">
                  <c:v>1.3903628472222223E-3</c:v>
                </c:pt>
                <c:pt idx="1174">
                  <c:v>1.4012164351851852E-3</c:v>
                </c:pt>
                <c:pt idx="1175">
                  <c:v>1.4045266203703702E-3</c:v>
                </c:pt>
                <c:pt idx="1176">
                  <c:v>1.3865972222222222E-3</c:v>
                </c:pt>
                <c:pt idx="1177">
                  <c:v>1.3813449074074075E-3</c:v>
                </c:pt>
                <c:pt idx="1178">
                  <c:v>1.4034560185185185E-3</c:v>
                </c:pt>
                <c:pt idx="1179">
                  <c:v>1.3938535879629628E-3</c:v>
                </c:pt>
                <c:pt idx="1180">
                  <c:v>1.3923831018518519E-3</c:v>
                </c:pt>
                <c:pt idx="1181">
                  <c:v>1.3948217592592591E-3</c:v>
                </c:pt>
                <c:pt idx="1182">
                  <c:v>1.3996712962962964E-3</c:v>
                </c:pt>
                <c:pt idx="1183">
                  <c:v>1.3915289351851851E-3</c:v>
                </c:pt>
                <c:pt idx="1184">
                  <c:v>1.4003032407407404E-3</c:v>
                </c:pt>
                <c:pt idx="1185">
                  <c:v>1.4144427083333333E-3</c:v>
                </c:pt>
                <c:pt idx="1186">
                  <c:v>1.4029380787037036E-3</c:v>
                </c:pt>
                <c:pt idx="1187">
                  <c:v>1.4004409722222222E-3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473664"/>
        <c:axId val="161467392"/>
      </c:lineChart>
      <c:catAx>
        <c:axId val="161451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500"/>
                </a:pPr>
                <a:r>
                  <a:rPr lang="en-US" sz="1500"/>
                  <a:t>Distance (m)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500" b="1"/>
            </a:pPr>
            <a:endParaRPr lang="en-US"/>
          </a:p>
        </c:txPr>
        <c:crossAx val="161465472"/>
        <c:crosses val="autoZero"/>
        <c:auto val="1"/>
        <c:lblAlgn val="ctr"/>
        <c:lblOffset val="100"/>
        <c:noMultiLvlLbl val="0"/>
      </c:catAx>
      <c:valAx>
        <c:axId val="161465472"/>
        <c:scaling>
          <c:orientation val="minMax"/>
          <c:min val="4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800"/>
                </a:pPr>
                <a:r>
                  <a:rPr lang="en-US" sz="1800"/>
                  <a:t>Heart Rate - bpm</a:t>
                </a:r>
              </a:p>
            </c:rich>
          </c:tx>
          <c:layout>
            <c:manualLayout>
              <c:xMode val="edge"/>
              <c:yMode val="edge"/>
              <c:x val="5.3368658225314723E-3"/>
              <c:y val="0.31202955319021303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txPr>
          <a:bodyPr anchor="t" anchorCtr="0"/>
          <a:lstStyle/>
          <a:p>
            <a:pPr>
              <a:defRPr sz="1500" b="1"/>
            </a:pPr>
            <a:endParaRPr lang="en-US"/>
          </a:p>
        </c:txPr>
        <c:crossAx val="161451008"/>
        <c:crosses val="autoZero"/>
        <c:crossBetween val="between"/>
      </c:valAx>
      <c:valAx>
        <c:axId val="161467392"/>
        <c:scaling>
          <c:orientation val="maxMin"/>
          <c:max val="1.7361111111111223E-3"/>
          <c:min val="8.6805555555555746E-4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600"/>
                </a:pPr>
                <a:r>
                  <a:rPr lang="en-US" sz="1600"/>
                  <a:t>Pace/500m</a:t>
                </a:r>
              </a:p>
            </c:rich>
          </c:tx>
          <c:overlay val="0"/>
        </c:title>
        <c:numFmt formatCode="[mm]:ss;@" sourceLinked="0"/>
        <c:majorTickMark val="out"/>
        <c:minorTickMark val="none"/>
        <c:tickLblPos val="nextTo"/>
        <c:txPr>
          <a:bodyPr/>
          <a:lstStyle/>
          <a:p>
            <a:pPr>
              <a:defRPr sz="1200" b="1"/>
            </a:pPr>
            <a:endParaRPr lang="en-US"/>
          </a:p>
        </c:txPr>
        <c:crossAx val="161473664"/>
        <c:crosses val="max"/>
        <c:crossBetween val="between"/>
        <c:majorUnit val="5.7870370370370434E-5"/>
      </c:valAx>
      <c:catAx>
        <c:axId val="161473664"/>
        <c:scaling>
          <c:orientation val="minMax"/>
        </c:scaling>
        <c:delete val="1"/>
        <c:axPos val="t"/>
        <c:majorTickMark val="out"/>
        <c:minorTickMark val="none"/>
        <c:tickLblPos val="none"/>
        <c:crossAx val="161467392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overlay val="0"/>
      <c:txPr>
        <a:bodyPr/>
        <a:lstStyle/>
        <a:p>
          <a:pPr>
            <a:defRPr sz="2000" b="1"/>
          </a:pPr>
          <a:endParaRPr lang="en-US"/>
        </a:p>
      </c:txPr>
    </c:legend>
    <c:plotVisOnly val="1"/>
    <c:dispBlanksAs val="zero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6623201165037365E-2"/>
          <c:y val="6.6850654076197391E-2"/>
          <c:w val="0.8138291682954627"/>
          <c:h val="0.7850562730784667"/>
        </c:manualLayout>
      </c:layout>
      <c:areaChart>
        <c:grouping val="standard"/>
        <c:varyColors val="0"/>
        <c:ser>
          <c:idx val="0"/>
          <c:order val="0"/>
          <c:tx>
            <c:strRef>
              <c:f>'HR Chart Data'!$E$7</c:f>
              <c:strCache>
                <c:ptCount val="1"/>
                <c:pt idx="0">
                  <c:v>&lt;UT2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[0]!HRData1</c:f>
              <c:numCache>
                <c:formatCode>General</c:formatCode>
                <c:ptCount val="1188"/>
                <c:pt idx="0">
                  <c:v>0</c:v>
                </c:pt>
                <c:pt idx="1">
                  <c:v>94</c:v>
                </c:pt>
                <c:pt idx="2">
                  <c:v>96</c:v>
                </c:pt>
                <c:pt idx="3">
                  <c:v>98</c:v>
                </c:pt>
                <c:pt idx="4">
                  <c:v>101</c:v>
                </c:pt>
                <c:pt idx="5">
                  <c:v>104</c:v>
                </c:pt>
                <c:pt idx="6">
                  <c:v>107</c:v>
                </c:pt>
                <c:pt idx="7">
                  <c:v>109</c:v>
                </c:pt>
                <c:pt idx="8">
                  <c:v>111</c:v>
                </c:pt>
                <c:pt idx="9">
                  <c:v>113</c:v>
                </c:pt>
                <c:pt idx="10">
                  <c:v>114</c:v>
                </c:pt>
                <c:pt idx="11">
                  <c:v>115</c:v>
                </c:pt>
                <c:pt idx="12">
                  <c:v>115</c:v>
                </c:pt>
                <c:pt idx="13">
                  <c:v>116</c:v>
                </c:pt>
                <c:pt idx="14">
                  <c:v>117</c:v>
                </c:pt>
                <c:pt idx="15">
                  <c:v>118</c:v>
                </c:pt>
                <c:pt idx="16">
                  <c:v>119</c:v>
                </c:pt>
                <c:pt idx="17">
                  <c:v>121</c:v>
                </c:pt>
                <c:pt idx="18">
                  <c:v>122</c:v>
                </c:pt>
                <c:pt idx="19">
                  <c:v>123</c:v>
                </c:pt>
                <c:pt idx="20">
                  <c:v>125</c:v>
                </c:pt>
                <c:pt idx="21">
                  <c:v>126</c:v>
                </c:pt>
                <c:pt idx="22">
                  <c:v>126</c:v>
                </c:pt>
                <c:pt idx="23">
                  <c:v>127</c:v>
                </c:pt>
                <c:pt idx="24">
                  <c:v>127</c:v>
                </c:pt>
                <c:pt idx="25">
                  <c:v>128</c:v>
                </c:pt>
                <c:pt idx="26">
                  <c:v>128</c:v>
                </c:pt>
                <c:pt idx="27">
                  <c:v>129</c:v>
                </c:pt>
                <c:pt idx="28">
                  <c:v>130</c:v>
                </c:pt>
                <c:pt idx="29">
                  <c:v>130</c:v>
                </c:pt>
                <c:pt idx="30">
                  <c:v>130</c:v>
                </c:pt>
                <c:pt idx="31">
                  <c:v>130</c:v>
                </c:pt>
                <c:pt idx="32">
                  <c:v>130</c:v>
                </c:pt>
                <c:pt idx="33">
                  <c:v>130</c:v>
                </c:pt>
                <c:pt idx="34">
                  <c:v>131</c:v>
                </c:pt>
                <c:pt idx="35">
                  <c:v>131</c:v>
                </c:pt>
                <c:pt idx="36">
                  <c:v>132</c:v>
                </c:pt>
                <c:pt idx="37">
                  <c:v>132</c:v>
                </c:pt>
                <c:pt idx="38">
                  <c:v>132</c:v>
                </c:pt>
                <c:pt idx="39">
                  <c:v>132</c:v>
                </c:pt>
                <c:pt idx="40">
                  <c:v>132</c:v>
                </c:pt>
                <c:pt idx="41">
                  <c:v>132</c:v>
                </c:pt>
                <c:pt idx="42">
                  <c:v>132</c:v>
                </c:pt>
                <c:pt idx="43">
                  <c:v>132</c:v>
                </c:pt>
                <c:pt idx="44">
                  <c:v>132</c:v>
                </c:pt>
                <c:pt idx="45">
                  <c:v>132</c:v>
                </c:pt>
                <c:pt idx="46">
                  <c:v>132</c:v>
                </c:pt>
                <c:pt idx="47">
                  <c:v>131</c:v>
                </c:pt>
                <c:pt idx="48">
                  <c:v>132</c:v>
                </c:pt>
                <c:pt idx="49">
                  <c:v>132</c:v>
                </c:pt>
                <c:pt idx="50">
                  <c:v>131</c:v>
                </c:pt>
                <c:pt idx="51">
                  <c:v>132</c:v>
                </c:pt>
                <c:pt idx="52">
                  <c:v>132</c:v>
                </c:pt>
                <c:pt idx="53">
                  <c:v>132</c:v>
                </c:pt>
                <c:pt idx="54">
                  <c:v>132</c:v>
                </c:pt>
                <c:pt idx="55">
                  <c:v>132</c:v>
                </c:pt>
                <c:pt idx="56">
                  <c:v>132</c:v>
                </c:pt>
                <c:pt idx="57">
                  <c:v>132</c:v>
                </c:pt>
                <c:pt idx="58">
                  <c:v>132</c:v>
                </c:pt>
                <c:pt idx="59">
                  <c:v>133</c:v>
                </c:pt>
                <c:pt idx="60">
                  <c:v>133</c:v>
                </c:pt>
                <c:pt idx="61">
                  <c:v>133</c:v>
                </c:pt>
                <c:pt idx="62">
                  <c:v>133</c:v>
                </c:pt>
                <c:pt idx="63">
                  <c:v>133</c:v>
                </c:pt>
                <c:pt idx="64">
                  <c:v>132</c:v>
                </c:pt>
                <c:pt idx="65">
                  <c:v>132</c:v>
                </c:pt>
                <c:pt idx="66">
                  <c:v>132</c:v>
                </c:pt>
                <c:pt idx="67">
                  <c:v>132</c:v>
                </c:pt>
                <c:pt idx="68">
                  <c:v>132</c:v>
                </c:pt>
                <c:pt idx="69">
                  <c:v>133</c:v>
                </c:pt>
                <c:pt idx="70">
                  <c:v>132</c:v>
                </c:pt>
                <c:pt idx="71">
                  <c:v>132</c:v>
                </c:pt>
                <c:pt idx="72">
                  <c:v>132</c:v>
                </c:pt>
                <c:pt idx="73">
                  <c:v>132</c:v>
                </c:pt>
                <c:pt idx="74">
                  <c:v>131</c:v>
                </c:pt>
                <c:pt idx="75">
                  <c:v>131</c:v>
                </c:pt>
                <c:pt idx="76">
                  <c:v>131</c:v>
                </c:pt>
                <c:pt idx="77">
                  <c:v>131</c:v>
                </c:pt>
                <c:pt idx="78">
                  <c:v>131</c:v>
                </c:pt>
                <c:pt idx="79">
                  <c:v>131</c:v>
                </c:pt>
                <c:pt idx="80">
                  <c:v>132</c:v>
                </c:pt>
                <c:pt idx="81">
                  <c:v>132</c:v>
                </c:pt>
                <c:pt idx="82">
                  <c:v>132</c:v>
                </c:pt>
                <c:pt idx="83">
                  <c:v>132</c:v>
                </c:pt>
                <c:pt idx="84">
                  <c:v>133</c:v>
                </c:pt>
                <c:pt idx="85">
                  <c:v>132</c:v>
                </c:pt>
                <c:pt idx="86">
                  <c:v>132</c:v>
                </c:pt>
                <c:pt idx="87">
                  <c:v>132</c:v>
                </c:pt>
                <c:pt idx="88">
                  <c:v>132</c:v>
                </c:pt>
                <c:pt idx="89">
                  <c:v>132</c:v>
                </c:pt>
                <c:pt idx="90">
                  <c:v>132</c:v>
                </c:pt>
                <c:pt idx="91">
                  <c:v>132</c:v>
                </c:pt>
                <c:pt idx="92">
                  <c:v>132</c:v>
                </c:pt>
                <c:pt idx="93">
                  <c:v>133</c:v>
                </c:pt>
                <c:pt idx="94">
                  <c:v>133</c:v>
                </c:pt>
                <c:pt idx="95">
                  <c:v>133</c:v>
                </c:pt>
                <c:pt idx="96">
                  <c:v>133</c:v>
                </c:pt>
                <c:pt idx="97">
                  <c:v>133</c:v>
                </c:pt>
                <c:pt idx="98">
                  <c:v>132</c:v>
                </c:pt>
                <c:pt idx="99">
                  <c:v>132</c:v>
                </c:pt>
                <c:pt idx="100">
                  <c:v>133</c:v>
                </c:pt>
                <c:pt idx="101">
                  <c:v>133</c:v>
                </c:pt>
                <c:pt idx="102">
                  <c:v>133</c:v>
                </c:pt>
                <c:pt idx="103">
                  <c:v>133</c:v>
                </c:pt>
                <c:pt idx="104">
                  <c:v>133</c:v>
                </c:pt>
                <c:pt idx="105">
                  <c:v>133</c:v>
                </c:pt>
                <c:pt idx="106">
                  <c:v>133</c:v>
                </c:pt>
                <c:pt idx="107">
                  <c:v>133</c:v>
                </c:pt>
                <c:pt idx="108">
                  <c:v>133</c:v>
                </c:pt>
                <c:pt idx="109">
                  <c:v>132</c:v>
                </c:pt>
                <c:pt idx="110">
                  <c:v>132</c:v>
                </c:pt>
                <c:pt idx="111">
                  <c:v>132</c:v>
                </c:pt>
                <c:pt idx="112">
                  <c:v>132</c:v>
                </c:pt>
                <c:pt idx="113">
                  <c:v>132</c:v>
                </c:pt>
                <c:pt idx="114">
                  <c:v>133</c:v>
                </c:pt>
                <c:pt idx="115">
                  <c:v>133</c:v>
                </c:pt>
                <c:pt idx="116">
                  <c:v>133</c:v>
                </c:pt>
                <c:pt idx="117">
                  <c:v>133</c:v>
                </c:pt>
                <c:pt idx="118">
                  <c:v>132</c:v>
                </c:pt>
                <c:pt idx="119">
                  <c:v>132</c:v>
                </c:pt>
                <c:pt idx="120">
                  <c:v>132</c:v>
                </c:pt>
                <c:pt idx="121">
                  <c:v>133</c:v>
                </c:pt>
                <c:pt idx="122">
                  <c:v>133</c:v>
                </c:pt>
                <c:pt idx="123">
                  <c:v>133</c:v>
                </c:pt>
                <c:pt idx="124">
                  <c:v>134</c:v>
                </c:pt>
                <c:pt idx="125">
                  <c:v>134</c:v>
                </c:pt>
                <c:pt idx="126">
                  <c:v>134</c:v>
                </c:pt>
                <c:pt idx="127">
                  <c:v>135</c:v>
                </c:pt>
                <c:pt idx="128">
                  <c:v>135</c:v>
                </c:pt>
                <c:pt idx="129">
                  <c:v>135</c:v>
                </c:pt>
                <c:pt idx="130">
                  <c:v>135</c:v>
                </c:pt>
                <c:pt idx="131">
                  <c:v>135</c:v>
                </c:pt>
                <c:pt idx="132">
                  <c:v>135</c:v>
                </c:pt>
                <c:pt idx="133">
                  <c:v>134</c:v>
                </c:pt>
                <c:pt idx="134">
                  <c:v>134</c:v>
                </c:pt>
                <c:pt idx="135">
                  <c:v>134</c:v>
                </c:pt>
                <c:pt idx="136">
                  <c:v>135</c:v>
                </c:pt>
                <c:pt idx="137">
                  <c:v>135</c:v>
                </c:pt>
                <c:pt idx="138">
                  <c:v>135</c:v>
                </c:pt>
                <c:pt idx="139">
                  <c:v>136</c:v>
                </c:pt>
                <c:pt idx="140">
                  <c:v>136</c:v>
                </c:pt>
                <c:pt idx="141">
                  <c:v>135</c:v>
                </c:pt>
                <c:pt idx="142">
                  <c:v>134</c:v>
                </c:pt>
                <c:pt idx="143">
                  <c:v>132</c:v>
                </c:pt>
                <c:pt idx="144">
                  <c:v>132</c:v>
                </c:pt>
                <c:pt idx="145">
                  <c:v>131</c:v>
                </c:pt>
                <c:pt idx="146">
                  <c:v>132</c:v>
                </c:pt>
                <c:pt idx="147">
                  <c:v>132</c:v>
                </c:pt>
                <c:pt idx="148">
                  <c:v>132</c:v>
                </c:pt>
                <c:pt idx="149">
                  <c:v>133</c:v>
                </c:pt>
                <c:pt idx="150">
                  <c:v>133</c:v>
                </c:pt>
                <c:pt idx="151">
                  <c:v>133</c:v>
                </c:pt>
                <c:pt idx="152">
                  <c:v>134</c:v>
                </c:pt>
                <c:pt idx="153">
                  <c:v>134</c:v>
                </c:pt>
                <c:pt idx="154">
                  <c:v>134</c:v>
                </c:pt>
                <c:pt idx="155">
                  <c:v>135</c:v>
                </c:pt>
                <c:pt idx="156">
                  <c:v>134</c:v>
                </c:pt>
                <c:pt idx="157">
                  <c:v>134</c:v>
                </c:pt>
                <c:pt idx="158">
                  <c:v>134</c:v>
                </c:pt>
                <c:pt idx="159">
                  <c:v>134</c:v>
                </c:pt>
                <c:pt idx="160">
                  <c:v>135</c:v>
                </c:pt>
                <c:pt idx="161">
                  <c:v>135</c:v>
                </c:pt>
                <c:pt idx="162">
                  <c:v>135</c:v>
                </c:pt>
                <c:pt idx="163">
                  <c:v>135</c:v>
                </c:pt>
                <c:pt idx="164">
                  <c:v>135</c:v>
                </c:pt>
                <c:pt idx="165">
                  <c:v>134</c:v>
                </c:pt>
                <c:pt idx="166">
                  <c:v>134</c:v>
                </c:pt>
                <c:pt idx="167">
                  <c:v>134</c:v>
                </c:pt>
                <c:pt idx="168">
                  <c:v>134</c:v>
                </c:pt>
                <c:pt idx="169">
                  <c:v>134</c:v>
                </c:pt>
                <c:pt idx="170">
                  <c:v>134</c:v>
                </c:pt>
                <c:pt idx="171">
                  <c:v>133</c:v>
                </c:pt>
                <c:pt idx="172">
                  <c:v>133</c:v>
                </c:pt>
                <c:pt idx="173">
                  <c:v>133</c:v>
                </c:pt>
                <c:pt idx="174">
                  <c:v>132</c:v>
                </c:pt>
                <c:pt idx="175">
                  <c:v>132</c:v>
                </c:pt>
                <c:pt idx="176">
                  <c:v>132</c:v>
                </c:pt>
                <c:pt idx="177">
                  <c:v>132</c:v>
                </c:pt>
                <c:pt idx="178">
                  <c:v>131</c:v>
                </c:pt>
                <c:pt idx="179">
                  <c:v>132</c:v>
                </c:pt>
                <c:pt idx="180">
                  <c:v>132</c:v>
                </c:pt>
                <c:pt idx="181">
                  <c:v>132</c:v>
                </c:pt>
                <c:pt idx="182">
                  <c:v>132</c:v>
                </c:pt>
                <c:pt idx="183">
                  <c:v>132</c:v>
                </c:pt>
                <c:pt idx="184">
                  <c:v>132</c:v>
                </c:pt>
                <c:pt idx="185">
                  <c:v>133</c:v>
                </c:pt>
                <c:pt idx="186">
                  <c:v>133</c:v>
                </c:pt>
                <c:pt idx="187">
                  <c:v>133</c:v>
                </c:pt>
                <c:pt idx="188">
                  <c:v>134</c:v>
                </c:pt>
                <c:pt idx="189">
                  <c:v>134</c:v>
                </c:pt>
                <c:pt idx="190">
                  <c:v>134</c:v>
                </c:pt>
                <c:pt idx="191">
                  <c:v>135</c:v>
                </c:pt>
                <c:pt idx="192">
                  <c:v>135</c:v>
                </c:pt>
                <c:pt idx="193">
                  <c:v>135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135</c:v>
                </c:pt>
                <c:pt idx="200">
                  <c:v>135</c:v>
                </c:pt>
                <c:pt idx="201">
                  <c:v>134</c:v>
                </c:pt>
                <c:pt idx="202">
                  <c:v>134</c:v>
                </c:pt>
                <c:pt idx="203">
                  <c:v>134</c:v>
                </c:pt>
                <c:pt idx="204">
                  <c:v>134</c:v>
                </c:pt>
                <c:pt idx="205">
                  <c:v>134</c:v>
                </c:pt>
                <c:pt idx="206">
                  <c:v>135</c:v>
                </c:pt>
                <c:pt idx="207">
                  <c:v>135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135</c:v>
                </c:pt>
                <c:pt idx="219">
                  <c:v>135</c:v>
                </c:pt>
                <c:pt idx="220">
                  <c:v>135</c:v>
                </c:pt>
                <c:pt idx="221">
                  <c:v>135</c:v>
                </c:pt>
                <c:pt idx="222">
                  <c:v>135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135</c:v>
                </c:pt>
                <c:pt idx="228">
                  <c:v>135</c:v>
                </c:pt>
                <c:pt idx="229">
                  <c:v>134</c:v>
                </c:pt>
                <c:pt idx="230">
                  <c:v>134</c:v>
                </c:pt>
                <c:pt idx="231">
                  <c:v>134</c:v>
                </c:pt>
                <c:pt idx="232">
                  <c:v>134</c:v>
                </c:pt>
                <c:pt idx="233">
                  <c:v>135</c:v>
                </c:pt>
                <c:pt idx="234">
                  <c:v>135</c:v>
                </c:pt>
                <c:pt idx="235">
                  <c:v>135</c:v>
                </c:pt>
                <c:pt idx="236">
                  <c:v>135</c:v>
                </c:pt>
                <c:pt idx="237">
                  <c:v>134</c:v>
                </c:pt>
                <c:pt idx="238">
                  <c:v>134</c:v>
                </c:pt>
                <c:pt idx="239">
                  <c:v>134</c:v>
                </c:pt>
                <c:pt idx="240">
                  <c:v>135</c:v>
                </c:pt>
                <c:pt idx="241">
                  <c:v>135</c:v>
                </c:pt>
                <c:pt idx="242">
                  <c:v>135</c:v>
                </c:pt>
                <c:pt idx="243">
                  <c:v>135</c:v>
                </c:pt>
                <c:pt idx="244">
                  <c:v>134</c:v>
                </c:pt>
                <c:pt idx="245">
                  <c:v>134</c:v>
                </c:pt>
                <c:pt idx="246">
                  <c:v>134</c:v>
                </c:pt>
                <c:pt idx="247">
                  <c:v>133</c:v>
                </c:pt>
                <c:pt idx="248">
                  <c:v>134</c:v>
                </c:pt>
                <c:pt idx="249">
                  <c:v>134</c:v>
                </c:pt>
                <c:pt idx="250">
                  <c:v>134</c:v>
                </c:pt>
                <c:pt idx="251">
                  <c:v>134</c:v>
                </c:pt>
                <c:pt idx="252">
                  <c:v>134</c:v>
                </c:pt>
                <c:pt idx="253">
                  <c:v>134</c:v>
                </c:pt>
                <c:pt idx="254">
                  <c:v>135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135</c:v>
                </c:pt>
                <c:pt idx="267">
                  <c:v>135</c:v>
                </c:pt>
                <c:pt idx="268">
                  <c:v>135</c:v>
                </c:pt>
                <c:pt idx="269">
                  <c:v>135</c:v>
                </c:pt>
                <c:pt idx="270">
                  <c:v>135</c:v>
                </c:pt>
                <c:pt idx="271">
                  <c:v>135</c:v>
                </c:pt>
                <c:pt idx="272">
                  <c:v>135</c:v>
                </c:pt>
                <c:pt idx="273">
                  <c:v>135</c:v>
                </c:pt>
                <c:pt idx="274">
                  <c:v>135</c:v>
                </c:pt>
                <c:pt idx="275">
                  <c:v>135</c:v>
                </c:pt>
                <c:pt idx="276">
                  <c:v>135</c:v>
                </c:pt>
                <c:pt idx="277">
                  <c:v>135</c:v>
                </c:pt>
                <c:pt idx="278">
                  <c:v>135</c:v>
                </c:pt>
                <c:pt idx="279">
                  <c:v>135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135</c:v>
                </c:pt>
                <c:pt idx="320">
                  <c:v>135</c:v>
                </c:pt>
                <c:pt idx="321">
                  <c:v>135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104</c:v>
                </c:pt>
                <c:pt idx="391">
                  <c:v>107</c:v>
                </c:pt>
                <c:pt idx="392">
                  <c:v>110</c:v>
                </c:pt>
                <c:pt idx="393">
                  <c:v>112</c:v>
                </c:pt>
                <c:pt idx="394">
                  <c:v>115</c:v>
                </c:pt>
                <c:pt idx="395">
                  <c:v>116</c:v>
                </c:pt>
                <c:pt idx="396">
                  <c:v>117</c:v>
                </c:pt>
                <c:pt idx="397">
                  <c:v>119</c:v>
                </c:pt>
                <c:pt idx="398">
                  <c:v>119</c:v>
                </c:pt>
                <c:pt idx="399">
                  <c:v>120</c:v>
                </c:pt>
                <c:pt idx="400">
                  <c:v>120</c:v>
                </c:pt>
                <c:pt idx="401">
                  <c:v>121</c:v>
                </c:pt>
                <c:pt idx="402">
                  <c:v>122</c:v>
                </c:pt>
                <c:pt idx="403">
                  <c:v>123</c:v>
                </c:pt>
                <c:pt idx="404">
                  <c:v>124</c:v>
                </c:pt>
                <c:pt idx="405">
                  <c:v>125</c:v>
                </c:pt>
                <c:pt idx="406">
                  <c:v>126</c:v>
                </c:pt>
                <c:pt idx="407">
                  <c:v>127</c:v>
                </c:pt>
                <c:pt idx="408">
                  <c:v>128</c:v>
                </c:pt>
                <c:pt idx="409">
                  <c:v>129</c:v>
                </c:pt>
                <c:pt idx="410">
                  <c:v>129</c:v>
                </c:pt>
                <c:pt idx="411">
                  <c:v>130</c:v>
                </c:pt>
                <c:pt idx="412">
                  <c:v>131</c:v>
                </c:pt>
                <c:pt idx="413">
                  <c:v>132</c:v>
                </c:pt>
                <c:pt idx="414">
                  <c:v>132</c:v>
                </c:pt>
                <c:pt idx="415">
                  <c:v>133</c:v>
                </c:pt>
                <c:pt idx="416">
                  <c:v>134</c:v>
                </c:pt>
                <c:pt idx="417">
                  <c:v>134</c:v>
                </c:pt>
                <c:pt idx="418">
                  <c:v>135</c:v>
                </c:pt>
                <c:pt idx="419">
                  <c:v>135</c:v>
                </c:pt>
                <c:pt idx="420">
                  <c:v>135</c:v>
                </c:pt>
                <c:pt idx="421">
                  <c:v>135</c:v>
                </c:pt>
                <c:pt idx="422">
                  <c:v>135</c:v>
                </c:pt>
                <c:pt idx="423">
                  <c:v>134</c:v>
                </c:pt>
                <c:pt idx="424">
                  <c:v>133</c:v>
                </c:pt>
                <c:pt idx="425">
                  <c:v>132</c:v>
                </c:pt>
                <c:pt idx="426">
                  <c:v>133</c:v>
                </c:pt>
                <c:pt idx="427">
                  <c:v>133</c:v>
                </c:pt>
                <c:pt idx="428">
                  <c:v>134</c:v>
                </c:pt>
                <c:pt idx="429">
                  <c:v>135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135</c:v>
                </c:pt>
                <c:pt idx="442">
                  <c:v>134</c:v>
                </c:pt>
                <c:pt idx="443">
                  <c:v>132</c:v>
                </c:pt>
                <c:pt idx="444">
                  <c:v>131</c:v>
                </c:pt>
                <c:pt idx="445">
                  <c:v>130</c:v>
                </c:pt>
                <c:pt idx="446">
                  <c:v>129</c:v>
                </c:pt>
                <c:pt idx="447">
                  <c:v>129</c:v>
                </c:pt>
                <c:pt idx="448">
                  <c:v>129</c:v>
                </c:pt>
                <c:pt idx="449">
                  <c:v>129</c:v>
                </c:pt>
                <c:pt idx="450">
                  <c:v>130</c:v>
                </c:pt>
                <c:pt idx="451">
                  <c:v>132</c:v>
                </c:pt>
                <c:pt idx="452">
                  <c:v>133</c:v>
                </c:pt>
                <c:pt idx="453">
                  <c:v>133</c:v>
                </c:pt>
                <c:pt idx="454">
                  <c:v>134</c:v>
                </c:pt>
                <c:pt idx="455">
                  <c:v>134</c:v>
                </c:pt>
                <c:pt idx="456">
                  <c:v>134</c:v>
                </c:pt>
                <c:pt idx="457">
                  <c:v>134</c:v>
                </c:pt>
                <c:pt idx="458">
                  <c:v>135</c:v>
                </c:pt>
                <c:pt idx="459">
                  <c:v>135</c:v>
                </c:pt>
                <c:pt idx="460">
                  <c:v>135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135</c:v>
                </c:pt>
                <c:pt idx="483">
                  <c:v>135</c:v>
                </c:pt>
                <c:pt idx="484">
                  <c:v>135</c:v>
                </c:pt>
                <c:pt idx="485">
                  <c:v>135</c:v>
                </c:pt>
                <c:pt idx="486">
                  <c:v>134</c:v>
                </c:pt>
                <c:pt idx="487">
                  <c:v>134</c:v>
                </c:pt>
                <c:pt idx="488">
                  <c:v>133</c:v>
                </c:pt>
                <c:pt idx="489">
                  <c:v>133</c:v>
                </c:pt>
                <c:pt idx="490">
                  <c:v>133</c:v>
                </c:pt>
                <c:pt idx="491">
                  <c:v>134</c:v>
                </c:pt>
                <c:pt idx="492">
                  <c:v>134</c:v>
                </c:pt>
                <c:pt idx="493">
                  <c:v>135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135</c:v>
                </c:pt>
                <c:pt idx="505">
                  <c:v>135</c:v>
                </c:pt>
                <c:pt idx="506">
                  <c:v>135</c:v>
                </c:pt>
                <c:pt idx="507">
                  <c:v>135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135</c:v>
                </c:pt>
                <c:pt idx="518">
                  <c:v>135</c:v>
                </c:pt>
                <c:pt idx="519">
                  <c:v>135</c:v>
                </c:pt>
                <c:pt idx="520">
                  <c:v>135</c:v>
                </c:pt>
                <c:pt idx="521">
                  <c:v>135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135</c:v>
                </c:pt>
                <c:pt idx="580">
                  <c:v>135</c:v>
                </c:pt>
                <c:pt idx="581">
                  <c:v>134</c:v>
                </c:pt>
                <c:pt idx="582">
                  <c:v>135</c:v>
                </c:pt>
                <c:pt idx="583">
                  <c:v>135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135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127</c:v>
                </c:pt>
                <c:pt idx="777">
                  <c:v>126</c:v>
                </c:pt>
                <c:pt idx="778">
                  <c:v>125</c:v>
                </c:pt>
                <c:pt idx="779">
                  <c:v>123</c:v>
                </c:pt>
                <c:pt idx="780">
                  <c:v>120</c:v>
                </c:pt>
                <c:pt idx="781">
                  <c:v>116</c:v>
                </c:pt>
                <c:pt idx="782">
                  <c:v>114</c:v>
                </c:pt>
                <c:pt idx="783">
                  <c:v>113</c:v>
                </c:pt>
                <c:pt idx="784">
                  <c:v>114</c:v>
                </c:pt>
                <c:pt idx="785">
                  <c:v>115</c:v>
                </c:pt>
                <c:pt idx="786">
                  <c:v>115</c:v>
                </c:pt>
                <c:pt idx="787">
                  <c:v>116</c:v>
                </c:pt>
                <c:pt idx="788">
                  <c:v>119</c:v>
                </c:pt>
                <c:pt idx="789">
                  <c:v>120</c:v>
                </c:pt>
                <c:pt idx="790">
                  <c:v>120</c:v>
                </c:pt>
                <c:pt idx="791">
                  <c:v>121</c:v>
                </c:pt>
                <c:pt idx="792">
                  <c:v>121</c:v>
                </c:pt>
                <c:pt idx="793">
                  <c:v>121</c:v>
                </c:pt>
                <c:pt idx="794">
                  <c:v>122</c:v>
                </c:pt>
                <c:pt idx="795">
                  <c:v>121</c:v>
                </c:pt>
                <c:pt idx="796">
                  <c:v>122</c:v>
                </c:pt>
                <c:pt idx="797">
                  <c:v>123</c:v>
                </c:pt>
                <c:pt idx="798">
                  <c:v>124</c:v>
                </c:pt>
                <c:pt idx="799">
                  <c:v>126</c:v>
                </c:pt>
                <c:pt idx="800">
                  <c:v>127</c:v>
                </c:pt>
                <c:pt idx="801">
                  <c:v>128</c:v>
                </c:pt>
                <c:pt idx="802">
                  <c:v>130</c:v>
                </c:pt>
                <c:pt idx="803">
                  <c:v>131</c:v>
                </c:pt>
                <c:pt idx="804">
                  <c:v>131</c:v>
                </c:pt>
                <c:pt idx="805">
                  <c:v>132</c:v>
                </c:pt>
                <c:pt idx="806">
                  <c:v>133</c:v>
                </c:pt>
                <c:pt idx="807">
                  <c:v>134</c:v>
                </c:pt>
                <c:pt idx="808">
                  <c:v>134</c:v>
                </c:pt>
                <c:pt idx="809">
                  <c:v>134</c:v>
                </c:pt>
                <c:pt idx="810">
                  <c:v>134</c:v>
                </c:pt>
                <c:pt idx="811">
                  <c:v>134</c:v>
                </c:pt>
                <c:pt idx="812">
                  <c:v>134</c:v>
                </c:pt>
                <c:pt idx="813">
                  <c:v>134</c:v>
                </c:pt>
                <c:pt idx="814">
                  <c:v>135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1"/>
          <c:order val="1"/>
          <c:tx>
            <c:strRef>
              <c:f>'HR Chart Data'!$F$7</c:f>
              <c:strCache>
                <c:ptCount val="1"/>
                <c:pt idx="0">
                  <c:v> UT2</c:v>
                </c:pt>
              </c:strCache>
            </c:strRef>
          </c:tx>
          <c:spPr>
            <a:solidFill>
              <a:srgbClr val="FFC00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[0]!HRData2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136</c:v>
                </c:pt>
                <c:pt idx="140">
                  <c:v>136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136</c:v>
                </c:pt>
                <c:pt idx="195">
                  <c:v>136</c:v>
                </c:pt>
                <c:pt idx="196">
                  <c:v>136</c:v>
                </c:pt>
                <c:pt idx="197">
                  <c:v>136</c:v>
                </c:pt>
                <c:pt idx="198">
                  <c:v>136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136</c:v>
                </c:pt>
                <c:pt idx="209">
                  <c:v>136</c:v>
                </c:pt>
                <c:pt idx="210">
                  <c:v>136</c:v>
                </c:pt>
                <c:pt idx="211">
                  <c:v>136</c:v>
                </c:pt>
                <c:pt idx="212">
                  <c:v>136</c:v>
                </c:pt>
                <c:pt idx="213">
                  <c:v>136</c:v>
                </c:pt>
                <c:pt idx="214">
                  <c:v>136</c:v>
                </c:pt>
                <c:pt idx="215">
                  <c:v>136</c:v>
                </c:pt>
                <c:pt idx="216">
                  <c:v>136</c:v>
                </c:pt>
                <c:pt idx="217">
                  <c:v>136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136</c:v>
                </c:pt>
                <c:pt idx="224">
                  <c:v>136</c:v>
                </c:pt>
                <c:pt idx="225">
                  <c:v>136</c:v>
                </c:pt>
                <c:pt idx="226">
                  <c:v>136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136</c:v>
                </c:pt>
                <c:pt idx="256">
                  <c:v>136</c:v>
                </c:pt>
                <c:pt idx="257">
                  <c:v>137</c:v>
                </c:pt>
                <c:pt idx="258">
                  <c:v>137</c:v>
                </c:pt>
                <c:pt idx="259">
                  <c:v>137</c:v>
                </c:pt>
                <c:pt idx="260">
                  <c:v>137</c:v>
                </c:pt>
                <c:pt idx="261">
                  <c:v>137</c:v>
                </c:pt>
                <c:pt idx="262">
                  <c:v>137</c:v>
                </c:pt>
                <c:pt idx="263">
                  <c:v>137</c:v>
                </c:pt>
                <c:pt idx="264">
                  <c:v>136</c:v>
                </c:pt>
                <c:pt idx="265">
                  <c:v>136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136</c:v>
                </c:pt>
                <c:pt idx="281">
                  <c:v>136</c:v>
                </c:pt>
                <c:pt idx="282">
                  <c:v>136</c:v>
                </c:pt>
                <c:pt idx="283">
                  <c:v>136</c:v>
                </c:pt>
                <c:pt idx="284">
                  <c:v>137</c:v>
                </c:pt>
                <c:pt idx="285">
                  <c:v>137</c:v>
                </c:pt>
                <c:pt idx="286">
                  <c:v>137</c:v>
                </c:pt>
                <c:pt idx="287">
                  <c:v>137</c:v>
                </c:pt>
                <c:pt idx="288">
                  <c:v>137</c:v>
                </c:pt>
                <c:pt idx="289">
                  <c:v>138</c:v>
                </c:pt>
                <c:pt idx="290">
                  <c:v>138</c:v>
                </c:pt>
                <c:pt idx="291">
                  <c:v>138</c:v>
                </c:pt>
                <c:pt idx="292">
                  <c:v>138</c:v>
                </c:pt>
                <c:pt idx="293">
                  <c:v>137</c:v>
                </c:pt>
                <c:pt idx="294">
                  <c:v>137</c:v>
                </c:pt>
                <c:pt idx="295">
                  <c:v>136</c:v>
                </c:pt>
                <c:pt idx="296">
                  <c:v>136</c:v>
                </c:pt>
                <c:pt idx="297">
                  <c:v>136</c:v>
                </c:pt>
                <c:pt idx="298">
                  <c:v>136</c:v>
                </c:pt>
                <c:pt idx="299">
                  <c:v>136</c:v>
                </c:pt>
                <c:pt idx="300">
                  <c:v>136</c:v>
                </c:pt>
                <c:pt idx="301">
                  <c:v>136</c:v>
                </c:pt>
                <c:pt idx="302">
                  <c:v>136</c:v>
                </c:pt>
                <c:pt idx="303">
                  <c:v>136</c:v>
                </c:pt>
                <c:pt idx="304">
                  <c:v>136</c:v>
                </c:pt>
                <c:pt idx="305">
                  <c:v>136</c:v>
                </c:pt>
                <c:pt idx="306">
                  <c:v>136</c:v>
                </c:pt>
                <c:pt idx="307">
                  <c:v>136</c:v>
                </c:pt>
                <c:pt idx="308">
                  <c:v>136</c:v>
                </c:pt>
                <c:pt idx="309">
                  <c:v>136</c:v>
                </c:pt>
                <c:pt idx="310">
                  <c:v>136</c:v>
                </c:pt>
                <c:pt idx="311">
                  <c:v>136</c:v>
                </c:pt>
                <c:pt idx="312">
                  <c:v>136</c:v>
                </c:pt>
                <c:pt idx="313">
                  <c:v>136</c:v>
                </c:pt>
                <c:pt idx="314">
                  <c:v>136</c:v>
                </c:pt>
                <c:pt idx="315">
                  <c:v>136</c:v>
                </c:pt>
                <c:pt idx="316">
                  <c:v>136</c:v>
                </c:pt>
                <c:pt idx="317">
                  <c:v>136</c:v>
                </c:pt>
                <c:pt idx="318">
                  <c:v>136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136</c:v>
                </c:pt>
                <c:pt idx="323">
                  <c:v>137</c:v>
                </c:pt>
                <c:pt idx="324">
                  <c:v>137</c:v>
                </c:pt>
                <c:pt idx="325">
                  <c:v>138</c:v>
                </c:pt>
                <c:pt idx="326">
                  <c:v>138</c:v>
                </c:pt>
                <c:pt idx="327">
                  <c:v>138</c:v>
                </c:pt>
                <c:pt idx="328">
                  <c:v>138</c:v>
                </c:pt>
                <c:pt idx="329">
                  <c:v>138</c:v>
                </c:pt>
                <c:pt idx="330">
                  <c:v>138</c:v>
                </c:pt>
                <c:pt idx="331">
                  <c:v>138</c:v>
                </c:pt>
                <c:pt idx="332">
                  <c:v>138</c:v>
                </c:pt>
                <c:pt idx="333">
                  <c:v>138</c:v>
                </c:pt>
                <c:pt idx="334">
                  <c:v>138</c:v>
                </c:pt>
                <c:pt idx="335">
                  <c:v>137</c:v>
                </c:pt>
                <c:pt idx="336">
                  <c:v>137</c:v>
                </c:pt>
                <c:pt idx="337">
                  <c:v>137</c:v>
                </c:pt>
                <c:pt idx="338">
                  <c:v>137</c:v>
                </c:pt>
                <c:pt idx="339">
                  <c:v>138</c:v>
                </c:pt>
                <c:pt idx="340">
                  <c:v>138</c:v>
                </c:pt>
                <c:pt idx="341">
                  <c:v>138</c:v>
                </c:pt>
                <c:pt idx="342">
                  <c:v>139</c:v>
                </c:pt>
                <c:pt idx="343">
                  <c:v>139</c:v>
                </c:pt>
                <c:pt idx="344">
                  <c:v>139</c:v>
                </c:pt>
                <c:pt idx="345">
                  <c:v>139</c:v>
                </c:pt>
                <c:pt idx="346">
                  <c:v>138</c:v>
                </c:pt>
                <c:pt idx="347">
                  <c:v>138</c:v>
                </c:pt>
                <c:pt idx="348">
                  <c:v>138</c:v>
                </c:pt>
                <c:pt idx="349">
                  <c:v>137</c:v>
                </c:pt>
                <c:pt idx="350">
                  <c:v>137</c:v>
                </c:pt>
                <c:pt idx="351">
                  <c:v>137</c:v>
                </c:pt>
                <c:pt idx="352">
                  <c:v>137</c:v>
                </c:pt>
                <c:pt idx="353">
                  <c:v>137</c:v>
                </c:pt>
                <c:pt idx="354">
                  <c:v>137</c:v>
                </c:pt>
                <c:pt idx="355">
                  <c:v>137</c:v>
                </c:pt>
                <c:pt idx="356">
                  <c:v>138</c:v>
                </c:pt>
                <c:pt idx="357">
                  <c:v>138</c:v>
                </c:pt>
                <c:pt idx="358">
                  <c:v>138</c:v>
                </c:pt>
                <c:pt idx="359">
                  <c:v>138</c:v>
                </c:pt>
                <c:pt idx="360">
                  <c:v>138</c:v>
                </c:pt>
                <c:pt idx="361">
                  <c:v>138</c:v>
                </c:pt>
                <c:pt idx="362">
                  <c:v>138</c:v>
                </c:pt>
                <c:pt idx="363">
                  <c:v>138</c:v>
                </c:pt>
                <c:pt idx="364">
                  <c:v>138</c:v>
                </c:pt>
                <c:pt idx="365">
                  <c:v>138</c:v>
                </c:pt>
                <c:pt idx="366">
                  <c:v>138</c:v>
                </c:pt>
                <c:pt idx="367">
                  <c:v>138</c:v>
                </c:pt>
                <c:pt idx="368">
                  <c:v>138</c:v>
                </c:pt>
                <c:pt idx="369">
                  <c:v>138</c:v>
                </c:pt>
                <c:pt idx="370">
                  <c:v>138</c:v>
                </c:pt>
                <c:pt idx="371">
                  <c:v>138</c:v>
                </c:pt>
                <c:pt idx="372">
                  <c:v>138</c:v>
                </c:pt>
                <c:pt idx="373">
                  <c:v>138</c:v>
                </c:pt>
                <c:pt idx="374">
                  <c:v>138</c:v>
                </c:pt>
                <c:pt idx="375">
                  <c:v>138</c:v>
                </c:pt>
                <c:pt idx="376">
                  <c:v>138</c:v>
                </c:pt>
                <c:pt idx="377">
                  <c:v>138</c:v>
                </c:pt>
                <c:pt idx="378">
                  <c:v>137</c:v>
                </c:pt>
                <c:pt idx="379">
                  <c:v>137</c:v>
                </c:pt>
                <c:pt idx="380">
                  <c:v>138</c:v>
                </c:pt>
                <c:pt idx="381">
                  <c:v>138</c:v>
                </c:pt>
                <c:pt idx="382">
                  <c:v>138</c:v>
                </c:pt>
                <c:pt idx="383">
                  <c:v>138</c:v>
                </c:pt>
                <c:pt idx="384">
                  <c:v>139</c:v>
                </c:pt>
                <c:pt idx="385">
                  <c:v>139</c:v>
                </c:pt>
                <c:pt idx="386">
                  <c:v>139</c:v>
                </c:pt>
                <c:pt idx="387">
                  <c:v>139</c:v>
                </c:pt>
                <c:pt idx="388">
                  <c:v>139</c:v>
                </c:pt>
                <c:pt idx="389">
                  <c:v>139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136</c:v>
                </c:pt>
                <c:pt idx="431">
                  <c:v>137</c:v>
                </c:pt>
                <c:pt idx="432">
                  <c:v>137</c:v>
                </c:pt>
                <c:pt idx="433">
                  <c:v>137</c:v>
                </c:pt>
                <c:pt idx="434">
                  <c:v>136</c:v>
                </c:pt>
                <c:pt idx="435">
                  <c:v>136</c:v>
                </c:pt>
                <c:pt idx="436">
                  <c:v>136</c:v>
                </c:pt>
                <c:pt idx="437">
                  <c:v>136</c:v>
                </c:pt>
                <c:pt idx="438">
                  <c:v>136</c:v>
                </c:pt>
                <c:pt idx="439">
                  <c:v>136</c:v>
                </c:pt>
                <c:pt idx="440">
                  <c:v>136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136</c:v>
                </c:pt>
                <c:pt idx="462">
                  <c:v>136</c:v>
                </c:pt>
                <c:pt idx="463">
                  <c:v>137</c:v>
                </c:pt>
                <c:pt idx="464">
                  <c:v>138</c:v>
                </c:pt>
                <c:pt idx="465">
                  <c:v>138</c:v>
                </c:pt>
                <c:pt idx="466">
                  <c:v>138</c:v>
                </c:pt>
                <c:pt idx="467">
                  <c:v>138</c:v>
                </c:pt>
                <c:pt idx="468">
                  <c:v>137</c:v>
                </c:pt>
                <c:pt idx="469">
                  <c:v>137</c:v>
                </c:pt>
                <c:pt idx="470">
                  <c:v>137</c:v>
                </c:pt>
                <c:pt idx="471">
                  <c:v>137</c:v>
                </c:pt>
                <c:pt idx="472">
                  <c:v>137</c:v>
                </c:pt>
                <c:pt idx="473">
                  <c:v>137</c:v>
                </c:pt>
                <c:pt idx="474">
                  <c:v>137</c:v>
                </c:pt>
                <c:pt idx="475">
                  <c:v>137</c:v>
                </c:pt>
                <c:pt idx="476">
                  <c:v>138</c:v>
                </c:pt>
                <c:pt idx="477">
                  <c:v>138</c:v>
                </c:pt>
                <c:pt idx="478">
                  <c:v>137</c:v>
                </c:pt>
                <c:pt idx="479">
                  <c:v>137</c:v>
                </c:pt>
                <c:pt idx="480">
                  <c:v>136</c:v>
                </c:pt>
                <c:pt idx="481">
                  <c:v>136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136</c:v>
                </c:pt>
                <c:pt idx="495">
                  <c:v>136</c:v>
                </c:pt>
                <c:pt idx="496">
                  <c:v>137</c:v>
                </c:pt>
                <c:pt idx="497">
                  <c:v>138</c:v>
                </c:pt>
                <c:pt idx="498">
                  <c:v>138</c:v>
                </c:pt>
                <c:pt idx="499">
                  <c:v>137</c:v>
                </c:pt>
                <c:pt idx="500">
                  <c:v>137</c:v>
                </c:pt>
                <c:pt idx="501">
                  <c:v>137</c:v>
                </c:pt>
                <c:pt idx="502">
                  <c:v>136</c:v>
                </c:pt>
                <c:pt idx="503">
                  <c:v>136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136</c:v>
                </c:pt>
                <c:pt idx="509">
                  <c:v>136</c:v>
                </c:pt>
                <c:pt idx="510">
                  <c:v>136</c:v>
                </c:pt>
                <c:pt idx="511">
                  <c:v>136</c:v>
                </c:pt>
                <c:pt idx="512">
                  <c:v>137</c:v>
                </c:pt>
                <c:pt idx="513">
                  <c:v>137</c:v>
                </c:pt>
                <c:pt idx="514">
                  <c:v>137</c:v>
                </c:pt>
                <c:pt idx="515">
                  <c:v>137</c:v>
                </c:pt>
                <c:pt idx="516">
                  <c:v>136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136</c:v>
                </c:pt>
                <c:pt idx="523">
                  <c:v>136</c:v>
                </c:pt>
                <c:pt idx="524">
                  <c:v>137</c:v>
                </c:pt>
                <c:pt idx="525">
                  <c:v>136</c:v>
                </c:pt>
                <c:pt idx="526">
                  <c:v>137</c:v>
                </c:pt>
                <c:pt idx="527">
                  <c:v>137</c:v>
                </c:pt>
                <c:pt idx="528">
                  <c:v>138</c:v>
                </c:pt>
                <c:pt idx="529">
                  <c:v>138</c:v>
                </c:pt>
                <c:pt idx="530">
                  <c:v>138</c:v>
                </c:pt>
                <c:pt idx="531">
                  <c:v>138</c:v>
                </c:pt>
                <c:pt idx="532">
                  <c:v>138</c:v>
                </c:pt>
                <c:pt idx="533">
                  <c:v>138</c:v>
                </c:pt>
                <c:pt idx="534">
                  <c:v>137</c:v>
                </c:pt>
                <c:pt idx="535">
                  <c:v>137</c:v>
                </c:pt>
                <c:pt idx="536">
                  <c:v>137</c:v>
                </c:pt>
                <c:pt idx="537">
                  <c:v>137</c:v>
                </c:pt>
                <c:pt idx="538">
                  <c:v>137</c:v>
                </c:pt>
                <c:pt idx="539">
                  <c:v>137</c:v>
                </c:pt>
                <c:pt idx="540">
                  <c:v>138</c:v>
                </c:pt>
                <c:pt idx="541">
                  <c:v>138</c:v>
                </c:pt>
                <c:pt idx="542">
                  <c:v>138</c:v>
                </c:pt>
                <c:pt idx="543">
                  <c:v>138</c:v>
                </c:pt>
                <c:pt idx="544">
                  <c:v>138</c:v>
                </c:pt>
                <c:pt idx="545">
                  <c:v>138</c:v>
                </c:pt>
                <c:pt idx="546">
                  <c:v>138</c:v>
                </c:pt>
                <c:pt idx="547">
                  <c:v>138</c:v>
                </c:pt>
                <c:pt idx="548">
                  <c:v>138</c:v>
                </c:pt>
                <c:pt idx="549">
                  <c:v>138</c:v>
                </c:pt>
                <c:pt idx="550">
                  <c:v>138</c:v>
                </c:pt>
                <c:pt idx="551">
                  <c:v>137</c:v>
                </c:pt>
                <c:pt idx="552">
                  <c:v>137</c:v>
                </c:pt>
                <c:pt idx="553">
                  <c:v>137</c:v>
                </c:pt>
                <c:pt idx="554">
                  <c:v>137</c:v>
                </c:pt>
                <c:pt idx="555">
                  <c:v>138</c:v>
                </c:pt>
                <c:pt idx="556">
                  <c:v>139</c:v>
                </c:pt>
                <c:pt idx="557">
                  <c:v>139</c:v>
                </c:pt>
                <c:pt idx="558">
                  <c:v>139</c:v>
                </c:pt>
                <c:pt idx="559">
                  <c:v>139</c:v>
                </c:pt>
                <c:pt idx="560">
                  <c:v>139</c:v>
                </c:pt>
                <c:pt idx="561">
                  <c:v>139</c:v>
                </c:pt>
                <c:pt idx="562">
                  <c:v>139</c:v>
                </c:pt>
                <c:pt idx="563">
                  <c:v>139</c:v>
                </c:pt>
                <c:pt idx="564">
                  <c:v>138</c:v>
                </c:pt>
                <c:pt idx="565">
                  <c:v>138</c:v>
                </c:pt>
                <c:pt idx="566">
                  <c:v>138</c:v>
                </c:pt>
                <c:pt idx="567">
                  <c:v>138</c:v>
                </c:pt>
                <c:pt idx="568">
                  <c:v>138</c:v>
                </c:pt>
                <c:pt idx="569">
                  <c:v>138</c:v>
                </c:pt>
                <c:pt idx="570">
                  <c:v>137</c:v>
                </c:pt>
                <c:pt idx="571">
                  <c:v>138</c:v>
                </c:pt>
                <c:pt idx="572">
                  <c:v>138</c:v>
                </c:pt>
                <c:pt idx="573">
                  <c:v>137</c:v>
                </c:pt>
                <c:pt idx="574">
                  <c:v>137</c:v>
                </c:pt>
                <c:pt idx="575">
                  <c:v>136</c:v>
                </c:pt>
                <c:pt idx="576">
                  <c:v>136</c:v>
                </c:pt>
                <c:pt idx="577">
                  <c:v>136</c:v>
                </c:pt>
                <c:pt idx="578">
                  <c:v>136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136</c:v>
                </c:pt>
                <c:pt idx="585">
                  <c:v>137</c:v>
                </c:pt>
                <c:pt idx="586">
                  <c:v>138</c:v>
                </c:pt>
                <c:pt idx="587">
                  <c:v>138</c:v>
                </c:pt>
                <c:pt idx="588">
                  <c:v>138</c:v>
                </c:pt>
                <c:pt idx="589">
                  <c:v>138</c:v>
                </c:pt>
                <c:pt idx="590">
                  <c:v>138</c:v>
                </c:pt>
                <c:pt idx="591">
                  <c:v>138</c:v>
                </c:pt>
                <c:pt idx="592">
                  <c:v>138</c:v>
                </c:pt>
                <c:pt idx="593">
                  <c:v>139</c:v>
                </c:pt>
                <c:pt idx="594">
                  <c:v>139</c:v>
                </c:pt>
                <c:pt idx="595">
                  <c:v>139</c:v>
                </c:pt>
                <c:pt idx="596">
                  <c:v>138</c:v>
                </c:pt>
                <c:pt idx="597">
                  <c:v>138</c:v>
                </c:pt>
                <c:pt idx="598">
                  <c:v>137</c:v>
                </c:pt>
                <c:pt idx="599">
                  <c:v>137</c:v>
                </c:pt>
                <c:pt idx="600">
                  <c:v>137</c:v>
                </c:pt>
                <c:pt idx="601">
                  <c:v>137</c:v>
                </c:pt>
                <c:pt idx="602">
                  <c:v>137</c:v>
                </c:pt>
                <c:pt idx="603">
                  <c:v>137</c:v>
                </c:pt>
                <c:pt idx="604">
                  <c:v>137</c:v>
                </c:pt>
                <c:pt idx="605">
                  <c:v>137</c:v>
                </c:pt>
                <c:pt idx="606">
                  <c:v>137</c:v>
                </c:pt>
                <c:pt idx="607">
                  <c:v>138</c:v>
                </c:pt>
                <c:pt idx="608">
                  <c:v>138</c:v>
                </c:pt>
                <c:pt idx="609">
                  <c:v>138</c:v>
                </c:pt>
                <c:pt idx="610">
                  <c:v>137</c:v>
                </c:pt>
                <c:pt idx="611">
                  <c:v>137</c:v>
                </c:pt>
                <c:pt idx="612">
                  <c:v>137</c:v>
                </c:pt>
                <c:pt idx="613">
                  <c:v>136</c:v>
                </c:pt>
                <c:pt idx="614">
                  <c:v>136</c:v>
                </c:pt>
                <c:pt idx="615">
                  <c:v>137</c:v>
                </c:pt>
                <c:pt idx="616">
                  <c:v>137</c:v>
                </c:pt>
                <c:pt idx="617">
                  <c:v>138</c:v>
                </c:pt>
                <c:pt idx="618">
                  <c:v>138</c:v>
                </c:pt>
                <c:pt idx="619">
                  <c:v>138</c:v>
                </c:pt>
                <c:pt idx="620">
                  <c:v>138</c:v>
                </c:pt>
                <c:pt idx="621">
                  <c:v>137</c:v>
                </c:pt>
                <c:pt idx="622">
                  <c:v>137</c:v>
                </c:pt>
                <c:pt idx="623">
                  <c:v>136</c:v>
                </c:pt>
                <c:pt idx="624">
                  <c:v>136</c:v>
                </c:pt>
                <c:pt idx="625">
                  <c:v>136</c:v>
                </c:pt>
                <c:pt idx="626">
                  <c:v>136</c:v>
                </c:pt>
                <c:pt idx="627">
                  <c:v>-4000</c:v>
                </c:pt>
                <c:pt idx="628">
                  <c:v>136</c:v>
                </c:pt>
                <c:pt idx="629">
                  <c:v>136</c:v>
                </c:pt>
                <c:pt idx="630">
                  <c:v>136</c:v>
                </c:pt>
                <c:pt idx="631">
                  <c:v>137</c:v>
                </c:pt>
                <c:pt idx="632">
                  <c:v>137</c:v>
                </c:pt>
                <c:pt idx="633">
                  <c:v>136</c:v>
                </c:pt>
                <c:pt idx="634">
                  <c:v>136</c:v>
                </c:pt>
                <c:pt idx="635">
                  <c:v>136</c:v>
                </c:pt>
                <c:pt idx="636">
                  <c:v>136</c:v>
                </c:pt>
                <c:pt idx="637">
                  <c:v>136</c:v>
                </c:pt>
                <c:pt idx="638">
                  <c:v>136</c:v>
                </c:pt>
                <c:pt idx="639">
                  <c:v>136</c:v>
                </c:pt>
                <c:pt idx="640">
                  <c:v>136</c:v>
                </c:pt>
                <c:pt idx="641">
                  <c:v>136</c:v>
                </c:pt>
                <c:pt idx="642">
                  <c:v>137</c:v>
                </c:pt>
                <c:pt idx="643">
                  <c:v>137</c:v>
                </c:pt>
                <c:pt idx="644">
                  <c:v>138</c:v>
                </c:pt>
                <c:pt idx="645">
                  <c:v>139</c:v>
                </c:pt>
                <c:pt idx="646">
                  <c:v>139</c:v>
                </c:pt>
                <c:pt idx="647">
                  <c:v>139</c:v>
                </c:pt>
                <c:pt idx="648">
                  <c:v>139</c:v>
                </c:pt>
                <c:pt idx="649">
                  <c:v>140</c:v>
                </c:pt>
                <c:pt idx="650">
                  <c:v>140</c:v>
                </c:pt>
                <c:pt idx="651">
                  <c:v>140</c:v>
                </c:pt>
                <c:pt idx="652">
                  <c:v>139</c:v>
                </c:pt>
                <c:pt idx="653">
                  <c:v>139</c:v>
                </c:pt>
                <c:pt idx="654">
                  <c:v>138</c:v>
                </c:pt>
                <c:pt idx="655">
                  <c:v>138</c:v>
                </c:pt>
                <c:pt idx="656">
                  <c:v>138</c:v>
                </c:pt>
                <c:pt idx="657">
                  <c:v>139</c:v>
                </c:pt>
                <c:pt idx="658">
                  <c:v>138</c:v>
                </c:pt>
                <c:pt idx="659">
                  <c:v>138</c:v>
                </c:pt>
                <c:pt idx="660">
                  <c:v>138</c:v>
                </c:pt>
                <c:pt idx="661">
                  <c:v>138</c:v>
                </c:pt>
                <c:pt idx="662">
                  <c:v>138</c:v>
                </c:pt>
                <c:pt idx="663">
                  <c:v>139</c:v>
                </c:pt>
                <c:pt idx="664">
                  <c:v>138</c:v>
                </c:pt>
                <c:pt idx="665">
                  <c:v>139</c:v>
                </c:pt>
                <c:pt idx="666">
                  <c:v>139</c:v>
                </c:pt>
                <c:pt idx="667">
                  <c:v>139</c:v>
                </c:pt>
                <c:pt idx="668">
                  <c:v>138</c:v>
                </c:pt>
                <c:pt idx="669">
                  <c:v>138</c:v>
                </c:pt>
                <c:pt idx="670">
                  <c:v>137</c:v>
                </c:pt>
                <c:pt idx="671">
                  <c:v>137</c:v>
                </c:pt>
                <c:pt idx="672">
                  <c:v>138</c:v>
                </c:pt>
                <c:pt idx="673">
                  <c:v>138</c:v>
                </c:pt>
                <c:pt idx="674">
                  <c:v>138</c:v>
                </c:pt>
                <c:pt idx="675">
                  <c:v>139</c:v>
                </c:pt>
                <c:pt idx="676">
                  <c:v>138</c:v>
                </c:pt>
                <c:pt idx="677">
                  <c:v>138</c:v>
                </c:pt>
                <c:pt idx="678">
                  <c:v>138</c:v>
                </c:pt>
                <c:pt idx="679">
                  <c:v>138</c:v>
                </c:pt>
                <c:pt idx="680">
                  <c:v>138</c:v>
                </c:pt>
                <c:pt idx="681">
                  <c:v>139</c:v>
                </c:pt>
                <c:pt idx="682">
                  <c:v>139</c:v>
                </c:pt>
                <c:pt idx="683">
                  <c:v>139</c:v>
                </c:pt>
                <c:pt idx="684">
                  <c:v>139</c:v>
                </c:pt>
                <c:pt idx="685">
                  <c:v>139</c:v>
                </c:pt>
                <c:pt idx="686">
                  <c:v>139</c:v>
                </c:pt>
                <c:pt idx="687">
                  <c:v>139</c:v>
                </c:pt>
                <c:pt idx="688">
                  <c:v>138</c:v>
                </c:pt>
                <c:pt idx="689">
                  <c:v>137</c:v>
                </c:pt>
                <c:pt idx="690">
                  <c:v>137</c:v>
                </c:pt>
                <c:pt idx="691">
                  <c:v>138</c:v>
                </c:pt>
                <c:pt idx="692">
                  <c:v>138</c:v>
                </c:pt>
                <c:pt idx="693">
                  <c:v>139</c:v>
                </c:pt>
                <c:pt idx="694">
                  <c:v>139</c:v>
                </c:pt>
                <c:pt idx="695">
                  <c:v>138</c:v>
                </c:pt>
                <c:pt idx="696">
                  <c:v>138</c:v>
                </c:pt>
                <c:pt idx="697">
                  <c:v>138</c:v>
                </c:pt>
                <c:pt idx="698">
                  <c:v>138</c:v>
                </c:pt>
                <c:pt idx="699">
                  <c:v>138</c:v>
                </c:pt>
                <c:pt idx="700">
                  <c:v>138</c:v>
                </c:pt>
                <c:pt idx="701">
                  <c:v>139</c:v>
                </c:pt>
                <c:pt idx="702">
                  <c:v>139</c:v>
                </c:pt>
                <c:pt idx="703">
                  <c:v>139</c:v>
                </c:pt>
                <c:pt idx="704">
                  <c:v>139</c:v>
                </c:pt>
                <c:pt idx="705">
                  <c:v>139</c:v>
                </c:pt>
                <c:pt idx="706">
                  <c:v>139</c:v>
                </c:pt>
                <c:pt idx="707">
                  <c:v>140</c:v>
                </c:pt>
                <c:pt idx="708">
                  <c:v>140</c:v>
                </c:pt>
                <c:pt idx="709">
                  <c:v>141</c:v>
                </c:pt>
                <c:pt idx="710">
                  <c:v>141</c:v>
                </c:pt>
                <c:pt idx="711">
                  <c:v>141</c:v>
                </c:pt>
                <c:pt idx="712">
                  <c:v>141</c:v>
                </c:pt>
                <c:pt idx="713">
                  <c:v>141</c:v>
                </c:pt>
                <c:pt idx="714">
                  <c:v>141</c:v>
                </c:pt>
                <c:pt idx="715">
                  <c:v>140</c:v>
                </c:pt>
                <c:pt idx="716">
                  <c:v>140</c:v>
                </c:pt>
                <c:pt idx="717">
                  <c:v>140</c:v>
                </c:pt>
                <c:pt idx="718">
                  <c:v>139</c:v>
                </c:pt>
                <c:pt idx="719">
                  <c:v>139</c:v>
                </c:pt>
                <c:pt idx="720">
                  <c:v>138</c:v>
                </c:pt>
                <c:pt idx="721">
                  <c:v>138</c:v>
                </c:pt>
                <c:pt idx="722">
                  <c:v>137</c:v>
                </c:pt>
                <c:pt idx="723">
                  <c:v>137</c:v>
                </c:pt>
                <c:pt idx="724">
                  <c:v>138</c:v>
                </c:pt>
                <c:pt idx="725">
                  <c:v>138</c:v>
                </c:pt>
                <c:pt idx="726">
                  <c:v>139</c:v>
                </c:pt>
                <c:pt idx="727">
                  <c:v>139</c:v>
                </c:pt>
                <c:pt idx="728">
                  <c:v>139</c:v>
                </c:pt>
                <c:pt idx="729">
                  <c:v>139</c:v>
                </c:pt>
                <c:pt idx="730">
                  <c:v>139</c:v>
                </c:pt>
                <c:pt idx="731">
                  <c:v>139</c:v>
                </c:pt>
                <c:pt idx="732">
                  <c:v>139</c:v>
                </c:pt>
                <c:pt idx="733">
                  <c:v>139</c:v>
                </c:pt>
                <c:pt idx="734">
                  <c:v>139</c:v>
                </c:pt>
                <c:pt idx="735">
                  <c:v>139</c:v>
                </c:pt>
                <c:pt idx="736">
                  <c:v>139</c:v>
                </c:pt>
                <c:pt idx="737">
                  <c:v>139</c:v>
                </c:pt>
                <c:pt idx="738">
                  <c:v>139</c:v>
                </c:pt>
                <c:pt idx="739">
                  <c:v>139</c:v>
                </c:pt>
                <c:pt idx="740">
                  <c:v>139</c:v>
                </c:pt>
                <c:pt idx="741">
                  <c:v>139</c:v>
                </c:pt>
                <c:pt idx="742">
                  <c:v>140</c:v>
                </c:pt>
                <c:pt idx="743">
                  <c:v>140</c:v>
                </c:pt>
                <c:pt idx="744">
                  <c:v>139</c:v>
                </c:pt>
                <c:pt idx="745">
                  <c:v>139</c:v>
                </c:pt>
                <c:pt idx="746">
                  <c:v>139</c:v>
                </c:pt>
                <c:pt idx="747">
                  <c:v>139</c:v>
                </c:pt>
                <c:pt idx="748">
                  <c:v>138</c:v>
                </c:pt>
                <c:pt idx="749">
                  <c:v>138</c:v>
                </c:pt>
                <c:pt idx="750">
                  <c:v>139</c:v>
                </c:pt>
                <c:pt idx="751">
                  <c:v>139</c:v>
                </c:pt>
                <c:pt idx="752">
                  <c:v>139</c:v>
                </c:pt>
                <c:pt idx="753">
                  <c:v>139</c:v>
                </c:pt>
                <c:pt idx="754">
                  <c:v>139</c:v>
                </c:pt>
                <c:pt idx="755">
                  <c:v>139</c:v>
                </c:pt>
                <c:pt idx="756">
                  <c:v>140</c:v>
                </c:pt>
                <c:pt idx="757">
                  <c:v>140</c:v>
                </c:pt>
                <c:pt idx="758">
                  <c:v>139</c:v>
                </c:pt>
                <c:pt idx="759">
                  <c:v>139</c:v>
                </c:pt>
                <c:pt idx="760">
                  <c:v>139</c:v>
                </c:pt>
                <c:pt idx="761">
                  <c:v>140</c:v>
                </c:pt>
                <c:pt idx="762">
                  <c:v>140</c:v>
                </c:pt>
                <c:pt idx="763">
                  <c:v>140</c:v>
                </c:pt>
                <c:pt idx="764">
                  <c:v>140</c:v>
                </c:pt>
                <c:pt idx="765">
                  <c:v>140</c:v>
                </c:pt>
                <c:pt idx="766">
                  <c:v>140</c:v>
                </c:pt>
                <c:pt idx="767">
                  <c:v>140</c:v>
                </c:pt>
                <c:pt idx="768">
                  <c:v>140</c:v>
                </c:pt>
                <c:pt idx="769">
                  <c:v>139</c:v>
                </c:pt>
                <c:pt idx="770">
                  <c:v>139</c:v>
                </c:pt>
                <c:pt idx="771">
                  <c:v>139</c:v>
                </c:pt>
                <c:pt idx="772">
                  <c:v>139</c:v>
                </c:pt>
                <c:pt idx="773">
                  <c:v>139</c:v>
                </c:pt>
                <c:pt idx="774">
                  <c:v>139</c:v>
                </c:pt>
                <c:pt idx="775">
                  <c:v>139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136</c:v>
                </c:pt>
                <c:pt idx="816">
                  <c:v>137</c:v>
                </c:pt>
                <c:pt idx="817">
                  <c:v>137</c:v>
                </c:pt>
                <c:pt idx="818">
                  <c:v>137</c:v>
                </c:pt>
                <c:pt idx="819">
                  <c:v>137</c:v>
                </c:pt>
                <c:pt idx="820">
                  <c:v>136</c:v>
                </c:pt>
                <c:pt idx="821">
                  <c:v>137</c:v>
                </c:pt>
                <c:pt idx="822">
                  <c:v>136</c:v>
                </c:pt>
                <c:pt idx="823">
                  <c:v>137</c:v>
                </c:pt>
                <c:pt idx="824">
                  <c:v>137</c:v>
                </c:pt>
                <c:pt idx="825">
                  <c:v>137</c:v>
                </c:pt>
                <c:pt idx="826">
                  <c:v>138</c:v>
                </c:pt>
                <c:pt idx="827">
                  <c:v>138</c:v>
                </c:pt>
                <c:pt idx="828">
                  <c:v>138</c:v>
                </c:pt>
                <c:pt idx="829">
                  <c:v>139</c:v>
                </c:pt>
                <c:pt idx="830">
                  <c:v>139</c:v>
                </c:pt>
                <c:pt idx="831">
                  <c:v>140</c:v>
                </c:pt>
                <c:pt idx="832">
                  <c:v>140</c:v>
                </c:pt>
                <c:pt idx="833">
                  <c:v>140</c:v>
                </c:pt>
                <c:pt idx="834">
                  <c:v>141</c:v>
                </c:pt>
                <c:pt idx="835">
                  <c:v>141</c:v>
                </c:pt>
                <c:pt idx="836">
                  <c:v>141</c:v>
                </c:pt>
                <c:pt idx="837">
                  <c:v>141</c:v>
                </c:pt>
                <c:pt idx="838">
                  <c:v>141</c:v>
                </c:pt>
                <c:pt idx="839">
                  <c:v>141</c:v>
                </c:pt>
                <c:pt idx="840">
                  <c:v>141</c:v>
                </c:pt>
                <c:pt idx="841">
                  <c:v>141</c:v>
                </c:pt>
                <c:pt idx="842">
                  <c:v>141</c:v>
                </c:pt>
                <c:pt idx="843">
                  <c:v>141</c:v>
                </c:pt>
                <c:pt idx="844">
                  <c:v>142</c:v>
                </c:pt>
                <c:pt idx="845">
                  <c:v>142</c:v>
                </c:pt>
                <c:pt idx="846">
                  <c:v>142</c:v>
                </c:pt>
                <c:pt idx="847">
                  <c:v>143</c:v>
                </c:pt>
                <c:pt idx="848">
                  <c:v>142</c:v>
                </c:pt>
                <c:pt idx="849">
                  <c:v>142</c:v>
                </c:pt>
                <c:pt idx="850">
                  <c:v>142</c:v>
                </c:pt>
                <c:pt idx="851">
                  <c:v>142</c:v>
                </c:pt>
                <c:pt idx="852">
                  <c:v>142</c:v>
                </c:pt>
                <c:pt idx="853">
                  <c:v>142</c:v>
                </c:pt>
                <c:pt idx="854">
                  <c:v>142</c:v>
                </c:pt>
                <c:pt idx="855">
                  <c:v>141</c:v>
                </c:pt>
                <c:pt idx="856">
                  <c:v>141</c:v>
                </c:pt>
                <c:pt idx="857">
                  <c:v>140</c:v>
                </c:pt>
                <c:pt idx="858">
                  <c:v>140</c:v>
                </c:pt>
                <c:pt idx="859">
                  <c:v>140</c:v>
                </c:pt>
                <c:pt idx="860">
                  <c:v>140</c:v>
                </c:pt>
                <c:pt idx="861">
                  <c:v>139</c:v>
                </c:pt>
                <c:pt idx="862">
                  <c:v>138</c:v>
                </c:pt>
                <c:pt idx="863">
                  <c:v>137</c:v>
                </c:pt>
                <c:pt idx="864">
                  <c:v>137</c:v>
                </c:pt>
                <c:pt idx="865">
                  <c:v>138</c:v>
                </c:pt>
                <c:pt idx="866">
                  <c:v>138</c:v>
                </c:pt>
                <c:pt idx="867">
                  <c:v>139</c:v>
                </c:pt>
                <c:pt idx="868">
                  <c:v>139</c:v>
                </c:pt>
                <c:pt idx="869">
                  <c:v>139</c:v>
                </c:pt>
                <c:pt idx="870">
                  <c:v>140</c:v>
                </c:pt>
                <c:pt idx="871">
                  <c:v>140</c:v>
                </c:pt>
                <c:pt idx="872">
                  <c:v>140</c:v>
                </c:pt>
                <c:pt idx="873">
                  <c:v>140</c:v>
                </c:pt>
                <c:pt idx="874">
                  <c:v>140</c:v>
                </c:pt>
                <c:pt idx="875">
                  <c:v>141</c:v>
                </c:pt>
                <c:pt idx="876">
                  <c:v>141</c:v>
                </c:pt>
                <c:pt idx="877">
                  <c:v>141</c:v>
                </c:pt>
                <c:pt idx="878">
                  <c:v>141</c:v>
                </c:pt>
                <c:pt idx="879">
                  <c:v>140</c:v>
                </c:pt>
                <c:pt idx="880">
                  <c:v>140</c:v>
                </c:pt>
                <c:pt idx="881">
                  <c:v>140</c:v>
                </c:pt>
                <c:pt idx="882">
                  <c:v>140</c:v>
                </c:pt>
                <c:pt idx="883">
                  <c:v>140</c:v>
                </c:pt>
                <c:pt idx="884">
                  <c:v>140</c:v>
                </c:pt>
                <c:pt idx="885">
                  <c:v>140</c:v>
                </c:pt>
                <c:pt idx="886">
                  <c:v>140</c:v>
                </c:pt>
                <c:pt idx="887">
                  <c:v>140</c:v>
                </c:pt>
                <c:pt idx="888">
                  <c:v>140</c:v>
                </c:pt>
                <c:pt idx="889">
                  <c:v>140</c:v>
                </c:pt>
                <c:pt idx="890">
                  <c:v>141</c:v>
                </c:pt>
                <c:pt idx="891">
                  <c:v>141</c:v>
                </c:pt>
                <c:pt idx="892">
                  <c:v>141</c:v>
                </c:pt>
                <c:pt idx="893">
                  <c:v>141</c:v>
                </c:pt>
                <c:pt idx="894">
                  <c:v>141</c:v>
                </c:pt>
                <c:pt idx="895">
                  <c:v>141</c:v>
                </c:pt>
                <c:pt idx="896">
                  <c:v>141</c:v>
                </c:pt>
                <c:pt idx="897">
                  <c:v>141</c:v>
                </c:pt>
                <c:pt idx="898">
                  <c:v>141</c:v>
                </c:pt>
                <c:pt idx="899">
                  <c:v>141</c:v>
                </c:pt>
                <c:pt idx="900">
                  <c:v>141</c:v>
                </c:pt>
                <c:pt idx="901">
                  <c:v>141</c:v>
                </c:pt>
                <c:pt idx="902">
                  <c:v>142</c:v>
                </c:pt>
                <c:pt idx="903">
                  <c:v>142</c:v>
                </c:pt>
                <c:pt idx="904">
                  <c:v>142</c:v>
                </c:pt>
                <c:pt idx="905">
                  <c:v>142</c:v>
                </c:pt>
                <c:pt idx="906">
                  <c:v>141</c:v>
                </c:pt>
                <c:pt idx="907">
                  <c:v>142</c:v>
                </c:pt>
                <c:pt idx="908">
                  <c:v>142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142</c:v>
                </c:pt>
                <c:pt idx="914">
                  <c:v>142</c:v>
                </c:pt>
                <c:pt idx="915">
                  <c:v>142</c:v>
                </c:pt>
                <c:pt idx="916">
                  <c:v>141</c:v>
                </c:pt>
                <c:pt idx="917">
                  <c:v>141</c:v>
                </c:pt>
                <c:pt idx="918">
                  <c:v>141</c:v>
                </c:pt>
                <c:pt idx="919">
                  <c:v>141</c:v>
                </c:pt>
                <c:pt idx="920">
                  <c:v>141</c:v>
                </c:pt>
                <c:pt idx="921">
                  <c:v>141</c:v>
                </c:pt>
                <c:pt idx="922">
                  <c:v>141</c:v>
                </c:pt>
                <c:pt idx="923">
                  <c:v>141</c:v>
                </c:pt>
                <c:pt idx="924">
                  <c:v>141</c:v>
                </c:pt>
                <c:pt idx="925">
                  <c:v>141</c:v>
                </c:pt>
                <c:pt idx="926">
                  <c:v>141</c:v>
                </c:pt>
                <c:pt idx="927">
                  <c:v>141</c:v>
                </c:pt>
                <c:pt idx="928">
                  <c:v>141</c:v>
                </c:pt>
                <c:pt idx="929">
                  <c:v>142</c:v>
                </c:pt>
                <c:pt idx="930">
                  <c:v>142</c:v>
                </c:pt>
                <c:pt idx="931">
                  <c:v>142</c:v>
                </c:pt>
                <c:pt idx="932">
                  <c:v>142</c:v>
                </c:pt>
                <c:pt idx="933">
                  <c:v>143</c:v>
                </c:pt>
                <c:pt idx="934">
                  <c:v>142</c:v>
                </c:pt>
                <c:pt idx="935">
                  <c:v>142</c:v>
                </c:pt>
                <c:pt idx="936">
                  <c:v>142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142</c:v>
                </c:pt>
                <c:pt idx="966">
                  <c:v>142</c:v>
                </c:pt>
                <c:pt idx="967">
                  <c:v>142</c:v>
                </c:pt>
                <c:pt idx="968">
                  <c:v>142</c:v>
                </c:pt>
                <c:pt idx="969">
                  <c:v>142</c:v>
                </c:pt>
                <c:pt idx="970">
                  <c:v>142</c:v>
                </c:pt>
                <c:pt idx="971">
                  <c:v>142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142</c:v>
                </c:pt>
                <c:pt idx="979">
                  <c:v>142</c:v>
                </c:pt>
                <c:pt idx="980">
                  <c:v>142</c:v>
                </c:pt>
                <c:pt idx="981">
                  <c:v>142</c:v>
                </c:pt>
                <c:pt idx="982">
                  <c:v>141</c:v>
                </c:pt>
                <c:pt idx="983">
                  <c:v>141</c:v>
                </c:pt>
                <c:pt idx="984">
                  <c:v>141</c:v>
                </c:pt>
                <c:pt idx="985">
                  <c:v>141</c:v>
                </c:pt>
                <c:pt idx="986">
                  <c:v>141</c:v>
                </c:pt>
                <c:pt idx="987">
                  <c:v>141</c:v>
                </c:pt>
                <c:pt idx="988">
                  <c:v>142</c:v>
                </c:pt>
                <c:pt idx="989">
                  <c:v>142</c:v>
                </c:pt>
                <c:pt idx="990">
                  <c:v>142</c:v>
                </c:pt>
                <c:pt idx="991">
                  <c:v>142</c:v>
                </c:pt>
                <c:pt idx="992">
                  <c:v>142</c:v>
                </c:pt>
                <c:pt idx="993">
                  <c:v>142</c:v>
                </c:pt>
                <c:pt idx="994">
                  <c:v>142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142</c:v>
                </c:pt>
                <c:pt idx="1013">
                  <c:v>142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142</c:v>
                </c:pt>
                <c:pt idx="1055">
                  <c:v>142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142</c:v>
                </c:pt>
                <c:pt idx="1112">
                  <c:v>142</c:v>
                </c:pt>
                <c:pt idx="1113">
                  <c:v>142</c:v>
                </c:pt>
                <c:pt idx="1114">
                  <c:v>142</c:v>
                </c:pt>
                <c:pt idx="1115">
                  <c:v>141</c:v>
                </c:pt>
                <c:pt idx="1116">
                  <c:v>142</c:v>
                </c:pt>
                <c:pt idx="1117">
                  <c:v>142</c:v>
                </c:pt>
                <c:pt idx="1118">
                  <c:v>142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2"/>
          <c:order val="2"/>
          <c:tx>
            <c:strRef>
              <c:f>'HR Chart Data'!$G$7</c:f>
              <c:strCache>
                <c:ptCount val="1"/>
                <c:pt idx="0">
                  <c:v> UT1</c:v>
                </c:pt>
              </c:strCache>
            </c:strRef>
          </c:tx>
          <c:spPr>
            <a:solidFill>
              <a:srgbClr val="92D05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[0]!HRData3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143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143</c:v>
                </c:pt>
                <c:pt idx="910">
                  <c:v>143</c:v>
                </c:pt>
                <c:pt idx="911">
                  <c:v>143</c:v>
                </c:pt>
                <c:pt idx="912">
                  <c:v>143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143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143</c:v>
                </c:pt>
                <c:pt idx="938">
                  <c:v>143</c:v>
                </c:pt>
                <c:pt idx="939">
                  <c:v>143</c:v>
                </c:pt>
                <c:pt idx="940">
                  <c:v>143</c:v>
                </c:pt>
                <c:pt idx="941">
                  <c:v>143</c:v>
                </c:pt>
                <c:pt idx="942">
                  <c:v>143</c:v>
                </c:pt>
                <c:pt idx="943">
                  <c:v>143</c:v>
                </c:pt>
                <c:pt idx="944">
                  <c:v>143</c:v>
                </c:pt>
                <c:pt idx="945">
                  <c:v>144</c:v>
                </c:pt>
                <c:pt idx="946">
                  <c:v>144</c:v>
                </c:pt>
                <c:pt idx="947">
                  <c:v>144</c:v>
                </c:pt>
                <c:pt idx="948">
                  <c:v>144</c:v>
                </c:pt>
                <c:pt idx="949">
                  <c:v>144</c:v>
                </c:pt>
                <c:pt idx="950">
                  <c:v>144</c:v>
                </c:pt>
                <c:pt idx="951">
                  <c:v>144</c:v>
                </c:pt>
                <c:pt idx="952">
                  <c:v>144</c:v>
                </c:pt>
                <c:pt idx="953">
                  <c:v>144</c:v>
                </c:pt>
                <c:pt idx="954">
                  <c:v>145</c:v>
                </c:pt>
                <c:pt idx="955">
                  <c:v>144</c:v>
                </c:pt>
                <c:pt idx="956">
                  <c:v>144</c:v>
                </c:pt>
                <c:pt idx="957">
                  <c:v>144</c:v>
                </c:pt>
                <c:pt idx="958">
                  <c:v>144</c:v>
                </c:pt>
                <c:pt idx="959">
                  <c:v>144</c:v>
                </c:pt>
                <c:pt idx="960">
                  <c:v>144</c:v>
                </c:pt>
                <c:pt idx="961">
                  <c:v>143</c:v>
                </c:pt>
                <c:pt idx="962">
                  <c:v>143</c:v>
                </c:pt>
                <c:pt idx="963">
                  <c:v>143</c:v>
                </c:pt>
                <c:pt idx="964">
                  <c:v>143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143</c:v>
                </c:pt>
                <c:pt idx="973">
                  <c:v>143</c:v>
                </c:pt>
                <c:pt idx="974">
                  <c:v>144</c:v>
                </c:pt>
                <c:pt idx="975">
                  <c:v>144</c:v>
                </c:pt>
                <c:pt idx="976">
                  <c:v>143</c:v>
                </c:pt>
                <c:pt idx="977">
                  <c:v>143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143</c:v>
                </c:pt>
                <c:pt idx="996">
                  <c:v>143</c:v>
                </c:pt>
                <c:pt idx="997">
                  <c:v>143</c:v>
                </c:pt>
                <c:pt idx="998">
                  <c:v>143</c:v>
                </c:pt>
                <c:pt idx="999">
                  <c:v>143</c:v>
                </c:pt>
                <c:pt idx="1000">
                  <c:v>143</c:v>
                </c:pt>
                <c:pt idx="1001">
                  <c:v>143</c:v>
                </c:pt>
                <c:pt idx="1002">
                  <c:v>143</c:v>
                </c:pt>
                <c:pt idx="1003">
                  <c:v>143</c:v>
                </c:pt>
                <c:pt idx="1004">
                  <c:v>143</c:v>
                </c:pt>
                <c:pt idx="1005">
                  <c:v>143</c:v>
                </c:pt>
                <c:pt idx="1006">
                  <c:v>143</c:v>
                </c:pt>
                <c:pt idx="1007">
                  <c:v>144</c:v>
                </c:pt>
                <c:pt idx="1008">
                  <c:v>144</c:v>
                </c:pt>
                <c:pt idx="1009">
                  <c:v>144</c:v>
                </c:pt>
                <c:pt idx="1010">
                  <c:v>143</c:v>
                </c:pt>
                <c:pt idx="1011">
                  <c:v>143</c:v>
                </c:pt>
                <c:pt idx="1012">
                  <c:v>-4000</c:v>
                </c:pt>
                <c:pt idx="1013">
                  <c:v>-4000</c:v>
                </c:pt>
                <c:pt idx="1014">
                  <c:v>143</c:v>
                </c:pt>
                <c:pt idx="1015">
                  <c:v>143</c:v>
                </c:pt>
                <c:pt idx="1016">
                  <c:v>144</c:v>
                </c:pt>
                <c:pt idx="1017">
                  <c:v>144</c:v>
                </c:pt>
                <c:pt idx="1018">
                  <c:v>145</c:v>
                </c:pt>
                <c:pt idx="1019">
                  <c:v>145</c:v>
                </c:pt>
                <c:pt idx="1020">
                  <c:v>145</c:v>
                </c:pt>
                <c:pt idx="1021">
                  <c:v>144</c:v>
                </c:pt>
                <c:pt idx="1022">
                  <c:v>144</c:v>
                </c:pt>
                <c:pt idx="1023">
                  <c:v>144</c:v>
                </c:pt>
                <c:pt idx="1024">
                  <c:v>144</c:v>
                </c:pt>
                <c:pt idx="1025">
                  <c:v>144</c:v>
                </c:pt>
                <c:pt idx="1026">
                  <c:v>144</c:v>
                </c:pt>
                <c:pt idx="1027">
                  <c:v>144</c:v>
                </c:pt>
                <c:pt idx="1028">
                  <c:v>145</c:v>
                </c:pt>
                <c:pt idx="1029">
                  <c:v>145</c:v>
                </c:pt>
                <c:pt idx="1030">
                  <c:v>145</c:v>
                </c:pt>
                <c:pt idx="1031">
                  <c:v>146</c:v>
                </c:pt>
                <c:pt idx="1032">
                  <c:v>146</c:v>
                </c:pt>
                <c:pt idx="1033">
                  <c:v>146</c:v>
                </c:pt>
                <c:pt idx="1034">
                  <c:v>146</c:v>
                </c:pt>
                <c:pt idx="1035">
                  <c:v>145</c:v>
                </c:pt>
                <c:pt idx="1036">
                  <c:v>145</c:v>
                </c:pt>
                <c:pt idx="1037">
                  <c:v>145</c:v>
                </c:pt>
                <c:pt idx="1038">
                  <c:v>144</c:v>
                </c:pt>
                <c:pt idx="1039">
                  <c:v>144</c:v>
                </c:pt>
                <c:pt idx="1040">
                  <c:v>144</c:v>
                </c:pt>
                <c:pt idx="1041">
                  <c:v>144</c:v>
                </c:pt>
                <c:pt idx="1042">
                  <c:v>144</c:v>
                </c:pt>
                <c:pt idx="1043">
                  <c:v>144</c:v>
                </c:pt>
                <c:pt idx="1044">
                  <c:v>144</c:v>
                </c:pt>
                <c:pt idx="1045">
                  <c:v>144</c:v>
                </c:pt>
                <c:pt idx="1046">
                  <c:v>144</c:v>
                </c:pt>
                <c:pt idx="1047">
                  <c:v>144</c:v>
                </c:pt>
                <c:pt idx="1048">
                  <c:v>144</c:v>
                </c:pt>
                <c:pt idx="1049">
                  <c:v>144</c:v>
                </c:pt>
                <c:pt idx="1050">
                  <c:v>144</c:v>
                </c:pt>
                <c:pt idx="1051">
                  <c:v>144</c:v>
                </c:pt>
                <c:pt idx="1052">
                  <c:v>143</c:v>
                </c:pt>
                <c:pt idx="1053">
                  <c:v>143</c:v>
                </c:pt>
                <c:pt idx="1054">
                  <c:v>-4000</c:v>
                </c:pt>
                <c:pt idx="1055">
                  <c:v>-4000</c:v>
                </c:pt>
                <c:pt idx="1056">
                  <c:v>143</c:v>
                </c:pt>
                <c:pt idx="1057">
                  <c:v>143</c:v>
                </c:pt>
                <c:pt idx="1058">
                  <c:v>143</c:v>
                </c:pt>
                <c:pt idx="1059">
                  <c:v>143</c:v>
                </c:pt>
                <c:pt idx="1060">
                  <c:v>143</c:v>
                </c:pt>
                <c:pt idx="1061">
                  <c:v>143</c:v>
                </c:pt>
                <c:pt idx="1062">
                  <c:v>143</c:v>
                </c:pt>
                <c:pt idx="1063">
                  <c:v>144</c:v>
                </c:pt>
                <c:pt idx="1064">
                  <c:v>144</c:v>
                </c:pt>
                <c:pt idx="1065">
                  <c:v>144</c:v>
                </c:pt>
                <c:pt idx="1066">
                  <c:v>144</c:v>
                </c:pt>
                <c:pt idx="1067">
                  <c:v>145</c:v>
                </c:pt>
                <c:pt idx="1068">
                  <c:v>145</c:v>
                </c:pt>
                <c:pt idx="1069">
                  <c:v>144</c:v>
                </c:pt>
                <c:pt idx="1070">
                  <c:v>144</c:v>
                </c:pt>
                <c:pt idx="1071">
                  <c:v>143</c:v>
                </c:pt>
                <c:pt idx="1072">
                  <c:v>143</c:v>
                </c:pt>
                <c:pt idx="1073">
                  <c:v>143</c:v>
                </c:pt>
                <c:pt idx="1074">
                  <c:v>143</c:v>
                </c:pt>
                <c:pt idx="1075">
                  <c:v>143</c:v>
                </c:pt>
                <c:pt idx="1076">
                  <c:v>144</c:v>
                </c:pt>
                <c:pt idx="1077">
                  <c:v>144</c:v>
                </c:pt>
                <c:pt idx="1078">
                  <c:v>144</c:v>
                </c:pt>
                <c:pt idx="1079">
                  <c:v>145</c:v>
                </c:pt>
                <c:pt idx="1080">
                  <c:v>145</c:v>
                </c:pt>
                <c:pt idx="1081">
                  <c:v>145</c:v>
                </c:pt>
                <c:pt idx="1082">
                  <c:v>144</c:v>
                </c:pt>
                <c:pt idx="1083">
                  <c:v>144</c:v>
                </c:pt>
                <c:pt idx="1084">
                  <c:v>143</c:v>
                </c:pt>
                <c:pt idx="1085">
                  <c:v>143</c:v>
                </c:pt>
                <c:pt idx="1086">
                  <c:v>143</c:v>
                </c:pt>
                <c:pt idx="1087">
                  <c:v>143</c:v>
                </c:pt>
                <c:pt idx="1088">
                  <c:v>143</c:v>
                </c:pt>
                <c:pt idx="1089">
                  <c:v>143</c:v>
                </c:pt>
                <c:pt idx="1090">
                  <c:v>143</c:v>
                </c:pt>
                <c:pt idx="1091">
                  <c:v>143</c:v>
                </c:pt>
                <c:pt idx="1092">
                  <c:v>143</c:v>
                </c:pt>
                <c:pt idx="1093">
                  <c:v>143</c:v>
                </c:pt>
                <c:pt idx="1094">
                  <c:v>143</c:v>
                </c:pt>
                <c:pt idx="1095">
                  <c:v>143</c:v>
                </c:pt>
                <c:pt idx="1096">
                  <c:v>143</c:v>
                </c:pt>
                <c:pt idx="1097">
                  <c:v>143</c:v>
                </c:pt>
                <c:pt idx="1098">
                  <c:v>143</c:v>
                </c:pt>
                <c:pt idx="1099">
                  <c:v>143</c:v>
                </c:pt>
                <c:pt idx="1100">
                  <c:v>143</c:v>
                </c:pt>
                <c:pt idx="1101">
                  <c:v>143</c:v>
                </c:pt>
                <c:pt idx="1102">
                  <c:v>143</c:v>
                </c:pt>
                <c:pt idx="1103">
                  <c:v>143</c:v>
                </c:pt>
                <c:pt idx="1104">
                  <c:v>143</c:v>
                </c:pt>
                <c:pt idx="1105">
                  <c:v>143</c:v>
                </c:pt>
                <c:pt idx="1106">
                  <c:v>143</c:v>
                </c:pt>
                <c:pt idx="1107">
                  <c:v>143</c:v>
                </c:pt>
                <c:pt idx="1108">
                  <c:v>143</c:v>
                </c:pt>
                <c:pt idx="1109">
                  <c:v>143</c:v>
                </c:pt>
                <c:pt idx="1110">
                  <c:v>143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143</c:v>
                </c:pt>
                <c:pt idx="1120">
                  <c:v>143</c:v>
                </c:pt>
                <c:pt idx="1121">
                  <c:v>143</c:v>
                </c:pt>
                <c:pt idx="1122">
                  <c:v>144</c:v>
                </c:pt>
                <c:pt idx="1123">
                  <c:v>144</c:v>
                </c:pt>
                <c:pt idx="1124">
                  <c:v>144</c:v>
                </c:pt>
                <c:pt idx="1125">
                  <c:v>144</c:v>
                </c:pt>
                <c:pt idx="1126">
                  <c:v>144</c:v>
                </c:pt>
                <c:pt idx="1127">
                  <c:v>144</c:v>
                </c:pt>
                <c:pt idx="1128">
                  <c:v>144</c:v>
                </c:pt>
                <c:pt idx="1129">
                  <c:v>145</c:v>
                </c:pt>
                <c:pt idx="1130">
                  <c:v>145</c:v>
                </c:pt>
                <c:pt idx="1131">
                  <c:v>145</c:v>
                </c:pt>
                <c:pt idx="1132">
                  <c:v>144</c:v>
                </c:pt>
                <c:pt idx="1133">
                  <c:v>144</c:v>
                </c:pt>
                <c:pt idx="1134">
                  <c:v>144</c:v>
                </c:pt>
                <c:pt idx="1135">
                  <c:v>144</c:v>
                </c:pt>
                <c:pt idx="1136">
                  <c:v>144</c:v>
                </c:pt>
                <c:pt idx="1137">
                  <c:v>144</c:v>
                </c:pt>
                <c:pt idx="1138">
                  <c:v>144</c:v>
                </c:pt>
                <c:pt idx="1139">
                  <c:v>144</c:v>
                </c:pt>
                <c:pt idx="1140">
                  <c:v>144</c:v>
                </c:pt>
                <c:pt idx="1141">
                  <c:v>144</c:v>
                </c:pt>
                <c:pt idx="1142">
                  <c:v>144</c:v>
                </c:pt>
                <c:pt idx="1143">
                  <c:v>144</c:v>
                </c:pt>
                <c:pt idx="1144">
                  <c:v>144</c:v>
                </c:pt>
                <c:pt idx="1145">
                  <c:v>144</c:v>
                </c:pt>
                <c:pt idx="1146">
                  <c:v>144</c:v>
                </c:pt>
                <c:pt idx="1147">
                  <c:v>145</c:v>
                </c:pt>
                <c:pt idx="1148">
                  <c:v>145</c:v>
                </c:pt>
                <c:pt idx="1149">
                  <c:v>145</c:v>
                </c:pt>
                <c:pt idx="1150">
                  <c:v>145</c:v>
                </c:pt>
                <c:pt idx="1151">
                  <c:v>145</c:v>
                </c:pt>
                <c:pt idx="1152">
                  <c:v>145</c:v>
                </c:pt>
                <c:pt idx="1153">
                  <c:v>145</c:v>
                </c:pt>
                <c:pt idx="1154">
                  <c:v>145</c:v>
                </c:pt>
                <c:pt idx="1155">
                  <c:v>145</c:v>
                </c:pt>
                <c:pt idx="1156">
                  <c:v>145</c:v>
                </c:pt>
                <c:pt idx="1157">
                  <c:v>145</c:v>
                </c:pt>
                <c:pt idx="1158">
                  <c:v>145</c:v>
                </c:pt>
                <c:pt idx="1159">
                  <c:v>144</c:v>
                </c:pt>
                <c:pt idx="1160">
                  <c:v>144</c:v>
                </c:pt>
                <c:pt idx="1161">
                  <c:v>144</c:v>
                </c:pt>
                <c:pt idx="1162">
                  <c:v>144</c:v>
                </c:pt>
                <c:pt idx="1163">
                  <c:v>144</c:v>
                </c:pt>
                <c:pt idx="1164">
                  <c:v>144</c:v>
                </c:pt>
                <c:pt idx="1165">
                  <c:v>144</c:v>
                </c:pt>
                <c:pt idx="1166">
                  <c:v>145</c:v>
                </c:pt>
                <c:pt idx="1167">
                  <c:v>145</c:v>
                </c:pt>
                <c:pt idx="1168">
                  <c:v>144</c:v>
                </c:pt>
                <c:pt idx="1169">
                  <c:v>144</c:v>
                </c:pt>
                <c:pt idx="1170">
                  <c:v>144</c:v>
                </c:pt>
                <c:pt idx="1171">
                  <c:v>144</c:v>
                </c:pt>
                <c:pt idx="1172">
                  <c:v>145</c:v>
                </c:pt>
                <c:pt idx="1173">
                  <c:v>144</c:v>
                </c:pt>
                <c:pt idx="1174">
                  <c:v>144</c:v>
                </c:pt>
                <c:pt idx="1175">
                  <c:v>144</c:v>
                </c:pt>
                <c:pt idx="1176">
                  <c:v>144</c:v>
                </c:pt>
                <c:pt idx="1177">
                  <c:v>144</c:v>
                </c:pt>
                <c:pt idx="1178">
                  <c:v>144</c:v>
                </c:pt>
                <c:pt idx="1179">
                  <c:v>144</c:v>
                </c:pt>
                <c:pt idx="1180">
                  <c:v>144</c:v>
                </c:pt>
                <c:pt idx="1181">
                  <c:v>144</c:v>
                </c:pt>
                <c:pt idx="1182">
                  <c:v>144</c:v>
                </c:pt>
                <c:pt idx="1183">
                  <c:v>144</c:v>
                </c:pt>
                <c:pt idx="1184">
                  <c:v>144</c:v>
                </c:pt>
                <c:pt idx="1185">
                  <c:v>144</c:v>
                </c:pt>
                <c:pt idx="1186">
                  <c:v>144</c:v>
                </c:pt>
                <c:pt idx="1187">
                  <c:v>144</c:v>
                </c:pt>
              </c:numCache>
            </c:numRef>
          </c:val>
        </c:ser>
        <c:ser>
          <c:idx val="3"/>
          <c:order val="3"/>
          <c:tx>
            <c:strRef>
              <c:f>'HR Chart Data'!$H$7</c:f>
              <c:strCache>
                <c:ptCount val="1"/>
                <c:pt idx="0">
                  <c:v> AT</c:v>
                </c:pt>
              </c:strCache>
            </c:strRef>
          </c:tx>
          <c:spPr>
            <a:solidFill>
              <a:srgbClr val="00B0F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[0]!HRData4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4"/>
          <c:order val="4"/>
          <c:tx>
            <c:strRef>
              <c:f>'HR Chart Data'!$I$7</c:f>
              <c:strCache>
                <c:ptCount val="1"/>
                <c:pt idx="0">
                  <c:v> TR</c:v>
                </c:pt>
              </c:strCache>
            </c:strRef>
          </c:tx>
          <c:spPr>
            <a:solidFill>
              <a:srgbClr val="7030A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[0]!HRData5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ser>
          <c:idx val="5"/>
          <c:order val="5"/>
          <c:tx>
            <c:strRef>
              <c:f>'HR Chart Data'!$J$7</c:f>
              <c:strCache>
                <c:ptCount val="1"/>
                <c:pt idx="0">
                  <c:v> AN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strRef>
              <c:f>[0]!HRChartData3</c:f>
              <c:strCache>
                <c:ptCount val="1188"/>
                <c:pt idx="0">
                  <c:v>Distance</c:v>
                </c:pt>
                <c:pt idx="1">
                  <c:v>3</c:v>
                </c:pt>
                <c:pt idx="2">
                  <c:v>15</c:v>
                </c:pt>
                <c:pt idx="3">
                  <c:v>29</c:v>
                </c:pt>
                <c:pt idx="4">
                  <c:v>42</c:v>
                </c:pt>
                <c:pt idx="5">
                  <c:v>55</c:v>
                </c:pt>
                <c:pt idx="6">
                  <c:v>69</c:v>
                </c:pt>
                <c:pt idx="7">
                  <c:v>82</c:v>
                </c:pt>
                <c:pt idx="8">
                  <c:v>95</c:v>
                </c:pt>
                <c:pt idx="9">
                  <c:v>108</c:v>
                </c:pt>
                <c:pt idx="10">
                  <c:v>120</c:v>
                </c:pt>
                <c:pt idx="11">
                  <c:v>133</c:v>
                </c:pt>
                <c:pt idx="12">
                  <c:v>146</c:v>
                </c:pt>
                <c:pt idx="13">
                  <c:v>159</c:v>
                </c:pt>
                <c:pt idx="14">
                  <c:v>172</c:v>
                </c:pt>
                <c:pt idx="15">
                  <c:v>185</c:v>
                </c:pt>
                <c:pt idx="16">
                  <c:v>198</c:v>
                </c:pt>
                <c:pt idx="17">
                  <c:v>211</c:v>
                </c:pt>
                <c:pt idx="18">
                  <c:v>224</c:v>
                </c:pt>
                <c:pt idx="19">
                  <c:v>237</c:v>
                </c:pt>
                <c:pt idx="20">
                  <c:v>250</c:v>
                </c:pt>
                <c:pt idx="21">
                  <c:v>264</c:v>
                </c:pt>
                <c:pt idx="22">
                  <c:v>277</c:v>
                </c:pt>
                <c:pt idx="23">
                  <c:v>290</c:v>
                </c:pt>
                <c:pt idx="24">
                  <c:v>303</c:v>
                </c:pt>
                <c:pt idx="25">
                  <c:v>316</c:v>
                </c:pt>
                <c:pt idx="26">
                  <c:v>329</c:v>
                </c:pt>
                <c:pt idx="27">
                  <c:v>342</c:v>
                </c:pt>
                <c:pt idx="28">
                  <c:v>355</c:v>
                </c:pt>
                <c:pt idx="29">
                  <c:v>367</c:v>
                </c:pt>
                <c:pt idx="30">
                  <c:v>380</c:v>
                </c:pt>
                <c:pt idx="31">
                  <c:v>393</c:v>
                </c:pt>
                <c:pt idx="32">
                  <c:v>406</c:v>
                </c:pt>
                <c:pt idx="33">
                  <c:v>418</c:v>
                </c:pt>
                <c:pt idx="34">
                  <c:v>431</c:v>
                </c:pt>
                <c:pt idx="35">
                  <c:v>444</c:v>
                </c:pt>
                <c:pt idx="36">
                  <c:v>456</c:v>
                </c:pt>
                <c:pt idx="37">
                  <c:v>469</c:v>
                </c:pt>
                <c:pt idx="38">
                  <c:v>482</c:v>
                </c:pt>
                <c:pt idx="39">
                  <c:v>494</c:v>
                </c:pt>
                <c:pt idx="40">
                  <c:v>507</c:v>
                </c:pt>
                <c:pt idx="41">
                  <c:v>520</c:v>
                </c:pt>
                <c:pt idx="42">
                  <c:v>532</c:v>
                </c:pt>
                <c:pt idx="43">
                  <c:v>545</c:v>
                </c:pt>
                <c:pt idx="44">
                  <c:v>557</c:v>
                </c:pt>
                <c:pt idx="45">
                  <c:v>570</c:v>
                </c:pt>
                <c:pt idx="46">
                  <c:v>583</c:v>
                </c:pt>
                <c:pt idx="47">
                  <c:v>595</c:v>
                </c:pt>
                <c:pt idx="48">
                  <c:v>608</c:v>
                </c:pt>
                <c:pt idx="49">
                  <c:v>620</c:v>
                </c:pt>
                <c:pt idx="50">
                  <c:v>633</c:v>
                </c:pt>
                <c:pt idx="51">
                  <c:v>646</c:v>
                </c:pt>
                <c:pt idx="52">
                  <c:v>658</c:v>
                </c:pt>
                <c:pt idx="53">
                  <c:v>671</c:v>
                </c:pt>
                <c:pt idx="54">
                  <c:v>684</c:v>
                </c:pt>
                <c:pt idx="55">
                  <c:v>696</c:v>
                </c:pt>
                <c:pt idx="56">
                  <c:v>708</c:v>
                </c:pt>
                <c:pt idx="57">
                  <c:v>721</c:v>
                </c:pt>
                <c:pt idx="58">
                  <c:v>734</c:v>
                </c:pt>
                <c:pt idx="59">
                  <c:v>746</c:v>
                </c:pt>
                <c:pt idx="60">
                  <c:v>758</c:v>
                </c:pt>
                <c:pt idx="61">
                  <c:v>771</c:v>
                </c:pt>
                <c:pt idx="62">
                  <c:v>783</c:v>
                </c:pt>
                <c:pt idx="63">
                  <c:v>796</c:v>
                </c:pt>
                <c:pt idx="64">
                  <c:v>809</c:v>
                </c:pt>
                <c:pt idx="65">
                  <c:v>822</c:v>
                </c:pt>
                <c:pt idx="66">
                  <c:v>835</c:v>
                </c:pt>
                <c:pt idx="67">
                  <c:v>847</c:v>
                </c:pt>
                <c:pt idx="68">
                  <c:v>860</c:v>
                </c:pt>
                <c:pt idx="69">
                  <c:v>872</c:v>
                </c:pt>
                <c:pt idx="70">
                  <c:v>885</c:v>
                </c:pt>
                <c:pt idx="71">
                  <c:v>897</c:v>
                </c:pt>
                <c:pt idx="72">
                  <c:v>910</c:v>
                </c:pt>
                <c:pt idx="73">
                  <c:v>923</c:v>
                </c:pt>
                <c:pt idx="74">
                  <c:v>935</c:v>
                </c:pt>
                <c:pt idx="75">
                  <c:v>948</c:v>
                </c:pt>
                <c:pt idx="76">
                  <c:v>961</c:v>
                </c:pt>
                <c:pt idx="77">
                  <c:v>974</c:v>
                </c:pt>
                <c:pt idx="78">
                  <c:v>986</c:v>
                </c:pt>
                <c:pt idx="79">
                  <c:v>999</c:v>
                </c:pt>
                <c:pt idx="80">
                  <c:v>1,012</c:v>
                </c:pt>
                <c:pt idx="81">
                  <c:v>1,024</c:v>
                </c:pt>
                <c:pt idx="82">
                  <c:v>1,037</c:v>
                </c:pt>
                <c:pt idx="83">
                  <c:v>1,049</c:v>
                </c:pt>
                <c:pt idx="84">
                  <c:v>1,062</c:v>
                </c:pt>
                <c:pt idx="85">
                  <c:v>1,074</c:v>
                </c:pt>
                <c:pt idx="86">
                  <c:v>1,087</c:v>
                </c:pt>
                <c:pt idx="87">
                  <c:v>1,099</c:v>
                </c:pt>
                <c:pt idx="88">
                  <c:v>1,112</c:v>
                </c:pt>
                <c:pt idx="89">
                  <c:v>1,124</c:v>
                </c:pt>
                <c:pt idx="90">
                  <c:v>1,137</c:v>
                </c:pt>
                <c:pt idx="91">
                  <c:v>1,149</c:v>
                </c:pt>
                <c:pt idx="92">
                  <c:v>1,162</c:v>
                </c:pt>
                <c:pt idx="93">
                  <c:v>1,175</c:v>
                </c:pt>
                <c:pt idx="94">
                  <c:v>1,187</c:v>
                </c:pt>
                <c:pt idx="95">
                  <c:v>1,200</c:v>
                </c:pt>
                <c:pt idx="96">
                  <c:v>1,213</c:v>
                </c:pt>
                <c:pt idx="97">
                  <c:v>1,226</c:v>
                </c:pt>
                <c:pt idx="98">
                  <c:v>1,238</c:v>
                </c:pt>
                <c:pt idx="99">
                  <c:v>1,251</c:v>
                </c:pt>
                <c:pt idx="100">
                  <c:v>1,263</c:v>
                </c:pt>
                <c:pt idx="101">
                  <c:v>1,276</c:v>
                </c:pt>
                <c:pt idx="102">
                  <c:v>1,289</c:v>
                </c:pt>
                <c:pt idx="103">
                  <c:v>1,301</c:v>
                </c:pt>
                <c:pt idx="104">
                  <c:v>1,314</c:v>
                </c:pt>
                <c:pt idx="105">
                  <c:v>1,326</c:v>
                </c:pt>
                <c:pt idx="106">
                  <c:v>1,339</c:v>
                </c:pt>
                <c:pt idx="107">
                  <c:v>1,352</c:v>
                </c:pt>
                <c:pt idx="108">
                  <c:v>1,365</c:v>
                </c:pt>
                <c:pt idx="109">
                  <c:v>1,378</c:v>
                </c:pt>
                <c:pt idx="110">
                  <c:v>1,390</c:v>
                </c:pt>
                <c:pt idx="111">
                  <c:v>1,403</c:v>
                </c:pt>
                <c:pt idx="112">
                  <c:v>1,416</c:v>
                </c:pt>
                <c:pt idx="113">
                  <c:v>1,428</c:v>
                </c:pt>
                <c:pt idx="114">
                  <c:v>1,441</c:v>
                </c:pt>
                <c:pt idx="115">
                  <c:v>1,453</c:v>
                </c:pt>
                <c:pt idx="116">
                  <c:v>1,466</c:v>
                </c:pt>
                <c:pt idx="117">
                  <c:v>1,479</c:v>
                </c:pt>
                <c:pt idx="118">
                  <c:v>1,492</c:v>
                </c:pt>
                <c:pt idx="119">
                  <c:v>1,504</c:v>
                </c:pt>
                <c:pt idx="120">
                  <c:v>1,517</c:v>
                </c:pt>
                <c:pt idx="121">
                  <c:v>1,530</c:v>
                </c:pt>
                <c:pt idx="122">
                  <c:v>1,542</c:v>
                </c:pt>
                <c:pt idx="123">
                  <c:v>1,555</c:v>
                </c:pt>
                <c:pt idx="124">
                  <c:v>1,567</c:v>
                </c:pt>
                <c:pt idx="125">
                  <c:v>1,580</c:v>
                </c:pt>
                <c:pt idx="126">
                  <c:v>1,593</c:v>
                </c:pt>
                <c:pt idx="127">
                  <c:v>1,605</c:v>
                </c:pt>
                <c:pt idx="128">
                  <c:v>1,618</c:v>
                </c:pt>
                <c:pt idx="129">
                  <c:v>1,630</c:v>
                </c:pt>
                <c:pt idx="130">
                  <c:v>1,643</c:v>
                </c:pt>
                <c:pt idx="131">
                  <c:v>1,656</c:v>
                </c:pt>
                <c:pt idx="132">
                  <c:v>1,668</c:v>
                </c:pt>
                <c:pt idx="133">
                  <c:v>1,681</c:v>
                </c:pt>
                <c:pt idx="134">
                  <c:v>1,694</c:v>
                </c:pt>
                <c:pt idx="135">
                  <c:v>1,707</c:v>
                </c:pt>
                <c:pt idx="136">
                  <c:v>1,719</c:v>
                </c:pt>
                <c:pt idx="137">
                  <c:v>1,732</c:v>
                </c:pt>
                <c:pt idx="138">
                  <c:v>1,745</c:v>
                </c:pt>
                <c:pt idx="139">
                  <c:v>1,757</c:v>
                </c:pt>
                <c:pt idx="140">
                  <c:v>1,770</c:v>
                </c:pt>
                <c:pt idx="141">
                  <c:v>1,783</c:v>
                </c:pt>
                <c:pt idx="142">
                  <c:v>1,795</c:v>
                </c:pt>
                <c:pt idx="143">
                  <c:v>1,808</c:v>
                </c:pt>
                <c:pt idx="144">
                  <c:v>1,820</c:v>
                </c:pt>
                <c:pt idx="145">
                  <c:v>1,833</c:v>
                </c:pt>
                <c:pt idx="146">
                  <c:v>1,846</c:v>
                </c:pt>
                <c:pt idx="147">
                  <c:v>1,859</c:v>
                </c:pt>
                <c:pt idx="148">
                  <c:v>1,871</c:v>
                </c:pt>
                <c:pt idx="149">
                  <c:v>1,884</c:v>
                </c:pt>
                <c:pt idx="150">
                  <c:v>1,896</c:v>
                </c:pt>
                <c:pt idx="151">
                  <c:v>1,909</c:v>
                </c:pt>
                <c:pt idx="152">
                  <c:v>1,921</c:v>
                </c:pt>
                <c:pt idx="153">
                  <c:v>1,933</c:v>
                </c:pt>
                <c:pt idx="154">
                  <c:v>1,946</c:v>
                </c:pt>
                <c:pt idx="155">
                  <c:v>1,959</c:v>
                </c:pt>
                <c:pt idx="156">
                  <c:v>1,971</c:v>
                </c:pt>
                <c:pt idx="157">
                  <c:v>1,984</c:v>
                </c:pt>
                <c:pt idx="158">
                  <c:v>1,997</c:v>
                </c:pt>
                <c:pt idx="159">
                  <c:v>2,009</c:v>
                </c:pt>
                <c:pt idx="160">
                  <c:v>2,021</c:v>
                </c:pt>
                <c:pt idx="161">
                  <c:v>2,034</c:v>
                </c:pt>
                <c:pt idx="162">
                  <c:v>2,047</c:v>
                </c:pt>
                <c:pt idx="163">
                  <c:v>2,060</c:v>
                </c:pt>
                <c:pt idx="164">
                  <c:v>2,072</c:v>
                </c:pt>
                <c:pt idx="165">
                  <c:v>2,085</c:v>
                </c:pt>
                <c:pt idx="166">
                  <c:v>2,097</c:v>
                </c:pt>
                <c:pt idx="167">
                  <c:v>2,110</c:v>
                </c:pt>
                <c:pt idx="168">
                  <c:v>2,123</c:v>
                </c:pt>
                <c:pt idx="169">
                  <c:v>2,135</c:v>
                </c:pt>
                <c:pt idx="170">
                  <c:v>2,148</c:v>
                </c:pt>
                <c:pt idx="171">
                  <c:v>2,160</c:v>
                </c:pt>
                <c:pt idx="172">
                  <c:v>2,173</c:v>
                </c:pt>
                <c:pt idx="173">
                  <c:v>2,186</c:v>
                </c:pt>
                <c:pt idx="174">
                  <c:v>2,199</c:v>
                </c:pt>
                <c:pt idx="175">
                  <c:v>2,211</c:v>
                </c:pt>
                <c:pt idx="176">
                  <c:v>2,224</c:v>
                </c:pt>
                <c:pt idx="177">
                  <c:v>2,237</c:v>
                </c:pt>
                <c:pt idx="178">
                  <c:v>2,249</c:v>
                </c:pt>
                <c:pt idx="179">
                  <c:v>2,262</c:v>
                </c:pt>
                <c:pt idx="180">
                  <c:v>2,275</c:v>
                </c:pt>
                <c:pt idx="181">
                  <c:v>2,287</c:v>
                </c:pt>
                <c:pt idx="182">
                  <c:v>2,300</c:v>
                </c:pt>
                <c:pt idx="183">
                  <c:v>2,312</c:v>
                </c:pt>
                <c:pt idx="184">
                  <c:v>2,325</c:v>
                </c:pt>
                <c:pt idx="185">
                  <c:v>2,337</c:v>
                </c:pt>
                <c:pt idx="186">
                  <c:v>2,350</c:v>
                </c:pt>
                <c:pt idx="187">
                  <c:v>2,363</c:v>
                </c:pt>
                <c:pt idx="188">
                  <c:v>2,376</c:v>
                </c:pt>
                <c:pt idx="189">
                  <c:v>2,388</c:v>
                </c:pt>
                <c:pt idx="190">
                  <c:v>2,401</c:v>
                </c:pt>
                <c:pt idx="191">
                  <c:v>2,413</c:v>
                </c:pt>
                <c:pt idx="192">
                  <c:v>2,426</c:v>
                </c:pt>
                <c:pt idx="193">
                  <c:v>2,439</c:v>
                </c:pt>
                <c:pt idx="194">
                  <c:v>2,451</c:v>
                </c:pt>
                <c:pt idx="195">
                  <c:v>2,464</c:v>
                </c:pt>
                <c:pt idx="196">
                  <c:v>2,476</c:v>
                </c:pt>
                <c:pt idx="197">
                  <c:v>2,489</c:v>
                </c:pt>
                <c:pt idx="198">
                  <c:v>2,501</c:v>
                </c:pt>
                <c:pt idx="199">
                  <c:v>2,514</c:v>
                </c:pt>
                <c:pt idx="200">
                  <c:v>2,527</c:v>
                </c:pt>
                <c:pt idx="201">
                  <c:v>2,539</c:v>
                </c:pt>
                <c:pt idx="202">
                  <c:v>2,552</c:v>
                </c:pt>
                <c:pt idx="203">
                  <c:v>2,565</c:v>
                </c:pt>
                <c:pt idx="204">
                  <c:v>2,577</c:v>
                </c:pt>
                <c:pt idx="205">
                  <c:v>2,590</c:v>
                </c:pt>
                <c:pt idx="206">
                  <c:v>2,602</c:v>
                </c:pt>
                <c:pt idx="207">
                  <c:v>2,615</c:v>
                </c:pt>
                <c:pt idx="208">
                  <c:v>2,628</c:v>
                </c:pt>
                <c:pt idx="209">
                  <c:v>2,641</c:v>
                </c:pt>
                <c:pt idx="210">
                  <c:v>2,654</c:v>
                </c:pt>
                <c:pt idx="211">
                  <c:v>2,666</c:v>
                </c:pt>
                <c:pt idx="212">
                  <c:v>2,679</c:v>
                </c:pt>
                <c:pt idx="213">
                  <c:v>2,692</c:v>
                </c:pt>
                <c:pt idx="214">
                  <c:v>2,704</c:v>
                </c:pt>
                <c:pt idx="215">
                  <c:v>2,717</c:v>
                </c:pt>
                <c:pt idx="216">
                  <c:v>2,729</c:v>
                </c:pt>
                <c:pt idx="217">
                  <c:v>2,742</c:v>
                </c:pt>
                <c:pt idx="218">
                  <c:v>2,755</c:v>
                </c:pt>
                <c:pt idx="219">
                  <c:v>2,767</c:v>
                </c:pt>
                <c:pt idx="220">
                  <c:v>2,780</c:v>
                </c:pt>
                <c:pt idx="221">
                  <c:v>2,793</c:v>
                </c:pt>
                <c:pt idx="222">
                  <c:v>2,806</c:v>
                </c:pt>
                <c:pt idx="223">
                  <c:v>2,819</c:v>
                </c:pt>
                <c:pt idx="224">
                  <c:v>2,832</c:v>
                </c:pt>
                <c:pt idx="225">
                  <c:v>2,844</c:v>
                </c:pt>
                <c:pt idx="226">
                  <c:v>2,857</c:v>
                </c:pt>
                <c:pt idx="227">
                  <c:v>2,870</c:v>
                </c:pt>
                <c:pt idx="228">
                  <c:v>2,883</c:v>
                </c:pt>
                <c:pt idx="229">
                  <c:v>2,895</c:v>
                </c:pt>
                <c:pt idx="230">
                  <c:v>2,908</c:v>
                </c:pt>
                <c:pt idx="231">
                  <c:v>2,921</c:v>
                </c:pt>
                <c:pt idx="232">
                  <c:v>2,933</c:v>
                </c:pt>
                <c:pt idx="233">
                  <c:v>2,946</c:v>
                </c:pt>
                <c:pt idx="234">
                  <c:v>2,959</c:v>
                </c:pt>
                <c:pt idx="235">
                  <c:v>2,971</c:v>
                </c:pt>
                <c:pt idx="236">
                  <c:v>2,984</c:v>
                </c:pt>
                <c:pt idx="237">
                  <c:v>2,997</c:v>
                </c:pt>
                <c:pt idx="238">
                  <c:v>3,010</c:v>
                </c:pt>
                <c:pt idx="239">
                  <c:v>3,022</c:v>
                </c:pt>
                <c:pt idx="240">
                  <c:v>3,034</c:v>
                </c:pt>
                <c:pt idx="241">
                  <c:v>3,047</c:v>
                </c:pt>
                <c:pt idx="242">
                  <c:v>3,060</c:v>
                </c:pt>
                <c:pt idx="243">
                  <c:v>3,072</c:v>
                </c:pt>
                <c:pt idx="244">
                  <c:v>3,085</c:v>
                </c:pt>
                <c:pt idx="245">
                  <c:v>3,097</c:v>
                </c:pt>
                <c:pt idx="246">
                  <c:v>3,110</c:v>
                </c:pt>
                <c:pt idx="247">
                  <c:v>3,122</c:v>
                </c:pt>
                <c:pt idx="248">
                  <c:v>3,135</c:v>
                </c:pt>
                <c:pt idx="249">
                  <c:v>3,148</c:v>
                </c:pt>
                <c:pt idx="250">
                  <c:v>3,161</c:v>
                </c:pt>
                <c:pt idx="251">
                  <c:v>3,173</c:v>
                </c:pt>
                <c:pt idx="252">
                  <c:v>3,186</c:v>
                </c:pt>
                <c:pt idx="253">
                  <c:v>3,199</c:v>
                </c:pt>
                <c:pt idx="254">
                  <c:v>3,211</c:v>
                </c:pt>
                <c:pt idx="255">
                  <c:v>3,224</c:v>
                </c:pt>
                <c:pt idx="256">
                  <c:v>3,237</c:v>
                </c:pt>
                <c:pt idx="257">
                  <c:v>3,249</c:v>
                </c:pt>
                <c:pt idx="258">
                  <c:v>3,262</c:v>
                </c:pt>
                <c:pt idx="259">
                  <c:v>3,274</c:v>
                </c:pt>
                <c:pt idx="260">
                  <c:v>3,287</c:v>
                </c:pt>
                <c:pt idx="261">
                  <c:v>3,299</c:v>
                </c:pt>
                <c:pt idx="262">
                  <c:v>3,311</c:v>
                </c:pt>
                <c:pt idx="263">
                  <c:v>3,324</c:v>
                </c:pt>
                <c:pt idx="264">
                  <c:v>3,336</c:v>
                </c:pt>
                <c:pt idx="265">
                  <c:v>3,349</c:v>
                </c:pt>
                <c:pt idx="266">
                  <c:v>3,361</c:v>
                </c:pt>
                <c:pt idx="267">
                  <c:v>3,374</c:v>
                </c:pt>
                <c:pt idx="268">
                  <c:v>3,387</c:v>
                </c:pt>
                <c:pt idx="269">
                  <c:v>3,400</c:v>
                </c:pt>
                <c:pt idx="270">
                  <c:v>3,412</c:v>
                </c:pt>
                <c:pt idx="271">
                  <c:v>3,425</c:v>
                </c:pt>
                <c:pt idx="272">
                  <c:v>3,437</c:v>
                </c:pt>
                <c:pt idx="273">
                  <c:v>3,450</c:v>
                </c:pt>
                <c:pt idx="274">
                  <c:v>3,463</c:v>
                </c:pt>
                <c:pt idx="275">
                  <c:v>3,475</c:v>
                </c:pt>
                <c:pt idx="276">
                  <c:v>3,488</c:v>
                </c:pt>
                <c:pt idx="277">
                  <c:v>3,501</c:v>
                </c:pt>
                <c:pt idx="278">
                  <c:v>3,514</c:v>
                </c:pt>
                <c:pt idx="279">
                  <c:v>3,526</c:v>
                </c:pt>
                <c:pt idx="280">
                  <c:v>3,539</c:v>
                </c:pt>
                <c:pt idx="281">
                  <c:v>3,551</c:v>
                </c:pt>
                <c:pt idx="282">
                  <c:v>3,564</c:v>
                </c:pt>
                <c:pt idx="283">
                  <c:v>3,577</c:v>
                </c:pt>
                <c:pt idx="284">
                  <c:v>3,589</c:v>
                </c:pt>
                <c:pt idx="285">
                  <c:v>3,602</c:v>
                </c:pt>
                <c:pt idx="286">
                  <c:v>3,615</c:v>
                </c:pt>
                <c:pt idx="287">
                  <c:v>3,627</c:v>
                </c:pt>
                <c:pt idx="288">
                  <c:v>3,640</c:v>
                </c:pt>
                <c:pt idx="289">
                  <c:v>3,653</c:v>
                </c:pt>
                <c:pt idx="290">
                  <c:v>3,665</c:v>
                </c:pt>
                <c:pt idx="291">
                  <c:v>3,678</c:v>
                </c:pt>
                <c:pt idx="292">
                  <c:v>3,690</c:v>
                </c:pt>
                <c:pt idx="293">
                  <c:v>3,704</c:v>
                </c:pt>
                <c:pt idx="294">
                  <c:v>3,716</c:v>
                </c:pt>
                <c:pt idx="295">
                  <c:v>3,729</c:v>
                </c:pt>
                <c:pt idx="296">
                  <c:v>3,742</c:v>
                </c:pt>
                <c:pt idx="297">
                  <c:v>3,755</c:v>
                </c:pt>
                <c:pt idx="298">
                  <c:v>3,767</c:v>
                </c:pt>
                <c:pt idx="299">
                  <c:v>3,780</c:v>
                </c:pt>
                <c:pt idx="300">
                  <c:v>3,793</c:v>
                </c:pt>
                <c:pt idx="301">
                  <c:v>3,806</c:v>
                </c:pt>
                <c:pt idx="302">
                  <c:v>3,819</c:v>
                </c:pt>
                <c:pt idx="303">
                  <c:v>3,831</c:v>
                </c:pt>
                <c:pt idx="304">
                  <c:v>3,844</c:v>
                </c:pt>
                <c:pt idx="305">
                  <c:v>3,857</c:v>
                </c:pt>
                <c:pt idx="306">
                  <c:v>3,870</c:v>
                </c:pt>
                <c:pt idx="307">
                  <c:v>3,883</c:v>
                </c:pt>
                <c:pt idx="308">
                  <c:v>3,896</c:v>
                </c:pt>
                <c:pt idx="309">
                  <c:v>3,908</c:v>
                </c:pt>
                <c:pt idx="310">
                  <c:v>3,921</c:v>
                </c:pt>
                <c:pt idx="311">
                  <c:v>3,934</c:v>
                </c:pt>
                <c:pt idx="312">
                  <c:v>3,947</c:v>
                </c:pt>
                <c:pt idx="313">
                  <c:v>3,960</c:v>
                </c:pt>
                <c:pt idx="314">
                  <c:v>3,973</c:v>
                </c:pt>
                <c:pt idx="315">
                  <c:v>3,986</c:v>
                </c:pt>
                <c:pt idx="316">
                  <c:v>3,998</c:v>
                </c:pt>
                <c:pt idx="317">
                  <c:v>4,011</c:v>
                </c:pt>
                <c:pt idx="318">
                  <c:v>4,024</c:v>
                </c:pt>
                <c:pt idx="319">
                  <c:v>4,037</c:v>
                </c:pt>
                <c:pt idx="320">
                  <c:v>4,050</c:v>
                </c:pt>
                <c:pt idx="321">
                  <c:v>4,062</c:v>
                </c:pt>
                <c:pt idx="322">
                  <c:v>4,075</c:v>
                </c:pt>
                <c:pt idx="323">
                  <c:v>4,088</c:v>
                </c:pt>
                <c:pt idx="324">
                  <c:v>4,101</c:v>
                </c:pt>
                <c:pt idx="325">
                  <c:v>4,113</c:v>
                </c:pt>
                <c:pt idx="326">
                  <c:v>4,126</c:v>
                </c:pt>
                <c:pt idx="327">
                  <c:v>4,139</c:v>
                </c:pt>
                <c:pt idx="328">
                  <c:v>4,152</c:v>
                </c:pt>
                <c:pt idx="329">
                  <c:v>4,164</c:v>
                </c:pt>
                <c:pt idx="330">
                  <c:v>4,177</c:v>
                </c:pt>
                <c:pt idx="331">
                  <c:v>4,190</c:v>
                </c:pt>
                <c:pt idx="332">
                  <c:v>4,203</c:v>
                </c:pt>
                <c:pt idx="333">
                  <c:v>4,215</c:v>
                </c:pt>
                <c:pt idx="334">
                  <c:v>4,228</c:v>
                </c:pt>
                <c:pt idx="335">
                  <c:v>4,241</c:v>
                </c:pt>
                <c:pt idx="336">
                  <c:v>4,254</c:v>
                </c:pt>
                <c:pt idx="337">
                  <c:v>4,266</c:v>
                </c:pt>
                <c:pt idx="338">
                  <c:v>4,279</c:v>
                </c:pt>
                <c:pt idx="339">
                  <c:v>4,291</c:v>
                </c:pt>
                <c:pt idx="340">
                  <c:v>4,304</c:v>
                </c:pt>
                <c:pt idx="341">
                  <c:v>4,317</c:v>
                </c:pt>
                <c:pt idx="342">
                  <c:v>4,329</c:v>
                </c:pt>
                <c:pt idx="343">
                  <c:v>4,342</c:v>
                </c:pt>
                <c:pt idx="344">
                  <c:v>4,355</c:v>
                </c:pt>
                <c:pt idx="345">
                  <c:v>4,367</c:v>
                </c:pt>
                <c:pt idx="346">
                  <c:v>4,380</c:v>
                </c:pt>
                <c:pt idx="347">
                  <c:v>4,393</c:v>
                </c:pt>
                <c:pt idx="348">
                  <c:v>4,406</c:v>
                </c:pt>
                <c:pt idx="349">
                  <c:v>4,418</c:v>
                </c:pt>
                <c:pt idx="350">
                  <c:v>4,431</c:v>
                </c:pt>
                <c:pt idx="351">
                  <c:v>4,444</c:v>
                </c:pt>
                <c:pt idx="352">
                  <c:v>4,457</c:v>
                </c:pt>
                <c:pt idx="353">
                  <c:v>4,469</c:v>
                </c:pt>
                <c:pt idx="354">
                  <c:v>4,482</c:v>
                </c:pt>
                <c:pt idx="355">
                  <c:v>4,495</c:v>
                </c:pt>
                <c:pt idx="356">
                  <c:v>4,507</c:v>
                </c:pt>
                <c:pt idx="357">
                  <c:v>4,520</c:v>
                </c:pt>
                <c:pt idx="358">
                  <c:v>4,533</c:v>
                </c:pt>
                <c:pt idx="359">
                  <c:v>4,546</c:v>
                </c:pt>
                <c:pt idx="360">
                  <c:v>4,558</c:v>
                </c:pt>
                <c:pt idx="361">
                  <c:v>4,571</c:v>
                </c:pt>
                <c:pt idx="362">
                  <c:v>4,584</c:v>
                </c:pt>
                <c:pt idx="363">
                  <c:v>4,597</c:v>
                </c:pt>
                <c:pt idx="364">
                  <c:v>4,610</c:v>
                </c:pt>
                <c:pt idx="365">
                  <c:v>4,623</c:v>
                </c:pt>
                <c:pt idx="366">
                  <c:v>4,636</c:v>
                </c:pt>
                <c:pt idx="367">
                  <c:v>4,649</c:v>
                </c:pt>
                <c:pt idx="368">
                  <c:v>4,661</c:v>
                </c:pt>
                <c:pt idx="369">
                  <c:v>4,675</c:v>
                </c:pt>
                <c:pt idx="370">
                  <c:v>4,687</c:v>
                </c:pt>
                <c:pt idx="371">
                  <c:v>4,700</c:v>
                </c:pt>
                <c:pt idx="372">
                  <c:v>4,713</c:v>
                </c:pt>
                <c:pt idx="373">
                  <c:v>4,726</c:v>
                </c:pt>
                <c:pt idx="374">
                  <c:v>4,738</c:v>
                </c:pt>
                <c:pt idx="375">
                  <c:v>4,751</c:v>
                </c:pt>
                <c:pt idx="376">
                  <c:v>4,764</c:v>
                </c:pt>
                <c:pt idx="377">
                  <c:v>4,776</c:v>
                </c:pt>
                <c:pt idx="378">
                  <c:v>4,789</c:v>
                </c:pt>
                <c:pt idx="379">
                  <c:v>4,802</c:v>
                </c:pt>
                <c:pt idx="380">
                  <c:v>4,815</c:v>
                </c:pt>
                <c:pt idx="381">
                  <c:v>4,828</c:v>
                </c:pt>
                <c:pt idx="382">
                  <c:v>4,840</c:v>
                </c:pt>
                <c:pt idx="383">
                  <c:v>4,853</c:v>
                </c:pt>
                <c:pt idx="384">
                  <c:v>4,865</c:v>
                </c:pt>
                <c:pt idx="385">
                  <c:v>4,878</c:v>
                </c:pt>
                <c:pt idx="386">
                  <c:v>4,890</c:v>
                </c:pt>
                <c:pt idx="387">
                  <c:v>4,903</c:v>
                </c:pt>
                <c:pt idx="388">
                  <c:v>4,915</c:v>
                </c:pt>
                <c:pt idx="389">
                  <c:v>4,927</c:v>
                </c:pt>
                <c:pt idx="390">
                  <c:v>4,949</c:v>
                </c:pt>
                <c:pt idx="391">
                  <c:v>4,958</c:v>
                </c:pt>
                <c:pt idx="392">
                  <c:v>4,969</c:v>
                </c:pt>
                <c:pt idx="393">
                  <c:v>4,980</c:v>
                </c:pt>
                <c:pt idx="394">
                  <c:v>4,993</c:v>
                </c:pt>
                <c:pt idx="395">
                  <c:v>5,006</c:v>
                </c:pt>
                <c:pt idx="396">
                  <c:v>5,019</c:v>
                </c:pt>
                <c:pt idx="397">
                  <c:v>5,031</c:v>
                </c:pt>
                <c:pt idx="398">
                  <c:v>5,044</c:v>
                </c:pt>
                <c:pt idx="399">
                  <c:v>5,057</c:v>
                </c:pt>
                <c:pt idx="400">
                  <c:v>5,070</c:v>
                </c:pt>
                <c:pt idx="401">
                  <c:v>5,083</c:v>
                </c:pt>
                <c:pt idx="402">
                  <c:v>5,096</c:v>
                </c:pt>
                <c:pt idx="403">
                  <c:v>5,109</c:v>
                </c:pt>
                <c:pt idx="404">
                  <c:v>5,122</c:v>
                </c:pt>
                <c:pt idx="405">
                  <c:v>5,136</c:v>
                </c:pt>
                <c:pt idx="406">
                  <c:v>5,149</c:v>
                </c:pt>
                <c:pt idx="407">
                  <c:v>5,162</c:v>
                </c:pt>
                <c:pt idx="408">
                  <c:v>5,175</c:v>
                </c:pt>
                <c:pt idx="409">
                  <c:v>5,188</c:v>
                </c:pt>
                <c:pt idx="410">
                  <c:v>5,201</c:v>
                </c:pt>
                <c:pt idx="411">
                  <c:v>5,214</c:v>
                </c:pt>
                <c:pt idx="412">
                  <c:v>5,227</c:v>
                </c:pt>
                <c:pt idx="413">
                  <c:v>5,240</c:v>
                </c:pt>
                <c:pt idx="414">
                  <c:v>5,252</c:v>
                </c:pt>
                <c:pt idx="415">
                  <c:v>5,265</c:v>
                </c:pt>
                <c:pt idx="416">
                  <c:v>5,277</c:v>
                </c:pt>
                <c:pt idx="417">
                  <c:v>5,290</c:v>
                </c:pt>
                <c:pt idx="418">
                  <c:v>5,303</c:v>
                </c:pt>
                <c:pt idx="419">
                  <c:v>5,315</c:v>
                </c:pt>
                <c:pt idx="420">
                  <c:v>5,328</c:v>
                </c:pt>
                <c:pt idx="421">
                  <c:v>5,341</c:v>
                </c:pt>
                <c:pt idx="422">
                  <c:v>5,353</c:v>
                </c:pt>
                <c:pt idx="423">
                  <c:v>5,366</c:v>
                </c:pt>
                <c:pt idx="424">
                  <c:v>5,379</c:v>
                </c:pt>
                <c:pt idx="425">
                  <c:v>5,392</c:v>
                </c:pt>
                <c:pt idx="426">
                  <c:v>5,405</c:v>
                </c:pt>
                <c:pt idx="427">
                  <c:v>5,417</c:v>
                </c:pt>
                <c:pt idx="428">
                  <c:v>5,430</c:v>
                </c:pt>
                <c:pt idx="429">
                  <c:v>5,442</c:v>
                </c:pt>
                <c:pt idx="430">
                  <c:v>5,455</c:v>
                </c:pt>
                <c:pt idx="431">
                  <c:v>5,468</c:v>
                </c:pt>
                <c:pt idx="432">
                  <c:v>5,481</c:v>
                </c:pt>
                <c:pt idx="433">
                  <c:v>5,493</c:v>
                </c:pt>
                <c:pt idx="434">
                  <c:v>5,506</c:v>
                </c:pt>
                <c:pt idx="435">
                  <c:v>5,519</c:v>
                </c:pt>
                <c:pt idx="436">
                  <c:v>5,531</c:v>
                </c:pt>
                <c:pt idx="437">
                  <c:v>5,544</c:v>
                </c:pt>
                <c:pt idx="438">
                  <c:v>5,557</c:v>
                </c:pt>
                <c:pt idx="439">
                  <c:v>5,570</c:v>
                </c:pt>
                <c:pt idx="440">
                  <c:v>5,582</c:v>
                </c:pt>
                <c:pt idx="441">
                  <c:v>5,595</c:v>
                </c:pt>
                <c:pt idx="442">
                  <c:v>5,608</c:v>
                </c:pt>
                <c:pt idx="443">
                  <c:v>5,621</c:v>
                </c:pt>
                <c:pt idx="444">
                  <c:v>5,635</c:v>
                </c:pt>
                <c:pt idx="445">
                  <c:v>5,647</c:v>
                </c:pt>
                <c:pt idx="446">
                  <c:v>5,661</c:v>
                </c:pt>
                <c:pt idx="447">
                  <c:v>5,674</c:v>
                </c:pt>
                <c:pt idx="448">
                  <c:v>5,687</c:v>
                </c:pt>
                <c:pt idx="449">
                  <c:v>5,700</c:v>
                </c:pt>
                <c:pt idx="450">
                  <c:v>5,712</c:v>
                </c:pt>
                <c:pt idx="451">
                  <c:v>5,725</c:v>
                </c:pt>
                <c:pt idx="452">
                  <c:v>5,739</c:v>
                </c:pt>
                <c:pt idx="453">
                  <c:v>5,751</c:v>
                </c:pt>
                <c:pt idx="454">
                  <c:v>5,764</c:v>
                </c:pt>
                <c:pt idx="455">
                  <c:v>5,777</c:v>
                </c:pt>
                <c:pt idx="456">
                  <c:v>5,790</c:v>
                </c:pt>
                <c:pt idx="457">
                  <c:v>5,802</c:v>
                </c:pt>
                <c:pt idx="458">
                  <c:v>5,815</c:v>
                </c:pt>
                <c:pt idx="459">
                  <c:v>5,827</c:v>
                </c:pt>
                <c:pt idx="460">
                  <c:v>5,840</c:v>
                </c:pt>
                <c:pt idx="461">
                  <c:v>5,853</c:v>
                </c:pt>
                <c:pt idx="462">
                  <c:v>5,865</c:v>
                </c:pt>
                <c:pt idx="463">
                  <c:v>5,878</c:v>
                </c:pt>
                <c:pt idx="464">
                  <c:v>5,891</c:v>
                </c:pt>
                <c:pt idx="465">
                  <c:v>5,903</c:v>
                </c:pt>
                <c:pt idx="466">
                  <c:v>5,916</c:v>
                </c:pt>
                <c:pt idx="467">
                  <c:v>5,928</c:v>
                </c:pt>
                <c:pt idx="468">
                  <c:v>5,941</c:v>
                </c:pt>
                <c:pt idx="469">
                  <c:v>5,954</c:v>
                </c:pt>
                <c:pt idx="470">
                  <c:v>5,967</c:v>
                </c:pt>
                <c:pt idx="471">
                  <c:v>5,979</c:v>
                </c:pt>
                <c:pt idx="472">
                  <c:v>5,992</c:v>
                </c:pt>
                <c:pt idx="473">
                  <c:v>6,005</c:v>
                </c:pt>
                <c:pt idx="474">
                  <c:v>6,018</c:v>
                </c:pt>
                <c:pt idx="475">
                  <c:v>6,030</c:v>
                </c:pt>
                <c:pt idx="476">
                  <c:v>6,042</c:v>
                </c:pt>
                <c:pt idx="477">
                  <c:v>6,055</c:v>
                </c:pt>
                <c:pt idx="478">
                  <c:v>6,068</c:v>
                </c:pt>
                <c:pt idx="479">
                  <c:v>6,081</c:v>
                </c:pt>
                <c:pt idx="480">
                  <c:v>6,093</c:v>
                </c:pt>
                <c:pt idx="481">
                  <c:v>6,106</c:v>
                </c:pt>
                <c:pt idx="482">
                  <c:v>6,118</c:v>
                </c:pt>
                <c:pt idx="483">
                  <c:v>6,131</c:v>
                </c:pt>
                <c:pt idx="484">
                  <c:v>6,144</c:v>
                </c:pt>
                <c:pt idx="485">
                  <c:v>6,156</c:v>
                </c:pt>
                <c:pt idx="486">
                  <c:v>6,169</c:v>
                </c:pt>
                <c:pt idx="487">
                  <c:v>6,182</c:v>
                </c:pt>
                <c:pt idx="488">
                  <c:v>6,195</c:v>
                </c:pt>
                <c:pt idx="489">
                  <c:v>6,207</c:v>
                </c:pt>
                <c:pt idx="490">
                  <c:v>6,221</c:v>
                </c:pt>
                <c:pt idx="491">
                  <c:v>6,233</c:v>
                </c:pt>
                <c:pt idx="492">
                  <c:v>6,245</c:v>
                </c:pt>
                <c:pt idx="493">
                  <c:v>6,258</c:v>
                </c:pt>
                <c:pt idx="494">
                  <c:v>6,271</c:v>
                </c:pt>
                <c:pt idx="495">
                  <c:v>6,284</c:v>
                </c:pt>
                <c:pt idx="496">
                  <c:v>6,297</c:v>
                </c:pt>
                <c:pt idx="497">
                  <c:v>6,310</c:v>
                </c:pt>
                <c:pt idx="498">
                  <c:v>6,322</c:v>
                </c:pt>
                <c:pt idx="499">
                  <c:v>6,335</c:v>
                </c:pt>
                <c:pt idx="500">
                  <c:v>6,347</c:v>
                </c:pt>
                <c:pt idx="501">
                  <c:v>6,360</c:v>
                </c:pt>
                <c:pt idx="502">
                  <c:v>6,373</c:v>
                </c:pt>
                <c:pt idx="503">
                  <c:v>6,386</c:v>
                </c:pt>
                <c:pt idx="504">
                  <c:v>6,398</c:v>
                </c:pt>
                <c:pt idx="505">
                  <c:v>6,411</c:v>
                </c:pt>
                <c:pt idx="506">
                  <c:v>6,424</c:v>
                </c:pt>
                <c:pt idx="507">
                  <c:v>6,436</c:v>
                </c:pt>
                <c:pt idx="508">
                  <c:v>6,449</c:v>
                </c:pt>
                <c:pt idx="509">
                  <c:v>6,462</c:v>
                </c:pt>
                <c:pt idx="510">
                  <c:v>6,474</c:v>
                </c:pt>
                <c:pt idx="511">
                  <c:v>6,487</c:v>
                </c:pt>
                <c:pt idx="512">
                  <c:v>6,500</c:v>
                </c:pt>
                <c:pt idx="513">
                  <c:v>6,512</c:v>
                </c:pt>
                <c:pt idx="514">
                  <c:v>6,525</c:v>
                </c:pt>
                <c:pt idx="515">
                  <c:v>6,538</c:v>
                </c:pt>
                <c:pt idx="516">
                  <c:v>6,551</c:v>
                </c:pt>
                <c:pt idx="517">
                  <c:v>6,564</c:v>
                </c:pt>
                <c:pt idx="518">
                  <c:v>6,577</c:v>
                </c:pt>
                <c:pt idx="519">
                  <c:v>6,590</c:v>
                </c:pt>
                <c:pt idx="520">
                  <c:v>6,603</c:v>
                </c:pt>
                <c:pt idx="521">
                  <c:v>6,616</c:v>
                </c:pt>
                <c:pt idx="522">
                  <c:v>6,629</c:v>
                </c:pt>
                <c:pt idx="523">
                  <c:v>6,642</c:v>
                </c:pt>
                <c:pt idx="524">
                  <c:v>6,656</c:v>
                </c:pt>
                <c:pt idx="525">
                  <c:v>6,669</c:v>
                </c:pt>
                <c:pt idx="526">
                  <c:v>6,683</c:v>
                </c:pt>
                <c:pt idx="527">
                  <c:v>6,696</c:v>
                </c:pt>
                <c:pt idx="528">
                  <c:v>6,709</c:v>
                </c:pt>
                <c:pt idx="529">
                  <c:v>6,722</c:v>
                </c:pt>
                <c:pt idx="530">
                  <c:v>6,736</c:v>
                </c:pt>
                <c:pt idx="531">
                  <c:v>6,749</c:v>
                </c:pt>
                <c:pt idx="532">
                  <c:v>6,762</c:v>
                </c:pt>
                <c:pt idx="533">
                  <c:v>6,776</c:v>
                </c:pt>
                <c:pt idx="534">
                  <c:v>6,789</c:v>
                </c:pt>
                <c:pt idx="535">
                  <c:v>6,802</c:v>
                </c:pt>
                <c:pt idx="536">
                  <c:v>6,815</c:v>
                </c:pt>
                <c:pt idx="537">
                  <c:v>6,829</c:v>
                </c:pt>
                <c:pt idx="538">
                  <c:v>6,842</c:v>
                </c:pt>
                <c:pt idx="539">
                  <c:v>6,856</c:v>
                </c:pt>
                <c:pt idx="540">
                  <c:v>6,869</c:v>
                </c:pt>
                <c:pt idx="541">
                  <c:v>6,882</c:v>
                </c:pt>
                <c:pt idx="542">
                  <c:v>6,895</c:v>
                </c:pt>
                <c:pt idx="543">
                  <c:v>6,909</c:v>
                </c:pt>
                <c:pt idx="544">
                  <c:v>6,922</c:v>
                </c:pt>
                <c:pt idx="545">
                  <c:v>6,935</c:v>
                </c:pt>
                <c:pt idx="546">
                  <c:v>6,948</c:v>
                </c:pt>
                <c:pt idx="547">
                  <c:v>6,962</c:v>
                </c:pt>
                <c:pt idx="548">
                  <c:v>6,975</c:v>
                </c:pt>
                <c:pt idx="549">
                  <c:v>6,988</c:v>
                </c:pt>
                <c:pt idx="550">
                  <c:v>7,001</c:v>
                </c:pt>
                <c:pt idx="551">
                  <c:v>7,014</c:v>
                </c:pt>
                <c:pt idx="552">
                  <c:v>7,028</c:v>
                </c:pt>
                <c:pt idx="553">
                  <c:v>7,041</c:v>
                </c:pt>
                <c:pt idx="554">
                  <c:v>7,054</c:v>
                </c:pt>
                <c:pt idx="555">
                  <c:v>7,068</c:v>
                </c:pt>
                <c:pt idx="556">
                  <c:v>7,081</c:v>
                </c:pt>
                <c:pt idx="557">
                  <c:v>7,094</c:v>
                </c:pt>
                <c:pt idx="558">
                  <c:v>7,107</c:v>
                </c:pt>
                <c:pt idx="559">
                  <c:v>7,121</c:v>
                </c:pt>
                <c:pt idx="560">
                  <c:v>7,133</c:v>
                </c:pt>
                <c:pt idx="561">
                  <c:v>7,147</c:v>
                </c:pt>
                <c:pt idx="562">
                  <c:v>7,159</c:v>
                </c:pt>
                <c:pt idx="563">
                  <c:v>7,172</c:v>
                </c:pt>
                <c:pt idx="564">
                  <c:v>7,186</c:v>
                </c:pt>
                <c:pt idx="565">
                  <c:v>7,198</c:v>
                </c:pt>
                <c:pt idx="566">
                  <c:v>7,212</c:v>
                </c:pt>
                <c:pt idx="567">
                  <c:v>7,225</c:v>
                </c:pt>
                <c:pt idx="568">
                  <c:v>7,238</c:v>
                </c:pt>
                <c:pt idx="569">
                  <c:v>7,251</c:v>
                </c:pt>
                <c:pt idx="570">
                  <c:v>7,265</c:v>
                </c:pt>
                <c:pt idx="571">
                  <c:v>7,277</c:v>
                </c:pt>
                <c:pt idx="572">
                  <c:v>7,291</c:v>
                </c:pt>
                <c:pt idx="573">
                  <c:v>7,304</c:v>
                </c:pt>
                <c:pt idx="574">
                  <c:v>7,317</c:v>
                </c:pt>
                <c:pt idx="575">
                  <c:v>7,330</c:v>
                </c:pt>
                <c:pt idx="576">
                  <c:v>7,343</c:v>
                </c:pt>
                <c:pt idx="577">
                  <c:v>7,357</c:v>
                </c:pt>
                <c:pt idx="578">
                  <c:v>7,370</c:v>
                </c:pt>
                <c:pt idx="579">
                  <c:v>7,383</c:v>
                </c:pt>
                <c:pt idx="580">
                  <c:v>7,396</c:v>
                </c:pt>
                <c:pt idx="581">
                  <c:v>7,409</c:v>
                </c:pt>
                <c:pt idx="582">
                  <c:v>7,422</c:v>
                </c:pt>
                <c:pt idx="583">
                  <c:v>7,435</c:v>
                </c:pt>
                <c:pt idx="584">
                  <c:v>7,448</c:v>
                </c:pt>
                <c:pt idx="585">
                  <c:v>7,461</c:v>
                </c:pt>
                <c:pt idx="586">
                  <c:v>7,474</c:v>
                </c:pt>
                <c:pt idx="587">
                  <c:v>7,487</c:v>
                </c:pt>
                <c:pt idx="588">
                  <c:v>7,501</c:v>
                </c:pt>
                <c:pt idx="589">
                  <c:v>7,514</c:v>
                </c:pt>
                <c:pt idx="590">
                  <c:v>7,527</c:v>
                </c:pt>
                <c:pt idx="591">
                  <c:v>7,540</c:v>
                </c:pt>
                <c:pt idx="592">
                  <c:v>7,553</c:v>
                </c:pt>
                <c:pt idx="593">
                  <c:v>7,566</c:v>
                </c:pt>
                <c:pt idx="594">
                  <c:v>7,579</c:v>
                </c:pt>
                <c:pt idx="595">
                  <c:v>7,592</c:v>
                </c:pt>
                <c:pt idx="596">
                  <c:v>7,605</c:v>
                </c:pt>
                <c:pt idx="597">
                  <c:v>7,618</c:v>
                </c:pt>
                <c:pt idx="598">
                  <c:v>7,631</c:v>
                </c:pt>
                <c:pt idx="599">
                  <c:v>7,645</c:v>
                </c:pt>
                <c:pt idx="600">
                  <c:v>7,658</c:v>
                </c:pt>
                <c:pt idx="601">
                  <c:v>7,671</c:v>
                </c:pt>
                <c:pt idx="602">
                  <c:v>7,684</c:v>
                </c:pt>
                <c:pt idx="603">
                  <c:v>7,697</c:v>
                </c:pt>
                <c:pt idx="604">
                  <c:v>7,710</c:v>
                </c:pt>
                <c:pt idx="605">
                  <c:v>7,724</c:v>
                </c:pt>
                <c:pt idx="606">
                  <c:v>7,737</c:v>
                </c:pt>
                <c:pt idx="607">
                  <c:v>7,750</c:v>
                </c:pt>
                <c:pt idx="608">
                  <c:v>7,763</c:v>
                </c:pt>
                <c:pt idx="609">
                  <c:v>7,777</c:v>
                </c:pt>
                <c:pt idx="610">
                  <c:v>7,790</c:v>
                </c:pt>
                <c:pt idx="611">
                  <c:v>7,803</c:v>
                </c:pt>
                <c:pt idx="612">
                  <c:v>7,816</c:v>
                </c:pt>
                <c:pt idx="613">
                  <c:v>7,829</c:v>
                </c:pt>
                <c:pt idx="614">
                  <c:v>7,843</c:v>
                </c:pt>
                <c:pt idx="615">
                  <c:v>7,856</c:v>
                </c:pt>
                <c:pt idx="616">
                  <c:v>7,870</c:v>
                </c:pt>
                <c:pt idx="617">
                  <c:v>7,883</c:v>
                </c:pt>
                <c:pt idx="618">
                  <c:v>7,897</c:v>
                </c:pt>
                <c:pt idx="619">
                  <c:v>7,910</c:v>
                </c:pt>
                <c:pt idx="620">
                  <c:v>7,923</c:v>
                </c:pt>
                <c:pt idx="621">
                  <c:v>7,936</c:v>
                </c:pt>
                <c:pt idx="622">
                  <c:v>7,949</c:v>
                </c:pt>
                <c:pt idx="623">
                  <c:v>7,962</c:v>
                </c:pt>
                <c:pt idx="624">
                  <c:v>7,975</c:v>
                </c:pt>
                <c:pt idx="625">
                  <c:v>7,988</c:v>
                </c:pt>
                <c:pt idx="626">
                  <c:v>8,001</c:v>
                </c:pt>
                <c:pt idx="627">
                  <c:v>8,014</c:v>
                </c:pt>
                <c:pt idx="628">
                  <c:v>8,027</c:v>
                </c:pt>
                <c:pt idx="629">
                  <c:v>8,041</c:v>
                </c:pt>
                <c:pt idx="630">
                  <c:v>8,054</c:v>
                </c:pt>
                <c:pt idx="631">
                  <c:v>8,067</c:v>
                </c:pt>
                <c:pt idx="632">
                  <c:v>8,081</c:v>
                </c:pt>
                <c:pt idx="633">
                  <c:v>8,094</c:v>
                </c:pt>
                <c:pt idx="634">
                  <c:v>8,106</c:v>
                </c:pt>
                <c:pt idx="635">
                  <c:v>8,119</c:v>
                </c:pt>
                <c:pt idx="636">
                  <c:v>8,131</c:v>
                </c:pt>
                <c:pt idx="637">
                  <c:v>8,144</c:v>
                </c:pt>
                <c:pt idx="638">
                  <c:v>8,156</c:v>
                </c:pt>
                <c:pt idx="639">
                  <c:v>8,169</c:v>
                </c:pt>
                <c:pt idx="640">
                  <c:v>8,182</c:v>
                </c:pt>
                <c:pt idx="641">
                  <c:v>8,195</c:v>
                </c:pt>
                <c:pt idx="642">
                  <c:v>8,208</c:v>
                </c:pt>
                <c:pt idx="643">
                  <c:v>8,221</c:v>
                </c:pt>
                <c:pt idx="644">
                  <c:v>8,234</c:v>
                </c:pt>
                <c:pt idx="645">
                  <c:v>8,246</c:v>
                </c:pt>
                <c:pt idx="646">
                  <c:v>8,259</c:v>
                </c:pt>
                <c:pt idx="647">
                  <c:v>8,272</c:v>
                </c:pt>
                <c:pt idx="648">
                  <c:v>8,285</c:v>
                </c:pt>
                <c:pt idx="649">
                  <c:v>8,297</c:v>
                </c:pt>
                <c:pt idx="650">
                  <c:v>8,310</c:v>
                </c:pt>
                <c:pt idx="651">
                  <c:v>8,323</c:v>
                </c:pt>
                <c:pt idx="652">
                  <c:v>8,336</c:v>
                </c:pt>
                <c:pt idx="653">
                  <c:v>8,349</c:v>
                </c:pt>
                <c:pt idx="654">
                  <c:v>8,362</c:v>
                </c:pt>
                <c:pt idx="655">
                  <c:v>8,374</c:v>
                </c:pt>
                <c:pt idx="656">
                  <c:v>8,387</c:v>
                </c:pt>
                <c:pt idx="657">
                  <c:v>8,400</c:v>
                </c:pt>
                <c:pt idx="658">
                  <c:v>8,413</c:v>
                </c:pt>
                <c:pt idx="659">
                  <c:v>8,425</c:v>
                </c:pt>
                <c:pt idx="660">
                  <c:v>8,438</c:v>
                </c:pt>
                <c:pt idx="661">
                  <c:v>8,450</c:v>
                </c:pt>
                <c:pt idx="662">
                  <c:v>8,463</c:v>
                </c:pt>
                <c:pt idx="663">
                  <c:v>8,475</c:v>
                </c:pt>
                <c:pt idx="664">
                  <c:v>8,487</c:v>
                </c:pt>
                <c:pt idx="665">
                  <c:v>8,500</c:v>
                </c:pt>
                <c:pt idx="666">
                  <c:v>8,512</c:v>
                </c:pt>
                <c:pt idx="667">
                  <c:v>8,525</c:v>
                </c:pt>
                <c:pt idx="668">
                  <c:v>8,538</c:v>
                </c:pt>
                <c:pt idx="669">
                  <c:v>8,552</c:v>
                </c:pt>
                <c:pt idx="670">
                  <c:v>8,565</c:v>
                </c:pt>
                <c:pt idx="671">
                  <c:v>8,577</c:v>
                </c:pt>
                <c:pt idx="672">
                  <c:v>8,590</c:v>
                </c:pt>
                <c:pt idx="673">
                  <c:v>8,603</c:v>
                </c:pt>
                <c:pt idx="674">
                  <c:v>8,615</c:v>
                </c:pt>
                <c:pt idx="675">
                  <c:v>8,628</c:v>
                </c:pt>
                <c:pt idx="676">
                  <c:v>8,641</c:v>
                </c:pt>
                <c:pt idx="677">
                  <c:v>8,654</c:v>
                </c:pt>
                <c:pt idx="678">
                  <c:v>8,666</c:v>
                </c:pt>
                <c:pt idx="679">
                  <c:v>8,679</c:v>
                </c:pt>
                <c:pt idx="680">
                  <c:v>8,692</c:v>
                </c:pt>
                <c:pt idx="681">
                  <c:v>8,705</c:v>
                </c:pt>
                <c:pt idx="682">
                  <c:v>8,717</c:v>
                </c:pt>
                <c:pt idx="683">
                  <c:v>8,731</c:v>
                </c:pt>
                <c:pt idx="684">
                  <c:v>8,744</c:v>
                </c:pt>
                <c:pt idx="685">
                  <c:v>8,757</c:v>
                </c:pt>
                <c:pt idx="686">
                  <c:v>8,769</c:v>
                </c:pt>
                <c:pt idx="687">
                  <c:v>8,782</c:v>
                </c:pt>
                <c:pt idx="688">
                  <c:v>8,796</c:v>
                </c:pt>
                <c:pt idx="689">
                  <c:v>8,809</c:v>
                </c:pt>
                <c:pt idx="690">
                  <c:v>8,821</c:v>
                </c:pt>
                <c:pt idx="691">
                  <c:v>8,835</c:v>
                </c:pt>
                <c:pt idx="692">
                  <c:v>8,848</c:v>
                </c:pt>
                <c:pt idx="693">
                  <c:v>8,861</c:v>
                </c:pt>
                <c:pt idx="694">
                  <c:v>8,874</c:v>
                </c:pt>
                <c:pt idx="695">
                  <c:v>8,887</c:v>
                </c:pt>
                <c:pt idx="696">
                  <c:v>8,900</c:v>
                </c:pt>
                <c:pt idx="697">
                  <c:v>8,913</c:v>
                </c:pt>
                <c:pt idx="698">
                  <c:v>8,926</c:v>
                </c:pt>
                <c:pt idx="699">
                  <c:v>8,939</c:v>
                </c:pt>
                <c:pt idx="700">
                  <c:v>8,952</c:v>
                </c:pt>
                <c:pt idx="701">
                  <c:v>8,965</c:v>
                </c:pt>
                <c:pt idx="702">
                  <c:v>8,978</c:v>
                </c:pt>
                <c:pt idx="703">
                  <c:v>8,991</c:v>
                </c:pt>
                <c:pt idx="704">
                  <c:v>9,005</c:v>
                </c:pt>
                <c:pt idx="705">
                  <c:v>9,018</c:v>
                </c:pt>
                <c:pt idx="706">
                  <c:v>9,031</c:v>
                </c:pt>
                <c:pt idx="707">
                  <c:v>9,044</c:v>
                </c:pt>
                <c:pt idx="708">
                  <c:v>9,057</c:v>
                </c:pt>
                <c:pt idx="709">
                  <c:v>9,070</c:v>
                </c:pt>
                <c:pt idx="710">
                  <c:v>9,083</c:v>
                </c:pt>
                <c:pt idx="711">
                  <c:v>9,095</c:v>
                </c:pt>
                <c:pt idx="712">
                  <c:v>9,108</c:v>
                </c:pt>
                <c:pt idx="713">
                  <c:v>9,121</c:v>
                </c:pt>
                <c:pt idx="714">
                  <c:v>9,134</c:v>
                </c:pt>
                <c:pt idx="715">
                  <c:v>9,147</c:v>
                </c:pt>
                <c:pt idx="716">
                  <c:v>9,159</c:v>
                </c:pt>
                <c:pt idx="717">
                  <c:v>9,172</c:v>
                </c:pt>
                <c:pt idx="718">
                  <c:v>9,186</c:v>
                </c:pt>
                <c:pt idx="719">
                  <c:v>9,198</c:v>
                </c:pt>
                <c:pt idx="720">
                  <c:v>9,210</c:v>
                </c:pt>
                <c:pt idx="721">
                  <c:v>9,223</c:v>
                </c:pt>
                <c:pt idx="722">
                  <c:v>9,236</c:v>
                </c:pt>
                <c:pt idx="723">
                  <c:v>9,249</c:v>
                </c:pt>
                <c:pt idx="724">
                  <c:v>9,262</c:v>
                </c:pt>
                <c:pt idx="725">
                  <c:v>9,275</c:v>
                </c:pt>
                <c:pt idx="726">
                  <c:v>9,288</c:v>
                </c:pt>
                <c:pt idx="727">
                  <c:v>9,301</c:v>
                </c:pt>
                <c:pt idx="728">
                  <c:v>9,313</c:v>
                </c:pt>
                <c:pt idx="729">
                  <c:v>9,327</c:v>
                </c:pt>
                <c:pt idx="730">
                  <c:v>9,340</c:v>
                </c:pt>
                <c:pt idx="731">
                  <c:v>9,353</c:v>
                </c:pt>
                <c:pt idx="732">
                  <c:v>9,366</c:v>
                </c:pt>
                <c:pt idx="733">
                  <c:v>9,379</c:v>
                </c:pt>
                <c:pt idx="734">
                  <c:v>9,392</c:v>
                </c:pt>
                <c:pt idx="735">
                  <c:v>9,405</c:v>
                </c:pt>
                <c:pt idx="736">
                  <c:v>9,417</c:v>
                </c:pt>
                <c:pt idx="737">
                  <c:v>9,431</c:v>
                </c:pt>
                <c:pt idx="738">
                  <c:v>9,444</c:v>
                </c:pt>
                <c:pt idx="739">
                  <c:v>9,457</c:v>
                </c:pt>
                <c:pt idx="740">
                  <c:v>9,470</c:v>
                </c:pt>
                <c:pt idx="741">
                  <c:v>9,483</c:v>
                </c:pt>
                <c:pt idx="742">
                  <c:v>9,497</c:v>
                </c:pt>
                <c:pt idx="743">
                  <c:v>9,510</c:v>
                </c:pt>
                <c:pt idx="744">
                  <c:v>9,523</c:v>
                </c:pt>
                <c:pt idx="745">
                  <c:v>9,536</c:v>
                </c:pt>
                <c:pt idx="746">
                  <c:v>9,549</c:v>
                </c:pt>
                <c:pt idx="747">
                  <c:v>9,562</c:v>
                </c:pt>
                <c:pt idx="748">
                  <c:v>9,575</c:v>
                </c:pt>
                <c:pt idx="749">
                  <c:v>9,588</c:v>
                </c:pt>
                <c:pt idx="750">
                  <c:v>9,601</c:v>
                </c:pt>
                <c:pt idx="751">
                  <c:v>9,613</c:v>
                </c:pt>
                <c:pt idx="752">
                  <c:v>9,627</c:v>
                </c:pt>
                <c:pt idx="753">
                  <c:v>9,640</c:v>
                </c:pt>
                <c:pt idx="754">
                  <c:v>9,652</c:v>
                </c:pt>
                <c:pt idx="755">
                  <c:v>9,666</c:v>
                </c:pt>
                <c:pt idx="756">
                  <c:v>9,679</c:v>
                </c:pt>
                <c:pt idx="757">
                  <c:v>9,691</c:v>
                </c:pt>
                <c:pt idx="758">
                  <c:v>9,704</c:v>
                </c:pt>
                <c:pt idx="759">
                  <c:v>9,716</c:v>
                </c:pt>
                <c:pt idx="760">
                  <c:v>9,729</c:v>
                </c:pt>
                <c:pt idx="761">
                  <c:v>9,743</c:v>
                </c:pt>
                <c:pt idx="762">
                  <c:v>9,755</c:v>
                </c:pt>
                <c:pt idx="763">
                  <c:v>9,768</c:v>
                </c:pt>
                <c:pt idx="764">
                  <c:v>9,780</c:v>
                </c:pt>
                <c:pt idx="765">
                  <c:v>9,793</c:v>
                </c:pt>
                <c:pt idx="766">
                  <c:v>9,806</c:v>
                </c:pt>
                <c:pt idx="767">
                  <c:v>9,819</c:v>
                </c:pt>
                <c:pt idx="768">
                  <c:v>9,832</c:v>
                </c:pt>
                <c:pt idx="769">
                  <c:v>9,844</c:v>
                </c:pt>
                <c:pt idx="770">
                  <c:v>9,857</c:v>
                </c:pt>
                <c:pt idx="771">
                  <c:v>9,870</c:v>
                </c:pt>
                <c:pt idx="772">
                  <c:v>9,883</c:v>
                </c:pt>
                <c:pt idx="773">
                  <c:v>9,895</c:v>
                </c:pt>
                <c:pt idx="774">
                  <c:v>9,908</c:v>
                </c:pt>
                <c:pt idx="775">
                  <c:v>9,921</c:v>
                </c:pt>
                <c:pt idx="776">
                  <c:v>9,943</c:v>
                </c:pt>
                <c:pt idx="777">
                  <c:v>9,949</c:v>
                </c:pt>
                <c:pt idx="778">
                  <c:v>9,956</c:v>
                </c:pt>
                <c:pt idx="779">
                  <c:v>9,963</c:v>
                </c:pt>
                <c:pt idx="780">
                  <c:v>9,971</c:v>
                </c:pt>
                <c:pt idx="781">
                  <c:v>9,979</c:v>
                </c:pt>
                <c:pt idx="782">
                  <c:v>9,987</c:v>
                </c:pt>
                <c:pt idx="783">
                  <c:v>9,997</c:v>
                </c:pt>
                <c:pt idx="784">
                  <c:v>10,008</c:v>
                </c:pt>
                <c:pt idx="785">
                  <c:v>10,021</c:v>
                </c:pt>
                <c:pt idx="786">
                  <c:v>10,033</c:v>
                </c:pt>
                <c:pt idx="787">
                  <c:v>10,046</c:v>
                </c:pt>
                <c:pt idx="788">
                  <c:v>10,058</c:v>
                </c:pt>
                <c:pt idx="789">
                  <c:v>10,071</c:v>
                </c:pt>
                <c:pt idx="790">
                  <c:v>10,083</c:v>
                </c:pt>
                <c:pt idx="791">
                  <c:v>10,097</c:v>
                </c:pt>
                <c:pt idx="792">
                  <c:v>10,109</c:v>
                </c:pt>
                <c:pt idx="793">
                  <c:v>10,122</c:v>
                </c:pt>
                <c:pt idx="794">
                  <c:v>10,135</c:v>
                </c:pt>
                <c:pt idx="795">
                  <c:v>10,148</c:v>
                </c:pt>
                <c:pt idx="796">
                  <c:v>10,161</c:v>
                </c:pt>
                <c:pt idx="797">
                  <c:v>10,174</c:v>
                </c:pt>
                <c:pt idx="798">
                  <c:v>10,187</c:v>
                </c:pt>
                <c:pt idx="799">
                  <c:v>10,200</c:v>
                </c:pt>
                <c:pt idx="800">
                  <c:v>10,213</c:v>
                </c:pt>
                <c:pt idx="801">
                  <c:v>10,226</c:v>
                </c:pt>
                <c:pt idx="802">
                  <c:v>10,239</c:v>
                </c:pt>
                <c:pt idx="803">
                  <c:v>10,252</c:v>
                </c:pt>
                <c:pt idx="804">
                  <c:v>10,265</c:v>
                </c:pt>
                <c:pt idx="805">
                  <c:v>10,278</c:v>
                </c:pt>
                <c:pt idx="806">
                  <c:v>10,290</c:v>
                </c:pt>
                <c:pt idx="807">
                  <c:v>10,302</c:v>
                </c:pt>
                <c:pt idx="808">
                  <c:v>10,315</c:v>
                </c:pt>
                <c:pt idx="809">
                  <c:v>10,327</c:v>
                </c:pt>
                <c:pt idx="810">
                  <c:v>10,340</c:v>
                </c:pt>
                <c:pt idx="811">
                  <c:v>10,353</c:v>
                </c:pt>
                <c:pt idx="812">
                  <c:v>10,366</c:v>
                </c:pt>
                <c:pt idx="813">
                  <c:v>10,379</c:v>
                </c:pt>
                <c:pt idx="814">
                  <c:v>10,391</c:v>
                </c:pt>
                <c:pt idx="815">
                  <c:v>10,404</c:v>
                </c:pt>
                <c:pt idx="816">
                  <c:v>10,416</c:v>
                </c:pt>
                <c:pt idx="817">
                  <c:v>10,429</c:v>
                </c:pt>
                <c:pt idx="818">
                  <c:v>10,442</c:v>
                </c:pt>
                <c:pt idx="819">
                  <c:v>10,454</c:v>
                </c:pt>
                <c:pt idx="820">
                  <c:v>10,467</c:v>
                </c:pt>
                <c:pt idx="821">
                  <c:v>10,480</c:v>
                </c:pt>
                <c:pt idx="822">
                  <c:v>10,492</c:v>
                </c:pt>
                <c:pt idx="823">
                  <c:v>10,505</c:v>
                </c:pt>
                <c:pt idx="824">
                  <c:v>10,518</c:v>
                </c:pt>
                <c:pt idx="825">
                  <c:v>10,530</c:v>
                </c:pt>
                <c:pt idx="826">
                  <c:v>10,542</c:v>
                </c:pt>
                <c:pt idx="827">
                  <c:v>10,555</c:v>
                </c:pt>
                <c:pt idx="828">
                  <c:v>10,567</c:v>
                </c:pt>
                <c:pt idx="829">
                  <c:v>10,580</c:v>
                </c:pt>
                <c:pt idx="830">
                  <c:v>10,592</c:v>
                </c:pt>
                <c:pt idx="831">
                  <c:v>10,605</c:v>
                </c:pt>
                <c:pt idx="832">
                  <c:v>10,617</c:v>
                </c:pt>
                <c:pt idx="833">
                  <c:v>10,629</c:v>
                </c:pt>
                <c:pt idx="834">
                  <c:v>10,642</c:v>
                </c:pt>
                <c:pt idx="835">
                  <c:v>10,654</c:v>
                </c:pt>
                <c:pt idx="836">
                  <c:v>10,667</c:v>
                </c:pt>
                <c:pt idx="837">
                  <c:v>10,680</c:v>
                </c:pt>
                <c:pt idx="838">
                  <c:v>10,693</c:v>
                </c:pt>
                <c:pt idx="839">
                  <c:v>10,706</c:v>
                </c:pt>
                <c:pt idx="840">
                  <c:v>10,719</c:v>
                </c:pt>
                <c:pt idx="841">
                  <c:v>10,732</c:v>
                </c:pt>
                <c:pt idx="842">
                  <c:v>10,745</c:v>
                </c:pt>
                <c:pt idx="843">
                  <c:v>10,758</c:v>
                </c:pt>
                <c:pt idx="844">
                  <c:v>10,771</c:v>
                </c:pt>
                <c:pt idx="845">
                  <c:v>10,784</c:v>
                </c:pt>
                <c:pt idx="846">
                  <c:v>10,797</c:v>
                </c:pt>
                <c:pt idx="847">
                  <c:v>10,810</c:v>
                </c:pt>
                <c:pt idx="848">
                  <c:v>10,823</c:v>
                </c:pt>
                <c:pt idx="849">
                  <c:v>10,835</c:v>
                </c:pt>
                <c:pt idx="850">
                  <c:v>10,848</c:v>
                </c:pt>
                <c:pt idx="851">
                  <c:v>10,861</c:v>
                </c:pt>
                <c:pt idx="852">
                  <c:v>10,874</c:v>
                </c:pt>
                <c:pt idx="853">
                  <c:v>10,887</c:v>
                </c:pt>
                <c:pt idx="854">
                  <c:v>10,900</c:v>
                </c:pt>
                <c:pt idx="855">
                  <c:v>10,913</c:v>
                </c:pt>
                <c:pt idx="856">
                  <c:v>10,926</c:v>
                </c:pt>
                <c:pt idx="857">
                  <c:v>10,939</c:v>
                </c:pt>
                <c:pt idx="858">
                  <c:v>10,952</c:v>
                </c:pt>
                <c:pt idx="859">
                  <c:v>10,965</c:v>
                </c:pt>
                <c:pt idx="860">
                  <c:v>10,977</c:v>
                </c:pt>
                <c:pt idx="861">
                  <c:v>10,991</c:v>
                </c:pt>
                <c:pt idx="862">
                  <c:v>11,004</c:v>
                </c:pt>
                <c:pt idx="863">
                  <c:v>11,017</c:v>
                </c:pt>
                <c:pt idx="864">
                  <c:v>11,029</c:v>
                </c:pt>
                <c:pt idx="865">
                  <c:v>11,043</c:v>
                </c:pt>
                <c:pt idx="866">
                  <c:v>11,055</c:v>
                </c:pt>
                <c:pt idx="867">
                  <c:v>11,069</c:v>
                </c:pt>
                <c:pt idx="868">
                  <c:v>11,082</c:v>
                </c:pt>
                <c:pt idx="869">
                  <c:v>11,095</c:v>
                </c:pt>
                <c:pt idx="870">
                  <c:v>11,108</c:v>
                </c:pt>
                <c:pt idx="871">
                  <c:v>11,121</c:v>
                </c:pt>
                <c:pt idx="872">
                  <c:v>11,134</c:v>
                </c:pt>
                <c:pt idx="873">
                  <c:v>11,148</c:v>
                </c:pt>
                <c:pt idx="874">
                  <c:v>11,161</c:v>
                </c:pt>
                <c:pt idx="875">
                  <c:v>11,174</c:v>
                </c:pt>
                <c:pt idx="876">
                  <c:v>11,188</c:v>
                </c:pt>
                <c:pt idx="877">
                  <c:v>11,201</c:v>
                </c:pt>
                <c:pt idx="878">
                  <c:v>11,214</c:v>
                </c:pt>
                <c:pt idx="879">
                  <c:v>11,228</c:v>
                </c:pt>
                <c:pt idx="880">
                  <c:v>11,240</c:v>
                </c:pt>
                <c:pt idx="881">
                  <c:v>11,254</c:v>
                </c:pt>
                <c:pt idx="882">
                  <c:v>11,267</c:v>
                </c:pt>
                <c:pt idx="883">
                  <c:v>11,280</c:v>
                </c:pt>
                <c:pt idx="884">
                  <c:v>11,293</c:v>
                </c:pt>
                <c:pt idx="885">
                  <c:v>11,306</c:v>
                </c:pt>
                <c:pt idx="886">
                  <c:v>11,320</c:v>
                </c:pt>
                <c:pt idx="887">
                  <c:v>11,333</c:v>
                </c:pt>
                <c:pt idx="888">
                  <c:v>11,347</c:v>
                </c:pt>
                <c:pt idx="889">
                  <c:v>11,359</c:v>
                </c:pt>
                <c:pt idx="890">
                  <c:v>11,373</c:v>
                </c:pt>
                <c:pt idx="891">
                  <c:v>11,386</c:v>
                </c:pt>
                <c:pt idx="892">
                  <c:v>11,399</c:v>
                </c:pt>
                <c:pt idx="893">
                  <c:v>11,413</c:v>
                </c:pt>
                <c:pt idx="894">
                  <c:v>11,426</c:v>
                </c:pt>
                <c:pt idx="895">
                  <c:v>11,439</c:v>
                </c:pt>
                <c:pt idx="896">
                  <c:v>11,453</c:v>
                </c:pt>
                <c:pt idx="897">
                  <c:v>11,466</c:v>
                </c:pt>
                <c:pt idx="898">
                  <c:v>11,479</c:v>
                </c:pt>
                <c:pt idx="899">
                  <c:v>11,493</c:v>
                </c:pt>
                <c:pt idx="900">
                  <c:v>11,506</c:v>
                </c:pt>
                <c:pt idx="901">
                  <c:v>11,519</c:v>
                </c:pt>
                <c:pt idx="902">
                  <c:v>11,532</c:v>
                </c:pt>
                <c:pt idx="903">
                  <c:v>11,545</c:v>
                </c:pt>
                <c:pt idx="904">
                  <c:v>11,558</c:v>
                </c:pt>
                <c:pt idx="905">
                  <c:v>11,572</c:v>
                </c:pt>
                <c:pt idx="906">
                  <c:v>11,585</c:v>
                </c:pt>
                <c:pt idx="907">
                  <c:v>11,598</c:v>
                </c:pt>
                <c:pt idx="908">
                  <c:v>11,612</c:v>
                </c:pt>
                <c:pt idx="909">
                  <c:v>11,625</c:v>
                </c:pt>
                <c:pt idx="910">
                  <c:v>11,638</c:v>
                </c:pt>
                <c:pt idx="911">
                  <c:v>11,652</c:v>
                </c:pt>
                <c:pt idx="912">
                  <c:v>11,665</c:v>
                </c:pt>
                <c:pt idx="913">
                  <c:v>11,679</c:v>
                </c:pt>
                <c:pt idx="914">
                  <c:v>11,692</c:v>
                </c:pt>
                <c:pt idx="915">
                  <c:v>11,705</c:v>
                </c:pt>
                <c:pt idx="916">
                  <c:v>11,719</c:v>
                </c:pt>
                <c:pt idx="917">
                  <c:v>11,732</c:v>
                </c:pt>
                <c:pt idx="918">
                  <c:v>11,745</c:v>
                </c:pt>
                <c:pt idx="919">
                  <c:v>11,759</c:v>
                </c:pt>
                <c:pt idx="920">
                  <c:v>11,772</c:v>
                </c:pt>
                <c:pt idx="921">
                  <c:v>11,785</c:v>
                </c:pt>
                <c:pt idx="922">
                  <c:v>11,798</c:v>
                </c:pt>
                <c:pt idx="923">
                  <c:v>11,811</c:v>
                </c:pt>
                <c:pt idx="924">
                  <c:v>11,824</c:v>
                </c:pt>
                <c:pt idx="925">
                  <c:v>11,837</c:v>
                </c:pt>
                <c:pt idx="926">
                  <c:v>11,850</c:v>
                </c:pt>
                <c:pt idx="927">
                  <c:v>11,864</c:v>
                </c:pt>
                <c:pt idx="928">
                  <c:v>11,877</c:v>
                </c:pt>
                <c:pt idx="929">
                  <c:v>11,891</c:v>
                </c:pt>
                <c:pt idx="930">
                  <c:v>11,904</c:v>
                </c:pt>
                <c:pt idx="931">
                  <c:v>11,918</c:v>
                </c:pt>
                <c:pt idx="932">
                  <c:v>11,931</c:v>
                </c:pt>
                <c:pt idx="933">
                  <c:v>11,944</c:v>
                </c:pt>
                <c:pt idx="934">
                  <c:v>11,958</c:v>
                </c:pt>
                <c:pt idx="935">
                  <c:v>11,971</c:v>
                </c:pt>
                <c:pt idx="936">
                  <c:v>11,985</c:v>
                </c:pt>
                <c:pt idx="937">
                  <c:v>11,998</c:v>
                </c:pt>
                <c:pt idx="938">
                  <c:v>12,011</c:v>
                </c:pt>
                <c:pt idx="939">
                  <c:v>12,025</c:v>
                </c:pt>
                <c:pt idx="940">
                  <c:v>12,038</c:v>
                </c:pt>
                <c:pt idx="941">
                  <c:v>12,051</c:v>
                </c:pt>
                <c:pt idx="942">
                  <c:v>12,065</c:v>
                </c:pt>
                <c:pt idx="943">
                  <c:v>12,078</c:v>
                </c:pt>
                <c:pt idx="944">
                  <c:v>12,092</c:v>
                </c:pt>
                <c:pt idx="945">
                  <c:v>12,105</c:v>
                </c:pt>
                <c:pt idx="946">
                  <c:v>12,118</c:v>
                </c:pt>
                <c:pt idx="947">
                  <c:v>12,132</c:v>
                </c:pt>
                <c:pt idx="948">
                  <c:v>12,145</c:v>
                </c:pt>
                <c:pt idx="949">
                  <c:v>12,158</c:v>
                </c:pt>
                <c:pt idx="950">
                  <c:v>12,171</c:v>
                </c:pt>
                <c:pt idx="951">
                  <c:v>12,185</c:v>
                </c:pt>
                <c:pt idx="952">
                  <c:v>12,198</c:v>
                </c:pt>
                <c:pt idx="953">
                  <c:v>12,211</c:v>
                </c:pt>
                <c:pt idx="954">
                  <c:v>12,225</c:v>
                </c:pt>
                <c:pt idx="955">
                  <c:v>12,238</c:v>
                </c:pt>
                <c:pt idx="956">
                  <c:v>12,252</c:v>
                </c:pt>
                <c:pt idx="957">
                  <c:v>12,265</c:v>
                </c:pt>
                <c:pt idx="958">
                  <c:v>12,279</c:v>
                </c:pt>
                <c:pt idx="959">
                  <c:v>12,292</c:v>
                </c:pt>
                <c:pt idx="960">
                  <c:v>12,306</c:v>
                </c:pt>
                <c:pt idx="961">
                  <c:v>12,318</c:v>
                </c:pt>
                <c:pt idx="962">
                  <c:v>12,332</c:v>
                </c:pt>
                <c:pt idx="963">
                  <c:v>12,345</c:v>
                </c:pt>
                <c:pt idx="964">
                  <c:v>12,359</c:v>
                </c:pt>
                <c:pt idx="965">
                  <c:v>12,372</c:v>
                </c:pt>
                <c:pt idx="966">
                  <c:v>12,385</c:v>
                </c:pt>
                <c:pt idx="967">
                  <c:v>12,398</c:v>
                </c:pt>
                <c:pt idx="968">
                  <c:v>12,410</c:v>
                </c:pt>
                <c:pt idx="969">
                  <c:v>12,423</c:v>
                </c:pt>
                <c:pt idx="970">
                  <c:v>12,436</c:v>
                </c:pt>
                <c:pt idx="971">
                  <c:v>12,448</c:v>
                </c:pt>
                <c:pt idx="972">
                  <c:v>12,462</c:v>
                </c:pt>
                <c:pt idx="973">
                  <c:v>12,475</c:v>
                </c:pt>
                <c:pt idx="974">
                  <c:v>12,488</c:v>
                </c:pt>
                <c:pt idx="975">
                  <c:v>12,500</c:v>
                </c:pt>
                <c:pt idx="976">
                  <c:v>12,513</c:v>
                </c:pt>
                <c:pt idx="977">
                  <c:v>12,526</c:v>
                </c:pt>
                <c:pt idx="978">
                  <c:v>12,539</c:v>
                </c:pt>
                <c:pt idx="979">
                  <c:v>12,552</c:v>
                </c:pt>
                <c:pt idx="980">
                  <c:v>12,565</c:v>
                </c:pt>
                <c:pt idx="981">
                  <c:v>12,578</c:v>
                </c:pt>
                <c:pt idx="982">
                  <c:v>12,591</c:v>
                </c:pt>
                <c:pt idx="983">
                  <c:v>12,603</c:v>
                </c:pt>
                <c:pt idx="984">
                  <c:v>12,616</c:v>
                </c:pt>
                <c:pt idx="985">
                  <c:v>12,630</c:v>
                </c:pt>
                <c:pt idx="986">
                  <c:v>12,642</c:v>
                </c:pt>
                <c:pt idx="987">
                  <c:v>12,655</c:v>
                </c:pt>
                <c:pt idx="988">
                  <c:v>12,668</c:v>
                </c:pt>
                <c:pt idx="989">
                  <c:v>12,681</c:v>
                </c:pt>
                <c:pt idx="990">
                  <c:v>12,694</c:v>
                </c:pt>
                <c:pt idx="991">
                  <c:v>12,707</c:v>
                </c:pt>
                <c:pt idx="992">
                  <c:v>12,720</c:v>
                </c:pt>
                <c:pt idx="993">
                  <c:v>12,733</c:v>
                </c:pt>
                <c:pt idx="994">
                  <c:v>12,747</c:v>
                </c:pt>
                <c:pt idx="995">
                  <c:v>12,759</c:v>
                </c:pt>
                <c:pt idx="996">
                  <c:v>12,772</c:v>
                </c:pt>
                <c:pt idx="997">
                  <c:v>12,785</c:v>
                </c:pt>
                <c:pt idx="998">
                  <c:v>12,798</c:v>
                </c:pt>
                <c:pt idx="999">
                  <c:v>12,811</c:v>
                </c:pt>
                <c:pt idx="1000">
                  <c:v>12,824</c:v>
                </c:pt>
                <c:pt idx="1001">
                  <c:v>12,837</c:v>
                </c:pt>
                <c:pt idx="1002">
                  <c:v>12,849</c:v>
                </c:pt>
                <c:pt idx="1003">
                  <c:v>12,862</c:v>
                </c:pt>
                <c:pt idx="1004">
                  <c:v>12,875</c:v>
                </c:pt>
                <c:pt idx="1005">
                  <c:v>12,888</c:v>
                </c:pt>
                <c:pt idx="1006">
                  <c:v>12,900</c:v>
                </c:pt>
                <c:pt idx="1007">
                  <c:v>12,913</c:v>
                </c:pt>
                <c:pt idx="1008">
                  <c:v>12,926</c:v>
                </c:pt>
                <c:pt idx="1009">
                  <c:v>12,939</c:v>
                </c:pt>
                <c:pt idx="1010">
                  <c:v>12,952</c:v>
                </c:pt>
                <c:pt idx="1011">
                  <c:v>12,965</c:v>
                </c:pt>
                <c:pt idx="1012">
                  <c:v>12,978</c:v>
                </c:pt>
                <c:pt idx="1013">
                  <c:v>12,991</c:v>
                </c:pt>
                <c:pt idx="1014">
                  <c:v>13,004</c:v>
                </c:pt>
                <c:pt idx="1015">
                  <c:v>13,017</c:v>
                </c:pt>
                <c:pt idx="1016">
                  <c:v>13,029</c:v>
                </c:pt>
                <c:pt idx="1017">
                  <c:v>13,042</c:v>
                </c:pt>
                <c:pt idx="1018">
                  <c:v>13,055</c:v>
                </c:pt>
                <c:pt idx="1019">
                  <c:v>13,068</c:v>
                </c:pt>
                <c:pt idx="1020">
                  <c:v>13,081</c:v>
                </c:pt>
                <c:pt idx="1021">
                  <c:v>13,094</c:v>
                </c:pt>
                <c:pt idx="1022">
                  <c:v>13,107</c:v>
                </c:pt>
                <c:pt idx="1023">
                  <c:v>13,120</c:v>
                </c:pt>
                <c:pt idx="1024">
                  <c:v>13,133</c:v>
                </c:pt>
                <c:pt idx="1025">
                  <c:v>13,146</c:v>
                </c:pt>
                <c:pt idx="1026">
                  <c:v>13,159</c:v>
                </c:pt>
                <c:pt idx="1027">
                  <c:v>13,172</c:v>
                </c:pt>
                <c:pt idx="1028">
                  <c:v>13,185</c:v>
                </c:pt>
                <c:pt idx="1029">
                  <c:v>13,197</c:v>
                </c:pt>
                <c:pt idx="1030">
                  <c:v>13,210</c:v>
                </c:pt>
                <c:pt idx="1031">
                  <c:v>13,224</c:v>
                </c:pt>
                <c:pt idx="1032">
                  <c:v>13,237</c:v>
                </c:pt>
                <c:pt idx="1033">
                  <c:v>13,249</c:v>
                </c:pt>
                <c:pt idx="1034">
                  <c:v>13,263</c:v>
                </c:pt>
                <c:pt idx="1035">
                  <c:v>13,276</c:v>
                </c:pt>
                <c:pt idx="1036">
                  <c:v>13,289</c:v>
                </c:pt>
                <c:pt idx="1037">
                  <c:v>13,302</c:v>
                </c:pt>
                <c:pt idx="1038">
                  <c:v>13,315</c:v>
                </c:pt>
                <c:pt idx="1039">
                  <c:v>13,328</c:v>
                </c:pt>
                <c:pt idx="1040">
                  <c:v>13,341</c:v>
                </c:pt>
                <c:pt idx="1041">
                  <c:v>13,354</c:v>
                </c:pt>
                <c:pt idx="1042">
                  <c:v>13,367</c:v>
                </c:pt>
                <c:pt idx="1043">
                  <c:v>13,380</c:v>
                </c:pt>
                <c:pt idx="1044">
                  <c:v>13,392</c:v>
                </c:pt>
                <c:pt idx="1045">
                  <c:v>13,405</c:v>
                </c:pt>
                <c:pt idx="1046">
                  <c:v>13,418</c:v>
                </c:pt>
                <c:pt idx="1047">
                  <c:v>13,431</c:v>
                </c:pt>
                <c:pt idx="1048">
                  <c:v>13,444</c:v>
                </c:pt>
                <c:pt idx="1049">
                  <c:v>13,457</c:v>
                </c:pt>
                <c:pt idx="1050">
                  <c:v>13,470</c:v>
                </c:pt>
                <c:pt idx="1051">
                  <c:v>13,483</c:v>
                </c:pt>
                <c:pt idx="1052">
                  <c:v>13,496</c:v>
                </c:pt>
                <c:pt idx="1053">
                  <c:v>13,508</c:v>
                </c:pt>
                <c:pt idx="1054">
                  <c:v>13,521</c:v>
                </c:pt>
                <c:pt idx="1055">
                  <c:v>13,534</c:v>
                </c:pt>
                <c:pt idx="1056">
                  <c:v>13,547</c:v>
                </c:pt>
                <c:pt idx="1057">
                  <c:v>13,559</c:v>
                </c:pt>
                <c:pt idx="1058">
                  <c:v>13,572</c:v>
                </c:pt>
                <c:pt idx="1059">
                  <c:v>13,585</c:v>
                </c:pt>
                <c:pt idx="1060">
                  <c:v>13,598</c:v>
                </c:pt>
                <c:pt idx="1061">
                  <c:v>13,610</c:v>
                </c:pt>
                <c:pt idx="1062">
                  <c:v>13,624</c:v>
                </c:pt>
                <c:pt idx="1063">
                  <c:v>13,637</c:v>
                </c:pt>
                <c:pt idx="1064">
                  <c:v>13,649</c:v>
                </c:pt>
                <c:pt idx="1065">
                  <c:v>13,662</c:v>
                </c:pt>
                <c:pt idx="1066">
                  <c:v>13,675</c:v>
                </c:pt>
                <c:pt idx="1067">
                  <c:v>13,688</c:v>
                </c:pt>
                <c:pt idx="1068">
                  <c:v>13,701</c:v>
                </c:pt>
                <c:pt idx="1069">
                  <c:v>13,714</c:v>
                </c:pt>
                <c:pt idx="1070">
                  <c:v>13,726</c:v>
                </c:pt>
                <c:pt idx="1071">
                  <c:v>13,739</c:v>
                </c:pt>
                <c:pt idx="1072">
                  <c:v>13,752</c:v>
                </c:pt>
                <c:pt idx="1073">
                  <c:v>13,765</c:v>
                </c:pt>
                <c:pt idx="1074">
                  <c:v>13,777</c:v>
                </c:pt>
                <c:pt idx="1075">
                  <c:v>13,790</c:v>
                </c:pt>
                <c:pt idx="1076">
                  <c:v>13,803</c:v>
                </c:pt>
                <c:pt idx="1077">
                  <c:v>13,815</c:v>
                </c:pt>
                <c:pt idx="1078">
                  <c:v>13,828</c:v>
                </c:pt>
                <c:pt idx="1079">
                  <c:v>13,841</c:v>
                </c:pt>
                <c:pt idx="1080">
                  <c:v>13,854</c:v>
                </c:pt>
                <c:pt idx="1081">
                  <c:v>13,867</c:v>
                </c:pt>
                <c:pt idx="1082">
                  <c:v>13,879</c:v>
                </c:pt>
                <c:pt idx="1083">
                  <c:v>13,893</c:v>
                </c:pt>
                <c:pt idx="1084">
                  <c:v>13,905</c:v>
                </c:pt>
                <c:pt idx="1085">
                  <c:v>13,918</c:v>
                </c:pt>
                <c:pt idx="1086">
                  <c:v>13,931</c:v>
                </c:pt>
                <c:pt idx="1087">
                  <c:v>13,944</c:v>
                </c:pt>
                <c:pt idx="1088">
                  <c:v>13,957</c:v>
                </c:pt>
                <c:pt idx="1089">
                  <c:v>13,969</c:v>
                </c:pt>
                <c:pt idx="1090">
                  <c:v>13,982</c:v>
                </c:pt>
                <c:pt idx="1091">
                  <c:v>13,995</c:v>
                </c:pt>
                <c:pt idx="1092">
                  <c:v>14,008</c:v>
                </c:pt>
                <c:pt idx="1093">
                  <c:v>14,021</c:v>
                </c:pt>
                <c:pt idx="1094">
                  <c:v>14,034</c:v>
                </c:pt>
                <c:pt idx="1095">
                  <c:v>14,046</c:v>
                </c:pt>
                <c:pt idx="1096">
                  <c:v>14,059</c:v>
                </c:pt>
                <c:pt idx="1097">
                  <c:v>14,072</c:v>
                </c:pt>
                <c:pt idx="1098">
                  <c:v>14,084</c:v>
                </c:pt>
                <c:pt idx="1099">
                  <c:v>14,098</c:v>
                </c:pt>
                <c:pt idx="1100">
                  <c:v>14,111</c:v>
                </c:pt>
                <c:pt idx="1101">
                  <c:v>14,123</c:v>
                </c:pt>
                <c:pt idx="1102">
                  <c:v>14,136</c:v>
                </c:pt>
                <c:pt idx="1103">
                  <c:v>14,149</c:v>
                </c:pt>
                <c:pt idx="1104">
                  <c:v>14,161</c:v>
                </c:pt>
                <c:pt idx="1105">
                  <c:v>14,174</c:v>
                </c:pt>
                <c:pt idx="1106">
                  <c:v>14,187</c:v>
                </c:pt>
                <c:pt idx="1107">
                  <c:v>14,200</c:v>
                </c:pt>
                <c:pt idx="1108">
                  <c:v>14,213</c:v>
                </c:pt>
                <c:pt idx="1109">
                  <c:v>14,226</c:v>
                </c:pt>
                <c:pt idx="1110">
                  <c:v>14,239</c:v>
                </c:pt>
                <c:pt idx="1111">
                  <c:v>14,251</c:v>
                </c:pt>
                <c:pt idx="1112">
                  <c:v>14,264</c:v>
                </c:pt>
                <c:pt idx="1113">
                  <c:v>14,277</c:v>
                </c:pt>
                <c:pt idx="1114">
                  <c:v>14,290</c:v>
                </c:pt>
                <c:pt idx="1115">
                  <c:v>14,303</c:v>
                </c:pt>
                <c:pt idx="1116">
                  <c:v>14,316</c:v>
                </c:pt>
                <c:pt idx="1117">
                  <c:v>14,329</c:v>
                </c:pt>
                <c:pt idx="1118">
                  <c:v>14,341</c:v>
                </c:pt>
                <c:pt idx="1119">
                  <c:v>14,354</c:v>
                </c:pt>
                <c:pt idx="1120">
                  <c:v>14,367</c:v>
                </c:pt>
                <c:pt idx="1121">
                  <c:v>14,380</c:v>
                </c:pt>
                <c:pt idx="1122">
                  <c:v>14,393</c:v>
                </c:pt>
                <c:pt idx="1123">
                  <c:v>14,406</c:v>
                </c:pt>
                <c:pt idx="1124">
                  <c:v>14,419</c:v>
                </c:pt>
                <c:pt idx="1125">
                  <c:v>14,432</c:v>
                </c:pt>
                <c:pt idx="1126">
                  <c:v>14,445</c:v>
                </c:pt>
                <c:pt idx="1127">
                  <c:v>14,458</c:v>
                </c:pt>
                <c:pt idx="1128">
                  <c:v>14,471</c:v>
                </c:pt>
                <c:pt idx="1129">
                  <c:v>14,484</c:v>
                </c:pt>
                <c:pt idx="1130">
                  <c:v>14,497</c:v>
                </c:pt>
                <c:pt idx="1131">
                  <c:v>14,510</c:v>
                </c:pt>
                <c:pt idx="1132">
                  <c:v>14,523</c:v>
                </c:pt>
                <c:pt idx="1133">
                  <c:v>14,536</c:v>
                </c:pt>
                <c:pt idx="1134">
                  <c:v>14,548</c:v>
                </c:pt>
                <c:pt idx="1135">
                  <c:v>14,561</c:v>
                </c:pt>
                <c:pt idx="1136">
                  <c:v>14,573</c:v>
                </c:pt>
                <c:pt idx="1137">
                  <c:v>14,587</c:v>
                </c:pt>
                <c:pt idx="1138">
                  <c:v>14,599</c:v>
                </c:pt>
                <c:pt idx="1139">
                  <c:v>14,612</c:v>
                </c:pt>
                <c:pt idx="1140">
                  <c:v>14,625</c:v>
                </c:pt>
                <c:pt idx="1141">
                  <c:v>14,638</c:v>
                </c:pt>
                <c:pt idx="1142">
                  <c:v>14,650</c:v>
                </c:pt>
                <c:pt idx="1143">
                  <c:v>14,663</c:v>
                </c:pt>
                <c:pt idx="1144">
                  <c:v>14,676</c:v>
                </c:pt>
                <c:pt idx="1145">
                  <c:v>14,689</c:v>
                </c:pt>
                <c:pt idx="1146">
                  <c:v>14,703</c:v>
                </c:pt>
                <c:pt idx="1147">
                  <c:v>14,715</c:v>
                </c:pt>
                <c:pt idx="1148">
                  <c:v>14,728</c:v>
                </c:pt>
                <c:pt idx="1149">
                  <c:v>14,741</c:v>
                </c:pt>
                <c:pt idx="1150">
                  <c:v>14,754</c:v>
                </c:pt>
                <c:pt idx="1151">
                  <c:v>14,767</c:v>
                </c:pt>
                <c:pt idx="1152">
                  <c:v>14,780</c:v>
                </c:pt>
                <c:pt idx="1153">
                  <c:v>14,793</c:v>
                </c:pt>
                <c:pt idx="1154">
                  <c:v>14,806</c:v>
                </c:pt>
                <c:pt idx="1155">
                  <c:v>14,819</c:v>
                </c:pt>
                <c:pt idx="1156">
                  <c:v>14,832</c:v>
                </c:pt>
                <c:pt idx="1157">
                  <c:v>14,845</c:v>
                </c:pt>
                <c:pt idx="1158">
                  <c:v>14,858</c:v>
                </c:pt>
                <c:pt idx="1159">
                  <c:v>14,870</c:v>
                </c:pt>
                <c:pt idx="1160">
                  <c:v>14,883</c:v>
                </c:pt>
                <c:pt idx="1161">
                  <c:v>14,896</c:v>
                </c:pt>
                <c:pt idx="1162">
                  <c:v>14,909</c:v>
                </c:pt>
                <c:pt idx="1163">
                  <c:v>14,923</c:v>
                </c:pt>
                <c:pt idx="1164">
                  <c:v>14,936</c:v>
                </c:pt>
                <c:pt idx="1165">
                  <c:v>14,948</c:v>
                </c:pt>
                <c:pt idx="1166">
                  <c:v>14,962</c:v>
                </c:pt>
                <c:pt idx="1167">
                  <c:v>14,974</c:v>
                </c:pt>
                <c:pt idx="1168">
                  <c:v>14,987</c:v>
                </c:pt>
                <c:pt idx="1169">
                  <c:v>14,999</c:v>
                </c:pt>
                <c:pt idx="1170">
                  <c:v>15,012</c:v>
                </c:pt>
                <c:pt idx="1171">
                  <c:v>15,026</c:v>
                </c:pt>
                <c:pt idx="1172">
                  <c:v>15,038</c:v>
                </c:pt>
                <c:pt idx="1173">
                  <c:v>15,051</c:v>
                </c:pt>
                <c:pt idx="1174">
                  <c:v>15,065</c:v>
                </c:pt>
                <c:pt idx="1175">
                  <c:v>15,077</c:v>
                </c:pt>
                <c:pt idx="1176">
                  <c:v>15,090</c:v>
                </c:pt>
                <c:pt idx="1177">
                  <c:v>15,103</c:v>
                </c:pt>
                <c:pt idx="1178">
                  <c:v>15,116</c:v>
                </c:pt>
                <c:pt idx="1179">
                  <c:v>15,128</c:v>
                </c:pt>
                <c:pt idx="1180">
                  <c:v>15,141</c:v>
                </c:pt>
                <c:pt idx="1181">
                  <c:v>15,155</c:v>
                </c:pt>
                <c:pt idx="1182">
                  <c:v>15,167</c:v>
                </c:pt>
                <c:pt idx="1183">
                  <c:v>15,180</c:v>
                </c:pt>
                <c:pt idx="1184">
                  <c:v>15,194</c:v>
                </c:pt>
                <c:pt idx="1185">
                  <c:v>15,207</c:v>
                </c:pt>
                <c:pt idx="1186">
                  <c:v>15,220</c:v>
                </c:pt>
                <c:pt idx="1187">
                  <c:v>15,233</c:v>
                </c:pt>
              </c:strCache>
            </c:strRef>
          </c:cat>
          <c:val>
            <c:numRef>
              <c:f>[0]!HRData6</c:f>
              <c:numCache>
                <c:formatCode>General</c:formatCode>
                <c:ptCount val="1188"/>
                <c:pt idx="0">
                  <c:v>0</c:v>
                </c:pt>
                <c:pt idx="1">
                  <c:v>-4000</c:v>
                </c:pt>
                <c:pt idx="2">
                  <c:v>-4000</c:v>
                </c:pt>
                <c:pt idx="3">
                  <c:v>-4000</c:v>
                </c:pt>
                <c:pt idx="4">
                  <c:v>-4000</c:v>
                </c:pt>
                <c:pt idx="5">
                  <c:v>-4000</c:v>
                </c:pt>
                <c:pt idx="6">
                  <c:v>-4000</c:v>
                </c:pt>
                <c:pt idx="7">
                  <c:v>-4000</c:v>
                </c:pt>
                <c:pt idx="8">
                  <c:v>-4000</c:v>
                </c:pt>
                <c:pt idx="9">
                  <c:v>-4000</c:v>
                </c:pt>
                <c:pt idx="10">
                  <c:v>-4000</c:v>
                </c:pt>
                <c:pt idx="11">
                  <c:v>-4000</c:v>
                </c:pt>
                <c:pt idx="12">
                  <c:v>-4000</c:v>
                </c:pt>
                <c:pt idx="13">
                  <c:v>-4000</c:v>
                </c:pt>
                <c:pt idx="14">
                  <c:v>-4000</c:v>
                </c:pt>
                <c:pt idx="15">
                  <c:v>-4000</c:v>
                </c:pt>
                <c:pt idx="16">
                  <c:v>-4000</c:v>
                </c:pt>
                <c:pt idx="17">
                  <c:v>-4000</c:v>
                </c:pt>
                <c:pt idx="18">
                  <c:v>-4000</c:v>
                </c:pt>
                <c:pt idx="19">
                  <c:v>-4000</c:v>
                </c:pt>
                <c:pt idx="20">
                  <c:v>-4000</c:v>
                </c:pt>
                <c:pt idx="21">
                  <c:v>-4000</c:v>
                </c:pt>
                <c:pt idx="22">
                  <c:v>-4000</c:v>
                </c:pt>
                <c:pt idx="23">
                  <c:v>-4000</c:v>
                </c:pt>
                <c:pt idx="24">
                  <c:v>-4000</c:v>
                </c:pt>
                <c:pt idx="25">
                  <c:v>-4000</c:v>
                </c:pt>
                <c:pt idx="26">
                  <c:v>-4000</c:v>
                </c:pt>
                <c:pt idx="27">
                  <c:v>-4000</c:v>
                </c:pt>
                <c:pt idx="28">
                  <c:v>-4000</c:v>
                </c:pt>
                <c:pt idx="29">
                  <c:v>-4000</c:v>
                </c:pt>
                <c:pt idx="30">
                  <c:v>-4000</c:v>
                </c:pt>
                <c:pt idx="31">
                  <c:v>-4000</c:v>
                </c:pt>
                <c:pt idx="32">
                  <c:v>-4000</c:v>
                </c:pt>
                <c:pt idx="33">
                  <c:v>-4000</c:v>
                </c:pt>
                <c:pt idx="34">
                  <c:v>-4000</c:v>
                </c:pt>
                <c:pt idx="35">
                  <c:v>-4000</c:v>
                </c:pt>
                <c:pt idx="36">
                  <c:v>-4000</c:v>
                </c:pt>
                <c:pt idx="37">
                  <c:v>-4000</c:v>
                </c:pt>
                <c:pt idx="38">
                  <c:v>-4000</c:v>
                </c:pt>
                <c:pt idx="39">
                  <c:v>-4000</c:v>
                </c:pt>
                <c:pt idx="40">
                  <c:v>-4000</c:v>
                </c:pt>
                <c:pt idx="41">
                  <c:v>-4000</c:v>
                </c:pt>
                <c:pt idx="42">
                  <c:v>-4000</c:v>
                </c:pt>
                <c:pt idx="43">
                  <c:v>-4000</c:v>
                </c:pt>
                <c:pt idx="44">
                  <c:v>-4000</c:v>
                </c:pt>
                <c:pt idx="45">
                  <c:v>-4000</c:v>
                </c:pt>
                <c:pt idx="46">
                  <c:v>-4000</c:v>
                </c:pt>
                <c:pt idx="47">
                  <c:v>-4000</c:v>
                </c:pt>
                <c:pt idx="48">
                  <c:v>-4000</c:v>
                </c:pt>
                <c:pt idx="49">
                  <c:v>-4000</c:v>
                </c:pt>
                <c:pt idx="50">
                  <c:v>-4000</c:v>
                </c:pt>
                <c:pt idx="51">
                  <c:v>-4000</c:v>
                </c:pt>
                <c:pt idx="52">
                  <c:v>-4000</c:v>
                </c:pt>
                <c:pt idx="53">
                  <c:v>-4000</c:v>
                </c:pt>
                <c:pt idx="54">
                  <c:v>-4000</c:v>
                </c:pt>
                <c:pt idx="55">
                  <c:v>-4000</c:v>
                </c:pt>
                <c:pt idx="56">
                  <c:v>-4000</c:v>
                </c:pt>
                <c:pt idx="57">
                  <c:v>-4000</c:v>
                </c:pt>
                <c:pt idx="58">
                  <c:v>-4000</c:v>
                </c:pt>
                <c:pt idx="59">
                  <c:v>-4000</c:v>
                </c:pt>
                <c:pt idx="60">
                  <c:v>-4000</c:v>
                </c:pt>
                <c:pt idx="61">
                  <c:v>-4000</c:v>
                </c:pt>
                <c:pt idx="62">
                  <c:v>-4000</c:v>
                </c:pt>
                <c:pt idx="63">
                  <c:v>-4000</c:v>
                </c:pt>
                <c:pt idx="64">
                  <c:v>-4000</c:v>
                </c:pt>
                <c:pt idx="65">
                  <c:v>-4000</c:v>
                </c:pt>
                <c:pt idx="66">
                  <c:v>-4000</c:v>
                </c:pt>
                <c:pt idx="67">
                  <c:v>-4000</c:v>
                </c:pt>
                <c:pt idx="68">
                  <c:v>-4000</c:v>
                </c:pt>
                <c:pt idx="69">
                  <c:v>-4000</c:v>
                </c:pt>
                <c:pt idx="70">
                  <c:v>-4000</c:v>
                </c:pt>
                <c:pt idx="71">
                  <c:v>-4000</c:v>
                </c:pt>
                <c:pt idx="72">
                  <c:v>-4000</c:v>
                </c:pt>
                <c:pt idx="73">
                  <c:v>-4000</c:v>
                </c:pt>
                <c:pt idx="74">
                  <c:v>-4000</c:v>
                </c:pt>
                <c:pt idx="75">
                  <c:v>-4000</c:v>
                </c:pt>
                <c:pt idx="76">
                  <c:v>-4000</c:v>
                </c:pt>
                <c:pt idx="77">
                  <c:v>-4000</c:v>
                </c:pt>
                <c:pt idx="78">
                  <c:v>-4000</c:v>
                </c:pt>
                <c:pt idx="79">
                  <c:v>-4000</c:v>
                </c:pt>
                <c:pt idx="80">
                  <c:v>-4000</c:v>
                </c:pt>
                <c:pt idx="81">
                  <c:v>-4000</c:v>
                </c:pt>
                <c:pt idx="82">
                  <c:v>-4000</c:v>
                </c:pt>
                <c:pt idx="83">
                  <c:v>-4000</c:v>
                </c:pt>
                <c:pt idx="84">
                  <c:v>-4000</c:v>
                </c:pt>
                <c:pt idx="85">
                  <c:v>-4000</c:v>
                </c:pt>
                <c:pt idx="86">
                  <c:v>-4000</c:v>
                </c:pt>
                <c:pt idx="87">
                  <c:v>-4000</c:v>
                </c:pt>
                <c:pt idx="88">
                  <c:v>-4000</c:v>
                </c:pt>
                <c:pt idx="89">
                  <c:v>-4000</c:v>
                </c:pt>
                <c:pt idx="90">
                  <c:v>-4000</c:v>
                </c:pt>
                <c:pt idx="91">
                  <c:v>-4000</c:v>
                </c:pt>
                <c:pt idx="92">
                  <c:v>-4000</c:v>
                </c:pt>
                <c:pt idx="93">
                  <c:v>-4000</c:v>
                </c:pt>
                <c:pt idx="94">
                  <c:v>-4000</c:v>
                </c:pt>
                <c:pt idx="95">
                  <c:v>-4000</c:v>
                </c:pt>
                <c:pt idx="96">
                  <c:v>-4000</c:v>
                </c:pt>
                <c:pt idx="97">
                  <c:v>-4000</c:v>
                </c:pt>
                <c:pt idx="98">
                  <c:v>-4000</c:v>
                </c:pt>
                <c:pt idx="99">
                  <c:v>-4000</c:v>
                </c:pt>
                <c:pt idx="100">
                  <c:v>-4000</c:v>
                </c:pt>
                <c:pt idx="101">
                  <c:v>-4000</c:v>
                </c:pt>
                <c:pt idx="102">
                  <c:v>-4000</c:v>
                </c:pt>
                <c:pt idx="103">
                  <c:v>-4000</c:v>
                </c:pt>
                <c:pt idx="104">
                  <c:v>-4000</c:v>
                </c:pt>
                <c:pt idx="105">
                  <c:v>-4000</c:v>
                </c:pt>
                <c:pt idx="106">
                  <c:v>-4000</c:v>
                </c:pt>
                <c:pt idx="107">
                  <c:v>-4000</c:v>
                </c:pt>
                <c:pt idx="108">
                  <c:v>-4000</c:v>
                </c:pt>
                <c:pt idx="109">
                  <c:v>-4000</c:v>
                </c:pt>
                <c:pt idx="110">
                  <c:v>-4000</c:v>
                </c:pt>
                <c:pt idx="111">
                  <c:v>-4000</c:v>
                </c:pt>
                <c:pt idx="112">
                  <c:v>-4000</c:v>
                </c:pt>
                <c:pt idx="113">
                  <c:v>-4000</c:v>
                </c:pt>
                <c:pt idx="114">
                  <c:v>-4000</c:v>
                </c:pt>
                <c:pt idx="115">
                  <c:v>-4000</c:v>
                </c:pt>
                <c:pt idx="116">
                  <c:v>-4000</c:v>
                </c:pt>
                <c:pt idx="117">
                  <c:v>-4000</c:v>
                </c:pt>
                <c:pt idx="118">
                  <c:v>-4000</c:v>
                </c:pt>
                <c:pt idx="119">
                  <c:v>-4000</c:v>
                </c:pt>
                <c:pt idx="120">
                  <c:v>-4000</c:v>
                </c:pt>
                <c:pt idx="121">
                  <c:v>-4000</c:v>
                </c:pt>
                <c:pt idx="122">
                  <c:v>-4000</c:v>
                </c:pt>
                <c:pt idx="123">
                  <c:v>-4000</c:v>
                </c:pt>
                <c:pt idx="124">
                  <c:v>-4000</c:v>
                </c:pt>
                <c:pt idx="125">
                  <c:v>-4000</c:v>
                </c:pt>
                <c:pt idx="126">
                  <c:v>-4000</c:v>
                </c:pt>
                <c:pt idx="127">
                  <c:v>-4000</c:v>
                </c:pt>
                <c:pt idx="128">
                  <c:v>-4000</c:v>
                </c:pt>
                <c:pt idx="129">
                  <c:v>-4000</c:v>
                </c:pt>
                <c:pt idx="130">
                  <c:v>-4000</c:v>
                </c:pt>
                <c:pt idx="131">
                  <c:v>-4000</c:v>
                </c:pt>
                <c:pt idx="132">
                  <c:v>-4000</c:v>
                </c:pt>
                <c:pt idx="133">
                  <c:v>-4000</c:v>
                </c:pt>
                <c:pt idx="134">
                  <c:v>-4000</c:v>
                </c:pt>
                <c:pt idx="135">
                  <c:v>-4000</c:v>
                </c:pt>
                <c:pt idx="136">
                  <c:v>-4000</c:v>
                </c:pt>
                <c:pt idx="137">
                  <c:v>-4000</c:v>
                </c:pt>
                <c:pt idx="138">
                  <c:v>-4000</c:v>
                </c:pt>
                <c:pt idx="139">
                  <c:v>-4000</c:v>
                </c:pt>
                <c:pt idx="140">
                  <c:v>-4000</c:v>
                </c:pt>
                <c:pt idx="141">
                  <c:v>-4000</c:v>
                </c:pt>
                <c:pt idx="142">
                  <c:v>-4000</c:v>
                </c:pt>
                <c:pt idx="143">
                  <c:v>-4000</c:v>
                </c:pt>
                <c:pt idx="144">
                  <c:v>-4000</c:v>
                </c:pt>
                <c:pt idx="145">
                  <c:v>-4000</c:v>
                </c:pt>
                <c:pt idx="146">
                  <c:v>-4000</c:v>
                </c:pt>
                <c:pt idx="147">
                  <c:v>-4000</c:v>
                </c:pt>
                <c:pt idx="148">
                  <c:v>-4000</c:v>
                </c:pt>
                <c:pt idx="149">
                  <c:v>-4000</c:v>
                </c:pt>
                <c:pt idx="150">
                  <c:v>-4000</c:v>
                </c:pt>
                <c:pt idx="151">
                  <c:v>-4000</c:v>
                </c:pt>
                <c:pt idx="152">
                  <c:v>-4000</c:v>
                </c:pt>
                <c:pt idx="153">
                  <c:v>-4000</c:v>
                </c:pt>
                <c:pt idx="154">
                  <c:v>-4000</c:v>
                </c:pt>
                <c:pt idx="155">
                  <c:v>-4000</c:v>
                </c:pt>
                <c:pt idx="156">
                  <c:v>-4000</c:v>
                </c:pt>
                <c:pt idx="157">
                  <c:v>-4000</c:v>
                </c:pt>
                <c:pt idx="158">
                  <c:v>-4000</c:v>
                </c:pt>
                <c:pt idx="159">
                  <c:v>-4000</c:v>
                </c:pt>
                <c:pt idx="160">
                  <c:v>-4000</c:v>
                </c:pt>
                <c:pt idx="161">
                  <c:v>-4000</c:v>
                </c:pt>
                <c:pt idx="162">
                  <c:v>-4000</c:v>
                </c:pt>
                <c:pt idx="163">
                  <c:v>-4000</c:v>
                </c:pt>
                <c:pt idx="164">
                  <c:v>-4000</c:v>
                </c:pt>
                <c:pt idx="165">
                  <c:v>-4000</c:v>
                </c:pt>
                <c:pt idx="166">
                  <c:v>-4000</c:v>
                </c:pt>
                <c:pt idx="167">
                  <c:v>-4000</c:v>
                </c:pt>
                <c:pt idx="168">
                  <c:v>-4000</c:v>
                </c:pt>
                <c:pt idx="169">
                  <c:v>-4000</c:v>
                </c:pt>
                <c:pt idx="170">
                  <c:v>-4000</c:v>
                </c:pt>
                <c:pt idx="171">
                  <c:v>-4000</c:v>
                </c:pt>
                <c:pt idx="172">
                  <c:v>-4000</c:v>
                </c:pt>
                <c:pt idx="173">
                  <c:v>-4000</c:v>
                </c:pt>
                <c:pt idx="174">
                  <c:v>-4000</c:v>
                </c:pt>
                <c:pt idx="175">
                  <c:v>-4000</c:v>
                </c:pt>
                <c:pt idx="176">
                  <c:v>-4000</c:v>
                </c:pt>
                <c:pt idx="177">
                  <c:v>-4000</c:v>
                </c:pt>
                <c:pt idx="178">
                  <c:v>-4000</c:v>
                </c:pt>
                <c:pt idx="179">
                  <c:v>-4000</c:v>
                </c:pt>
                <c:pt idx="180">
                  <c:v>-4000</c:v>
                </c:pt>
                <c:pt idx="181">
                  <c:v>-4000</c:v>
                </c:pt>
                <c:pt idx="182">
                  <c:v>-4000</c:v>
                </c:pt>
                <c:pt idx="183">
                  <c:v>-4000</c:v>
                </c:pt>
                <c:pt idx="184">
                  <c:v>-4000</c:v>
                </c:pt>
                <c:pt idx="185">
                  <c:v>-4000</c:v>
                </c:pt>
                <c:pt idx="186">
                  <c:v>-4000</c:v>
                </c:pt>
                <c:pt idx="187">
                  <c:v>-4000</c:v>
                </c:pt>
                <c:pt idx="188">
                  <c:v>-4000</c:v>
                </c:pt>
                <c:pt idx="189">
                  <c:v>-4000</c:v>
                </c:pt>
                <c:pt idx="190">
                  <c:v>-4000</c:v>
                </c:pt>
                <c:pt idx="191">
                  <c:v>-4000</c:v>
                </c:pt>
                <c:pt idx="192">
                  <c:v>-4000</c:v>
                </c:pt>
                <c:pt idx="193">
                  <c:v>-4000</c:v>
                </c:pt>
                <c:pt idx="194">
                  <c:v>-4000</c:v>
                </c:pt>
                <c:pt idx="195">
                  <c:v>-4000</c:v>
                </c:pt>
                <c:pt idx="196">
                  <c:v>-4000</c:v>
                </c:pt>
                <c:pt idx="197">
                  <c:v>-4000</c:v>
                </c:pt>
                <c:pt idx="198">
                  <c:v>-4000</c:v>
                </c:pt>
                <c:pt idx="199">
                  <c:v>-4000</c:v>
                </c:pt>
                <c:pt idx="200">
                  <c:v>-4000</c:v>
                </c:pt>
                <c:pt idx="201">
                  <c:v>-4000</c:v>
                </c:pt>
                <c:pt idx="202">
                  <c:v>-4000</c:v>
                </c:pt>
                <c:pt idx="203">
                  <c:v>-4000</c:v>
                </c:pt>
                <c:pt idx="204">
                  <c:v>-4000</c:v>
                </c:pt>
                <c:pt idx="205">
                  <c:v>-4000</c:v>
                </c:pt>
                <c:pt idx="206">
                  <c:v>-4000</c:v>
                </c:pt>
                <c:pt idx="207">
                  <c:v>-4000</c:v>
                </c:pt>
                <c:pt idx="208">
                  <c:v>-4000</c:v>
                </c:pt>
                <c:pt idx="209">
                  <c:v>-4000</c:v>
                </c:pt>
                <c:pt idx="210">
                  <c:v>-4000</c:v>
                </c:pt>
                <c:pt idx="211">
                  <c:v>-4000</c:v>
                </c:pt>
                <c:pt idx="212">
                  <c:v>-4000</c:v>
                </c:pt>
                <c:pt idx="213">
                  <c:v>-4000</c:v>
                </c:pt>
                <c:pt idx="214">
                  <c:v>-4000</c:v>
                </c:pt>
                <c:pt idx="215">
                  <c:v>-4000</c:v>
                </c:pt>
                <c:pt idx="216">
                  <c:v>-4000</c:v>
                </c:pt>
                <c:pt idx="217">
                  <c:v>-4000</c:v>
                </c:pt>
                <c:pt idx="218">
                  <c:v>-4000</c:v>
                </c:pt>
                <c:pt idx="219">
                  <c:v>-4000</c:v>
                </c:pt>
                <c:pt idx="220">
                  <c:v>-4000</c:v>
                </c:pt>
                <c:pt idx="221">
                  <c:v>-4000</c:v>
                </c:pt>
                <c:pt idx="222">
                  <c:v>-4000</c:v>
                </c:pt>
                <c:pt idx="223">
                  <c:v>-4000</c:v>
                </c:pt>
                <c:pt idx="224">
                  <c:v>-4000</c:v>
                </c:pt>
                <c:pt idx="225">
                  <c:v>-4000</c:v>
                </c:pt>
                <c:pt idx="226">
                  <c:v>-4000</c:v>
                </c:pt>
                <c:pt idx="227">
                  <c:v>-4000</c:v>
                </c:pt>
                <c:pt idx="228">
                  <c:v>-4000</c:v>
                </c:pt>
                <c:pt idx="229">
                  <c:v>-4000</c:v>
                </c:pt>
                <c:pt idx="230">
                  <c:v>-4000</c:v>
                </c:pt>
                <c:pt idx="231">
                  <c:v>-4000</c:v>
                </c:pt>
                <c:pt idx="232">
                  <c:v>-4000</c:v>
                </c:pt>
                <c:pt idx="233">
                  <c:v>-4000</c:v>
                </c:pt>
                <c:pt idx="234">
                  <c:v>-4000</c:v>
                </c:pt>
                <c:pt idx="235">
                  <c:v>-4000</c:v>
                </c:pt>
                <c:pt idx="236">
                  <c:v>-4000</c:v>
                </c:pt>
                <c:pt idx="237">
                  <c:v>-4000</c:v>
                </c:pt>
                <c:pt idx="238">
                  <c:v>-4000</c:v>
                </c:pt>
                <c:pt idx="239">
                  <c:v>-4000</c:v>
                </c:pt>
                <c:pt idx="240">
                  <c:v>-4000</c:v>
                </c:pt>
                <c:pt idx="241">
                  <c:v>-4000</c:v>
                </c:pt>
                <c:pt idx="242">
                  <c:v>-4000</c:v>
                </c:pt>
                <c:pt idx="243">
                  <c:v>-4000</c:v>
                </c:pt>
                <c:pt idx="244">
                  <c:v>-4000</c:v>
                </c:pt>
                <c:pt idx="245">
                  <c:v>-4000</c:v>
                </c:pt>
                <c:pt idx="246">
                  <c:v>-4000</c:v>
                </c:pt>
                <c:pt idx="247">
                  <c:v>-4000</c:v>
                </c:pt>
                <c:pt idx="248">
                  <c:v>-4000</c:v>
                </c:pt>
                <c:pt idx="249">
                  <c:v>-4000</c:v>
                </c:pt>
                <c:pt idx="250">
                  <c:v>-4000</c:v>
                </c:pt>
                <c:pt idx="251">
                  <c:v>-4000</c:v>
                </c:pt>
                <c:pt idx="252">
                  <c:v>-4000</c:v>
                </c:pt>
                <c:pt idx="253">
                  <c:v>-4000</c:v>
                </c:pt>
                <c:pt idx="254">
                  <c:v>-4000</c:v>
                </c:pt>
                <c:pt idx="255">
                  <c:v>-4000</c:v>
                </c:pt>
                <c:pt idx="256">
                  <c:v>-4000</c:v>
                </c:pt>
                <c:pt idx="257">
                  <c:v>-4000</c:v>
                </c:pt>
                <c:pt idx="258">
                  <c:v>-4000</c:v>
                </c:pt>
                <c:pt idx="259">
                  <c:v>-4000</c:v>
                </c:pt>
                <c:pt idx="260">
                  <c:v>-4000</c:v>
                </c:pt>
                <c:pt idx="261">
                  <c:v>-4000</c:v>
                </c:pt>
                <c:pt idx="262">
                  <c:v>-4000</c:v>
                </c:pt>
                <c:pt idx="263">
                  <c:v>-4000</c:v>
                </c:pt>
                <c:pt idx="264">
                  <c:v>-4000</c:v>
                </c:pt>
                <c:pt idx="265">
                  <c:v>-4000</c:v>
                </c:pt>
                <c:pt idx="266">
                  <c:v>-4000</c:v>
                </c:pt>
                <c:pt idx="267">
                  <c:v>-4000</c:v>
                </c:pt>
                <c:pt idx="268">
                  <c:v>-4000</c:v>
                </c:pt>
                <c:pt idx="269">
                  <c:v>-4000</c:v>
                </c:pt>
                <c:pt idx="270">
                  <c:v>-4000</c:v>
                </c:pt>
                <c:pt idx="271">
                  <c:v>-4000</c:v>
                </c:pt>
                <c:pt idx="272">
                  <c:v>-4000</c:v>
                </c:pt>
                <c:pt idx="273">
                  <c:v>-4000</c:v>
                </c:pt>
                <c:pt idx="274">
                  <c:v>-4000</c:v>
                </c:pt>
                <c:pt idx="275">
                  <c:v>-4000</c:v>
                </c:pt>
                <c:pt idx="276">
                  <c:v>-4000</c:v>
                </c:pt>
                <c:pt idx="277">
                  <c:v>-4000</c:v>
                </c:pt>
                <c:pt idx="278">
                  <c:v>-4000</c:v>
                </c:pt>
                <c:pt idx="279">
                  <c:v>-4000</c:v>
                </c:pt>
                <c:pt idx="280">
                  <c:v>-4000</c:v>
                </c:pt>
                <c:pt idx="281">
                  <c:v>-4000</c:v>
                </c:pt>
                <c:pt idx="282">
                  <c:v>-4000</c:v>
                </c:pt>
                <c:pt idx="283">
                  <c:v>-4000</c:v>
                </c:pt>
                <c:pt idx="284">
                  <c:v>-4000</c:v>
                </c:pt>
                <c:pt idx="285">
                  <c:v>-4000</c:v>
                </c:pt>
                <c:pt idx="286">
                  <c:v>-4000</c:v>
                </c:pt>
                <c:pt idx="287">
                  <c:v>-4000</c:v>
                </c:pt>
                <c:pt idx="288">
                  <c:v>-4000</c:v>
                </c:pt>
                <c:pt idx="289">
                  <c:v>-4000</c:v>
                </c:pt>
                <c:pt idx="290">
                  <c:v>-4000</c:v>
                </c:pt>
                <c:pt idx="291">
                  <c:v>-4000</c:v>
                </c:pt>
                <c:pt idx="292">
                  <c:v>-4000</c:v>
                </c:pt>
                <c:pt idx="293">
                  <c:v>-4000</c:v>
                </c:pt>
                <c:pt idx="294">
                  <c:v>-4000</c:v>
                </c:pt>
                <c:pt idx="295">
                  <c:v>-4000</c:v>
                </c:pt>
                <c:pt idx="296">
                  <c:v>-4000</c:v>
                </c:pt>
                <c:pt idx="297">
                  <c:v>-4000</c:v>
                </c:pt>
                <c:pt idx="298">
                  <c:v>-4000</c:v>
                </c:pt>
                <c:pt idx="299">
                  <c:v>-4000</c:v>
                </c:pt>
                <c:pt idx="300">
                  <c:v>-4000</c:v>
                </c:pt>
                <c:pt idx="301">
                  <c:v>-4000</c:v>
                </c:pt>
                <c:pt idx="302">
                  <c:v>-4000</c:v>
                </c:pt>
                <c:pt idx="303">
                  <c:v>-4000</c:v>
                </c:pt>
                <c:pt idx="304">
                  <c:v>-4000</c:v>
                </c:pt>
                <c:pt idx="305">
                  <c:v>-4000</c:v>
                </c:pt>
                <c:pt idx="306">
                  <c:v>-4000</c:v>
                </c:pt>
                <c:pt idx="307">
                  <c:v>-4000</c:v>
                </c:pt>
                <c:pt idx="308">
                  <c:v>-4000</c:v>
                </c:pt>
                <c:pt idx="309">
                  <c:v>-4000</c:v>
                </c:pt>
                <c:pt idx="310">
                  <c:v>-4000</c:v>
                </c:pt>
                <c:pt idx="311">
                  <c:v>-4000</c:v>
                </c:pt>
                <c:pt idx="312">
                  <c:v>-4000</c:v>
                </c:pt>
                <c:pt idx="313">
                  <c:v>-4000</c:v>
                </c:pt>
                <c:pt idx="314">
                  <c:v>-4000</c:v>
                </c:pt>
                <c:pt idx="315">
                  <c:v>-4000</c:v>
                </c:pt>
                <c:pt idx="316">
                  <c:v>-4000</c:v>
                </c:pt>
                <c:pt idx="317">
                  <c:v>-4000</c:v>
                </c:pt>
                <c:pt idx="318">
                  <c:v>-4000</c:v>
                </c:pt>
                <c:pt idx="319">
                  <c:v>-4000</c:v>
                </c:pt>
                <c:pt idx="320">
                  <c:v>-4000</c:v>
                </c:pt>
                <c:pt idx="321">
                  <c:v>-4000</c:v>
                </c:pt>
                <c:pt idx="322">
                  <c:v>-4000</c:v>
                </c:pt>
                <c:pt idx="323">
                  <c:v>-4000</c:v>
                </c:pt>
                <c:pt idx="324">
                  <c:v>-4000</c:v>
                </c:pt>
                <c:pt idx="325">
                  <c:v>-4000</c:v>
                </c:pt>
                <c:pt idx="326">
                  <c:v>-4000</c:v>
                </c:pt>
                <c:pt idx="327">
                  <c:v>-4000</c:v>
                </c:pt>
                <c:pt idx="328">
                  <c:v>-4000</c:v>
                </c:pt>
                <c:pt idx="329">
                  <c:v>-4000</c:v>
                </c:pt>
                <c:pt idx="330">
                  <c:v>-4000</c:v>
                </c:pt>
                <c:pt idx="331">
                  <c:v>-4000</c:v>
                </c:pt>
                <c:pt idx="332">
                  <c:v>-4000</c:v>
                </c:pt>
                <c:pt idx="333">
                  <c:v>-4000</c:v>
                </c:pt>
                <c:pt idx="334">
                  <c:v>-4000</c:v>
                </c:pt>
                <c:pt idx="335">
                  <c:v>-4000</c:v>
                </c:pt>
                <c:pt idx="336">
                  <c:v>-4000</c:v>
                </c:pt>
                <c:pt idx="337">
                  <c:v>-4000</c:v>
                </c:pt>
                <c:pt idx="338">
                  <c:v>-4000</c:v>
                </c:pt>
                <c:pt idx="339">
                  <c:v>-4000</c:v>
                </c:pt>
                <c:pt idx="340">
                  <c:v>-4000</c:v>
                </c:pt>
                <c:pt idx="341">
                  <c:v>-4000</c:v>
                </c:pt>
                <c:pt idx="342">
                  <c:v>-4000</c:v>
                </c:pt>
                <c:pt idx="343">
                  <c:v>-4000</c:v>
                </c:pt>
                <c:pt idx="344">
                  <c:v>-4000</c:v>
                </c:pt>
                <c:pt idx="345">
                  <c:v>-4000</c:v>
                </c:pt>
                <c:pt idx="346">
                  <c:v>-4000</c:v>
                </c:pt>
                <c:pt idx="347">
                  <c:v>-4000</c:v>
                </c:pt>
                <c:pt idx="348">
                  <c:v>-4000</c:v>
                </c:pt>
                <c:pt idx="349">
                  <c:v>-4000</c:v>
                </c:pt>
                <c:pt idx="350">
                  <c:v>-4000</c:v>
                </c:pt>
                <c:pt idx="351">
                  <c:v>-4000</c:v>
                </c:pt>
                <c:pt idx="352">
                  <c:v>-4000</c:v>
                </c:pt>
                <c:pt idx="353">
                  <c:v>-4000</c:v>
                </c:pt>
                <c:pt idx="354">
                  <c:v>-4000</c:v>
                </c:pt>
                <c:pt idx="355">
                  <c:v>-4000</c:v>
                </c:pt>
                <c:pt idx="356">
                  <c:v>-4000</c:v>
                </c:pt>
                <c:pt idx="357">
                  <c:v>-4000</c:v>
                </c:pt>
                <c:pt idx="358">
                  <c:v>-4000</c:v>
                </c:pt>
                <c:pt idx="359">
                  <c:v>-4000</c:v>
                </c:pt>
                <c:pt idx="360">
                  <c:v>-4000</c:v>
                </c:pt>
                <c:pt idx="361">
                  <c:v>-4000</c:v>
                </c:pt>
                <c:pt idx="362">
                  <c:v>-4000</c:v>
                </c:pt>
                <c:pt idx="363">
                  <c:v>-4000</c:v>
                </c:pt>
                <c:pt idx="364">
                  <c:v>-4000</c:v>
                </c:pt>
                <c:pt idx="365">
                  <c:v>-4000</c:v>
                </c:pt>
                <c:pt idx="366">
                  <c:v>-4000</c:v>
                </c:pt>
                <c:pt idx="367">
                  <c:v>-4000</c:v>
                </c:pt>
                <c:pt idx="368">
                  <c:v>-4000</c:v>
                </c:pt>
                <c:pt idx="369">
                  <c:v>-4000</c:v>
                </c:pt>
                <c:pt idx="370">
                  <c:v>-4000</c:v>
                </c:pt>
                <c:pt idx="371">
                  <c:v>-4000</c:v>
                </c:pt>
                <c:pt idx="372">
                  <c:v>-4000</c:v>
                </c:pt>
                <c:pt idx="373">
                  <c:v>-4000</c:v>
                </c:pt>
                <c:pt idx="374">
                  <c:v>-4000</c:v>
                </c:pt>
                <c:pt idx="375">
                  <c:v>-4000</c:v>
                </c:pt>
                <c:pt idx="376">
                  <c:v>-4000</c:v>
                </c:pt>
                <c:pt idx="377">
                  <c:v>-4000</c:v>
                </c:pt>
                <c:pt idx="378">
                  <c:v>-4000</c:v>
                </c:pt>
                <c:pt idx="379">
                  <c:v>-4000</c:v>
                </c:pt>
                <c:pt idx="380">
                  <c:v>-4000</c:v>
                </c:pt>
                <c:pt idx="381">
                  <c:v>-4000</c:v>
                </c:pt>
                <c:pt idx="382">
                  <c:v>-4000</c:v>
                </c:pt>
                <c:pt idx="383">
                  <c:v>-4000</c:v>
                </c:pt>
                <c:pt idx="384">
                  <c:v>-4000</c:v>
                </c:pt>
                <c:pt idx="385">
                  <c:v>-4000</c:v>
                </c:pt>
                <c:pt idx="386">
                  <c:v>-4000</c:v>
                </c:pt>
                <c:pt idx="387">
                  <c:v>-4000</c:v>
                </c:pt>
                <c:pt idx="388">
                  <c:v>-4000</c:v>
                </c:pt>
                <c:pt idx="389">
                  <c:v>-4000</c:v>
                </c:pt>
                <c:pt idx="390">
                  <c:v>-4000</c:v>
                </c:pt>
                <c:pt idx="391">
                  <c:v>-4000</c:v>
                </c:pt>
                <c:pt idx="392">
                  <c:v>-4000</c:v>
                </c:pt>
                <c:pt idx="393">
                  <c:v>-4000</c:v>
                </c:pt>
                <c:pt idx="394">
                  <c:v>-4000</c:v>
                </c:pt>
                <c:pt idx="395">
                  <c:v>-4000</c:v>
                </c:pt>
                <c:pt idx="396">
                  <c:v>-4000</c:v>
                </c:pt>
                <c:pt idx="397">
                  <c:v>-4000</c:v>
                </c:pt>
                <c:pt idx="398">
                  <c:v>-4000</c:v>
                </c:pt>
                <c:pt idx="399">
                  <c:v>-4000</c:v>
                </c:pt>
                <c:pt idx="400">
                  <c:v>-4000</c:v>
                </c:pt>
                <c:pt idx="401">
                  <c:v>-4000</c:v>
                </c:pt>
                <c:pt idx="402">
                  <c:v>-4000</c:v>
                </c:pt>
                <c:pt idx="403">
                  <c:v>-4000</c:v>
                </c:pt>
                <c:pt idx="404">
                  <c:v>-4000</c:v>
                </c:pt>
                <c:pt idx="405">
                  <c:v>-4000</c:v>
                </c:pt>
                <c:pt idx="406">
                  <c:v>-4000</c:v>
                </c:pt>
                <c:pt idx="407">
                  <c:v>-4000</c:v>
                </c:pt>
                <c:pt idx="408">
                  <c:v>-4000</c:v>
                </c:pt>
                <c:pt idx="409">
                  <c:v>-4000</c:v>
                </c:pt>
                <c:pt idx="410">
                  <c:v>-4000</c:v>
                </c:pt>
                <c:pt idx="411">
                  <c:v>-4000</c:v>
                </c:pt>
                <c:pt idx="412">
                  <c:v>-4000</c:v>
                </c:pt>
                <c:pt idx="413">
                  <c:v>-4000</c:v>
                </c:pt>
                <c:pt idx="414">
                  <c:v>-4000</c:v>
                </c:pt>
                <c:pt idx="415">
                  <c:v>-4000</c:v>
                </c:pt>
                <c:pt idx="416">
                  <c:v>-4000</c:v>
                </c:pt>
                <c:pt idx="417">
                  <c:v>-4000</c:v>
                </c:pt>
                <c:pt idx="418">
                  <c:v>-4000</c:v>
                </c:pt>
                <c:pt idx="419">
                  <c:v>-4000</c:v>
                </c:pt>
                <c:pt idx="420">
                  <c:v>-4000</c:v>
                </c:pt>
                <c:pt idx="421">
                  <c:v>-4000</c:v>
                </c:pt>
                <c:pt idx="422">
                  <c:v>-4000</c:v>
                </c:pt>
                <c:pt idx="423">
                  <c:v>-4000</c:v>
                </c:pt>
                <c:pt idx="424">
                  <c:v>-4000</c:v>
                </c:pt>
                <c:pt idx="425">
                  <c:v>-4000</c:v>
                </c:pt>
                <c:pt idx="426">
                  <c:v>-4000</c:v>
                </c:pt>
                <c:pt idx="427">
                  <c:v>-4000</c:v>
                </c:pt>
                <c:pt idx="428">
                  <c:v>-4000</c:v>
                </c:pt>
                <c:pt idx="429">
                  <c:v>-4000</c:v>
                </c:pt>
                <c:pt idx="430">
                  <c:v>-4000</c:v>
                </c:pt>
                <c:pt idx="431">
                  <c:v>-4000</c:v>
                </c:pt>
                <c:pt idx="432">
                  <c:v>-4000</c:v>
                </c:pt>
                <c:pt idx="433">
                  <c:v>-4000</c:v>
                </c:pt>
                <c:pt idx="434">
                  <c:v>-4000</c:v>
                </c:pt>
                <c:pt idx="435">
                  <c:v>-4000</c:v>
                </c:pt>
                <c:pt idx="436">
                  <c:v>-4000</c:v>
                </c:pt>
                <c:pt idx="437">
                  <c:v>-4000</c:v>
                </c:pt>
                <c:pt idx="438">
                  <c:v>-4000</c:v>
                </c:pt>
                <c:pt idx="439">
                  <c:v>-4000</c:v>
                </c:pt>
                <c:pt idx="440">
                  <c:v>-4000</c:v>
                </c:pt>
                <c:pt idx="441">
                  <c:v>-4000</c:v>
                </c:pt>
                <c:pt idx="442">
                  <c:v>-4000</c:v>
                </c:pt>
                <c:pt idx="443">
                  <c:v>-4000</c:v>
                </c:pt>
                <c:pt idx="444">
                  <c:v>-4000</c:v>
                </c:pt>
                <c:pt idx="445">
                  <c:v>-4000</c:v>
                </c:pt>
                <c:pt idx="446">
                  <c:v>-4000</c:v>
                </c:pt>
                <c:pt idx="447">
                  <c:v>-4000</c:v>
                </c:pt>
                <c:pt idx="448">
                  <c:v>-4000</c:v>
                </c:pt>
                <c:pt idx="449">
                  <c:v>-4000</c:v>
                </c:pt>
                <c:pt idx="450">
                  <c:v>-4000</c:v>
                </c:pt>
                <c:pt idx="451">
                  <c:v>-4000</c:v>
                </c:pt>
                <c:pt idx="452">
                  <c:v>-4000</c:v>
                </c:pt>
                <c:pt idx="453">
                  <c:v>-4000</c:v>
                </c:pt>
                <c:pt idx="454">
                  <c:v>-4000</c:v>
                </c:pt>
                <c:pt idx="455">
                  <c:v>-4000</c:v>
                </c:pt>
                <c:pt idx="456">
                  <c:v>-4000</c:v>
                </c:pt>
                <c:pt idx="457">
                  <c:v>-4000</c:v>
                </c:pt>
                <c:pt idx="458">
                  <c:v>-4000</c:v>
                </c:pt>
                <c:pt idx="459">
                  <c:v>-4000</c:v>
                </c:pt>
                <c:pt idx="460">
                  <c:v>-4000</c:v>
                </c:pt>
                <c:pt idx="461">
                  <c:v>-4000</c:v>
                </c:pt>
                <c:pt idx="462">
                  <c:v>-4000</c:v>
                </c:pt>
                <c:pt idx="463">
                  <c:v>-4000</c:v>
                </c:pt>
                <c:pt idx="464">
                  <c:v>-4000</c:v>
                </c:pt>
                <c:pt idx="465">
                  <c:v>-4000</c:v>
                </c:pt>
                <c:pt idx="466">
                  <c:v>-4000</c:v>
                </c:pt>
                <c:pt idx="467">
                  <c:v>-4000</c:v>
                </c:pt>
                <c:pt idx="468">
                  <c:v>-4000</c:v>
                </c:pt>
                <c:pt idx="469">
                  <c:v>-4000</c:v>
                </c:pt>
                <c:pt idx="470">
                  <c:v>-4000</c:v>
                </c:pt>
                <c:pt idx="471">
                  <c:v>-4000</c:v>
                </c:pt>
                <c:pt idx="472">
                  <c:v>-4000</c:v>
                </c:pt>
                <c:pt idx="473">
                  <c:v>-4000</c:v>
                </c:pt>
                <c:pt idx="474">
                  <c:v>-4000</c:v>
                </c:pt>
                <c:pt idx="475">
                  <c:v>-4000</c:v>
                </c:pt>
                <c:pt idx="476">
                  <c:v>-4000</c:v>
                </c:pt>
                <c:pt idx="477">
                  <c:v>-4000</c:v>
                </c:pt>
                <c:pt idx="478">
                  <c:v>-4000</c:v>
                </c:pt>
                <c:pt idx="479">
                  <c:v>-4000</c:v>
                </c:pt>
                <c:pt idx="480">
                  <c:v>-4000</c:v>
                </c:pt>
                <c:pt idx="481">
                  <c:v>-4000</c:v>
                </c:pt>
                <c:pt idx="482">
                  <c:v>-4000</c:v>
                </c:pt>
                <c:pt idx="483">
                  <c:v>-4000</c:v>
                </c:pt>
                <c:pt idx="484">
                  <c:v>-4000</c:v>
                </c:pt>
                <c:pt idx="485">
                  <c:v>-4000</c:v>
                </c:pt>
                <c:pt idx="486">
                  <c:v>-4000</c:v>
                </c:pt>
                <c:pt idx="487">
                  <c:v>-4000</c:v>
                </c:pt>
                <c:pt idx="488">
                  <c:v>-4000</c:v>
                </c:pt>
                <c:pt idx="489">
                  <c:v>-4000</c:v>
                </c:pt>
                <c:pt idx="490">
                  <c:v>-4000</c:v>
                </c:pt>
                <c:pt idx="491">
                  <c:v>-4000</c:v>
                </c:pt>
                <c:pt idx="492">
                  <c:v>-4000</c:v>
                </c:pt>
                <c:pt idx="493">
                  <c:v>-4000</c:v>
                </c:pt>
                <c:pt idx="494">
                  <c:v>-4000</c:v>
                </c:pt>
                <c:pt idx="495">
                  <c:v>-4000</c:v>
                </c:pt>
                <c:pt idx="496">
                  <c:v>-4000</c:v>
                </c:pt>
                <c:pt idx="497">
                  <c:v>-4000</c:v>
                </c:pt>
                <c:pt idx="498">
                  <c:v>-4000</c:v>
                </c:pt>
                <c:pt idx="499">
                  <c:v>-4000</c:v>
                </c:pt>
                <c:pt idx="500">
                  <c:v>-4000</c:v>
                </c:pt>
                <c:pt idx="501">
                  <c:v>-4000</c:v>
                </c:pt>
                <c:pt idx="502">
                  <c:v>-4000</c:v>
                </c:pt>
                <c:pt idx="503">
                  <c:v>-4000</c:v>
                </c:pt>
                <c:pt idx="504">
                  <c:v>-4000</c:v>
                </c:pt>
                <c:pt idx="505">
                  <c:v>-4000</c:v>
                </c:pt>
                <c:pt idx="506">
                  <c:v>-4000</c:v>
                </c:pt>
                <c:pt idx="507">
                  <c:v>-4000</c:v>
                </c:pt>
                <c:pt idx="508">
                  <c:v>-4000</c:v>
                </c:pt>
                <c:pt idx="509">
                  <c:v>-4000</c:v>
                </c:pt>
                <c:pt idx="510">
                  <c:v>-4000</c:v>
                </c:pt>
                <c:pt idx="511">
                  <c:v>-4000</c:v>
                </c:pt>
                <c:pt idx="512">
                  <c:v>-4000</c:v>
                </c:pt>
                <c:pt idx="513">
                  <c:v>-4000</c:v>
                </c:pt>
                <c:pt idx="514">
                  <c:v>-4000</c:v>
                </c:pt>
                <c:pt idx="515">
                  <c:v>-4000</c:v>
                </c:pt>
                <c:pt idx="516">
                  <c:v>-4000</c:v>
                </c:pt>
                <c:pt idx="517">
                  <c:v>-4000</c:v>
                </c:pt>
                <c:pt idx="518">
                  <c:v>-4000</c:v>
                </c:pt>
                <c:pt idx="519">
                  <c:v>-4000</c:v>
                </c:pt>
                <c:pt idx="520">
                  <c:v>-4000</c:v>
                </c:pt>
                <c:pt idx="521">
                  <c:v>-4000</c:v>
                </c:pt>
                <c:pt idx="522">
                  <c:v>-4000</c:v>
                </c:pt>
                <c:pt idx="523">
                  <c:v>-4000</c:v>
                </c:pt>
                <c:pt idx="524">
                  <c:v>-4000</c:v>
                </c:pt>
                <c:pt idx="525">
                  <c:v>-4000</c:v>
                </c:pt>
                <c:pt idx="526">
                  <c:v>-4000</c:v>
                </c:pt>
                <c:pt idx="527">
                  <c:v>-4000</c:v>
                </c:pt>
                <c:pt idx="528">
                  <c:v>-4000</c:v>
                </c:pt>
                <c:pt idx="529">
                  <c:v>-4000</c:v>
                </c:pt>
                <c:pt idx="530">
                  <c:v>-4000</c:v>
                </c:pt>
                <c:pt idx="531">
                  <c:v>-4000</c:v>
                </c:pt>
                <c:pt idx="532">
                  <c:v>-4000</c:v>
                </c:pt>
                <c:pt idx="533">
                  <c:v>-4000</c:v>
                </c:pt>
                <c:pt idx="534">
                  <c:v>-4000</c:v>
                </c:pt>
                <c:pt idx="535">
                  <c:v>-4000</c:v>
                </c:pt>
                <c:pt idx="536">
                  <c:v>-4000</c:v>
                </c:pt>
                <c:pt idx="537">
                  <c:v>-4000</c:v>
                </c:pt>
                <c:pt idx="538">
                  <c:v>-4000</c:v>
                </c:pt>
                <c:pt idx="539">
                  <c:v>-4000</c:v>
                </c:pt>
                <c:pt idx="540">
                  <c:v>-4000</c:v>
                </c:pt>
                <c:pt idx="541">
                  <c:v>-4000</c:v>
                </c:pt>
                <c:pt idx="542">
                  <c:v>-4000</c:v>
                </c:pt>
                <c:pt idx="543">
                  <c:v>-4000</c:v>
                </c:pt>
                <c:pt idx="544">
                  <c:v>-4000</c:v>
                </c:pt>
                <c:pt idx="545">
                  <c:v>-4000</c:v>
                </c:pt>
                <c:pt idx="546">
                  <c:v>-4000</c:v>
                </c:pt>
                <c:pt idx="547">
                  <c:v>-4000</c:v>
                </c:pt>
                <c:pt idx="548">
                  <c:v>-4000</c:v>
                </c:pt>
                <c:pt idx="549">
                  <c:v>-4000</c:v>
                </c:pt>
                <c:pt idx="550">
                  <c:v>-4000</c:v>
                </c:pt>
                <c:pt idx="551">
                  <c:v>-4000</c:v>
                </c:pt>
                <c:pt idx="552">
                  <c:v>-4000</c:v>
                </c:pt>
                <c:pt idx="553">
                  <c:v>-4000</c:v>
                </c:pt>
                <c:pt idx="554">
                  <c:v>-4000</c:v>
                </c:pt>
                <c:pt idx="555">
                  <c:v>-4000</c:v>
                </c:pt>
                <c:pt idx="556">
                  <c:v>-4000</c:v>
                </c:pt>
                <c:pt idx="557">
                  <c:v>-4000</c:v>
                </c:pt>
                <c:pt idx="558">
                  <c:v>-4000</c:v>
                </c:pt>
                <c:pt idx="559">
                  <c:v>-4000</c:v>
                </c:pt>
                <c:pt idx="560">
                  <c:v>-4000</c:v>
                </c:pt>
                <c:pt idx="561">
                  <c:v>-4000</c:v>
                </c:pt>
                <c:pt idx="562">
                  <c:v>-4000</c:v>
                </c:pt>
                <c:pt idx="563">
                  <c:v>-4000</c:v>
                </c:pt>
                <c:pt idx="564">
                  <c:v>-4000</c:v>
                </c:pt>
                <c:pt idx="565">
                  <c:v>-4000</c:v>
                </c:pt>
                <c:pt idx="566">
                  <c:v>-4000</c:v>
                </c:pt>
                <c:pt idx="567">
                  <c:v>-4000</c:v>
                </c:pt>
                <c:pt idx="568">
                  <c:v>-4000</c:v>
                </c:pt>
                <c:pt idx="569">
                  <c:v>-4000</c:v>
                </c:pt>
                <c:pt idx="570">
                  <c:v>-4000</c:v>
                </c:pt>
                <c:pt idx="571">
                  <c:v>-4000</c:v>
                </c:pt>
                <c:pt idx="572">
                  <c:v>-4000</c:v>
                </c:pt>
                <c:pt idx="573">
                  <c:v>-4000</c:v>
                </c:pt>
                <c:pt idx="574">
                  <c:v>-4000</c:v>
                </c:pt>
                <c:pt idx="575">
                  <c:v>-4000</c:v>
                </c:pt>
                <c:pt idx="576">
                  <c:v>-4000</c:v>
                </c:pt>
                <c:pt idx="577">
                  <c:v>-4000</c:v>
                </c:pt>
                <c:pt idx="578">
                  <c:v>-4000</c:v>
                </c:pt>
                <c:pt idx="579">
                  <c:v>-4000</c:v>
                </c:pt>
                <c:pt idx="580">
                  <c:v>-4000</c:v>
                </c:pt>
                <c:pt idx="581">
                  <c:v>-4000</c:v>
                </c:pt>
                <c:pt idx="582">
                  <c:v>-4000</c:v>
                </c:pt>
                <c:pt idx="583">
                  <c:v>-4000</c:v>
                </c:pt>
                <c:pt idx="584">
                  <c:v>-4000</c:v>
                </c:pt>
                <c:pt idx="585">
                  <c:v>-4000</c:v>
                </c:pt>
                <c:pt idx="586">
                  <c:v>-4000</c:v>
                </c:pt>
                <c:pt idx="587">
                  <c:v>-4000</c:v>
                </c:pt>
                <c:pt idx="588">
                  <c:v>-4000</c:v>
                </c:pt>
                <c:pt idx="589">
                  <c:v>-4000</c:v>
                </c:pt>
                <c:pt idx="590">
                  <c:v>-4000</c:v>
                </c:pt>
                <c:pt idx="591">
                  <c:v>-4000</c:v>
                </c:pt>
                <c:pt idx="592">
                  <c:v>-4000</c:v>
                </c:pt>
                <c:pt idx="593">
                  <c:v>-4000</c:v>
                </c:pt>
                <c:pt idx="594">
                  <c:v>-4000</c:v>
                </c:pt>
                <c:pt idx="595">
                  <c:v>-4000</c:v>
                </c:pt>
                <c:pt idx="596">
                  <c:v>-4000</c:v>
                </c:pt>
                <c:pt idx="597">
                  <c:v>-4000</c:v>
                </c:pt>
                <c:pt idx="598">
                  <c:v>-4000</c:v>
                </c:pt>
                <c:pt idx="599">
                  <c:v>-4000</c:v>
                </c:pt>
                <c:pt idx="600">
                  <c:v>-4000</c:v>
                </c:pt>
                <c:pt idx="601">
                  <c:v>-4000</c:v>
                </c:pt>
                <c:pt idx="602">
                  <c:v>-4000</c:v>
                </c:pt>
                <c:pt idx="603">
                  <c:v>-4000</c:v>
                </c:pt>
                <c:pt idx="604">
                  <c:v>-4000</c:v>
                </c:pt>
                <c:pt idx="605">
                  <c:v>-4000</c:v>
                </c:pt>
                <c:pt idx="606">
                  <c:v>-4000</c:v>
                </c:pt>
                <c:pt idx="607">
                  <c:v>-4000</c:v>
                </c:pt>
                <c:pt idx="608">
                  <c:v>-4000</c:v>
                </c:pt>
                <c:pt idx="609">
                  <c:v>-4000</c:v>
                </c:pt>
                <c:pt idx="610">
                  <c:v>-4000</c:v>
                </c:pt>
                <c:pt idx="611">
                  <c:v>-4000</c:v>
                </c:pt>
                <c:pt idx="612">
                  <c:v>-4000</c:v>
                </c:pt>
                <c:pt idx="613">
                  <c:v>-4000</c:v>
                </c:pt>
                <c:pt idx="614">
                  <c:v>-4000</c:v>
                </c:pt>
                <c:pt idx="615">
                  <c:v>-4000</c:v>
                </c:pt>
                <c:pt idx="616">
                  <c:v>-4000</c:v>
                </c:pt>
                <c:pt idx="617">
                  <c:v>-4000</c:v>
                </c:pt>
                <c:pt idx="618">
                  <c:v>-4000</c:v>
                </c:pt>
                <c:pt idx="619">
                  <c:v>-4000</c:v>
                </c:pt>
                <c:pt idx="620">
                  <c:v>-4000</c:v>
                </c:pt>
                <c:pt idx="621">
                  <c:v>-4000</c:v>
                </c:pt>
                <c:pt idx="622">
                  <c:v>-4000</c:v>
                </c:pt>
                <c:pt idx="623">
                  <c:v>-4000</c:v>
                </c:pt>
                <c:pt idx="624">
                  <c:v>-4000</c:v>
                </c:pt>
                <c:pt idx="625">
                  <c:v>-4000</c:v>
                </c:pt>
                <c:pt idx="626">
                  <c:v>-4000</c:v>
                </c:pt>
                <c:pt idx="627">
                  <c:v>-4000</c:v>
                </c:pt>
                <c:pt idx="628">
                  <c:v>-4000</c:v>
                </c:pt>
                <c:pt idx="629">
                  <c:v>-4000</c:v>
                </c:pt>
                <c:pt idx="630">
                  <c:v>-4000</c:v>
                </c:pt>
                <c:pt idx="631">
                  <c:v>-4000</c:v>
                </c:pt>
                <c:pt idx="632">
                  <c:v>-4000</c:v>
                </c:pt>
                <c:pt idx="633">
                  <c:v>-4000</c:v>
                </c:pt>
                <c:pt idx="634">
                  <c:v>-4000</c:v>
                </c:pt>
                <c:pt idx="635">
                  <c:v>-4000</c:v>
                </c:pt>
                <c:pt idx="636">
                  <c:v>-4000</c:v>
                </c:pt>
                <c:pt idx="637">
                  <c:v>-4000</c:v>
                </c:pt>
                <c:pt idx="638">
                  <c:v>-4000</c:v>
                </c:pt>
                <c:pt idx="639">
                  <c:v>-4000</c:v>
                </c:pt>
                <c:pt idx="640">
                  <c:v>-4000</c:v>
                </c:pt>
                <c:pt idx="641">
                  <c:v>-4000</c:v>
                </c:pt>
                <c:pt idx="642">
                  <c:v>-4000</c:v>
                </c:pt>
                <c:pt idx="643">
                  <c:v>-4000</c:v>
                </c:pt>
                <c:pt idx="644">
                  <c:v>-4000</c:v>
                </c:pt>
                <c:pt idx="645">
                  <c:v>-4000</c:v>
                </c:pt>
                <c:pt idx="646">
                  <c:v>-4000</c:v>
                </c:pt>
                <c:pt idx="647">
                  <c:v>-4000</c:v>
                </c:pt>
                <c:pt idx="648">
                  <c:v>-4000</c:v>
                </c:pt>
                <c:pt idx="649">
                  <c:v>-4000</c:v>
                </c:pt>
                <c:pt idx="650">
                  <c:v>-4000</c:v>
                </c:pt>
                <c:pt idx="651">
                  <c:v>-4000</c:v>
                </c:pt>
                <c:pt idx="652">
                  <c:v>-4000</c:v>
                </c:pt>
                <c:pt idx="653">
                  <c:v>-4000</c:v>
                </c:pt>
                <c:pt idx="654">
                  <c:v>-4000</c:v>
                </c:pt>
                <c:pt idx="655">
                  <c:v>-4000</c:v>
                </c:pt>
                <c:pt idx="656">
                  <c:v>-4000</c:v>
                </c:pt>
                <c:pt idx="657">
                  <c:v>-4000</c:v>
                </c:pt>
                <c:pt idx="658">
                  <c:v>-4000</c:v>
                </c:pt>
                <c:pt idx="659">
                  <c:v>-4000</c:v>
                </c:pt>
                <c:pt idx="660">
                  <c:v>-4000</c:v>
                </c:pt>
                <c:pt idx="661">
                  <c:v>-4000</c:v>
                </c:pt>
                <c:pt idx="662">
                  <c:v>-4000</c:v>
                </c:pt>
                <c:pt idx="663">
                  <c:v>-4000</c:v>
                </c:pt>
                <c:pt idx="664">
                  <c:v>-4000</c:v>
                </c:pt>
                <c:pt idx="665">
                  <c:v>-4000</c:v>
                </c:pt>
                <c:pt idx="666">
                  <c:v>-4000</c:v>
                </c:pt>
                <c:pt idx="667">
                  <c:v>-4000</c:v>
                </c:pt>
                <c:pt idx="668">
                  <c:v>-4000</c:v>
                </c:pt>
                <c:pt idx="669">
                  <c:v>-4000</c:v>
                </c:pt>
                <c:pt idx="670">
                  <c:v>-4000</c:v>
                </c:pt>
                <c:pt idx="671">
                  <c:v>-4000</c:v>
                </c:pt>
                <c:pt idx="672">
                  <c:v>-4000</c:v>
                </c:pt>
                <c:pt idx="673">
                  <c:v>-4000</c:v>
                </c:pt>
                <c:pt idx="674">
                  <c:v>-4000</c:v>
                </c:pt>
                <c:pt idx="675">
                  <c:v>-4000</c:v>
                </c:pt>
                <c:pt idx="676">
                  <c:v>-4000</c:v>
                </c:pt>
                <c:pt idx="677">
                  <c:v>-4000</c:v>
                </c:pt>
                <c:pt idx="678">
                  <c:v>-4000</c:v>
                </c:pt>
                <c:pt idx="679">
                  <c:v>-4000</c:v>
                </c:pt>
                <c:pt idx="680">
                  <c:v>-4000</c:v>
                </c:pt>
                <c:pt idx="681">
                  <c:v>-4000</c:v>
                </c:pt>
                <c:pt idx="682">
                  <c:v>-4000</c:v>
                </c:pt>
                <c:pt idx="683">
                  <c:v>-4000</c:v>
                </c:pt>
                <c:pt idx="684">
                  <c:v>-4000</c:v>
                </c:pt>
                <c:pt idx="685">
                  <c:v>-4000</c:v>
                </c:pt>
                <c:pt idx="686">
                  <c:v>-4000</c:v>
                </c:pt>
                <c:pt idx="687">
                  <c:v>-4000</c:v>
                </c:pt>
                <c:pt idx="688">
                  <c:v>-4000</c:v>
                </c:pt>
                <c:pt idx="689">
                  <c:v>-4000</c:v>
                </c:pt>
                <c:pt idx="690">
                  <c:v>-4000</c:v>
                </c:pt>
                <c:pt idx="691">
                  <c:v>-4000</c:v>
                </c:pt>
                <c:pt idx="692">
                  <c:v>-4000</c:v>
                </c:pt>
                <c:pt idx="693">
                  <c:v>-4000</c:v>
                </c:pt>
                <c:pt idx="694">
                  <c:v>-4000</c:v>
                </c:pt>
                <c:pt idx="695">
                  <c:v>-4000</c:v>
                </c:pt>
                <c:pt idx="696">
                  <c:v>-4000</c:v>
                </c:pt>
                <c:pt idx="697">
                  <c:v>-4000</c:v>
                </c:pt>
                <c:pt idx="698">
                  <c:v>-4000</c:v>
                </c:pt>
                <c:pt idx="699">
                  <c:v>-4000</c:v>
                </c:pt>
                <c:pt idx="700">
                  <c:v>-4000</c:v>
                </c:pt>
                <c:pt idx="701">
                  <c:v>-4000</c:v>
                </c:pt>
                <c:pt idx="702">
                  <c:v>-4000</c:v>
                </c:pt>
                <c:pt idx="703">
                  <c:v>-4000</c:v>
                </c:pt>
                <c:pt idx="704">
                  <c:v>-4000</c:v>
                </c:pt>
                <c:pt idx="705">
                  <c:v>-4000</c:v>
                </c:pt>
                <c:pt idx="706">
                  <c:v>-4000</c:v>
                </c:pt>
                <c:pt idx="707">
                  <c:v>-4000</c:v>
                </c:pt>
                <c:pt idx="708">
                  <c:v>-4000</c:v>
                </c:pt>
                <c:pt idx="709">
                  <c:v>-4000</c:v>
                </c:pt>
                <c:pt idx="710">
                  <c:v>-4000</c:v>
                </c:pt>
                <c:pt idx="711">
                  <c:v>-4000</c:v>
                </c:pt>
                <c:pt idx="712">
                  <c:v>-4000</c:v>
                </c:pt>
                <c:pt idx="713">
                  <c:v>-4000</c:v>
                </c:pt>
                <c:pt idx="714">
                  <c:v>-4000</c:v>
                </c:pt>
                <c:pt idx="715">
                  <c:v>-4000</c:v>
                </c:pt>
                <c:pt idx="716">
                  <c:v>-4000</c:v>
                </c:pt>
                <c:pt idx="717">
                  <c:v>-4000</c:v>
                </c:pt>
                <c:pt idx="718">
                  <c:v>-4000</c:v>
                </c:pt>
                <c:pt idx="719">
                  <c:v>-4000</c:v>
                </c:pt>
                <c:pt idx="720">
                  <c:v>-4000</c:v>
                </c:pt>
                <c:pt idx="721">
                  <c:v>-4000</c:v>
                </c:pt>
                <c:pt idx="722">
                  <c:v>-4000</c:v>
                </c:pt>
                <c:pt idx="723">
                  <c:v>-4000</c:v>
                </c:pt>
                <c:pt idx="724">
                  <c:v>-4000</c:v>
                </c:pt>
                <c:pt idx="725">
                  <c:v>-4000</c:v>
                </c:pt>
                <c:pt idx="726">
                  <c:v>-4000</c:v>
                </c:pt>
                <c:pt idx="727">
                  <c:v>-4000</c:v>
                </c:pt>
                <c:pt idx="728">
                  <c:v>-4000</c:v>
                </c:pt>
                <c:pt idx="729">
                  <c:v>-4000</c:v>
                </c:pt>
                <c:pt idx="730">
                  <c:v>-4000</c:v>
                </c:pt>
                <c:pt idx="731">
                  <c:v>-4000</c:v>
                </c:pt>
                <c:pt idx="732">
                  <c:v>-4000</c:v>
                </c:pt>
                <c:pt idx="733">
                  <c:v>-4000</c:v>
                </c:pt>
                <c:pt idx="734">
                  <c:v>-4000</c:v>
                </c:pt>
                <c:pt idx="735">
                  <c:v>-4000</c:v>
                </c:pt>
                <c:pt idx="736">
                  <c:v>-4000</c:v>
                </c:pt>
                <c:pt idx="737">
                  <c:v>-4000</c:v>
                </c:pt>
                <c:pt idx="738">
                  <c:v>-4000</c:v>
                </c:pt>
                <c:pt idx="739">
                  <c:v>-4000</c:v>
                </c:pt>
                <c:pt idx="740">
                  <c:v>-4000</c:v>
                </c:pt>
                <c:pt idx="741">
                  <c:v>-4000</c:v>
                </c:pt>
                <c:pt idx="742">
                  <c:v>-4000</c:v>
                </c:pt>
                <c:pt idx="743">
                  <c:v>-4000</c:v>
                </c:pt>
                <c:pt idx="744">
                  <c:v>-4000</c:v>
                </c:pt>
                <c:pt idx="745">
                  <c:v>-4000</c:v>
                </c:pt>
                <c:pt idx="746">
                  <c:v>-4000</c:v>
                </c:pt>
                <c:pt idx="747">
                  <c:v>-4000</c:v>
                </c:pt>
                <c:pt idx="748">
                  <c:v>-4000</c:v>
                </c:pt>
                <c:pt idx="749">
                  <c:v>-4000</c:v>
                </c:pt>
                <c:pt idx="750">
                  <c:v>-4000</c:v>
                </c:pt>
                <c:pt idx="751">
                  <c:v>-4000</c:v>
                </c:pt>
                <c:pt idx="752">
                  <c:v>-4000</c:v>
                </c:pt>
                <c:pt idx="753">
                  <c:v>-4000</c:v>
                </c:pt>
                <c:pt idx="754">
                  <c:v>-4000</c:v>
                </c:pt>
                <c:pt idx="755">
                  <c:v>-4000</c:v>
                </c:pt>
                <c:pt idx="756">
                  <c:v>-4000</c:v>
                </c:pt>
                <c:pt idx="757">
                  <c:v>-4000</c:v>
                </c:pt>
                <c:pt idx="758">
                  <c:v>-4000</c:v>
                </c:pt>
                <c:pt idx="759">
                  <c:v>-4000</c:v>
                </c:pt>
                <c:pt idx="760">
                  <c:v>-4000</c:v>
                </c:pt>
                <c:pt idx="761">
                  <c:v>-4000</c:v>
                </c:pt>
                <c:pt idx="762">
                  <c:v>-4000</c:v>
                </c:pt>
                <c:pt idx="763">
                  <c:v>-4000</c:v>
                </c:pt>
                <c:pt idx="764">
                  <c:v>-4000</c:v>
                </c:pt>
                <c:pt idx="765">
                  <c:v>-4000</c:v>
                </c:pt>
                <c:pt idx="766">
                  <c:v>-4000</c:v>
                </c:pt>
                <c:pt idx="767">
                  <c:v>-4000</c:v>
                </c:pt>
                <c:pt idx="768">
                  <c:v>-4000</c:v>
                </c:pt>
                <c:pt idx="769">
                  <c:v>-4000</c:v>
                </c:pt>
                <c:pt idx="770">
                  <c:v>-4000</c:v>
                </c:pt>
                <c:pt idx="771">
                  <c:v>-4000</c:v>
                </c:pt>
                <c:pt idx="772">
                  <c:v>-4000</c:v>
                </c:pt>
                <c:pt idx="773">
                  <c:v>-4000</c:v>
                </c:pt>
                <c:pt idx="774">
                  <c:v>-4000</c:v>
                </c:pt>
                <c:pt idx="775">
                  <c:v>-4000</c:v>
                </c:pt>
                <c:pt idx="776">
                  <c:v>-4000</c:v>
                </c:pt>
                <c:pt idx="777">
                  <c:v>-4000</c:v>
                </c:pt>
                <c:pt idx="778">
                  <c:v>-4000</c:v>
                </c:pt>
                <c:pt idx="779">
                  <c:v>-4000</c:v>
                </c:pt>
                <c:pt idx="780">
                  <c:v>-4000</c:v>
                </c:pt>
                <c:pt idx="781">
                  <c:v>-4000</c:v>
                </c:pt>
                <c:pt idx="782">
                  <c:v>-4000</c:v>
                </c:pt>
                <c:pt idx="783">
                  <c:v>-4000</c:v>
                </c:pt>
                <c:pt idx="784">
                  <c:v>-4000</c:v>
                </c:pt>
                <c:pt idx="785">
                  <c:v>-4000</c:v>
                </c:pt>
                <c:pt idx="786">
                  <c:v>-4000</c:v>
                </c:pt>
                <c:pt idx="787">
                  <c:v>-4000</c:v>
                </c:pt>
                <c:pt idx="788">
                  <c:v>-4000</c:v>
                </c:pt>
                <c:pt idx="789">
                  <c:v>-4000</c:v>
                </c:pt>
                <c:pt idx="790">
                  <c:v>-4000</c:v>
                </c:pt>
                <c:pt idx="791">
                  <c:v>-4000</c:v>
                </c:pt>
                <c:pt idx="792">
                  <c:v>-4000</c:v>
                </c:pt>
                <c:pt idx="793">
                  <c:v>-4000</c:v>
                </c:pt>
                <c:pt idx="794">
                  <c:v>-4000</c:v>
                </c:pt>
                <c:pt idx="795">
                  <c:v>-4000</c:v>
                </c:pt>
                <c:pt idx="796">
                  <c:v>-4000</c:v>
                </c:pt>
                <c:pt idx="797">
                  <c:v>-4000</c:v>
                </c:pt>
                <c:pt idx="798">
                  <c:v>-4000</c:v>
                </c:pt>
                <c:pt idx="799">
                  <c:v>-4000</c:v>
                </c:pt>
                <c:pt idx="800">
                  <c:v>-4000</c:v>
                </c:pt>
                <c:pt idx="801">
                  <c:v>-4000</c:v>
                </c:pt>
                <c:pt idx="802">
                  <c:v>-4000</c:v>
                </c:pt>
                <c:pt idx="803">
                  <c:v>-4000</c:v>
                </c:pt>
                <c:pt idx="804">
                  <c:v>-4000</c:v>
                </c:pt>
                <c:pt idx="805">
                  <c:v>-4000</c:v>
                </c:pt>
                <c:pt idx="806">
                  <c:v>-4000</c:v>
                </c:pt>
                <c:pt idx="807">
                  <c:v>-4000</c:v>
                </c:pt>
                <c:pt idx="808">
                  <c:v>-4000</c:v>
                </c:pt>
                <c:pt idx="809">
                  <c:v>-4000</c:v>
                </c:pt>
                <c:pt idx="810">
                  <c:v>-4000</c:v>
                </c:pt>
                <c:pt idx="811">
                  <c:v>-4000</c:v>
                </c:pt>
                <c:pt idx="812">
                  <c:v>-4000</c:v>
                </c:pt>
                <c:pt idx="813">
                  <c:v>-4000</c:v>
                </c:pt>
                <c:pt idx="814">
                  <c:v>-4000</c:v>
                </c:pt>
                <c:pt idx="815">
                  <c:v>-4000</c:v>
                </c:pt>
                <c:pt idx="816">
                  <c:v>-4000</c:v>
                </c:pt>
                <c:pt idx="817">
                  <c:v>-4000</c:v>
                </c:pt>
                <c:pt idx="818">
                  <c:v>-4000</c:v>
                </c:pt>
                <c:pt idx="819">
                  <c:v>-4000</c:v>
                </c:pt>
                <c:pt idx="820">
                  <c:v>-4000</c:v>
                </c:pt>
                <c:pt idx="821">
                  <c:v>-4000</c:v>
                </c:pt>
                <c:pt idx="822">
                  <c:v>-4000</c:v>
                </c:pt>
                <c:pt idx="823">
                  <c:v>-4000</c:v>
                </c:pt>
                <c:pt idx="824">
                  <c:v>-4000</c:v>
                </c:pt>
                <c:pt idx="825">
                  <c:v>-4000</c:v>
                </c:pt>
                <c:pt idx="826">
                  <c:v>-4000</c:v>
                </c:pt>
                <c:pt idx="827">
                  <c:v>-4000</c:v>
                </c:pt>
                <c:pt idx="828">
                  <c:v>-4000</c:v>
                </c:pt>
                <c:pt idx="829">
                  <c:v>-4000</c:v>
                </c:pt>
                <c:pt idx="830">
                  <c:v>-4000</c:v>
                </c:pt>
                <c:pt idx="831">
                  <c:v>-4000</c:v>
                </c:pt>
                <c:pt idx="832">
                  <c:v>-4000</c:v>
                </c:pt>
                <c:pt idx="833">
                  <c:v>-4000</c:v>
                </c:pt>
                <c:pt idx="834">
                  <c:v>-4000</c:v>
                </c:pt>
                <c:pt idx="835">
                  <c:v>-4000</c:v>
                </c:pt>
                <c:pt idx="836">
                  <c:v>-4000</c:v>
                </c:pt>
                <c:pt idx="837">
                  <c:v>-4000</c:v>
                </c:pt>
                <c:pt idx="838">
                  <c:v>-4000</c:v>
                </c:pt>
                <c:pt idx="839">
                  <c:v>-4000</c:v>
                </c:pt>
                <c:pt idx="840">
                  <c:v>-4000</c:v>
                </c:pt>
                <c:pt idx="841">
                  <c:v>-4000</c:v>
                </c:pt>
                <c:pt idx="842">
                  <c:v>-4000</c:v>
                </c:pt>
                <c:pt idx="843">
                  <c:v>-4000</c:v>
                </c:pt>
                <c:pt idx="844">
                  <c:v>-4000</c:v>
                </c:pt>
                <c:pt idx="845">
                  <c:v>-4000</c:v>
                </c:pt>
                <c:pt idx="846">
                  <c:v>-4000</c:v>
                </c:pt>
                <c:pt idx="847">
                  <c:v>-4000</c:v>
                </c:pt>
                <c:pt idx="848">
                  <c:v>-4000</c:v>
                </c:pt>
                <c:pt idx="849">
                  <c:v>-4000</c:v>
                </c:pt>
                <c:pt idx="850">
                  <c:v>-4000</c:v>
                </c:pt>
                <c:pt idx="851">
                  <c:v>-4000</c:v>
                </c:pt>
                <c:pt idx="852">
                  <c:v>-4000</c:v>
                </c:pt>
                <c:pt idx="853">
                  <c:v>-4000</c:v>
                </c:pt>
                <c:pt idx="854">
                  <c:v>-4000</c:v>
                </c:pt>
                <c:pt idx="855">
                  <c:v>-4000</c:v>
                </c:pt>
                <c:pt idx="856">
                  <c:v>-4000</c:v>
                </c:pt>
                <c:pt idx="857">
                  <c:v>-4000</c:v>
                </c:pt>
                <c:pt idx="858">
                  <c:v>-4000</c:v>
                </c:pt>
                <c:pt idx="859">
                  <c:v>-4000</c:v>
                </c:pt>
                <c:pt idx="860">
                  <c:v>-4000</c:v>
                </c:pt>
                <c:pt idx="861">
                  <c:v>-4000</c:v>
                </c:pt>
                <c:pt idx="862">
                  <c:v>-4000</c:v>
                </c:pt>
                <c:pt idx="863">
                  <c:v>-4000</c:v>
                </c:pt>
                <c:pt idx="864">
                  <c:v>-4000</c:v>
                </c:pt>
                <c:pt idx="865">
                  <c:v>-4000</c:v>
                </c:pt>
                <c:pt idx="866">
                  <c:v>-4000</c:v>
                </c:pt>
                <c:pt idx="867">
                  <c:v>-4000</c:v>
                </c:pt>
                <c:pt idx="868">
                  <c:v>-4000</c:v>
                </c:pt>
                <c:pt idx="869">
                  <c:v>-4000</c:v>
                </c:pt>
                <c:pt idx="870">
                  <c:v>-4000</c:v>
                </c:pt>
                <c:pt idx="871">
                  <c:v>-4000</c:v>
                </c:pt>
                <c:pt idx="872">
                  <c:v>-4000</c:v>
                </c:pt>
                <c:pt idx="873">
                  <c:v>-4000</c:v>
                </c:pt>
                <c:pt idx="874">
                  <c:v>-4000</c:v>
                </c:pt>
                <c:pt idx="875">
                  <c:v>-4000</c:v>
                </c:pt>
                <c:pt idx="876">
                  <c:v>-4000</c:v>
                </c:pt>
                <c:pt idx="877">
                  <c:v>-4000</c:v>
                </c:pt>
                <c:pt idx="878">
                  <c:v>-4000</c:v>
                </c:pt>
                <c:pt idx="879">
                  <c:v>-4000</c:v>
                </c:pt>
                <c:pt idx="880">
                  <c:v>-4000</c:v>
                </c:pt>
                <c:pt idx="881">
                  <c:v>-4000</c:v>
                </c:pt>
                <c:pt idx="882">
                  <c:v>-4000</c:v>
                </c:pt>
                <c:pt idx="883">
                  <c:v>-4000</c:v>
                </c:pt>
                <c:pt idx="884">
                  <c:v>-4000</c:v>
                </c:pt>
                <c:pt idx="885">
                  <c:v>-4000</c:v>
                </c:pt>
                <c:pt idx="886">
                  <c:v>-4000</c:v>
                </c:pt>
                <c:pt idx="887">
                  <c:v>-4000</c:v>
                </c:pt>
                <c:pt idx="888">
                  <c:v>-4000</c:v>
                </c:pt>
                <c:pt idx="889">
                  <c:v>-4000</c:v>
                </c:pt>
                <c:pt idx="890">
                  <c:v>-4000</c:v>
                </c:pt>
                <c:pt idx="891">
                  <c:v>-4000</c:v>
                </c:pt>
                <c:pt idx="892">
                  <c:v>-4000</c:v>
                </c:pt>
                <c:pt idx="893">
                  <c:v>-4000</c:v>
                </c:pt>
                <c:pt idx="894">
                  <c:v>-4000</c:v>
                </c:pt>
                <c:pt idx="895">
                  <c:v>-4000</c:v>
                </c:pt>
                <c:pt idx="896">
                  <c:v>-4000</c:v>
                </c:pt>
                <c:pt idx="897">
                  <c:v>-4000</c:v>
                </c:pt>
                <c:pt idx="898">
                  <c:v>-4000</c:v>
                </c:pt>
                <c:pt idx="899">
                  <c:v>-4000</c:v>
                </c:pt>
                <c:pt idx="900">
                  <c:v>-4000</c:v>
                </c:pt>
                <c:pt idx="901">
                  <c:v>-4000</c:v>
                </c:pt>
                <c:pt idx="902">
                  <c:v>-4000</c:v>
                </c:pt>
                <c:pt idx="903">
                  <c:v>-4000</c:v>
                </c:pt>
                <c:pt idx="904">
                  <c:v>-4000</c:v>
                </c:pt>
                <c:pt idx="905">
                  <c:v>-4000</c:v>
                </c:pt>
                <c:pt idx="906">
                  <c:v>-4000</c:v>
                </c:pt>
                <c:pt idx="907">
                  <c:v>-4000</c:v>
                </c:pt>
                <c:pt idx="908">
                  <c:v>-4000</c:v>
                </c:pt>
                <c:pt idx="909">
                  <c:v>-4000</c:v>
                </c:pt>
                <c:pt idx="910">
                  <c:v>-4000</c:v>
                </c:pt>
                <c:pt idx="911">
                  <c:v>-4000</c:v>
                </c:pt>
                <c:pt idx="912">
                  <c:v>-4000</c:v>
                </c:pt>
                <c:pt idx="913">
                  <c:v>-4000</c:v>
                </c:pt>
                <c:pt idx="914">
                  <c:v>-4000</c:v>
                </c:pt>
                <c:pt idx="915">
                  <c:v>-4000</c:v>
                </c:pt>
                <c:pt idx="916">
                  <c:v>-4000</c:v>
                </c:pt>
                <c:pt idx="917">
                  <c:v>-4000</c:v>
                </c:pt>
                <c:pt idx="918">
                  <c:v>-4000</c:v>
                </c:pt>
                <c:pt idx="919">
                  <c:v>-4000</c:v>
                </c:pt>
                <c:pt idx="920">
                  <c:v>-4000</c:v>
                </c:pt>
                <c:pt idx="921">
                  <c:v>-4000</c:v>
                </c:pt>
                <c:pt idx="922">
                  <c:v>-4000</c:v>
                </c:pt>
                <c:pt idx="923">
                  <c:v>-4000</c:v>
                </c:pt>
                <c:pt idx="924">
                  <c:v>-4000</c:v>
                </c:pt>
                <c:pt idx="925">
                  <c:v>-4000</c:v>
                </c:pt>
                <c:pt idx="926">
                  <c:v>-4000</c:v>
                </c:pt>
                <c:pt idx="927">
                  <c:v>-4000</c:v>
                </c:pt>
                <c:pt idx="928">
                  <c:v>-4000</c:v>
                </c:pt>
                <c:pt idx="929">
                  <c:v>-4000</c:v>
                </c:pt>
                <c:pt idx="930">
                  <c:v>-4000</c:v>
                </c:pt>
                <c:pt idx="931">
                  <c:v>-4000</c:v>
                </c:pt>
                <c:pt idx="932">
                  <c:v>-4000</c:v>
                </c:pt>
                <c:pt idx="933">
                  <c:v>-4000</c:v>
                </c:pt>
                <c:pt idx="934">
                  <c:v>-4000</c:v>
                </c:pt>
                <c:pt idx="935">
                  <c:v>-4000</c:v>
                </c:pt>
                <c:pt idx="936">
                  <c:v>-4000</c:v>
                </c:pt>
                <c:pt idx="937">
                  <c:v>-4000</c:v>
                </c:pt>
                <c:pt idx="938">
                  <c:v>-4000</c:v>
                </c:pt>
                <c:pt idx="939">
                  <c:v>-4000</c:v>
                </c:pt>
                <c:pt idx="940">
                  <c:v>-4000</c:v>
                </c:pt>
                <c:pt idx="941">
                  <c:v>-4000</c:v>
                </c:pt>
                <c:pt idx="942">
                  <c:v>-4000</c:v>
                </c:pt>
                <c:pt idx="943">
                  <c:v>-4000</c:v>
                </c:pt>
                <c:pt idx="944">
                  <c:v>-4000</c:v>
                </c:pt>
                <c:pt idx="945">
                  <c:v>-4000</c:v>
                </c:pt>
                <c:pt idx="946">
                  <c:v>-4000</c:v>
                </c:pt>
                <c:pt idx="947">
                  <c:v>-4000</c:v>
                </c:pt>
                <c:pt idx="948">
                  <c:v>-4000</c:v>
                </c:pt>
                <c:pt idx="949">
                  <c:v>-4000</c:v>
                </c:pt>
                <c:pt idx="950">
                  <c:v>-4000</c:v>
                </c:pt>
                <c:pt idx="951">
                  <c:v>-4000</c:v>
                </c:pt>
                <c:pt idx="952">
                  <c:v>-4000</c:v>
                </c:pt>
                <c:pt idx="953">
                  <c:v>-4000</c:v>
                </c:pt>
                <c:pt idx="954">
                  <c:v>-4000</c:v>
                </c:pt>
                <c:pt idx="955">
                  <c:v>-4000</c:v>
                </c:pt>
                <c:pt idx="956">
                  <c:v>-4000</c:v>
                </c:pt>
                <c:pt idx="957">
                  <c:v>-4000</c:v>
                </c:pt>
                <c:pt idx="958">
                  <c:v>-4000</c:v>
                </c:pt>
                <c:pt idx="959">
                  <c:v>-4000</c:v>
                </c:pt>
                <c:pt idx="960">
                  <c:v>-4000</c:v>
                </c:pt>
                <c:pt idx="961">
                  <c:v>-4000</c:v>
                </c:pt>
                <c:pt idx="962">
                  <c:v>-4000</c:v>
                </c:pt>
                <c:pt idx="963">
                  <c:v>-4000</c:v>
                </c:pt>
                <c:pt idx="964">
                  <c:v>-4000</c:v>
                </c:pt>
                <c:pt idx="965">
                  <c:v>-4000</c:v>
                </c:pt>
                <c:pt idx="966">
                  <c:v>-4000</c:v>
                </c:pt>
                <c:pt idx="967">
                  <c:v>-4000</c:v>
                </c:pt>
                <c:pt idx="968">
                  <c:v>-4000</c:v>
                </c:pt>
                <c:pt idx="969">
                  <c:v>-4000</c:v>
                </c:pt>
                <c:pt idx="970">
                  <c:v>-4000</c:v>
                </c:pt>
                <c:pt idx="971">
                  <c:v>-4000</c:v>
                </c:pt>
                <c:pt idx="972">
                  <c:v>-4000</c:v>
                </c:pt>
                <c:pt idx="973">
                  <c:v>-4000</c:v>
                </c:pt>
                <c:pt idx="974">
                  <c:v>-4000</c:v>
                </c:pt>
                <c:pt idx="975">
                  <c:v>-4000</c:v>
                </c:pt>
                <c:pt idx="976">
                  <c:v>-4000</c:v>
                </c:pt>
                <c:pt idx="977">
                  <c:v>-4000</c:v>
                </c:pt>
                <c:pt idx="978">
                  <c:v>-4000</c:v>
                </c:pt>
                <c:pt idx="979">
                  <c:v>-4000</c:v>
                </c:pt>
                <c:pt idx="980">
                  <c:v>-4000</c:v>
                </c:pt>
                <c:pt idx="981">
                  <c:v>-4000</c:v>
                </c:pt>
                <c:pt idx="982">
                  <c:v>-4000</c:v>
                </c:pt>
                <c:pt idx="983">
                  <c:v>-4000</c:v>
                </c:pt>
                <c:pt idx="984">
                  <c:v>-4000</c:v>
                </c:pt>
                <c:pt idx="985">
                  <c:v>-4000</c:v>
                </c:pt>
                <c:pt idx="986">
                  <c:v>-4000</c:v>
                </c:pt>
                <c:pt idx="987">
                  <c:v>-4000</c:v>
                </c:pt>
                <c:pt idx="988">
                  <c:v>-4000</c:v>
                </c:pt>
                <c:pt idx="989">
                  <c:v>-4000</c:v>
                </c:pt>
                <c:pt idx="990">
                  <c:v>-4000</c:v>
                </c:pt>
                <c:pt idx="991">
                  <c:v>-4000</c:v>
                </c:pt>
                <c:pt idx="992">
                  <c:v>-4000</c:v>
                </c:pt>
                <c:pt idx="993">
                  <c:v>-4000</c:v>
                </c:pt>
                <c:pt idx="994">
                  <c:v>-4000</c:v>
                </c:pt>
                <c:pt idx="995">
                  <c:v>-4000</c:v>
                </c:pt>
                <c:pt idx="996">
                  <c:v>-4000</c:v>
                </c:pt>
                <c:pt idx="997">
                  <c:v>-4000</c:v>
                </c:pt>
                <c:pt idx="998">
                  <c:v>-4000</c:v>
                </c:pt>
                <c:pt idx="999">
                  <c:v>-4000</c:v>
                </c:pt>
                <c:pt idx="1000">
                  <c:v>-4000</c:v>
                </c:pt>
                <c:pt idx="1001">
                  <c:v>-4000</c:v>
                </c:pt>
                <c:pt idx="1002">
                  <c:v>-4000</c:v>
                </c:pt>
                <c:pt idx="1003">
                  <c:v>-4000</c:v>
                </c:pt>
                <c:pt idx="1004">
                  <c:v>-4000</c:v>
                </c:pt>
                <c:pt idx="1005">
                  <c:v>-4000</c:v>
                </c:pt>
                <c:pt idx="1006">
                  <c:v>-4000</c:v>
                </c:pt>
                <c:pt idx="1007">
                  <c:v>-4000</c:v>
                </c:pt>
                <c:pt idx="1008">
                  <c:v>-4000</c:v>
                </c:pt>
                <c:pt idx="1009">
                  <c:v>-4000</c:v>
                </c:pt>
                <c:pt idx="1010">
                  <c:v>-4000</c:v>
                </c:pt>
                <c:pt idx="1011">
                  <c:v>-4000</c:v>
                </c:pt>
                <c:pt idx="1012">
                  <c:v>-4000</c:v>
                </c:pt>
                <c:pt idx="1013">
                  <c:v>-4000</c:v>
                </c:pt>
                <c:pt idx="1014">
                  <c:v>-4000</c:v>
                </c:pt>
                <c:pt idx="1015">
                  <c:v>-4000</c:v>
                </c:pt>
                <c:pt idx="1016">
                  <c:v>-4000</c:v>
                </c:pt>
                <c:pt idx="1017">
                  <c:v>-4000</c:v>
                </c:pt>
                <c:pt idx="1018">
                  <c:v>-4000</c:v>
                </c:pt>
                <c:pt idx="1019">
                  <c:v>-4000</c:v>
                </c:pt>
                <c:pt idx="1020">
                  <c:v>-4000</c:v>
                </c:pt>
                <c:pt idx="1021">
                  <c:v>-4000</c:v>
                </c:pt>
                <c:pt idx="1022">
                  <c:v>-4000</c:v>
                </c:pt>
                <c:pt idx="1023">
                  <c:v>-4000</c:v>
                </c:pt>
                <c:pt idx="1024">
                  <c:v>-4000</c:v>
                </c:pt>
                <c:pt idx="1025">
                  <c:v>-4000</c:v>
                </c:pt>
                <c:pt idx="1026">
                  <c:v>-4000</c:v>
                </c:pt>
                <c:pt idx="1027">
                  <c:v>-4000</c:v>
                </c:pt>
                <c:pt idx="1028">
                  <c:v>-4000</c:v>
                </c:pt>
                <c:pt idx="1029">
                  <c:v>-4000</c:v>
                </c:pt>
                <c:pt idx="1030">
                  <c:v>-4000</c:v>
                </c:pt>
                <c:pt idx="1031">
                  <c:v>-4000</c:v>
                </c:pt>
                <c:pt idx="1032">
                  <c:v>-4000</c:v>
                </c:pt>
                <c:pt idx="1033">
                  <c:v>-4000</c:v>
                </c:pt>
                <c:pt idx="1034">
                  <c:v>-4000</c:v>
                </c:pt>
                <c:pt idx="1035">
                  <c:v>-4000</c:v>
                </c:pt>
                <c:pt idx="1036">
                  <c:v>-4000</c:v>
                </c:pt>
                <c:pt idx="1037">
                  <c:v>-4000</c:v>
                </c:pt>
                <c:pt idx="1038">
                  <c:v>-4000</c:v>
                </c:pt>
                <c:pt idx="1039">
                  <c:v>-4000</c:v>
                </c:pt>
                <c:pt idx="1040">
                  <c:v>-4000</c:v>
                </c:pt>
                <c:pt idx="1041">
                  <c:v>-4000</c:v>
                </c:pt>
                <c:pt idx="1042">
                  <c:v>-4000</c:v>
                </c:pt>
                <c:pt idx="1043">
                  <c:v>-4000</c:v>
                </c:pt>
                <c:pt idx="1044">
                  <c:v>-4000</c:v>
                </c:pt>
                <c:pt idx="1045">
                  <c:v>-4000</c:v>
                </c:pt>
                <c:pt idx="1046">
                  <c:v>-4000</c:v>
                </c:pt>
                <c:pt idx="1047">
                  <c:v>-4000</c:v>
                </c:pt>
                <c:pt idx="1048">
                  <c:v>-4000</c:v>
                </c:pt>
                <c:pt idx="1049">
                  <c:v>-4000</c:v>
                </c:pt>
                <c:pt idx="1050">
                  <c:v>-4000</c:v>
                </c:pt>
                <c:pt idx="1051">
                  <c:v>-4000</c:v>
                </c:pt>
                <c:pt idx="1052">
                  <c:v>-4000</c:v>
                </c:pt>
                <c:pt idx="1053">
                  <c:v>-4000</c:v>
                </c:pt>
                <c:pt idx="1054">
                  <c:v>-4000</c:v>
                </c:pt>
                <c:pt idx="1055">
                  <c:v>-4000</c:v>
                </c:pt>
                <c:pt idx="1056">
                  <c:v>-4000</c:v>
                </c:pt>
                <c:pt idx="1057">
                  <c:v>-4000</c:v>
                </c:pt>
                <c:pt idx="1058">
                  <c:v>-4000</c:v>
                </c:pt>
                <c:pt idx="1059">
                  <c:v>-4000</c:v>
                </c:pt>
                <c:pt idx="1060">
                  <c:v>-4000</c:v>
                </c:pt>
                <c:pt idx="1061">
                  <c:v>-4000</c:v>
                </c:pt>
                <c:pt idx="1062">
                  <c:v>-4000</c:v>
                </c:pt>
                <c:pt idx="1063">
                  <c:v>-4000</c:v>
                </c:pt>
                <c:pt idx="1064">
                  <c:v>-4000</c:v>
                </c:pt>
                <c:pt idx="1065">
                  <c:v>-4000</c:v>
                </c:pt>
                <c:pt idx="1066">
                  <c:v>-4000</c:v>
                </c:pt>
                <c:pt idx="1067">
                  <c:v>-4000</c:v>
                </c:pt>
                <c:pt idx="1068">
                  <c:v>-4000</c:v>
                </c:pt>
                <c:pt idx="1069">
                  <c:v>-4000</c:v>
                </c:pt>
                <c:pt idx="1070">
                  <c:v>-4000</c:v>
                </c:pt>
                <c:pt idx="1071">
                  <c:v>-4000</c:v>
                </c:pt>
                <c:pt idx="1072">
                  <c:v>-4000</c:v>
                </c:pt>
                <c:pt idx="1073">
                  <c:v>-4000</c:v>
                </c:pt>
                <c:pt idx="1074">
                  <c:v>-4000</c:v>
                </c:pt>
                <c:pt idx="1075">
                  <c:v>-4000</c:v>
                </c:pt>
                <c:pt idx="1076">
                  <c:v>-4000</c:v>
                </c:pt>
                <c:pt idx="1077">
                  <c:v>-4000</c:v>
                </c:pt>
                <c:pt idx="1078">
                  <c:v>-4000</c:v>
                </c:pt>
                <c:pt idx="1079">
                  <c:v>-4000</c:v>
                </c:pt>
                <c:pt idx="1080">
                  <c:v>-4000</c:v>
                </c:pt>
                <c:pt idx="1081">
                  <c:v>-4000</c:v>
                </c:pt>
                <c:pt idx="1082">
                  <c:v>-4000</c:v>
                </c:pt>
                <c:pt idx="1083">
                  <c:v>-4000</c:v>
                </c:pt>
                <c:pt idx="1084">
                  <c:v>-4000</c:v>
                </c:pt>
                <c:pt idx="1085">
                  <c:v>-4000</c:v>
                </c:pt>
                <c:pt idx="1086">
                  <c:v>-4000</c:v>
                </c:pt>
                <c:pt idx="1087">
                  <c:v>-4000</c:v>
                </c:pt>
                <c:pt idx="1088">
                  <c:v>-4000</c:v>
                </c:pt>
                <c:pt idx="1089">
                  <c:v>-4000</c:v>
                </c:pt>
                <c:pt idx="1090">
                  <c:v>-4000</c:v>
                </c:pt>
                <c:pt idx="1091">
                  <c:v>-4000</c:v>
                </c:pt>
                <c:pt idx="1092">
                  <c:v>-4000</c:v>
                </c:pt>
                <c:pt idx="1093">
                  <c:v>-4000</c:v>
                </c:pt>
                <c:pt idx="1094">
                  <c:v>-4000</c:v>
                </c:pt>
                <c:pt idx="1095">
                  <c:v>-4000</c:v>
                </c:pt>
                <c:pt idx="1096">
                  <c:v>-4000</c:v>
                </c:pt>
                <c:pt idx="1097">
                  <c:v>-4000</c:v>
                </c:pt>
                <c:pt idx="1098">
                  <c:v>-4000</c:v>
                </c:pt>
                <c:pt idx="1099">
                  <c:v>-4000</c:v>
                </c:pt>
                <c:pt idx="1100">
                  <c:v>-4000</c:v>
                </c:pt>
                <c:pt idx="1101">
                  <c:v>-4000</c:v>
                </c:pt>
                <c:pt idx="1102">
                  <c:v>-4000</c:v>
                </c:pt>
                <c:pt idx="1103">
                  <c:v>-4000</c:v>
                </c:pt>
                <c:pt idx="1104">
                  <c:v>-4000</c:v>
                </c:pt>
                <c:pt idx="1105">
                  <c:v>-4000</c:v>
                </c:pt>
                <c:pt idx="1106">
                  <c:v>-4000</c:v>
                </c:pt>
                <c:pt idx="1107">
                  <c:v>-4000</c:v>
                </c:pt>
                <c:pt idx="1108">
                  <c:v>-4000</c:v>
                </c:pt>
                <c:pt idx="1109">
                  <c:v>-4000</c:v>
                </c:pt>
                <c:pt idx="1110">
                  <c:v>-4000</c:v>
                </c:pt>
                <c:pt idx="1111">
                  <c:v>-4000</c:v>
                </c:pt>
                <c:pt idx="1112">
                  <c:v>-4000</c:v>
                </c:pt>
                <c:pt idx="1113">
                  <c:v>-4000</c:v>
                </c:pt>
                <c:pt idx="1114">
                  <c:v>-4000</c:v>
                </c:pt>
                <c:pt idx="1115">
                  <c:v>-4000</c:v>
                </c:pt>
                <c:pt idx="1116">
                  <c:v>-4000</c:v>
                </c:pt>
                <c:pt idx="1117">
                  <c:v>-4000</c:v>
                </c:pt>
                <c:pt idx="1118">
                  <c:v>-4000</c:v>
                </c:pt>
                <c:pt idx="1119">
                  <c:v>-4000</c:v>
                </c:pt>
                <c:pt idx="1120">
                  <c:v>-4000</c:v>
                </c:pt>
                <c:pt idx="1121">
                  <c:v>-4000</c:v>
                </c:pt>
                <c:pt idx="1122">
                  <c:v>-4000</c:v>
                </c:pt>
                <c:pt idx="1123">
                  <c:v>-4000</c:v>
                </c:pt>
                <c:pt idx="1124">
                  <c:v>-4000</c:v>
                </c:pt>
                <c:pt idx="1125">
                  <c:v>-4000</c:v>
                </c:pt>
                <c:pt idx="1126">
                  <c:v>-4000</c:v>
                </c:pt>
                <c:pt idx="1127">
                  <c:v>-4000</c:v>
                </c:pt>
                <c:pt idx="1128">
                  <c:v>-4000</c:v>
                </c:pt>
                <c:pt idx="1129">
                  <c:v>-4000</c:v>
                </c:pt>
                <c:pt idx="1130">
                  <c:v>-4000</c:v>
                </c:pt>
                <c:pt idx="1131">
                  <c:v>-4000</c:v>
                </c:pt>
                <c:pt idx="1132">
                  <c:v>-4000</c:v>
                </c:pt>
                <c:pt idx="1133">
                  <c:v>-4000</c:v>
                </c:pt>
                <c:pt idx="1134">
                  <c:v>-4000</c:v>
                </c:pt>
                <c:pt idx="1135">
                  <c:v>-4000</c:v>
                </c:pt>
                <c:pt idx="1136">
                  <c:v>-4000</c:v>
                </c:pt>
                <c:pt idx="1137">
                  <c:v>-4000</c:v>
                </c:pt>
                <c:pt idx="1138">
                  <c:v>-4000</c:v>
                </c:pt>
                <c:pt idx="1139">
                  <c:v>-4000</c:v>
                </c:pt>
                <c:pt idx="1140">
                  <c:v>-4000</c:v>
                </c:pt>
                <c:pt idx="1141">
                  <c:v>-4000</c:v>
                </c:pt>
                <c:pt idx="1142">
                  <c:v>-4000</c:v>
                </c:pt>
                <c:pt idx="1143">
                  <c:v>-4000</c:v>
                </c:pt>
                <c:pt idx="1144">
                  <c:v>-4000</c:v>
                </c:pt>
                <c:pt idx="1145">
                  <c:v>-4000</c:v>
                </c:pt>
                <c:pt idx="1146">
                  <c:v>-4000</c:v>
                </c:pt>
                <c:pt idx="1147">
                  <c:v>-4000</c:v>
                </c:pt>
                <c:pt idx="1148">
                  <c:v>-4000</c:v>
                </c:pt>
                <c:pt idx="1149">
                  <c:v>-4000</c:v>
                </c:pt>
                <c:pt idx="1150">
                  <c:v>-4000</c:v>
                </c:pt>
                <c:pt idx="1151">
                  <c:v>-4000</c:v>
                </c:pt>
                <c:pt idx="1152">
                  <c:v>-4000</c:v>
                </c:pt>
                <c:pt idx="1153">
                  <c:v>-4000</c:v>
                </c:pt>
                <c:pt idx="1154">
                  <c:v>-4000</c:v>
                </c:pt>
                <c:pt idx="1155">
                  <c:v>-4000</c:v>
                </c:pt>
                <c:pt idx="1156">
                  <c:v>-4000</c:v>
                </c:pt>
                <c:pt idx="1157">
                  <c:v>-4000</c:v>
                </c:pt>
                <c:pt idx="1158">
                  <c:v>-4000</c:v>
                </c:pt>
                <c:pt idx="1159">
                  <c:v>-4000</c:v>
                </c:pt>
                <c:pt idx="1160">
                  <c:v>-4000</c:v>
                </c:pt>
                <c:pt idx="1161">
                  <c:v>-4000</c:v>
                </c:pt>
                <c:pt idx="1162">
                  <c:v>-4000</c:v>
                </c:pt>
                <c:pt idx="1163">
                  <c:v>-4000</c:v>
                </c:pt>
                <c:pt idx="1164">
                  <c:v>-4000</c:v>
                </c:pt>
                <c:pt idx="1165">
                  <c:v>-4000</c:v>
                </c:pt>
                <c:pt idx="1166">
                  <c:v>-4000</c:v>
                </c:pt>
                <c:pt idx="1167">
                  <c:v>-4000</c:v>
                </c:pt>
                <c:pt idx="1168">
                  <c:v>-4000</c:v>
                </c:pt>
                <c:pt idx="1169">
                  <c:v>-4000</c:v>
                </c:pt>
                <c:pt idx="1170">
                  <c:v>-4000</c:v>
                </c:pt>
                <c:pt idx="1171">
                  <c:v>-4000</c:v>
                </c:pt>
                <c:pt idx="1172">
                  <c:v>-4000</c:v>
                </c:pt>
                <c:pt idx="1173">
                  <c:v>-4000</c:v>
                </c:pt>
                <c:pt idx="1174">
                  <c:v>-4000</c:v>
                </c:pt>
                <c:pt idx="1175">
                  <c:v>-4000</c:v>
                </c:pt>
                <c:pt idx="1176">
                  <c:v>-4000</c:v>
                </c:pt>
                <c:pt idx="1177">
                  <c:v>-4000</c:v>
                </c:pt>
                <c:pt idx="1178">
                  <c:v>-4000</c:v>
                </c:pt>
                <c:pt idx="1179">
                  <c:v>-4000</c:v>
                </c:pt>
                <c:pt idx="1180">
                  <c:v>-4000</c:v>
                </c:pt>
                <c:pt idx="1181">
                  <c:v>-4000</c:v>
                </c:pt>
                <c:pt idx="1182">
                  <c:v>-4000</c:v>
                </c:pt>
                <c:pt idx="1183">
                  <c:v>-4000</c:v>
                </c:pt>
                <c:pt idx="1184">
                  <c:v>-4000</c:v>
                </c:pt>
                <c:pt idx="1185">
                  <c:v>-4000</c:v>
                </c:pt>
                <c:pt idx="1186">
                  <c:v>-4000</c:v>
                </c:pt>
                <c:pt idx="1187">
                  <c:v>-4000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418560"/>
        <c:axId val="170420480"/>
      </c:areaChart>
      <c:lineChart>
        <c:grouping val="standard"/>
        <c:varyColors val="0"/>
        <c:ser>
          <c:idx val="6"/>
          <c:order val="6"/>
          <c:tx>
            <c:strRef>
              <c:f>'HR Chart Data'!$K$7</c:f>
              <c:strCache>
                <c:ptCount val="1"/>
                <c:pt idx="0">
                  <c:v> UT2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6.8459696124734924E-3"/>
                  <c:y val="-1.8221257719524347E-2"/>
                </c:manualLayout>
              </c:layout>
              <c:spPr>
                <a:noFill/>
              </c:spPr>
              <c:txPr>
                <a:bodyPr/>
                <a:lstStyle/>
                <a:p>
                  <a:pPr>
                    <a:defRPr sz="1400" b="1"/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[0]!HRData7</c:f>
              <c:numCache>
                <c:formatCode>General</c:formatCode>
                <c:ptCount val="1188"/>
                <c:pt idx="0">
                  <c:v>0</c:v>
                </c:pt>
                <c:pt idx="1">
                  <c:v>135.65</c:v>
                </c:pt>
                <c:pt idx="2">
                  <c:v>135.65</c:v>
                </c:pt>
                <c:pt idx="3">
                  <c:v>135.65</c:v>
                </c:pt>
                <c:pt idx="4">
                  <c:v>135.65</c:v>
                </c:pt>
                <c:pt idx="5">
                  <c:v>135.65</c:v>
                </c:pt>
                <c:pt idx="6">
                  <c:v>135.65</c:v>
                </c:pt>
                <c:pt idx="7">
                  <c:v>135.65</c:v>
                </c:pt>
                <c:pt idx="8">
                  <c:v>135.65</c:v>
                </c:pt>
                <c:pt idx="9">
                  <c:v>135.65</c:v>
                </c:pt>
                <c:pt idx="10">
                  <c:v>135.65</c:v>
                </c:pt>
                <c:pt idx="11">
                  <c:v>135.65</c:v>
                </c:pt>
                <c:pt idx="12">
                  <c:v>135.65</c:v>
                </c:pt>
                <c:pt idx="13">
                  <c:v>135.65</c:v>
                </c:pt>
                <c:pt idx="14">
                  <c:v>135.65</c:v>
                </c:pt>
                <c:pt idx="15">
                  <c:v>135.65</c:v>
                </c:pt>
                <c:pt idx="16">
                  <c:v>135.65</c:v>
                </c:pt>
                <c:pt idx="17">
                  <c:v>135.65</c:v>
                </c:pt>
                <c:pt idx="18">
                  <c:v>135.65</c:v>
                </c:pt>
                <c:pt idx="19">
                  <c:v>135.65</c:v>
                </c:pt>
                <c:pt idx="20">
                  <c:v>135.65</c:v>
                </c:pt>
                <c:pt idx="21">
                  <c:v>135.65</c:v>
                </c:pt>
                <c:pt idx="22">
                  <c:v>135.65</c:v>
                </c:pt>
                <c:pt idx="23">
                  <c:v>135.65</c:v>
                </c:pt>
                <c:pt idx="24">
                  <c:v>135.65</c:v>
                </c:pt>
                <c:pt idx="25">
                  <c:v>135.65</c:v>
                </c:pt>
                <c:pt idx="26">
                  <c:v>135.65</c:v>
                </c:pt>
                <c:pt idx="27">
                  <c:v>135.65</c:v>
                </c:pt>
                <c:pt idx="28">
                  <c:v>135.65</c:v>
                </c:pt>
                <c:pt idx="29">
                  <c:v>135.65</c:v>
                </c:pt>
                <c:pt idx="30">
                  <c:v>135.65</c:v>
                </c:pt>
                <c:pt idx="31">
                  <c:v>135.65</c:v>
                </c:pt>
                <c:pt idx="32">
                  <c:v>135.65</c:v>
                </c:pt>
                <c:pt idx="33">
                  <c:v>135.65</c:v>
                </c:pt>
                <c:pt idx="34">
                  <c:v>135.65</c:v>
                </c:pt>
                <c:pt idx="35">
                  <c:v>135.65</c:v>
                </c:pt>
                <c:pt idx="36">
                  <c:v>135.65</c:v>
                </c:pt>
                <c:pt idx="37">
                  <c:v>135.65</c:v>
                </c:pt>
                <c:pt idx="38">
                  <c:v>135.65</c:v>
                </c:pt>
                <c:pt idx="39">
                  <c:v>135.65</c:v>
                </c:pt>
                <c:pt idx="40">
                  <c:v>135.65</c:v>
                </c:pt>
                <c:pt idx="41">
                  <c:v>135.65</c:v>
                </c:pt>
                <c:pt idx="42">
                  <c:v>135.65</c:v>
                </c:pt>
                <c:pt idx="43">
                  <c:v>135.65</c:v>
                </c:pt>
                <c:pt idx="44">
                  <c:v>135.65</c:v>
                </c:pt>
                <c:pt idx="45">
                  <c:v>135.65</c:v>
                </c:pt>
                <c:pt idx="46">
                  <c:v>135.65</c:v>
                </c:pt>
                <c:pt idx="47">
                  <c:v>135.65</c:v>
                </c:pt>
                <c:pt idx="48">
                  <c:v>135.65</c:v>
                </c:pt>
                <c:pt idx="49">
                  <c:v>135.65</c:v>
                </c:pt>
                <c:pt idx="50">
                  <c:v>135.65</c:v>
                </c:pt>
                <c:pt idx="51">
                  <c:v>135.65</c:v>
                </c:pt>
                <c:pt idx="52">
                  <c:v>135.65</c:v>
                </c:pt>
                <c:pt idx="53">
                  <c:v>135.65</c:v>
                </c:pt>
                <c:pt idx="54">
                  <c:v>135.65</c:v>
                </c:pt>
                <c:pt idx="55">
                  <c:v>135.65</c:v>
                </c:pt>
                <c:pt idx="56">
                  <c:v>135.65</c:v>
                </c:pt>
                <c:pt idx="57">
                  <c:v>135.65</c:v>
                </c:pt>
                <c:pt idx="58">
                  <c:v>135.65</c:v>
                </c:pt>
                <c:pt idx="59">
                  <c:v>135.65</c:v>
                </c:pt>
                <c:pt idx="60">
                  <c:v>135.65</c:v>
                </c:pt>
                <c:pt idx="61">
                  <c:v>135.65</c:v>
                </c:pt>
                <c:pt idx="62">
                  <c:v>135.65</c:v>
                </c:pt>
                <c:pt idx="63">
                  <c:v>135.65</c:v>
                </c:pt>
                <c:pt idx="64">
                  <c:v>135.65</c:v>
                </c:pt>
                <c:pt idx="65">
                  <c:v>135.65</c:v>
                </c:pt>
                <c:pt idx="66">
                  <c:v>135.65</c:v>
                </c:pt>
                <c:pt idx="67">
                  <c:v>135.65</c:v>
                </c:pt>
                <c:pt idx="68">
                  <c:v>135.65</c:v>
                </c:pt>
                <c:pt idx="69">
                  <c:v>135.65</c:v>
                </c:pt>
                <c:pt idx="70">
                  <c:v>135.65</c:v>
                </c:pt>
                <c:pt idx="71">
                  <c:v>135.65</c:v>
                </c:pt>
                <c:pt idx="72">
                  <c:v>135.65</c:v>
                </c:pt>
                <c:pt idx="73">
                  <c:v>135.65</c:v>
                </c:pt>
                <c:pt idx="74">
                  <c:v>135.65</c:v>
                </c:pt>
                <c:pt idx="75">
                  <c:v>135.65</c:v>
                </c:pt>
                <c:pt idx="76">
                  <c:v>135.65</c:v>
                </c:pt>
                <c:pt idx="77">
                  <c:v>135.65</c:v>
                </c:pt>
                <c:pt idx="78">
                  <c:v>135.65</c:v>
                </c:pt>
                <c:pt idx="79">
                  <c:v>135.65</c:v>
                </c:pt>
                <c:pt idx="80">
                  <c:v>135.65</c:v>
                </c:pt>
                <c:pt idx="81">
                  <c:v>135.65</c:v>
                </c:pt>
                <c:pt idx="82">
                  <c:v>135.65</c:v>
                </c:pt>
                <c:pt idx="83">
                  <c:v>135.65</c:v>
                </c:pt>
                <c:pt idx="84">
                  <c:v>135.65</c:v>
                </c:pt>
                <c:pt idx="85">
                  <c:v>135.65</c:v>
                </c:pt>
                <c:pt idx="86">
                  <c:v>135.65</c:v>
                </c:pt>
                <c:pt idx="87">
                  <c:v>135.65</c:v>
                </c:pt>
                <c:pt idx="88">
                  <c:v>135.65</c:v>
                </c:pt>
                <c:pt idx="89">
                  <c:v>135.65</c:v>
                </c:pt>
                <c:pt idx="90">
                  <c:v>135.65</c:v>
                </c:pt>
                <c:pt idx="91">
                  <c:v>135.65</c:v>
                </c:pt>
                <c:pt idx="92">
                  <c:v>135.65</c:v>
                </c:pt>
                <c:pt idx="93">
                  <c:v>135.65</c:v>
                </c:pt>
                <c:pt idx="94">
                  <c:v>135.65</c:v>
                </c:pt>
                <c:pt idx="95">
                  <c:v>135.65</c:v>
                </c:pt>
                <c:pt idx="96">
                  <c:v>135.65</c:v>
                </c:pt>
                <c:pt idx="97">
                  <c:v>135.65</c:v>
                </c:pt>
                <c:pt idx="98">
                  <c:v>135.65</c:v>
                </c:pt>
                <c:pt idx="99">
                  <c:v>135.65</c:v>
                </c:pt>
                <c:pt idx="100">
                  <c:v>135.65</c:v>
                </c:pt>
                <c:pt idx="101">
                  <c:v>135.65</c:v>
                </c:pt>
                <c:pt idx="102">
                  <c:v>135.65</c:v>
                </c:pt>
                <c:pt idx="103">
                  <c:v>135.65</c:v>
                </c:pt>
                <c:pt idx="104">
                  <c:v>135.65</c:v>
                </c:pt>
                <c:pt idx="105">
                  <c:v>135.65</c:v>
                </c:pt>
                <c:pt idx="106">
                  <c:v>135.65</c:v>
                </c:pt>
                <c:pt idx="107">
                  <c:v>135.65</c:v>
                </c:pt>
                <c:pt idx="108">
                  <c:v>135.65</c:v>
                </c:pt>
                <c:pt idx="109">
                  <c:v>135.65</c:v>
                </c:pt>
                <c:pt idx="110">
                  <c:v>135.65</c:v>
                </c:pt>
                <c:pt idx="111">
                  <c:v>135.65</c:v>
                </c:pt>
                <c:pt idx="112">
                  <c:v>135.65</c:v>
                </c:pt>
                <c:pt idx="113">
                  <c:v>135.65</c:v>
                </c:pt>
                <c:pt idx="114">
                  <c:v>135.65</c:v>
                </c:pt>
                <c:pt idx="115">
                  <c:v>135.65</c:v>
                </c:pt>
                <c:pt idx="116">
                  <c:v>135.65</c:v>
                </c:pt>
                <c:pt idx="117">
                  <c:v>135.65</c:v>
                </c:pt>
                <c:pt idx="118">
                  <c:v>135.65</c:v>
                </c:pt>
                <c:pt idx="119">
                  <c:v>135.65</c:v>
                </c:pt>
                <c:pt idx="120">
                  <c:v>135.65</c:v>
                </c:pt>
                <c:pt idx="121">
                  <c:v>135.65</c:v>
                </c:pt>
                <c:pt idx="122">
                  <c:v>135.65</c:v>
                </c:pt>
                <c:pt idx="123">
                  <c:v>135.65</c:v>
                </c:pt>
                <c:pt idx="124">
                  <c:v>135.65</c:v>
                </c:pt>
                <c:pt idx="125">
                  <c:v>135.65</c:v>
                </c:pt>
                <c:pt idx="126">
                  <c:v>135.65</c:v>
                </c:pt>
                <c:pt idx="127">
                  <c:v>135.65</c:v>
                </c:pt>
                <c:pt idx="128">
                  <c:v>135.65</c:v>
                </c:pt>
                <c:pt idx="129">
                  <c:v>135.65</c:v>
                </c:pt>
                <c:pt idx="130">
                  <c:v>135.65</c:v>
                </c:pt>
                <c:pt idx="131">
                  <c:v>135.65</c:v>
                </c:pt>
                <c:pt idx="132">
                  <c:v>135.65</c:v>
                </c:pt>
                <c:pt idx="133">
                  <c:v>135.65</c:v>
                </c:pt>
                <c:pt idx="134">
                  <c:v>135.65</c:v>
                </c:pt>
                <c:pt idx="135">
                  <c:v>135.65</c:v>
                </c:pt>
                <c:pt idx="136">
                  <c:v>135.65</c:v>
                </c:pt>
                <c:pt idx="137">
                  <c:v>135.65</c:v>
                </c:pt>
                <c:pt idx="138">
                  <c:v>135.65</c:v>
                </c:pt>
                <c:pt idx="139">
                  <c:v>135.65</c:v>
                </c:pt>
                <c:pt idx="140">
                  <c:v>135.65</c:v>
                </c:pt>
                <c:pt idx="141">
                  <c:v>135.65</c:v>
                </c:pt>
                <c:pt idx="142">
                  <c:v>135.65</c:v>
                </c:pt>
                <c:pt idx="143">
                  <c:v>135.65</c:v>
                </c:pt>
                <c:pt idx="144">
                  <c:v>135.65</c:v>
                </c:pt>
                <c:pt idx="145">
                  <c:v>135.65</c:v>
                </c:pt>
                <c:pt idx="146">
                  <c:v>135.65</c:v>
                </c:pt>
                <c:pt idx="147">
                  <c:v>135.65</c:v>
                </c:pt>
                <c:pt idx="148">
                  <c:v>135.65</c:v>
                </c:pt>
                <c:pt idx="149">
                  <c:v>135.65</c:v>
                </c:pt>
                <c:pt idx="150">
                  <c:v>135.65</c:v>
                </c:pt>
                <c:pt idx="151">
                  <c:v>135.65</c:v>
                </c:pt>
                <c:pt idx="152">
                  <c:v>135.65</c:v>
                </c:pt>
                <c:pt idx="153">
                  <c:v>135.65</c:v>
                </c:pt>
                <c:pt idx="154">
                  <c:v>135.65</c:v>
                </c:pt>
                <c:pt idx="155">
                  <c:v>135.65</c:v>
                </c:pt>
                <c:pt idx="156">
                  <c:v>135.65</c:v>
                </c:pt>
                <c:pt idx="157">
                  <c:v>135.65</c:v>
                </c:pt>
                <c:pt idx="158">
                  <c:v>135.65</c:v>
                </c:pt>
                <c:pt idx="159">
                  <c:v>135.65</c:v>
                </c:pt>
                <c:pt idx="160">
                  <c:v>135.65</c:v>
                </c:pt>
                <c:pt idx="161">
                  <c:v>135.65</c:v>
                </c:pt>
                <c:pt idx="162">
                  <c:v>135.65</c:v>
                </c:pt>
                <c:pt idx="163">
                  <c:v>135.65</c:v>
                </c:pt>
                <c:pt idx="164">
                  <c:v>135.65</c:v>
                </c:pt>
                <c:pt idx="165">
                  <c:v>135.65</c:v>
                </c:pt>
                <c:pt idx="166">
                  <c:v>135.65</c:v>
                </c:pt>
                <c:pt idx="167">
                  <c:v>135.65</c:v>
                </c:pt>
                <c:pt idx="168">
                  <c:v>135.65</c:v>
                </c:pt>
                <c:pt idx="169">
                  <c:v>135.65</c:v>
                </c:pt>
                <c:pt idx="170">
                  <c:v>135.65</c:v>
                </c:pt>
                <c:pt idx="171">
                  <c:v>135.65</c:v>
                </c:pt>
                <c:pt idx="172">
                  <c:v>135.65</c:v>
                </c:pt>
                <c:pt idx="173">
                  <c:v>135.65</c:v>
                </c:pt>
                <c:pt idx="174">
                  <c:v>135.65</c:v>
                </c:pt>
                <c:pt idx="175">
                  <c:v>135.65</c:v>
                </c:pt>
                <c:pt idx="176">
                  <c:v>135.65</c:v>
                </c:pt>
                <c:pt idx="177">
                  <c:v>135.65</c:v>
                </c:pt>
                <c:pt idx="178">
                  <c:v>135.65</c:v>
                </c:pt>
                <c:pt idx="179">
                  <c:v>135.65</c:v>
                </c:pt>
                <c:pt idx="180">
                  <c:v>135.65</c:v>
                </c:pt>
                <c:pt idx="181">
                  <c:v>135.65</c:v>
                </c:pt>
                <c:pt idx="182">
                  <c:v>135.65</c:v>
                </c:pt>
                <c:pt idx="183">
                  <c:v>135.65</c:v>
                </c:pt>
                <c:pt idx="184">
                  <c:v>135.65</c:v>
                </c:pt>
                <c:pt idx="185">
                  <c:v>135.65</c:v>
                </c:pt>
                <c:pt idx="186">
                  <c:v>135.65</c:v>
                </c:pt>
                <c:pt idx="187">
                  <c:v>135.65</c:v>
                </c:pt>
                <c:pt idx="188">
                  <c:v>135.65</c:v>
                </c:pt>
                <c:pt idx="189">
                  <c:v>135.65</c:v>
                </c:pt>
                <c:pt idx="190">
                  <c:v>135.65</c:v>
                </c:pt>
                <c:pt idx="191">
                  <c:v>135.65</c:v>
                </c:pt>
                <c:pt idx="192">
                  <c:v>135.65</c:v>
                </c:pt>
                <c:pt idx="193">
                  <c:v>135.65</c:v>
                </c:pt>
                <c:pt idx="194">
                  <c:v>135.65</c:v>
                </c:pt>
                <c:pt idx="195">
                  <c:v>135.65</c:v>
                </c:pt>
                <c:pt idx="196">
                  <c:v>135.65</c:v>
                </c:pt>
                <c:pt idx="197">
                  <c:v>135.65</c:v>
                </c:pt>
                <c:pt idx="198">
                  <c:v>135.65</c:v>
                </c:pt>
                <c:pt idx="199">
                  <c:v>135.65</c:v>
                </c:pt>
                <c:pt idx="200">
                  <c:v>135.65</c:v>
                </c:pt>
                <c:pt idx="201">
                  <c:v>135.65</c:v>
                </c:pt>
                <c:pt idx="202">
                  <c:v>135.65</c:v>
                </c:pt>
                <c:pt idx="203">
                  <c:v>135.65</c:v>
                </c:pt>
                <c:pt idx="204">
                  <c:v>135.65</c:v>
                </c:pt>
                <c:pt idx="205">
                  <c:v>135.65</c:v>
                </c:pt>
                <c:pt idx="206">
                  <c:v>135.65</c:v>
                </c:pt>
                <c:pt idx="207">
                  <c:v>135.65</c:v>
                </c:pt>
                <c:pt idx="208">
                  <c:v>135.65</c:v>
                </c:pt>
                <c:pt idx="209">
                  <c:v>135.65</c:v>
                </c:pt>
                <c:pt idx="210">
                  <c:v>135.65</c:v>
                </c:pt>
                <c:pt idx="211">
                  <c:v>135.65</c:v>
                </c:pt>
                <c:pt idx="212">
                  <c:v>135.65</c:v>
                </c:pt>
                <c:pt idx="213">
                  <c:v>135.65</c:v>
                </c:pt>
                <c:pt idx="214">
                  <c:v>135.65</c:v>
                </c:pt>
                <c:pt idx="215">
                  <c:v>135.65</c:v>
                </c:pt>
                <c:pt idx="216">
                  <c:v>135.65</c:v>
                </c:pt>
                <c:pt idx="217">
                  <c:v>135.65</c:v>
                </c:pt>
                <c:pt idx="218">
                  <c:v>135.65</c:v>
                </c:pt>
                <c:pt idx="219">
                  <c:v>135.65</c:v>
                </c:pt>
                <c:pt idx="220">
                  <c:v>135.65</c:v>
                </c:pt>
                <c:pt idx="221">
                  <c:v>135.65</c:v>
                </c:pt>
                <c:pt idx="222">
                  <c:v>135.65</c:v>
                </c:pt>
                <c:pt idx="223">
                  <c:v>135.65</c:v>
                </c:pt>
                <c:pt idx="224">
                  <c:v>135.65</c:v>
                </c:pt>
                <c:pt idx="225">
                  <c:v>135.65</c:v>
                </c:pt>
                <c:pt idx="226">
                  <c:v>135.65</c:v>
                </c:pt>
                <c:pt idx="227">
                  <c:v>135.65</c:v>
                </c:pt>
                <c:pt idx="228">
                  <c:v>135.65</c:v>
                </c:pt>
                <c:pt idx="229">
                  <c:v>135.65</c:v>
                </c:pt>
                <c:pt idx="230">
                  <c:v>135.65</c:v>
                </c:pt>
                <c:pt idx="231">
                  <c:v>135.65</c:v>
                </c:pt>
                <c:pt idx="232">
                  <c:v>135.65</c:v>
                </c:pt>
                <c:pt idx="233">
                  <c:v>135.65</c:v>
                </c:pt>
                <c:pt idx="234">
                  <c:v>135.65</c:v>
                </c:pt>
                <c:pt idx="235">
                  <c:v>135.65</c:v>
                </c:pt>
                <c:pt idx="236">
                  <c:v>135.65</c:v>
                </c:pt>
                <c:pt idx="237">
                  <c:v>135.65</c:v>
                </c:pt>
                <c:pt idx="238">
                  <c:v>135.65</c:v>
                </c:pt>
                <c:pt idx="239">
                  <c:v>135.65</c:v>
                </c:pt>
                <c:pt idx="240">
                  <c:v>135.65</c:v>
                </c:pt>
                <c:pt idx="241">
                  <c:v>135.65</c:v>
                </c:pt>
                <c:pt idx="242">
                  <c:v>135.65</c:v>
                </c:pt>
                <c:pt idx="243">
                  <c:v>135.65</c:v>
                </c:pt>
                <c:pt idx="244">
                  <c:v>135.65</c:v>
                </c:pt>
                <c:pt idx="245">
                  <c:v>135.65</c:v>
                </c:pt>
                <c:pt idx="246">
                  <c:v>135.65</c:v>
                </c:pt>
                <c:pt idx="247">
                  <c:v>135.65</c:v>
                </c:pt>
                <c:pt idx="248">
                  <c:v>135.65</c:v>
                </c:pt>
                <c:pt idx="249">
                  <c:v>135.65</c:v>
                </c:pt>
                <c:pt idx="250">
                  <c:v>135.65</c:v>
                </c:pt>
                <c:pt idx="251">
                  <c:v>135.65</c:v>
                </c:pt>
                <c:pt idx="252">
                  <c:v>135.65</c:v>
                </c:pt>
                <c:pt idx="253">
                  <c:v>135.65</c:v>
                </c:pt>
                <c:pt idx="254">
                  <c:v>135.65</c:v>
                </c:pt>
                <c:pt idx="255">
                  <c:v>135.65</c:v>
                </c:pt>
                <c:pt idx="256">
                  <c:v>135.65</c:v>
                </c:pt>
                <c:pt idx="257">
                  <c:v>135.65</c:v>
                </c:pt>
                <c:pt idx="258">
                  <c:v>135.65</c:v>
                </c:pt>
                <c:pt idx="259">
                  <c:v>135.65</c:v>
                </c:pt>
                <c:pt idx="260">
                  <c:v>135.65</c:v>
                </c:pt>
                <c:pt idx="261">
                  <c:v>135.65</c:v>
                </c:pt>
                <c:pt idx="262">
                  <c:v>135.65</c:v>
                </c:pt>
                <c:pt idx="263">
                  <c:v>135.65</c:v>
                </c:pt>
                <c:pt idx="264">
                  <c:v>135.65</c:v>
                </c:pt>
                <c:pt idx="265">
                  <c:v>135.65</c:v>
                </c:pt>
                <c:pt idx="266">
                  <c:v>135.65</c:v>
                </c:pt>
                <c:pt idx="267">
                  <c:v>135.65</c:v>
                </c:pt>
                <c:pt idx="268">
                  <c:v>135.65</c:v>
                </c:pt>
                <c:pt idx="269">
                  <c:v>135.65</c:v>
                </c:pt>
                <c:pt idx="270">
                  <c:v>135.65</c:v>
                </c:pt>
                <c:pt idx="271">
                  <c:v>135.65</c:v>
                </c:pt>
                <c:pt idx="272">
                  <c:v>135.65</c:v>
                </c:pt>
                <c:pt idx="273">
                  <c:v>135.65</c:v>
                </c:pt>
                <c:pt idx="274">
                  <c:v>135.65</c:v>
                </c:pt>
                <c:pt idx="275">
                  <c:v>135.65</c:v>
                </c:pt>
                <c:pt idx="276">
                  <c:v>135.65</c:v>
                </c:pt>
                <c:pt idx="277">
                  <c:v>135.65</c:v>
                </c:pt>
                <c:pt idx="278">
                  <c:v>135.65</c:v>
                </c:pt>
                <c:pt idx="279">
                  <c:v>135.65</c:v>
                </c:pt>
                <c:pt idx="280">
                  <c:v>135.65</c:v>
                </c:pt>
                <c:pt idx="281">
                  <c:v>135.65</c:v>
                </c:pt>
                <c:pt idx="282">
                  <c:v>135.65</c:v>
                </c:pt>
                <c:pt idx="283">
                  <c:v>135.65</c:v>
                </c:pt>
                <c:pt idx="284">
                  <c:v>135.65</c:v>
                </c:pt>
                <c:pt idx="285">
                  <c:v>135.65</c:v>
                </c:pt>
                <c:pt idx="286">
                  <c:v>135.65</c:v>
                </c:pt>
                <c:pt idx="287">
                  <c:v>135.65</c:v>
                </c:pt>
                <c:pt idx="288">
                  <c:v>135.65</c:v>
                </c:pt>
                <c:pt idx="289">
                  <c:v>135.65</c:v>
                </c:pt>
                <c:pt idx="290">
                  <c:v>135.65</c:v>
                </c:pt>
                <c:pt idx="291">
                  <c:v>135.65</c:v>
                </c:pt>
                <c:pt idx="292">
                  <c:v>135.65</c:v>
                </c:pt>
                <c:pt idx="293">
                  <c:v>135.65</c:v>
                </c:pt>
                <c:pt idx="294">
                  <c:v>135.65</c:v>
                </c:pt>
                <c:pt idx="295">
                  <c:v>135.65</c:v>
                </c:pt>
                <c:pt idx="296">
                  <c:v>135.65</c:v>
                </c:pt>
                <c:pt idx="297">
                  <c:v>135.65</c:v>
                </c:pt>
                <c:pt idx="298">
                  <c:v>135.65</c:v>
                </c:pt>
                <c:pt idx="299">
                  <c:v>135.65</c:v>
                </c:pt>
                <c:pt idx="300">
                  <c:v>135.65</c:v>
                </c:pt>
                <c:pt idx="301">
                  <c:v>135.65</c:v>
                </c:pt>
                <c:pt idx="302">
                  <c:v>135.65</c:v>
                </c:pt>
                <c:pt idx="303">
                  <c:v>135.65</c:v>
                </c:pt>
                <c:pt idx="304">
                  <c:v>135.65</c:v>
                </c:pt>
                <c:pt idx="305">
                  <c:v>135.65</c:v>
                </c:pt>
                <c:pt idx="306">
                  <c:v>135.65</c:v>
                </c:pt>
                <c:pt idx="307">
                  <c:v>135.65</c:v>
                </c:pt>
                <c:pt idx="308">
                  <c:v>135.65</c:v>
                </c:pt>
                <c:pt idx="309">
                  <c:v>135.65</c:v>
                </c:pt>
                <c:pt idx="310">
                  <c:v>135.65</c:v>
                </c:pt>
                <c:pt idx="311">
                  <c:v>135.65</c:v>
                </c:pt>
                <c:pt idx="312">
                  <c:v>135.65</c:v>
                </c:pt>
                <c:pt idx="313">
                  <c:v>135.65</c:v>
                </c:pt>
                <c:pt idx="314">
                  <c:v>135.65</c:v>
                </c:pt>
                <c:pt idx="315">
                  <c:v>135.65</c:v>
                </c:pt>
                <c:pt idx="316">
                  <c:v>135.65</c:v>
                </c:pt>
                <c:pt idx="317">
                  <c:v>135.65</c:v>
                </c:pt>
                <c:pt idx="318">
                  <c:v>135.65</c:v>
                </c:pt>
                <c:pt idx="319">
                  <c:v>135.65</c:v>
                </c:pt>
                <c:pt idx="320">
                  <c:v>135.65</c:v>
                </c:pt>
                <c:pt idx="321">
                  <c:v>135.65</c:v>
                </c:pt>
                <c:pt idx="322">
                  <c:v>135.65</c:v>
                </c:pt>
                <c:pt idx="323">
                  <c:v>135.65</c:v>
                </c:pt>
                <c:pt idx="324">
                  <c:v>135.65</c:v>
                </c:pt>
                <c:pt idx="325">
                  <c:v>135.65</c:v>
                </c:pt>
                <c:pt idx="326">
                  <c:v>135.65</c:v>
                </c:pt>
                <c:pt idx="327">
                  <c:v>135.65</c:v>
                </c:pt>
                <c:pt idx="328">
                  <c:v>135.65</c:v>
                </c:pt>
                <c:pt idx="329">
                  <c:v>135.65</c:v>
                </c:pt>
                <c:pt idx="330">
                  <c:v>135.65</c:v>
                </c:pt>
                <c:pt idx="331">
                  <c:v>135.65</c:v>
                </c:pt>
                <c:pt idx="332">
                  <c:v>135.65</c:v>
                </c:pt>
                <c:pt idx="333">
                  <c:v>135.65</c:v>
                </c:pt>
                <c:pt idx="334">
                  <c:v>135.65</c:v>
                </c:pt>
                <c:pt idx="335">
                  <c:v>135.65</c:v>
                </c:pt>
                <c:pt idx="336">
                  <c:v>135.65</c:v>
                </c:pt>
                <c:pt idx="337">
                  <c:v>135.65</c:v>
                </c:pt>
                <c:pt idx="338">
                  <c:v>135.65</c:v>
                </c:pt>
                <c:pt idx="339">
                  <c:v>135.65</c:v>
                </c:pt>
                <c:pt idx="340">
                  <c:v>135.65</c:v>
                </c:pt>
                <c:pt idx="341">
                  <c:v>135.65</c:v>
                </c:pt>
                <c:pt idx="342">
                  <c:v>135.65</c:v>
                </c:pt>
                <c:pt idx="343">
                  <c:v>135.65</c:v>
                </c:pt>
                <c:pt idx="344">
                  <c:v>135.65</c:v>
                </c:pt>
                <c:pt idx="345">
                  <c:v>135.65</c:v>
                </c:pt>
                <c:pt idx="346">
                  <c:v>135.65</c:v>
                </c:pt>
                <c:pt idx="347">
                  <c:v>135.65</c:v>
                </c:pt>
                <c:pt idx="348">
                  <c:v>135.65</c:v>
                </c:pt>
                <c:pt idx="349">
                  <c:v>135.65</c:v>
                </c:pt>
                <c:pt idx="350">
                  <c:v>135.65</c:v>
                </c:pt>
                <c:pt idx="351">
                  <c:v>135.65</c:v>
                </c:pt>
                <c:pt idx="352">
                  <c:v>135.65</c:v>
                </c:pt>
                <c:pt idx="353">
                  <c:v>135.65</c:v>
                </c:pt>
                <c:pt idx="354">
                  <c:v>135.65</c:v>
                </c:pt>
                <c:pt idx="355">
                  <c:v>135.65</c:v>
                </c:pt>
                <c:pt idx="356">
                  <c:v>135.65</c:v>
                </c:pt>
                <c:pt idx="357">
                  <c:v>135.65</c:v>
                </c:pt>
                <c:pt idx="358">
                  <c:v>135.65</c:v>
                </c:pt>
                <c:pt idx="359">
                  <c:v>135.65</c:v>
                </c:pt>
                <c:pt idx="360">
                  <c:v>135.65</c:v>
                </c:pt>
                <c:pt idx="361">
                  <c:v>135.65</c:v>
                </c:pt>
                <c:pt idx="362">
                  <c:v>135.65</c:v>
                </c:pt>
                <c:pt idx="363">
                  <c:v>135.65</c:v>
                </c:pt>
                <c:pt idx="364">
                  <c:v>135.65</c:v>
                </c:pt>
                <c:pt idx="365">
                  <c:v>135.65</c:v>
                </c:pt>
                <c:pt idx="366">
                  <c:v>135.65</c:v>
                </c:pt>
                <c:pt idx="367">
                  <c:v>135.65</c:v>
                </c:pt>
                <c:pt idx="368">
                  <c:v>135.65</c:v>
                </c:pt>
                <c:pt idx="369">
                  <c:v>135.65</c:v>
                </c:pt>
                <c:pt idx="370">
                  <c:v>135.65</c:v>
                </c:pt>
                <c:pt idx="371">
                  <c:v>135.65</c:v>
                </c:pt>
                <c:pt idx="372">
                  <c:v>135.65</c:v>
                </c:pt>
                <c:pt idx="373">
                  <c:v>135.65</c:v>
                </c:pt>
                <c:pt idx="374">
                  <c:v>135.65</c:v>
                </c:pt>
                <c:pt idx="375">
                  <c:v>135.65</c:v>
                </c:pt>
                <c:pt idx="376">
                  <c:v>135.65</c:v>
                </c:pt>
                <c:pt idx="377">
                  <c:v>135.65</c:v>
                </c:pt>
                <c:pt idx="378">
                  <c:v>135.65</c:v>
                </c:pt>
                <c:pt idx="379">
                  <c:v>135.65</c:v>
                </c:pt>
                <c:pt idx="380">
                  <c:v>135.65</c:v>
                </c:pt>
                <c:pt idx="381">
                  <c:v>135.65</c:v>
                </c:pt>
                <c:pt idx="382">
                  <c:v>135.65</c:v>
                </c:pt>
                <c:pt idx="383">
                  <c:v>135.65</c:v>
                </c:pt>
                <c:pt idx="384">
                  <c:v>135.65</c:v>
                </c:pt>
                <c:pt idx="385">
                  <c:v>135.65</c:v>
                </c:pt>
                <c:pt idx="386">
                  <c:v>135.65</c:v>
                </c:pt>
                <c:pt idx="387">
                  <c:v>135.65</c:v>
                </c:pt>
                <c:pt idx="388">
                  <c:v>135.65</c:v>
                </c:pt>
                <c:pt idx="389">
                  <c:v>135.65</c:v>
                </c:pt>
                <c:pt idx="390">
                  <c:v>135.65</c:v>
                </c:pt>
                <c:pt idx="391">
                  <c:v>135.65</c:v>
                </c:pt>
                <c:pt idx="392">
                  <c:v>135.65</c:v>
                </c:pt>
                <c:pt idx="393">
                  <c:v>135.65</c:v>
                </c:pt>
                <c:pt idx="394">
                  <c:v>135.65</c:v>
                </c:pt>
                <c:pt idx="395">
                  <c:v>135.65</c:v>
                </c:pt>
                <c:pt idx="396">
                  <c:v>135.65</c:v>
                </c:pt>
                <c:pt idx="397">
                  <c:v>135.65</c:v>
                </c:pt>
                <c:pt idx="398">
                  <c:v>135.65</c:v>
                </c:pt>
                <c:pt idx="399">
                  <c:v>135.65</c:v>
                </c:pt>
                <c:pt idx="400">
                  <c:v>135.65</c:v>
                </c:pt>
                <c:pt idx="401">
                  <c:v>135.65</c:v>
                </c:pt>
                <c:pt idx="402">
                  <c:v>135.65</c:v>
                </c:pt>
                <c:pt idx="403">
                  <c:v>135.65</c:v>
                </c:pt>
                <c:pt idx="404">
                  <c:v>135.65</c:v>
                </c:pt>
                <c:pt idx="405">
                  <c:v>135.65</c:v>
                </c:pt>
                <c:pt idx="406">
                  <c:v>135.65</c:v>
                </c:pt>
                <c:pt idx="407">
                  <c:v>135.65</c:v>
                </c:pt>
                <c:pt idx="408">
                  <c:v>135.65</c:v>
                </c:pt>
                <c:pt idx="409">
                  <c:v>135.65</c:v>
                </c:pt>
                <c:pt idx="410">
                  <c:v>135.65</c:v>
                </c:pt>
                <c:pt idx="411">
                  <c:v>135.65</c:v>
                </c:pt>
                <c:pt idx="412">
                  <c:v>135.65</c:v>
                </c:pt>
                <c:pt idx="413">
                  <c:v>135.65</c:v>
                </c:pt>
                <c:pt idx="414">
                  <c:v>135.65</c:v>
                </c:pt>
                <c:pt idx="415">
                  <c:v>135.65</c:v>
                </c:pt>
                <c:pt idx="416">
                  <c:v>135.65</c:v>
                </c:pt>
                <c:pt idx="417">
                  <c:v>135.65</c:v>
                </c:pt>
                <c:pt idx="418">
                  <c:v>135.65</c:v>
                </c:pt>
                <c:pt idx="419">
                  <c:v>135.65</c:v>
                </c:pt>
                <c:pt idx="420">
                  <c:v>135.65</c:v>
                </c:pt>
                <c:pt idx="421">
                  <c:v>135.65</c:v>
                </c:pt>
                <c:pt idx="422">
                  <c:v>135.65</c:v>
                </c:pt>
                <c:pt idx="423">
                  <c:v>135.65</c:v>
                </c:pt>
                <c:pt idx="424">
                  <c:v>135.65</c:v>
                </c:pt>
                <c:pt idx="425">
                  <c:v>135.65</c:v>
                </c:pt>
                <c:pt idx="426">
                  <c:v>135.65</c:v>
                </c:pt>
                <c:pt idx="427">
                  <c:v>135.65</c:v>
                </c:pt>
                <c:pt idx="428">
                  <c:v>135.65</c:v>
                </c:pt>
                <c:pt idx="429">
                  <c:v>135.65</c:v>
                </c:pt>
                <c:pt idx="430">
                  <c:v>135.65</c:v>
                </c:pt>
                <c:pt idx="431">
                  <c:v>135.65</c:v>
                </c:pt>
                <c:pt idx="432">
                  <c:v>135.65</c:v>
                </c:pt>
                <c:pt idx="433">
                  <c:v>135.65</c:v>
                </c:pt>
                <c:pt idx="434">
                  <c:v>135.65</c:v>
                </c:pt>
                <c:pt idx="435">
                  <c:v>135.65</c:v>
                </c:pt>
                <c:pt idx="436">
                  <c:v>135.65</c:v>
                </c:pt>
                <c:pt idx="437">
                  <c:v>135.65</c:v>
                </c:pt>
                <c:pt idx="438">
                  <c:v>135.65</c:v>
                </c:pt>
                <c:pt idx="439">
                  <c:v>135.65</c:v>
                </c:pt>
                <c:pt idx="440">
                  <c:v>135.65</c:v>
                </c:pt>
                <c:pt idx="441">
                  <c:v>135.65</c:v>
                </c:pt>
                <c:pt idx="442">
                  <c:v>135.65</c:v>
                </c:pt>
                <c:pt idx="443">
                  <c:v>135.65</c:v>
                </c:pt>
                <c:pt idx="444">
                  <c:v>135.65</c:v>
                </c:pt>
                <c:pt idx="445">
                  <c:v>135.65</c:v>
                </c:pt>
                <c:pt idx="446">
                  <c:v>135.65</c:v>
                </c:pt>
                <c:pt idx="447">
                  <c:v>135.65</c:v>
                </c:pt>
                <c:pt idx="448">
                  <c:v>135.65</c:v>
                </c:pt>
                <c:pt idx="449">
                  <c:v>135.65</c:v>
                </c:pt>
                <c:pt idx="450">
                  <c:v>135.65</c:v>
                </c:pt>
                <c:pt idx="451">
                  <c:v>135.65</c:v>
                </c:pt>
                <c:pt idx="452">
                  <c:v>135.65</c:v>
                </c:pt>
                <c:pt idx="453">
                  <c:v>135.65</c:v>
                </c:pt>
                <c:pt idx="454">
                  <c:v>135.65</c:v>
                </c:pt>
                <c:pt idx="455">
                  <c:v>135.65</c:v>
                </c:pt>
                <c:pt idx="456">
                  <c:v>135.65</c:v>
                </c:pt>
                <c:pt idx="457">
                  <c:v>135.65</c:v>
                </c:pt>
                <c:pt idx="458">
                  <c:v>135.65</c:v>
                </c:pt>
                <c:pt idx="459">
                  <c:v>135.65</c:v>
                </c:pt>
                <c:pt idx="460">
                  <c:v>135.65</c:v>
                </c:pt>
                <c:pt idx="461">
                  <c:v>135.65</c:v>
                </c:pt>
                <c:pt idx="462">
                  <c:v>135.65</c:v>
                </c:pt>
                <c:pt idx="463">
                  <c:v>135.65</c:v>
                </c:pt>
                <c:pt idx="464">
                  <c:v>135.65</c:v>
                </c:pt>
                <c:pt idx="465">
                  <c:v>135.65</c:v>
                </c:pt>
                <c:pt idx="466">
                  <c:v>135.65</c:v>
                </c:pt>
                <c:pt idx="467">
                  <c:v>135.65</c:v>
                </c:pt>
                <c:pt idx="468">
                  <c:v>135.65</c:v>
                </c:pt>
                <c:pt idx="469">
                  <c:v>135.65</c:v>
                </c:pt>
                <c:pt idx="470">
                  <c:v>135.65</c:v>
                </c:pt>
                <c:pt idx="471">
                  <c:v>135.65</c:v>
                </c:pt>
                <c:pt idx="472">
                  <c:v>135.65</c:v>
                </c:pt>
                <c:pt idx="473">
                  <c:v>135.65</c:v>
                </c:pt>
                <c:pt idx="474">
                  <c:v>135.65</c:v>
                </c:pt>
                <c:pt idx="475">
                  <c:v>135.65</c:v>
                </c:pt>
                <c:pt idx="476">
                  <c:v>135.65</c:v>
                </c:pt>
                <c:pt idx="477">
                  <c:v>135.65</c:v>
                </c:pt>
                <c:pt idx="478">
                  <c:v>135.65</c:v>
                </c:pt>
                <c:pt idx="479">
                  <c:v>135.65</c:v>
                </c:pt>
                <c:pt idx="480">
                  <c:v>135.65</c:v>
                </c:pt>
                <c:pt idx="481">
                  <c:v>135.65</c:v>
                </c:pt>
                <c:pt idx="482">
                  <c:v>135.65</c:v>
                </c:pt>
                <c:pt idx="483">
                  <c:v>135.65</c:v>
                </c:pt>
                <c:pt idx="484">
                  <c:v>135.65</c:v>
                </c:pt>
                <c:pt idx="485">
                  <c:v>135.65</c:v>
                </c:pt>
                <c:pt idx="486">
                  <c:v>135.65</c:v>
                </c:pt>
                <c:pt idx="487">
                  <c:v>135.65</c:v>
                </c:pt>
                <c:pt idx="488">
                  <c:v>135.65</c:v>
                </c:pt>
                <c:pt idx="489">
                  <c:v>135.65</c:v>
                </c:pt>
                <c:pt idx="490">
                  <c:v>135.65</c:v>
                </c:pt>
                <c:pt idx="491">
                  <c:v>135.65</c:v>
                </c:pt>
                <c:pt idx="492">
                  <c:v>135.65</c:v>
                </c:pt>
                <c:pt idx="493">
                  <c:v>135.65</c:v>
                </c:pt>
                <c:pt idx="494">
                  <c:v>135.65</c:v>
                </c:pt>
                <c:pt idx="495">
                  <c:v>135.65</c:v>
                </c:pt>
                <c:pt idx="496">
                  <c:v>135.65</c:v>
                </c:pt>
                <c:pt idx="497">
                  <c:v>135.65</c:v>
                </c:pt>
                <c:pt idx="498">
                  <c:v>135.65</c:v>
                </c:pt>
                <c:pt idx="499">
                  <c:v>135.65</c:v>
                </c:pt>
                <c:pt idx="500">
                  <c:v>135.65</c:v>
                </c:pt>
                <c:pt idx="501">
                  <c:v>135.65</c:v>
                </c:pt>
                <c:pt idx="502">
                  <c:v>135.65</c:v>
                </c:pt>
                <c:pt idx="503">
                  <c:v>135.65</c:v>
                </c:pt>
                <c:pt idx="504">
                  <c:v>135.65</c:v>
                </c:pt>
                <c:pt idx="505">
                  <c:v>135.65</c:v>
                </c:pt>
                <c:pt idx="506">
                  <c:v>135.65</c:v>
                </c:pt>
                <c:pt idx="507">
                  <c:v>135.65</c:v>
                </c:pt>
                <c:pt idx="508">
                  <c:v>135.65</c:v>
                </c:pt>
                <c:pt idx="509">
                  <c:v>135.65</c:v>
                </c:pt>
                <c:pt idx="510">
                  <c:v>135.65</c:v>
                </c:pt>
                <c:pt idx="511">
                  <c:v>135.65</c:v>
                </c:pt>
                <c:pt idx="512">
                  <c:v>135.65</c:v>
                </c:pt>
                <c:pt idx="513">
                  <c:v>135.65</c:v>
                </c:pt>
                <c:pt idx="514">
                  <c:v>135.65</c:v>
                </c:pt>
                <c:pt idx="515">
                  <c:v>135.65</c:v>
                </c:pt>
                <c:pt idx="516">
                  <c:v>135.65</c:v>
                </c:pt>
                <c:pt idx="517">
                  <c:v>135.65</c:v>
                </c:pt>
                <c:pt idx="518">
                  <c:v>135.65</c:v>
                </c:pt>
                <c:pt idx="519">
                  <c:v>135.65</c:v>
                </c:pt>
                <c:pt idx="520">
                  <c:v>135.65</c:v>
                </c:pt>
                <c:pt idx="521">
                  <c:v>135.65</c:v>
                </c:pt>
                <c:pt idx="522">
                  <c:v>135.65</c:v>
                </c:pt>
                <c:pt idx="523">
                  <c:v>135.65</c:v>
                </c:pt>
                <c:pt idx="524">
                  <c:v>135.65</c:v>
                </c:pt>
                <c:pt idx="525">
                  <c:v>135.65</c:v>
                </c:pt>
                <c:pt idx="526">
                  <c:v>135.65</c:v>
                </c:pt>
                <c:pt idx="527">
                  <c:v>135.65</c:v>
                </c:pt>
                <c:pt idx="528">
                  <c:v>135.65</c:v>
                </c:pt>
                <c:pt idx="529">
                  <c:v>135.65</c:v>
                </c:pt>
                <c:pt idx="530">
                  <c:v>135.65</c:v>
                </c:pt>
                <c:pt idx="531">
                  <c:v>135.65</c:v>
                </c:pt>
                <c:pt idx="532">
                  <c:v>135.65</c:v>
                </c:pt>
                <c:pt idx="533">
                  <c:v>135.65</c:v>
                </c:pt>
                <c:pt idx="534">
                  <c:v>135.65</c:v>
                </c:pt>
                <c:pt idx="535">
                  <c:v>135.65</c:v>
                </c:pt>
                <c:pt idx="536">
                  <c:v>135.65</c:v>
                </c:pt>
                <c:pt idx="537">
                  <c:v>135.65</c:v>
                </c:pt>
                <c:pt idx="538">
                  <c:v>135.65</c:v>
                </c:pt>
                <c:pt idx="539">
                  <c:v>135.65</c:v>
                </c:pt>
                <c:pt idx="540">
                  <c:v>135.65</c:v>
                </c:pt>
                <c:pt idx="541">
                  <c:v>135.65</c:v>
                </c:pt>
                <c:pt idx="542">
                  <c:v>135.65</c:v>
                </c:pt>
                <c:pt idx="543">
                  <c:v>135.65</c:v>
                </c:pt>
                <c:pt idx="544">
                  <c:v>135.65</c:v>
                </c:pt>
                <c:pt idx="545">
                  <c:v>135.65</c:v>
                </c:pt>
                <c:pt idx="546">
                  <c:v>135.65</c:v>
                </c:pt>
                <c:pt idx="547">
                  <c:v>135.65</c:v>
                </c:pt>
                <c:pt idx="548">
                  <c:v>135.65</c:v>
                </c:pt>
                <c:pt idx="549">
                  <c:v>135.65</c:v>
                </c:pt>
                <c:pt idx="550">
                  <c:v>135.65</c:v>
                </c:pt>
                <c:pt idx="551">
                  <c:v>135.65</c:v>
                </c:pt>
                <c:pt idx="552">
                  <c:v>135.65</c:v>
                </c:pt>
                <c:pt idx="553">
                  <c:v>135.65</c:v>
                </c:pt>
                <c:pt idx="554">
                  <c:v>135.65</c:v>
                </c:pt>
                <c:pt idx="555">
                  <c:v>135.65</c:v>
                </c:pt>
                <c:pt idx="556">
                  <c:v>135.65</c:v>
                </c:pt>
                <c:pt idx="557">
                  <c:v>135.65</c:v>
                </c:pt>
                <c:pt idx="558">
                  <c:v>135.65</c:v>
                </c:pt>
                <c:pt idx="559">
                  <c:v>135.65</c:v>
                </c:pt>
                <c:pt idx="560">
                  <c:v>135.65</c:v>
                </c:pt>
                <c:pt idx="561">
                  <c:v>135.65</c:v>
                </c:pt>
                <c:pt idx="562">
                  <c:v>135.65</c:v>
                </c:pt>
                <c:pt idx="563">
                  <c:v>135.65</c:v>
                </c:pt>
                <c:pt idx="564">
                  <c:v>135.65</c:v>
                </c:pt>
                <c:pt idx="565">
                  <c:v>135.65</c:v>
                </c:pt>
                <c:pt idx="566">
                  <c:v>135.65</c:v>
                </c:pt>
                <c:pt idx="567">
                  <c:v>135.65</c:v>
                </c:pt>
                <c:pt idx="568">
                  <c:v>135.65</c:v>
                </c:pt>
                <c:pt idx="569">
                  <c:v>135.65</c:v>
                </c:pt>
                <c:pt idx="570">
                  <c:v>135.65</c:v>
                </c:pt>
                <c:pt idx="571">
                  <c:v>135.65</c:v>
                </c:pt>
                <c:pt idx="572">
                  <c:v>135.65</c:v>
                </c:pt>
                <c:pt idx="573">
                  <c:v>135.65</c:v>
                </c:pt>
                <c:pt idx="574">
                  <c:v>135.65</c:v>
                </c:pt>
                <c:pt idx="575">
                  <c:v>135.65</c:v>
                </c:pt>
                <c:pt idx="576">
                  <c:v>135.65</c:v>
                </c:pt>
                <c:pt idx="577">
                  <c:v>135.65</c:v>
                </c:pt>
                <c:pt idx="578">
                  <c:v>135.65</c:v>
                </c:pt>
                <c:pt idx="579">
                  <c:v>135.65</c:v>
                </c:pt>
                <c:pt idx="580">
                  <c:v>135.65</c:v>
                </c:pt>
                <c:pt idx="581">
                  <c:v>135.65</c:v>
                </c:pt>
                <c:pt idx="582">
                  <c:v>135.65</c:v>
                </c:pt>
                <c:pt idx="583">
                  <c:v>135.65</c:v>
                </c:pt>
                <c:pt idx="584">
                  <c:v>135.65</c:v>
                </c:pt>
                <c:pt idx="585">
                  <c:v>135.65</c:v>
                </c:pt>
                <c:pt idx="586">
                  <c:v>135.65</c:v>
                </c:pt>
                <c:pt idx="587">
                  <c:v>135.65</c:v>
                </c:pt>
                <c:pt idx="588">
                  <c:v>135.65</c:v>
                </c:pt>
                <c:pt idx="589">
                  <c:v>135.65</c:v>
                </c:pt>
                <c:pt idx="590">
                  <c:v>135.65</c:v>
                </c:pt>
                <c:pt idx="591">
                  <c:v>135.65</c:v>
                </c:pt>
                <c:pt idx="592">
                  <c:v>135.65</c:v>
                </c:pt>
                <c:pt idx="593">
                  <c:v>135.65</c:v>
                </c:pt>
                <c:pt idx="594">
                  <c:v>135.65</c:v>
                </c:pt>
                <c:pt idx="595">
                  <c:v>135.65</c:v>
                </c:pt>
                <c:pt idx="596">
                  <c:v>135.65</c:v>
                </c:pt>
                <c:pt idx="597">
                  <c:v>135.65</c:v>
                </c:pt>
                <c:pt idx="598">
                  <c:v>135.65</c:v>
                </c:pt>
                <c:pt idx="599">
                  <c:v>135.65</c:v>
                </c:pt>
                <c:pt idx="600">
                  <c:v>135.65</c:v>
                </c:pt>
                <c:pt idx="601">
                  <c:v>135.65</c:v>
                </c:pt>
                <c:pt idx="602">
                  <c:v>135.65</c:v>
                </c:pt>
                <c:pt idx="603">
                  <c:v>135.65</c:v>
                </c:pt>
                <c:pt idx="604">
                  <c:v>135.65</c:v>
                </c:pt>
                <c:pt idx="605">
                  <c:v>135.65</c:v>
                </c:pt>
                <c:pt idx="606">
                  <c:v>135.65</c:v>
                </c:pt>
                <c:pt idx="607">
                  <c:v>135.65</c:v>
                </c:pt>
                <c:pt idx="608">
                  <c:v>135.65</c:v>
                </c:pt>
                <c:pt idx="609">
                  <c:v>135.65</c:v>
                </c:pt>
                <c:pt idx="610">
                  <c:v>135.65</c:v>
                </c:pt>
                <c:pt idx="611">
                  <c:v>135.65</c:v>
                </c:pt>
                <c:pt idx="612">
                  <c:v>135.65</c:v>
                </c:pt>
                <c:pt idx="613">
                  <c:v>135.65</c:v>
                </c:pt>
                <c:pt idx="614">
                  <c:v>135.65</c:v>
                </c:pt>
                <c:pt idx="615">
                  <c:v>135.65</c:v>
                </c:pt>
                <c:pt idx="616">
                  <c:v>135.65</c:v>
                </c:pt>
                <c:pt idx="617">
                  <c:v>135.65</c:v>
                </c:pt>
                <c:pt idx="618">
                  <c:v>135.65</c:v>
                </c:pt>
                <c:pt idx="619">
                  <c:v>135.65</c:v>
                </c:pt>
                <c:pt idx="620">
                  <c:v>135.65</c:v>
                </c:pt>
                <c:pt idx="621">
                  <c:v>135.65</c:v>
                </c:pt>
                <c:pt idx="622">
                  <c:v>135.65</c:v>
                </c:pt>
                <c:pt idx="623">
                  <c:v>135.65</c:v>
                </c:pt>
                <c:pt idx="624">
                  <c:v>135.65</c:v>
                </c:pt>
                <c:pt idx="625">
                  <c:v>135.65</c:v>
                </c:pt>
                <c:pt idx="626">
                  <c:v>135.65</c:v>
                </c:pt>
                <c:pt idx="627">
                  <c:v>135.65</c:v>
                </c:pt>
                <c:pt idx="628">
                  <c:v>135.65</c:v>
                </c:pt>
                <c:pt idx="629">
                  <c:v>135.65</c:v>
                </c:pt>
                <c:pt idx="630">
                  <c:v>135.65</c:v>
                </c:pt>
                <c:pt idx="631">
                  <c:v>135.65</c:v>
                </c:pt>
                <c:pt idx="632">
                  <c:v>135.65</c:v>
                </c:pt>
                <c:pt idx="633">
                  <c:v>135.65</c:v>
                </c:pt>
                <c:pt idx="634">
                  <c:v>135.65</c:v>
                </c:pt>
                <c:pt idx="635">
                  <c:v>135.65</c:v>
                </c:pt>
                <c:pt idx="636">
                  <c:v>135.65</c:v>
                </c:pt>
                <c:pt idx="637">
                  <c:v>135.65</c:v>
                </c:pt>
                <c:pt idx="638">
                  <c:v>135.65</c:v>
                </c:pt>
                <c:pt idx="639">
                  <c:v>135.65</c:v>
                </c:pt>
                <c:pt idx="640">
                  <c:v>135.65</c:v>
                </c:pt>
                <c:pt idx="641">
                  <c:v>135.65</c:v>
                </c:pt>
                <c:pt idx="642">
                  <c:v>135.65</c:v>
                </c:pt>
                <c:pt idx="643">
                  <c:v>135.65</c:v>
                </c:pt>
                <c:pt idx="644">
                  <c:v>135.65</c:v>
                </c:pt>
                <c:pt idx="645">
                  <c:v>135.65</c:v>
                </c:pt>
                <c:pt idx="646">
                  <c:v>135.65</c:v>
                </c:pt>
                <c:pt idx="647">
                  <c:v>135.65</c:v>
                </c:pt>
                <c:pt idx="648">
                  <c:v>135.65</c:v>
                </c:pt>
                <c:pt idx="649">
                  <c:v>135.65</c:v>
                </c:pt>
                <c:pt idx="650">
                  <c:v>135.65</c:v>
                </c:pt>
                <c:pt idx="651">
                  <c:v>135.65</c:v>
                </c:pt>
                <c:pt idx="652">
                  <c:v>135.65</c:v>
                </c:pt>
                <c:pt idx="653">
                  <c:v>135.65</c:v>
                </c:pt>
                <c:pt idx="654">
                  <c:v>135.65</c:v>
                </c:pt>
                <c:pt idx="655">
                  <c:v>135.65</c:v>
                </c:pt>
                <c:pt idx="656">
                  <c:v>135.65</c:v>
                </c:pt>
                <c:pt idx="657">
                  <c:v>135.65</c:v>
                </c:pt>
                <c:pt idx="658">
                  <c:v>135.65</c:v>
                </c:pt>
                <c:pt idx="659">
                  <c:v>135.65</c:v>
                </c:pt>
                <c:pt idx="660">
                  <c:v>135.65</c:v>
                </c:pt>
                <c:pt idx="661">
                  <c:v>135.65</c:v>
                </c:pt>
                <c:pt idx="662">
                  <c:v>135.65</c:v>
                </c:pt>
                <c:pt idx="663">
                  <c:v>135.65</c:v>
                </c:pt>
                <c:pt idx="664">
                  <c:v>135.65</c:v>
                </c:pt>
                <c:pt idx="665">
                  <c:v>135.65</c:v>
                </c:pt>
                <c:pt idx="666">
                  <c:v>135.65</c:v>
                </c:pt>
                <c:pt idx="667">
                  <c:v>135.65</c:v>
                </c:pt>
                <c:pt idx="668">
                  <c:v>135.65</c:v>
                </c:pt>
                <c:pt idx="669">
                  <c:v>135.65</c:v>
                </c:pt>
                <c:pt idx="670">
                  <c:v>135.65</c:v>
                </c:pt>
                <c:pt idx="671">
                  <c:v>135.65</c:v>
                </c:pt>
                <c:pt idx="672">
                  <c:v>135.65</c:v>
                </c:pt>
                <c:pt idx="673">
                  <c:v>135.65</c:v>
                </c:pt>
                <c:pt idx="674">
                  <c:v>135.65</c:v>
                </c:pt>
                <c:pt idx="675">
                  <c:v>135.65</c:v>
                </c:pt>
                <c:pt idx="676">
                  <c:v>135.65</c:v>
                </c:pt>
                <c:pt idx="677">
                  <c:v>135.65</c:v>
                </c:pt>
                <c:pt idx="678">
                  <c:v>135.65</c:v>
                </c:pt>
                <c:pt idx="679">
                  <c:v>135.65</c:v>
                </c:pt>
                <c:pt idx="680">
                  <c:v>135.65</c:v>
                </c:pt>
                <c:pt idx="681">
                  <c:v>135.65</c:v>
                </c:pt>
                <c:pt idx="682">
                  <c:v>135.65</c:v>
                </c:pt>
                <c:pt idx="683">
                  <c:v>135.65</c:v>
                </c:pt>
                <c:pt idx="684">
                  <c:v>135.65</c:v>
                </c:pt>
                <c:pt idx="685">
                  <c:v>135.65</c:v>
                </c:pt>
                <c:pt idx="686">
                  <c:v>135.65</c:v>
                </c:pt>
                <c:pt idx="687">
                  <c:v>135.65</c:v>
                </c:pt>
                <c:pt idx="688">
                  <c:v>135.65</c:v>
                </c:pt>
                <c:pt idx="689">
                  <c:v>135.65</c:v>
                </c:pt>
                <c:pt idx="690">
                  <c:v>135.65</c:v>
                </c:pt>
                <c:pt idx="691">
                  <c:v>135.65</c:v>
                </c:pt>
                <c:pt idx="692">
                  <c:v>135.65</c:v>
                </c:pt>
                <c:pt idx="693">
                  <c:v>135.65</c:v>
                </c:pt>
                <c:pt idx="694">
                  <c:v>135.65</c:v>
                </c:pt>
                <c:pt idx="695">
                  <c:v>135.65</c:v>
                </c:pt>
                <c:pt idx="696">
                  <c:v>135.65</c:v>
                </c:pt>
                <c:pt idx="697">
                  <c:v>135.65</c:v>
                </c:pt>
                <c:pt idx="698">
                  <c:v>135.65</c:v>
                </c:pt>
                <c:pt idx="699">
                  <c:v>135.65</c:v>
                </c:pt>
                <c:pt idx="700">
                  <c:v>135.65</c:v>
                </c:pt>
                <c:pt idx="701">
                  <c:v>135.65</c:v>
                </c:pt>
                <c:pt idx="702">
                  <c:v>135.65</c:v>
                </c:pt>
                <c:pt idx="703">
                  <c:v>135.65</c:v>
                </c:pt>
                <c:pt idx="704">
                  <c:v>135.65</c:v>
                </c:pt>
                <c:pt idx="705">
                  <c:v>135.65</c:v>
                </c:pt>
                <c:pt idx="706">
                  <c:v>135.65</c:v>
                </c:pt>
                <c:pt idx="707">
                  <c:v>135.65</c:v>
                </c:pt>
                <c:pt idx="708">
                  <c:v>135.65</c:v>
                </c:pt>
                <c:pt idx="709">
                  <c:v>135.65</c:v>
                </c:pt>
                <c:pt idx="710">
                  <c:v>135.65</c:v>
                </c:pt>
                <c:pt idx="711">
                  <c:v>135.65</c:v>
                </c:pt>
                <c:pt idx="712">
                  <c:v>135.65</c:v>
                </c:pt>
                <c:pt idx="713">
                  <c:v>135.65</c:v>
                </c:pt>
                <c:pt idx="714">
                  <c:v>135.65</c:v>
                </c:pt>
                <c:pt idx="715">
                  <c:v>135.65</c:v>
                </c:pt>
                <c:pt idx="716">
                  <c:v>135.65</c:v>
                </c:pt>
                <c:pt idx="717">
                  <c:v>135.65</c:v>
                </c:pt>
                <c:pt idx="718">
                  <c:v>135.65</c:v>
                </c:pt>
                <c:pt idx="719">
                  <c:v>135.65</c:v>
                </c:pt>
                <c:pt idx="720">
                  <c:v>135.65</c:v>
                </c:pt>
                <c:pt idx="721">
                  <c:v>135.65</c:v>
                </c:pt>
                <c:pt idx="722">
                  <c:v>135.65</c:v>
                </c:pt>
                <c:pt idx="723">
                  <c:v>135.65</c:v>
                </c:pt>
                <c:pt idx="724">
                  <c:v>135.65</c:v>
                </c:pt>
                <c:pt idx="725">
                  <c:v>135.65</c:v>
                </c:pt>
                <c:pt idx="726">
                  <c:v>135.65</c:v>
                </c:pt>
                <c:pt idx="727">
                  <c:v>135.65</c:v>
                </c:pt>
                <c:pt idx="728">
                  <c:v>135.65</c:v>
                </c:pt>
                <c:pt idx="729">
                  <c:v>135.65</c:v>
                </c:pt>
                <c:pt idx="730">
                  <c:v>135.65</c:v>
                </c:pt>
                <c:pt idx="731">
                  <c:v>135.65</c:v>
                </c:pt>
                <c:pt idx="732">
                  <c:v>135.65</c:v>
                </c:pt>
                <c:pt idx="733">
                  <c:v>135.65</c:v>
                </c:pt>
                <c:pt idx="734">
                  <c:v>135.65</c:v>
                </c:pt>
                <c:pt idx="735">
                  <c:v>135.65</c:v>
                </c:pt>
                <c:pt idx="736">
                  <c:v>135.65</c:v>
                </c:pt>
                <c:pt idx="737">
                  <c:v>135.65</c:v>
                </c:pt>
                <c:pt idx="738">
                  <c:v>135.65</c:v>
                </c:pt>
                <c:pt idx="739">
                  <c:v>135.65</c:v>
                </c:pt>
                <c:pt idx="740">
                  <c:v>135.65</c:v>
                </c:pt>
                <c:pt idx="741">
                  <c:v>135.65</c:v>
                </c:pt>
                <c:pt idx="742">
                  <c:v>135.65</c:v>
                </c:pt>
                <c:pt idx="743">
                  <c:v>135.65</c:v>
                </c:pt>
                <c:pt idx="744">
                  <c:v>135.65</c:v>
                </c:pt>
                <c:pt idx="745">
                  <c:v>135.65</c:v>
                </c:pt>
                <c:pt idx="746">
                  <c:v>135.65</c:v>
                </c:pt>
                <c:pt idx="747">
                  <c:v>135.65</c:v>
                </c:pt>
                <c:pt idx="748">
                  <c:v>135.65</c:v>
                </c:pt>
                <c:pt idx="749">
                  <c:v>135.65</c:v>
                </c:pt>
                <c:pt idx="750">
                  <c:v>135.65</c:v>
                </c:pt>
                <c:pt idx="751">
                  <c:v>135.65</c:v>
                </c:pt>
                <c:pt idx="752">
                  <c:v>135.65</c:v>
                </c:pt>
                <c:pt idx="753">
                  <c:v>135.65</c:v>
                </c:pt>
                <c:pt idx="754">
                  <c:v>135.65</c:v>
                </c:pt>
                <c:pt idx="755">
                  <c:v>135.65</c:v>
                </c:pt>
                <c:pt idx="756">
                  <c:v>135.65</c:v>
                </c:pt>
                <c:pt idx="757">
                  <c:v>135.65</c:v>
                </c:pt>
                <c:pt idx="758">
                  <c:v>135.65</c:v>
                </c:pt>
                <c:pt idx="759">
                  <c:v>135.65</c:v>
                </c:pt>
                <c:pt idx="760">
                  <c:v>135.65</c:v>
                </c:pt>
                <c:pt idx="761">
                  <c:v>135.65</c:v>
                </c:pt>
                <c:pt idx="762">
                  <c:v>135.65</c:v>
                </c:pt>
                <c:pt idx="763">
                  <c:v>135.65</c:v>
                </c:pt>
                <c:pt idx="764">
                  <c:v>135.65</c:v>
                </c:pt>
                <c:pt idx="765">
                  <c:v>135.65</c:v>
                </c:pt>
                <c:pt idx="766">
                  <c:v>135.65</c:v>
                </c:pt>
                <c:pt idx="767">
                  <c:v>135.65</c:v>
                </c:pt>
                <c:pt idx="768">
                  <c:v>135.65</c:v>
                </c:pt>
                <c:pt idx="769">
                  <c:v>135.65</c:v>
                </c:pt>
                <c:pt idx="770">
                  <c:v>135.65</c:v>
                </c:pt>
                <c:pt idx="771">
                  <c:v>135.65</c:v>
                </c:pt>
                <c:pt idx="772">
                  <c:v>135.65</c:v>
                </c:pt>
                <c:pt idx="773">
                  <c:v>135.65</c:v>
                </c:pt>
                <c:pt idx="774">
                  <c:v>135.65</c:v>
                </c:pt>
                <c:pt idx="775">
                  <c:v>135.65</c:v>
                </c:pt>
                <c:pt idx="776">
                  <c:v>135.65</c:v>
                </c:pt>
                <c:pt idx="777">
                  <c:v>135.65</c:v>
                </c:pt>
                <c:pt idx="778">
                  <c:v>135.65</c:v>
                </c:pt>
                <c:pt idx="779">
                  <c:v>135.65</c:v>
                </c:pt>
                <c:pt idx="780">
                  <c:v>135.65</c:v>
                </c:pt>
                <c:pt idx="781">
                  <c:v>135.65</c:v>
                </c:pt>
                <c:pt idx="782">
                  <c:v>135.65</c:v>
                </c:pt>
                <c:pt idx="783">
                  <c:v>135.65</c:v>
                </c:pt>
                <c:pt idx="784">
                  <c:v>135.65</c:v>
                </c:pt>
                <c:pt idx="785">
                  <c:v>135.65</c:v>
                </c:pt>
                <c:pt idx="786">
                  <c:v>135.65</c:v>
                </c:pt>
                <c:pt idx="787">
                  <c:v>135.65</c:v>
                </c:pt>
                <c:pt idx="788">
                  <c:v>135.65</c:v>
                </c:pt>
                <c:pt idx="789">
                  <c:v>135.65</c:v>
                </c:pt>
                <c:pt idx="790">
                  <c:v>135.65</c:v>
                </c:pt>
                <c:pt idx="791">
                  <c:v>135.65</c:v>
                </c:pt>
                <c:pt idx="792">
                  <c:v>135.65</c:v>
                </c:pt>
                <c:pt idx="793">
                  <c:v>135.65</c:v>
                </c:pt>
                <c:pt idx="794">
                  <c:v>135.65</c:v>
                </c:pt>
                <c:pt idx="795">
                  <c:v>135.65</c:v>
                </c:pt>
                <c:pt idx="796">
                  <c:v>135.65</c:v>
                </c:pt>
                <c:pt idx="797">
                  <c:v>135.65</c:v>
                </c:pt>
                <c:pt idx="798">
                  <c:v>135.65</c:v>
                </c:pt>
                <c:pt idx="799">
                  <c:v>135.65</c:v>
                </c:pt>
                <c:pt idx="800">
                  <c:v>135.65</c:v>
                </c:pt>
                <c:pt idx="801">
                  <c:v>135.65</c:v>
                </c:pt>
                <c:pt idx="802">
                  <c:v>135.65</c:v>
                </c:pt>
                <c:pt idx="803">
                  <c:v>135.65</c:v>
                </c:pt>
                <c:pt idx="804">
                  <c:v>135.65</c:v>
                </c:pt>
                <c:pt idx="805">
                  <c:v>135.65</c:v>
                </c:pt>
                <c:pt idx="806">
                  <c:v>135.65</c:v>
                </c:pt>
                <c:pt idx="807">
                  <c:v>135.65</c:v>
                </c:pt>
                <c:pt idx="808">
                  <c:v>135.65</c:v>
                </c:pt>
                <c:pt idx="809">
                  <c:v>135.65</c:v>
                </c:pt>
                <c:pt idx="810">
                  <c:v>135.65</c:v>
                </c:pt>
                <c:pt idx="811">
                  <c:v>135.65</c:v>
                </c:pt>
                <c:pt idx="812">
                  <c:v>135.65</c:v>
                </c:pt>
                <c:pt idx="813">
                  <c:v>135.65</c:v>
                </c:pt>
                <c:pt idx="814">
                  <c:v>135.65</c:v>
                </c:pt>
                <c:pt idx="815">
                  <c:v>135.65</c:v>
                </c:pt>
                <c:pt idx="816">
                  <c:v>135.65</c:v>
                </c:pt>
                <c:pt idx="817">
                  <c:v>135.65</c:v>
                </c:pt>
                <c:pt idx="818">
                  <c:v>135.65</c:v>
                </c:pt>
                <c:pt idx="819">
                  <c:v>135.65</c:v>
                </c:pt>
                <c:pt idx="820">
                  <c:v>135.65</c:v>
                </c:pt>
                <c:pt idx="821">
                  <c:v>135.65</c:v>
                </c:pt>
                <c:pt idx="822">
                  <c:v>135.65</c:v>
                </c:pt>
                <c:pt idx="823">
                  <c:v>135.65</c:v>
                </c:pt>
                <c:pt idx="824">
                  <c:v>135.65</c:v>
                </c:pt>
                <c:pt idx="825">
                  <c:v>135.65</c:v>
                </c:pt>
                <c:pt idx="826">
                  <c:v>135.65</c:v>
                </c:pt>
                <c:pt idx="827">
                  <c:v>135.65</c:v>
                </c:pt>
                <c:pt idx="828">
                  <c:v>135.65</c:v>
                </c:pt>
                <c:pt idx="829">
                  <c:v>135.65</c:v>
                </c:pt>
                <c:pt idx="830">
                  <c:v>135.65</c:v>
                </c:pt>
                <c:pt idx="831">
                  <c:v>135.65</c:v>
                </c:pt>
                <c:pt idx="832">
                  <c:v>135.65</c:v>
                </c:pt>
                <c:pt idx="833">
                  <c:v>135.65</c:v>
                </c:pt>
                <c:pt idx="834">
                  <c:v>135.65</c:v>
                </c:pt>
                <c:pt idx="835">
                  <c:v>135.65</c:v>
                </c:pt>
                <c:pt idx="836">
                  <c:v>135.65</c:v>
                </c:pt>
                <c:pt idx="837">
                  <c:v>135.65</c:v>
                </c:pt>
                <c:pt idx="838">
                  <c:v>135.65</c:v>
                </c:pt>
                <c:pt idx="839">
                  <c:v>135.65</c:v>
                </c:pt>
                <c:pt idx="840">
                  <c:v>135.65</c:v>
                </c:pt>
                <c:pt idx="841">
                  <c:v>135.65</c:v>
                </c:pt>
                <c:pt idx="842">
                  <c:v>135.65</c:v>
                </c:pt>
                <c:pt idx="843">
                  <c:v>135.65</c:v>
                </c:pt>
                <c:pt idx="844">
                  <c:v>135.65</c:v>
                </c:pt>
                <c:pt idx="845">
                  <c:v>135.65</c:v>
                </c:pt>
                <c:pt idx="846">
                  <c:v>135.65</c:v>
                </c:pt>
                <c:pt idx="847">
                  <c:v>135.65</c:v>
                </c:pt>
                <c:pt idx="848">
                  <c:v>135.65</c:v>
                </c:pt>
                <c:pt idx="849">
                  <c:v>135.65</c:v>
                </c:pt>
                <c:pt idx="850">
                  <c:v>135.65</c:v>
                </c:pt>
                <c:pt idx="851">
                  <c:v>135.65</c:v>
                </c:pt>
                <c:pt idx="852">
                  <c:v>135.65</c:v>
                </c:pt>
                <c:pt idx="853">
                  <c:v>135.65</c:v>
                </c:pt>
                <c:pt idx="854">
                  <c:v>135.65</c:v>
                </c:pt>
                <c:pt idx="855">
                  <c:v>135.65</c:v>
                </c:pt>
                <c:pt idx="856">
                  <c:v>135.65</c:v>
                </c:pt>
                <c:pt idx="857">
                  <c:v>135.65</c:v>
                </c:pt>
                <c:pt idx="858">
                  <c:v>135.65</c:v>
                </c:pt>
                <c:pt idx="859">
                  <c:v>135.65</c:v>
                </c:pt>
                <c:pt idx="860">
                  <c:v>135.65</c:v>
                </c:pt>
                <c:pt idx="861">
                  <c:v>135.65</c:v>
                </c:pt>
                <c:pt idx="862">
                  <c:v>135.65</c:v>
                </c:pt>
                <c:pt idx="863">
                  <c:v>135.65</c:v>
                </c:pt>
                <c:pt idx="864">
                  <c:v>135.65</c:v>
                </c:pt>
                <c:pt idx="865">
                  <c:v>135.65</c:v>
                </c:pt>
                <c:pt idx="866">
                  <c:v>135.65</c:v>
                </c:pt>
                <c:pt idx="867">
                  <c:v>135.65</c:v>
                </c:pt>
                <c:pt idx="868">
                  <c:v>135.65</c:v>
                </c:pt>
                <c:pt idx="869">
                  <c:v>135.65</c:v>
                </c:pt>
                <c:pt idx="870">
                  <c:v>135.65</c:v>
                </c:pt>
                <c:pt idx="871">
                  <c:v>135.65</c:v>
                </c:pt>
                <c:pt idx="872">
                  <c:v>135.65</c:v>
                </c:pt>
                <c:pt idx="873">
                  <c:v>135.65</c:v>
                </c:pt>
                <c:pt idx="874">
                  <c:v>135.65</c:v>
                </c:pt>
                <c:pt idx="875">
                  <c:v>135.65</c:v>
                </c:pt>
                <c:pt idx="876">
                  <c:v>135.65</c:v>
                </c:pt>
                <c:pt idx="877">
                  <c:v>135.65</c:v>
                </c:pt>
                <c:pt idx="878">
                  <c:v>135.65</c:v>
                </c:pt>
                <c:pt idx="879">
                  <c:v>135.65</c:v>
                </c:pt>
                <c:pt idx="880">
                  <c:v>135.65</c:v>
                </c:pt>
                <c:pt idx="881">
                  <c:v>135.65</c:v>
                </c:pt>
                <c:pt idx="882">
                  <c:v>135.65</c:v>
                </c:pt>
                <c:pt idx="883">
                  <c:v>135.65</c:v>
                </c:pt>
                <c:pt idx="884">
                  <c:v>135.65</c:v>
                </c:pt>
                <c:pt idx="885">
                  <c:v>135.65</c:v>
                </c:pt>
                <c:pt idx="886">
                  <c:v>135.65</c:v>
                </c:pt>
                <c:pt idx="887">
                  <c:v>135.65</c:v>
                </c:pt>
                <c:pt idx="888">
                  <c:v>135.65</c:v>
                </c:pt>
                <c:pt idx="889">
                  <c:v>135.65</c:v>
                </c:pt>
                <c:pt idx="890">
                  <c:v>135.65</c:v>
                </c:pt>
                <c:pt idx="891">
                  <c:v>135.65</c:v>
                </c:pt>
                <c:pt idx="892">
                  <c:v>135.65</c:v>
                </c:pt>
                <c:pt idx="893">
                  <c:v>135.65</c:v>
                </c:pt>
                <c:pt idx="894">
                  <c:v>135.65</c:v>
                </c:pt>
                <c:pt idx="895">
                  <c:v>135.65</c:v>
                </c:pt>
                <c:pt idx="896">
                  <c:v>135.65</c:v>
                </c:pt>
                <c:pt idx="897">
                  <c:v>135.65</c:v>
                </c:pt>
                <c:pt idx="898">
                  <c:v>135.65</c:v>
                </c:pt>
                <c:pt idx="899">
                  <c:v>135.65</c:v>
                </c:pt>
                <c:pt idx="900">
                  <c:v>135.65</c:v>
                </c:pt>
                <c:pt idx="901">
                  <c:v>135.65</c:v>
                </c:pt>
                <c:pt idx="902">
                  <c:v>135.65</c:v>
                </c:pt>
                <c:pt idx="903">
                  <c:v>135.65</c:v>
                </c:pt>
                <c:pt idx="904">
                  <c:v>135.65</c:v>
                </c:pt>
                <c:pt idx="905">
                  <c:v>135.65</c:v>
                </c:pt>
                <c:pt idx="906">
                  <c:v>135.65</c:v>
                </c:pt>
                <c:pt idx="907">
                  <c:v>135.65</c:v>
                </c:pt>
                <c:pt idx="908">
                  <c:v>135.65</c:v>
                </c:pt>
                <c:pt idx="909">
                  <c:v>135.65</c:v>
                </c:pt>
                <c:pt idx="910">
                  <c:v>135.65</c:v>
                </c:pt>
                <c:pt idx="911">
                  <c:v>135.65</c:v>
                </c:pt>
                <c:pt idx="912">
                  <c:v>135.65</c:v>
                </c:pt>
                <c:pt idx="913">
                  <c:v>135.65</c:v>
                </c:pt>
                <c:pt idx="914">
                  <c:v>135.65</c:v>
                </c:pt>
                <c:pt idx="915">
                  <c:v>135.65</c:v>
                </c:pt>
                <c:pt idx="916">
                  <c:v>135.65</c:v>
                </c:pt>
                <c:pt idx="917">
                  <c:v>135.65</c:v>
                </c:pt>
                <c:pt idx="918">
                  <c:v>135.65</c:v>
                </c:pt>
                <c:pt idx="919">
                  <c:v>135.65</c:v>
                </c:pt>
                <c:pt idx="920">
                  <c:v>135.65</c:v>
                </c:pt>
                <c:pt idx="921">
                  <c:v>135.65</c:v>
                </c:pt>
                <c:pt idx="922">
                  <c:v>135.65</c:v>
                </c:pt>
                <c:pt idx="923">
                  <c:v>135.65</c:v>
                </c:pt>
                <c:pt idx="924">
                  <c:v>135.65</c:v>
                </c:pt>
                <c:pt idx="925">
                  <c:v>135.65</c:v>
                </c:pt>
                <c:pt idx="926">
                  <c:v>135.65</c:v>
                </c:pt>
                <c:pt idx="927">
                  <c:v>135.65</c:v>
                </c:pt>
                <c:pt idx="928">
                  <c:v>135.65</c:v>
                </c:pt>
                <c:pt idx="929">
                  <c:v>135.65</c:v>
                </c:pt>
                <c:pt idx="930">
                  <c:v>135.65</c:v>
                </c:pt>
                <c:pt idx="931">
                  <c:v>135.65</c:v>
                </c:pt>
                <c:pt idx="932">
                  <c:v>135.65</c:v>
                </c:pt>
                <c:pt idx="933">
                  <c:v>135.65</c:v>
                </c:pt>
                <c:pt idx="934">
                  <c:v>135.65</c:v>
                </c:pt>
                <c:pt idx="935">
                  <c:v>135.65</c:v>
                </c:pt>
                <c:pt idx="936">
                  <c:v>135.65</c:v>
                </c:pt>
                <c:pt idx="937">
                  <c:v>135.65</c:v>
                </c:pt>
                <c:pt idx="938">
                  <c:v>135.65</c:v>
                </c:pt>
                <c:pt idx="939">
                  <c:v>135.65</c:v>
                </c:pt>
                <c:pt idx="940">
                  <c:v>135.65</c:v>
                </c:pt>
                <c:pt idx="941">
                  <c:v>135.65</c:v>
                </c:pt>
                <c:pt idx="942">
                  <c:v>135.65</c:v>
                </c:pt>
                <c:pt idx="943">
                  <c:v>135.65</c:v>
                </c:pt>
                <c:pt idx="944">
                  <c:v>135.65</c:v>
                </c:pt>
                <c:pt idx="945">
                  <c:v>135.65</c:v>
                </c:pt>
                <c:pt idx="946">
                  <c:v>135.65</c:v>
                </c:pt>
                <c:pt idx="947">
                  <c:v>135.65</c:v>
                </c:pt>
                <c:pt idx="948">
                  <c:v>135.65</c:v>
                </c:pt>
                <c:pt idx="949">
                  <c:v>135.65</c:v>
                </c:pt>
                <c:pt idx="950">
                  <c:v>135.65</c:v>
                </c:pt>
                <c:pt idx="951">
                  <c:v>135.65</c:v>
                </c:pt>
                <c:pt idx="952">
                  <c:v>135.65</c:v>
                </c:pt>
                <c:pt idx="953">
                  <c:v>135.65</c:v>
                </c:pt>
                <c:pt idx="954">
                  <c:v>135.65</c:v>
                </c:pt>
                <c:pt idx="955">
                  <c:v>135.65</c:v>
                </c:pt>
                <c:pt idx="956">
                  <c:v>135.65</c:v>
                </c:pt>
                <c:pt idx="957">
                  <c:v>135.65</c:v>
                </c:pt>
                <c:pt idx="958">
                  <c:v>135.65</c:v>
                </c:pt>
                <c:pt idx="959">
                  <c:v>135.65</c:v>
                </c:pt>
                <c:pt idx="960">
                  <c:v>135.65</c:v>
                </c:pt>
                <c:pt idx="961">
                  <c:v>135.65</c:v>
                </c:pt>
                <c:pt idx="962">
                  <c:v>135.65</c:v>
                </c:pt>
                <c:pt idx="963">
                  <c:v>135.65</c:v>
                </c:pt>
                <c:pt idx="964">
                  <c:v>135.65</c:v>
                </c:pt>
                <c:pt idx="965">
                  <c:v>135.65</c:v>
                </c:pt>
                <c:pt idx="966">
                  <c:v>135.65</c:v>
                </c:pt>
                <c:pt idx="967">
                  <c:v>135.65</c:v>
                </c:pt>
                <c:pt idx="968">
                  <c:v>135.65</c:v>
                </c:pt>
                <c:pt idx="969">
                  <c:v>135.65</c:v>
                </c:pt>
                <c:pt idx="970">
                  <c:v>135.65</c:v>
                </c:pt>
                <c:pt idx="971">
                  <c:v>135.65</c:v>
                </c:pt>
                <c:pt idx="972">
                  <c:v>135.65</c:v>
                </c:pt>
                <c:pt idx="973">
                  <c:v>135.65</c:v>
                </c:pt>
                <c:pt idx="974">
                  <c:v>135.65</c:v>
                </c:pt>
                <c:pt idx="975">
                  <c:v>135.65</c:v>
                </c:pt>
                <c:pt idx="976">
                  <c:v>135.65</c:v>
                </c:pt>
                <c:pt idx="977">
                  <c:v>135.65</c:v>
                </c:pt>
                <c:pt idx="978">
                  <c:v>135.65</c:v>
                </c:pt>
                <c:pt idx="979">
                  <c:v>135.65</c:v>
                </c:pt>
                <c:pt idx="980">
                  <c:v>135.65</c:v>
                </c:pt>
                <c:pt idx="981">
                  <c:v>135.65</c:v>
                </c:pt>
                <c:pt idx="982">
                  <c:v>135.65</c:v>
                </c:pt>
                <c:pt idx="983">
                  <c:v>135.65</c:v>
                </c:pt>
                <c:pt idx="984">
                  <c:v>135.65</c:v>
                </c:pt>
                <c:pt idx="985">
                  <c:v>135.65</c:v>
                </c:pt>
                <c:pt idx="986">
                  <c:v>135.65</c:v>
                </c:pt>
                <c:pt idx="987">
                  <c:v>135.65</c:v>
                </c:pt>
                <c:pt idx="988">
                  <c:v>135.65</c:v>
                </c:pt>
                <c:pt idx="989">
                  <c:v>135.65</c:v>
                </c:pt>
                <c:pt idx="990">
                  <c:v>135.65</c:v>
                </c:pt>
                <c:pt idx="991">
                  <c:v>135.65</c:v>
                </c:pt>
                <c:pt idx="992">
                  <c:v>135.65</c:v>
                </c:pt>
                <c:pt idx="993">
                  <c:v>135.65</c:v>
                </c:pt>
                <c:pt idx="994">
                  <c:v>135.65</c:v>
                </c:pt>
                <c:pt idx="995">
                  <c:v>135.65</c:v>
                </c:pt>
                <c:pt idx="996">
                  <c:v>135.65</c:v>
                </c:pt>
                <c:pt idx="997">
                  <c:v>135.65</c:v>
                </c:pt>
                <c:pt idx="998">
                  <c:v>135.65</c:v>
                </c:pt>
                <c:pt idx="999">
                  <c:v>135.65</c:v>
                </c:pt>
                <c:pt idx="1000">
                  <c:v>135.65</c:v>
                </c:pt>
                <c:pt idx="1001">
                  <c:v>135.65</c:v>
                </c:pt>
                <c:pt idx="1002">
                  <c:v>135.65</c:v>
                </c:pt>
                <c:pt idx="1003">
                  <c:v>135.65</c:v>
                </c:pt>
                <c:pt idx="1004">
                  <c:v>135.65</c:v>
                </c:pt>
                <c:pt idx="1005">
                  <c:v>135.65</c:v>
                </c:pt>
                <c:pt idx="1006">
                  <c:v>135.65</c:v>
                </c:pt>
                <c:pt idx="1007">
                  <c:v>135.65</c:v>
                </c:pt>
                <c:pt idx="1008">
                  <c:v>135.65</c:v>
                </c:pt>
                <c:pt idx="1009">
                  <c:v>135.65</c:v>
                </c:pt>
                <c:pt idx="1010">
                  <c:v>135.65</c:v>
                </c:pt>
                <c:pt idx="1011">
                  <c:v>135.65</c:v>
                </c:pt>
                <c:pt idx="1012">
                  <c:v>135.65</c:v>
                </c:pt>
                <c:pt idx="1013">
                  <c:v>135.65</c:v>
                </c:pt>
                <c:pt idx="1014">
                  <c:v>135.65</c:v>
                </c:pt>
                <c:pt idx="1015">
                  <c:v>135.65</c:v>
                </c:pt>
                <c:pt idx="1016">
                  <c:v>135.65</c:v>
                </c:pt>
                <c:pt idx="1017">
                  <c:v>135.65</c:v>
                </c:pt>
                <c:pt idx="1018">
                  <c:v>135.65</c:v>
                </c:pt>
                <c:pt idx="1019">
                  <c:v>135.65</c:v>
                </c:pt>
                <c:pt idx="1020">
                  <c:v>135.65</c:v>
                </c:pt>
                <c:pt idx="1021">
                  <c:v>135.65</c:v>
                </c:pt>
                <c:pt idx="1022">
                  <c:v>135.65</c:v>
                </c:pt>
                <c:pt idx="1023">
                  <c:v>135.65</c:v>
                </c:pt>
                <c:pt idx="1024">
                  <c:v>135.65</c:v>
                </c:pt>
                <c:pt idx="1025">
                  <c:v>135.65</c:v>
                </c:pt>
                <c:pt idx="1026">
                  <c:v>135.65</c:v>
                </c:pt>
                <c:pt idx="1027">
                  <c:v>135.65</c:v>
                </c:pt>
                <c:pt idx="1028">
                  <c:v>135.65</c:v>
                </c:pt>
                <c:pt idx="1029">
                  <c:v>135.65</c:v>
                </c:pt>
                <c:pt idx="1030">
                  <c:v>135.65</c:v>
                </c:pt>
                <c:pt idx="1031">
                  <c:v>135.65</c:v>
                </c:pt>
                <c:pt idx="1032">
                  <c:v>135.65</c:v>
                </c:pt>
                <c:pt idx="1033">
                  <c:v>135.65</c:v>
                </c:pt>
                <c:pt idx="1034">
                  <c:v>135.65</c:v>
                </c:pt>
                <c:pt idx="1035">
                  <c:v>135.65</c:v>
                </c:pt>
                <c:pt idx="1036">
                  <c:v>135.65</c:v>
                </c:pt>
                <c:pt idx="1037">
                  <c:v>135.65</c:v>
                </c:pt>
                <c:pt idx="1038">
                  <c:v>135.65</c:v>
                </c:pt>
                <c:pt idx="1039">
                  <c:v>135.65</c:v>
                </c:pt>
                <c:pt idx="1040">
                  <c:v>135.65</c:v>
                </c:pt>
                <c:pt idx="1041">
                  <c:v>135.65</c:v>
                </c:pt>
                <c:pt idx="1042">
                  <c:v>135.65</c:v>
                </c:pt>
                <c:pt idx="1043">
                  <c:v>135.65</c:v>
                </c:pt>
                <c:pt idx="1044">
                  <c:v>135.65</c:v>
                </c:pt>
                <c:pt idx="1045">
                  <c:v>135.65</c:v>
                </c:pt>
                <c:pt idx="1046">
                  <c:v>135.65</c:v>
                </c:pt>
                <c:pt idx="1047">
                  <c:v>135.65</c:v>
                </c:pt>
                <c:pt idx="1048">
                  <c:v>135.65</c:v>
                </c:pt>
                <c:pt idx="1049">
                  <c:v>135.65</c:v>
                </c:pt>
                <c:pt idx="1050">
                  <c:v>135.65</c:v>
                </c:pt>
                <c:pt idx="1051">
                  <c:v>135.65</c:v>
                </c:pt>
                <c:pt idx="1052">
                  <c:v>135.65</c:v>
                </c:pt>
                <c:pt idx="1053">
                  <c:v>135.65</c:v>
                </c:pt>
                <c:pt idx="1054">
                  <c:v>135.65</c:v>
                </c:pt>
                <c:pt idx="1055">
                  <c:v>135.65</c:v>
                </c:pt>
                <c:pt idx="1056">
                  <c:v>135.65</c:v>
                </c:pt>
                <c:pt idx="1057">
                  <c:v>135.65</c:v>
                </c:pt>
                <c:pt idx="1058">
                  <c:v>135.65</c:v>
                </c:pt>
                <c:pt idx="1059">
                  <c:v>135.65</c:v>
                </c:pt>
                <c:pt idx="1060">
                  <c:v>135.65</c:v>
                </c:pt>
                <c:pt idx="1061">
                  <c:v>135.65</c:v>
                </c:pt>
                <c:pt idx="1062">
                  <c:v>135.65</c:v>
                </c:pt>
                <c:pt idx="1063">
                  <c:v>135.65</c:v>
                </c:pt>
                <c:pt idx="1064">
                  <c:v>135.65</c:v>
                </c:pt>
                <c:pt idx="1065">
                  <c:v>135.65</c:v>
                </c:pt>
                <c:pt idx="1066">
                  <c:v>135.65</c:v>
                </c:pt>
                <c:pt idx="1067">
                  <c:v>135.65</c:v>
                </c:pt>
                <c:pt idx="1068">
                  <c:v>135.65</c:v>
                </c:pt>
                <c:pt idx="1069">
                  <c:v>135.65</c:v>
                </c:pt>
                <c:pt idx="1070">
                  <c:v>135.65</c:v>
                </c:pt>
                <c:pt idx="1071">
                  <c:v>135.65</c:v>
                </c:pt>
                <c:pt idx="1072">
                  <c:v>135.65</c:v>
                </c:pt>
                <c:pt idx="1073">
                  <c:v>135.65</c:v>
                </c:pt>
                <c:pt idx="1074">
                  <c:v>135.65</c:v>
                </c:pt>
                <c:pt idx="1075">
                  <c:v>135.65</c:v>
                </c:pt>
                <c:pt idx="1076">
                  <c:v>135.65</c:v>
                </c:pt>
                <c:pt idx="1077">
                  <c:v>135.65</c:v>
                </c:pt>
                <c:pt idx="1078">
                  <c:v>135.65</c:v>
                </c:pt>
                <c:pt idx="1079">
                  <c:v>135.65</c:v>
                </c:pt>
                <c:pt idx="1080">
                  <c:v>135.65</c:v>
                </c:pt>
                <c:pt idx="1081">
                  <c:v>135.65</c:v>
                </c:pt>
                <c:pt idx="1082">
                  <c:v>135.65</c:v>
                </c:pt>
                <c:pt idx="1083">
                  <c:v>135.65</c:v>
                </c:pt>
                <c:pt idx="1084">
                  <c:v>135.65</c:v>
                </c:pt>
                <c:pt idx="1085">
                  <c:v>135.65</c:v>
                </c:pt>
                <c:pt idx="1086">
                  <c:v>135.65</c:v>
                </c:pt>
                <c:pt idx="1087">
                  <c:v>135.65</c:v>
                </c:pt>
                <c:pt idx="1088">
                  <c:v>135.65</c:v>
                </c:pt>
                <c:pt idx="1089">
                  <c:v>135.65</c:v>
                </c:pt>
                <c:pt idx="1090">
                  <c:v>135.65</c:v>
                </c:pt>
                <c:pt idx="1091">
                  <c:v>135.65</c:v>
                </c:pt>
                <c:pt idx="1092">
                  <c:v>135.65</c:v>
                </c:pt>
                <c:pt idx="1093">
                  <c:v>135.65</c:v>
                </c:pt>
                <c:pt idx="1094">
                  <c:v>135.65</c:v>
                </c:pt>
                <c:pt idx="1095">
                  <c:v>135.65</c:v>
                </c:pt>
                <c:pt idx="1096">
                  <c:v>135.65</c:v>
                </c:pt>
                <c:pt idx="1097">
                  <c:v>135.65</c:v>
                </c:pt>
                <c:pt idx="1098">
                  <c:v>135.65</c:v>
                </c:pt>
                <c:pt idx="1099">
                  <c:v>135.65</c:v>
                </c:pt>
                <c:pt idx="1100">
                  <c:v>135.65</c:v>
                </c:pt>
                <c:pt idx="1101">
                  <c:v>135.65</c:v>
                </c:pt>
                <c:pt idx="1102">
                  <c:v>135.65</c:v>
                </c:pt>
                <c:pt idx="1103">
                  <c:v>135.65</c:v>
                </c:pt>
                <c:pt idx="1104">
                  <c:v>135.65</c:v>
                </c:pt>
                <c:pt idx="1105">
                  <c:v>135.65</c:v>
                </c:pt>
                <c:pt idx="1106">
                  <c:v>135.65</c:v>
                </c:pt>
                <c:pt idx="1107">
                  <c:v>135.65</c:v>
                </c:pt>
                <c:pt idx="1108">
                  <c:v>135.65</c:v>
                </c:pt>
                <c:pt idx="1109">
                  <c:v>135.65</c:v>
                </c:pt>
                <c:pt idx="1110">
                  <c:v>135.65</c:v>
                </c:pt>
                <c:pt idx="1111">
                  <c:v>135.65</c:v>
                </c:pt>
                <c:pt idx="1112">
                  <c:v>135.65</c:v>
                </c:pt>
                <c:pt idx="1113">
                  <c:v>135.65</c:v>
                </c:pt>
                <c:pt idx="1114">
                  <c:v>135.65</c:v>
                </c:pt>
                <c:pt idx="1115">
                  <c:v>135.65</c:v>
                </c:pt>
                <c:pt idx="1116">
                  <c:v>135.65</c:v>
                </c:pt>
                <c:pt idx="1117">
                  <c:v>135.65</c:v>
                </c:pt>
                <c:pt idx="1118">
                  <c:v>135.65</c:v>
                </c:pt>
                <c:pt idx="1119">
                  <c:v>135.65</c:v>
                </c:pt>
                <c:pt idx="1120">
                  <c:v>135.65</c:v>
                </c:pt>
                <c:pt idx="1121">
                  <c:v>135.65</c:v>
                </c:pt>
                <c:pt idx="1122">
                  <c:v>135.65</c:v>
                </c:pt>
                <c:pt idx="1123">
                  <c:v>135.65</c:v>
                </c:pt>
                <c:pt idx="1124">
                  <c:v>135.65</c:v>
                </c:pt>
                <c:pt idx="1125">
                  <c:v>135.65</c:v>
                </c:pt>
                <c:pt idx="1126">
                  <c:v>135.65</c:v>
                </c:pt>
                <c:pt idx="1127">
                  <c:v>135.65</c:v>
                </c:pt>
                <c:pt idx="1128">
                  <c:v>135.65</c:v>
                </c:pt>
                <c:pt idx="1129">
                  <c:v>135.65</c:v>
                </c:pt>
                <c:pt idx="1130">
                  <c:v>135.65</c:v>
                </c:pt>
                <c:pt idx="1131">
                  <c:v>135.65</c:v>
                </c:pt>
                <c:pt idx="1132">
                  <c:v>135.65</c:v>
                </c:pt>
                <c:pt idx="1133">
                  <c:v>135.65</c:v>
                </c:pt>
                <c:pt idx="1134">
                  <c:v>135.65</c:v>
                </c:pt>
                <c:pt idx="1135">
                  <c:v>135.65</c:v>
                </c:pt>
                <c:pt idx="1136">
                  <c:v>135.65</c:v>
                </c:pt>
                <c:pt idx="1137">
                  <c:v>135.65</c:v>
                </c:pt>
                <c:pt idx="1138">
                  <c:v>135.65</c:v>
                </c:pt>
                <c:pt idx="1139">
                  <c:v>135.65</c:v>
                </c:pt>
                <c:pt idx="1140">
                  <c:v>135.65</c:v>
                </c:pt>
                <c:pt idx="1141">
                  <c:v>135.65</c:v>
                </c:pt>
                <c:pt idx="1142">
                  <c:v>135.65</c:v>
                </c:pt>
                <c:pt idx="1143">
                  <c:v>135.65</c:v>
                </c:pt>
                <c:pt idx="1144">
                  <c:v>135.65</c:v>
                </c:pt>
                <c:pt idx="1145">
                  <c:v>135.65</c:v>
                </c:pt>
                <c:pt idx="1146">
                  <c:v>135.65</c:v>
                </c:pt>
                <c:pt idx="1147">
                  <c:v>135.65</c:v>
                </c:pt>
                <c:pt idx="1148">
                  <c:v>135.65</c:v>
                </c:pt>
                <c:pt idx="1149">
                  <c:v>135.65</c:v>
                </c:pt>
                <c:pt idx="1150">
                  <c:v>135.65</c:v>
                </c:pt>
                <c:pt idx="1151">
                  <c:v>135.65</c:v>
                </c:pt>
                <c:pt idx="1152">
                  <c:v>135.65</c:v>
                </c:pt>
                <c:pt idx="1153">
                  <c:v>135.65</c:v>
                </c:pt>
                <c:pt idx="1154">
                  <c:v>135.65</c:v>
                </c:pt>
                <c:pt idx="1155">
                  <c:v>135.65</c:v>
                </c:pt>
                <c:pt idx="1156">
                  <c:v>135.65</c:v>
                </c:pt>
                <c:pt idx="1157">
                  <c:v>135.65</c:v>
                </c:pt>
                <c:pt idx="1158">
                  <c:v>135.65</c:v>
                </c:pt>
                <c:pt idx="1159">
                  <c:v>135.65</c:v>
                </c:pt>
                <c:pt idx="1160">
                  <c:v>135.65</c:v>
                </c:pt>
                <c:pt idx="1161">
                  <c:v>135.65</c:v>
                </c:pt>
                <c:pt idx="1162">
                  <c:v>135.65</c:v>
                </c:pt>
                <c:pt idx="1163">
                  <c:v>135.65</c:v>
                </c:pt>
                <c:pt idx="1164">
                  <c:v>135.65</c:v>
                </c:pt>
                <c:pt idx="1165">
                  <c:v>135.65</c:v>
                </c:pt>
                <c:pt idx="1166">
                  <c:v>135.65</c:v>
                </c:pt>
                <c:pt idx="1167">
                  <c:v>135.65</c:v>
                </c:pt>
                <c:pt idx="1168">
                  <c:v>135.65</c:v>
                </c:pt>
                <c:pt idx="1169">
                  <c:v>135.65</c:v>
                </c:pt>
                <c:pt idx="1170">
                  <c:v>135.65</c:v>
                </c:pt>
                <c:pt idx="1171">
                  <c:v>135.65</c:v>
                </c:pt>
                <c:pt idx="1172">
                  <c:v>135.65</c:v>
                </c:pt>
                <c:pt idx="1173">
                  <c:v>135.65</c:v>
                </c:pt>
                <c:pt idx="1174">
                  <c:v>135.65</c:v>
                </c:pt>
                <c:pt idx="1175">
                  <c:v>135.65</c:v>
                </c:pt>
                <c:pt idx="1176">
                  <c:v>135.65</c:v>
                </c:pt>
                <c:pt idx="1177">
                  <c:v>135.65</c:v>
                </c:pt>
                <c:pt idx="1178">
                  <c:v>135.65</c:v>
                </c:pt>
                <c:pt idx="1179">
                  <c:v>135.65</c:v>
                </c:pt>
                <c:pt idx="1180">
                  <c:v>135.65</c:v>
                </c:pt>
                <c:pt idx="1181">
                  <c:v>135.65</c:v>
                </c:pt>
                <c:pt idx="1182">
                  <c:v>135.65</c:v>
                </c:pt>
                <c:pt idx="1183">
                  <c:v>135.65</c:v>
                </c:pt>
                <c:pt idx="1184">
                  <c:v>135.65</c:v>
                </c:pt>
                <c:pt idx="1185">
                  <c:v>135.65</c:v>
                </c:pt>
                <c:pt idx="1186">
                  <c:v>135.65</c:v>
                </c:pt>
                <c:pt idx="1187">
                  <c:v>135.65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'HR Chart Data'!$L$7</c:f>
              <c:strCache>
                <c:ptCount val="1"/>
                <c:pt idx="0">
                  <c:v> UT1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8.313474829339057E-3"/>
                  <c:y val="-3.239334705693221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[0]!HRData8</c:f>
              <c:numCache>
                <c:formatCode>General</c:formatCode>
                <c:ptCount val="1188"/>
                <c:pt idx="0">
                  <c:v>0</c:v>
                </c:pt>
                <c:pt idx="1">
                  <c:v>142.69999999999999</c:v>
                </c:pt>
                <c:pt idx="2">
                  <c:v>142.69999999999999</c:v>
                </c:pt>
                <c:pt idx="3">
                  <c:v>142.69999999999999</c:v>
                </c:pt>
                <c:pt idx="4">
                  <c:v>142.69999999999999</c:v>
                </c:pt>
                <c:pt idx="5">
                  <c:v>142.69999999999999</c:v>
                </c:pt>
                <c:pt idx="6">
                  <c:v>142.69999999999999</c:v>
                </c:pt>
                <c:pt idx="7">
                  <c:v>142.69999999999999</c:v>
                </c:pt>
                <c:pt idx="8">
                  <c:v>142.69999999999999</c:v>
                </c:pt>
                <c:pt idx="9">
                  <c:v>142.69999999999999</c:v>
                </c:pt>
                <c:pt idx="10">
                  <c:v>142.69999999999999</c:v>
                </c:pt>
                <c:pt idx="11">
                  <c:v>142.69999999999999</c:v>
                </c:pt>
                <c:pt idx="12">
                  <c:v>142.69999999999999</c:v>
                </c:pt>
                <c:pt idx="13">
                  <c:v>142.69999999999999</c:v>
                </c:pt>
                <c:pt idx="14">
                  <c:v>142.69999999999999</c:v>
                </c:pt>
                <c:pt idx="15">
                  <c:v>142.69999999999999</c:v>
                </c:pt>
                <c:pt idx="16">
                  <c:v>142.69999999999999</c:v>
                </c:pt>
                <c:pt idx="17">
                  <c:v>142.69999999999999</c:v>
                </c:pt>
                <c:pt idx="18">
                  <c:v>142.69999999999999</c:v>
                </c:pt>
                <c:pt idx="19">
                  <c:v>142.69999999999999</c:v>
                </c:pt>
                <c:pt idx="20">
                  <c:v>142.69999999999999</c:v>
                </c:pt>
                <c:pt idx="21">
                  <c:v>142.69999999999999</c:v>
                </c:pt>
                <c:pt idx="22">
                  <c:v>142.69999999999999</c:v>
                </c:pt>
                <c:pt idx="23">
                  <c:v>142.69999999999999</c:v>
                </c:pt>
                <c:pt idx="24">
                  <c:v>142.69999999999999</c:v>
                </c:pt>
                <c:pt idx="25">
                  <c:v>142.69999999999999</c:v>
                </c:pt>
                <c:pt idx="26">
                  <c:v>142.69999999999999</c:v>
                </c:pt>
                <c:pt idx="27">
                  <c:v>142.69999999999999</c:v>
                </c:pt>
                <c:pt idx="28">
                  <c:v>142.69999999999999</c:v>
                </c:pt>
                <c:pt idx="29">
                  <c:v>142.69999999999999</c:v>
                </c:pt>
                <c:pt idx="30">
                  <c:v>142.69999999999999</c:v>
                </c:pt>
                <c:pt idx="31">
                  <c:v>142.69999999999999</c:v>
                </c:pt>
                <c:pt idx="32">
                  <c:v>142.69999999999999</c:v>
                </c:pt>
                <c:pt idx="33">
                  <c:v>142.69999999999999</c:v>
                </c:pt>
                <c:pt idx="34">
                  <c:v>142.69999999999999</c:v>
                </c:pt>
                <c:pt idx="35">
                  <c:v>142.69999999999999</c:v>
                </c:pt>
                <c:pt idx="36">
                  <c:v>142.69999999999999</c:v>
                </c:pt>
                <c:pt idx="37">
                  <c:v>142.69999999999999</c:v>
                </c:pt>
                <c:pt idx="38">
                  <c:v>142.69999999999999</c:v>
                </c:pt>
                <c:pt idx="39">
                  <c:v>142.69999999999999</c:v>
                </c:pt>
                <c:pt idx="40">
                  <c:v>142.69999999999999</c:v>
                </c:pt>
                <c:pt idx="41">
                  <c:v>142.69999999999999</c:v>
                </c:pt>
                <c:pt idx="42">
                  <c:v>142.69999999999999</c:v>
                </c:pt>
                <c:pt idx="43">
                  <c:v>142.69999999999999</c:v>
                </c:pt>
                <c:pt idx="44">
                  <c:v>142.69999999999999</c:v>
                </c:pt>
                <c:pt idx="45">
                  <c:v>142.69999999999999</c:v>
                </c:pt>
                <c:pt idx="46">
                  <c:v>142.69999999999999</c:v>
                </c:pt>
                <c:pt idx="47">
                  <c:v>142.69999999999999</c:v>
                </c:pt>
                <c:pt idx="48">
                  <c:v>142.69999999999999</c:v>
                </c:pt>
                <c:pt idx="49">
                  <c:v>142.69999999999999</c:v>
                </c:pt>
                <c:pt idx="50">
                  <c:v>142.69999999999999</c:v>
                </c:pt>
                <c:pt idx="51">
                  <c:v>142.69999999999999</c:v>
                </c:pt>
                <c:pt idx="52">
                  <c:v>142.69999999999999</c:v>
                </c:pt>
                <c:pt idx="53">
                  <c:v>142.69999999999999</c:v>
                </c:pt>
                <c:pt idx="54">
                  <c:v>142.69999999999999</c:v>
                </c:pt>
                <c:pt idx="55">
                  <c:v>142.69999999999999</c:v>
                </c:pt>
                <c:pt idx="56">
                  <c:v>142.69999999999999</c:v>
                </c:pt>
                <c:pt idx="57">
                  <c:v>142.69999999999999</c:v>
                </c:pt>
                <c:pt idx="58">
                  <c:v>142.69999999999999</c:v>
                </c:pt>
                <c:pt idx="59">
                  <c:v>142.69999999999999</c:v>
                </c:pt>
                <c:pt idx="60">
                  <c:v>142.69999999999999</c:v>
                </c:pt>
                <c:pt idx="61">
                  <c:v>142.69999999999999</c:v>
                </c:pt>
                <c:pt idx="62">
                  <c:v>142.69999999999999</c:v>
                </c:pt>
                <c:pt idx="63">
                  <c:v>142.69999999999999</c:v>
                </c:pt>
                <c:pt idx="64">
                  <c:v>142.69999999999999</c:v>
                </c:pt>
                <c:pt idx="65">
                  <c:v>142.69999999999999</c:v>
                </c:pt>
                <c:pt idx="66">
                  <c:v>142.69999999999999</c:v>
                </c:pt>
                <c:pt idx="67">
                  <c:v>142.69999999999999</c:v>
                </c:pt>
                <c:pt idx="68">
                  <c:v>142.69999999999999</c:v>
                </c:pt>
                <c:pt idx="69">
                  <c:v>142.69999999999999</c:v>
                </c:pt>
                <c:pt idx="70">
                  <c:v>142.69999999999999</c:v>
                </c:pt>
                <c:pt idx="71">
                  <c:v>142.69999999999999</c:v>
                </c:pt>
                <c:pt idx="72">
                  <c:v>142.69999999999999</c:v>
                </c:pt>
                <c:pt idx="73">
                  <c:v>142.69999999999999</c:v>
                </c:pt>
                <c:pt idx="74">
                  <c:v>142.69999999999999</c:v>
                </c:pt>
                <c:pt idx="75">
                  <c:v>142.69999999999999</c:v>
                </c:pt>
                <c:pt idx="76">
                  <c:v>142.69999999999999</c:v>
                </c:pt>
                <c:pt idx="77">
                  <c:v>142.69999999999999</c:v>
                </c:pt>
                <c:pt idx="78">
                  <c:v>142.69999999999999</c:v>
                </c:pt>
                <c:pt idx="79">
                  <c:v>142.69999999999999</c:v>
                </c:pt>
                <c:pt idx="80">
                  <c:v>142.69999999999999</c:v>
                </c:pt>
                <c:pt idx="81">
                  <c:v>142.69999999999999</c:v>
                </c:pt>
                <c:pt idx="82">
                  <c:v>142.69999999999999</c:v>
                </c:pt>
                <c:pt idx="83">
                  <c:v>142.69999999999999</c:v>
                </c:pt>
                <c:pt idx="84">
                  <c:v>142.69999999999999</c:v>
                </c:pt>
                <c:pt idx="85">
                  <c:v>142.69999999999999</c:v>
                </c:pt>
                <c:pt idx="86">
                  <c:v>142.69999999999999</c:v>
                </c:pt>
                <c:pt idx="87">
                  <c:v>142.69999999999999</c:v>
                </c:pt>
                <c:pt idx="88">
                  <c:v>142.69999999999999</c:v>
                </c:pt>
                <c:pt idx="89">
                  <c:v>142.69999999999999</c:v>
                </c:pt>
                <c:pt idx="90">
                  <c:v>142.69999999999999</c:v>
                </c:pt>
                <c:pt idx="91">
                  <c:v>142.69999999999999</c:v>
                </c:pt>
                <c:pt idx="92">
                  <c:v>142.69999999999999</c:v>
                </c:pt>
                <c:pt idx="93">
                  <c:v>142.69999999999999</c:v>
                </c:pt>
                <c:pt idx="94">
                  <c:v>142.69999999999999</c:v>
                </c:pt>
                <c:pt idx="95">
                  <c:v>142.69999999999999</c:v>
                </c:pt>
                <c:pt idx="96">
                  <c:v>142.69999999999999</c:v>
                </c:pt>
                <c:pt idx="97">
                  <c:v>142.69999999999999</c:v>
                </c:pt>
                <c:pt idx="98">
                  <c:v>142.69999999999999</c:v>
                </c:pt>
                <c:pt idx="99">
                  <c:v>142.69999999999999</c:v>
                </c:pt>
                <c:pt idx="100">
                  <c:v>142.69999999999999</c:v>
                </c:pt>
                <c:pt idx="101">
                  <c:v>142.69999999999999</c:v>
                </c:pt>
                <c:pt idx="102">
                  <c:v>142.69999999999999</c:v>
                </c:pt>
                <c:pt idx="103">
                  <c:v>142.69999999999999</c:v>
                </c:pt>
                <c:pt idx="104">
                  <c:v>142.69999999999999</c:v>
                </c:pt>
                <c:pt idx="105">
                  <c:v>142.69999999999999</c:v>
                </c:pt>
                <c:pt idx="106">
                  <c:v>142.69999999999999</c:v>
                </c:pt>
                <c:pt idx="107">
                  <c:v>142.69999999999999</c:v>
                </c:pt>
                <c:pt idx="108">
                  <c:v>142.69999999999999</c:v>
                </c:pt>
                <c:pt idx="109">
                  <c:v>142.69999999999999</c:v>
                </c:pt>
                <c:pt idx="110">
                  <c:v>142.69999999999999</c:v>
                </c:pt>
                <c:pt idx="111">
                  <c:v>142.69999999999999</c:v>
                </c:pt>
                <c:pt idx="112">
                  <c:v>142.69999999999999</c:v>
                </c:pt>
                <c:pt idx="113">
                  <c:v>142.69999999999999</c:v>
                </c:pt>
                <c:pt idx="114">
                  <c:v>142.69999999999999</c:v>
                </c:pt>
                <c:pt idx="115">
                  <c:v>142.69999999999999</c:v>
                </c:pt>
                <c:pt idx="116">
                  <c:v>142.69999999999999</c:v>
                </c:pt>
                <c:pt idx="117">
                  <c:v>142.69999999999999</c:v>
                </c:pt>
                <c:pt idx="118">
                  <c:v>142.69999999999999</c:v>
                </c:pt>
                <c:pt idx="119">
                  <c:v>142.69999999999999</c:v>
                </c:pt>
                <c:pt idx="120">
                  <c:v>142.69999999999999</c:v>
                </c:pt>
                <c:pt idx="121">
                  <c:v>142.69999999999999</c:v>
                </c:pt>
                <c:pt idx="122">
                  <c:v>142.69999999999999</c:v>
                </c:pt>
                <c:pt idx="123">
                  <c:v>142.69999999999999</c:v>
                </c:pt>
                <c:pt idx="124">
                  <c:v>142.69999999999999</c:v>
                </c:pt>
                <c:pt idx="125">
                  <c:v>142.69999999999999</c:v>
                </c:pt>
                <c:pt idx="126">
                  <c:v>142.69999999999999</c:v>
                </c:pt>
                <c:pt idx="127">
                  <c:v>142.69999999999999</c:v>
                </c:pt>
                <c:pt idx="128">
                  <c:v>142.69999999999999</c:v>
                </c:pt>
                <c:pt idx="129">
                  <c:v>142.69999999999999</c:v>
                </c:pt>
                <c:pt idx="130">
                  <c:v>142.69999999999999</c:v>
                </c:pt>
                <c:pt idx="131">
                  <c:v>142.69999999999999</c:v>
                </c:pt>
                <c:pt idx="132">
                  <c:v>142.69999999999999</c:v>
                </c:pt>
                <c:pt idx="133">
                  <c:v>142.69999999999999</c:v>
                </c:pt>
                <c:pt idx="134">
                  <c:v>142.69999999999999</c:v>
                </c:pt>
                <c:pt idx="135">
                  <c:v>142.69999999999999</c:v>
                </c:pt>
                <c:pt idx="136">
                  <c:v>142.69999999999999</c:v>
                </c:pt>
                <c:pt idx="137">
                  <c:v>142.69999999999999</c:v>
                </c:pt>
                <c:pt idx="138">
                  <c:v>142.69999999999999</c:v>
                </c:pt>
                <c:pt idx="139">
                  <c:v>142.69999999999999</c:v>
                </c:pt>
                <c:pt idx="140">
                  <c:v>142.69999999999999</c:v>
                </c:pt>
                <c:pt idx="141">
                  <c:v>142.69999999999999</c:v>
                </c:pt>
                <c:pt idx="142">
                  <c:v>142.69999999999999</c:v>
                </c:pt>
                <c:pt idx="143">
                  <c:v>142.69999999999999</c:v>
                </c:pt>
                <c:pt idx="144">
                  <c:v>142.69999999999999</c:v>
                </c:pt>
                <c:pt idx="145">
                  <c:v>142.69999999999999</c:v>
                </c:pt>
                <c:pt idx="146">
                  <c:v>142.69999999999999</c:v>
                </c:pt>
                <c:pt idx="147">
                  <c:v>142.69999999999999</c:v>
                </c:pt>
                <c:pt idx="148">
                  <c:v>142.69999999999999</c:v>
                </c:pt>
                <c:pt idx="149">
                  <c:v>142.69999999999999</c:v>
                </c:pt>
                <c:pt idx="150">
                  <c:v>142.69999999999999</c:v>
                </c:pt>
                <c:pt idx="151">
                  <c:v>142.69999999999999</c:v>
                </c:pt>
                <c:pt idx="152">
                  <c:v>142.69999999999999</c:v>
                </c:pt>
                <c:pt idx="153">
                  <c:v>142.69999999999999</c:v>
                </c:pt>
                <c:pt idx="154">
                  <c:v>142.69999999999999</c:v>
                </c:pt>
                <c:pt idx="155">
                  <c:v>142.69999999999999</c:v>
                </c:pt>
                <c:pt idx="156">
                  <c:v>142.69999999999999</c:v>
                </c:pt>
                <c:pt idx="157">
                  <c:v>142.69999999999999</c:v>
                </c:pt>
                <c:pt idx="158">
                  <c:v>142.69999999999999</c:v>
                </c:pt>
                <c:pt idx="159">
                  <c:v>142.69999999999999</c:v>
                </c:pt>
                <c:pt idx="160">
                  <c:v>142.69999999999999</c:v>
                </c:pt>
                <c:pt idx="161">
                  <c:v>142.69999999999999</c:v>
                </c:pt>
                <c:pt idx="162">
                  <c:v>142.69999999999999</c:v>
                </c:pt>
                <c:pt idx="163">
                  <c:v>142.69999999999999</c:v>
                </c:pt>
                <c:pt idx="164">
                  <c:v>142.69999999999999</c:v>
                </c:pt>
                <c:pt idx="165">
                  <c:v>142.69999999999999</c:v>
                </c:pt>
                <c:pt idx="166">
                  <c:v>142.69999999999999</c:v>
                </c:pt>
                <c:pt idx="167">
                  <c:v>142.69999999999999</c:v>
                </c:pt>
                <c:pt idx="168">
                  <c:v>142.69999999999999</c:v>
                </c:pt>
                <c:pt idx="169">
                  <c:v>142.69999999999999</c:v>
                </c:pt>
                <c:pt idx="170">
                  <c:v>142.69999999999999</c:v>
                </c:pt>
                <c:pt idx="171">
                  <c:v>142.69999999999999</c:v>
                </c:pt>
                <c:pt idx="172">
                  <c:v>142.69999999999999</c:v>
                </c:pt>
                <c:pt idx="173">
                  <c:v>142.69999999999999</c:v>
                </c:pt>
                <c:pt idx="174">
                  <c:v>142.69999999999999</c:v>
                </c:pt>
                <c:pt idx="175">
                  <c:v>142.69999999999999</c:v>
                </c:pt>
                <c:pt idx="176">
                  <c:v>142.69999999999999</c:v>
                </c:pt>
                <c:pt idx="177">
                  <c:v>142.69999999999999</c:v>
                </c:pt>
                <c:pt idx="178">
                  <c:v>142.69999999999999</c:v>
                </c:pt>
                <c:pt idx="179">
                  <c:v>142.69999999999999</c:v>
                </c:pt>
                <c:pt idx="180">
                  <c:v>142.69999999999999</c:v>
                </c:pt>
                <c:pt idx="181">
                  <c:v>142.69999999999999</c:v>
                </c:pt>
                <c:pt idx="182">
                  <c:v>142.69999999999999</c:v>
                </c:pt>
                <c:pt idx="183">
                  <c:v>142.69999999999999</c:v>
                </c:pt>
                <c:pt idx="184">
                  <c:v>142.69999999999999</c:v>
                </c:pt>
                <c:pt idx="185">
                  <c:v>142.69999999999999</c:v>
                </c:pt>
                <c:pt idx="186">
                  <c:v>142.69999999999999</c:v>
                </c:pt>
                <c:pt idx="187">
                  <c:v>142.69999999999999</c:v>
                </c:pt>
                <c:pt idx="188">
                  <c:v>142.69999999999999</c:v>
                </c:pt>
                <c:pt idx="189">
                  <c:v>142.69999999999999</c:v>
                </c:pt>
                <c:pt idx="190">
                  <c:v>142.69999999999999</c:v>
                </c:pt>
                <c:pt idx="191">
                  <c:v>142.69999999999999</c:v>
                </c:pt>
                <c:pt idx="192">
                  <c:v>142.69999999999999</c:v>
                </c:pt>
                <c:pt idx="193">
                  <c:v>142.69999999999999</c:v>
                </c:pt>
                <c:pt idx="194">
                  <c:v>142.69999999999999</c:v>
                </c:pt>
                <c:pt idx="195">
                  <c:v>142.69999999999999</c:v>
                </c:pt>
                <c:pt idx="196">
                  <c:v>142.69999999999999</c:v>
                </c:pt>
                <c:pt idx="197">
                  <c:v>142.69999999999999</c:v>
                </c:pt>
                <c:pt idx="198">
                  <c:v>142.69999999999999</c:v>
                </c:pt>
                <c:pt idx="199">
                  <c:v>142.69999999999999</c:v>
                </c:pt>
                <c:pt idx="200">
                  <c:v>142.69999999999999</c:v>
                </c:pt>
                <c:pt idx="201">
                  <c:v>142.69999999999999</c:v>
                </c:pt>
                <c:pt idx="202">
                  <c:v>142.69999999999999</c:v>
                </c:pt>
                <c:pt idx="203">
                  <c:v>142.69999999999999</c:v>
                </c:pt>
                <c:pt idx="204">
                  <c:v>142.69999999999999</c:v>
                </c:pt>
                <c:pt idx="205">
                  <c:v>142.69999999999999</c:v>
                </c:pt>
                <c:pt idx="206">
                  <c:v>142.69999999999999</c:v>
                </c:pt>
                <c:pt idx="207">
                  <c:v>142.69999999999999</c:v>
                </c:pt>
                <c:pt idx="208">
                  <c:v>142.69999999999999</c:v>
                </c:pt>
                <c:pt idx="209">
                  <c:v>142.69999999999999</c:v>
                </c:pt>
                <c:pt idx="210">
                  <c:v>142.69999999999999</c:v>
                </c:pt>
                <c:pt idx="211">
                  <c:v>142.69999999999999</c:v>
                </c:pt>
                <c:pt idx="212">
                  <c:v>142.69999999999999</c:v>
                </c:pt>
                <c:pt idx="213">
                  <c:v>142.69999999999999</c:v>
                </c:pt>
                <c:pt idx="214">
                  <c:v>142.69999999999999</c:v>
                </c:pt>
                <c:pt idx="215">
                  <c:v>142.69999999999999</c:v>
                </c:pt>
                <c:pt idx="216">
                  <c:v>142.69999999999999</c:v>
                </c:pt>
                <c:pt idx="217">
                  <c:v>142.69999999999999</c:v>
                </c:pt>
                <c:pt idx="218">
                  <c:v>142.69999999999999</c:v>
                </c:pt>
                <c:pt idx="219">
                  <c:v>142.69999999999999</c:v>
                </c:pt>
                <c:pt idx="220">
                  <c:v>142.69999999999999</c:v>
                </c:pt>
                <c:pt idx="221">
                  <c:v>142.69999999999999</c:v>
                </c:pt>
                <c:pt idx="222">
                  <c:v>142.69999999999999</c:v>
                </c:pt>
                <c:pt idx="223">
                  <c:v>142.69999999999999</c:v>
                </c:pt>
                <c:pt idx="224">
                  <c:v>142.69999999999999</c:v>
                </c:pt>
                <c:pt idx="225">
                  <c:v>142.69999999999999</c:v>
                </c:pt>
                <c:pt idx="226">
                  <c:v>142.69999999999999</c:v>
                </c:pt>
                <c:pt idx="227">
                  <c:v>142.69999999999999</c:v>
                </c:pt>
                <c:pt idx="228">
                  <c:v>142.69999999999999</c:v>
                </c:pt>
                <c:pt idx="229">
                  <c:v>142.69999999999999</c:v>
                </c:pt>
                <c:pt idx="230">
                  <c:v>142.69999999999999</c:v>
                </c:pt>
                <c:pt idx="231">
                  <c:v>142.69999999999999</c:v>
                </c:pt>
                <c:pt idx="232">
                  <c:v>142.69999999999999</c:v>
                </c:pt>
                <c:pt idx="233">
                  <c:v>142.69999999999999</c:v>
                </c:pt>
                <c:pt idx="234">
                  <c:v>142.69999999999999</c:v>
                </c:pt>
                <c:pt idx="235">
                  <c:v>142.69999999999999</c:v>
                </c:pt>
                <c:pt idx="236">
                  <c:v>142.69999999999999</c:v>
                </c:pt>
                <c:pt idx="237">
                  <c:v>142.69999999999999</c:v>
                </c:pt>
                <c:pt idx="238">
                  <c:v>142.69999999999999</c:v>
                </c:pt>
                <c:pt idx="239">
                  <c:v>142.69999999999999</c:v>
                </c:pt>
                <c:pt idx="240">
                  <c:v>142.69999999999999</c:v>
                </c:pt>
                <c:pt idx="241">
                  <c:v>142.69999999999999</c:v>
                </c:pt>
                <c:pt idx="242">
                  <c:v>142.69999999999999</c:v>
                </c:pt>
                <c:pt idx="243">
                  <c:v>142.69999999999999</c:v>
                </c:pt>
                <c:pt idx="244">
                  <c:v>142.69999999999999</c:v>
                </c:pt>
                <c:pt idx="245">
                  <c:v>142.69999999999999</c:v>
                </c:pt>
                <c:pt idx="246">
                  <c:v>142.69999999999999</c:v>
                </c:pt>
                <c:pt idx="247">
                  <c:v>142.69999999999999</c:v>
                </c:pt>
                <c:pt idx="248">
                  <c:v>142.69999999999999</c:v>
                </c:pt>
                <c:pt idx="249">
                  <c:v>142.69999999999999</c:v>
                </c:pt>
                <c:pt idx="250">
                  <c:v>142.69999999999999</c:v>
                </c:pt>
                <c:pt idx="251">
                  <c:v>142.69999999999999</c:v>
                </c:pt>
                <c:pt idx="252">
                  <c:v>142.69999999999999</c:v>
                </c:pt>
                <c:pt idx="253">
                  <c:v>142.69999999999999</c:v>
                </c:pt>
                <c:pt idx="254">
                  <c:v>142.69999999999999</c:v>
                </c:pt>
                <c:pt idx="255">
                  <c:v>142.69999999999999</c:v>
                </c:pt>
                <c:pt idx="256">
                  <c:v>142.69999999999999</c:v>
                </c:pt>
                <c:pt idx="257">
                  <c:v>142.69999999999999</c:v>
                </c:pt>
                <c:pt idx="258">
                  <c:v>142.69999999999999</c:v>
                </c:pt>
                <c:pt idx="259">
                  <c:v>142.69999999999999</c:v>
                </c:pt>
                <c:pt idx="260">
                  <c:v>142.69999999999999</c:v>
                </c:pt>
                <c:pt idx="261">
                  <c:v>142.69999999999999</c:v>
                </c:pt>
                <c:pt idx="262">
                  <c:v>142.69999999999999</c:v>
                </c:pt>
                <c:pt idx="263">
                  <c:v>142.69999999999999</c:v>
                </c:pt>
                <c:pt idx="264">
                  <c:v>142.69999999999999</c:v>
                </c:pt>
                <c:pt idx="265">
                  <c:v>142.69999999999999</c:v>
                </c:pt>
                <c:pt idx="266">
                  <c:v>142.69999999999999</c:v>
                </c:pt>
                <c:pt idx="267">
                  <c:v>142.69999999999999</c:v>
                </c:pt>
                <c:pt idx="268">
                  <c:v>142.69999999999999</c:v>
                </c:pt>
                <c:pt idx="269">
                  <c:v>142.69999999999999</c:v>
                </c:pt>
                <c:pt idx="270">
                  <c:v>142.69999999999999</c:v>
                </c:pt>
                <c:pt idx="271">
                  <c:v>142.69999999999999</c:v>
                </c:pt>
                <c:pt idx="272">
                  <c:v>142.69999999999999</c:v>
                </c:pt>
                <c:pt idx="273">
                  <c:v>142.69999999999999</c:v>
                </c:pt>
                <c:pt idx="274">
                  <c:v>142.69999999999999</c:v>
                </c:pt>
                <c:pt idx="275">
                  <c:v>142.69999999999999</c:v>
                </c:pt>
                <c:pt idx="276">
                  <c:v>142.69999999999999</c:v>
                </c:pt>
                <c:pt idx="277">
                  <c:v>142.69999999999999</c:v>
                </c:pt>
                <c:pt idx="278">
                  <c:v>142.69999999999999</c:v>
                </c:pt>
                <c:pt idx="279">
                  <c:v>142.69999999999999</c:v>
                </c:pt>
                <c:pt idx="280">
                  <c:v>142.69999999999999</c:v>
                </c:pt>
                <c:pt idx="281">
                  <c:v>142.69999999999999</c:v>
                </c:pt>
                <c:pt idx="282">
                  <c:v>142.69999999999999</c:v>
                </c:pt>
                <c:pt idx="283">
                  <c:v>142.69999999999999</c:v>
                </c:pt>
                <c:pt idx="284">
                  <c:v>142.69999999999999</c:v>
                </c:pt>
                <c:pt idx="285">
                  <c:v>142.69999999999999</c:v>
                </c:pt>
                <c:pt idx="286">
                  <c:v>142.69999999999999</c:v>
                </c:pt>
                <c:pt idx="287">
                  <c:v>142.69999999999999</c:v>
                </c:pt>
                <c:pt idx="288">
                  <c:v>142.69999999999999</c:v>
                </c:pt>
                <c:pt idx="289">
                  <c:v>142.69999999999999</c:v>
                </c:pt>
                <c:pt idx="290">
                  <c:v>142.69999999999999</c:v>
                </c:pt>
                <c:pt idx="291">
                  <c:v>142.69999999999999</c:v>
                </c:pt>
                <c:pt idx="292">
                  <c:v>142.69999999999999</c:v>
                </c:pt>
                <c:pt idx="293">
                  <c:v>142.69999999999999</c:v>
                </c:pt>
                <c:pt idx="294">
                  <c:v>142.69999999999999</c:v>
                </c:pt>
                <c:pt idx="295">
                  <c:v>142.69999999999999</c:v>
                </c:pt>
                <c:pt idx="296">
                  <c:v>142.69999999999999</c:v>
                </c:pt>
                <c:pt idx="297">
                  <c:v>142.69999999999999</c:v>
                </c:pt>
                <c:pt idx="298">
                  <c:v>142.69999999999999</c:v>
                </c:pt>
                <c:pt idx="299">
                  <c:v>142.69999999999999</c:v>
                </c:pt>
                <c:pt idx="300">
                  <c:v>142.69999999999999</c:v>
                </c:pt>
                <c:pt idx="301">
                  <c:v>142.69999999999999</c:v>
                </c:pt>
                <c:pt idx="302">
                  <c:v>142.69999999999999</c:v>
                </c:pt>
                <c:pt idx="303">
                  <c:v>142.69999999999999</c:v>
                </c:pt>
                <c:pt idx="304">
                  <c:v>142.69999999999999</c:v>
                </c:pt>
                <c:pt idx="305">
                  <c:v>142.69999999999999</c:v>
                </c:pt>
                <c:pt idx="306">
                  <c:v>142.69999999999999</c:v>
                </c:pt>
                <c:pt idx="307">
                  <c:v>142.69999999999999</c:v>
                </c:pt>
                <c:pt idx="308">
                  <c:v>142.69999999999999</c:v>
                </c:pt>
                <c:pt idx="309">
                  <c:v>142.69999999999999</c:v>
                </c:pt>
                <c:pt idx="310">
                  <c:v>142.69999999999999</c:v>
                </c:pt>
                <c:pt idx="311">
                  <c:v>142.69999999999999</c:v>
                </c:pt>
                <c:pt idx="312">
                  <c:v>142.69999999999999</c:v>
                </c:pt>
                <c:pt idx="313">
                  <c:v>142.69999999999999</c:v>
                </c:pt>
                <c:pt idx="314">
                  <c:v>142.69999999999999</c:v>
                </c:pt>
                <c:pt idx="315">
                  <c:v>142.69999999999999</c:v>
                </c:pt>
                <c:pt idx="316">
                  <c:v>142.69999999999999</c:v>
                </c:pt>
                <c:pt idx="317">
                  <c:v>142.69999999999999</c:v>
                </c:pt>
                <c:pt idx="318">
                  <c:v>142.69999999999999</c:v>
                </c:pt>
                <c:pt idx="319">
                  <c:v>142.69999999999999</c:v>
                </c:pt>
                <c:pt idx="320">
                  <c:v>142.69999999999999</c:v>
                </c:pt>
                <c:pt idx="321">
                  <c:v>142.69999999999999</c:v>
                </c:pt>
                <c:pt idx="322">
                  <c:v>142.69999999999999</c:v>
                </c:pt>
                <c:pt idx="323">
                  <c:v>142.69999999999999</c:v>
                </c:pt>
                <c:pt idx="324">
                  <c:v>142.69999999999999</c:v>
                </c:pt>
                <c:pt idx="325">
                  <c:v>142.69999999999999</c:v>
                </c:pt>
                <c:pt idx="326">
                  <c:v>142.69999999999999</c:v>
                </c:pt>
                <c:pt idx="327">
                  <c:v>142.69999999999999</c:v>
                </c:pt>
                <c:pt idx="328">
                  <c:v>142.69999999999999</c:v>
                </c:pt>
                <c:pt idx="329">
                  <c:v>142.69999999999999</c:v>
                </c:pt>
                <c:pt idx="330">
                  <c:v>142.69999999999999</c:v>
                </c:pt>
                <c:pt idx="331">
                  <c:v>142.69999999999999</c:v>
                </c:pt>
                <c:pt idx="332">
                  <c:v>142.69999999999999</c:v>
                </c:pt>
                <c:pt idx="333">
                  <c:v>142.69999999999999</c:v>
                </c:pt>
                <c:pt idx="334">
                  <c:v>142.69999999999999</c:v>
                </c:pt>
                <c:pt idx="335">
                  <c:v>142.69999999999999</c:v>
                </c:pt>
                <c:pt idx="336">
                  <c:v>142.69999999999999</c:v>
                </c:pt>
                <c:pt idx="337">
                  <c:v>142.69999999999999</c:v>
                </c:pt>
                <c:pt idx="338">
                  <c:v>142.69999999999999</c:v>
                </c:pt>
                <c:pt idx="339">
                  <c:v>142.69999999999999</c:v>
                </c:pt>
                <c:pt idx="340">
                  <c:v>142.69999999999999</c:v>
                </c:pt>
                <c:pt idx="341">
                  <c:v>142.69999999999999</c:v>
                </c:pt>
                <c:pt idx="342">
                  <c:v>142.69999999999999</c:v>
                </c:pt>
                <c:pt idx="343">
                  <c:v>142.69999999999999</c:v>
                </c:pt>
                <c:pt idx="344">
                  <c:v>142.69999999999999</c:v>
                </c:pt>
                <c:pt idx="345">
                  <c:v>142.69999999999999</c:v>
                </c:pt>
                <c:pt idx="346">
                  <c:v>142.69999999999999</c:v>
                </c:pt>
                <c:pt idx="347">
                  <c:v>142.69999999999999</c:v>
                </c:pt>
                <c:pt idx="348">
                  <c:v>142.69999999999999</c:v>
                </c:pt>
                <c:pt idx="349">
                  <c:v>142.69999999999999</c:v>
                </c:pt>
                <c:pt idx="350">
                  <c:v>142.69999999999999</c:v>
                </c:pt>
                <c:pt idx="351">
                  <c:v>142.69999999999999</c:v>
                </c:pt>
                <c:pt idx="352">
                  <c:v>142.69999999999999</c:v>
                </c:pt>
                <c:pt idx="353">
                  <c:v>142.69999999999999</c:v>
                </c:pt>
                <c:pt idx="354">
                  <c:v>142.69999999999999</c:v>
                </c:pt>
                <c:pt idx="355">
                  <c:v>142.69999999999999</c:v>
                </c:pt>
                <c:pt idx="356">
                  <c:v>142.69999999999999</c:v>
                </c:pt>
                <c:pt idx="357">
                  <c:v>142.69999999999999</c:v>
                </c:pt>
                <c:pt idx="358">
                  <c:v>142.69999999999999</c:v>
                </c:pt>
                <c:pt idx="359">
                  <c:v>142.69999999999999</c:v>
                </c:pt>
                <c:pt idx="360">
                  <c:v>142.69999999999999</c:v>
                </c:pt>
                <c:pt idx="361">
                  <c:v>142.69999999999999</c:v>
                </c:pt>
                <c:pt idx="362">
                  <c:v>142.69999999999999</c:v>
                </c:pt>
                <c:pt idx="363">
                  <c:v>142.69999999999999</c:v>
                </c:pt>
                <c:pt idx="364">
                  <c:v>142.69999999999999</c:v>
                </c:pt>
                <c:pt idx="365">
                  <c:v>142.69999999999999</c:v>
                </c:pt>
                <c:pt idx="366">
                  <c:v>142.69999999999999</c:v>
                </c:pt>
                <c:pt idx="367">
                  <c:v>142.69999999999999</c:v>
                </c:pt>
                <c:pt idx="368">
                  <c:v>142.69999999999999</c:v>
                </c:pt>
                <c:pt idx="369">
                  <c:v>142.69999999999999</c:v>
                </c:pt>
                <c:pt idx="370">
                  <c:v>142.69999999999999</c:v>
                </c:pt>
                <c:pt idx="371">
                  <c:v>142.69999999999999</c:v>
                </c:pt>
                <c:pt idx="372">
                  <c:v>142.69999999999999</c:v>
                </c:pt>
                <c:pt idx="373">
                  <c:v>142.69999999999999</c:v>
                </c:pt>
                <c:pt idx="374">
                  <c:v>142.69999999999999</c:v>
                </c:pt>
                <c:pt idx="375">
                  <c:v>142.69999999999999</c:v>
                </c:pt>
                <c:pt idx="376">
                  <c:v>142.69999999999999</c:v>
                </c:pt>
                <c:pt idx="377">
                  <c:v>142.69999999999999</c:v>
                </c:pt>
                <c:pt idx="378">
                  <c:v>142.69999999999999</c:v>
                </c:pt>
                <c:pt idx="379">
                  <c:v>142.69999999999999</c:v>
                </c:pt>
                <c:pt idx="380">
                  <c:v>142.69999999999999</c:v>
                </c:pt>
                <c:pt idx="381">
                  <c:v>142.69999999999999</c:v>
                </c:pt>
                <c:pt idx="382">
                  <c:v>142.69999999999999</c:v>
                </c:pt>
                <c:pt idx="383">
                  <c:v>142.69999999999999</c:v>
                </c:pt>
                <c:pt idx="384">
                  <c:v>142.69999999999999</c:v>
                </c:pt>
                <c:pt idx="385">
                  <c:v>142.69999999999999</c:v>
                </c:pt>
                <c:pt idx="386">
                  <c:v>142.69999999999999</c:v>
                </c:pt>
                <c:pt idx="387">
                  <c:v>142.69999999999999</c:v>
                </c:pt>
                <c:pt idx="388">
                  <c:v>142.69999999999999</c:v>
                </c:pt>
                <c:pt idx="389">
                  <c:v>142.69999999999999</c:v>
                </c:pt>
                <c:pt idx="390">
                  <c:v>142.69999999999999</c:v>
                </c:pt>
                <c:pt idx="391">
                  <c:v>142.69999999999999</c:v>
                </c:pt>
                <c:pt idx="392">
                  <c:v>142.69999999999999</c:v>
                </c:pt>
                <c:pt idx="393">
                  <c:v>142.69999999999999</c:v>
                </c:pt>
                <c:pt idx="394">
                  <c:v>142.69999999999999</c:v>
                </c:pt>
                <c:pt idx="395">
                  <c:v>142.69999999999999</c:v>
                </c:pt>
                <c:pt idx="396">
                  <c:v>142.69999999999999</c:v>
                </c:pt>
                <c:pt idx="397">
                  <c:v>142.69999999999999</c:v>
                </c:pt>
                <c:pt idx="398">
                  <c:v>142.69999999999999</c:v>
                </c:pt>
                <c:pt idx="399">
                  <c:v>142.69999999999999</c:v>
                </c:pt>
                <c:pt idx="400">
                  <c:v>142.69999999999999</c:v>
                </c:pt>
                <c:pt idx="401">
                  <c:v>142.69999999999999</c:v>
                </c:pt>
                <c:pt idx="402">
                  <c:v>142.69999999999999</c:v>
                </c:pt>
                <c:pt idx="403">
                  <c:v>142.69999999999999</c:v>
                </c:pt>
                <c:pt idx="404">
                  <c:v>142.69999999999999</c:v>
                </c:pt>
                <c:pt idx="405">
                  <c:v>142.69999999999999</c:v>
                </c:pt>
                <c:pt idx="406">
                  <c:v>142.69999999999999</c:v>
                </c:pt>
                <c:pt idx="407">
                  <c:v>142.69999999999999</c:v>
                </c:pt>
                <c:pt idx="408">
                  <c:v>142.69999999999999</c:v>
                </c:pt>
                <c:pt idx="409">
                  <c:v>142.69999999999999</c:v>
                </c:pt>
                <c:pt idx="410">
                  <c:v>142.69999999999999</c:v>
                </c:pt>
                <c:pt idx="411">
                  <c:v>142.69999999999999</c:v>
                </c:pt>
                <c:pt idx="412">
                  <c:v>142.69999999999999</c:v>
                </c:pt>
                <c:pt idx="413">
                  <c:v>142.69999999999999</c:v>
                </c:pt>
                <c:pt idx="414">
                  <c:v>142.69999999999999</c:v>
                </c:pt>
                <c:pt idx="415">
                  <c:v>142.69999999999999</c:v>
                </c:pt>
                <c:pt idx="416">
                  <c:v>142.69999999999999</c:v>
                </c:pt>
                <c:pt idx="417">
                  <c:v>142.69999999999999</c:v>
                </c:pt>
                <c:pt idx="418">
                  <c:v>142.69999999999999</c:v>
                </c:pt>
                <c:pt idx="419">
                  <c:v>142.69999999999999</c:v>
                </c:pt>
                <c:pt idx="420">
                  <c:v>142.69999999999999</c:v>
                </c:pt>
                <c:pt idx="421">
                  <c:v>142.69999999999999</c:v>
                </c:pt>
                <c:pt idx="422">
                  <c:v>142.69999999999999</c:v>
                </c:pt>
                <c:pt idx="423">
                  <c:v>142.69999999999999</c:v>
                </c:pt>
                <c:pt idx="424">
                  <c:v>142.69999999999999</c:v>
                </c:pt>
                <c:pt idx="425">
                  <c:v>142.69999999999999</c:v>
                </c:pt>
                <c:pt idx="426">
                  <c:v>142.69999999999999</c:v>
                </c:pt>
                <c:pt idx="427">
                  <c:v>142.69999999999999</c:v>
                </c:pt>
                <c:pt idx="428">
                  <c:v>142.69999999999999</c:v>
                </c:pt>
                <c:pt idx="429">
                  <c:v>142.69999999999999</c:v>
                </c:pt>
                <c:pt idx="430">
                  <c:v>142.69999999999999</c:v>
                </c:pt>
                <c:pt idx="431">
                  <c:v>142.69999999999999</c:v>
                </c:pt>
                <c:pt idx="432">
                  <c:v>142.69999999999999</c:v>
                </c:pt>
                <c:pt idx="433">
                  <c:v>142.69999999999999</c:v>
                </c:pt>
                <c:pt idx="434">
                  <c:v>142.69999999999999</c:v>
                </c:pt>
                <c:pt idx="435">
                  <c:v>142.69999999999999</c:v>
                </c:pt>
                <c:pt idx="436">
                  <c:v>142.69999999999999</c:v>
                </c:pt>
                <c:pt idx="437">
                  <c:v>142.69999999999999</c:v>
                </c:pt>
                <c:pt idx="438">
                  <c:v>142.69999999999999</c:v>
                </c:pt>
                <c:pt idx="439">
                  <c:v>142.69999999999999</c:v>
                </c:pt>
                <c:pt idx="440">
                  <c:v>142.69999999999999</c:v>
                </c:pt>
                <c:pt idx="441">
                  <c:v>142.69999999999999</c:v>
                </c:pt>
                <c:pt idx="442">
                  <c:v>142.69999999999999</c:v>
                </c:pt>
                <c:pt idx="443">
                  <c:v>142.69999999999999</c:v>
                </c:pt>
                <c:pt idx="444">
                  <c:v>142.69999999999999</c:v>
                </c:pt>
                <c:pt idx="445">
                  <c:v>142.69999999999999</c:v>
                </c:pt>
                <c:pt idx="446">
                  <c:v>142.69999999999999</c:v>
                </c:pt>
                <c:pt idx="447">
                  <c:v>142.69999999999999</c:v>
                </c:pt>
                <c:pt idx="448">
                  <c:v>142.69999999999999</c:v>
                </c:pt>
                <c:pt idx="449">
                  <c:v>142.69999999999999</c:v>
                </c:pt>
                <c:pt idx="450">
                  <c:v>142.69999999999999</c:v>
                </c:pt>
                <c:pt idx="451">
                  <c:v>142.69999999999999</c:v>
                </c:pt>
                <c:pt idx="452">
                  <c:v>142.69999999999999</c:v>
                </c:pt>
                <c:pt idx="453">
                  <c:v>142.69999999999999</c:v>
                </c:pt>
                <c:pt idx="454">
                  <c:v>142.69999999999999</c:v>
                </c:pt>
                <c:pt idx="455">
                  <c:v>142.69999999999999</c:v>
                </c:pt>
                <c:pt idx="456">
                  <c:v>142.69999999999999</c:v>
                </c:pt>
                <c:pt idx="457">
                  <c:v>142.69999999999999</c:v>
                </c:pt>
                <c:pt idx="458">
                  <c:v>142.69999999999999</c:v>
                </c:pt>
                <c:pt idx="459">
                  <c:v>142.69999999999999</c:v>
                </c:pt>
                <c:pt idx="460">
                  <c:v>142.69999999999999</c:v>
                </c:pt>
                <c:pt idx="461">
                  <c:v>142.69999999999999</c:v>
                </c:pt>
                <c:pt idx="462">
                  <c:v>142.69999999999999</c:v>
                </c:pt>
                <c:pt idx="463">
                  <c:v>142.69999999999999</c:v>
                </c:pt>
                <c:pt idx="464">
                  <c:v>142.69999999999999</c:v>
                </c:pt>
                <c:pt idx="465">
                  <c:v>142.69999999999999</c:v>
                </c:pt>
                <c:pt idx="466">
                  <c:v>142.69999999999999</c:v>
                </c:pt>
                <c:pt idx="467">
                  <c:v>142.69999999999999</c:v>
                </c:pt>
                <c:pt idx="468">
                  <c:v>142.69999999999999</c:v>
                </c:pt>
                <c:pt idx="469">
                  <c:v>142.69999999999999</c:v>
                </c:pt>
                <c:pt idx="470">
                  <c:v>142.69999999999999</c:v>
                </c:pt>
                <c:pt idx="471">
                  <c:v>142.69999999999999</c:v>
                </c:pt>
                <c:pt idx="472">
                  <c:v>142.69999999999999</c:v>
                </c:pt>
                <c:pt idx="473">
                  <c:v>142.69999999999999</c:v>
                </c:pt>
                <c:pt idx="474">
                  <c:v>142.69999999999999</c:v>
                </c:pt>
                <c:pt idx="475">
                  <c:v>142.69999999999999</c:v>
                </c:pt>
                <c:pt idx="476">
                  <c:v>142.69999999999999</c:v>
                </c:pt>
                <c:pt idx="477">
                  <c:v>142.69999999999999</c:v>
                </c:pt>
                <c:pt idx="478">
                  <c:v>142.69999999999999</c:v>
                </c:pt>
                <c:pt idx="479">
                  <c:v>142.69999999999999</c:v>
                </c:pt>
                <c:pt idx="480">
                  <c:v>142.69999999999999</c:v>
                </c:pt>
                <c:pt idx="481">
                  <c:v>142.69999999999999</c:v>
                </c:pt>
                <c:pt idx="482">
                  <c:v>142.69999999999999</c:v>
                </c:pt>
                <c:pt idx="483">
                  <c:v>142.69999999999999</c:v>
                </c:pt>
                <c:pt idx="484">
                  <c:v>142.69999999999999</c:v>
                </c:pt>
                <c:pt idx="485">
                  <c:v>142.69999999999999</c:v>
                </c:pt>
                <c:pt idx="486">
                  <c:v>142.69999999999999</c:v>
                </c:pt>
                <c:pt idx="487">
                  <c:v>142.69999999999999</c:v>
                </c:pt>
                <c:pt idx="488">
                  <c:v>142.69999999999999</c:v>
                </c:pt>
                <c:pt idx="489">
                  <c:v>142.69999999999999</c:v>
                </c:pt>
                <c:pt idx="490">
                  <c:v>142.69999999999999</c:v>
                </c:pt>
                <c:pt idx="491">
                  <c:v>142.69999999999999</c:v>
                </c:pt>
                <c:pt idx="492">
                  <c:v>142.69999999999999</c:v>
                </c:pt>
                <c:pt idx="493">
                  <c:v>142.69999999999999</c:v>
                </c:pt>
                <c:pt idx="494">
                  <c:v>142.69999999999999</c:v>
                </c:pt>
                <c:pt idx="495">
                  <c:v>142.69999999999999</c:v>
                </c:pt>
                <c:pt idx="496">
                  <c:v>142.69999999999999</c:v>
                </c:pt>
                <c:pt idx="497">
                  <c:v>142.69999999999999</c:v>
                </c:pt>
                <c:pt idx="498">
                  <c:v>142.69999999999999</c:v>
                </c:pt>
                <c:pt idx="499">
                  <c:v>142.69999999999999</c:v>
                </c:pt>
                <c:pt idx="500">
                  <c:v>142.69999999999999</c:v>
                </c:pt>
                <c:pt idx="501">
                  <c:v>142.69999999999999</c:v>
                </c:pt>
                <c:pt idx="502">
                  <c:v>142.69999999999999</c:v>
                </c:pt>
                <c:pt idx="503">
                  <c:v>142.69999999999999</c:v>
                </c:pt>
                <c:pt idx="504">
                  <c:v>142.69999999999999</c:v>
                </c:pt>
                <c:pt idx="505">
                  <c:v>142.69999999999999</c:v>
                </c:pt>
                <c:pt idx="506">
                  <c:v>142.69999999999999</c:v>
                </c:pt>
                <c:pt idx="507">
                  <c:v>142.69999999999999</c:v>
                </c:pt>
                <c:pt idx="508">
                  <c:v>142.69999999999999</c:v>
                </c:pt>
                <c:pt idx="509">
                  <c:v>142.69999999999999</c:v>
                </c:pt>
                <c:pt idx="510">
                  <c:v>142.69999999999999</c:v>
                </c:pt>
                <c:pt idx="511">
                  <c:v>142.69999999999999</c:v>
                </c:pt>
                <c:pt idx="512">
                  <c:v>142.69999999999999</c:v>
                </c:pt>
                <c:pt idx="513">
                  <c:v>142.69999999999999</c:v>
                </c:pt>
                <c:pt idx="514">
                  <c:v>142.69999999999999</c:v>
                </c:pt>
                <c:pt idx="515">
                  <c:v>142.69999999999999</c:v>
                </c:pt>
                <c:pt idx="516">
                  <c:v>142.69999999999999</c:v>
                </c:pt>
                <c:pt idx="517">
                  <c:v>142.69999999999999</c:v>
                </c:pt>
                <c:pt idx="518">
                  <c:v>142.69999999999999</c:v>
                </c:pt>
                <c:pt idx="519">
                  <c:v>142.69999999999999</c:v>
                </c:pt>
                <c:pt idx="520">
                  <c:v>142.69999999999999</c:v>
                </c:pt>
                <c:pt idx="521">
                  <c:v>142.69999999999999</c:v>
                </c:pt>
                <c:pt idx="522">
                  <c:v>142.69999999999999</c:v>
                </c:pt>
                <c:pt idx="523">
                  <c:v>142.69999999999999</c:v>
                </c:pt>
                <c:pt idx="524">
                  <c:v>142.69999999999999</c:v>
                </c:pt>
                <c:pt idx="525">
                  <c:v>142.69999999999999</c:v>
                </c:pt>
                <c:pt idx="526">
                  <c:v>142.69999999999999</c:v>
                </c:pt>
                <c:pt idx="527">
                  <c:v>142.69999999999999</c:v>
                </c:pt>
                <c:pt idx="528">
                  <c:v>142.69999999999999</c:v>
                </c:pt>
                <c:pt idx="529">
                  <c:v>142.69999999999999</c:v>
                </c:pt>
                <c:pt idx="530">
                  <c:v>142.69999999999999</c:v>
                </c:pt>
                <c:pt idx="531">
                  <c:v>142.69999999999999</c:v>
                </c:pt>
                <c:pt idx="532">
                  <c:v>142.69999999999999</c:v>
                </c:pt>
                <c:pt idx="533">
                  <c:v>142.69999999999999</c:v>
                </c:pt>
                <c:pt idx="534">
                  <c:v>142.69999999999999</c:v>
                </c:pt>
                <c:pt idx="535">
                  <c:v>142.69999999999999</c:v>
                </c:pt>
                <c:pt idx="536">
                  <c:v>142.69999999999999</c:v>
                </c:pt>
                <c:pt idx="537">
                  <c:v>142.69999999999999</c:v>
                </c:pt>
                <c:pt idx="538">
                  <c:v>142.69999999999999</c:v>
                </c:pt>
                <c:pt idx="539">
                  <c:v>142.69999999999999</c:v>
                </c:pt>
                <c:pt idx="540">
                  <c:v>142.69999999999999</c:v>
                </c:pt>
                <c:pt idx="541">
                  <c:v>142.69999999999999</c:v>
                </c:pt>
                <c:pt idx="542">
                  <c:v>142.69999999999999</c:v>
                </c:pt>
                <c:pt idx="543">
                  <c:v>142.69999999999999</c:v>
                </c:pt>
                <c:pt idx="544">
                  <c:v>142.69999999999999</c:v>
                </c:pt>
                <c:pt idx="545">
                  <c:v>142.69999999999999</c:v>
                </c:pt>
                <c:pt idx="546">
                  <c:v>142.69999999999999</c:v>
                </c:pt>
                <c:pt idx="547">
                  <c:v>142.69999999999999</c:v>
                </c:pt>
                <c:pt idx="548">
                  <c:v>142.69999999999999</c:v>
                </c:pt>
                <c:pt idx="549">
                  <c:v>142.69999999999999</c:v>
                </c:pt>
                <c:pt idx="550">
                  <c:v>142.69999999999999</c:v>
                </c:pt>
                <c:pt idx="551">
                  <c:v>142.69999999999999</c:v>
                </c:pt>
                <c:pt idx="552">
                  <c:v>142.69999999999999</c:v>
                </c:pt>
                <c:pt idx="553">
                  <c:v>142.69999999999999</c:v>
                </c:pt>
                <c:pt idx="554">
                  <c:v>142.69999999999999</c:v>
                </c:pt>
                <c:pt idx="555">
                  <c:v>142.69999999999999</c:v>
                </c:pt>
                <c:pt idx="556">
                  <c:v>142.69999999999999</c:v>
                </c:pt>
                <c:pt idx="557">
                  <c:v>142.69999999999999</c:v>
                </c:pt>
                <c:pt idx="558">
                  <c:v>142.69999999999999</c:v>
                </c:pt>
                <c:pt idx="559">
                  <c:v>142.69999999999999</c:v>
                </c:pt>
                <c:pt idx="560">
                  <c:v>142.69999999999999</c:v>
                </c:pt>
                <c:pt idx="561">
                  <c:v>142.69999999999999</c:v>
                </c:pt>
                <c:pt idx="562">
                  <c:v>142.69999999999999</c:v>
                </c:pt>
                <c:pt idx="563">
                  <c:v>142.69999999999999</c:v>
                </c:pt>
                <c:pt idx="564">
                  <c:v>142.69999999999999</c:v>
                </c:pt>
                <c:pt idx="565">
                  <c:v>142.69999999999999</c:v>
                </c:pt>
                <c:pt idx="566">
                  <c:v>142.69999999999999</c:v>
                </c:pt>
                <c:pt idx="567">
                  <c:v>142.69999999999999</c:v>
                </c:pt>
                <c:pt idx="568">
                  <c:v>142.69999999999999</c:v>
                </c:pt>
                <c:pt idx="569">
                  <c:v>142.69999999999999</c:v>
                </c:pt>
                <c:pt idx="570">
                  <c:v>142.69999999999999</c:v>
                </c:pt>
                <c:pt idx="571">
                  <c:v>142.69999999999999</c:v>
                </c:pt>
                <c:pt idx="572">
                  <c:v>142.69999999999999</c:v>
                </c:pt>
                <c:pt idx="573">
                  <c:v>142.69999999999999</c:v>
                </c:pt>
                <c:pt idx="574">
                  <c:v>142.69999999999999</c:v>
                </c:pt>
                <c:pt idx="575">
                  <c:v>142.69999999999999</c:v>
                </c:pt>
                <c:pt idx="576">
                  <c:v>142.69999999999999</c:v>
                </c:pt>
                <c:pt idx="577">
                  <c:v>142.69999999999999</c:v>
                </c:pt>
                <c:pt idx="578">
                  <c:v>142.69999999999999</c:v>
                </c:pt>
                <c:pt idx="579">
                  <c:v>142.69999999999999</c:v>
                </c:pt>
                <c:pt idx="580">
                  <c:v>142.69999999999999</c:v>
                </c:pt>
                <c:pt idx="581">
                  <c:v>142.69999999999999</c:v>
                </c:pt>
                <c:pt idx="582">
                  <c:v>142.69999999999999</c:v>
                </c:pt>
                <c:pt idx="583">
                  <c:v>142.69999999999999</c:v>
                </c:pt>
                <c:pt idx="584">
                  <c:v>142.69999999999999</c:v>
                </c:pt>
                <c:pt idx="585">
                  <c:v>142.69999999999999</c:v>
                </c:pt>
                <c:pt idx="586">
                  <c:v>142.69999999999999</c:v>
                </c:pt>
                <c:pt idx="587">
                  <c:v>142.69999999999999</c:v>
                </c:pt>
                <c:pt idx="588">
                  <c:v>142.69999999999999</c:v>
                </c:pt>
                <c:pt idx="589">
                  <c:v>142.69999999999999</c:v>
                </c:pt>
                <c:pt idx="590">
                  <c:v>142.69999999999999</c:v>
                </c:pt>
                <c:pt idx="591">
                  <c:v>142.69999999999999</c:v>
                </c:pt>
                <c:pt idx="592">
                  <c:v>142.69999999999999</c:v>
                </c:pt>
                <c:pt idx="593">
                  <c:v>142.69999999999999</c:v>
                </c:pt>
                <c:pt idx="594">
                  <c:v>142.69999999999999</c:v>
                </c:pt>
                <c:pt idx="595">
                  <c:v>142.69999999999999</c:v>
                </c:pt>
                <c:pt idx="596">
                  <c:v>142.69999999999999</c:v>
                </c:pt>
                <c:pt idx="597">
                  <c:v>142.69999999999999</c:v>
                </c:pt>
                <c:pt idx="598">
                  <c:v>142.69999999999999</c:v>
                </c:pt>
                <c:pt idx="599">
                  <c:v>142.69999999999999</c:v>
                </c:pt>
                <c:pt idx="600">
                  <c:v>142.69999999999999</c:v>
                </c:pt>
                <c:pt idx="601">
                  <c:v>142.69999999999999</c:v>
                </c:pt>
                <c:pt idx="602">
                  <c:v>142.69999999999999</c:v>
                </c:pt>
                <c:pt idx="603">
                  <c:v>142.69999999999999</c:v>
                </c:pt>
                <c:pt idx="604">
                  <c:v>142.69999999999999</c:v>
                </c:pt>
                <c:pt idx="605">
                  <c:v>142.69999999999999</c:v>
                </c:pt>
                <c:pt idx="606">
                  <c:v>142.69999999999999</c:v>
                </c:pt>
                <c:pt idx="607">
                  <c:v>142.69999999999999</c:v>
                </c:pt>
                <c:pt idx="608">
                  <c:v>142.69999999999999</c:v>
                </c:pt>
                <c:pt idx="609">
                  <c:v>142.69999999999999</c:v>
                </c:pt>
                <c:pt idx="610">
                  <c:v>142.69999999999999</c:v>
                </c:pt>
                <c:pt idx="611">
                  <c:v>142.69999999999999</c:v>
                </c:pt>
                <c:pt idx="612">
                  <c:v>142.69999999999999</c:v>
                </c:pt>
                <c:pt idx="613">
                  <c:v>142.69999999999999</c:v>
                </c:pt>
                <c:pt idx="614">
                  <c:v>142.69999999999999</c:v>
                </c:pt>
                <c:pt idx="615">
                  <c:v>142.69999999999999</c:v>
                </c:pt>
                <c:pt idx="616">
                  <c:v>142.69999999999999</c:v>
                </c:pt>
                <c:pt idx="617">
                  <c:v>142.69999999999999</c:v>
                </c:pt>
                <c:pt idx="618">
                  <c:v>142.69999999999999</c:v>
                </c:pt>
                <c:pt idx="619">
                  <c:v>142.69999999999999</c:v>
                </c:pt>
                <c:pt idx="620">
                  <c:v>142.69999999999999</c:v>
                </c:pt>
                <c:pt idx="621">
                  <c:v>142.69999999999999</c:v>
                </c:pt>
                <c:pt idx="622">
                  <c:v>142.69999999999999</c:v>
                </c:pt>
                <c:pt idx="623">
                  <c:v>142.69999999999999</c:v>
                </c:pt>
                <c:pt idx="624">
                  <c:v>142.69999999999999</c:v>
                </c:pt>
                <c:pt idx="625">
                  <c:v>142.69999999999999</c:v>
                </c:pt>
                <c:pt idx="626">
                  <c:v>142.69999999999999</c:v>
                </c:pt>
                <c:pt idx="627">
                  <c:v>142.69999999999999</c:v>
                </c:pt>
                <c:pt idx="628">
                  <c:v>142.69999999999999</c:v>
                </c:pt>
                <c:pt idx="629">
                  <c:v>142.69999999999999</c:v>
                </c:pt>
                <c:pt idx="630">
                  <c:v>142.69999999999999</c:v>
                </c:pt>
                <c:pt idx="631">
                  <c:v>142.69999999999999</c:v>
                </c:pt>
                <c:pt idx="632">
                  <c:v>142.69999999999999</c:v>
                </c:pt>
                <c:pt idx="633">
                  <c:v>142.69999999999999</c:v>
                </c:pt>
                <c:pt idx="634">
                  <c:v>142.69999999999999</c:v>
                </c:pt>
                <c:pt idx="635">
                  <c:v>142.69999999999999</c:v>
                </c:pt>
                <c:pt idx="636">
                  <c:v>142.69999999999999</c:v>
                </c:pt>
                <c:pt idx="637">
                  <c:v>142.69999999999999</c:v>
                </c:pt>
                <c:pt idx="638">
                  <c:v>142.69999999999999</c:v>
                </c:pt>
                <c:pt idx="639">
                  <c:v>142.69999999999999</c:v>
                </c:pt>
                <c:pt idx="640">
                  <c:v>142.69999999999999</c:v>
                </c:pt>
                <c:pt idx="641">
                  <c:v>142.69999999999999</c:v>
                </c:pt>
                <c:pt idx="642">
                  <c:v>142.69999999999999</c:v>
                </c:pt>
                <c:pt idx="643">
                  <c:v>142.69999999999999</c:v>
                </c:pt>
                <c:pt idx="644">
                  <c:v>142.69999999999999</c:v>
                </c:pt>
                <c:pt idx="645">
                  <c:v>142.69999999999999</c:v>
                </c:pt>
                <c:pt idx="646">
                  <c:v>142.69999999999999</c:v>
                </c:pt>
                <c:pt idx="647">
                  <c:v>142.69999999999999</c:v>
                </c:pt>
                <c:pt idx="648">
                  <c:v>142.69999999999999</c:v>
                </c:pt>
                <c:pt idx="649">
                  <c:v>142.69999999999999</c:v>
                </c:pt>
                <c:pt idx="650">
                  <c:v>142.69999999999999</c:v>
                </c:pt>
                <c:pt idx="651">
                  <c:v>142.69999999999999</c:v>
                </c:pt>
                <c:pt idx="652">
                  <c:v>142.69999999999999</c:v>
                </c:pt>
                <c:pt idx="653">
                  <c:v>142.69999999999999</c:v>
                </c:pt>
                <c:pt idx="654">
                  <c:v>142.69999999999999</c:v>
                </c:pt>
                <c:pt idx="655">
                  <c:v>142.69999999999999</c:v>
                </c:pt>
                <c:pt idx="656">
                  <c:v>142.69999999999999</c:v>
                </c:pt>
                <c:pt idx="657">
                  <c:v>142.69999999999999</c:v>
                </c:pt>
                <c:pt idx="658">
                  <c:v>142.69999999999999</c:v>
                </c:pt>
                <c:pt idx="659">
                  <c:v>142.69999999999999</c:v>
                </c:pt>
                <c:pt idx="660">
                  <c:v>142.69999999999999</c:v>
                </c:pt>
                <c:pt idx="661">
                  <c:v>142.69999999999999</c:v>
                </c:pt>
                <c:pt idx="662">
                  <c:v>142.69999999999999</c:v>
                </c:pt>
                <c:pt idx="663">
                  <c:v>142.69999999999999</c:v>
                </c:pt>
                <c:pt idx="664">
                  <c:v>142.69999999999999</c:v>
                </c:pt>
                <c:pt idx="665">
                  <c:v>142.69999999999999</c:v>
                </c:pt>
                <c:pt idx="666">
                  <c:v>142.69999999999999</c:v>
                </c:pt>
                <c:pt idx="667">
                  <c:v>142.69999999999999</c:v>
                </c:pt>
                <c:pt idx="668">
                  <c:v>142.69999999999999</c:v>
                </c:pt>
                <c:pt idx="669">
                  <c:v>142.69999999999999</c:v>
                </c:pt>
                <c:pt idx="670">
                  <c:v>142.69999999999999</c:v>
                </c:pt>
                <c:pt idx="671">
                  <c:v>142.69999999999999</c:v>
                </c:pt>
                <c:pt idx="672">
                  <c:v>142.69999999999999</c:v>
                </c:pt>
                <c:pt idx="673">
                  <c:v>142.69999999999999</c:v>
                </c:pt>
                <c:pt idx="674">
                  <c:v>142.69999999999999</c:v>
                </c:pt>
                <c:pt idx="675">
                  <c:v>142.69999999999999</c:v>
                </c:pt>
                <c:pt idx="676">
                  <c:v>142.69999999999999</c:v>
                </c:pt>
                <c:pt idx="677">
                  <c:v>142.69999999999999</c:v>
                </c:pt>
                <c:pt idx="678">
                  <c:v>142.69999999999999</c:v>
                </c:pt>
                <c:pt idx="679">
                  <c:v>142.69999999999999</c:v>
                </c:pt>
                <c:pt idx="680">
                  <c:v>142.69999999999999</c:v>
                </c:pt>
                <c:pt idx="681">
                  <c:v>142.69999999999999</c:v>
                </c:pt>
                <c:pt idx="682">
                  <c:v>142.69999999999999</c:v>
                </c:pt>
                <c:pt idx="683">
                  <c:v>142.69999999999999</c:v>
                </c:pt>
                <c:pt idx="684">
                  <c:v>142.69999999999999</c:v>
                </c:pt>
                <c:pt idx="685">
                  <c:v>142.69999999999999</c:v>
                </c:pt>
                <c:pt idx="686">
                  <c:v>142.69999999999999</c:v>
                </c:pt>
                <c:pt idx="687">
                  <c:v>142.69999999999999</c:v>
                </c:pt>
                <c:pt idx="688">
                  <c:v>142.69999999999999</c:v>
                </c:pt>
                <c:pt idx="689">
                  <c:v>142.69999999999999</c:v>
                </c:pt>
                <c:pt idx="690">
                  <c:v>142.69999999999999</c:v>
                </c:pt>
                <c:pt idx="691">
                  <c:v>142.69999999999999</c:v>
                </c:pt>
                <c:pt idx="692">
                  <c:v>142.69999999999999</c:v>
                </c:pt>
                <c:pt idx="693">
                  <c:v>142.69999999999999</c:v>
                </c:pt>
                <c:pt idx="694">
                  <c:v>142.69999999999999</c:v>
                </c:pt>
                <c:pt idx="695">
                  <c:v>142.69999999999999</c:v>
                </c:pt>
                <c:pt idx="696">
                  <c:v>142.69999999999999</c:v>
                </c:pt>
                <c:pt idx="697">
                  <c:v>142.69999999999999</c:v>
                </c:pt>
                <c:pt idx="698">
                  <c:v>142.69999999999999</c:v>
                </c:pt>
                <c:pt idx="699">
                  <c:v>142.69999999999999</c:v>
                </c:pt>
                <c:pt idx="700">
                  <c:v>142.69999999999999</c:v>
                </c:pt>
                <c:pt idx="701">
                  <c:v>142.69999999999999</c:v>
                </c:pt>
                <c:pt idx="702">
                  <c:v>142.69999999999999</c:v>
                </c:pt>
                <c:pt idx="703">
                  <c:v>142.69999999999999</c:v>
                </c:pt>
                <c:pt idx="704">
                  <c:v>142.69999999999999</c:v>
                </c:pt>
                <c:pt idx="705">
                  <c:v>142.69999999999999</c:v>
                </c:pt>
                <c:pt idx="706">
                  <c:v>142.69999999999999</c:v>
                </c:pt>
                <c:pt idx="707">
                  <c:v>142.69999999999999</c:v>
                </c:pt>
                <c:pt idx="708">
                  <c:v>142.69999999999999</c:v>
                </c:pt>
                <c:pt idx="709">
                  <c:v>142.69999999999999</c:v>
                </c:pt>
                <c:pt idx="710">
                  <c:v>142.69999999999999</c:v>
                </c:pt>
                <c:pt idx="711">
                  <c:v>142.69999999999999</c:v>
                </c:pt>
                <c:pt idx="712">
                  <c:v>142.69999999999999</c:v>
                </c:pt>
                <c:pt idx="713">
                  <c:v>142.69999999999999</c:v>
                </c:pt>
                <c:pt idx="714">
                  <c:v>142.69999999999999</c:v>
                </c:pt>
                <c:pt idx="715">
                  <c:v>142.69999999999999</c:v>
                </c:pt>
                <c:pt idx="716">
                  <c:v>142.69999999999999</c:v>
                </c:pt>
                <c:pt idx="717">
                  <c:v>142.69999999999999</c:v>
                </c:pt>
                <c:pt idx="718">
                  <c:v>142.69999999999999</c:v>
                </c:pt>
                <c:pt idx="719">
                  <c:v>142.69999999999999</c:v>
                </c:pt>
                <c:pt idx="720">
                  <c:v>142.69999999999999</c:v>
                </c:pt>
                <c:pt idx="721">
                  <c:v>142.69999999999999</c:v>
                </c:pt>
                <c:pt idx="722">
                  <c:v>142.69999999999999</c:v>
                </c:pt>
                <c:pt idx="723">
                  <c:v>142.69999999999999</c:v>
                </c:pt>
                <c:pt idx="724">
                  <c:v>142.69999999999999</c:v>
                </c:pt>
                <c:pt idx="725">
                  <c:v>142.69999999999999</c:v>
                </c:pt>
                <c:pt idx="726">
                  <c:v>142.69999999999999</c:v>
                </c:pt>
                <c:pt idx="727">
                  <c:v>142.69999999999999</c:v>
                </c:pt>
                <c:pt idx="728">
                  <c:v>142.69999999999999</c:v>
                </c:pt>
                <c:pt idx="729">
                  <c:v>142.69999999999999</c:v>
                </c:pt>
                <c:pt idx="730">
                  <c:v>142.69999999999999</c:v>
                </c:pt>
                <c:pt idx="731">
                  <c:v>142.69999999999999</c:v>
                </c:pt>
                <c:pt idx="732">
                  <c:v>142.69999999999999</c:v>
                </c:pt>
                <c:pt idx="733">
                  <c:v>142.69999999999999</c:v>
                </c:pt>
                <c:pt idx="734">
                  <c:v>142.69999999999999</c:v>
                </c:pt>
                <c:pt idx="735">
                  <c:v>142.69999999999999</c:v>
                </c:pt>
                <c:pt idx="736">
                  <c:v>142.69999999999999</c:v>
                </c:pt>
                <c:pt idx="737">
                  <c:v>142.69999999999999</c:v>
                </c:pt>
                <c:pt idx="738">
                  <c:v>142.69999999999999</c:v>
                </c:pt>
                <c:pt idx="739">
                  <c:v>142.69999999999999</c:v>
                </c:pt>
                <c:pt idx="740">
                  <c:v>142.69999999999999</c:v>
                </c:pt>
                <c:pt idx="741">
                  <c:v>142.69999999999999</c:v>
                </c:pt>
                <c:pt idx="742">
                  <c:v>142.69999999999999</c:v>
                </c:pt>
                <c:pt idx="743">
                  <c:v>142.69999999999999</c:v>
                </c:pt>
                <c:pt idx="744">
                  <c:v>142.69999999999999</c:v>
                </c:pt>
                <c:pt idx="745">
                  <c:v>142.69999999999999</c:v>
                </c:pt>
                <c:pt idx="746">
                  <c:v>142.69999999999999</c:v>
                </c:pt>
                <c:pt idx="747">
                  <c:v>142.69999999999999</c:v>
                </c:pt>
                <c:pt idx="748">
                  <c:v>142.69999999999999</c:v>
                </c:pt>
                <c:pt idx="749">
                  <c:v>142.69999999999999</c:v>
                </c:pt>
                <c:pt idx="750">
                  <c:v>142.69999999999999</c:v>
                </c:pt>
                <c:pt idx="751">
                  <c:v>142.69999999999999</c:v>
                </c:pt>
                <c:pt idx="752">
                  <c:v>142.69999999999999</c:v>
                </c:pt>
                <c:pt idx="753">
                  <c:v>142.69999999999999</c:v>
                </c:pt>
                <c:pt idx="754">
                  <c:v>142.69999999999999</c:v>
                </c:pt>
                <c:pt idx="755">
                  <c:v>142.69999999999999</c:v>
                </c:pt>
                <c:pt idx="756">
                  <c:v>142.69999999999999</c:v>
                </c:pt>
                <c:pt idx="757">
                  <c:v>142.69999999999999</c:v>
                </c:pt>
                <c:pt idx="758">
                  <c:v>142.69999999999999</c:v>
                </c:pt>
                <c:pt idx="759">
                  <c:v>142.69999999999999</c:v>
                </c:pt>
                <c:pt idx="760">
                  <c:v>142.69999999999999</c:v>
                </c:pt>
                <c:pt idx="761">
                  <c:v>142.69999999999999</c:v>
                </c:pt>
                <c:pt idx="762">
                  <c:v>142.69999999999999</c:v>
                </c:pt>
                <c:pt idx="763">
                  <c:v>142.69999999999999</c:v>
                </c:pt>
                <c:pt idx="764">
                  <c:v>142.69999999999999</c:v>
                </c:pt>
                <c:pt idx="765">
                  <c:v>142.69999999999999</c:v>
                </c:pt>
                <c:pt idx="766">
                  <c:v>142.69999999999999</c:v>
                </c:pt>
                <c:pt idx="767">
                  <c:v>142.69999999999999</c:v>
                </c:pt>
                <c:pt idx="768">
                  <c:v>142.69999999999999</c:v>
                </c:pt>
                <c:pt idx="769">
                  <c:v>142.69999999999999</c:v>
                </c:pt>
                <c:pt idx="770">
                  <c:v>142.69999999999999</c:v>
                </c:pt>
                <c:pt idx="771">
                  <c:v>142.69999999999999</c:v>
                </c:pt>
                <c:pt idx="772">
                  <c:v>142.69999999999999</c:v>
                </c:pt>
                <c:pt idx="773">
                  <c:v>142.69999999999999</c:v>
                </c:pt>
                <c:pt idx="774">
                  <c:v>142.69999999999999</c:v>
                </c:pt>
                <c:pt idx="775">
                  <c:v>142.69999999999999</c:v>
                </c:pt>
                <c:pt idx="776">
                  <c:v>142.69999999999999</c:v>
                </c:pt>
                <c:pt idx="777">
                  <c:v>142.69999999999999</c:v>
                </c:pt>
                <c:pt idx="778">
                  <c:v>142.69999999999999</c:v>
                </c:pt>
                <c:pt idx="779">
                  <c:v>142.69999999999999</c:v>
                </c:pt>
                <c:pt idx="780">
                  <c:v>142.69999999999999</c:v>
                </c:pt>
                <c:pt idx="781">
                  <c:v>142.69999999999999</c:v>
                </c:pt>
                <c:pt idx="782">
                  <c:v>142.69999999999999</c:v>
                </c:pt>
                <c:pt idx="783">
                  <c:v>142.69999999999999</c:v>
                </c:pt>
                <c:pt idx="784">
                  <c:v>142.69999999999999</c:v>
                </c:pt>
                <c:pt idx="785">
                  <c:v>142.69999999999999</c:v>
                </c:pt>
                <c:pt idx="786">
                  <c:v>142.69999999999999</c:v>
                </c:pt>
                <c:pt idx="787">
                  <c:v>142.69999999999999</c:v>
                </c:pt>
                <c:pt idx="788">
                  <c:v>142.69999999999999</c:v>
                </c:pt>
                <c:pt idx="789">
                  <c:v>142.69999999999999</c:v>
                </c:pt>
                <c:pt idx="790">
                  <c:v>142.69999999999999</c:v>
                </c:pt>
                <c:pt idx="791">
                  <c:v>142.69999999999999</c:v>
                </c:pt>
                <c:pt idx="792">
                  <c:v>142.69999999999999</c:v>
                </c:pt>
                <c:pt idx="793">
                  <c:v>142.69999999999999</c:v>
                </c:pt>
                <c:pt idx="794">
                  <c:v>142.69999999999999</c:v>
                </c:pt>
                <c:pt idx="795">
                  <c:v>142.69999999999999</c:v>
                </c:pt>
                <c:pt idx="796">
                  <c:v>142.69999999999999</c:v>
                </c:pt>
                <c:pt idx="797">
                  <c:v>142.69999999999999</c:v>
                </c:pt>
                <c:pt idx="798">
                  <c:v>142.69999999999999</c:v>
                </c:pt>
                <c:pt idx="799">
                  <c:v>142.69999999999999</c:v>
                </c:pt>
                <c:pt idx="800">
                  <c:v>142.69999999999999</c:v>
                </c:pt>
                <c:pt idx="801">
                  <c:v>142.69999999999999</c:v>
                </c:pt>
                <c:pt idx="802">
                  <c:v>142.69999999999999</c:v>
                </c:pt>
                <c:pt idx="803">
                  <c:v>142.69999999999999</c:v>
                </c:pt>
                <c:pt idx="804">
                  <c:v>142.69999999999999</c:v>
                </c:pt>
                <c:pt idx="805">
                  <c:v>142.69999999999999</c:v>
                </c:pt>
                <c:pt idx="806">
                  <c:v>142.69999999999999</c:v>
                </c:pt>
                <c:pt idx="807">
                  <c:v>142.69999999999999</c:v>
                </c:pt>
                <c:pt idx="808">
                  <c:v>142.69999999999999</c:v>
                </c:pt>
                <c:pt idx="809">
                  <c:v>142.69999999999999</c:v>
                </c:pt>
                <c:pt idx="810">
                  <c:v>142.69999999999999</c:v>
                </c:pt>
                <c:pt idx="811">
                  <c:v>142.69999999999999</c:v>
                </c:pt>
                <c:pt idx="812">
                  <c:v>142.69999999999999</c:v>
                </c:pt>
                <c:pt idx="813">
                  <c:v>142.69999999999999</c:v>
                </c:pt>
                <c:pt idx="814">
                  <c:v>142.69999999999999</c:v>
                </c:pt>
                <c:pt idx="815">
                  <c:v>142.69999999999999</c:v>
                </c:pt>
                <c:pt idx="816">
                  <c:v>142.69999999999999</c:v>
                </c:pt>
                <c:pt idx="817">
                  <c:v>142.69999999999999</c:v>
                </c:pt>
                <c:pt idx="818">
                  <c:v>142.69999999999999</c:v>
                </c:pt>
                <c:pt idx="819">
                  <c:v>142.69999999999999</c:v>
                </c:pt>
                <c:pt idx="820">
                  <c:v>142.69999999999999</c:v>
                </c:pt>
                <c:pt idx="821">
                  <c:v>142.69999999999999</c:v>
                </c:pt>
                <c:pt idx="822">
                  <c:v>142.69999999999999</c:v>
                </c:pt>
                <c:pt idx="823">
                  <c:v>142.69999999999999</c:v>
                </c:pt>
                <c:pt idx="824">
                  <c:v>142.69999999999999</c:v>
                </c:pt>
                <c:pt idx="825">
                  <c:v>142.69999999999999</c:v>
                </c:pt>
                <c:pt idx="826">
                  <c:v>142.69999999999999</c:v>
                </c:pt>
                <c:pt idx="827">
                  <c:v>142.69999999999999</c:v>
                </c:pt>
                <c:pt idx="828">
                  <c:v>142.69999999999999</c:v>
                </c:pt>
                <c:pt idx="829">
                  <c:v>142.69999999999999</c:v>
                </c:pt>
                <c:pt idx="830">
                  <c:v>142.69999999999999</c:v>
                </c:pt>
                <c:pt idx="831">
                  <c:v>142.69999999999999</c:v>
                </c:pt>
                <c:pt idx="832">
                  <c:v>142.69999999999999</c:v>
                </c:pt>
                <c:pt idx="833">
                  <c:v>142.69999999999999</c:v>
                </c:pt>
                <c:pt idx="834">
                  <c:v>142.69999999999999</c:v>
                </c:pt>
                <c:pt idx="835">
                  <c:v>142.69999999999999</c:v>
                </c:pt>
                <c:pt idx="836">
                  <c:v>142.69999999999999</c:v>
                </c:pt>
                <c:pt idx="837">
                  <c:v>142.69999999999999</c:v>
                </c:pt>
                <c:pt idx="838">
                  <c:v>142.69999999999999</c:v>
                </c:pt>
                <c:pt idx="839">
                  <c:v>142.69999999999999</c:v>
                </c:pt>
                <c:pt idx="840">
                  <c:v>142.69999999999999</c:v>
                </c:pt>
                <c:pt idx="841">
                  <c:v>142.69999999999999</c:v>
                </c:pt>
                <c:pt idx="842">
                  <c:v>142.69999999999999</c:v>
                </c:pt>
                <c:pt idx="843">
                  <c:v>142.69999999999999</c:v>
                </c:pt>
                <c:pt idx="844">
                  <c:v>142.69999999999999</c:v>
                </c:pt>
                <c:pt idx="845">
                  <c:v>142.69999999999999</c:v>
                </c:pt>
                <c:pt idx="846">
                  <c:v>142.69999999999999</c:v>
                </c:pt>
                <c:pt idx="847">
                  <c:v>142.69999999999999</c:v>
                </c:pt>
                <c:pt idx="848">
                  <c:v>142.69999999999999</c:v>
                </c:pt>
                <c:pt idx="849">
                  <c:v>142.69999999999999</c:v>
                </c:pt>
                <c:pt idx="850">
                  <c:v>142.69999999999999</c:v>
                </c:pt>
                <c:pt idx="851">
                  <c:v>142.69999999999999</c:v>
                </c:pt>
                <c:pt idx="852">
                  <c:v>142.69999999999999</c:v>
                </c:pt>
                <c:pt idx="853">
                  <c:v>142.69999999999999</c:v>
                </c:pt>
                <c:pt idx="854">
                  <c:v>142.69999999999999</c:v>
                </c:pt>
                <c:pt idx="855">
                  <c:v>142.69999999999999</c:v>
                </c:pt>
                <c:pt idx="856">
                  <c:v>142.69999999999999</c:v>
                </c:pt>
                <c:pt idx="857">
                  <c:v>142.69999999999999</c:v>
                </c:pt>
                <c:pt idx="858">
                  <c:v>142.69999999999999</c:v>
                </c:pt>
                <c:pt idx="859">
                  <c:v>142.69999999999999</c:v>
                </c:pt>
                <c:pt idx="860">
                  <c:v>142.69999999999999</c:v>
                </c:pt>
                <c:pt idx="861">
                  <c:v>142.69999999999999</c:v>
                </c:pt>
                <c:pt idx="862">
                  <c:v>142.69999999999999</c:v>
                </c:pt>
                <c:pt idx="863">
                  <c:v>142.69999999999999</c:v>
                </c:pt>
                <c:pt idx="864">
                  <c:v>142.69999999999999</c:v>
                </c:pt>
                <c:pt idx="865">
                  <c:v>142.69999999999999</c:v>
                </c:pt>
                <c:pt idx="866">
                  <c:v>142.69999999999999</c:v>
                </c:pt>
                <c:pt idx="867">
                  <c:v>142.69999999999999</c:v>
                </c:pt>
                <c:pt idx="868">
                  <c:v>142.69999999999999</c:v>
                </c:pt>
                <c:pt idx="869">
                  <c:v>142.69999999999999</c:v>
                </c:pt>
                <c:pt idx="870">
                  <c:v>142.69999999999999</c:v>
                </c:pt>
                <c:pt idx="871">
                  <c:v>142.69999999999999</c:v>
                </c:pt>
                <c:pt idx="872">
                  <c:v>142.69999999999999</c:v>
                </c:pt>
                <c:pt idx="873">
                  <c:v>142.69999999999999</c:v>
                </c:pt>
                <c:pt idx="874">
                  <c:v>142.69999999999999</c:v>
                </c:pt>
                <c:pt idx="875">
                  <c:v>142.69999999999999</c:v>
                </c:pt>
                <c:pt idx="876">
                  <c:v>142.69999999999999</c:v>
                </c:pt>
                <c:pt idx="877">
                  <c:v>142.69999999999999</c:v>
                </c:pt>
                <c:pt idx="878">
                  <c:v>142.69999999999999</c:v>
                </c:pt>
                <c:pt idx="879">
                  <c:v>142.69999999999999</c:v>
                </c:pt>
                <c:pt idx="880">
                  <c:v>142.69999999999999</c:v>
                </c:pt>
                <c:pt idx="881">
                  <c:v>142.69999999999999</c:v>
                </c:pt>
                <c:pt idx="882">
                  <c:v>142.69999999999999</c:v>
                </c:pt>
                <c:pt idx="883">
                  <c:v>142.69999999999999</c:v>
                </c:pt>
                <c:pt idx="884">
                  <c:v>142.69999999999999</c:v>
                </c:pt>
                <c:pt idx="885">
                  <c:v>142.69999999999999</c:v>
                </c:pt>
                <c:pt idx="886">
                  <c:v>142.69999999999999</c:v>
                </c:pt>
                <c:pt idx="887">
                  <c:v>142.69999999999999</c:v>
                </c:pt>
                <c:pt idx="888">
                  <c:v>142.69999999999999</c:v>
                </c:pt>
                <c:pt idx="889">
                  <c:v>142.69999999999999</c:v>
                </c:pt>
                <c:pt idx="890">
                  <c:v>142.69999999999999</c:v>
                </c:pt>
                <c:pt idx="891">
                  <c:v>142.69999999999999</c:v>
                </c:pt>
                <c:pt idx="892">
                  <c:v>142.69999999999999</c:v>
                </c:pt>
                <c:pt idx="893">
                  <c:v>142.69999999999999</c:v>
                </c:pt>
                <c:pt idx="894">
                  <c:v>142.69999999999999</c:v>
                </c:pt>
                <c:pt idx="895">
                  <c:v>142.69999999999999</c:v>
                </c:pt>
                <c:pt idx="896">
                  <c:v>142.69999999999999</c:v>
                </c:pt>
                <c:pt idx="897">
                  <c:v>142.69999999999999</c:v>
                </c:pt>
                <c:pt idx="898">
                  <c:v>142.69999999999999</c:v>
                </c:pt>
                <c:pt idx="899">
                  <c:v>142.69999999999999</c:v>
                </c:pt>
                <c:pt idx="900">
                  <c:v>142.69999999999999</c:v>
                </c:pt>
                <c:pt idx="901">
                  <c:v>142.69999999999999</c:v>
                </c:pt>
                <c:pt idx="902">
                  <c:v>142.69999999999999</c:v>
                </c:pt>
                <c:pt idx="903">
                  <c:v>142.69999999999999</c:v>
                </c:pt>
                <c:pt idx="904">
                  <c:v>142.69999999999999</c:v>
                </c:pt>
                <c:pt idx="905">
                  <c:v>142.69999999999999</c:v>
                </c:pt>
                <c:pt idx="906">
                  <c:v>142.69999999999999</c:v>
                </c:pt>
                <c:pt idx="907">
                  <c:v>142.69999999999999</c:v>
                </c:pt>
                <c:pt idx="908">
                  <c:v>142.69999999999999</c:v>
                </c:pt>
                <c:pt idx="909">
                  <c:v>142.69999999999999</c:v>
                </c:pt>
                <c:pt idx="910">
                  <c:v>142.69999999999999</c:v>
                </c:pt>
                <c:pt idx="911">
                  <c:v>142.69999999999999</c:v>
                </c:pt>
                <c:pt idx="912">
                  <c:v>142.69999999999999</c:v>
                </c:pt>
                <c:pt idx="913">
                  <c:v>142.69999999999999</c:v>
                </c:pt>
                <c:pt idx="914">
                  <c:v>142.69999999999999</c:v>
                </c:pt>
                <c:pt idx="915">
                  <c:v>142.69999999999999</c:v>
                </c:pt>
                <c:pt idx="916">
                  <c:v>142.69999999999999</c:v>
                </c:pt>
                <c:pt idx="917">
                  <c:v>142.69999999999999</c:v>
                </c:pt>
                <c:pt idx="918">
                  <c:v>142.69999999999999</c:v>
                </c:pt>
                <c:pt idx="919">
                  <c:v>142.69999999999999</c:v>
                </c:pt>
                <c:pt idx="920">
                  <c:v>142.69999999999999</c:v>
                </c:pt>
                <c:pt idx="921">
                  <c:v>142.69999999999999</c:v>
                </c:pt>
                <c:pt idx="922">
                  <c:v>142.69999999999999</c:v>
                </c:pt>
                <c:pt idx="923">
                  <c:v>142.69999999999999</c:v>
                </c:pt>
                <c:pt idx="924">
                  <c:v>142.69999999999999</c:v>
                </c:pt>
                <c:pt idx="925">
                  <c:v>142.69999999999999</c:v>
                </c:pt>
                <c:pt idx="926">
                  <c:v>142.69999999999999</c:v>
                </c:pt>
                <c:pt idx="927">
                  <c:v>142.69999999999999</c:v>
                </c:pt>
                <c:pt idx="928">
                  <c:v>142.69999999999999</c:v>
                </c:pt>
                <c:pt idx="929">
                  <c:v>142.69999999999999</c:v>
                </c:pt>
                <c:pt idx="930">
                  <c:v>142.69999999999999</c:v>
                </c:pt>
                <c:pt idx="931">
                  <c:v>142.69999999999999</c:v>
                </c:pt>
                <c:pt idx="932">
                  <c:v>142.69999999999999</c:v>
                </c:pt>
                <c:pt idx="933">
                  <c:v>142.69999999999999</c:v>
                </c:pt>
                <c:pt idx="934">
                  <c:v>142.69999999999999</c:v>
                </c:pt>
                <c:pt idx="935">
                  <c:v>142.69999999999999</c:v>
                </c:pt>
                <c:pt idx="936">
                  <c:v>142.69999999999999</c:v>
                </c:pt>
                <c:pt idx="937">
                  <c:v>142.69999999999999</c:v>
                </c:pt>
                <c:pt idx="938">
                  <c:v>142.69999999999999</c:v>
                </c:pt>
                <c:pt idx="939">
                  <c:v>142.69999999999999</c:v>
                </c:pt>
                <c:pt idx="940">
                  <c:v>142.69999999999999</c:v>
                </c:pt>
                <c:pt idx="941">
                  <c:v>142.69999999999999</c:v>
                </c:pt>
                <c:pt idx="942">
                  <c:v>142.69999999999999</c:v>
                </c:pt>
                <c:pt idx="943">
                  <c:v>142.69999999999999</c:v>
                </c:pt>
                <c:pt idx="944">
                  <c:v>142.69999999999999</c:v>
                </c:pt>
                <c:pt idx="945">
                  <c:v>142.69999999999999</c:v>
                </c:pt>
                <c:pt idx="946">
                  <c:v>142.69999999999999</c:v>
                </c:pt>
                <c:pt idx="947">
                  <c:v>142.69999999999999</c:v>
                </c:pt>
                <c:pt idx="948">
                  <c:v>142.69999999999999</c:v>
                </c:pt>
                <c:pt idx="949">
                  <c:v>142.69999999999999</c:v>
                </c:pt>
                <c:pt idx="950">
                  <c:v>142.69999999999999</c:v>
                </c:pt>
                <c:pt idx="951">
                  <c:v>142.69999999999999</c:v>
                </c:pt>
                <c:pt idx="952">
                  <c:v>142.69999999999999</c:v>
                </c:pt>
                <c:pt idx="953">
                  <c:v>142.69999999999999</c:v>
                </c:pt>
                <c:pt idx="954">
                  <c:v>142.69999999999999</c:v>
                </c:pt>
                <c:pt idx="955">
                  <c:v>142.69999999999999</c:v>
                </c:pt>
                <c:pt idx="956">
                  <c:v>142.69999999999999</c:v>
                </c:pt>
                <c:pt idx="957">
                  <c:v>142.69999999999999</c:v>
                </c:pt>
                <c:pt idx="958">
                  <c:v>142.69999999999999</c:v>
                </c:pt>
                <c:pt idx="959">
                  <c:v>142.69999999999999</c:v>
                </c:pt>
                <c:pt idx="960">
                  <c:v>142.69999999999999</c:v>
                </c:pt>
                <c:pt idx="961">
                  <c:v>142.69999999999999</c:v>
                </c:pt>
                <c:pt idx="962">
                  <c:v>142.69999999999999</c:v>
                </c:pt>
                <c:pt idx="963">
                  <c:v>142.69999999999999</c:v>
                </c:pt>
                <c:pt idx="964">
                  <c:v>142.69999999999999</c:v>
                </c:pt>
                <c:pt idx="965">
                  <c:v>142.69999999999999</c:v>
                </c:pt>
                <c:pt idx="966">
                  <c:v>142.69999999999999</c:v>
                </c:pt>
                <c:pt idx="967">
                  <c:v>142.69999999999999</c:v>
                </c:pt>
                <c:pt idx="968">
                  <c:v>142.69999999999999</c:v>
                </c:pt>
                <c:pt idx="969">
                  <c:v>142.69999999999999</c:v>
                </c:pt>
                <c:pt idx="970">
                  <c:v>142.69999999999999</c:v>
                </c:pt>
                <c:pt idx="971">
                  <c:v>142.69999999999999</c:v>
                </c:pt>
                <c:pt idx="972">
                  <c:v>142.69999999999999</c:v>
                </c:pt>
                <c:pt idx="973">
                  <c:v>142.69999999999999</c:v>
                </c:pt>
                <c:pt idx="974">
                  <c:v>142.69999999999999</c:v>
                </c:pt>
                <c:pt idx="975">
                  <c:v>142.69999999999999</c:v>
                </c:pt>
                <c:pt idx="976">
                  <c:v>142.69999999999999</c:v>
                </c:pt>
                <c:pt idx="977">
                  <c:v>142.69999999999999</c:v>
                </c:pt>
                <c:pt idx="978">
                  <c:v>142.69999999999999</c:v>
                </c:pt>
                <c:pt idx="979">
                  <c:v>142.69999999999999</c:v>
                </c:pt>
                <c:pt idx="980">
                  <c:v>142.69999999999999</c:v>
                </c:pt>
                <c:pt idx="981">
                  <c:v>142.69999999999999</c:v>
                </c:pt>
                <c:pt idx="982">
                  <c:v>142.69999999999999</c:v>
                </c:pt>
                <c:pt idx="983">
                  <c:v>142.69999999999999</c:v>
                </c:pt>
                <c:pt idx="984">
                  <c:v>142.69999999999999</c:v>
                </c:pt>
                <c:pt idx="985">
                  <c:v>142.69999999999999</c:v>
                </c:pt>
                <c:pt idx="986">
                  <c:v>142.69999999999999</c:v>
                </c:pt>
                <c:pt idx="987">
                  <c:v>142.69999999999999</c:v>
                </c:pt>
                <c:pt idx="988">
                  <c:v>142.69999999999999</c:v>
                </c:pt>
                <c:pt idx="989">
                  <c:v>142.69999999999999</c:v>
                </c:pt>
                <c:pt idx="990">
                  <c:v>142.69999999999999</c:v>
                </c:pt>
                <c:pt idx="991">
                  <c:v>142.69999999999999</c:v>
                </c:pt>
                <c:pt idx="992">
                  <c:v>142.69999999999999</c:v>
                </c:pt>
                <c:pt idx="993">
                  <c:v>142.69999999999999</c:v>
                </c:pt>
                <c:pt idx="994">
                  <c:v>142.69999999999999</c:v>
                </c:pt>
                <c:pt idx="995">
                  <c:v>142.69999999999999</c:v>
                </c:pt>
                <c:pt idx="996">
                  <c:v>142.69999999999999</c:v>
                </c:pt>
                <c:pt idx="997">
                  <c:v>142.69999999999999</c:v>
                </c:pt>
                <c:pt idx="998">
                  <c:v>142.69999999999999</c:v>
                </c:pt>
                <c:pt idx="999">
                  <c:v>142.69999999999999</c:v>
                </c:pt>
                <c:pt idx="1000">
                  <c:v>142.69999999999999</c:v>
                </c:pt>
                <c:pt idx="1001">
                  <c:v>142.69999999999999</c:v>
                </c:pt>
                <c:pt idx="1002">
                  <c:v>142.69999999999999</c:v>
                </c:pt>
                <c:pt idx="1003">
                  <c:v>142.69999999999999</c:v>
                </c:pt>
                <c:pt idx="1004">
                  <c:v>142.69999999999999</c:v>
                </c:pt>
                <c:pt idx="1005">
                  <c:v>142.69999999999999</c:v>
                </c:pt>
                <c:pt idx="1006">
                  <c:v>142.69999999999999</c:v>
                </c:pt>
                <c:pt idx="1007">
                  <c:v>142.69999999999999</c:v>
                </c:pt>
                <c:pt idx="1008">
                  <c:v>142.69999999999999</c:v>
                </c:pt>
                <c:pt idx="1009">
                  <c:v>142.69999999999999</c:v>
                </c:pt>
                <c:pt idx="1010">
                  <c:v>142.69999999999999</c:v>
                </c:pt>
                <c:pt idx="1011">
                  <c:v>142.69999999999999</c:v>
                </c:pt>
                <c:pt idx="1012">
                  <c:v>142.69999999999999</c:v>
                </c:pt>
                <c:pt idx="1013">
                  <c:v>142.69999999999999</c:v>
                </c:pt>
                <c:pt idx="1014">
                  <c:v>142.69999999999999</c:v>
                </c:pt>
                <c:pt idx="1015">
                  <c:v>142.69999999999999</c:v>
                </c:pt>
                <c:pt idx="1016">
                  <c:v>142.69999999999999</c:v>
                </c:pt>
                <c:pt idx="1017">
                  <c:v>142.69999999999999</c:v>
                </c:pt>
                <c:pt idx="1018">
                  <c:v>142.69999999999999</c:v>
                </c:pt>
                <c:pt idx="1019">
                  <c:v>142.69999999999999</c:v>
                </c:pt>
                <c:pt idx="1020">
                  <c:v>142.69999999999999</c:v>
                </c:pt>
                <c:pt idx="1021">
                  <c:v>142.69999999999999</c:v>
                </c:pt>
                <c:pt idx="1022">
                  <c:v>142.69999999999999</c:v>
                </c:pt>
                <c:pt idx="1023">
                  <c:v>142.69999999999999</c:v>
                </c:pt>
                <c:pt idx="1024">
                  <c:v>142.69999999999999</c:v>
                </c:pt>
                <c:pt idx="1025">
                  <c:v>142.69999999999999</c:v>
                </c:pt>
                <c:pt idx="1026">
                  <c:v>142.69999999999999</c:v>
                </c:pt>
                <c:pt idx="1027">
                  <c:v>142.69999999999999</c:v>
                </c:pt>
                <c:pt idx="1028">
                  <c:v>142.69999999999999</c:v>
                </c:pt>
                <c:pt idx="1029">
                  <c:v>142.69999999999999</c:v>
                </c:pt>
                <c:pt idx="1030">
                  <c:v>142.69999999999999</c:v>
                </c:pt>
                <c:pt idx="1031">
                  <c:v>142.69999999999999</c:v>
                </c:pt>
                <c:pt idx="1032">
                  <c:v>142.69999999999999</c:v>
                </c:pt>
                <c:pt idx="1033">
                  <c:v>142.69999999999999</c:v>
                </c:pt>
                <c:pt idx="1034">
                  <c:v>142.69999999999999</c:v>
                </c:pt>
                <c:pt idx="1035">
                  <c:v>142.69999999999999</c:v>
                </c:pt>
                <c:pt idx="1036">
                  <c:v>142.69999999999999</c:v>
                </c:pt>
                <c:pt idx="1037">
                  <c:v>142.69999999999999</c:v>
                </c:pt>
                <c:pt idx="1038">
                  <c:v>142.69999999999999</c:v>
                </c:pt>
                <c:pt idx="1039">
                  <c:v>142.69999999999999</c:v>
                </c:pt>
                <c:pt idx="1040">
                  <c:v>142.69999999999999</c:v>
                </c:pt>
                <c:pt idx="1041">
                  <c:v>142.69999999999999</c:v>
                </c:pt>
                <c:pt idx="1042">
                  <c:v>142.69999999999999</c:v>
                </c:pt>
                <c:pt idx="1043">
                  <c:v>142.69999999999999</c:v>
                </c:pt>
                <c:pt idx="1044">
                  <c:v>142.69999999999999</c:v>
                </c:pt>
                <c:pt idx="1045">
                  <c:v>142.69999999999999</c:v>
                </c:pt>
                <c:pt idx="1046">
                  <c:v>142.69999999999999</c:v>
                </c:pt>
                <c:pt idx="1047">
                  <c:v>142.69999999999999</c:v>
                </c:pt>
                <c:pt idx="1048">
                  <c:v>142.69999999999999</c:v>
                </c:pt>
                <c:pt idx="1049">
                  <c:v>142.69999999999999</c:v>
                </c:pt>
                <c:pt idx="1050">
                  <c:v>142.69999999999999</c:v>
                </c:pt>
                <c:pt idx="1051">
                  <c:v>142.69999999999999</c:v>
                </c:pt>
                <c:pt idx="1052">
                  <c:v>142.69999999999999</c:v>
                </c:pt>
                <c:pt idx="1053">
                  <c:v>142.69999999999999</c:v>
                </c:pt>
                <c:pt idx="1054">
                  <c:v>142.69999999999999</c:v>
                </c:pt>
                <c:pt idx="1055">
                  <c:v>142.69999999999999</c:v>
                </c:pt>
                <c:pt idx="1056">
                  <c:v>142.69999999999999</c:v>
                </c:pt>
                <c:pt idx="1057">
                  <c:v>142.69999999999999</c:v>
                </c:pt>
                <c:pt idx="1058">
                  <c:v>142.69999999999999</c:v>
                </c:pt>
                <c:pt idx="1059">
                  <c:v>142.69999999999999</c:v>
                </c:pt>
                <c:pt idx="1060">
                  <c:v>142.69999999999999</c:v>
                </c:pt>
                <c:pt idx="1061">
                  <c:v>142.69999999999999</c:v>
                </c:pt>
                <c:pt idx="1062">
                  <c:v>142.69999999999999</c:v>
                </c:pt>
                <c:pt idx="1063">
                  <c:v>142.69999999999999</c:v>
                </c:pt>
                <c:pt idx="1064">
                  <c:v>142.69999999999999</c:v>
                </c:pt>
                <c:pt idx="1065">
                  <c:v>142.69999999999999</c:v>
                </c:pt>
                <c:pt idx="1066">
                  <c:v>142.69999999999999</c:v>
                </c:pt>
                <c:pt idx="1067">
                  <c:v>142.69999999999999</c:v>
                </c:pt>
                <c:pt idx="1068">
                  <c:v>142.69999999999999</c:v>
                </c:pt>
                <c:pt idx="1069">
                  <c:v>142.69999999999999</c:v>
                </c:pt>
                <c:pt idx="1070">
                  <c:v>142.69999999999999</c:v>
                </c:pt>
                <c:pt idx="1071">
                  <c:v>142.69999999999999</c:v>
                </c:pt>
                <c:pt idx="1072">
                  <c:v>142.69999999999999</c:v>
                </c:pt>
                <c:pt idx="1073">
                  <c:v>142.69999999999999</c:v>
                </c:pt>
                <c:pt idx="1074">
                  <c:v>142.69999999999999</c:v>
                </c:pt>
                <c:pt idx="1075">
                  <c:v>142.69999999999999</c:v>
                </c:pt>
                <c:pt idx="1076">
                  <c:v>142.69999999999999</c:v>
                </c:pt>
                <c:pt idx="1077">
                  <c:v>142.69999999999999</c:v>
                </c:pt>
                <c:pt idx="1078">
                  <c:v>142.69999999999999</c:v>
                </c:pt>
                <c:pt idx="1079">
                  <c:v>142.69999999999999</c:v>
                </c:pt>
                <c:pt idx="1080">
                  <c:v>142.69999999999999</c:v>
                </c:pt>
                <c:pt idx="1081">
                  <c:v>142.69999999999999</c:v>
                </c:pt>
                <c:pt idx="1082">
                  <c:v>142.69999999999999</c:v>
                </c:pt>
                <c:pt idx="1083">
                  <c:v>142.69999999999999</c:v>
                </c:pt>
                <c:pt idx="1084">
                  <c:v>142.69999999999999</c:v>
                </c:pt>
                <c:pt idx="1085">
                  <c:v>142.69999999999999</c:v>
                </c:pt>
                <c:pt idx="1086">
                  <c:v>142.69999999999999</c:v>
                </c:pt>
                <c:pt idx="1087">
                  <c:v>142.69999999999999</c:v>
                </c:pt>
                <c:pt idx="1088">
                  <c:v>142.69999999999999</c:v>
                </c:pt>
                <c:pt idx="1089">
                  <c:v>142.69999999999999</c:v>
                </c:pt>
                <c:pt idx="1090">
                  <c:v>142.69999999999999</c:v>
                </c:pt>
                <c:pt idx="1091">
                  <c:v>142.69999999999999</c:v>
                </c:pt>
                <c:pt idx="1092">
                  <c:v>142.69999999999999</c:v>
                </c:pt>
                <c:pt idx="1093">
                  <c:v>142.69999999999999</c:v>
                </c:pt>
                <c:pt idx="1094">
                  <c:v>142.69999999999999</c:v>
                </c:pt>
                <c:pt idx="1095">
                  <c:v>142.69999999999999</c:v>
                </c:pt>
                <c:pt idx="1096">
                  <c:v>142.69999999999999</c:v>
                </c:pt>
                <c:pt idx="1097">
                  <c:v>142.69999999999999</c:v>
                </c:pt>
                <c:pt idx="1098">
                  <c:v>142.69999999999999</c:v>
                </c:pt>
                <c:pt idx="1099">
                  <c:v>142.69999999999999</c:v>
                </c:pt>
                <c:pt idx="1100">
                  <c:v>142.69999999999999</c:v>
                </c:pt>
                <c:pt idx="1101">
                  <c:v>142.69999999999999</c:v>
                </c:pt>
                <c:pt idx="1102">
                  <c:v>142.69999999999999</c:v>
                </c:pt>
                <c:pt idx="1103">
                  <c:v>142.69999999999999</c:v>
                </c:pt>
                <c:pt idx="1104">
                  <c:v>142.69999999999999</c:v>
                </c:pt>
                <c:pt idx="1105">
                  <c:v>142.69999999999999</c:v>
                </c:pt>
                <c:pt idx="1106">
                  <c:v>142.69999999999999</c:v>
                </c:pt>
                <c:pt idx="1107">
                  <c:v>142.69999999999999</c:v>
                </c:pt>
                <c:pt idx="1108">
                  <c:v>142.69999999999999</c:v>
                </c:pt>
                <c:pt idx="1109">
                  <c:v>142.69999999999999</c:v>
                </c:pt>
                <c:pt idx="1110">
                  <c:v>142.69999999999999</c:v>
                </c:pt>
                <c:pt idx="1111">
                  <c:v>142.69999999999999</c:v>
                </c:pt>
                <c:pt idx="1112">
                  <c:v>142.69999999999999</c:v>
                </c:pt>
                <c:pt idx="1113">
                  <c:v>142.69999999999999</c:v>
                </c:pt>
                <c:pt idx="1114">
                  <c:v>142.69999999999999</c:v>
                </c:pt>
                <c:pt idx="1115">
                  <c:v>142.69999999999999</c:v>
                </c:pt>
                <c:pt idx="1116">
                  <c:v>142.69999999999999</c:v>
                </c:pt>
                <c:pt idx="1117">
                  <c:v>142.69999999999999</c:v>
                </c:pt>
                <c:pt idx="1118">
                  <c:v>142.69999999999999</c:v>
                </c:pt>
                <c:pt idx="1119">
                  <c:v>142.69999999999999</c:v>
                </c:pt>
                <c:pt idx="1120">
                  <c:v>142.69999999999999</c:v>
                </c:pt>
                <c:pt idx="1121">
                  <c:v>142.69999999999999</c:v>
                </c:pt>
                <c:pt idx="1122">
                  <c:v>142.69999999999999</c:v>
                </c:pt>
                <c:pt idx="1123">
                  <c:v>142.69999999999999</c:v>
                </c:pt>
                <c:pt idx="1124">
                  <c:v>142.69999999999999</c:v>
                </c:pt>
                <c:pt idx="1125">
                  <c:v>142.69999999999999</c:v>
                </c:pt>
                <c:pt idx="1126">
                  <c:v>142.69999999999999</c:v>
                </c:pt>
                <c:pt idx="1127">
                  <c:v>142.69999999999999</c:v>
                </c:pt>
                <c:pt idx="1128">
                  <c:v>142.69999999999999</c:v>
                </c:pt>
                <c:pt idx="1129">
                  <c:v>142.69999999999999</c:v>
                </c:pt>
                <c:pt idx="1130">
                  <c:v>142.69999999999999</c:v>
                </c:pt>
                <c:pt idx="1131">
                  <c:v>142.69999999999999</c:v>
                </c:pt>
                <c:pt idx="1132">
                  <c:v>142.69999999999999</c:v>
                </c:pt>
                <c:pt idx="1133">
                  <c:v>142.69999999999999</c:v>
                </c:pt>
                <c:pt idx="1134">
                  <c:v>142.69999999999999</c:v>
                </c:pt>
                <c:pt idx="1135">
                  <c:v>142.69999999999999</c:v>
                </c:pt>
                <c:pt idx="1136">
                  <c:v>142.69999999999999</c:v>
                </c:pt>
                <c:pt idx="1137">
                  <c:v>142.69999999999999</c:v>
                </c:pt>
                <c:pt idx="1138">
                  <c:v>142.69999999999999</c:v>
                </c:pt>
                <c:pt idx="1139">
                  <c:v>142.69999999999999</c:v>
                </c:pt>
                <c:pt idx="1140">
                  <c:v>142.69999999999999</c:v>
                </c:pt>
                <c:pt idx="1141">
                  <c:v>142.69999999999999</c:v>
                </c:pt>
                <c:pt idx="1142">
                  <c:v>142.69999999999999</c:v>
                </c:pt>
                <c:pt idx="1143">
                  <c:v>142.69999999999999</c:v>
                </c:pt>
                <c:pt idx="1144">
                  <c:v>142.69999999999999</c:v>
                </c:pt>
                <c:pt idx="1145">
                  <c:v>142.69999999999999</c:v>
                </c:pt>
                <c:pt idx="1146">
                  <c:v>142.69999999999999</c:v>
                </c:pt>
                <c:pt idx="1147">
                  <c:v>142.69999999999999</c:v>
                </c:pt>
                <c:pt idx="1148">
                  <c:v>142.69999999999999</c:v>
                </c:pt>
                <c:pt idx="1149">
                  <c:v>142.69999999999999</c:v>
                </c:pt>
                <c:pt idx="1150">
                  <c:v>142.69999999999999</c:v>
                </c:pt>
                <c:pt idx="1151">
                  <c:v>142.69999999999999</c:v>
                </c:pt>
                <c:pt idx="1152">
                  <c:v>142.69999999999999</c:v>
                </c:pt>
                <c:pt idx="1153">
                  <c:v>142.69999999999999</c:v>
                </c:pt>
                <c:pt idx="1154">
                  <c:v>142.69999999999999</c:v>
                </c:pt>
                <c:pt idx="1155">
                  <c:v>142.69999999999999</c:v>
                </c:pt>
                <c:pt idx="1156">
                  <c:v>142.69999999999999</c:v>
                </c:pt>
                <c:pt idx="1157">
                  <c:v>142.69999999999999</c:v>
                </c:pt>
                <c:pt idx="1158">
                  <c:v>142.69999999999999</c:v>
                </c:pt>
                <c:pt idx="1159">
                  <c:v>142.69999999999999</c:v>
                </c:pt>
                <c:pt idx="1160">
                  <c:v>142.69999999999999</c:v>
                </c:pt>
                <c:pt idx="1161">
                  <c:v>142.69999999999999</c:v>
                </c:pt>
                <c:pt idx="1162">
                  <c:v>142.69999999999999</c:v>
                </c:pt>
                <c:pt idx="1163">
                  <c:v>142.69999999999999</c:v>
                </c:pt>
                <c:pt idx="1164">
                  <c:v>142.69999999999999</c:v>
                </c:pt>
                <c:pt idx="1165">
                  <c:v>142.69999999999999</c:v>
                </c:pt>
                <c:pt idx="1166">
                  <c:v>142.69999999999999</c:v>
                </c:pt>
                <c:pt idx="1167">
                  <c:v>142.69999999999999</c:v>
                </c:pt>
                <c:pt idx="1168">
                  <c:v>142.69999999999999</c:v>
                </c:pt>
                <c:pt idx="1169">
                  <c:v>142.69999999999999</c:v>
                </c:pt>
                <c:pt idx="1170">
                  <c:v>142.69999999999999</c:v>
                </c:pt>
                <c:pt idx="1171">
                  <c:v>142.69999999999999</c:v>
                </c:pt>
                <c:pt idx="1172">
                  <c:v>142.69999999999999</c:v>
                </c:pt>
                <c:pt idx="1173">
                  <c:v>142.69999999999999</c:v>
                </c:pt>
                <c:pt idx="1174">
                  <c:v>142.69999999999999</c:v>
                </c:pt>
                <c:pt idx="1175">
                  <c:v>142.69999999999999</c:v>
                </c:pt>
                <c:pt idx="1176">
                  <c:v>142.69999999999999</c:v>
                </c:pt>
                <c:pt idx="1177">
                  <c:v>142.69999999999999</c:v>
                </c:pt>
                <c:pt idx="1178">
                  <c:v>142.69999999999999</c:v>
                </c:pt>
                <c:pt idx="1179">
                  <c:v>142.69999999999999</c:v>
                </c:pt>
                <c:pt idx="1180">
                  <c:v>142.69999999999999</c:v>
                </c:pt>
                <c:pt idx="1181">
                  <c:v>142.69999999999999</c:v>
                </c:pt>
                <c:pt idx="1182">
                  <c:v>142.69999999999999</c:v>
                </c:pt>
                <c:pt idx="1183">
                  <c:v>142.69999999999999</c:v>
                </c:pt>
                <c:pt idx="1184">
                  <c:v>142.69999999999999</c:v>
                </c:pt>
                <c:pt idx="1185">
                  <c:v>142.69999999999999</c:v>
                </c:pt>
                <c:pt idx="1186">
                  <c:v>142.69999999999999</c:v>
                </c:pt>
                <c:pt idx="1187">
                  <c:v>142.69999999999999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'HR Chart Data'!$M$7</c:f>
              <c:strCache>
                <c:ptCount val="1"/>
                <c:pt idx="0">
                  <c:v> AT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2"/>
              <c:layout>
                <c:manualLayout>
                  <c:x val="-3.290909336718841E-3"/>
                  <c:y val="-1.6196673528466057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[0]!HRData9</c:f>
              <c:numCache>
                <c:formatCode>General</c:formatCode>
                <c:ptCount val="1188"/>
                <c:pt idx="0">
                  <c:v>0</c:v>
                </c:pt>
                <c:pt idx="1">
                  <c:v>156.80000000000001</c:v>
                </c:pt>
                <c:pt idx="2">
                  <c:v>156.80000000000001</c:v>
                </c:pt>
                <c:pt idx="3">
                  <c:v>156.80000000000001</c:v>
                </c:pt>
                <c:pt idx="4">
                  <c:v>156.80000000000001</c:v>
                </c:pt>
                <c:pt idx="5">
                  <c:v>156.80000000000001</c:v>
                </c:pt>
                <c:pt idx="6">
                  <c:v>156.80000000000001</c:v>
                </c:pt>
                <c:pt idx="7">
                  <c:v>156.80000000000001</c:v>
                </c:pt>
                <c:pt idx="8">
                  <c:v>156.80000000000001</c:v>
                </c:pt>
                <c:pt idx="9">
                  <c:v>156.80000000000001</c:v>
                </c:pt>
                <c:pt idx="10">
                  <c:v>156.80000000000001</c:v>
                </c:pt>
                <c:pt idx="11">
                  <c:v>156.80000000000001</c:v>
                </c:pt>
                <c:pt idx="12">
                  <c:v>156.80000000000001</c:v>
                </c:pt>
                <c:pt idx="13">
                  <c:v>156.80000000000001</c:v>
                </c:pt>
                <c:pt idx="14">
                  <c:v>156.80000000000001</c:v>
                </c:pt>
                <c:pt idx="15">
                  <c:v>156.80000000000001</c:v>
                </c:pt>
                <c:pt idx="16">
                  <c:v>156.80000000000001</c:v>
                </c:pt>
                <c:pt idx="17">
                  <c:v>156.80000000000001</c:v>
                </c:pt>
                <c:pt idx="18">
                  <c:v>156.80000000000001</c:v>
                </c:pt>
                <c:pt idx="19">
                  <c:v>156.80000000000001</c:v>
                </c:pt>
                <c:pt idx="20">
                  <c:v>156.80000000000001</c:v>
                </c:pt>
                <c:pt idx="21">
                  <c:v>156.80000000000001</c:v>
                </c:pt>
                <c:pt idx="22">
                  <c:v>156.80000000000001</c:v>
                </c:pt>
                <c:pt idx="23">
                  <c:v>156.80000000000001</c:v>
                </c:pt>
                <c:pt idx="24">
                  <c:v>156.80000000000001</c:v>
                </c:pt>
                <c:pt idx="25">
                  <c:v>156.80000000000001</c:v>
                </c:pt>
                <c:pt idx="26">
                  <c:v>156.80000000000001</c:v>
                </c:pt>
                <c:pt idx="27">
                  <c:v>156.80000000000001</c:v>
                </c:pt>
                <c:pt idx="28">
                  <c:v>156.80000000000001</c:v>
                </c:pt>
                <c:pt idx="29">
                  <c:v>156.80000000000001</c:v>
                </c:pt>
                <c:pt idx="30">
                  <c:v>156.80000000000001</c:v>
                </c:pt>
                <c:pt idx="31">
                  <c:v>156.80000000000001</c:v>
                </c:pt>
                <c:pt idx="32">
                  <c:v>156.80000000000001</c:v>
                </c:pt>
                <c:pt idx="33">
                  <c:v>156.80000000000001</c:v>
                </c:pt>
                <c:pt idx="34">
                  <c:v>156.80000000000001</c:v>
                </c:pt>
                <c:pt idx="35">
                  <c:v>156.80000000000001</c:v>
                </c:pt>
                <c:pt idx="36">
                  <c:v>156.80000000000001</c:v>
                </c:pt>
                <c:pt idx="37">
                  <c:v>156.80000000000001</c:v>
                </c:pt>
                <c:pt idx="38">
                  <c:v>156.80000000000001</c:v>
                </c:pt>
                <c:pt idx="39">
                  <c:v>156.80000000000001</c:v>
                </c:pt>
                <c:pt idx="40">
                  <c:v>156.80000000000001</c:v>
                </c:pt>
                <c:pt idx="41">
                  <c:v>156.80000000000001</c:v>
                </c:pt>
                <c:pt idx="42">
                  <c:v>156.80000000000001</c:v>
                </c:pt>
                <c:pt idx="43">
                  <c:v>156.80000000000001</c:v>
                </c:pt>
                <c:pt idx="44">
                  <c:v>156.80000000000001</c:v>
                </c:pt>
                <c:pt idx="45">
                  <c:v>156.80000000000001</c:v>
                </c:pt>
                <c:pt idx="46">
                  <c:v>156.80000000000001</c:v>
                </c:pt>
                <c:pt idx="47">
                  <c:v>156.80000000000001</c:v>
                </c:pt>
                <c:pt idx="48">
                  <c:v>156.80000000000001</c:v>
                </c:pt>
                <c:pt idx="49">
                  <c:v>156.80000000000001</c:v>
                </c:pt>
                <c:pt idx="50">
                  <c:v>156.80000000000001</c:v>
                </c:pt>
                <c:pt idx="51">
                  <c:v>156.80000000000001</c:v>
                </c:pt>
                <c:pt idx="52">
                  <c:v>156.80000000000001</c:v>
                </c:pt>
                <c:pt idx="53">
                  <c:v>156.80000000000001</c:v>
                </c:pt>
                <c:pt idx="54">
                  <c:v>156.80000000000001</c:v>
                </c:pt>
                <c:pt idx="55">
                  <c:v>156.80000000000001</c:v>
                </c:pt>
                <c:pt idx="56">
                  <c:v>156.80000000000001</c:v>
                </c:pt>
                <c:pt idx="57">
                  <c:v>156.80000000000001</c:v>
                </c:pt>
                <c:pt idx="58">
                  <c:v>156.80000000000001</c:v>
                </c:pt>
                <c:pt idx="59">
                  <c:v>156.80000000000001</c:v>
                </c:pt>
                <c:pt idx="60">
                  <c:v>156.80000000000001</c:v>
                </c:pt>
                <c:pt idx="61">
                  <c:v>156.80000000000001</c:v>
                </c:pt>
                <c:pt idx="62">
                  <c:v>156.80000000000001</c:v>
                </c:pt>
                <c:pt idx="63">
                  <c:v>156.80000000000001</c:v>
                </c:pt>
                <c:pt idx="64">
                  <c:v>156.80000000000001</c:v>
                </c:pt>
                <c:pt idx="65">
                  <c:v>156.80000000000001</c:v>
                </c:pt>
                <c:pt idx="66">
                  <c:v>156.80000000000001</c:v>
                </c:pt>
                <c:pt idx="67">
                  <c:v>156.80000000000001</c:v>
                </c:pt>
                <c:pt idx="68">
                  <c:v>156.80000000000001</c:v>
                </c:pt>
                <c:pt idx="69">
                  <c:v>156.80000000000001</c:v>
                </c:pt>
                <c:pt idx="70">
                  <c:v>156.80000000000001</c:v>
                </c:pt>
                <c:pt idx="71">
                  <c:v>156.80000000000001</c:v>
                </c:pt>
                <c:pt idx="72">
                  <c:v>156.80000000000001</c:v>
                </c:pt>
                <c:pt idx="73">
                  <c:v>156.80000000000001</c:v>
                </c:pt>
                <c:pt idx="74">
                  <c:v>156.80000000000001</c:v>
                </c:pt>
                <c:pt idx="75">
                  <c:v>156.80000000000001</c:v>
                </c:pt>
                <c:pt idx="76">
                  <c:v>156.80000000000001</c:v>
                </c:pt>
                <c:pt idx="77">
                  <c:v>156.80000000000001</c:v>
                </c:pt>
                <c:pt idx="78">
                  <c:v>156.80000000000001</c:v>
                </c:pt>
                <c:pt idx="79">
                  <c:v>156.80000000000001</c:v>
                </c:pt>
                <c:pt idx="80">
                  <c:v>156.80000000000001</c:v>
                </c:pt>
                <c:pt idx="81">
                  <c:v>156.80000000000001</c:v>
                </c:pt>
                <c:pt idx="82">
                  <c:v>156.80000000000001</c:v>
                </c:pt>
                <c:pt idx="83">
                  <c:v>156.80000000000001</c:v>
                </c:pt>
                <c:pt idx="84">
                  <c:v>156.80000000000001</c:v>
                </c:pt>
                <c:pt idx="85">
                  <c:v>156.80000000000001</c:v>
                </c:pt>
                <c:pt idx="86">
                  <c:v>156.80000000000001</c:v>
                </c:pt>
                <c:pt idx="87">
                  <c:v>156.80000000000001</c:v>
                </c:pt>
                <c:pt idx="88">
                  <c:v>156.80000000000001</c:v>
                </c:pt>
                <c:pt idx="89">
                  <c:v>156.80000000000001</c:v>
                </c:pt>
                <c:pt idx="90">
                  <c:v>156.80000000000001</c:v>
                </c:pt>
                <c:pt idx="91">
                  <c:v>156.80000000000001</c:v>
                </c:pt>
                <c:pt idx="92">
                  <c:v>156.80000000000001</c:v>
                </c:pt>
                <c:pt idx="93">
                  <c:v>156.80000000000001</c:v>
                </c:pt>
                <c:pt idx="94">
                  <c:v>156.80000000000001</c:v>
                </c:pt>
                <c:pt idx="95">
                  <c:v>156.80000000000001</c:v>
                </c:pt>
                <c:pt idx="96">
                  <c:v>156.80000000000001</c:v>
                </c:pt>
                <c:pt idx="97">
                  <c:v>156.80000000000001</c:v>
                </c:pt>
                <c:pt idx="98">
                  <c:v>156.80000000000001</c:v>
                </c:pt>
                <c:pt idx="99">
                  <c:v>156.80000000000001</c:v>
                </c:pt>
                <c:pt idx="100">
                  <c:v>156.80000000000001</c:v>
                </c:pt>
                <c:pt idx="101">
                  <c:v>156.80000000000001</c:v>
                </c:pt>
                <c:pt idx="102">
                  <c:v>156.80000000000001</c:v>
                </c:pt>
                <c:pt idx="103">
                  <c:v>156.80000000000001</c:v>
                </c:pt>
                <c:pt idx="104">
                  <c:v>156.80000000000001</c:v>
                </c:pt>
                <c:pt idx="105">
                  <c:v>156.80000000000001</c:v>
                </c:pt>
                <c:pt idx="106">
                  <c:v>156.80000000000001</c:v>
                </c:pt>
                <c:pt idx="107">
                  <c:v>156.80000000000001</c:v>
                </c:pt>
                <c:pt idx="108">
                  <c:v>156.80000000000001</c:v>
                </c:pt>
                <c:pt idx="109">
                  <c:v>156.80000000000001</c:v>
                </c:pt>
                <c:pt idx="110">
                  <c:v>156.80000000000001</c:v>
                </c:pt>
                <c:pt idx="111">
                  <c:v>156.80000000000001</c:v>
                </c:pt>
                <c:pt idx="112">
                  <c:v>156.80000000000001</c:v>
                </c:pt>
                <c:pt idx="113">
                  <c:v>156.80000000000001</c:v>
                </c:pt>
                <c:pt idx="114">
                  <c:v>156.80000000000001</c:v>
                </c:pt>
                <c:pt idx="115">
                  <c:v>156.80000000000001</c:v>
                </c:pt>
                <c:pt idx="116">
                  <c:v>156.80000000000001</c:v>
                </c:pt>
                <c:pt idx="117">
                  <c:v>156.80000000000001</c:v>
                </c:pt>
                <c:pt idx="118">
                  <c:v>156.80000000000001</c:v>
                </c:pt>
                <c:pt idx="119">
                  <c:v>156.80000000000001</c:v>
                </c:pt>
                <c:pt idx="120">
                  <c:v>156.80000000000001</c:v>
                </c:pt>
                <c:pt idx="121">
                  <c:v>156.80000000000001</c:v>
                </c:pt>
                <c:pt idx="122">
                  <c:v>156.80000000000001</c:v>
                </c:pt>
                <c:pt idx="123">
                  <c:v>156.80000000000001</c:v>
                </c:pt>
                <c:pt idx="124">
                  <c:v>156.80000000000001</c:v>
                </c:pt>
                <c:pt idx="125">
                  <c:v>156.80000000000001</c:v>
                </c:pt>
                <c:pt idx="126">
                  <c:v>156.80000000000001</c:v>
                </c:pt>
                <c:pt idx="127">
                  <c:v>156.80000000000001</c:v>
                </c:pt>
                <c:pt idx="128">
                  <c:v>156.80000000000001</c:v>
                </c:pt>
                <c:pt idx="129">
                  <c:v>156.80000000000001</c:v>
                </c:pt>
                <c:pt idx="130">
                  <c:v>156.80000000000001</c:v>
                </c:pt>
                <c:pt idx="131">
                  <c:v>156.80000000000001</c:v>
                </c:pt>
                <c:pt idx="132">
                  <c:v>156.80000000000001</c:v>
                </c:pt>
                <c:pt idx="133">
                  <c:v>156.80000000000001</c:v>
                </c:pt>
                <c:pt idx="134">
                  <c:v>156.80000000000001</c:v>
                </c:pt>
                <c:pt idx="135">
                  <c:v>156.80000000000001</c:v>
                </c:pt>
                <c:pt idx="136">
                  <c:v>156.80000000000001</c:v>
                </c:pt>
                <c:pt idx="137">
                  <c:v>156.80000000000001</c:v>
                </c:pt>
                <c:pt idx="138">
                  <c:v>156.80000000000001</c:v>
                </c:pt>
                <c:pt idx="139">
                  <c:v>156.80000000000001</c:v>
                </c:pt>
                <c:pt idx="140">
                  <c:v>156.80000000000001</c:v>
                </c:pt>
                <c:pt idx="141">
                  <c:v>156.80000000000001</c:v>
                </c:pt>
                <c:pt idx="142">
                  <c:v>156.80000000000001</c:v>
                </c:pt>
                <c:pt idx="143">
                  <c:v>156.80000000000001</c:v>
                </c:pt>
                <c:pt idx="144">
                  <c:v>156.80000000000001</c:v>
                </c:pt>
                <c:pt idx="145">
                  <c:v>156.80000000000001</c:v>
                </c:pt>
                <c:pt idx="146">
                  <c:v>156.80000000000001</c:v>
                </c:pt>
                <c:pt idx="147">
                  <c:v>156.80000000000001</c:v>
                </c:pt>
                <c:pt idx="148">
                  <c:v>156.80000000000001</c:v>
                </c:pt>
                <c:pt idx="149">
                  <c:v>156.80000000000001</c:v>
                </c:pt>
                <c:pt idx="150">
                  <c:v>156.80000000000001</c:v>
                </c:pt>
                <c:pt idx="151">
                  <c:v>156.80000000000001</c:v>
                </c:pt>
                <c:pt idx="152">
                  <c:v>156.80000000000001</c:v>
                </c:pt>
                <c:pt idx="153">
                  <c:v>156.80000000000001</c:v>
                </c:pt>
                <c:pt idx="154">
                  <c:v>156.80000000000001</c:v>
                </c:pt>
                <c:pt idx="155">
                  <c:v>156.80000000000001</c:v>
                </c:pt>
                <c:pt idx="156">
                  <c:v>156.80000000000001</c:v>
                </c:pt>
                <c:pt idx="157">
                  <c:v>156.80000000000001</c:v>
                </c:pt>
                <c:pt idx="158">
                  <c:v>156.80000000000001</c:v>
                </c:pt>
                <c:pt idx="159">
                  <c:v>156.80000000000001</c:v>
                </c:pt>
                <c:pt idx="160">
                  <c:v>156.80000000000001</c:v>
                </c:pt>
                <c:pt idx="161">
                  <c:v>156.80000000000001</c:v>
                </c:pt>
                <c:pt idx="162">
                  <c:v>156.80000000000001</c:v>
                </c:pt>
                <c:pt idx="163">
                  <c:v>156.80000000000001</c:v>
                </c:pt>
                <c:pt idx="164">
                  <c:v>156.80000000000001</c:v>
                </c:pt>
                <c:pt idx="165">
                  <c:v>156.80000000000001</c:v>
                </c:pt>
                <c:pt idx="166">
                  <c:v>156.80000000000001</c:v>
                </c:pt>
                <c:pt idx="167">
                  <c:v>156.80000000000001</c:v>
                </c:pt>
                <c:pt idx="168">
                  <c:v>156.80000000000001</c:v>
                </c:pt>
                <c:pt idx="169">
                  <c:v>156.80000000000001</c:v>
                </c:pt>
                <c:pt idx="170">
                  <c:v>156.80000000000001</c:v>
                </c:pt>
                <c:pt idx="171">
                  <c:v>156.80000000000001</c:v>
                </c:pt>
                <c:pt idx="172">
                  <c:v>156.80000000000001</c:v>
                </c:pt>
                <c:pt idx="173">
                  <c:v>156.80000000000001</c:v>
                </c:pt>
                <c:pt idx="174">
                  <c:v>156.80000000000001</c:v>
                </c:pt>
                <c:pt idx="175">
                  <c:v>156.80000000000001</c:v>
                </c:pt>
                <c:pt idx="176">
                  <c:v>156.80000000000001</c:v>
                </c:pt>
                <c:pt idx="177">
                  <c:v>156.80000000000001</c:v>
                </c:pt>
                <c:pt idx="178">
                  <c:v>156.80000000000001</c:v>
                </c:pt>
                <c:pt idx="179">
                  <c:v>156.80000000000001</c:v>
                </c:pt>
                <c:pt idx="180">
                  <c:v>156.80000000000001</c:v>
                </c:pt>
                <c:pt idx="181">
                  <c:v>156.80000000000001</c:v>
                </c:pt>
                <c:pt idx="182">
                  <c:v>156.80000000000001</c:v>
                </c:pt>
                <c:pt idx="183">
                  <c:v>156.80000000000001</c:v>
                </c:pt>
                <c:pt idx="184">
                  <c:v>156.80000000000001</c:v>
                </c:pt>
                <c:pt idx="185">
                  <c:v>156.80000000000001</c:v>
                </c:pt>
                <c:pt idx="186">
                  <c:v>156.80000000000001</c:v>
                </c:pt>
                <c:pt idx="187">
                  <c:v>156.80000000000001</c:v>
                </c:pt>
                <c:pt idx="188">
                  <c:v>156.80000000000001</c:v>
                </c:pt>
                <c:pt idx="189">
                  <c:v>156.80000000000001</c:v>
                </c:pt>
                <c:pt idx="190">
                  <c:v>156.80000000000001</c:v>
                </c:pt>
                <c:pt idx="191">
                  <c:v>156.80000000000001</c:v>
                </c:pt>
                <c:pt idx="192">
                  <c:v>156.80000000000001</c:v>
                </c:pt>
                <c:pt idx="193">
                  <c:v>156.80000000000001</c:v>
                </c:pt>
                <c:pt idx="194">
                  <c:v>156.80000000000001</c:v>
                </c:pt>
                <c:pt idx="195">
                  <c:v>156.80000000000001</c:v>
                </c:pt>
                <c:pt idx="196">
                  <c:v>156.80000000000001</c:v>
                </c:pt>
                <c:pt idx="197">
                  <c:v>156.80000000000001</c:v>
                </c:pt>
                <c:pt idx="198">
                  <c:v>156.80000000000001</c:v>
                </c:pt>
                <c:pt idx="199">
                  <c:v>156.80000000000001</c:v>
                </c:pt>
                <c:pt idx="200">
                  <c:v>156.80000000000001</c:v>
                </c:pt>
                <c:pt idx="201">
                  <c:v>156.80000000000001</c:v>
                </c:pt>
                <c:pt idx="202">
                  <c:v>156.80000000000001</c:v>
                </c:pt>
                <c:pt idx="203">
                  <c:v>156.80000000000001</c:v>
                </c:pt>
                <c:pt idx="204">
                  <c:v>156.80000000000001</c:v>
                </c:pt>
                <c:pt idx="205">
                  <c:v>156.80000000000001</c:v>
                </c:pt>
                <c:pt idx="206">
                  <c:v>156.80000000000001</c:v>
                </c:pt>
                <c:pt idx="207">
                  <c:v>156.80000000000001</c:v>
                </c:pt>
                <c:pt idx="208">
                  <c:v>156.80000000000001</c:v>
                </c:pt>
                <c:pt idx="209">
                  <c:v>156.80000000000001</c:v>
                </c:pt>
                <c:pt idx="210">
                  <c:v>156.80000000000001</c:v>
                </c:pt>
                <c:pt idx="211">
                  <c:v>156.80000000000001</c:v>
                </c:pt>
                <c:pt idx="212">
                  <c:v>156.80000000000001</c:v>
                </c:pt>
                <c:pt idx="213">
                  <c:v>156.80000000000001</c:v>
                </c:pt>
                <c:pt idx="214">
                  <c:v>156.80000000000001</c:v>
                </c:pt>
                <c:pt idx="215">
                  <c:v>156.80000000000001</c:v>
                </c:pt>
                <c:pt idx="216">
                  <c:v>156.80000000000001</c:v>
                </c:pt>
                <c:pt idx="217">
                  <c:v>156.80000000000001</c:v>
                </c:pt>
                <c:pt idx="218">
                  <c:v>156.80000000000001</c:v>
                </c:pt>
                <c:pt idx="219">
                  <c:v>156.80000000000001</c:v>
                </c:pt>
                <c:pt idx="220">
                  <c:v>156.80000000000001</c:v>
                </c:pt>
                <c:pt idx="221">
                  <c:v>156.80000000000001</c:v>
                </c:pt>
                <c:pt idx="222">
                  <c:v>156.80000000000001</c:v>
                </c:pt>
                <c:pt idx="223">
                  <c:v>156.80000000000001</c:v>
                </c:pt>
                <c:pt idx="224">
                  <c:v>156.80000000000001</c:v>
                </c:pt>
                <c:pt idx="225">
                  <c:v>156.80000000000001</c:v>
                </c:pt>
                <c:pt idx="226">
                  <c:v>156.80000000000001</c:v>
                </c:pt>
                <c:pt idx="227">
                  <c:v>156.80000000000001</c:v>
                </c:pt>
                <c:pt idx="228">
                  <c:v>156.80000000000001</c:v>
                </c:pt>
                <c:pt idx="229">
                  <c:v>156.80000000000001</c:v>
                </c:pt>
                <c:pt idx="230">
                  <c:v>156.80000000000001</c:v>
                </c:pt>
                <c:pt idx="231">
                  <c:v>156.80000000000001</c:v>
                </c:pt>
                <c:pt idx="232">
                  <c:v>156.80000000000001</c:v>
                </c:pt>
                <c:pt idx="233">
                  <c:v>156.80000000000001</c:v>
                </c:pt>
                <c:pt idx="234">
                  <c:v>156.80000000000001</c:v>
                </c:pt>
                <c:pt idx="235">
                  <c:v>156.80000000000001</c:v>
                </c:pt>
                <c:pt idx="236">
                  <c:v>156.80000000000001</c:v>
                </c:pt>
                <c:pt idx="237">
                  <c:v>156.80000000000001</c:v>
                </c:pt>
                <c:pt idx="238">
                  <c:v>156.80000000000001</c:v>
                </c:pt>
                <c:pt idx="239">
                  <c:v>156.80000000000001</c:v>
                </c:pt>
                <c:pt idx="240">
                  <c:v>156.80000000000001</c:v>
                </c:pt>
                <c:pt idx="241">
                  <c:v>156.80000000000001</c:v>
                </c:pt>
                <c:pt idx="242">
                  <c:v>156.80000000000001</c:v>
                </c:pt>
                <c:pt idx="243">
                  <c:v>156.80000000000001</c:v>
                </c:pt>
                <c:pt idx="244">
                  <c:v>156.80000000000001</c:v>
                </c:pt>
                <c:pt idx="245">
                  <c:v>156.80000000000001</c:v>
                </c:pt>
                <c:pt idx="246">
                  <c:v>156.80000000000001</c:v>
                </c:pt>
                <c:pt idx="247">
                  <c:v>156.80000000000001</c:v>
                </c:pt>
                <c:pt idx="248">
                  <c:v>156.80000000000001</c:v>
                </c:pt>
                <c:pt idx="249">
                  <c:v>156.80000000000001</c:v>
                </c:pt>
                <c:pt idx="250">
                  <c:v>156.80000000000001</c:v>
                </c:pt>
                <c:pt idx="251">
                  <c:v>156.80000000000001</c:v>
                </c:pt>
                <c:pt idx="252">
                  <c:v>156.80000000000001</c:v>
                </c:pt>
                <c:pt idx="253">
                  <c:v>156.80000000000001</c:v>
                </c:pt>
                <c:pt idx="254">
                  <c:v>156.80000000000001</c:v>
                </c:pt>
                <c:pt idx="255">
                  <c:v>156.80000000000001</c:v>
                </c:pt>
                <c:pt idx="256">
                  <c:v>156.80000000000001</c:v>
                </c:pt>
                <c:pt idx="257">
                  <c:v>156.80000000000001</c:v>
                </c:pt>
                <c:pt idx="258">
                  <c:v>156.80000000000001</c:v>
                </c:pt>
                <c:pt idx="259">
                  <c:v>156.80000000000001</c:v>
                </c:pt>
                <c:pt idx="260">
                  <c:v>156.80000000000001</c:v>
                </c:pt>
                <c:pt idx="261">
                  <c:v>156.80000000000001</c:v>
                </c:pt>
                <c:pt idx="262">
                  <c:v>156.80000000000001</c:v>
                </c:pt>
                <c:pt idx="263">
                  <c:v>156.80000000000001</c:v>
                </c:pt>
                <c:pt idx="264">
                  <c:v>156.80000000000001</c:v>
                </c:pt>
                <c:pt idx="265">
                  <c:v>156.80000000000001</c:v>
                </c:pt>
                <c:pt idx="266">
                  <c:v>156.80000000000001</c:v>
                </c:pt>
                <c:pt idx="267">
                  <c:v>156.80000000000001</c:v>
                </c:pt>
                <c:pt idx="268">
                  <c:v>156.80000000000001</c:v>
                </c:pt>
                <c:pt idx="269">
                  <c:v>156.80000000000001</c:v>
                </c:pt>
                <c:pt idx="270">
                  <c:v>156.80000000000001</c:v>
                </c:pt>
                <c:pt idx="271">
                  <c:v>156.80000000000001</c:v>
                </c:pt>
                <c:pt idx="272">
                  <c:v>156.80000000000001</c:v>
                </c:pt>
                <c:pt idx="273">
                  <c:v>156.80000000000001</c:v>
                </c:pt>
                <c:pt idx="274">
                  <c:v>156.80000000000001</c:v>
                </c:pt>
                <c:pt idx="275">
                  <c:v>156.80000000000001</c:v>
                </c:pt>
                <c:pt idx="276">
                  <c:v>156.80000000000001</c:v>
                </c:pt>
                <c:pt idx="277">
                  <c:v>156.80000000000001</c:v>
                </c:pt>
                <c:pt idx="278">
                  <c:v>156.80000000000001</c:v>
                </c:pt>
                <c:pt idx="279">
                  <c:v>156.80000000000001</c:v>
                </c:pt>
                <c:pt idx="280">
                  <c:v>156.80000000000001</c:v>
                </c:pt>
                <c:pt idx="281">
                  <c:v>156.80000000000001</c:v>
                </c:pt>
                <c:pt idx="282">
                  <c:v>156.80000000000001</c:v>
                </c:pt>
                <c:pt idx="283">
                  <c:v>156.80000000000001</c:v>
                </c:pt>
                <c:pt idx="284">
                  <c:v>156.80000000000001</c:v>
                </c:pt>
                <c:pt idx="285">
                  <c:v>156.80000000000001</c:v>
                </c:pt>
                <c:pt idx="286">
                  <c:v>156.80000000000001</c:v>
                </c:pt>
                <c:pt idx="287">
                  <c:v>156.80000000000001</c:v>
                </c:pt>
                <c:pt idx="288">
                  <c:v>156.80000000000001</c:v>
                </c:pt>
                <c:pt idx="289">
                  <c:v>156.80000000000001</c:v>
                </c:pt>
                <c:pt idx="290">
                  <c:v>156.80000000000001</c:v>
                </c:pt>
                <c:pt idx="291">
                  <c:v>156.80000000000001</c:v>
                </c:pt>
                <c:pt idx="292">
                  <c:v>156.80000000000001</c:v>
                </c:pt>
                <c:pt idx="293">
                  <c:v>156.80000000000001</c:v>
                </c:pt>
                <c:pt idx="294">
                  <c:v>156.80000000000001</c:v>
                </c:pt>
                <c:pt idx="295">
                  <c:v>156.80000000000001</c:v>
                </c:pt>
                <c:pt idx="296">
                  <c:v>156.80000000000001</c:v>
                </c:pt>
                <c:pt idx="297">
                  <c:v>156.80000000000001</c:v>
                </c:pt>
                <c:pt idx="298">
                  <c:v>156.80000000000001</c:v>
                </c:pt>
                <c:pt idx="299">
                  <c:v>156.80000000000001</c:v>
                </c:pt>
                <c:pt idx="300">
                  <c:v>156.80000000000001</c:v>
                </c:pt>
                <c:pt idx="301">
                  <c:v>156.80000000000001</c:v>
                </c:pt>
                <c:pt idx="302">
                  <c:v>156.80000000000001</c:v>
                </c:pt>
                <c:pt idx="303">
                  <c:v>156.80000000000001</c:v>
                </c:pt>
                <c:pt idx="304">
                  <c:v>156.80000000000001</c:v>
                </c:pt>
                <c:pt idx="305">
                  <c:v>156.80000000000001</c:v>
                </c:pt>
                <c:pt idx="306">
                  <c:v>156.80000000000001</c:v>
                </c:pt>
                <c:pt idx="307">
                  <c:v>156.80000000000001</c:v>
                </c:pt>
                <c:pt idx="308">
                  <c:v>156.80000000000001</c:v>
                </c:pt>
                <c:pt idx="309">
                  <c:v>156.80000000000001</c:v>
                </c:pt>
                <c:pt idx="310">
                  <c:v>156.80000000000001</c:v>
                </c:pt>
                <c:pt idx="311">
                  <c:v>156.80000000000001</c:v>
                </c:pt>
                <c:pt idx="312">
                  <c:v>156.80000000000001</c:v>
                </c:pt>
                <c:pt idx="313">
                  <c:v>156.80000000000001</c:v>
                </c:pt>
                <c:pt idx="314">
                  <c:v>156.80000000000001</c:v>
                </c:pt>
                <c:pt idx="315">
                  <c:v>156.80000000000001</c:v>
                </c:pt>
                <c:pt idx="316">
                  <c:v>156.80000000000001</c:v>
                </c:pt>
                <c:pt idx="317">
                  <c:v>156.80000000000001</c:v>
                </c:pt>
                <c:pt idx="318">
                  <c:v>156.80000000000001</c:v>
                </c:pt>
                <c:pt idx="319">
                  <c:v>156.80000000000001</c:v>
                </c:pt>
                <c:pt idx="320">
                  <c:v>156.80000000000001</c:v>
                </c:pt>
                <c:pt idx="321">
                  <c:v>156.80000000000001</c:v>
                </c:pt>
                <c:pt idx="322">
                  <c:v>156.80000000000001</c:v>
                </c:pt>
                <c:pt idx="323">
                  <c:v>156.80000000000001</c:v>
                </c:pt>
                <c:pt idx="324">
                  <c:v>156.80000000000001</c:v>
                </c:pt>
                <c:pt idx="325">
                  <c:v>156.80000000000001</c:v>
                </c:pt>
                <c:pt idx="326">
                  <c:v>156.80000000000001</c:v>
                </c:pt>
                <c:pt idx="327">
                  <c:v>156.80000000000001</c:v>
                </c:pt>
                <c:pt idx="328">
                  <c:v>156.80000000000001</c:v>
                </c:pt>
                <c:pt idx="329">
                  <c:v>156.80000000000001</c:v>
                </c:pt>
                <c:pt idx="330">
                  <c:v>156.80000000000001</c:v>
                </c:pt>
                <c:pt idx="331">
                  <c:v>156.80000000000001</c:v>
                </c:pt>
                <c:pt idx="332">
                  <c:v>156.80000000000001</c:v>
                </c:pt>
                <c:pt idx="333">
                  <c:v>156.80000000000001</c:v>
                </c:pt>
                <c:pt idx="334">
                  <c:v>156.80000000000001</c:v>
                </c:pt>
                <c:pt idx="335">
                  <c:v>156.80000000000001</c:v>
                </c:pt>
                <c:pt idx="336">
                  <c:v>156.80000000000001</c:v>
                </c:pt>
                <c:pt idx="337">
                  <c:v>156.80000000000001</c:v>
                </c:pt>
                <c:pt idx="338">
                  <c:v>156.80000000000001</c:v>
                </c:pt>
                <c:pt idx="339">
                  <c:v>156.80000000000001</c:v>
                </c:pt>
                <c:pt idx="340">
                  <c:v>156.80000000000001</c:v>
                </c:pt>
                <c:pt idx="341">
                  <c:v>156.80000000000001</c:v>
                </c:pt>
                <c:pt idx="342">
                  <c:v>156.80000000000001</c:v>
                </c:pt>
                <c:pt idx="343">
                  <c:v>156.80000000000001</c:v>
                </c:pt>
                <c:pt idx="344">
                  <c:v>156.80000000000001</c:v>
                </c:pt>
                <c:pt idx="345">
                  <c:v>156.80000000000001</c:v>
                </c:pt>
                <c:pt idx="346">
                  <c:v>156.80000000000001</c:v>
                </c:pt>
                <c:pt idx="347">
                  <c:v>156.80000000000001</c:v>
                </c:pt>
                <c:pt idx="348">
                  <c:v>156.80000000000001</c:v>
                </c:pt>
                <c:pt idx="349">
                  <c:v>156.80000000000001</c:v>
                </c:pt>
                <c:pt idx="350">
                  <c:v>156.80000000000001</c:v>
                </c:pt>
                <c:pt idx="351">
                  <c:v>156.80000000000001</c:v>
                </c:pt>
                <c:pt idx="352">
                  <c:v>156.80000000000001</c:v>
                </c:pt>
                <c:pt idx="353">
                  <c:v>156.80000000000001</c:v>
                </c:pt>
                <c:pt idx="354">
                  <c:v>156.80000000000001</c:v>
                </c:pt>
                <c:pt idx="355">
                  <c:v>156.80000000000001</c:v>
                </c:pt>
                <c:pt idx="356">
                  <c:v>156.80000000000001</c:v>
                </c:pt>
                <c:pt idx="357">
                  <c:v>156.80000000000001</c:v>
                </c:pt>
                <c:pt idx="358">
                  <c:v>156.80000000000001</c:v>
                </c:pt>
                <c:pt idx="359">
                  <c:v>156.80000000000001</c:v>
                </c:pt>
                <c:pt idx="360">
                  <c:v>156.80000000000001</c:v>
                </c:pt>
                <c:pt idx="361">
                  <c:v>156.80000000000001</c:v>
                </c:pt>
                <c:pt idx="362">
                  <c:v>156.80000000000001</c:v>
                </c:pt>
                <c:pt idx="363">
                  <c:v>156.80000000000001</c:v>
                </c:pt>
                <c:pt idx="364">
                  <c:v>156.80000000000001</c:v>
                </c:pt>
                <c:pt idx="365">
                  <c:v>156.80000000000001</c:v>
                </c:pt>
                <c:pt idx="366">
                  <c:v>156.80000000000001</c:v>
                </c:pt>
                <c:pt idx="367">
                  <c:v>156.80000000000001</c:v>
                </c:pt>
                <c:pt idx="368">
                  <c:v>156.80000000000001</c:v>
                </c:pt>
                <c:pt idx="369">
                  <c:v>156.80000000000001</c:v>
                </c:pt>
                <c:pt idx="370">
                  <c:v>156.80000000000001</c:v>
                </c:pt>
                <c:pt idx="371">
                  <c:v>156.80000000000001</c:v>
                </c:pt>
                <c:pt idx="372">
                  <c:v>156.80000000000001</c:v>
                </c:pt>
                <c:pt idx="373">
                  <c:v>156.80000000000001</c:v>
                </c:pt>
                <c:pt idx="374">
                  <c:v>156.80000000000001</c:v>
                </c:pt>
                <c:pt idx="375">
                  <c:v>156.80000000000001</c:v>
                </c:pt>
                <c:pt idx="376">
                  <c:v>156.80000000000001</c:v>
                </c:pt>
                <c:pt idx="377">
                  <c:v>156.80000000000001</c:v>
                </c:pt>
                <c:pt idx="378">
                  <c:v>156.80000000000001</c:v>
                </c:pt>
                <c:pt idx="379">
                  <c:v>156.80000000000001</c:v>
                </c:pt>
                <c:pt idx="380">
                  <c:v>156.80000000000001</c:v>
                </c:pt>
                <c:pt idx="381">
                  <c:v>156.80000000000001</c:v>
                </c:pt>
                <c:pt idx="382">
                  <c:v>156.80000000000001</c:v>
                </c:pt>
                <c:pt idx="383">
                  <c:v>156.80000000000001</c:v>
                </c:pt>
                <c:pt idx="384">
                  <c:v>156.80000000000001</c:v>
                </c:pt>
                <c:pt idx="385">
                  <c:v>156.80000000000001</c:v>
                </c:pt>
                <c:pt idx="386">
                  <c:v>156.80000000000001</c:v>
                </c:pt>
                <c:pt idx="387">
                  <c:v>156.80000000000001</c:v>
                </c:pt>
                <c:pt idx="388">
                  <c:v>156.80000000000001</c:v>
                </c:pt>
                <c:pt idx="389">
                  <c:v>156.80000000000001</c:v>
                </c:pt>
                <c:pt idx="390">
                  <c:v>156.80000000000001</c:v>
                </c:pt>
                <c:pt idx="391">
                  <c:v>156.80000000000001</c:v>
                </c:pt>
                <c:pt idx="392">
                  <c:v>156.80000000000001</c:v>
                </c:pt>
                <c:pt idx="393">
                  <c:v>156.80000000000001</c:v>
                </c:pt>
                <c:pt idx="394">
                  <c:v>156.80000000000001</c:v>
                </c:pt>
                <c:pt idx="395">
                  <c:v>156.80000000000001</c:v>
                </c:pt>
                <c:pt idx="396">
                  <c:v>156.80000000000001</c:v>
                </c:pt>
                <c:pt idx="397">
                  <c:v>156.80000000000001</c:v>
                </c:pt>
                <c:pt idx="398">
                  <c:v>156.80000000000001</c:v>
                </c:pt>
                <c:pt idx="399">
                  <c:v>156.80000000000001</c:v>
                </c:pt>
                <c:pt idx="400">
                  <c:v>156.80000000000001</c:v>
                </c:pt>
                <c:pt idx="401">
                  <c:v>156.80000000000001</c:v>
                </c:pt>
                <c:pt idx="402">
                  <c:v>156.80000000000001</c:v>
                </c:pt>
                <c:pt idx="403">
                  <c:v>156.80000000000001</c:v>
                </c:pt>
                <c:pt idx="404">
                  <c:v>156.80000000000001</c:v>
                </c:pt>
                <c:pt idx="405">
                  <c:v>156.80000000000001</c:v>
                </c:pt>
                <c:pt idx="406">
                  <c:v>156.80000000000001</c:v>
                </c:pt>
                <c:pt idx="407">
                  <c:v>156.80000000000001</c:v>
                </c:pt>
                <c:pt idx="408">
                  <c:v>156.80000000000001</c:v>
                </c:pt>
                <c:pt idx="409">
                  <c:v>156.80000000000001</c:v>
                </c:pt>
                <c:pt idx="410">
                  <c:v>156.80000000000001</c:v>
                </c:pt>
                <c:pt idx="411">
                  <c:v>156.80000000000001</c:v>
                </c:pt>
                <c:pt idx="412">
                  <c:v>156.80000000000001</c:v>
                </c:pt>
                <c:pt idx="413">
                  <c:v>156.80000000000001</c:v>
                </c:pt>
                <c:pt idx="414">
                  <c:v>156.80000000000001</c:v>
                </c:pt>
                <c:pt idx="415">
                  <c:v>156.80000000000001</c:v>
                </c:pt>
                <c:pt idx="416">
                  <c:v>156.80000000000001</c:v>
                </c:pt>
                <c:pt idx="417">
                  <c:v>156.80000000000001</c:v>
                </c:pt>
                <c:pt idx="418">
                  <c:v>156.80000000000001</c:v>
                </c:pt>
                <c:pt idx="419">
                  <c:v>156.80000000000001</c:v>
                </c:pt>
                <c:pt idx="420">
                  <c:v>156.80000000000001</c:v>
                </c:pt>
                <c:pt idx="421">
                  <c:v>156.80000000000001</c:v>
                </c:pt>
                <c:pt idx="422">
                  <c:v>156.80000000000001</c:v>
                </c:pt>
                <c:pt idx="423">
                  <c:v>156.80000000000001</c:v>
                </c:pt>
                <c:pt idx="424">
                  <c:v>156.80000000000001</c:v>
                </c:pt>
                <c:pt idx="425">
                  <c:v>156.80000000000001</c:v>
                </c:pt>
                <c:pt idx="426">
                  <c:v>156.80000000000001</c:v>
                </c:pt>
                <c:pt idx="427">
                  <c:v>156.80000000000001</c:v>
                </c:pt>
                <c:pt idx="428">
                  <c:v>156.80000000000001</c:v>
                </c:pt>
                <c:pt idx="429">
                  <c:v>156.80000000000001</c:v>
                </c:pt>
                <c:pt idx="430">
                  <c:v>156.80000000000001</c:v>
                </c:pt>
                <c:pt idx="431">
                  <c:v>156.80000000000001</c:v>
                </c:pt>
                <c:pt idx="432">
                  <c:v>156.80000000000001</c:v>
                </c:pt>
                <c:pt idx="433">
                  <c:v>156.80000000000001</c:v>
                </c:pt>
                <c:pt idx="434">
                  <c:v>156.80000000000001</c:v>
                </c:pt>
                <c:pt idx="435">
                  <c:v>156.80000000000001</c:v>
                </c:pt>
                <c:pt idx="436">
                  <c:v>156.80000000000001</c:v>
                </c:pt>
                <c:pt idx="437">
                  <c:v>156.80000000000001</c:v>
                </c:pt>
                <c:pt idx="438">
                  <c:v>156.80000000000001</c:v>
                </c:pt>
                <c:pt idx="439">
                  <c:v>156.80000000000001</c:v>
                </c:pt>
                <c:pt idx="440">
                  <c:v>156.80000000000001</c:v>
                </c:pt>
                <c:pt idx="441">
                  <c:v>156.80000000000001</c:v>
                </c:pt>
                <c:pt idx="442">
                  <c:v>156.80000000000001</c:v>
                </c:pt>
                <c:pt idx="443">
                  <c:v>156.80000000000001</c:v>
                </c:pt>
                <c:pt idx="444">
                  <c:v>156.80000000000001</c:v>
                </c:pt>
                <c:pt idx="445">
                  <c:v>156.80000000000001</c:v>
                </c:pt>
                <c:pt idx="446">
                  <c:v>156.80000000000001</c:v>
                </c:pt>
                <c:pt idx="447">
                  <c:v>156.80000000000001</c:v>
                </c:pt>
                <c:pt idx="448">
                  <c:v>156.80000000000001</c:v>
                </c:pt>
                <c:pt idx="449">
                  <c:v>156.80000000000001</c:v>
                </c:pt>
                <c:pt idx="450">
                  <c:v>156.80000000000001</c:v>
                </c:pt>
                <c:pt idx="451">
                  <c:v>156.80000000000001</c:v>
                </c:pt>
                <c:pt idx="452">
                  <c:v>156.80000000000001</c:v>
                </c:pt>
                <c:pt idx="453">
                  <c:v>156.80000000000001</c:v>
                </c:pt>
                <c:pt idx="454">
                  <c:v>156.80000000000001</c:v>
                </c:pt>
                <c:pt idx="455">
                  <c:v>156.80000000000001</c:v>
                </c:pt>
                <c:pt idx="456">
                  <c:v>156.80000000000001</c:v>
                </c:pt>
                <c:pt idx="457">
                  <c:v>156.80000000000001</c:v>
                </c:pt>
                <c:pt idx="458">
                  <c:v>156.80000000000001</c:v>
                </c:pt>
                <c:pt idx="459">
                  <c:v>156.80000000000001</c:v>
                </c:pt>
                <c:pt idx="460">
                  <c:v>156.80000000000001</c:v>
                </c:pt>
                <c:pt idx="461">
                  <c:v>156.80000000000001</c:v>
                </c:pt>
                <c:pt idx="462">
                  <c:v>156.80000000000001</c:v>
                </c:pt>
                <c:pt idx="463">
                  <c:v>156.80000000000001</c:v>
                </c:pt>
                <c:pt idx="464">
                  <c:v>156.80000000000001</c:v>
                </c:pt>
                <c:pt idx="465">
                  <c:v>156.80000000000001</c:v>
                </c:pt>
                <c:pt idx="466">
                  <c:v>156.80000000000001</c:v>
                </c:pt>
                <c:pt idx="467">
                  <c:v>156.80000000000001</c:v>
                </c:pt>
                <c:pt idx="468">
                  <c:v>156.80000000000001</c:v>
                </c:pt>
                <c:pt idx="469">
                  <c:v>156.80000000000001</c:v>
                </c:pt>
                <c:pt idx="470">
                  <c:v>156.80000000000001</c:v>
                </c:pt>
                <c:pt idx="471">
                  <c:v>156.80000000000001</c:v>
                </c:pt>
                <c:pt idx="472">
                  <c:v>156.80000000000001</c:v>
                </c:pt>
                <c:pt idx="473">
                  <c:v>156.80000000000001</c:v>
                </c:pt>
                <c:pt idx="474">
                  <c:v>156.80000000000001</c:v>
                </c:pt>
                <c:pt idx="475">
                  <c:v>156.80000000000001</c:v>
                </c:pt>
                <c:pt idx="476">
                  <c:v>156.80000000000001</c:v>
                </c:pt>
                <c:pt idx="477">
                  <c:v>156.80000000000001</c:v>
                </c:pt>
                <c:pt idx="478">
                  <c:v>156.80000000000001</c:v>
                </c:pt>
                <c:pt idx="479">
                  <c:v>156.80000000000001</c:v>
                </c:pt>
                <c:pt idx="480">
                  <c:v>156.80000000000001</c:v>
                </c:pt>
                <c:pt idx="481">
                  <c:v>156.80000000000001</c:v>
                </c:pt>
                <c:pt idx="482">
                  <c:v>156.80000000000001</c:v>
                </c:pt>
                <c:pt idx="483">
                  <c:v>156.80000000000001</c:v>
                </c:pt>
                <c:pt idx="484">
                  <c:v>156.80000000000001</c:v>
                </c:pt>
                <c:pt idx="485">
                  <c:v>156.80000000000001</c:v>
                </c:pt>
                <c:pt idx="486">
                  <c:v>156.80000000000001</c:v>
                </c:pt>
                <c:pt idx="487">
                  <c:v>156.80000000000001</c:v>
                </c:pt>
                <c:pt idx="488">
                  <c:v>156.80000000000001</c:v>
                </c:pt>
                <c:pt idx="489">
                  <c:v>156.80000000000001</c:v>
                </c:pt>
                <c:pt idx="490">
                  <c:v>156.80000000000001</c:v>
                </c:pt>
                <c:pt idx="491">
                  <c:v>156.80000000000001</c:v>
                </c:pt>
                <c:pt idx="492">
                  <c:v>156.80000000000001</c:v>
                </c:pt>
                <c:pt idx="493">
                  <c:v>156.80000000000001</c:v>
                </c:pt>
                <c:pt idx="494">
                  <c:v>156.80000000000001</c:v>
                </c:pt>
                <c:pt idx="495">
                  <c:v>156.80000000000001</c:v>
                </c:pt>
                <c:pt idx="496">
                  <c:v>156.80000000000001</c:v>
                </c:pt>
                <c:pt idx="497">
                  <c:v>156.80000000000001</c:v>
                </c:pt>
                <c:pt idx="498">
                  <c:v>156.80000000000001</c:v>
                </c:pt>
                <c:pt idx="499">
                  <c:v>156.80000000000001</c:v>
                </c:pt>
                <c:pt idx="500">
                  <c:v>156.80000000000001</c:v>
                </c:pt>
                <c:pt idx="501">
                  <c:v>156.80000000000001</c:v>
                </c:pt>
                <c:pt idx="502">
                  <c:v>156.80000000000001</c:v>
                </c:pt>
                <c:pt idx="503">
                  <c:v>156.80000000000001</c:v>
                </c:pt>
                <c:pt idx="504">
                  <c:v>156.80000000000001</c:v>
                </c:pt>
                <c:pt idx="505">
                  <c:v>156.80000000000001</c:v>
                </c:pt>
                <c:pt idx="506">
                  <c:v>156.80000000000001</c:v>
                </c:pt>
                <c:pt idx="507">
                  <c:v>156.80000000000001</c:v>
                </c:pt>
                <c:pt idx="508">
                  <c:v>156.80000000000001</c:v>
                </c:pt>
                <c:pt idx="509">
                  <c:v>156.80000000000001</c:v>
                </c:pt>
                <c:pt idx="510">
                  <c:v>156.80000000000001</c:v>
                </c:pt>
                <c:pt idx="511">
                  <c:v>156.80000000000001</c:v>
                </c:pt>
                <c:pt idx="512">
                  <c:v>156.80000000000001</c:v>
                </c:pt>
                <c:pt idx="513">
                  <c:v>156.80000000000001</c:v>
                </c:pt>
                <c:pt idx="514">
                  <c:v>156.80000000000001</c:v>
                </c:pt>
                <c:pt idx="515">
                  <c:v>156.80000000000001</c:v>
                </c:pt>
                <c:pt idx="516">
                  <c:v>156.80000000000001</c:v>
                </c:pt>
                <c:pt idx="517">
                  <c:v>156.80000000000001</c:v>
                </c:pt>
                <c:pt idx="518">
                  <c:v>156.80000000000001</c:v>
                </c:pt>
                <c:pt idx="519">
                  <c:v>156.80000000000001</c:v>
                </c:pt>
                <c:pt idx="520">
                  <c:v>156.80000000000001</c:v>
                </c:pt>
                <c:pt idx="521">
                  <c:v>156.80000000000001</c:v>
                </c:pt>
                <c:pt idx="522">
                  <c:v>156.80000000000001</c:v>
                </c:pt>
                <c:pt idx="523">
                  <c:v>156.80000000000001</c:v>
                </c:pt>
                <c:pt idx="524">
                  <c:v>156.80000000000001</c:v>
                </c:pt>
                <c:pt idx="525">
                  <c:v>156.80000000000001</c:v>
                </c:pt>
                <c:pt idx="526">
                  <c:v>156.80000000000001</c:v>
                </c:pt>
                <c:pt idx="527">
                  <c:v>156.80000000000001</c:v>
                </c:pt>
                <c:pt idx="528">
                  <c:v>156.80000000000001</c:v>
                </c:pt>
                <c:pt idx="529">
                  <c:v>156.80000000000001</c:v>
                </c:pt>
                <c:pt idx="530">
                  <c:v>156.80000000000001</c:v>
                </c:pt>
                <c:pt idx="531">
                  <c:v>156.80000000000001</c:v>
                </c:pt>
                <c:pt idx="532">
                  <c:v>156.80000000000001</c:v>
                </c:pt>
                <c:pt idx="533">
                  <c:v>156.80000000000001</c:v>
                </c:pt>
                <c:pt idx="534">
                  <c:v>156.80000000000001</c:v>
                </c:pt>
                <c:pt idx="535">
                  <c:v>156.80000000000001</c:v>
                </c:pt>
                <c:pt idx="536">
                  <c:v>156.80000000000001</c:v>
                </c:pt>
                <c:pt idx="537">
                  <c:v>156.80000000000001</c:v>
                </c:pt>
                <c:pt idx="538">
                  <c:v>156.80000000000001</c:v>
                </c:pt>
                <c:pt idx="539">
                  <c:v>156.80000000000001</c:v>
                </c:pt>
                <c:pt idx="540">
                  <c:v>156.80000000000001</c:v>
                </c:pt>
                <c:pt idx="541">
                  <c:v>156.80000000000001</c:v>
                </c:pt>
                <c:pt idx="542">
                  <c:v>156.80000000000001</c:v>
                </c:pt>
                <c:pt idx="543">
                  <c:v>156.80000000000001</c:v>
                </c:pt>
                <c:pt idx="544">
                  <c:v>156.80000000000001</c:v>
                </c:pt>
                <c:pt idx="545">
                  <c:v>156.80000000000001</c:v>
                </c:pt>
                <c:pt idx="546">
                  <c:v>156.80000000000001</c:v>
                </c:pt>
                <c:pt idx="547">
                  <c:v>156.80000000000001</c:v>
                </c:pt>
                <c:pt idx="548">
                  <c:v>156.80000000000001</c:v>
                </c:pt>
                <c:pt idx="549">
                  <c:v>156.80000000000001</c:v>
                </c:pt>
                <c:pt idx="550">
                  <c:v>156.80000000000001</c:v>
                </c:pt>
                <c:pt idx="551">
                  <c:v>156.80000000000001</c:v>
                </c:pt>
                <c:pt idx="552">
                  <c:v>156.80000000000001</c:v>
                </c:pt>
                <c:pt idx="553">
                  <c:v>156.80000000000001</c:v>
                </c:pt>
                <c:pt idx="554">
                  <c:v>156.80000000000001</c:v>
                </c:pt>
                <c:pt idx="555">
                  <c:v>156.80000000000001</c:v>
                </c:pt>
                <c:pt idx="556">
                  <c:v>156.80000000000001</c:v>
                </c:pt>
                <c:pt idx="557">
                  <c:v>156.80000000000001</c:v>
                </c:pt>
                <c:pt idx="558">
                  <c:v>156.80000000000001</c:v>
                </c:pt>
                <c:pt idx="559">
                  <c:v>156.80000000000001</c:v>
                </c:pt>
                <c:pt idx="560">
                  <c:v>156.80000000000001</c:v>
                </c:pt>
                <c:pt idx="561">
                  <c:v>156.80000000000001</c:v>
                </c:pt>
                <c:pt idx="562">
                  <c:v>156.80000000000001</c:v>
                </c:pt>
                <c:pt idx="563">
                  <c:v>156.80000000000001</c:v>
                </c:pt>
                <c:pt idx="564">
                  <c:v>156.80000000000001</c:v>
                </c:pt>
                <c:pt idx="565">
                  <c:v>156.80000000000001</c:v>
                </c:pt>
                <c:pt idx="566">
                  <c:v>156.80000000000001</c:v>
                </c:pt>
                <c:pt idx="567">
                  <c:v>156.80000000000001</c:v>
                </c:pt>
                <c:pt idx="568">
                  <c:v>156.80000000000001</c:v>
                </c:pt>
                <c:pt idx="569">
                  <c:v>156.80000000000001</c:v>
                </c:pt>
                <c:pt idx="570">
                  <c:v>156.80000000000001</c:v>
                </c:pt>
                <c:pt idx="571">
                  <c:v>156.80000000000001</c:v>
                </c:pt>
                <c:pt idx="572">
                  <c:v>156.80000000000001</c:v>
                </c:pt>
                <c:pt idx="573">
                  <c:v>156.80000000000001</c:v>
                </c:pt>
                <c:pt idx="574">
                  <c:v>156.80000000000001</c:v>
                </c:pt>
                <c:pt idx="575">
                  <c:v>156.80000000000001</c:v>
                </c:pt>
                <c:pt idx="576">
                  <c:v>156.80000000000001</c:v>
                </c:pt>
                <c:pt idx="577">
                  <c:v>156.80000000000001</c:v>
                </c:pt>
                <c:pt idx="578">
                  <c:v>156.80000000000001</c:v>
                </c:pt>
                <c:pt idx="579">
                  <c:v>156.80000000000001</c:v>
                </c:pt>
                <c:pt idx="580">
                  <c:v>156.80000000000001</c:v>
                </c:pt>
                <c:pt idx="581">
                  <c:v>156.80000000000001</c:v>
                </c:pt>
                <c:pt idx="582">
                  <c:v>156.80000000000001</c:v>
                </c:pt>
                <c:pt idx="583">
                  <c:v>156.80000000000001</c:v>
                </c:pt>
                <c:pt idx="584">
                  <c:v>156.80000000000001</c:v>
                </c:pt>
                <c:pt idx="585">
                  <c:v>156.80000000000001</c:v>
                </c:pt>
                <c:pt idx="586">
                  <c:v>156.80000000000001</c:v>
                </c:pt>
                <c:pt idx="587">
                  <c:v>156.80000000000001</c:v>
                </c:pt>
                <c:pt idx="588">
                  <c:v>156.80000000000001</c:v>
                </c:pt>
                <c:pt idx="589">
                  <c:v>156.80000000000001</c:v>
                </c:pt>
                <c:pt idx="590">
                  <c:v>156.80000000000001</c:v>
                </c:pt>
                <c:pt idx="591">
                  <c:v>156.80000000000001</c:v>
                </c:pt>
                <c:pt idx="592">
                  <c:v>156.80000000000001</c:v>
                </c:pt>
                <c:pt idx="593">
                  <c:v>156.80000000000001</c:v>
                </c:pt>
                <c:pt idx="594">
                  <c:v>156.80000000000001</c:v>
                </c:pt>
                <c:pt idx="595">
                  <c:v>156.80000000000001</c:v>
                </c:pt>
                <c:pt idx="596">
                  <c:v>156.80000000000001</c:v>
                </c:pt>
                <c:pt idx="597">
                  <c:v>156.80000000000001</c:v>
                </c:pt>
                <c:pt idx="598">
                  <c:v>156.80000000000001</c:v>
                </c:pt>
                <c:pt idx="599">
                  <c:v>156.80000000000001</c:v>
                </c:pt>
                <c:pt idx="600">
                  <c:v>156.80000000000001</c:v>
                </c:pt>
                <c:pt idx="601">
                  <c:v>156.80000000000001</c:v>
                </c:pt>
                <c:pt idx="602">
                  <c:v>156.80000000000001</c:v>
                </c:pt>
                <c:pt idx="603">
                  <c:v>156.80000000000001</c:v>
                </c:pt>
                <c:pt idx="604">
                  <c:v>156.80000000000001</c:v>
                </c:pt>
                <c:pt idx="605">
                  <c:v>156.80000000000001</c:v>
                </c:pt>
                <c:pt idx="606">
                  <c:v>156.80000000000001</c:v>
                </c:pt>
                <c:pt idx="607">
                  <c:v>156.80000000000001</c:v>
                </c:pt>
                <c:pt idx="608">
                  <c:v>156.80000000000001</c:v>
                </c:pt>
                <c:pt idx="609">
                  <c:v>156.80000000000001</c:v>
                </c:pt>
                <c:pt idx="610">
                  <c:v>156.80000000000001</c:v>
                </c:pt>
                <c:pt idx="611">
                  <c:v>156.80000000000001</c:v>
                </c:pt>
                <c:pt idx="612">
                  <c:v>156.80000000000001</c:v>
                </c:pt>
                <c:pt idx="613">
                  <c:v>156.80000000000001</c:v>
                </c:pt>
                <c:pt idx="614">
                  <c:v>156.80000000000001</c:v>
                </c:pt>
                <c:pt idx="615">
                  <c:v>156.80000000000001</c:v>
                </c:pt>
                <c:pt idx="616">
                  <c:v>156.80000000000001</c:v>
                </c:pt>
                <c:pt idx="617">
                  <c:v>156.80000000000001</c:v>
                </c:pt>
                <c:pt idx="618">
                  <c:v>156.80000000000001</c:v>
                </c:pt>
                <c:pt idx="619">
                  <c:v>156.80000000000001</c:v>
                </c:pt>
                <c:pt idx="620">
                  <c:v>156.80000000000001</c:v>
                </c:pt>
                <c:pt idx="621">
                  <c:v>156.80000000000001</c:v>
                </c:pt>
                <c:pt idx="622">
                  <c:v>156.80000000000001</c:v>
                </c:pt>
                <c:pt idx="623">
                  <c:v>156.80000000000001</c:v>
                </c:pt>
                <c:pt idx="624">
                  <c:v>156.80000000000001</c:v>
                </c:pt>
                <c:pt idx="625">
                  <c:v>156.80000000000001</c:v>
                </c:pt>
                <c:pt idx="626">
                  <c:v>156.80000000000001</c:v>
                </c:pt>
                <c:pt idx="627">
                  <c:v>156.80000000000001</c:v>
                </c:pt>
                <c:pt idx="628">
                  <c:v>156.80000000000001</c:v>
                </c:pt>
                <c:pt idx="629">
                  <c:v>156.80000000000001</c:v>
                </c:pt>
                <c:pt idx="630">
                  <c:v>156.80000000000001</c:v>
                </c:pt>
                <c:pt idx="631">
                  <c:v>156.80000000000001</c:v>
                </c:pt>
                <c:pt idx="632">
                  <c:v>156.80000000000001</c:v>
                </c:pt>
                <c:pt idx="633">
                  <c:v>156.80000000000001</c:v>
                </c:pt>
                <c:pt idx="634">
                  <c:v>156.80000000000001</c:v>
                </c:pt>
                <c:pt idx="635">
                  <c:v>156.80000000000001</c:v>
                </c:pt>
                <c:pt idx="636">
                  <c:v>156.80000000000001</c:v>
                </c:pt>
                <c:pt idx="637">
                  <c:v>156.80000000000001</c:v>
                </c:pt>
                <c:pt idx="638">
                  <c:v>156.80000000000001</c:v>
                </c:pt>
                <c:pt idx="639">
                  <c:v>156.80000000000001</c:v>
                </c:pt>
                <c:pt idx="640">
                  <c:v>156.80000000000001</c:v>
                </c:pt>
                <c:pt idx="641">
                  <c:v>156.80000000000001</c:v>
                </c:pt>
                <c:pt idx="642">
                  <c:v>156.80000000000001</c:v>
                </c:pt>
                <c:pt idx="643">
                  <c:v>156.80000000000001</c:v>
                </c:pt>
                <c:pt idx="644">
                  <c:v>156.80000000000001</c:v>
                </c:pt>
                <c:pt idx="645">
                  <c:v>156.80000000000001</c:v>
                </c:pt>
                <c:pt idx="646">
                  <c:v>156.80000000000001</c:v>
                </c:pt>
                <c:pt idx="647">
                  <c:v>156.80000000000001</c:v>
                </c:pt>
                <c:pt idx="648">
                  <c:v>156.80000000000001</c:v>
                </c:pt>
                <c:pt idx="649">
                  <c:v>156.80000000000001</c:v>
                </c:pt>
                <c:pt idx="650">
                  <c:v>156.80000000000001</c:v>
                </c:pt>
                <c:pt idx="651">
                  <c:v>156.80000000000001</c:v>
                </c:pt>
                <c:pt idx="652">
                  <c:v>156.80000000000001</c:v>
                </c:pt>
                <c:pt idx="653">
                  <c:v>156.80000000000001</c:v>
                </c:pt>
                <c:pt idx="654">
                  <c:v>156.80000000000001</c:v>
                </c:pt>
                <c:pt idx="655">
                  <c:v>156.80000000000001</c:v>
                </c:pt>
                <c:pt idx="656">
                  <c:v>156.80000000000001</c:v>
                </c:pt>
                <c:pt idx="657">
                  <c:v>156.80000000000001</c:v>
                </c:pt>
                <c:pt idx="658">
                  <c:v>156.80000000000001</c:v>
                </c:pt>
                <c:pt idx="659">
                  <c:v>156.80000000000001</c:v>
                </c:pt>
                <c:pt idx="660">
                  <c:v>156.80000000000001</c:v>
                </c:pt>
                <c:pt idx="661">
                  <c:v>156.80000000000001</c:v>
                </c:pt>
                <c:pt idx="662">
                  <c:v>156.80000000000001</c:v>
                </c:pt>
                <c:pt idx="663">
                  <c:v>156.80000000000001</c:v>
                </c:pt>
                <c:pt idx="664">
                  <c:v>156.80000000000001</c:v>
                </c:pt>
                <c:pt idx="665">
                  <c:v>156.80000000000001</c:v>
                </c:pt>
                <c:pt idx="666">
                  <c:v>156.80000000000001</c:v>
                </c:pt>
                <c:pt idx="667">
                  <c:v>156.80000000000001</c:v>
                </c:pt>
                <c:pt idx="668">
                  <c:v>156.80000000000001</c:v>
                </c:pt>
                <c:pt idx="669">
                  <c:v>156.80000000000001</c:v>
                </c:pt>
                <c:pt idx="670">
                  <c:v>156.80000000000001</c:v>
                </c:pt>
                <c:pt idx="671">
                  <c:v>156.80000000000001</c:v>
                </c:pt>
                <c:pt idx="672">
                  <c:v>156.80000000000001</c:v>
                </c:pt>
                <c:pt idx="673">
                  <c:v>156.80000000000001</c:v>
                </c:pt>
                <c:pt idx="674">
                  <c:v>156.80000000000001</c:v>
                </c:pt>
                <c:pt idx="675">
                  <c:v>156.80000000000001</c:v>
                </c:pt>
                <c:pt idx="676">
                  <c:v>156.80000000000001</c:v>
                </c:pt>
                <c:pt idx="677">
                  <c:v>156.80000000000001</c:v>
                </c:pt>
                <c:pt idx="678">
                  <c:v>156.80000000000001</c:v>
                </c:pt>
                <c:pt idx="679">
                  <c:v>156.80000000000001</c:v>
                </c:pt>
                <c:pt idx="680">
                  <c:v>156.80000000000001</c:v>
                </c:pt>
                <c:pt idx="681">
                  <c:v>156.80000000000001</c:v>
                </c:pt>
                <c:pt idx="682">
                  <c:v>156.80000000000001</c:v>
                </c:pt>
                <c:pt idx="683">
                  <c:v>156.80000000000001</c:v>
                </c:pt>
                <c:pt idx="684">
                  <c:v>156.80000000000001</c:v>
                </c:pt>
                <c:pt idx="685">
                  <c:v>156.80000000000001</c:v>
                </c:pt>
                <c:pt idx="686">
                  <c:v>156.80000000000001</c:v>
                </c:pt>
                <c:pt idx="687">
                  <c:v>156.80000000000001</c:v>
                </c:pt>
                <c:pt idx="688">
                  <c:v>156.80000000000001</c:v>
                </c:pt>
                <c:pt idx="689">
                  <c:v>156.80000000000001</c:v>
                </c:pt>
                <c:pt idx="690">
                  <c:v>156.80000000000001</c:v>
                </c:pt>
                <c:pt idx="691">
                  <c:v>156.80000000000001</c:v>
                </c:pt>
                <c:pt idx="692">
                  <c:v>156.80000000000001</c:v>
                </c:pt>
                <c:pt idx="693">
                  <c:v>156.80000000000001</c:v>
                </c:pt>
                <c:pt idx="694">
                  <c:v>156.80000000000001</c:v>
                </c:pt>
                <c:pt idx="695">
                  <c:v>156.80000000000001</c:v>
                </c:pt>
                <c:pt idx="696">
                  <c:v>156.80000000000001</c:v>
                </c:pt>
                <c:pt idx="697">
                  <c:v>156.80000000000001</c:v>
                </c:pt>
                <c:pt idx="698">
                  <c:v>156.80000000000001</c:v>
                </c:pt>
                <c:pt idx="699">
                  <c:v>156.80000000000001</c:v>
                </c:pt>
                <c:pt idx="700">
                  <c:v>156.80000000000001</c:v>
                </c:pt>
                <c:pt idx="701">
                  <c:v>156.80000000000001</c:v>
                </c:pt>
                <c:pt idx="702">
                  <c:v>156.80000000000001</c:v>
                </c:pt>
                <c:pt idx="703">
                  <c:v>156.80000000000001</c:v>
                </c:pt>
                <c:pt idx="704">
                  <c:v>156.80000000000001</c:v>
                </c:pt>
                <c:pt idx="705">
                  <c:v>156.80000000000001</c:v>
                </c:pt>
                <c:pt idx="706">
                  <c:v>156.80000000000001</c:v>
                </c:pt>
                <c:pt idx="707">
                  <c:v>156.80000000000001</c:v>
                </c:pt>
                <c:pt idx="708">
                  <c:v>156.80000000000001</c:v>
                </c:pt>
                <c:pt idx="709">
                  <c:v>156.80000000000001</c:v>
                </c:pt>
                <c:pt idx="710">
                  <c:v>156.80000000000001</c:v>
                </c:pt>
                <c:pt idx="711">
                  <c:v>156.80000000000001</c:v>
                </c:pt>
                <c:pt idx="712">
                  <c:v>156.80000000000001</c:v>
                </c:pt>
                <c:pt idx="713">
                  <c:v>156.80000000000001</c:v>
                </c:pt>
                <c:pt idx="714">
                  <c:v>156.80000000000001</c:v>
                </c:pt>
                <c:pt idx="715">
                  <c:v>156.80000000000001</c:v>
                </c:pt>
                <c:pt idx="716">
                  <c:v>156.80000000000001</c:v>
                </c:pt>
                <c:pt idx="717">
                  <c:v>156.80000000000001</c:v>
                </c:pt>
                <c:pt idx="718">
                  <c:v>156.80000000000001</c:v>
                </c:pt>
                <c:pt idx="719">
                  <c:v>156.80000000000001</c:v>
                </c:pt>
                <c:pt idx="720">
                  <c:v>156.80000000000001</c:v>
                </c:pt>
                <c:pt idx="721">
                  <c:v>156.80000000000001</c:v>
                </c:pt>
                <c:pt idx="722">
                  <c:v>156.80000000000001</c:v>
                </c:pt>
                <c:pt idx="723">
                  <c:v>156.80000000000001</c:v>
                </c:pt>
                <c:pt idx="724">
                  <c:v>156.80000000000001</c:v>
                </c:pt>
                <c:pt idx="725">
                  <c:v>156.80000000000001</c:v>
                </c:pt>
                <c:pt idx="726">
                  <c:v>156.80000000000001</c:v>
                </c:pt>
                <c:pt idx="727">
                  <c:v>156.80000000000001</c:v>
                </c:pt>
                <c:pt idx="728">
                  <c:v>156.80000000000001</c:v>
                </c:pt>
                <c:pt idx="729">
                  <c:v>156.80000000000001</c:v>
                </c:pt>
                <c:pt idx="730">
                  <c:v>156.80000000000001</c:v>
                </c:pt>
                <c:pt idx="731">
                  <c:v>156.80000000000001</c:v>
                </c:pt>
                <c:pt idx="732">
                  <c:v>156.80000000000001</c:v>
                </c:pt>
                <c:pt idx="733">
                  <c:v>156.80000000000001</c:v>
                </c:pt>
                <c:pt idx="734">
                  <c:v>156.80000000000001</c:v>
                </c:pt>
                <c:pt idx="735">
                  <c:v>156.80000000000001</c:v>
                </c:pt>
                <c:pt idx="736">
                  <c:v>156.80000000000001</c:v>
                </c:pt>
                <c:pt idx="737">
                  <c:v>156.80000000000001</c:v>
                </c:pt>
                <c:pt idx="738">
                  <c:v>156.80000000000001</c:v>
                </c:pt>
                <c:pt idx="739">
                  <c:v>156.80000000000001</c:v>
                </c:pt>
                <c:pt idx="740">
                  <c:v>156.80000000000001</c:v>
                </c:pt>
                <c:pt idx="741">
                  <c:v>156.80000000000001</c:v>
                </c:pt>
                <c:pt idx="742">
                  <c:v>156.80000000000001</c:v>
                </c:pt>
                <c:pt idx="743">
                  <c:v>156.80000000000001</c:v>
                </c:pt>
                <c:pt idx="744">
                  <c:v>156.80000000000001</c:v>
                </c:pt>
                <c:pt idx="745">
                  <c:v>156.80000000000001</c:v>
                </c:pt>
                <c:pt idx="746">
                  <c:v>156.80000000000001</c:v>
                </c:pt>
                <c:pt idx="747">
                  <c:v>156.80000000000001</c:v>
                </c:pt>
                <c:pt idx="748">
                  <c:v>156.80000000000001</c:v>
                </c:pt>
                <c:pt idx="749">
                  <c:v>156.80000000000001</c:v>
                </c:pt>
                <c:pt idx="750">
                  <c:v>156.80000000000001</c:v>
                </c:pt>
                <c:pt idx="751">
                  <c:v>156.80000000000001</c:v>
                </c:pt>
                <c:pt idx="752">
                  <c:v>156.80000000000001</c:v>
                </c:pt>
                <c:pt idx="753">
                  <c:v>156.80000000000001</c:v>
                </c:pt>
                <c:pt idx="754">
                  <c:v>156.80000000000001</c:v>
                </c:pt>
                <c:pt idx="755">
                  <c:v>156.80000000000001</c:v>
                </c:pt>
                <c:pt idx="756">
                  <c:v>156.80000000000001</c:v>
                </c:pt>
                <c:pt idx="757">
                  <c:v>156.80000000000001</c:v>
                </c:pt>
                <c:pt idx="758">
                  <c:v>156.80000000000001</c:v>
                </c:pt>
                <c:pt idx="759">
                  <c:v>156.80000000000001</c:v>
                </c:pt>
                <c:pt idx="760">
                  <c:v>156.80000000000001</c:v>
                </c:pt>
                <c:pt idx="761">
                  <c:v>156.80000000000001</c:v>
                </c:pt>
                <c:pt idx="762">
                  <c:v>156.80000000000001</c:v>
                </c:pt>
                <c:pt idx="763">
                  <c:v>156.80000000000001</c:v>
                </c:pt>
                <c:pt idx="764">
                  <c:v>156.80000000000001</c:v>
                </c:pt>
                <c:pt idx="765">
                  <c:v>156.80000000000001</c:v>
                </c:pt>
                <c:pt idx="766">
                  <c:v>156.80000000000001</c:v>
                </c:pt>
                <c:pt idx="767">
                  <c:v>156.80000000000001</c:v>
                </c:pt>
                <c:pt idx="768">
                  <c:v>156.80000000000001</c:v>
                </c:pt>
                <c:pt idx="769">
                  <c:v>156.80000000000001</c:v>
                </c:pt>
                <c:pt idx="770">
                  <c:v>156.80000000000001</c:v>
                </c:pt>
                <c:pt idx="771">
                  <c:v>156.80000000000001</c:v>
                </c:pt>
                <c:pt idx="772">
                  <c:v>156.80000000000001</c:v>
                </c:pt>
                <c:pt idx="773">
                  <c:v>156.80000000000001</c:v>
                </c:pt>
                <c:pt idx="774">
                  <c:v>156.80000000000001</c:v>
                </c:pt>
                <c:pt idx="775">
                  <c:v>156.80000000000001</c:v>
                </c:pt>
                <c:pt idx="776">
                  <c:v>156.80000000000001</c:v>
                </c:pt>
                <c:pt idx="777">
                  <c:v>156.80000000000001</c:v>
                </c:pt>
                <c:pt idx="778">
                  <c:v>156.80000000000001</c:v>
                </c:pt>
                <c:pt idx="779">
                  <c:v>156.80000000000001</c:v>
                </c:pt>
                <c:pt idx="780">
                  <c:v>156.80000000000001</c:v>
                </c:pt>
                <c:pt idx="781">
                  <c:v>156.80000000000001</c:v>
                </c:pt>
                <c:pt idx="782">
                  <c:v>156.80000000000001</c:v>
                </c:pt>
                <c:pt idx="783">
                  <c:v>156.80000000000001</c:v>
                </c:pt>
                <c:pt idx="784">
                  <c:v>156.80000000000001</c:v>
                </c:pt>
                <c:pt idx="785">
                  <c:v>156.80000000000001</c:v>
                </c:pt>
                <c:pt idx="786">
                  <c:v>156.80000000000001</c:v>
                </c:pt>
                <c:pt idx="787">
                  <c:v>156.80000000000001</c:v>
                </c:pt>
                <c:pt idx="788">
                  <c:v>156.80000000000001</c:v>
                </c:pt>
                <c:pt idx="789">
                  <c:v>156.80000000000001</c:v>
                </c:pt>
                <c:pt idx="790">
                  <c:v>156.80000000000001</c:v>
                </c:pt>
                <c:pt idx="791">
                  <c:v>156.80000000000001</c:v>
                </c:pt>
                <c:pt idx="792">
                  <c:v>156.80000000000001</c:v>
                </c:pt>
                <c:pt idx="793">
                  <c:v>156.80000000000001</c:v>
                </c:pt>
                <c:pt idx="794">
                  <c:v>156.80000000000001</c:v>
                </c:pt>
                <c:pt idx="795">
                  <c:v>156.80000000000001</c:v>
                </c:pt>
                <c:pt idx="796">
                  <c:v>156.80000000000001</c:v>
                </c:pt>
                <c:pt idx="797">
                  <c:v>156.80000000000001</c:v>
                </c:pt>
                <c:pt idx="798">
                  <c:v>156.80000000000001</c:v>
                </c:pt>
                <c:pt idx="799">
                  <c:v>156.80000000000001</c:v>
                </c:pt>
                <c:pt idx="800">
                  <c:v>156.80000000000001</c:v>
                </c:pt>
                <c:pt idx="801">
                  <c:v>156.80000000000001</c:v>
                </c:pt>
                <c:pt idx="802">
                  <c:v>156.80000000000001</c:v>
                </c:pt>
                <c:pt idx="803">
                  <c:v>156.80000000000001</c:v>
                </c:pt>
                <c:pt idx="804">
                  <c:v>156.80000000000001</c:v>
                </c:pt>
                <c:pt idx="805">
                  <c:v>156.80000000000001</c:v>
                </c:pt>
                <c:pt idx="806">
                  <c:v>156.80000000000001</c:v>
                </c:pt>
                <c:pt idx="807">
                  <c:v>156.80000000000001</c:v>
                </c:pt>
                <c:pt idx="808">
                  <c:v>156.80000000000001</c:v>
                </c:pt>
                <c:pt idx="809">
                  <c:v>156.80000000000001</c:v>
                </c:pt>
                <c:pt idx="810">
                  <c:v>156.80000000000001</c:v>
                </c:pt>
                <c:pt idx="811">
                  <c:v>156.80000000000001</c:v>
                </c:pt>
                <c:pt idx="812">
                  <c:v>156.80000000000001</c:v>
                </c:pt>
                <c:pt idx="813">
                  <c:v>156.80000000000001</c:v>
                </c:pt>
                <c:pt idx="814">
                  <c:v>156.80000000000001</c:v>
                </c:pt>
                <c:pt idx="815">
                  <c:v>156.80000000000001</c:v>
                </c:pt>
                <c:pt idx="816">
                  <c:v>156.80000000000001</c:v>
                </c:pt>
                <c:pt idx="817">
                  <c:v>156.80000000000001</c:v>
                </c:pt>
                <c:pt idx="818">
                  <c:v>156.80000000000001</c:v>
                </c:pt>
                <c:pt idx="819">
                  <c:v>156.80000000000001</c:v>
                </c:pt>
                <c:pt idx="820">
                  <c:v>156.80000000000001</c:v>
                </c:pt>
                <c:pt idx="821">
                  <c:v>156.80000000000001</c:v>
                </c:pt>
                <c:pt idx="822">
                  <c:v>156.80000000000001</c:v>
                </c:pt>
                <c:pt idx="823">
                  <c:v>156.80000000000001</c:v>
                </c:pt>
                <c:pt idx="824">
                  <c:v>156.80000000000001</c:v>
                </c:pt>
                <c:pt idx="825">
                  <c:v>156.80000000000001</c:v>
                </c:pt>
                <c:pt idx="826">
                  <c:v>156.80000000000001</c:v>
                </c:pt>
                <c:pt idx="827">
                  <c:v>156.80000000000001</c:v>
                </c:pt>
                <c:pt idx="828">
                  <c:v>156.80000000000001</c:v>
                </c:pt>
                <c:pt idx="829">
                  <c:v>156.80000000000001</c:v>
                </c:pt>
                <c:pt idx="830">
                  <c:v>156.80000000000001</c:v>
                </c:pt>
                <c:pt idx="831">
                  <c:v>156.80000000000001</c:v>
                </c:pt>
                <c:pt idx="832">
                  <c:v>156.80000000000001</c:v>
                </c:pt>
                <c:pt idx="833">
                  <c:v>156.80000000000001</c:v>
                </c:pt>
                <c:pt idx="834">
                  <c:v>156.80000000000001</c:v>
                </c:pt>
                <c:pt idx="835">
                  <c:v>156.80000000000001</c:v>
                </c:pt>
                <c:pt idx="836">
                  <c:v>156.80000000000001</c:v>
                </c:pt>
                <c:pt idx="837">
                  <c:v>156.80000000000001</c:v>
                </c:pt>
                <c:pt idx="838">
                  <c:v>156.80000000000001</c:v>
                </c:pt>
                <c:pt idx="839">
                  <c:v>156.80000000000001</c:v>
                </c:pt>
                <c:pt idx="840">
                  <c:v>156.80000000000001</c:v>
                </c:pt>
                <c:pt idx="841">
                  <c:v>156.80000000000001</c:v>
                </c:pt>
                <c:pt idx="842">
                  <c:v>156.80000000000001</c:v>
                </c:pt>
                <c:pt idx="843">
                  <c:v>156.80000000000001</c:v>
                </c:pt>
                <c:pt idx="844">
                  <c:v>156.80000000000001</c:v>
                </c:pt>
                <c:pt idx="845">
                  <c:v>156.80000000000001</c:v>
                </c:pt>
                <c:pt idx="846">
                  <c:v>156.80000000000001</c:v>
                </c:pt>
                <c:pt idx="847">
                  <c:v>156.80000000000001</c:v>
                </c:pt>
                <c:pt idx="848">
                  <c:v>156.80000000000001</c:v>
                </c:pt>
                <c:pt idx="849">
                  <c:v>156.80000000000001</c:v>
                </c:pt>
                <c:pt idx="850">
                  <c:v>156.80000000000001</c:v>
                </c:pt>
                <c:pt idx="851">
                  <c:v>156.80000000000001</c:v>
                </c:pt>
                <c:pt idx="852">
                  <c:v>156.80000000000001</c:v>
                </c:pt>
                <c:pt idx="853">
                  <c:v>156.80000000000001</c:v>
                </c:pt>
                <c:pt idx="854">
                  <c:v>156.80000000000001</c:v>
                </c:pt>
                <c:pt idx="855">
                  <c:v>156.80000000000001</c:v>
                </c:pt>
                <c:pt idx="856">
                  <c:v>156.80000000000001</c:v>
                </c:pt>
                <c:pt idx="857">
                  <c:v>156.80000000000001</c:v>
                </c:pt>
                <c:pt idx="858">
                  <c:v>156.80000000000001</c:v>
                </c:pt>
                <c:pt idx="859">
                  <c:v>156.80000000000001</c:v>
                </c:pt>
                <c:pt idx="860">
                  <c:v>156.80000000000001</c:v>
                </c:pt>
                <c:pt idx="861">
                  <c:v>156.80000000000001</c:v>
                </c:pt>
                <c:pt idx="862">
                  <c:v>156.80000000000001</c:v>
                </c:pt>
                <c:pt idx="863">
                  <c:v>156.80000000000001</c:v>
                </c:pt>
                <c:pt idx="864">
                  <c:v>156.80000000000001</c:v>
                </c:pt>
                <c:pt idx="865">
                  <c:v>156.80000000000001</c:v>
                </c:pt>
                <c:pt idx="866">
                  <c:v>156.80000000000001</c:v>
                </c:pt>
                <c:pt idx="867">
                  <c:v>156.80000000000001</c:v>
                </c:pt>
                <c:pt idx="868">
                  <c:v>156.80000000000001</c:v>
                </c:pt>
                <c:pt idx="869">
                  <c:v>156.80000000000001</c:v>
                </c:pt>
                <c:pt idx="870">
                  <c:v>156.80000000000001</c:v>
                </c:pt>
                <c:pt idx="871">
                  <c:v>156.80000000000001</c:v>
                </c:pt>
                <c:pt idx="872">
                  <c:v>156.80000000000001</c:v>
                </c:pt>
                <c:pt idx="873">
                  <c:v>156.80000000000001</c:v>
                </c:pt>
                <c:pt idx="874">
                  <c:v>156.80000000000001</c:v>
                </c:pt>
                <c:pt idx="875">
                  <c:v>156.80000000000001</c:v>
                </c:pt>
                <c:pt idx="876">
                  <c:v>156.80000000000001</c:v>
                </c:pt>
                <c:pt idx="877">
                  <c:v>156.80000000000001</c:v>
                </c:pt>
                <c:pt idx="878">
                  <c:v>156.80000000000001</c:v>
                </c:pt>
                <c:pt idx="879">
                  <c:v>156.80000000000001</c:v>
                </c:pt>
                <c:pt idx="880">
                  <c:v>156.80000000000001</c:v>
                </c:pt>
                <c:pt idx="881">
                  <c:v>156.80000000000001</c:v>
                </c:pt>
                <c:pt idx="882">
                  <c:v>156.80000000000001</c:v>
                </c:pt>
                <c:pt idx="883">
                  <c:v>156.80000000000001</c:v>
                </c:pt>
                <c:pt idx="884">
                  <c:v>156.80000000000001</c:v>
                </c:pt>
                <c:pt idx="885">
                  <c:v>156.80000000000001</c:v>
                </c:pt>
                <c:pt idx="886">
                  <c:v>156.80000000000001</c:v>
                </c:pt>
                <c:pt idx="887">
                  <c:v>156.80000000000001</c:v>
                </c:pt>
                <c:pt idx="888">
                  <c:v>156.80000000000001</c:v>
                </c:pt>
                <c:pt idx="889">
                  <c:v>156.80000000000001</c:v>
                </c:pt>
                <c:pt idx="890">
                  <c:v>156.80000000000001</c:v>
                </c:pt>
                <c:pt idx="891">
                  <c:v>156.80000000000001</c:v>
                </c:pt>
                <c:pt idx="892">
                  <c:v>156.80000000000001</c:v>
                </c:pt>
                <c:pt idx="893">
                  <c:v>156.80000000000001</c:v>
                </c:pt>
                <c:pt idx="894">
                  <c:v>156.80000000000001</c:v>
                </c:pt>
                <c:pt idx="895">
                  <c:v>156.80000000000001</c:v>
                </c:pt>
                <c:pt idx="896">
                  <c:v>156.80000000000001</c:v>
                </c:pt>
                <c:pt idx="897">
                  <c:v>156.80000000000001</c:v>
                </c:pt>
                <c:pt idx="898">
                  <c:v>156.80000000000001</c:v>
                </c:pt>
                <c:pt idx="899">
                  <c:v>156.80000000000001</c:v>
                </c:pt>
                <c:pt idx="900">
                  <c:v>156.80000000000001</c:v>
                </c:pt>
                <c:pt idx="901">
                  <c:v>156.80000000000001</c:v>
                </c:pt>
                <c:pt idx="902">
                  <c:v>156.80000000000001</c:v>
                </c:pt>
                <c:pt idx="903">
                  <c:v>156.80000000000001</c:v>
                </c:pt>
                <c:pt idx="904">
                  <c:v>156.80000000000001</c:v>
                </c:pt>
                <c:pt idx="905">
                  <c:v>156.80000000000001</c:v>
                </c:pt>
                <c:pt idx="906">
                  <c:v>156.80000000000001</c:v>
                </c:pt>
                <c:pt idx="907">
                  <c:v>156.80000000000001</c:v>
                </c:pt>
                <c:pt idx="908">
                  <c:v>156.80000000000001</c:v>
                </c:pt>
                <c:pt idx="909">
                  <c:v>156.80000000000001</c:v>
                </c:pt>
                <c:pt idx="910">
                  <c:v>156.80000000000001</c:v>
                </c:pt>
                <c:pt idx="911">
                  <c:v>156.80000000000001</c:v>
                </c:pt>
                <c:pt idx="912">
                  <c:v>156.80000000000001</c:v>
                </c:pt>
                <c:pt idx="913">
                  <c:v>156.80000000000001</c:v>
                </c:pt>
                <c:pt idx="914">
                  <c:v>156.80000000000001</c:v>
                </c:pt>
                <c:pt idx="915">
                  <c:v>156.80000000000001</c:v>
                </c:pt>
                <c:pt idx="916">
                  <c:v>156.80000000000001</c:v>
                </c:pt>
                <c:pt idx="917">
                  <c:v>156.80000000000001</c:v>
                </c:pt>
                <c:pt idx="918">
                  <c:v>156.80000000000001</c:v>
                </c:pt>
                <c:pt idx="919">
                  <c:v>156.80000000000001</c:v>
                </c:pt>
                <c:pt idx="920">
                  <c:v>156.80000000000001</c:v>
                </c:pt>
                <c:pt idx="921">
                  <c:v>156.80000000000001</c:v>
                </c:pt>
                <c:pt idx="922">
                  <c:v>156.80000000000001</c:v>
                </c:pt>
                <c:pt idx="923">
                  <c:v>156.80000000000001</c:v>
                </c:pt>
                <c:pt idx="924">
                  <c:v>156.80000000000001</c:v>
                </c:pt>
                <c:pt idx="925">
                  <c:v>156.80000000000001</c:v>
                </c:pt>
                <c:pt idx="926">
                  <c:v>156.80000000000001</c:v>
                </c:pt>
                <c:pt idx="927">
                  <c:v>156.80000000000001</c:v>
                </c:pt>
                <c:pt idx="928">
                  <c:v>156.80000000000001</c:v>
                </c:pt>
                <c:pt idx="929">
                  <c:v>156.80000000000001</c:v>
                </c:pt>
                <c:pt idx="930">
                  <c:v>156.80000000000001</c:v>
                </c:pt>
                <c:pt idx="931">
                  <c:v>156.80000000000001</c:v>
                </c:pt>
                <c:pt idx="932">
                  <c:v>156.80000000000001</c:v>
                </c:pt>
                <c:pt idx="933">
                  <c:v>156.80000000000001</c:v>
                </c:pt>
                <c:pt idx="934">
                  <c:v>156.80000000000001</c:v>
                </c:pt>
                <c:pt idx="935">
                  <c:v>156.80000000000001</c:v>
                </c:pt>
                <c:pt idx="936">
                  <c:v>156.80000000000001</c:v>
                </c:pt>
                <c:pt idx="937">
                  <c:v>156.80000000000001</c:v>
                </c:pt>
                <c:pt idx="938">
                  <c:v>156.80000000000001</c:v>
                </c:pt>
                <c:pt idx="939">
                  <c:v>156.80000000000001</c:v>
                </c:pt>
                <c:pt idx="940">
                  <c:v>156.80000000000001</c:v>
                </c:pt>
                <c:pt idx="941">
                  <c:v>156.80000000000001</c:v>
                </c:pt>
                <c:pt idx="942">
                  <c:v>156.80000000000001</c:v>
                </c:pt>
                <c:pt idx="943">
                  <c:v>156.80000000000001</c:v>
                </c:pt>
                <c:pt idx="944">
                  <c:v>156.80000000000001</c:v>
                </c:pt>
                <c:pt idx="945">
                  <c:v>156.80000000000001</c:v>
                </c:pt>
                <c:pt idx="946">
                  <c:v>156.80000000000001</c:v>
                </c:pt>
                <c:pt idx="947">
                  <c:v>156.80000000000001</c:v>
                </c:pt>
                <c:pt idx="948">
                  <c:v>156.80000000000001</c:v>
                </c:pt>
                <c:pt idx="949">
                  <c:v>156.80000000000001</c:v>
                </c:pt>
                <c:pt idx="950">
                  <c:v>156.80000000000001</c:v>
                </c:pt>
                <c:pt idx="951">
                  <c:v>156.80000000000001</c:v>
                </c:pt>
                <c:pt idx="952">
                  <c:v>156.80000000000001</c:v>
                </c:pt>
                <c:pt idx="953">
                  <c:v>156.80000000000001</c:v>
                </c:pt>
                <c:pt idx="954">
                  <c:v>156.80000000000001</c:v>
                </c:pt>
                <c:pt idx="955">
                  <c:v>156.80000000000001</c:v>
                </c:pt>
                <c:pt idx="956">
                  <c:v>156.80000000000001</c:v>
                </c:pt>
                <c:pt idx="957">
                  <c:v>156.80000000000001</c:v>
                </c:pt>
                <c:pt idx="958">
                  <c:v>156.80000000000001</c:v>
                </c:pt>
                <c:pt idx="959">
                  <c:v>156.80000000000001</c:v>
                </c:pt>
                <c:pt idx="960">
                  <c:v>156.80000000000001</c:v>
                </c:pt>
                <c:pt idx="961">
                  <c:v>156.80000000000001</c:v>
                </c:pt>
                <c:pt idx="962">
                  <c:v>156.80000000000001</c:v>
                </c:pt>
                <c:pt idx="963">
                  <c:v>156.80000000000001</c:v>
                </c:pt>
                <c:pt idx="964">
                  <c:v>156.80000000000001</c:v>
                </c:pt>
                <c:pt idx="965">
                  <c:v>156.80000000000001</c:v>
                </c:pt>
                <c:pt idx="966">
                  <c:v>156.80000000000001</c:v>
                </c:pt>
                <c:pt idx="967">
                  <c:v>156.80000000000001</c:v>
                </c:pt>
                <c:pt idx="968">
                  <c:v>156.80000000000001</c:v>
                </c:pt>
                <c:pt idx="969">
                  <c:v>156.80000000000001</c:v>
                </c:pt>
                <c:pt idx="970">
                  <c:v>156.80000000000001</c:v>
                </c:pt>
                <c:pt idx="971">
                  <c:v>156.80000000000001</c:v>
                </c:pt>
                <c:pt idx="972">
                  <c:v>156.80000000000001</c:v>
                </c:pt>
                <c:pt idx="973">
                  <c:v>156.80000000000001</c:v>
                </c:pt>
                <c:pt idx="974">
                  <c:v>156.80000000000001</c:v>
                </c:pt>
                <c:pt idx="975">
                  <c:v>156.80000000000001</c:v>
                </c:pt>
                <c:pt idx="976">
                  <c:v>156.80000000000001</c:v>
                </c:pt>
                <c:pt idx="977">
                  <c:v>156.80000000000001</c:v>
                </c:pt>
                <c:pt idx="978">
                  <c:v>156.80000000000001</c:v>
                </c:pt>
                <c:pt idx="979">
                  <c:v>156.80000000000001</c:v>
                </c:pt>
                <c:pt idx="980">
                  <c:v>156.80000000000001</c:v>
                </c:pt>
                <c:pt idx="981">
                  <c:v>156.80000000000001</c:v>
                </c:pt>
                <c:pt idx="982">
                  <c:v>156.80000000000001</c:v>
                </c:pt>
                <c:pt idx="983">
                  <c:v>156.80000000000001</c:v>
                </c:pt>
                <c:pt idx="984">
                  <c:v>156.80000000000001</c:v>
                </c:pt>
                <c:pt idx="985">
                  <c:v>156.80000000000001</c:v>
                </c:pt>
                <c:pt idx="986">
                  <c:v>156.80000000000001</c:v>
                </c:pt>
                <c:pt idx="987">
                  <c:v>156.80000000000001</c:v>
                </c:pt>
                <c:pt idx="988">
                  <c:v>156.80000000000001</c:v>
                </c:pt>
                <c:pt idx="989">
                  <c:v>156.80000000000001</c:v>
                </c:pt>
                <c:pt idx="990">
                  <c:v>156.80000000000001</c:v>
                </c:pt>
                <c:pt idx="991">
                  <c:v>156.80000000000001</c:v>
                </c:pt>
                <c:pt idx="992">
                  <c:v>156.80000000000001</c:v>
                </c:pt>
                <c:pt idx="993">
                  <c:v>156.80000000000001</c:v>
                </c:pt>
                <c:pt idx="994">
                  <c:v>156.80000000000001</c:v>
                </c:pt>
                <c:pt idx="995">
                  <c:v>156.80000000000001</c:v>
                </c:pt>
                <c:pt idx="996">
                  <c:v>156.80000000000001</c:v>
                </c:pt>
                <c:pt idx="997">
                  <c:v>156.80000000000001</c:v>
                </c:pt>
                <c:pt idx="998">
                  <c:v>156.80000000000001</c:v>
                </c:pt>
                <c:pt idx="999">
                  <c:v>156.80000000000001</c:v>
                </c:pt>
                <c:pt idx="1000">
                  <c:v>156.80000000000001</c:v>
                </c:pt>
                <c:pt idx="1001">
                  <c:v>156.80000000000001</c:v>
                </c:pt>
                <c:pt idx="1002">
                  <c:v>156.80000000000001</c:v>
                </c:pt>
                <c:pt idx="1003">
                  <c:v>156.80000000000001</c:v>
                </c:pt>
                <c:pt idx="1004">
                  <c:v>156.80000000000001</c:v>
                </c:pt>
                <c:pt idx="1005">
                  <c:v>156.80000000000001</c:v>
                </c:pt>
                <c:pt idx="1006">
                  <c:v>156.80000000000001</c:v>
                </c:pt>
                <c:pt idx="1007">
                  <c:v>156.80000000000001</c:v>
                </c:pt>
                <c:pt idx="1008">
                  <c:v>156.80000000000001</c:v>
                </c:pt>
                <c:pt idx="1009">
                  <c:v>156.80000000000001</c:v>
                </c:pt>
                <c:pt idx="1010">
                  <c:v>156.80000000000001</c:v>
                </c:pt>
                <c:pt idx="1011">
                  <c:v>156.80000000000001</c:v>
                </c:pt>
                <c:pt idx="1012">
                  <c:v>156.80000000000001</c:v>
                </c:pt>
                <c:pt idx="1013">
                  <c:v>156.80000000000001</c:v>
                </c:pt>
                <c:pt idx="1014">
                  <c:v>156.80000000000001</c:v>
                </c:pt>
                <c:pt idx="1015">
                  <c:v>156.80000000000001</c:v>
                </c:pt>
                <c:pt idx="1016">
                  <c:v>156.80000000000001</c:v>
                </c:pt>
                <c:pt idx="1017">
                  <c:v>156.80000000000001</c:v>
                </c:pt>
                <c:pt idx="1018">
                  <c:v>156.80000000000001</c:v>
                </c:pt>
                <c:pt idx="1019">
                  <c:v>156.80000000000001</c:v>
                </c:pt>
                <c:pt idx="1020">
                  <c:v>156.80000000000001</c:v>
                </c:pt>
                <c:pt idx="1021">
                  <c:v>156.80000000000001</c:v>
                </c:pt>
                <c:pt idx="1022">
                  <c:v>156.80000000000001</c:v>
                </c:pt>
                <c:pt idx="1023">
                  <c:v>156.80000000000001</c:v>
                </c:pt>
                <c:pt idx="1024">
                  <c:v>156.80000000000001</c:v>
                </c:pt>
                <c:pt idx="1025">
                  <c:v>156.80000000000001</c:v>
                </c:pt>
                <c:pt idx="1026">
                  <c:v>156.80000000000001</c:v>
                </c:pt>
                <c:pt idx="1027">
                  <c:v>156.80000000000001</c:v>
                </c:pt>
                <c:pt idx="1028">
                  <c:v>156.80000000000001</c:v>
                </c:pt>
                <c:pt idx="1029">
                  <c:v>156.80000000000001</c:v>
                </c:pt>
                <c:pt idx="1030">
                  <c:v>156.80000000000001</c:v>
                </c:pt>
                <c:pt idx="1031">
                  <c:v>156.80000000000001</c:v>
                </c:pt>
                <c:pt idx="1032">
                  <c:v>156.80000000000001</c:v>
                </c:pt>
                <c:pt idx="1033">
                  <c:v>156.80000000000001</c:v>
                </c:pt>
                <c:pt idx="1034">
                  <c:v>156.80000000000001</c:v>
                </c:pt>
                <c:pt idx="1035">
                  <c:v>156.80000000000001</c:v>
                </c:pt>
                <c:pt idx="1036">
                  <c:v>156.80000000000001</c:v>
                </c:pt>
                <c:pt idx="1037">
                  <c:v>156.80000000000001</c:v>
                </c:pt>
                <c:pt idx="1038">
                  <c:v>156.80000000000001</c:v>
                </c:pt>
                <c:pt idx="1039">
                  <c:v>156.80000000000001</c:v>
                </c:pt>
                <c:pt idx="1040">
                  <c:v>156.80000000000001</c:v>
                </c:pt>
                <c:pt idx="1041">
                  <c:v>156.80000000000001</c:v>
                </c:pt>
                <c:pt idx="1042">
                  <c:v>156.80000000000001</c:v>
                </c:pt>
                <c:pt idx="1043">
                  <c:v>156.80000000000001</c:v>
                </c:pt>
                <c:pt idx="1044">
                  <c:v>156.80000000000001</c:v>
                </c:pt>
                <c:pt idx="1045">
                  <c:v>156.80000000000001</c:v>
                </c:pt>
                <c:pt idx="1046">
                  <c:v>156.80000000000001</c:v>
                </c:pt>
                <c:pt idx="1047">
                  <c:v>156.80000000000001</c:v>
                </c:pt>
                <c:pt idx="1048">
                  <c:v>156.80000000000001</c:v>
                </c:pt>
                <c:pt idx="1049">
                  <c:v>156.80000000000001</c:v>
                </c:pt>
                <c:pt idx="1050">
                  <c:v>156.80000000000001</c:v>
                </c:pt>
                <c:pt idx="1051">
                  <c:v>156.80000000000001</c:v>
                </c:pt>
                <c:pt idx="1052">
                  <c:v>156.80000000000001</c:v>
                </c:pt>
                <c:pt idx="1053">
                  <c:v>156.80000000000001</c:v>
                </c:pt>
                <c:pt idx="1054">
                  <c:v>156.80000000000001</c:v>
                </c:pt>
                <c:pt idx="1055">
                  <c:v>156.80000000000001</c:v>
                </c:pt>
                <c:pt idx="1056">
                  <c:v>156.80000000000001</c:v>
                </c:pt>
                <c:pt idx="1057">
                  <c:v>156.80000000000001</c:v>
                </c:pt>
                <c:pt idx="1058">
                  <c:v>156.80000000000001</c:v>
                </c:pt>
                <c:pt idx="1059">
                  <c:v>156.80000000000001</c:v>
                </c:pt>
                <c:pt idx="1060">
                  <c:v>156.80000000000001</c:v>
                </c:pt>
                <c:pt idx="1061">
                  <c:v>156.80000000000001</c:v>
                </c:pt>
                <c:pt idx="1062">
                  <c:v>156.80000000000001</c:v>
                </c:pt>
                <c:pt idx="1063">
                  <c:v>156.80000000000001</c:v>
                </c:pt>
                <c:pt idx="1064">
                  <c:v>156.80000000000001</c:v>
                </c:pt>
                <c:pt idx="1065">
                  <c:v>156.80000000000001</c:v>
                </c:pt>
                <c:pt idx="1066">
                  <c:v>156.80000000000001</c:v>
                </c:pt>
                <c:pt idx="1067">
                  <c:v>156.80000000000001</c:v>
                </c:pt>
                <c:pt idx="1068">
                  <c:v>156.80000000000001</c:v>
                </c:pt>
                <c:pt idx="1069">
                  <c:v>156.80000000000001</c:v>
                </c:pt>
                <c:pt idx="1070">
                  <c:v>156.80000000000001</c:v>
                </c:pt>
                <c:pt idx="1071">
                  <c:v>156.80000000000001</c:v>
                </c:pt>
                <c:pt idx="1072">
                  <c:v>156.80000000000001</c:v>
                </c:pt>
                <c:pt idx="1073">
                  <c:v>156.80000000000001</c:v>
                </c:pt>
                <c:pt idx="1074">
                  <c:v>156.80000000000001</c:v>
                </c:pt>
                <c:pt idx="1075">
                  <c:v>156.80000000000001</c:v>
                </c:pt>
                <c:pt idx="1076">
                  <c:v>156.80000000000001</c:v>
                </c:pt>
                <c:pt idx="1077">
                  <c:v>156.80000000000001</c:v>
                </c:pt>
                <c:pt idx="1078">
                  <c:v>156.80000000000001</c:v>
                </c:pt>
                <c:pt idx="1079">
                  <c:v>156.80000000000001</c:v>
                </c:pt>
                <c:pt idx="1080">
                  <c:v>156.80000000000001</c:v>
                </c:pt>
                <c:pt idx="1081">
                  <c:v>156.80000000000001</c:v>
                </c:pt>
                <c:pt idx="1082">
                  <c:v>156.80000000000001</c:v>
                </c:pt>
                <c:pt idx="1083">
                  <c:v>156.80000000000001</c:v>
                </c:pt>
                <c:pt idx="1084">
                  <c:v>156.80000000000001</c:v>
                </c:pt>
                <c:pt idx="1085">
                  <c:v>156.80000000000001</c:v>
                </c:pt>
                <c:pt idx="1086">
                  <c:v>156.80000000000001</c:v>
                </c:pt>
                <c:pt idx="1087">
                  <c:v>156.80000000000001</c:v>
                </c:pt>
                <c:pt idx="1088">
                  <c:v>156.80000000000001</c:v>
                </c:pt>
                <c:pt idx="1089">
                  <c:v>156.80000000000001</c:v>
                </c:pt>
                <c:pt idx="1090">
                  <c:v>156.80000000000001</c:v>
                </c:pt>
                <c:pt idx="1091">
                  <c:v>156.80000000000001</c:v>
                </c:pt>
                <c:pt idx="1092">
                  <c:v>156.80000000000001</c:v>
                </c:pt>
                <c:pt idx="1093">
                  <c:v>156.80000000000001</c:v>
                </c:pt>
                <c:pt idx="1094">
                  <c:v>156.80000000000001</c:v>
                </c:pt>
                <c:pt idx="1095">
                  <c:v>156.80000000000001</c:v>
                </c:pt>
                <c:pt idx="1096">
                  <c:v>156.80000000000001</c:v>
                </c:pt>
                <c:pt idx="1097">
                  <c:v>156.80000000000001</c:v>
                </c:pt>
                <c:pt idx="1098">
                  <c:v>156.80000000000001</c:v>
                </c:pt>
                <c:pt idx="1099">
                  <c:v>156.80000000000001</c:v>
                </c:pt>
                <c:pt idx="1100">
                  <c:v>156.80000000000001</c:v>
                </c:pt>
                <c:pt idx="1101">
                  <c:v>156.80000000000001</c:v>
                </c:pt>
                <c:pt idx="1102">
                  <c:v>156.80000000000001</c:v>
                </c:pt>
                <c:pt idx="1103">
                  <c:v>156.80000000000001</c:v>
                </c:pt>
                <c:pt idx="1104">
                  <c:v>156.80000000000001</c:v>
                </c:pt>
                <c:pt idx="1105">
                  <c:v>156.80000000000001</c:v>
                </c:pt>
                <c:pt idx="1106">
                  <c:v>156.80000000000001</c:v>
                </c:pt>
                <c:pt idx="1107">
                  <c:v>156.80000000000001</c:v>
                </c:pt>
                <c:pt idx="1108">
                  <c:v>156.80000000000001</c:v>
                </c:pt>
                <c:pt idx="1109">
                  <c:v>156.80000000000001</c:v>
                </c:pt>
                <c:pt idx="1110">
                  <c:v>156.80000000000001</c:v>
                </c:pt>
                <c:pt idx="1111">
                  <c:v>156.80000000000001</c:v>
                </c:pt>
                <c:pt idx="1112">
                  <c:v>156.80000000000001</c:v>
                </c:pt>
                <c:pt idx="1113">
                  <c:v>156.80000000000001</c:v>
                </c:pt>
                <c:pt idx="1114">
                  <c:v>156.80000000000001</c:v>
                </c:pt>
                <c:pt idx="1115">
                  <c:v>156.80000000000001</c:v>
                </c:pt>
                <c:pt idx="1116">
                  <c:v>156.80000000000001</c:v>
                </c:pt>
                <c:pt idx="1117">
                  <c:v>156.80000000000001</c:v>
                </c:pt>
                <c:pt idx="1118">
                  <c:v>156.80000000000001</c:v>
                </c:pt>
                <c:pt idx="1119">
                  <c:v>156.80000000000001</c:v>
                </c:pt>
                <c:pt idx="1120">
                  <c:v>156.80000000000001</c:v>
                </c:pt>
                <c:pt idx="1121">
                  <c:v>156.80000000000001</c:v>
                </c:pt>
                <c:pt idx="1122">
                  <c:v>156.80000000000001</c:v>
                </c:pt>
                <c:pt idx="1123">
                  <c:v>156.80000000000001</c:v>
                </c:pt>
                <c:pt idx="1124">
                  <c:v>156.80000000000001</c:v>
                </c:pt>
                <c:pt idx="1125">
                  <c:v>156.80000000000001</c:v>
                </c:pt>
                <c:pt idx="1126">
                  <c:v>156.80000000000001</c:v>
                </c:pt>
                <c:pt idx="1127">
                  <c:v>156.80000000000001</c:v>
                </c:pt>
                <c:pt idx="1128">
                  <c:v>156.80000000000001</c:v>
                </c:pt>
                <c:pt idx="1129">
                  <c:v>156.80000000000001</c:v>
                </c:pt>
                <c:pt idx="1130">
                  <c:v>156.80000000000001</c:v>
                </c:pt>
                <c:pt idx="1131">
                  <c:v>156.80000000000001</c:v>
                </c:pt>
                <c:pt idx="1132">
                  <c:v>156.80000000000001</c:v>
                </c:pt>
                <c:pt idx="1133">
                  <c:v>156.80000000000001</c:v>
                </c:pt>
                <c:pt idx="1134">
                  <c:v>156.80000000000001</c:v>
                </c:pt>
                <c:pt idx="1135">
                  <c:v>156.80000000000001</c:v>
                </c:pt>
                <c:pt idx="1136">
                  <c:v>156.80000000000001</c:v>
                </c:pt>
                <c:pt idx="1137">
                  <c:v>156.80000000000001</c:v>
                </c:pt>
                <c:pt idx="1138">
                  <c:v>156.80000000000001</c:v>
                </c:pt>
                <c:pt idx="1139">
                  <c:v>156.80000000000001</c:v>
                </c:pt>
                <c:pt idx="1140">
                  <c:v>156.80000000000001</c:v>
                </c:pt>
                <c:pt idx="1141">
                  <c:v>156.80000000000001</c:v>
                </c:pt>
                <c:pt idx="1142">
                  <c:v>156.80000000000001</c:v>
                </c:pt>
                <c:pt idx="1143">
                  <c:v>156.80000000000001</c:v>
                </c:pt>
                <c:pt idx="1144">
                  <c:v>156.80000000000001</c:v>
                </c:pt>
                <c:pt idx="1145">
                  <c:v>156.80000000000001</c:v>
                </c:pt>
                <c:pt idx="1146">
                  <c:v>156.80000000000001</c:v>
                </c:pt>
                <c:pt idx="1147">
                  <c:v>156.80000000000001</c:v>
                </c:pt>
                <c:pt idx="1148">
                  <c:v>156.80000000000001</c:v>
                </c:pt>
                <c:pt idx="1149">
                  <c:v>156.80000000000001</c:v>
                </c:pt>
                <c:pt idx="1150">
                  <c:v>156.80000000000001</c:v>
                </c:pt>
                <c:pt idx="1151">
                  <c:v>156.80000000000001</c:v>
                </c:pt>
                <c:pt idx="1152">
                  <c:v>156.80000000000001</c:v>
                </c:pt>
                <c:pt idx="1153">
                  <c:v>156.80000000000001</c:v>
                </c:pt>
                <c:pt idx="1154">
                  <c:v>156.80000000000001</c:v>
                </c:pt>
                <c:pt idx="1155">
                  <c:v>156.80000000000001</c:v>
                </c:pt>
                <c:pt idx="1156">
                  <c:v>156.80000000000001</c:v>
                </c:pt>
                <c:pt idx="1157">
                  <c:v>156.80000000000001</c:v>
                </c:pt>
                <c:pt idx="1158">
                  <c:v>156.80000000000001</c:v>
                </c:pt>
                <c:pt idx="1159">
                  <c:v>156.80000000000001</c:v>
                </c:pt>
                <c:pt idx="1160">
                  <c:v>156.80000000000001</c:v>
                </c:pt>
                <c:pt idx="1161">
                  <c:v>156.80000000000001</c:v>
                </c:pt>
                <c:pt idx="1162">
                  <c:v>156.80000000000001</c:v>
                </c:pt>
                <c:pt idx="1163">
                  <c:v>156.80000000000001</c:v>
                </c:pt>
                <c:pt idx="1164">
                  <c:v>156.80000000000001</c:v>
                </c:pt>
                <c:pt idx="1165">
                  <c:v>156.80000000000001</c:v>
                </c:pt>
                <c:pt idx="1166">
                  <c:v>156.80000000000001</c:v>
                </c:pt>
                <c:pt idx="1167">
                  <c:v>156.80000000000001</c:v>
                </c:pt>
                <c:pt idx="1168">
                  <c:v>156.80000000000001</c:v>
                </c:pt>
                <c:pt idx="1169">
                  <c:v>156.80000000000001</c:v>
                </c:pt>
                <c:pt idx="1170">
                  <c:v>156.80000000000001</c:v>
                </c:pt>
                <c:pt idx="1171">
                  <c:v>156.80000000000001</c:v>
                </c:pt>
                <c:pt idx="1172">
                  <c:v>156.80000000000001</c:v>
                </c:pt>
                <c:pt idx="1173">
                  <c:v>156.80000000000001</c:v>
                </c:pt>
                <c:pt idx="1174">
                  <c:v>156.80000000000001</c:v>
                </c:pt>
                <c:pt idx="1175">
                  <c:v>156.80000000000001</c:v>
                </c:pt>
                <c:pt idx="1176">
                  <c:v>156.80000000000001</c:v>
                </c:pt>
                <c:pt idx="1177">
                  <c:v>156.80000000000001</c:v>
                </c:pt>
                <c:pt idx="1178">
                  <c:v>156.80000000000001</c:v>
                </c:pt>
                <c:pt idx="1179">
                  <c:v>156.80000000000001</c:v>
                </c:pt>
                <c:pt idx="1180">
                  <c:v>156.80000000000001</c:v>
                </c:pt>
                <c:pt idx="1181">
                  <c:v>156.80000000000001</c:v>
                </c:pt>
                <c:pt idx="1182">
                  <c:v>156.80000000000001</c:v>
                </c:pt>
                <c:pt idx="1183">
                  <c:v>156.80000000000001</c:v>
                </c:pt>
                <c:pt idx="1184">
                  <c:v>156.80000000000001</c:v>
                </c:pt>
                <c:pt idx="1185">
                  <c:v>156.80000000000001</c:v>
                </c:pt>
                <c:pt idx="1186">
                  <c:v>156.80000000000001</c:v>
                </c:pt>
                <c:pt idx="1187">
                  <c:v>156.80000000000001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'HR Chart Data'!$N$7</c:f>
              <c:strCache>
                <c:ptCount val="1"/>
                <c:pt idx="0">
                  <c:v> TR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3.650390339054965E-3"/>
                  <c:y val="-3.6442674855126651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[0]!HRData10</c:f>
              <c:numCache>
                <c:formatCode>General</c:formatCode>
                <c:ptCount val="1188"/>
                <c:pt idx="0">
                  <c:v>0</c:v>
                </c:pt>
                <c:pt idx="1">
                  <c:v>163.85</c:v>
                </c:pt>
                <c:pt idx="2">
                  <c:v>163.85</c:v>
                </c:pt>
                <c:pt idx="3">
                  <c:v>163.85</c:v>
                </c:pt>
                <c:pt idx="4">
                  <c:v>163.85</c:v>
                </c:pt>
                <c:pt idx="5">
                  <c:v>163.85</c:v>
                </c:pt>
                <c:pt idx="6">
                  <c:v>163.85</c:v>
                </c:pt>
                <c:pt idx="7">
                  <c:v>163.85</c:v>
                </c:pt>
                <c:pt idx="8">
                  <c:v>163.85</c:v>
                </c:pt>
                <c:pt idx="9">
                  <c:v>163.85</c:v>
                </c:pt>
                <c:pt idx="10">
                  <c:v>163.85</c:v>
                </c:pt>
                <c:pt idx="11">
                  <c:v>163.85</c:v>
                </c:pt>
                <c:pt idx="12">
                  <c:v>163.85</c:v>
                </c:pt>
                <c:pt idx="13">
                  <c:v>163.85</c:v>
                </c:pt>
                <c:pt idx="14">
                  <c:v>163.85</c:v>
                </c:pt>
                <c:pt idx="15">
                  <c:v>163.85</c:v>
                </c:pt>
                <c:pt idx="16">
                  <c:v>163.85</c:v>
                </c:pt>
                <c:pt idx="17">
                  <c:v>163.85</c:v>
                </c:pt>
                <c:pt idx="18">
                  <c:v>163.85</c:v>
                </c:pt>
                <c:pt idx="19">
                  <c:v>163.85</c:v>
                </c:pt>
                <c:pt idx="20">
                  <c:v>163.85</c:v>
                </c:pt>
                <c:pt idx="21">
                  <c:v>163.85</c:v>
                </c:pt>
                <c:pt idx="22">
                  <c:v>163.85</c:v>
                </c:pt>
                <c:pt idx="23">
                  <c:v>163.85</c:v>
                </c:pt>
                <c:pt idx="24">
                  <c:v>163.85</c:v>
                </c:pt>
                <c:pt idx="25">
                  <c:v>163.85</c:v>
                </c:pt>
                <c:pt idx="26">
                  <c:v>163.85</c:v>
                </c:pt>
                <c:pt idx="27">
                  <c:v>163.85</c:v>
                </c:pt>
                <c:pt idx="28">
                  <c:v>163.85</c:v>
                </c:pt>
                <c:pt idx="29">
                  <c:v>163.85</c:v>
                </c:pt>
                <c:pt idx="30">
                  <c:v>163.85</c:v>
                </c:pt>
                <c:pt idx="31">
                  <c:v>163.85</c:v>
                </c:pt>
                <c:pt idx="32">
                  <c:v>163.85</c:v>
                </c:pt>
                <c:pt idx="33">
                  <c:v>163.85</c:v>
                </c:pt>
                <c:pt idx="34">
                  <c:v>163.85</c:v>
                </c:pt>
                <c:pt idx="35">
                  <c:v>163.85</c:v>
                </c:pt>
                <c:pt idx="36">
                  <c:v>163.85</c:v>
                </c:pt>
                <c:pt idx="37">
                  <c:v>163.85</c:v>
                </c:pt>
                <c:pt idx="38">
                  <c:v>163.85</c:v>
                </c:pt>
                <c:pt idx="39">
                  <c:v>163.85</c:v>
                </c:pt>
                <c:pt idx="40">
                  <c:v>163.85</c:v>
                </c:pt>
                <c:pt idx="41">
                  <c:v>163.85</c:v>
                </c:pt>
                <c:pt idx="42">
                  <c:v>163.85</c:v>
                </c:pt>
                <c:pt idx="43">
                  <c:v>163.85</c:v>
                </c:pt>
                <c:pt idx="44">
                  <c:v>163.85</c:v>
                </c:pt>
                <c:pt idx="45">
                  <c:v>163.85</c:v>
                </c:pt>
                <c:pt idx="46">
                  <c:v>163.85</c:v>
                </c:pt>
                <c:pt idx="47">
                  <c:v>163.85</c:v>
                </c:pt>
                <c:pt idx="48">
                  <c:v>163.85</c:v>
                </c:pt>
                <c:pt idx="49">
                  <c:v>163.85</c:v>
                </c:pt>
                <c:pt idx="50">
                  <c:v>163.85</c:v>
                </c:pt>
                <c:pt idx="51">
                  <c:v>163.85</c:v>
                </c:pt>
                <c:pt idx="52">
                  <c:v>163.85</c:v>
                </c:pt>
                <c:pt idx="53">
                  <c:v>163.85</c:v>
                </c:pt>
                <c:pt idx="54">
                  <c:v>163.85</c:v>
                </c:pt>
                <c:pt idx="55">
                  <c:v>163.85</c:v>
                </c:pt>
                <c:pt idx="56">
                  <c:v>163.85</c:v>
                </c:pt>
                <c:pt idx="57">
                  <c:v>163.85</c:v>
                </c:pt>
                <c:pt idx="58">
                  <c:v>163.85</c:v>
                </c:pt>
                <c:pt idx="59">
                  <c:v>163.85</c:v>
                </c:pt>
                <c:pt idx="60">
                  <c:v>163.85</c:v>
                </c:pt>
                <c:pt idx="61">
                  <c:v>163.85</c:v>
                </c:pt>
                <c:pt idx="62">
                  <c:v>163.85</c:v>
                </c:pt>
                <c:pt idx="63">
                  <c:v>163.85</c:v>
                </c:pt>
                <c:pt idx="64">
                  <c:v>163.85</c:v>
                </c:pt>
                <c:pt idx="65">
                  <c:v>163.85</c:v>
                </c:pt>
                <c:pt idx="66">
                  <c:v>163.85</c:v>
                </c:pt>
                <c:pt idx="67">
                  <c:v>163.85</c:v>
                </c:pt>
                <c:pt idx="68">
                  <c:v>163.85</c:v>
                </c:pt>
                <c:pt idx="69">
                  <c:v>163.85</c:v>
                </c:pt>
                <c:pt idx="70">
                  <c:v>163.85</c:v>
                </c:pt>
                <c:pt idx="71">
                  <c:v>163.85</c:v>
                </c:pt>
                <c:pt idx="72">
                  <c:v>163.85</c:v>
                </c:pt>
                <c:pt idx="73">
                  <c:v>163.85</c:v>
                </c:pt>
                <c:pt idx="74">
                  <c:v>163.85</c:v>
                </c:pt>
                <c:pt idx="75">
                  <c:v>163.85</c:v>
                </c:pt>
                <c:pt idx="76">
                  <c:v>163.85</c:v>
                </c:pt>
                <c:pt idx="77">
                  <c:v>163.85</c:v>
                </c:pt>
                <c:pt idx="78">
                  <c:v>163.85</c:v>
                </c:pt>
                <c:pt idx="79">
                  <c:v>163.85</c:v>
                </c:pt>
                <c:pt idx="80">
                  <c:v>163.85</c:v>
                </c:pt>
                <c:pt idx="81">
                  <c:v>163.85</c:v>
                </c:pt>
                <c:pt idx="82">
                  <c:v>163.85</c:v>
                </c:pt>
                <c:pt idx="83">
                  <c:v>163.85</c:v>
                </c:pt>
                <c:pt idx="84">
                  <c:v>163.85</c:v>
                </c:pt>
                <c:pt idx="85">
                  <c:v>163.85</c:v>
                </c:pt>
                <c:pt idx="86">
                  <c:v>163.85</c:v>
                </c:pt>
                <c:pt idx="87">
                  <c:v>163.85</c:v>
                </c:pt>
                <c:pt idx="88">
                  <c:v>163.85</c:v>
                </c:pt>
                <c:pt idx="89">
                  <c:v>163.85</c:v>
                </c:pt>
                <c:pt idx="90">
                  <c:v>163.85</c:v>
                </c:pt>
                <c:pt idx="91">
                  <c:v>163.85</c:v>
                </c:pt>
                <c:pt idx="92">
                  <c:v>163.85</c:v>
                </c:pt>
                <c:pt idx="93">
                  <c:v>163.85</c:v>
                </c:pt>
                <c:pt idx="94">
                  <c:v>163.85</c:v>
                </c:pt>
                <c:pt idx="95">
                  <c:v>163.85</c:v>
                </c:pt>
                <c:pt idx="96">
                  <c:v>163.85</c:v>
                </c:pt>
                <c:pt idx="97">
                  <c:v>163.85</c:v>
                </c:pt>
                <c:pt idx="98">
                  <c:v>163.85</c:v>
                </c:pt>
                <c:pt idx="99">
                  <c:v>163.85</c:v>
                </c:pt>
                <c:pt idx="100">
                  <c:v>163.85</c:v>
                </c:pt>
                <c:pt idx="101">
                  <c:v>163.85</c:v>
                </c:pt>
                <c:pt idx="102">
                  <c:v>163.85</c:v>
                </c:pt>
                <c:pt idx="103">
                  <c:v>163.85</c:v>
                </c:pt>
                <c:pt idx="104">
                  <c:v>163.85</c:v>
                </c:pt>
                <c:pt idx="105">
                  <c:v>163.85</c:v>
                </c:pt>
                <c:pt idx="106">
                  <c:v>163.85</c:v>
                </c:pt>
                <c:pt idx="107">
                  <c:v>163.85</c:v>
                </c:pt>
                <c:pt idx="108">
                  <c:v>163.85</c:v>
                </c:pt>
                <c:pt idx="109">
                  <c:v>163.85</c:v>
                </c:pt>
                <c:pt idx="110">
                  <c:v>163.85</c:v>
                </c:pt>
                <c:pt idx="111">
                  <c:v>163.85</c:v>
                </c:pt>
                <c:pt idx="112">
                  <c:v>163.85</c:v>
                </c:pt>
                <c:pt idx="113">
                  <c:v>163.85</c:v>
                </c:pt>
                <c:pt idx="114">
                  <c:v>163.85</c:v>
                </c:pt>
                <c:pt idx="115">
                  <c:v>163.85</c:v>
                </c:pt>
                <c:pt idx="116">
                  <c:v>163.85</c:v>
                </c:pt>
                <c:pt idx="117">
                  <c:v>163.85</c:v>
                </c:pt>
                <c:pt idx="118">
                  <c:v>163.85</c:v>
                </c:pt>
                <c:pt idx="119">
                  <c:v>163.85</c:v>
                </c:pt>
                <c:pt idx="120">
                  <c:v>163.85</c:v>
                </c:pt>
                <c:pt idx="121">
                  <c:v>163.85</c:v>
                </c:pt>
                <c:pt idx="122">
                  <c:v>163.85</c:v>
                </c:pt>
                <c:pt idx="123">
                  <c:v>163.85</c:v>
                </c:pt>
                <c:pt idx="124">
                  <c:v>163.85</c:v>
                </c:pt>
                <c:pt idx="125">
                  <c:v>163.85</c:v>
                </c:pt>
                <c:pt idx="126">
                  <c:v>163.85</c:v>
                </c:pt>
                <c:pt idx="127">
                  <c:v>163.85</c:v>
                </c:pt>
                <c:pt idx="128">
                  <c:v>163.85</c:v>
                </c:pt>
                <c:pt idx="129">
                  <c:v>163.85</c:v>
                </c:pt>
                <c:pt idx="130">
                  <c:v>163.85</c:v>
                </c:pt>
                <c:pt idx="131">
                  <c:v>163.85</c:v>
                </c:pt>
                <c:pt idx="132">
                  <c:v>163.85</c:v>
                </c:pt>
                <c:pt idx="133">
                  <c:v>163.85</c:v>
                </c:pt>
                <c:pt idx="134">
                  <c:v>163.85</c:v>
                </c:pt>
                <c:pt idx="135">
                  <c:v>163.85</c:v>
                </c:pt>
                <c:pt idx="136">
                  <c:v>163.85</c:v>
                </c:pt>
                <c:pt idx="137">
                  <c:v>163.85</c:v>
                </c:pt>
                <c:pt idx="138">
                  <c:v>163.85</c:v>
                </c:pt>
                <c:pt idx="139">
                  <c:v>163.85</c:v>
                </c:pt>
                <c:pt idx="140">
                  <c:v>163.85</c:v>
                </c:pt>
                <c:pt idx="141">
                  <c:v>163.85</c:v>
                </c:pt>
                <c:pt idx="142">
                  <c:v>163.85</c:v>
                </c:pt>
                <c:pt idx="143">
                  <c:v>163.85</c:v>
                </c:pt>
                <c:pt idx="144">
                  <c:v>163.85</c:v>
                </c:pt>
                <c:pt idx="145">
                  <c:v>163.85</c:v>
                </c:pt>
                <c:pt idx="146">
                  <c:v>163.85</c:v>
                </c:pt>
                <c:pt idx="147">
                  <c:v>163.85</c:v>
                </c:pt>
                <c:pt idx="148">
                  <c:v>163.85</c:v>
                </c:pt>
                <c:pt idx="149">
                  <c:v>163.85</c:v>
                </c:pt>
                <c:pt idx="150">
                  <c:v>163.85</c:v>
                </c:pt>
                <c:pt idx="151">
                  <c:v>163.85</c:v>
                </c:pt>
                <c:pt idx="152">
                  <c:v>163.85</c:v>
                </c:pt>
                <c:pt idx="153">
                  <c:v>163.85</c:v>
                </c:pt>
                <c:pt idx="154">
                  <c:v>163.85</c:v>
                </c:pt>
                <c:pt idx="155">
                  <c:v>163.85</c:v>
                </c:pt>
                <c:pt idx="156">
                  <c:v>163.85</c:v>
                </c:pt>
                <c:pt idx="157">
                  <c:v>163.85</c:v>
                </c:pt>
                <c:pt idx="158">
                  <c:v>163.85</c:v>
                </c:pt>
                <c:pt idx="159">
                  <c:v>163.85</c:v>
                </c:pt>
                <c:pt idx="160">
                  <c:v>163.85</c:v>
                </c:pt>
                <c:pt idx="161">
                  <c:v>163.85</c:v>
                </c:pt>
                <c:pt idx="162">
                  <c:v>163.85</c:v>
                </c:pt>
                <c:pt idx="163">
                  <c:v>163.85</c:v>
                </c:pt>
                <c:pt idx="164">
                  <c:v>163.85</c:v>
                </c:pt>
                <c:pt idx="165">
                  <c:v>163.85</c:v>
                </c:pt>
                <c:pt idx="166">
                  <c:v>163.85</c:v>
                </c:pt>
                <c:pt idx="167">
                  <c:v>163.85</c:v>
                </c:pt>
                <c:pt idx="168">
                  <c:v>163.85</c:v>
                </c:pt>
                <c:pt idx="169">
                  <c:v>163.85</c:v>
                </c:pt>
                <c:pt idx="170">
                  <c:v>163.85</c:v>
                </c:pt>
                <c:pt idx="171">
                  <c:v>163.85</c:v>
                </c:pt>
                <c:pt idx="172">
                  <c:v>163.85</c:v>
                </c:pt>
                <c:pt idx="173">
                  <c:v>163.85</c:v>
                </c:pt>
                <c:pt idx="174">
                  <c:v>163.85</c:v>
                </c:pt>
                <c:pt idx="175">
                  <c:v>163.85</c:v>
                </c:pt>
                <c:pt idx="176">
                  <c:v>163.85</c:v>
                </c:pt>
                <c:pt idx="177">
                  <c:v>163.85</c:v>
                </c:pt>
                <c:pt idx="178">
                  <c:v>163.85</c:v>
                </c:pt>
                <c:pt idx="179">
                  <c:v>163.85</c:v>
                </c:pt>
                <c:pt idx="180">
                  <c:v>163.85</c:v>
                </c:pt>
                <c:pt idx="181">
                  <c:v>163.85</c:v>
                </c:pt>
                <c:pt idx="182">
                  <c:v>163.85</c:v>
                </c:pt>
                <c:pt idx="183">
                  <c:v>163.85</c:v>
                </c:pt>
                <c:pt idx="184">
                  <c:v>163.85</c:v>
                </c:pt>
                <c:pt idx="185">
                  <c:v>163.85</c:v>
                </c:pt>
                <c:pt idx="186">
                  <c:v>163.85</c:v>
                </c:pt>
                <c:pt idx="187">
                  <c:v>163.85</c:v>
                </c:pt>
                <c:pt idx="188">
                  <c:v>163.85</c:v>
                </c:pt>
                <c:pt idx="189">
                  <c:v>163.85</c:v>
                </c:pt>
                <c:pt idx="190">
                  <c:v>163.85</c:v>
                </c:pt>
                <c:pt idx="191">
                  <c:v>163.85</c:v>
                </c:pt>
                <c:pt idx="192">
                  <c:v>163.85</c:v>
                </c:pt>
                <c:pt idx="193">
                  <c:v>163.85</c:v>
                </c:pt>
                <c:pt idx="194">
                  <c:v>163.85</c:v>
                </c:pt>
                <c:pt idx="195">
                  <c:v>163.85</c:v>
                </c:pt>
                <c:pt idx="196">
                  <c:v>163.85</c:v>
                </c:pt>
                <c:pt idx="197">
                  <c:v>163.85</c:v>
                </c:pt>
                <c:pt idx="198">
                  <c:v>163.85</c:v>
                </c:pt>
                <c:pt idx="199">
                  <c:v>163.85</c:v>
                </c:pt>
                <c:pt idx="200">
                  <c:v>163.85</c:v>
                </c:pt>
                <c:pt idx="201">
                  <c:v>163.85</c:v>
                </c:pt>
                <c:pt idx="202">
                  <c:v>163.85</c:v>
                </c:pt>
                <c:pt idx="203">
                  <c:v>163.85</c:v>
                </c:pt>
                <c:pt idx="204">
                  <c:v>163.85</c:v>
                </c:pt>
                <c:pt idx="205">
                  <c:v>163.85</c:v>
                </c:pt>
                <c:pt idx="206">
                  <c:v>163.85</c:v>
                </c:pt>
                <c:pt idx="207">
                  <c:v>163.85</c:v>
                </c:pt>
                <c:pt idx="208">
                  <c:v>163.85</c:v>
                </c:pt>
                <c:pt idx="209">
                  <c:v>163.85</c:v>
                </c:pt>
                <c:pt idx="210">
                  <c:v>163.85</c:v>
                </c:pt>
                <c:pt idx="211">
                  <c:v>163.85</c:v>
                </c:pt>
                <c:pt idx="212">
                  <c:v>163.85</c:v>
                </c:pt>
                <c:pt idx="213">
                  <c:v>163.85</c:v>
                </c:pt>
                <c:pt idx="214">
                  <c:v>163.85</c:v>
                </c:pt>
                <c:pt idx="215">
                  <c:v>163.85</c:v>
                </c:pt>
                <c:pt idx="216">
                  <c:v>163.85</c:v>
                </c:pt>
                <c:pt idx="217">
                  <c:v>163.85</c:v>
                </c:pt>
                <c:pt idx="218">
                  <c:v>163.85</c:v>
                </c:pt>
                <c:pt idx="219">
                  <c:v>163.85</c:v>
                </c:pt>
                <c:pt idx="220">
                  <c:v>163.85</c:v>
                </c:pt>
                <c:pt idx="221">
                  <c:v>163.85</c:v>
                </c:pt>
                <c:pt idx="222">
                  <c:v>163.85</c:v>
                </c:pt>
                <c:pt idx="223">
                  <c:v>163.85</c:v>
                </c:pt>
                <c:pt idx="224">
                  <c:v>163.85</c:v>
                </c:pt>
                <c:pt idx="225">
                  <c:v>163.85</c:v>
                </c:pt>
                <c:pt idx="226">
                  <c:v>163.85</c:v>
                </c:pt>
                <c:pt idx="227">
                  <c:v>163.85</c:v>
                </c:pt>
                <c:pt idx="228">
                  <c:v>163.85</c:v>
                </c:pt>
                <c:pt idx="229">
                  <c:v>163.85</c:v>
                </c:pt>
                <c:pt idx="230">
                  <c:v>163.85</c:v>
                </c:pt>
                <c:pt idx="231">
                  <c:v>163.85</c:v>
                </c:pt>
                <c:pt idx="232">
                  <c:v>163.85</c:v>
                </c:pt>
                <c:pt idx="233">
                  <c:v>163.85</c:v>
                </c:pt>
                <c:pt idx="234">
                  <c:v>163.85</c:v>
                </c:pt>
                <c:pt idx="235">
                  <c:v>163.85</c:v>
                </c:pt>
                <c:pt idx="236">
                  <c:v>163.85</c:v>
                </c:pt>
                <c:pt idx="237">
                  <c:v>163.85</c:v>
                </c:pt>
                <c:pt idx="238">
                  <c:v>163.85</c:v>
                </c:pt>
                <c:pt idx="239">
                  <c:v>163.85</c:v>
                </c:pt>
                <c:pt idx="240">
                  <c:v>163.85</c:v>
                </c:pt>
                <c:pt idx="241">
                  <c:v>163.85</c:v>
                </c:pt>
                <c:pt idx="242">
                  <c:v>163.85</c:v>
                </c:pt>
                <c:pt idx="243">
                  <c:v>163.85</c:v>
                </c:pt>
                <c:pt idx="244">
                  <c:v>163.85</c:v>
                </c:pt>
                <c:pt idx="245">
                  <c:v>163.85</c:v>
                </c:pt>
                <c:pt idx="246">
                  <c:v>163.85</c:v>
                </c:pt>
                <c:pt idx="247">
                  <c:v>163.85</c:v>
                </c:pt>
                <c:pt idx="248">
                  <c:v>163.85</c:v>
                </c:pt>
                <c:pt idx="249">
                  <c:v>163.85</c:v>
                </c:pt>
                <c:pt idx="250">
                  <c:v>163.85</c:v>
                </c:pt>
                <c:pt idx="251">
                  <c:v>163.85</c:v>
                </c:pt>
                <c:pt idx="252">
                  <c:v>163.85</c:v>
                </c:pt>
                <c:pt idx="253">
                  <c:v>163.85</c:v>
                </c:pt>
                <c:pt idx="254">
                  <c:v>163.85</c:v>
                </c:pt>
                <c:pt idx="255">
                  <c:v>163.85</c:v>
                </c:pt>
                <c:pt idx="256">
                  <c:v>163.85</c:v>
                </c:pt>
                <c:pt idx="257">
                  <c:v>163.85</c:v>
                </c:pt>
                <c:pt idx="258">
                  <c:v>163.85</c:v>
                </c:pt>
                <c:pt idx="259">
                  <c:v>163.85</c:v>
                </c:pt>
                <c:pt idx="260">
                  <c:v>163.85</c:v>
                </c:pt>
                <c:pt idx="261">
                  <c:v>163.85</c:v>
                </c:pt>
                <c:pt idx="262">
                  <c:v>163.85</c:v>
                </c:pt>
                <c:pt idx="263">
                  <c:v>163.85</c:v>
                </c:pt>
                <c:pt idx="264">
                  <c:v>163.85</c:v>
                </c:pt>
                <c:pt idx="265">
                  <c:v>163.85</c:v>
                </c:pt>
                <c:pt idx="266">
                  <c:v>163.85</c:v>
                </c:pt>
                <c:pt idx="267">
                  <c:v>163.85</c:v>
                </c:pt>
                <c:pt idx="268">
                  <c:v>163.85</c:v>
                </c:pt>
                <c:pt idx="269">
                  <c:v>163.85</c:v>
                </c:pt>
                <c:pt idx="270">
                  <c:v>163.85</c:v>
                </c:pt>
                <c:pt idx="271">
                  <c:v>163.85</c:v>
                </c:pt>
                <c:pt idx="272">
                  <c:v>163.85</c:v>
                </c:pt>
                <c:pt idx="273">
                  <c:v>163.85</c:v>
                </c:pt>
                <c:pt idx="274">
                  <c:v>163.85</c:v>
                </c:pt>
                <c:pt idx="275">
                  <c:v>163.85</c:v>
                </c:pt>
                <c:pt idx="276">
                  <c:v>163.85</c:v>
                </c:pt>
                <c:pt idx="277">
                  <c:v>163.85</c:v>
                </c:pt>
                <c:pt idx="278">
                  <c:v>163.85</c:v>
                </c:pt>
                <c:pt idx="279">
                  <c:v>163.85</c:v>
                </c:pt>
                <c:pt idx="280">
                  <c:v>163.85</c:v>
                </c:pt>
                <c:pt idx="281">
                  <c:v>163.85</c:v>
                </c:pt>
                <c:pt idx="282">
                  <c:v>163.85</c:v>
                </c:pt>
                <c:pt idx="283">
                  <c:v>163.85</c:v>
                </c:pt>
                <c:pt idx="284">
                  <c:v>163.85</c:v>
                </c:pt>
                <c:pt idx="285">
                  <c:v>163.85</c:v>
                </c:pt>
                <c:pt idx="286">
                  <c:v>163.85</c:v>
                </c:pt>
                <c:pt idx="287">
                  <c:v>163.85</c:v>
                </c:pt>
                <c:pt idx="288">
                  <c:v>163.85</c:v>
                </c:pt>
                <c:pt idx="289">
                  <c:v>163.85</c:v>
                </c:pt>
                <c:pt idx="290">
                  <c:v>163.85</c:v>
                </c:pt>
                <c:pt idx="291">
                  <c:v>163.85</c:v>
                </c:pt>
                <c:pt idx="292">
                  <c:v>163.85</c:v>
                </c:pt>
                <c:pt idx="293">
                  <c:v>163.85</c:v>
                </c:pt>
                <c:pt idx="294">
                  <c:v>163.85</c:v>
                </c:pt>
                <c:pt idx="295">
                  <c:v>163.85</c:v>
                </c:pt>
                <c:pt idx="296">
                  <c:v>163.85</c:v>
                </c:pt>
                <c:pt idx="297">
                  <c:v>163.85</c:v>
                </c:pt>
                <c:pt idx="298">
                  <c:v>163.85</c:v>
                </c:pt>
                <c:pt idx="299">
                  <c:v>163.85</c:v>
                </c:pt>
                <c:pt idx="300">
                  <c:v>163.85</c:v>
                </c:pt>
                <c:pt idx="301">
                  <c:v>163.85</c:v>
                </c:pt>
                <c:pt idx="302">
                  <c:v>163.85</c:v>
                </c:pt>
                <c:pt idx="303">
                  <c:v>163.85</c:v>
                </c:pt>
                <c:pt idx="304">
                  <c:v>163.85</c:v>
                </c:pt>
                <c:pt idx="305">
                  <c:v>163.85</c:v>
                </c:pt>
                <c:pt idx="306">
                  <c:v>163.85</c:v>
                </c:pt>
                <c:pt idx="307">
                  <c:v>163.85</c:v>
                </c:pt>
                <c:pt idx="308">
                  <c:v>163.85</c:v>
                </c:pt>
                <c:pt idx="309">
                  <c:v>163.85</c:v>
                </c:pt>
                <c:pt idx="310">
                  <c:v>163.85</c:v>
                </c:pt>
                <c:pt idx="311">
                  <c:v>163.85</c:v>
                </c:pt>
                <c:pt idx="312">
                  <c:v>163.85</c:v>
                </c:pt>
                <c:pt idx="313">
                  <c:v>163.85</c:v>
                </c:pt>
                <c:pt idx="314">
                  <c:v>163.85</c:v>
                </c:pt>
                <c:pt idx="315">
                  <c:v>163.85</c:v>
                </c:pt>
                <c:pt idx="316">
                  <c:v>163.85</c:v>
                </c:pt>
                <c:pt idx="317">
                  <c:v>163.85</c:v>
                </c:pt>
                <c:pt idx="318">
                  <c:v>163.85</c:v>
                </c:pt>
                <c:pt idx="319">
                  <c:v>163.85</c:v>
                </c:pt>
                <c:pt idx="320">
                  <c:v>163.85</c:v>
                </c:pt>
                <c:pt idx="321">
                  <c:v>163.85</c:v>
                </c:pt>
                <c:pt idx="322">
                  <c:v>163.85</c:v>
                </c:pt>
                <c:pt idx="323">
                  <c:v>163.85</c:v>
                </c:pt>
                <c:pt idx="324">
                  <c:v>163.85</c:v>
                </c:pt>
                <c:pt idx="325">
                  <c:v>163.85</c:v>
                </c:pt>
                <c:pt idx="326">
                  <c:v>163.85</c:v>
                </c:pt>
                <c:pt idx="327">
                  <c:v>163.85</c:v>
                </c:pt>
                <c:pt idx="328">
                  <c:v>163.85</c:v>
                </c:pt>
                <c:pt idx="329">
                  <c:v>163.85</c:v>
                </c:pt>
                <c:pt idx="330">
                  <c:v>163.85</c:v>
                </c:pt>
                <c:pt idx="331">
                  <c:v>163.85</c:v>
                </c:pt>
                <c:pt idx="332">
                  <c:v>163.85</c:v>
                </c:pt>
                <c:pt idx="333">
                  <c:v>163.85</c:v>
                </c:pt>
                <c:pt idx="334">
                  <c:v>163.85</c:v>
                </c:pt>
                <c:pt idx="335">
                  <c:v>163.85</c:v>
                </c:pt>
                <c:pt idx="336">
                  <c:v>163.85</c:v>
                </c:pt>
                <c:pt idx="337">
                  <c:v>163.85</c:v>
                </c:pt>
                <c:pt idx="338">
                  <c:v>163.85</c:v>
                </c:pt>
                <c:pt idx="339">
                  <c:v>163.85</c:v>
                </c:pt>
                <c:pt idx="340">
                  <c:v>163.85</c:v>
                </c:pt>
                <c:pt idx="341">
                  <c:v>163.85</c:v>
                </c:pt>
                <c:pt idx="342">
                  <c:v>163.85</c:v>
                </c:pt>
                <c:pt idx="343">
                  <c:v>163.85</c:v>
                </c:pt>
                <c:pt idx="344">
                  <c:v>163.85</c:v>
                </c:pt>
                <c:pt idx="345">
                  <c:v>163.85</c:v>
                </c:pt>
                <c:pt idx="346">
                  <c:v>163.85</c:v>
                </c:pt>
                <c:pt idx="347">
                  <c:v>163.85</c:v>
                </c:pt>
                <c:pt idx="348">
                  <c:v>163.85</c:v>
                </c:pt>
                <c:pt idx="349">
                  <c:v>163.85</c:v>
                </c:pt>
                <c:pt idx="350">
                  <c:v>163.85</c:v>
                </c:pt>
                <c:pt idx="351">
                  <c:v>163.85</c:v>
                </c:pt>
                <c:pt idx="352">
                  <c:v>163.85</c:v>
                </c:pt>
                <c:pt idx="353">
                  <c:v>163.85</c:v>
                </c:pt>
                <c:pt idx="354">
                  <c:v>163.85</c:v>
                </c:pt>
                <c:pt idx="355">
                  <c:v>163.85</c:v>
                </c:pt>
                <c:pt idx="356">
                  <c:v>163.85</c:v>
                </c:pt>
                <c:pt idx="357">
                  <c:v>163.85</c:v>
                </c:pt>
                <c:pt idx="358">
                  <c:v>163.85</c:v>
                </c:pt>
                <c:pt idx="359">
                  <c:v>163.85</c:v>
                </c:pt>
                <c:pt idx="360">
                  <c:v>163.85</c:v>
                </c:pt>
                <c:pt idx="361">
                  <c:v>163.85</c:v>
                </c:pt>
                <c:pt idx="362">
                  <c:v>163.85</c:v>
                </c:pt>
                <c:pt idx="363">
                  <c:v>163.85</c:v>
                </c:pt>
                <c:pt idx="364">
                  <c:v>163.85</c:v>
                </c:pt>
                <c:pt idx="365">
                  <c:v>163.85</c:v>
                </c:pt>
                <c:pt idx="366">
                  <c:v>163.85</c:v>
                </c:pt>
                <c:pt idx="367">
                  <c:v>163.85</c:v>
                </c:pt>
                <c:pt idx="368">
                  <c:v>163.85</c:v>
                </c:pt>
                <c:pt idx="369">
                  <c:v>163.85</c:v>
                </c:pt>
                <c:pt idx="370">
                  <c:v>163.85</c:v>
                </c:pt>
                <c:pt idx="371">
                  <c:v>163.85</c:v>
                </c:pt>
                <c:pt idx="372">
                  <c:v>163.85</c:v>
                </c:pt>
                <c:pt idx="373">
                  <c:v>163.85</c:v>
                </c:pt>
                <c:pt idx="374">
                  <c:v>163.85</c:v>
                </c:pt>
                <c:pt idx="375">
                  <c:v>163.85</c:v>
                </c:pt>
                <c:pt idx="376">
                  <c:v>163.85</c:v>
                </c:pt>
                <c:pt idx="377">
                  <c:v>163.85</c:v>
                </c:pt>
                <c:pt idx="378">
                  <c:v>163.85</c:v>
                </c:pt>
                <c:pt idx="379">
                  <c:v>163.85</c:v>
                </c:pt>
                <c:pt idx="380">
                  <c:v>163.85</c:v>
                </c:pt>
                <c:pt idx="381">
                  <c:v>163.85</c:v>
                </c:pt>
                <c:pt idx="382">
                  <c:v>163.85</c:v>
                </c:pt>
                <c:pt idx="383">
                  <c:v>163.85</c:v>
                </c:pt>
                <c:pt idx="384">
                  <c:v>163.85</c:v>
                </c:pt>
                <c:pt idx="385">
                  <c:v>163.85</c:v>
                </c:pt>
                <c:pt idx="386">
                  <c:v>163.85</c:v>
                </c:pt>
                <c:pt idx="387">
                  <c:v>163.85</c:v>
                </c:pt>
                <c:pt idx="388">
                  <c:v>163.85</c:v>
                </c:pt>
                <c:pt idx="389">
                  <c:v>163.85</c:v>
                </c:pt>
                <c:pt idx="390">
                  <c:v>163.85</c:v>
                </c:pt>
                <c:pt idx="391">
                  <c:v>163.85</c:v>
                </c:pt>
                <c:pt idx="392">
                  <c:v>163.85</c:v>
                </c:pt>
                <c:pt idx="393">
                  <c:v>163.85</c:v>
                </c:pt>
                <c:pt idx="394">
                  <c:v>163.85</c:v>
                </c:pt>
                <c:pt idx="395">
                  <c:v>163.85</c:v>
                </c:pt>
                <c:pt idx="396">
                  <c:v>163.85</c:v>
                </c:pt>
                <c:pt idx="397">
                  <c:v>163.85</c:v>
                </c:pt>
                <c:pt idx="398">
                  <c:v>163.85</c:v>
                </c:pt>
                <c:pt idx="399">
                  <c:v>163.85</c:v>
                </c:pt>
                <c:pt idx="400">
                  <c:v>163.85</c:v>
                </c:pt>
                <c:pt idx="401">
                  <c:v>163.85</c:v>
                </c:pt>
                <c:pt idx="402">
                  <c:v>163.85</c:v>
                </c:pt>
                <c:pt idx="403">
                  <c:v>163.85</c:v>
                </c:pt>
                <c:pt idx="404">
                  <c:v>163.85</c:v>
                </c:pt>
                <c:pt idx="405">
                  <c:v>163.85</c:v>
                </c:pt>
                <c:pt idx="406">
                  <c:v>163.85</c:v>
                </c:pt>
                <c:pt idx="407">
                  <c:v>163.85</c:v>
                </c:pt>
                <c:pt idx="408">
                  <c:v>163.85</c:v>
                </c:pt>
                <c:pt idx="409">
                  <c:v>163.85</c:v>
                </c:pt>
                <c:pt idx="410">
                  <c:v>163.85</c:v>
                </c:pt>
                <c:pt idx="411">
                  <c:v>163.85</c:v>
                </c:pt>
                <c:pt idx="412">
                  <c:v>163.85</c:v>
                </c:pt>
                <c:pt idx="413">
                  <c:v>163.85</c:v>
                </c:pt>
                <c:pt idx="414">
                  <c:v>163.85</c:v>
                </c:pt>
                <c:pt idx="415">
                  <c:v>163.85</c:v>
                </c:pt>
                <c:pt idx="416">
                  <c:v>163.85</c:v>
                </c:pt>
                <c:pt idx="417">
                  <c:v>163.85</c:v>
                </c:pt>
                <c:pt idx="418">
                  <c:v>163.85</c:v>
                </c:pt>
                <c:pt idx="419">
                  <c:v>163.85</c:v>
                </c:pt>
                <c:pt idx="420">
                  <c:v>163.85</c:v>
                </c:pt>
                <c:pt idx="421">
                  <c:v>163.85</c:v>
                </c:pt>
                <c:pt idx="422">
                  <c:v>163.85</c:v>
                </c:pt>
                <c:pt idx="423">
                  <c:v>163.85</c:v>
                </c:pt>
                <c:pt idx="424">
                  <c:v>163.85</c:v>
                </c:pt>
                <c:pt idx="425">
                  <c:v>163.85</c:v>
                </c:pt>
                <c:pt idx="426">
                  <c:v>163.85</c:v>
                </c:pt>
                <c:pt idx="427">
                  <c:v>163.85</c:v>
                </c:pt>
                <c:pt idx="428">
                  <c:v>163.85</c:v>
                </c:pt>
                <c:pt idx="429">
                  <c:v>163.85</c:v>
                </c:pt>
                <c:pt idx="430">
                  <c:v>163.85</c:v>
                </c:pt>
                <c:pt idx="431">
                  <c:v>163.85</c:v>
                </c:pt>
                <c:pt idx="432">
                  <c:v>163.85</c:v>
                </c:pt>
                <c:pt idx="433">
                  <c:v>163.85</c:v>
                </c:pt>
                <c:pt idx="434">
                  <c:v>163.85</c:v>
                </c:pt>
                <c:pt idx="435">
                  <c:v>163.85</c:v>
                </c:pt>
                <c:pt idx="436">
                  <c:v>163.85</c:v>
                </c:pt>
                <c:pt idx="437">
                  <c:v>163.85</c:v>
                </c:pt>
                <c:pt idx="438">
                  <c:v>163.85</c:v>
                </c:pt>
                <c:pt idx="439">
                  <c:v>163.85</c:v>
                </c:pt>
                <c:pt idx="440">
                  <c:v>163.85</c:v>
                </c:pt>
                <c:pt idx="441">
                  <c:v>163.85</c:v>
                </c:pt>
                <c:pt idx="442">
                  <c:v>163.85</c:v>
                </c:pt>
                <c:pt idx="443">
                  <c:v>163.85</c:v>
                </c:pt>
                <c:pt idx="444">
                  <c:v>163.85</c:v>
                </c:pt>
                <c:pt idx="445">
                  <c:v>163.85</c:v>
                </c:pt>
                <c:pt idx="446">
                  <c:v>163.85</c:v>
                </c:pt>
                <c:pt idx="447">
                  <c:v>163.85</c:v>
                </c:pt>
                <c:pt idx="448">
                  <c:v>163.85</c:v>
                </c:pt>
                <c:pt idx="449">
                  <c:v>163.85</c:v>
                </c:pt>
                <c:pt idx="450">
                  <c:v>163.85</c:v>
                </c:pt>
                <c:pt idx="451">
                  <c:v>163.85</c:v>
                </c:pt>
                <c:pt idx="452">
                  <c:v>163.85</c:v>
                </c:pt>
                <c:pt idx="453">
                  <c:v>163.85</c:v>
                </c:pt>
                <c:pt idx="454">
                  <c:v>163.85</c:v>
                </c:pt>
                <c:pt idx="455">
                  <c:v>163.85</c:v>
                </c:pt>
                <c:pt idx="456">
                  <c:v>163.85</c:v>
                </c:pt>
                <c:pt idx="457">
                  <c:v>163.85</c:v>
                </c:pt>
                <c:pt idx="458">
                  <c:v>163.85</c:v>
                </c:pt>
                <c:pt idx="459">
                  <c:v>163.85</c:v>
                </c:pt>
                <c:pt idx="460">
                  <c:v>163.85</c:v>
                </c:pt>
                <c:pt idx="461">
                  <c:v>163.85</c:v>
                </c:pt>
                <c:pt idx="462">
                  <c:v>163.85</c:v>
                </c:pt>
                <c:pt idx="463">
                  <c:v>163.85</c:v>
                </c:pt>
                <c:pt idx="464">
                  <c:v>163.85</c:v>
                </c:pt>
                <c:pt idx="465">
                  <c:v>163.85</c:v>
                </c:pt>
                <c:pt idx="466">
                  <c:v>163.85</c:v>
                </c:pt>
                <c:pt idx="467">
                  <c:v>163.85</c:v>
                </c:pt>
                <c:pt idx="468">
                  <c:v>163.85</c:v>
                </c:pt>
                <c:pt idx="469">
                  <c:v>163.85</c:v>
                </c:pt>
                <c:pt idx="470">
                  <c:v>163.85</c:v>
                </c:pt>
                <c:pt idx="471">
                  <c:v>163.85</c:v>
                </c:pt>
                <c:pt idx="472">
                  <c:v>163.85</c:v>
                </c:pt>
                <c:pt idx="473">
                  <c:v>163.85</c:v>
                </c:pt>
                <c:pt idx="474">
                  <c:v>163.85</c:v>
                </c:pt>
                <c:pt idx="475">
                  <c:v>163.85</c:v>
                </c:pt>
                <c:pt idx="476">
                  <c:v>163.85</c:v>
                </c:pt>
                <c:pt idx="477">
                  <c:v>163.85</c:v>
                </c:pt>
                <c:pt idx="478">
                  <c:v>163.85</c:v>
                </c:pt>
                <c:pt idx="479">
                  <c:v>163.85</c:v>
                </c:pt>
                <c:pt idx="480">
                  <c:v>163.85</c:v>
                </c:pt>
                <c:pt idx="481">
                  <c:v>163.85</c:v>
                </c:pt>
                <c:pt idx="482">
                  <c:v>163.85</c:v>
                </c:pt>
                <c:pt idx="483">
                  <c:v>163.85</c:v>
                </c:pt>
                <c:pt idx="484">
                  <c:v>163.85</c:v>
                </c:pt>
                <c:pt idx="485">
                  <c:v>163.85</c:v>
                </c:pt>
                <c:pt idx="486">
                  <c:v>163.85</c:v>
                </c:pt>
                <c:pt idx="487">
                  <c:v>163.85</c:v>
                </c:pt>
                <c:pt idx="488">
                  <c:v>163.85</c:v>
                </c:pt>
                <c:pt idx="489">
                  <c:v>163.85</c:v>
                </c:pt>
                <c:pt idx="490">
                  <c:v>163.85</c:v>
                </c:pt>
                <c:pt idx="491">
                  <c:v>163.85</c:v>
                </c:pt>
                <c:pt idx="492">
                  <c:v>163.85</c:v>
                </c:pt>
                <c:pt idx="493">
                  <c:v>163.85</c:v>
                </c:pt>
                <c:pt idx="494">
                  <c:v>163.85</c:v>
                </c:pt>
                <c:pt idx="495">
                  <c:v>163.85</c:v>
                </c:pt>
                <c:pt idx="496">
                  <c:v>163.85</c:v>
                </c:pt>
                <c:pt idx="497">
                  <c:v>163.85</c:v>
                </c:pt>
                <c:pt idx="498">
                  <c:v>163.85</c:v>
                </c:pt>
                <c:pt idx="499">
                  <c:v>163.85</c:v>
                </c:pt>
                <c:pt idx="500">
                  <c:v>163.85</c:v>
                </c:pt>
                <c:pt idx="501">
                  <c:v>163.85</c:v>
                </c:pt>
                <c:pt idx="502">
                  <c:v>163.85</c:v>
                </c:pt>
                <c:pt idx="503">
                  <c:v>163.85</c:v>
                </c:pt>
                <c:pt idx="504">
                  <c:v>163.85</c:v>
                </c:pt>
                <c:pt idx="505">
                  <c:v>163.85</c:v>
                </c:pt>
                <c:pt idx="506">
                  <c:v>163.85</c:v>
                </c:pt>
                <c:pt idx="507">
                  <c:v>163.85</c:v>
                </c:pt>
                <c:pt idx="508">
                  <c:v>163.85</c:v>
                </c:pt>
                <c:pt idx="509">
                  <c:v>163.85</c:v>
                </c:pt>
                <c:pt idx="510">
                  <c:v>163.85</c:v>
                </c:pt>
                <c:pt idx="511">
                  <c:v>163.85</c:v>
                </c:pt>
                <c:pt idx="512">
                  <c:v>163.85</c:v>
                </c:pt>
                <c:pt idx="513">
                  <c:v>163.85</c:v>
                </c:pt>
                <c:pt idx="514">
                  <c:v>163.85</c:v>
                </c:pt>
                <c:pt idx="515">
                  <c:v>163.85</c:v>
                </c:pt>
                <c:pt idx="516">
                  <c:v>163.85</c:v>
                </c:pt>
                <c:pt idx="517">
                  <c:v>163.85</c:v>
                </c:pt>
                <c:pt idx="518">
                  <c:v>163.85</c:v>
                </c:pt>
                <c:pt idx="519">
                  <c:v>163.85</c:v>
                </c:pt>
                <c:pt idx="520">
                  <c:v>163.85</c:v>
                </c:pt>
                <c:pt idx="521">
                  <c:v>163.85</c:v>
                </c:pt>
                <c:pt idx="522">
                  <c:v>163.85</c:v>
                </c:pt>
                <c:pt idx="523">
                  <c:v>163.85</c:v>
                </c:pt>
                <c:pt idx="524">
                  <c:v>163.85</c:v>
                </c:pt>
                <c:pt idx="525">
                  <c:v>163.85</c:v>
                </c:pt>
                <c:pt idx="526">
                  <c:v>163.85</c:v>
                </c:pt>
                <c:pt idx="527">
                  <c:v>163.85</c:v>
                </c:pt>
                <c:pt idx="528">
                  <c:v>163.85</c:v>
                </c:pt>
                <c:pt idx="529">
                  <c:v>163.85</c:v>
                </c:pt>
                <c:pt idx="530">
                  <c:v>163.85</c:v>
                </c:pt>
                <c:pt idx="531">
                  <c:v>163.85</c:v>
                </c:pt>
                <c:pt idx="532">
                  <c:v>163.85</c:v>
                </c:pt>
                <c:pt idx="533">
                  <c:v>163.85</c:v>
                </c:pt>
                <c:pt idx="534">
                  <c:v>163.85</c:v>
                </c:pt>
                <c:pt idx="535">
                  <c:v>163.85</c:v>
                </c:pt>
                <c:pt idx="536">
                  <c:v>163.85</c:v>
                </c:pt>
                <c:pt idx="537">
                  <c:v>163.85</c:v>
                </c:pt>
                <c:pt idx="538">
                  <c:v>163.85</c:v>
                </c:pt>
                <c:pt idx="539">
                  <c:v>163.85</c:v>
                </c:pt>
                <c:pt idx="540">
                  <c:v>163.85</c:v>
                </c:pt>
                <c:pt idx="541">
                  <c:v>163.85</c:v>
                </c:pt>
                <c:pt idx="542">
                  <c:v>163.85</c:v>
                </c:pt>
                <c:pt idx="543">
                  <c:v>163.85</c:v>
                </c:pt>
                <c:pt idx="544">
                  <c:v>163.85</c:v>
                </c:pt>
                <c:pt idx="545">
                  <c:v>163.85</c:v>
                </c:pt>
                <c:pt idx="546">
                  <c:v>163.85</c:v>
                </c:pt>
                <c:pt idx="547">
                  <c:v>163.85</c:v>
                </c:pt>
                <c:pt idx="548">
                  <c:v>163.85</c:v>
                </c:pt>
                <c:pt idx="549">
                  <c:v>163.85</c:v>
                </c:pt>
                <c:pt idx="550">
                  <c:v>163.85</c:v>
                </c:pt>
                <c:pt idx="551">
                  <c:v>163.85</c:v>
                </c:pt>
                <c:pt idx="552">
                  <c:v>163.85</c:v>
                </c:pt>
                <c:pt idx="553">
                  <c:v>163.85</c:v>
                </c:pt>
                <c:pt idx="554">
                  <c:v>163.85</c:v>
                </c:pt>
                <c:pt idx="555">
                  <c:v>163.85</c:v>
                </c:pt>
                <c:pt idx="556">
                  <c:v>163.85</c:v>
                </c:pt>
                <c:pt idx="557">
                  <c:v>163.85</c:v>
                </c:pt>
                <c:pt idx="558">
                  <c:v>163.85</c:v>
                </c:pt>
                <c:pt idx="559">
                  <c:v>163.85</c:v>
                </c:pt>
                <c:pt idx="560">
                  <c:v>163.85</c:v>
                </c:pt>
                <c:pt idx="561">
                  <c:v>163.85</c:v>
                </c:pt>
                <c:pt idx="562">
                  <c:v>163.85</c:v>
                </c:pt>
                <c:pt idx="563">
                  <c:v>163.85</c:v>
                </c:pt>
                <c:pt idx="564">
                  <c:v>163.85</c:v>
                </c:pt>
                <c:pt idx="565">
                  <c:v>163.85</c:v>
                </c:pt>
                <c:pt idx="566">
                  <c:v>163.85</c:v>
                </c:pt>
                <c:pt idx="567">
                  <c:v>163.85</c:v>
                </c:pt>
                <c:pt idx="568">
                  <c:v>163.85</c:v>
                </c:pt>
                <c:pt idx="569">
                  <c:v>163.85</c:v>
                </c:pt>
                <c:pt idx="570">
                  <c:v>163.85</c:v>
                </c:pt>
                <c:pt idx="571">
                  <c:v>163.85</c:v>
                </c:pt>
                <c:pt idx="572">
                  <c:v>163.85</c:v>
                </c:pt>
                <c:pt idx="573">
                  <c:v>163.85</c:v>
                </c:pt>
                <c:pt idx="574">
                  <c:v>163.85</c:v>
                </c:pt>
                <c:pt idx="575">
                  <c:v>163.85</c:v>
                </c:pt>
                <c:pt idx="576">
                  <c:v>163.85</c:v>
                </c:pt>
                <c:pt idx="577">
                  <c:v>163.85</c:v>
                </c:pt>
                <c:pt idx="578">
                  <c:v>163.85</c:v>
                </c:pt>
                <c:pt idx="579">
                  <c:v>163.85</c:v>
                </c:pt>
                <c:pt idx="580">
                  <c:v>163.85</c:v>
                </c:pt>
                <c:pt idx="581">
                  <c:v>163.85</c:v>
                </c:pt>
                <c:pt idx="582">
                  <c:v>163.85</c:v>
                </c:pt>
                <c:pt idx="583">
                  <c:v>163.85</c:v>
                </c:pt>
                <c:pt idx="584">
                  <c:v>163.85</c:v>
                </c:pt>
                <c:pt idx="585">
                  <c:v>163.85</c:v>
                </c:pt>
                <c:pt idx="586">
                  <c:v>163.85</c:v>
                </c:pt>
                <c:pt idx="587">
                  <c:v>163.85</c:v>
                </c:pt>
                <c:pt idx="588">
                  <c:v>163.85</c:v>
                </c:pt>
                <c:pt idx="589">
                  <c:v>163.85</c:v>
                </c:pt>
                <c:pt idx="590">
                  <c:v>163.85</c:v>
                </c:pt>
                <c:pt idx="591">
                  <c:v>163.85</c:v>
                </c:pt>
                <c:pt idx="592">
                  <c:v>163.85</c:v>
                </c:pt>
                <c:pt idx="593">
                  <c:v>163.85</c:v>
                </c:pt>
                <c:pt idx="594">
                  <c:v>163.85</c:v>
                </c:pt>
                <c:pt idx="595">
                  <c:v>163.85</c:v>
                </c:pt>
                <c:pt idx="596">
                  <c:v>163.85</c:v>
                </c:pt>
                <c:pt idx="597">
                  <c:v>163.85</c:v>
                </c:pt>
                <c:pt idx="598">
                  <c:v>163.85</c:v>
                </c:pt>
                <c:pt idx="599">
                  <c:v>163.85</c:v>
                </c:pt>
                <c:pt idx="600">
                  <c:v>163.85</c:v>
                </c:pt>
                <c:pt idx="601">
                  <c:v>163.85</c:v>
                </c:pt>
                <c:pt idx="602">
                  <c:v>163.85</c:v>
                </c:pt>
                <c:pt idx="603">
                  <c:v>163.85</c:v>
                </c:pt>
                <c:pt idx="604">
                  <c:v>163.85</c:v>
                </c:pt>
                <c:pt idx="605">
                  <c:v>163.85</c:v>
                </c:pt>
                <c:pt idx="606">
                  <c:v>163.85</c:v>
                </c:pt>
                <c:pt idx="607">
                  <c:v>163.85</c:v>
                </c:pt>
                <c:pt idx="608">
                  <c:v>163.85</c:v>
                </c:pt>
                <c:pt idx="609">
                  <c:v>163.85</c:v>
                </c:pt>
                <c:pt idx="610">
                  <c:v>163.85</c:v>
                </c:pt>
                <c:pt idx="611">
                  <c:v>163.85</c:v>
                </c:pt>
                <c:pt idx="612">
                  <c:v>163.85</c:v>
                </c:pt>
                <c:pt idx="613">
                  <c:v>163.85</c:v>
                </c:pt>
                <c:pt idx="614">
                  <c:v>163.85</c:v>
                </c:pt>
                <c:pt idx="615">
                  <c:v>163.85</c:v>
                </c:pt>
                <c:pt idx="616">
                  <c:v>163.85</c:v>
                </c:pt>
                <c:pt idx="617">
                  <c:v>163.85</c:v>
                </c:pt>
                <c:pt idx="618">
                  <c:v>163.85</c:v>
                </c:pt>
                <c:pt idx="619">
                  <c:v>163.85</c:v>
                </c:pt>
                <c:pt idx="620">
                  <c:v>163.85</c:v>
                </c:pt>
                <c:pt idx="621">
                  <c:v>163.85</c:v>
                </c:pt>
                <c:pt idx="622">
                  <c:v>163.85</c:v>
                </c:pt>
                <c:pt idx="623">
                  <c:v>163.85</c:v>
                </c:pt>
                <c:pt idx="624">
                  <c:v>163.85</c:v>
                </c:pt>
                <c:pt idx="625">
                  <c:v>163.85</c:v>
                </c:pt>
                <c:pt idx="626">
                  <c:v>163.85</c:v>
                </c:pt>
                <c:pt idx="627">
                  <c:v>163.85</c:v>
                </c:pt>
                <c:pt idx="628">
                  <c:v>163.85</c:v>
                </c:pt>
                <c:pt idx="629">
                  <c:v>163.85</c:v>
                </c:pt>
                <c:pt idx="630">
                  <c:v>163.85</c:v>
                </c:pt>
                <c:pt idx="631">
                  <c:v>163.85</c:v>
                </c:pt>
                <c:pt idx="632">
                  <c:v>163.85</c:v>
                </c:pt>
                <c:pt idx="633">
                  <c:v>163.85</c:v>
                </c:pt>
                <c:pt idx="634">
                  <c:v>163.85</c:v>
                </c:pt>
                <c:pt idx="635">
                  <c:v>163.85</c:v>
                </c:pt>
                <c:pt idx="636">
                  <c:v>163.85</c:v>
                </c:pt>
                <c:pt idx="637">
                  <c:v>163.85</c:v>
                </c:pt>
                <c:pt idx="638">
                  <c:v>163.85</c:v>
                </c:pt>
                <c:pt idx="639">
                  <c:v>163.85</c:v>
                </c:pt>
                <c:pt idx="640">
                  <c:v>163.85</c:v>
                </c:pt>
                <c:pt idx="641">
                  <c:v>163.85</c:v>
                </c:pt>
                <c:pt idx="642">
                  <c:v>163.85</c:v>
                </c:pt>
                <c:pt idx="643">
                  <c:v>163.85</c:v>
                </c:pt>
                <c:pt idx="644">
                  <c:v>163.85</c:v>
                </c:pt>
                <c:pt idx="645">
                  <c:v>163.85</c:v>
                </c:pt>
                <c:pt idx="646">
                  <c:v>163.85</c:v>
                </c:pt>
                <c:pt idx="647">
                  <c:v>163.85</c:v>
                </c:pt>
                <c:pt idx="648">
                  <c:v>163.85</c:v>
                </c:pt>
                <c:pt idx="649">
                  <c:v>163.85</c:v>
                </c:pt>
                <c:pt idx="650">
                  <c:v>163.85</c:v>
                </c:pt>
                <c:pt idx="651">
                  <c:v>163.85</c:v>
                </c:pt>
                <c:pt idx="652">
                  <c:v>163.85</c:v>
                </c:pt>
                <c:pt idx="653">
                  <c:v>163.85</c:v>
                </c:pt>
                <c:pt idx="654">
                  <c:v>163.85</c:v>
                </c:pt>
                <c:pt idx="655">
                  <c:v>163.85</c:v>
                </c:pt>
                <c:pt idx="656">
                  <c:v>163.85</c:v>
                </c:pt>
                <c:pt idx="657">
                  <c:v>163.85</c:v>
                </c:pt>
                <c:pt idx="658">
                  <c:v>163.85</c:v>
                </c:pt>
                <c:pt idx="659">
                  <c:v>163.85</c:v>
                </c:pt>
                <c:pt idx="660">
                  <c:v>163.85</c:v>
                </c:pt>
                <c:pt idx="661">
                  <c:v>163.85</c:v>
                </c:pt>
                <c:pt idx="662">
                  <c:v>163.85</c:v>
                </c:pt>
                <c:pt idx="663">
                  <c:v>163.85</c:v>
                </c:pt>
                <c:pt idx="664">
                  <c:v>163.85</c:v>
                </c:pt>
                <c:pt idx="665">
                  <c:v>163.85</c:v>
                </c:pt>
                <c:pt idx="666">
                  <c:v>163.85</c:v>
                </c:pt>
                <c:pt idx="667">
                  <c:v>163.85</c:v>
                </c:pt>
                <c:pt idx="668">
                  <c:v>163.85</c:v>
                </c:pt>
                <c:pt idx="669">
                  <c:v>163.85</c:v>
                </c:pt>
                <c:pt idx="670">
                  <c:v>163.85</c:v>
                </c:pt>
                <c:pt idx="671">
                  <c:v>163.85</c:v>
                </c:pt>
                <c:pt idx="672">
                  <c:v>163.85</c:v>
                </c:pt>
                <c:pt idx="673">
                  <c:v>163.85</c:v>
                </c:pt>
                <c:pt idx="674">
                  <c:v>163.85</c:v>
                </c:pt>
                <c:pt idx="675">
                  <c:v>163.85</c:v>
                </c:pt>
                <c:pt idx="676">
                  <c:v>163.85</c:v>
                </c:pt>
                <c:pt idx="677">
                  <c:v>163.85</c:v>
                </c:pt>
                <c:pt idx="678">
                  <c:v>163.85</c:v>
                </c:pt>
                <c:pt idx="679">
                  <c:v>163.85</c:v>
                </c:pt>
                <c:pt idx="680">
                  <c:v>163.85</c:v>
                </c:pt>
                <c:pt idx="681">
                  <c:v>163.85</c:v>
                </c:pt>
                <c:pt idx="682">
                  <c:v>163.85</c:v>
                </c:pt>
                <c:pt idx="683">
                  <c:v>163.85</c:v>
                </c:pt>
                <c:pt idx="684">
                  <c:v>163.85</c:v>
                </c:pt>
                <c:pt idx="685">
                  <c:v>163.85</c:v>
                </c:pt>
                <c:pt idx="686">
                  <c:v>163.85</c:v>
                </c:pt>
                <c:pt idx="687">
                  <c:v>163.85</c:v>
                </c:pt>
                <c:pt idx="688">
                  <c:v>163.85</c:v>
                </c:pt>
                <c:pt idx="689">
                  <c:v>163.85</c:v>
                </c:pt>
                <c:pt idx="690">
                  <c:v>163.85</c:v>
                </c:pt>
                <c:pt idx="691">
                  <c:v>163.85</c:v>
                </c:pt>
                <c:pt idx="692">
                  <c:v>163.85</c:v>
                </c:pt>
                <c:pt idx="693">
                  <c:v>163.85</c:v>
                </c:pt>
                <c:pt idx="694">
                  <c:v>163.85</c:v>
                </c:pt>
                <c:pt idx="695">
                  <c:v>163.85</c:v>
                </c:pt>
                <c:pt idx="696">
                  <c:v>163.85</c:v>
                </c:pt>
                <c:pt idx="697">
                  <c:v>163.85</c:v>
                </c:pt>
                <c:pt idx="698">
                  <c:v>163.85</c:v>
                </c:pt>
                <c:pt idx="699">
                  <c:v>163.85</c:v>
                </c:pt>
                <c:pt idx="700">
                  <c:v>163.85</c:v>
                </c:pt>
                <c:pt idx="701">
                  <c:v>163.85</c:v>
                </c:pt>
                <c:pt idx="702">
                  <c:v>163.85</c:v>
                </c:pt>
                <c:pt idx="703">
                  <c:v>163.85</c:v>
                </c:pt>
                <c:pt idx="704">
                  <c:v>163.85</c:v>
                </c:pt>
                <c:pt idx="705">
                  <c:v>163.85</c:v>
                </c:pt>
                <c:pt idx="706">
                  <c:v>163.85</c:v>
                </c:pt>
                <c:pt idx="707">
                  <c:v>163.85</c:v>
                </c:pt>
                <c:pt idx="708">
                  <c:v>163.85</c:v>
                </c:pt>
                <c:pt idx="709">
                  <c:v>163.85</c:v>
                </c:pt>
                <c:pt idx="710">
                  <c:v>163.85</c:v>
                </c:pt>
                <c:pt idx="711">
                  <c:v>163.85</c:v>
                </c:pt>
                <c:pt idx="712">
                  <c:v>163.85</c:v>
                </c:pt>
                <c:pt idx="713">
                  <c:v>163.85</c:v>
                </c:pt>
                <c:pt idx="714">
                  <c:v>163.85</c:v>
                </c:pt>
                <c:pt idx="715">
                  <c:v>163.85</c:v>
                </c:pt>
                <c:pt idx="716">
                  <c:v>163.85</c:v>
                </c:pt>
                <c:pt idx="717">
                  <c:v>163.85</c:v>
                </c:pt>
                <c:pt idx="718">
                  <c:v>163.85</c:v>
                </c:pt>
                <c:pt idx="719">
                  <c:v>163.85</c:v>
                </c:pt>
                <c:pt idx="720">
                  <c:v>163.85</c:v>
                </c:pt>
                <c:pt idx="721">
                  <c:v>163.85</c:v>
                </c:pt>
                <c:pt idx="722">
                  <c:v>163.85</c:v>
                </c:pt>
                <c:pt idx="723">
                  <c:v>163.85</c:v>
                </c:pt>
                <c:pt idx="724">
                  <c:v>163.85</c:v>
                </c:pt>
                <c:pt idx="725">
                  <c:v>163.85</c:v>
                </c:pt>
                <c:pt idx="726">
                  <c:v>163.85</c:v>
                </c:pt>
                <c:pt idx="727">
                  <c:v>163.85</c:v>
                </c:pt>
                <c:pt idx="728">
                  <c:v>163.85</c:v>
                </c:pt>
                <c:pt idx="729">
                  <c:v>163.85</c:v>
                </c:pt>
                <c:pt idx="730">
                  <c:v>163.85</c:v>
                </c:pt>
                <c:pt idx="731">
                  <c:v>163.85</c:v>
                </c:pt>
                <c:pt idx="732">
                  <c:v>163.85</c:v>
                </c:pt>
                <c:pt idx="733">
                  <c:v>163.85</c:v>
                </c:pt>
                <c:pt idx="734">
                  <c:v>163.85</c:v>
                </c:pt>
                <c:pt idx="735">
                  <c:v>163.85</c:v>
                </c:pt>
                <c:pt idx="736">
                  <c:v>163.85</c:v>
                </c:pt>
                <c:pt idx="737">
                  <c:v>163.85</c:v>
                </c:pt>
                <c:pt idx="738">
                  <c:v>163.85</c:v>
                </c:pt>
                <c:pt idx="739">
                  <c:v>163.85</c:v>
                </c:pt>
                <c:pt idx="740">
                  <c:v>163.85</c:v>
                </c:pt>
                <c:pt idx="741">
                  <c:v>163.85</c:v>
                </c:pt>
                <c:pt idx="742">
                  <c:v>163.85</c:v>
                </c:pt>
                <c:pt idx="743">
                  <c:v>163.85</c:v>
                </c:pt>
                <c:pt idx="744">
                  <c:v>163.85</c:v>
                </c:pt>
                <c:pt idx="745">
                  <c:v>163.85</c:v>
                </c:pt>
                <c:pt idx="746">
                  <c:v>163.85</c:v>
                </c:pt>
                <c:pt idx="747">
                  <c:v>163.85</c:v>
                </c:pt>
                <c:pt idx="748">
                  <c:v>163.85</c:v>
                </c:pt>
                <c:pt idx="749">
                  <c:v>163.85</c:v>
                </c:pt>
                <c:pt idx="750">
                  <c:v>163.85</c:v>
                </c:pt>
                <c:pt idx="751">
                  <c:v>163.85</c:v>
                </c:pt>
                <c:pt idx="752">
                  <c:v>163.85</c:v>
                </c:pt>
                <c:pt idx="753">
                  <c:v>163.85</c:v>
                </c:pt>
                <c:pt idx="754">
                  <c:v>163.85</c:v>
                </c:pt>
                <c:pt idx="755">
                  <c:v>163.85</c:v>
                </c:pt>
                <c:pt idx="756">
                  <c:v>163.85</c:v>
                </c:pt>
                <c:pt idx="757">
                  <c:v>163.85</c:v>
                </c:pt>
                <c:pt idx="758">
                  <c:v>163.85</c:v>
                </c:pt>
                <c:pt idx="759">
                  <c:v>163.85</c:v>
                </c:pt>
                <c:pt idx="760">
                  <c:v>163.85</c:v>
                </c:pt>
                <c:pt idx="761">
                  <c:v>163.85</c:v>
                </c:pt>
                <c:pt idx="762">
                  <c:v>163.85</c:v>
                </c:pt>
                <c:pt idx="763">
                  <c:v>163.85</c:v>
                </c:pt>
                <c:pt idx="764">
                  <c:v>163.85</c:v>
                </c:pt>
                <c:pt idx="765">
                  <c:v>163.85</c:v>
                </c:pt>
                <c:pt idx="766">
                  <c:v>163.85</c:v>
                </c:pt>
                <c:pt idx="767">
                  <c:v>163.85</c:v>
                </c:pt>
                <c:pt idx="768">
                  <c:v>163.85</c:v>
                </c:pt>
                <c:pt idx="769">
                  <c:v>163.85</c:v>
                </c:pt>
                <c:pt idx="770">
                  <c:v>163.85</c:v>
                </c:pt>
                <c:pt idx="771">
                  <c:v>163.85</c:v>
                </c:pt>
                <c:pt idx="772">
                  <c:v>163.85</c:v>
                </c:pt>
                <c:pt idx="773">
                  <c:v>163.85</c:v>
                </c:pt>
                <c:pt idx="774">
                  <c:v>163.85</c:v>
                </c:pt>
                <c:pt idx="775">
                  <c:v>163.85</c:v>
                </c:pt>
                <c:pt idx="776">
                  <c:v>163.85</c:v>
                </c:pt>
                <c:pt idx="777">
                  <c:v>163.85</c:v>
                </c:pt>
                <c:pt idx="778">
                  <c:v>163.85</c:v>
                </c:pt>
                <c:pt idx="779">
                  <c:v>163.85</c:v>
                </c:pt>
                <c:pt idx="780">
                  <c:v>163.85</c:v>
                </c:pt>
                <c:pt idx="781">
                  <c:v>163.85</c:v>
                </c:pt>
                <c:pt idx="782">
                  <c:v>163.85</c:v>
                </c:pt>
                <c:pt idx="783">
                  <c:v>163.85</c:v>
                </c:pt>
                <c:pt idx="784">
                  <c:v>163.85</c:v>
                </c:pt>
                <c:pt idx="785">
                  <c:v>163.85</c:v>
                </c:pt>
                <c:pt idx="786">
                  <c:v>163.85</c:v>
                </c:pt>
                <c:pt idx="787">
                  <c:v>163.85</c:v>
                </c:pt>
                <c:pt idx="788">
                  <c:v>163.85</c:v>
                </c:pt>
                <c:pt idx="789">
                  <c:v>163.85</c:v>
                </c:pt>
                <c:pt idx="790">
                  <c:v>163.85</c:v>
                </c:pt>
                <c:pt idx="791">
                  <c:v>163.85</c:v>
                </c:pt>
                <c:pt idx="792">
                  <c:v>163.85</c:v>
                </c:pt>
                <c:pt idx="793">
                  <c:v>163.85</c:v>
                </c:pt>
                <c:pt idx="794">
                  <c:v>163.85</c:v>
                </c:pt>
                <c:pt idx="795">
                  <c:v>163.85</c:v>
                </c:pt>
                <c:pt idx="796">
                  <c:v>163.85</c:v>
                </c:pt>
                <c:pt idx="797">
                  <c:v>163.85</c:v>
                </c:pt>
                <c:pt idx="798">
                  <c:v>163.85</c:v>
                </c:pt>
                <c:pt idx="799">
                  <c:v>163.85</c:v>
                </c:pt>
                <c:pt idx="800">
                  <c:v>163.85</c:v>
                </c:pt>
                <c:pt idx="801">
                  <c:v>163.85</c:v>
                </c:pt>
                <c:pt idx="802">
                  <c:v>163.85</c:v>
                </c:pt>
                <c:pt idx="803">
                  <c:v>163.85</c:v>
                </c:pt>
                <c:pt idx="804">
                  <c:v>163.85</c:v>
                </c:pt>
                <c:pt idx="805">
                  <c:v>163.85</c:v>
                </c:pt>
                <c:pt idx="806">
                  <c:v>163.85</c:v>
                </c:pt>
                <c:pt idx="807">
                  <c:v>163.85</c:v>
                </c:pt>
                <c:pt idx="808">
                  <c:v>163.85</c:v>
                </c:pt>
                <c:pt idx="809">
                  <c:v>163.85</c:v>
                </c:pt>
                <c:pt idx="810">
                  <c:v>163.85</c:v>
                </c:pt>
                <c:pt idx="811">
                  <c:v>163.85</c:v>
                </c:pt>
                <c:pt idx="812">
                  <c:v>163.85</c:v>
                </c:pt>
                <c:pt idx="813">
                  <c:v>163.85</c:v>
                </c:pt>
                <c:pt idx="814">
                  <c:v>163.85</c:v>
                </c:pt>
                <c:pt idx="815">
                  <c:v>163.85</c:v>
                </c:pt>
                <c:pt idx="816">
                  <c:v>163.85</c:v>
                </c:pt>
                <c:pt idx="817">
                  <c:v>163.85</c:v>
                </c:pt>
                <c:pt idx="818">
                  <c:v>163.85</c:v>
                </c:pt>
                <c:pt idx="819">
                  <c:v>163.85</c:v>
                </c:pt>
                <c:pt idx="820">
                  <c:v>163.85</c:v>
                </c:pt>
                <c:pt idx="821">
                  <c:v>163.85</c:v>
                </c:pt>
                <c:pt idx="822">
                  <c:v>163.85</c:v>
                </c:pt>
                <c:pt idx="823">
                  <c:v>163.85</c:v>
                </c:pt>
                <c:pt idx="824">
                  <c:v>163.85</c:v>
                </c:pt>
                <c:pt idx="825">
                  <c:v>163.85</c:v>
                </c:pt>
                <c:pt idx="826">
                  <c:v>163.85</c:v>
                </c:pt>
                <c:pt idx="827">
                  <c:v>163.85</c:v>
                </c:pt>
                <c:pt idx="828">
                  <c:v>163.85</c:v>
                </c:pt>
                <c:pt idx="829">
                  <c:v>163.85</c:v>
                </c:pt>
                <c:pt idx="830">
                  <c:v>163.85</c:v>
                </c:pt>
                <c:pt idx="831">
                  <c:v>163.85</c:v>
                </c:pt>
                <c:pt idx="832">
                  <c:v>163.85</c:v>
                </c:pt>
                <c:pt idx="833">
                  <c:v>163.85</c:v>
                </c:pt>
                <c:pt idx="834">
                  <c:v>163.85</c:v>
                </c:pt>
                <c:pt idx="835">
                  <c:v>163.85</c:v>
                </c:pt>
                <c:pt idx="836">
                  <c:v>163.85</c:v>
                </c:pt>
                <c:pt idx="837">
                  <c:v>163.85</c:v>
                </c:pt>
                <c:pt idx="838">
                  <c:v>163.85</c:v>
                </c:pt>
                <c:pt idx="839">
                  <c:v>163.85</c:v>
                </c:pt>
                <c:pt idx="840">
                  <c:v>163.85</c:v>
                </c:pt>
                <c:pt idx="841">
                  <c:v>163.85</c:v>
                </c:pt>
                <c:pt idx="842">
                  <c:v>163.85</c:v>
                </c:pt>
                <c:pt idx="843">
                  <c:v>163.85</c:v>
                </c:pt>
                <c:pt idx="844">
                  <c:v>163.85</c:v>
                </c:pt>
                <c:pt idx="845">
                  <c:v>163.85</c:v>
                </c:pt>
                <c:pt idx="846">
                  <c:v>163.85</c:v>
                </c:pt>
                <c:pt idx="847">
                  <c:v>163.85</c:v>
                </c:pt>
                <c:pt idx="848">
                  <c:v>163.85</c:v>
                </c:pt>
                <c:pt idx="849">
                  <c:v>163.85</c:v>
                </c:pt>
                <c:pt idx="850">
                  <c:v>163.85</c:v>
                </c:pt>
                <c:pt idx="851">
                  <c:v>163.85</c:v>
                </c:pt>
                <c:pt idx="852">
                  <c:v>163.85</c:v>
                </c:pt>
                <c:pt idx="853">
                  <c:v>163.85</c:v>
                </c:pt>
                <c:pt idx="854">
                  <c:v>163.85</c:v>
                </c:pt>
                <c:pt idx="855">
                  <c:v>163.85</c:v>
                </c:pt>
                <c:pt idx="856">
                  <c:v>163.85</c:v>
                </c:pt>
                <c:pt idx="857">
                  <c:v>163.85</c:v>
                </c:pt>
                <c:pt idx="858">
                  <c:v>163.85</c:v>
                </c:pt>
                <c:pt idx="859">
                  <c:v>163.85</c:v>
                </c:pt>
                <c:pt idx="860">
                  <c:v>163.85</c:v>
                </c:pt>
                <c:pt idx="861">
                  <c:v>163.85</c:v>
                </c:pt>
                <c:pt idx="862">
                  <c:v>163.85</c:v>
                </c:pt>
                <c:pt idx="863">
                  <c:v>163.85</c:v>
                </c:pt>
                <c:pt idx="864">
                  <c:v>163.85</c:v>
                </c:pt>
                <c:pt idx="865">
                  <c:v>163.85</c:v>
                </c:pt>
                <c:pt idx="866">
                  <c:v>163.85</c:v>
                </c:pt>
                <c:pt idx="867">
                  <c:v>163.85</c:v>
                </c:pt>
                <c:pt idx="868">
                  <c:v>163.85</c:v>
                </c:pt>
                <c:pt idx="869">
                  <c:v>163.85</c:v>
                </c:pt>
                <c:pt idx="870">
                  <c:v>163.85</c:v>
                </c:pt>
                <c:pt idx="871">
                  <c:v>163.85</c:v>
                </c:pt>
                <c:pt idx="872">
                  <c:v>163.85</c:v>
                </c:pt>
                <c:pt idx="873">
                  <c:v>163.85</c:v>
                </c:pt>
                <c:pt idx="874">
                  <c:v>163.85</c:v>
                </c:pt>
                <c:pt idx="875">
                  <c:v>163.85</c:v>
                </c:pt>
                <c:pt idx="876">
                  <c:v>163.85</c:v>
                </c:pt>
                <c:pt idx="877">
                  <c:v>163.85</c:v>
                </c:pt>
                <c:pt idx="878">
                  <c:v>163.85</c:v>
                </c:pt>
                <c:pt idx="879">
                  <c:v>163.85</c:v>
                </c:pt>
                <c:pt idx="880">
                  <c:v>163.85</c:v>
                </c:pt>
                <c:pt idx="881">
                  <c:v>163.85</c:v>
                </c:pt>
                <c:pt idx="882">
                  <c:v>163.85</c:v>
                </c:pt>
                <c:pt idx="883">
                  <c:v>163.85</c:v>
                </c:pt>
                <c:pt idx="884">
                  <c:v>163.85</c:v>
                </c:pt>
                <c:pt idx="885">
                  <c:v>163.85</c:v>
                </c:pt>
                <c:pt idx="886">
                  <c:v>163.85</c:v>
                </c:pt>
                <c:pt idx="887">
                  <c:v>163.85</c:v>
                </c:pt>
                <c:pt idx="888">
                  <c:v>163.85</c:v>
                </c:pt>
                <c:pt idx="889">
                  <c:v>163.85</c:v>
                </c:pt>
                <c:pt idx="890">
                  <c:v>163.85</c:v>
                </c:pt>
                <c:pt idx="891">
                  <c:v>163.85</c:v>
                </c:pt>
                <c:pt idx="892">
                  <c:v>163.85</c:v>
                </c:pt>
                <c:pt idx="893">
                  <c:v>163.85</c:v>
                </c:pt>
                <c:pt idx="894">
                  <c:v>163.85</c:v>
                </c:pt>
                <c:pt idx="895">
                  <c:v>163.85</c:v>
                </c:pt>
                <c:pt idx="896">
                  <c:v>163.85</c:v>
                </c:pt>
                <c:pt idx="897">
                  <c:v>163.85</c:v>
                </c:pt>
                <c:pt idx="898">
                  <c:v>163.85</c:v>
                </c:pt>
                <c:pt idx="899">
                  <c:v>163.85</c:v>
                </c:pt>
                <c:pt idx="900">
                  <c:v>163.85</c:v>
                </c:pt>
                <c:pt idx="901">
                  <c:v>163.85</c:v>
                </c:pt>
                <c:pt idx="902">
                  <c:v>163.85</c:v>
                </c:pt>
                <c:pt idx="903">
                  <c:v>163.85</c:v>
                </c:pt>
                <c:pt idx="904">
                  <c:v>163.85</c:v>
                </c:pt>
                <c:pt idx="905">
                  <c:v>163.85</c:v>
                </c:pt>
                <c:pt idx="906">
                  <c:v>163.85</c:v>
                </c:pt>
                <c:pt idx="907">
                  <c:v>163.85</c:v>
                </c:pt>
                <c:pt idx="908">
                  <c:v>163.85</c:v>
                </c:pt>
                <c:pt idx="909">
                  <c:v>163.85</c:v>
                </c:pt>
                <c:pt idx="910">
                  <c:v>163.85</c:v>
                </c:pt>
                <c:pt idx="911">
                  <c:v>163.85</c:v>
                </c:pt>
                <c:pt idx="912">
                  <c:v>163.85</c:v>
                </c:pt>
                <c:pt idx="913">
                  <c:v>163.85</c:v>
                </c:pt>
                <c:pt idx="914">
                  <c:v>163.85</c:v>
                </c:pt>
                <c:pt idx="915">
                  <c:v>163.85</c:v>
                </c:pt>
                <c:pt idx="916">
                  <c:v>163.85</c:v>
                </c:pt>
                <c:pt idx="917">
                  <c:v>163.85</c:v>
                </c:pt>
                <c:pt idx="918">
                  <c:v>163.85</c:v>
                </c:pt>
                <c:pt idx="919">
                  <c:v>163.85</c:v>
                </c:pt>
                <c:pt idx="920">
                  <c:v>163.85</c:v>
                </c:pt>
                <c:pt idx="921">
                  <c:v>163.85</c:v>
                </c:pt>
                <c:pt idx="922">
                  <c:v>163.85</c:v>
                </c:pt>
                <c:pt idx="923">
                  <c:v>163.85</c:v>
                </c:pt>
                <c:pt idx="924">
                  <c:v>163.85</c:v>
                </c:pt>
                <c:pt idx="925">
                  <c:v>163.85</c:v>
                </c:pt>
                <c:pt idx="926">
                  <c:v>163.85</c:v>
                </c:pt>
                <c:pt idx="927">
                  <c:v>163.85</c:v>
                </c:pt>
                <c:pt idx="928">
                  <c:v>163.85</c:v>
                </c:pt>
                <c:pt idx="929">
                  <c:v>163.85</c:v>
                </c:pt>
                <c:pt idx="930">
                  <c:v>163.85</c:v>
                </c:pt>
                <c:pt idx="931">
                  <c:v>163.85</c:v>
                </c:pt>
                <c:pt idx="932">
                  <c:v>163.85</c:v>
                </c:pt>
                <c:pt idx="933">
                  <c:v>163.85</c:v>
                </c:pt>
                <c:pt idx="934">
                  <c:v>163.85</c:v>
                </c:pt>
                <c:pt idx="935">
                  <c:v>163.85</c:v>
                </c:pt>
                <c:pt idx="936">
                  <c:v>163.85</c:v>
                </c:pt>
                <c:pt idx="937">
                  <c:v>163.85</c:v>
                </c:pt>
                <c:pt idx="938">
                  <c:v>163.85</c:v>
                </c:pt>
                <c:pt idx="939">
                  <c:v>163.85</c:v>
                </c:pt>
                <c:pt idx="940">
                  <c:v>163.85</c:v>
                </c:pt>
                <c:pt idx="941">
                  <c:v>163.85</c:v>
                </c:pt>
                <c:pt idx="942">
                  <c:v>163.85</c:v>
                </c:pt>
                <c:pt idx="943">
                  <c:v>163.85</c:v>
                </c:pt>
                <c:pt idx="944">
                  <c:v>163.85</c:v>
                </c:pt>
                <c:pt idx="945">
                  <c:v>163.85</c:v>
                </c:pt>
                <c:pt idx="946">
                  <c:v>163.85</c:v>
                </c:pt>
                <c:pt idx="947">
                  <c:v>163.85</c:v>
                </c:pt>
                <c:pt idx="948">
                  <c:v>163.85</c:v>
                </c:pt>
                <c:pt idx="949">
                  <c:v>163.85</c:v>
                </c:pt>
                <c:pt idx="950">
                  <c:v>163.85</c:v>
                </c:pt>
                <c:pt idx="951">
                  <c:v>163.85</c:v>
                </c:pt>
                <c:pt idx="952">
                  <c:v>163.85</c:v>
                </c:pt>
                <c:pt idx="953">
                  <c:v>163.85</c:v>
                </c:pt>
                <c:pt idx="954">
                  <c:v>163.85</c:v>
                </c:pt>
                <c:pt idx="955">
                  <c:v>163.85</c:v>
                </c:pt>
                <c:pt idx="956">
                  <c:v>163.85</c:v>
                </c:pt>
                <c:pt idx="957">
                  <c:v>163.85</c:v>
                </c:pt>
                <c:pt idx="958">
                  <c:v>163.85</c:v>
                </c:pt>
                <c:pt idx="959">
                  <c:v>163.85</c:v>
                </c:pt>
                <c:pt idx="960">
                  <c:v>163.85</c:v>
                </c:pt>
                <c:pt idx="961">
                  <c:v>163.85</c:v>
                </c:pt>
                <c:pt idx="962">
                  <c:v>163.85</c:v>
                </c:pt>
                <c:pt idx="963">
                  <c:v>163.85</c:v>
                </c:pt>
                <c:pt idx="964">
                  <c:v>163.85</c:v>
                </c:pt>
                <c:pt idx="965">
                  <c:v>163.85</c:v>
                </c:pt>
                <c:pt idx="966">
                  <c:v>163.85</c:v>
                </c:pt>
                <c:pt idx="967">
                  <c:v>163.85</c:v>
                </c:pt>
                <c:pt idx="968">
                  <c:v>163.85</c:v>
                </c:pt>
                <c:pt idx="969">
                  <c:v>163.85</c:v>
                </c:pt>
                <c:pt idx="970">
                  <c:v>163.85</c:v>
                </c:pt>
                <c:pt idx="971">
                  <c:v>163.85</c:v>
                </c:pt>
                <c:pt idx="972">
                  <c:v>163.85</c:v>
                </c:pt>
                <c:pt idx="973">
                  <c:v>163.85</c:v>
                </c:pt>
                <c:pt idx="974">
                  <c:v>163.85</c:v>
                </c:pt>
                <c:pt idx="975">
                  <c:v>163.85</c:v>
                </c:pt>
                <c:pt idx="976">
                  <c:v>163.85</c:v>
                </c:pt>
                <c:pt idx="977">
                  <c:v>163.85</c:v>
                </c:pt>
                <c:pt idx="978">
                  <c:v>163.85</c:v>
                </c:pt>
                <c:pt idx="979">
                  <c:v>163.85</c:v>
                </c:pt>
                <c:pt idx="980">
                  <c:v>163.85</c:v>
                </c:pt>
                <c:pt idx="981">
                  <c:v>163.85</c:v>
                </c:pt>
                <c:pt idx="982">
                  <c:v>163.85</c:v>
                </c:pt>
                <c:pt idx="983">
                  <c:v>163.85</c:v>
                </c:pt>
                <c:pt idx="984">
                  <c:v>163.85</c:v>
                </c:pt>
                <c:pt idx="985">
                  <c:v>163.85</c:v>
                </c:pt>
                <c:pt idx="986">
                  <c:v>163.85</c:v>
                </c:pt>
                <c:pt idx="987">
                  <c:v>163.85</c:v>
                </c:pt>
                <c:pt idx="988">
                  <c:v>163.85</c:v>
                </c:pt>
                <c:pt idx="989">
                  <c:v>163.85</c:v>
                </c:pt>
                <c:pt idx="990">
                  <c:v>163.85</c:v>
                </c:pt>
                <c:pt idx="991">
                  <c:v>163.85</c:v>
                </c:pt>
                <c:pt idx="992">
                  <c:v>163.85</c:v>
                </c:pt>
                <c:pt idx="993">
                  <c:v>163.85</c:v>
                </c:pt>
                <c:pt idx="994">
                  <c:v>163.85</c:v>
                </c:pt>
                <c:pt idx="995">
                  <c:v>163.85</c:v>
                </c:pt>
                <c:pt idx="996">
                  <c:v>163.85</c:v>
                </c:pt>
                <c:pt idx="997">
                  <c:v>163.85</c:v>
                </c:pt>
                <c:pt idx="998">
                  <c:v>163.85</c:v>
                </c:pt>
                <c:pt idx="999">
                  <c:v>163.85</c:v>
                </c:pt>
                <c:pt idx="1000">
                  <c:v>163.85</c:v>
                </c:pt>
                <c:pt idx="1001">
                  <c:v>163.85</c:v>
                </c:pt>
                <c:pt idx="1002">
                  <c:v>163.85</c:v>
                </c:pt>
                <c:pt idx="1003">
                  <c:v>163.85</c:v>
                </c:pt>
                <c:pt idx="1004">
                  <c:v>163.85</c:v>
                </c:pt>
                <c:pt idx="1005">
                  <c:v>163.85</c:v>
                </c:pt>
                <c:pt idx="1006">
                  <c:v>163.85</c:v>
                </c:pt>
                <c:pt idx="1007">
                  <c:v>163.85</c:v>
                </c:pt>
                <c:pt idx="1008">
                  <c:v>163.85</c:v>
                </c:pt>
                <c:pt idx="1009">
                  <c:v>163.85</c:v>
                </c:pt>
                <c:pt idx="1010">
                  <c:v>163.85</c:v>
                </c:pt>
                <c:pt idx="1011">
                  <c:v>163.85</c:v>
                </c:pt>
                <c:pt idx="1012">
                  <c:v>163.85</c:v>
                </c:pt>
                <c:pt idx="1013">
                  <c:v>163.85</c:v>
                </c:pt>
                <c:pt idx="1014">
                  <c:v>163.85</c:v>
                </c:pt>
                <c:pt idx="1015">
                  <c:v>163.85</c:v>
                </c:pt>
                <c:pt idx="1016">
                  <c:v>163.85</c:v>
                </c:pt>
                <c:pt idx="1017">
                  <c:v>163.85</c:v>
                </c:pt>
                <c:pt idx="1018">
                  <c:v>163.85</c:v>
                </c:pt>
                <c:pt idx="1019">
                  <c:v>163.85</c:v>
                </c:pt>
                <c:pt idx="1020">
                  <c:v>163.85</c:v>
                </c:pt>
                <c:pt idx="1021">
                  <c:v>163.85</c:v>
                </c:pt>
                <c:pt idx="1022">
                  <c:v>163.85</c:v>
                </c:pt>
                <c:pt idx="1023">
                  <c:v>163.85</c:v>
                </c:pt>
                <c:pt idx="1024">
                  <c:v>163.85</c:v>
                </c:pt>
                <c:pt idx="1025">
                  <c:v>163.85</c:v>
                </c:pt>
                <c:pt idx="1026">
                  <c:v>163.85</c:v>
                </c:pt>
                <c:pt idx="1027">
                  <c:v>163.85</c:v>
                </c:pt>
                <c:pt idx="1028">
                  <c:v>163.85</c:v>
                </c:pt>
                <c:pt idx="1029">
                  <c:v>163.85</c:v>
                </c:pt>
                <c:pt idx="1030">
                  <c:v>163.85</c:v>
                </c:pt>
                <c:pt idx="1031">
                  <c:v>163.85</c:v>
                </c:pt>
                <c:pt idx="1032">
                  <c:v>163.85</c:v>
                </c:pt>
                <c:pt idx="1033">
                  <c:v>163.85</c:v>
                </c:pt>
                <c:pt idx="1034">
                  <c:v>163.85</c:v>
                </c:pt>
                <c:pt idx="1035">
                  <c:v>163.85</c:v>
                </c:pt>
                <c:pt idx="1036">
                  <c:v>163.85</c:v>
                </c:pt>
                <c:pt idx="1037">
                  <c:v>163.85</c:v>
                </c:pt>
                <c:pt idx="1038">
                  <c:v>163.85</c:v>
                </c:pt>
                <c:pt idx="1039">
                  <c:v>163.85</c:v>
                </c:pt>
                <c:pt idx="1040">
                  <c:v>163.85</c:v>
                </c:pt>
                <c:pt idx="1041">
                  <c:v>163.85</c:v>
                </c:pt>
                <c:pt idx="1042">
                  <c:v>163.85</c:v>
                </c:pt>
                <c:pt idx="1043">
                  <c:v>163.85</c:v>
                </c:pt>
                <c:pt idx="1044">
                  <c:v>163.85</c:v>
                </c:pt>
                <c:pt idx="1045">
                  <c:v>163.85</c:v>
                </c:pt>
                <c:pt idx="1046">
                  <c:v>163.85</c:v>
                </c:pt>
                <c:pt idx="1047">
                  <c:v>163.85</c:v>
                </c:pt>
                <c:pt idx="1048">
                  <c:v>163.85</c:v>
                </c:pt>
                <c:pt idx="1049">
                  <c:v>163.85</c:v>
                </c:pt>
                <c:pt idx="1050">
                  <c:v>163.85</c:v>
                </c:pt>
                <c:pt idx="1051">
                  <c:v>163.85</c:v>
                </c:pt>
                <c:pt idx="1052">
                  <c:v>163.85</c:v>
                </c:pt>
                <c:pt idx="1053">
                  <c:v>163.85</c:v>
                </c:pt>
                <c:pt idx="1054">
                  <c:v>163.85</c:v>
                </c:pt>
                <c:pt idx="1055">
                  <c:v>163.85</c:v>
                </c:pt>
                <c:pt idx="1056">
                  <c:v>163.85</c:v>
                </c:pt>
                <c:pt idx="1057">
                  <c:v>163.85</c:v>
                </c:pt>
                <c:pt idx="1058">
                  <c:v>163.85</c:v>
                </c:pt>
                <c:pt idx="1059">
                  <c:v>163.85</c:v>
                </c:pt>
                <c:pt idx="1060">
                  <c:v>163.85</c:v>
                </c:pt>
                <c:pt idx="1061">
                  <c:v>163.85</c:v>
                </c:pt>
                <c:pt idx="1062">
                  <c:v>163.85</c:v>
                </c:pt>
                <c:pt idx="1063">
                  <c:v>163.85</c:v>
                </c:pt>
                <c:pt idx="1064">
                  <c:v>163.85</c:v>
                </c:pt>
                <c:pt idx="1065">
                  <c:v>163.85</c:v>
                </c:pt>
                <c:pt idx="1066">
                  <c:v>163.85</c:v>
                </c:pt>
                <c:pt idx="1067">
                  <c:v>163.85</c:v>
                </c:pt>
                <c:pt idx="1068">
                  <c:v>163.85</c:v>
                </c:pt>
                <c:pt idx="1069">
                  <c:v>163.85</c:v>
                </c:pt>
                <c:pt idx="1070">
                  <c:v>163.85</c:v>
                </c:pt>
                <c:pt idx="1071">
                  <c:v>163.85</c:v>
                </c:pt>
                <c:pt idx="1072">
                  <c:v>163.85</c:v>
                </c:pt>
                <c:pt idx="1073">
                  <c:v>163.85</c:v>
                </c:pt>
                <c:pt idx="1074">
                  <c:v>163.85</c:v>
                </c:pt>
                <c:pt idx="1075">
                  <c:v>163.85</c:v>
                </c:pt>
                <c:pt idx="1076">
                  <c:v>163.85</c:v>
                </c:pt>
                <c:pt idx="1077">
                  <c:v>163.85</c:v>
                </c:pt>
                <c:pt idx="1078">
                  <c:v>163.85</c:v>
                </c:pt>
                <c:pt idx="1079">
                  <c:v>163.85</c:v>
                </c:pt>
                <c:pt idx="1080">
                  <c:v>163.85</c:v>
                </c:pt>
                <c:pt idx="1081">
                  <c:v>163.85</c:v>
                </c:pt>
                <c:pt idx="1082">
                  <c:v>163.85</c:v>
                </c:pt>
                <c:pt idx="1083">
                  <c:v>163.85</c:v>
                </c:pt>
                <c:pt idx="1084">
                  <c:v>163.85</c:v>
                </c:pt>
                <c:pt idx="1085">
                  <c:v>163.85</c:v>
                </c:pt>
                <c:pt idx="1086">
                  <c:v>163.85</c:v>
                </c:pt>
                <c:pt idx="1087">
                  <c:v>163.85</c:v>
                </c:pt>
                <c:pt idx="1088">
                  <c:v>163.85</c:v>
                </c:pt>
                <c:pt idx="1089">
                  <c:v>163.85</c:v>
                </c:pt>
                <c:pt idx="1090">
                  <c:v>163.85</c:v>
                </c:pt>
                <c:pt idx="1091">
                  <c:v>163.85</c:v>
                </c:pt>
                <c:pt idx="1092">
                  <c:v>163.85</c:v>
                </c:pt>
                <c:pt idx="1093">
                  <c:v>163.85</c:v>
                </c:pt>
                <c:pt idx="1094">
                  <c:v>163.85</c:v>
                </c:pt>
                <c:pt idx="1095">
                  <c:v>163.85</c:v>
                </c:pt>
                <c:pt idx="1096">
                  <c:v>163.85</c:v>
                </c:pt>
                <c:pt idx="1097">
                  <c:v>163.85</c:v>
                </c:pt>
                <c:pt idx="1098">
                  <c:v>163.85</c:v>
                </c:pt>
                <c:pt idx="1099">
                  <c:v>163.85</c:v>
                </c:pt>
                <c:pt idx="1100">
                  <c:v>163.85</c:v>
                </c:pt>
                <c:pt idx="1101">
                  <c:v>163.85</c:v>
                </c:pt>
                <c:pt idx="1102">
                  <c:v>163.85</c:v>
                </c:pt>
                <c:pt idx="1103">
                  <c:v>163.85</c:v>
                </c:pt>
                <c:pt idx="1104">
                  <c:v>163.85</c:v>
                </c:pt>
                <c:pt idx="1105">
                  <c:v>163.85</c:v>
                </c:pt>
                <c:pt idx="1106">
                  <c:v>163.85</c:v>
                </c:pt>
                <c:pt idx="1107">
                  <c:v>163.85</c:v>
                </c:pt>
                <c:pt idx="1108">
                  <c:v>163.85</c:v>
                </c:pt>
                <c:pt idx="1109">
                  <c:v>163.85</c:v>
                </c:pt>
                <c:pt idx="1110">
                  <c:v>163.85</c:v>
                </c:pt>
                <c:pt idx="1111">
                  <c:v>163.85</c:v>
                </c:pt>
                <c:pt idx="1112">
                  <c:v>163.85</c:v>
                </c:pt>
                <c:pt idx="1113">
                  <c:v>163.85</c:v>
                </c:pt>
                <c:pt idx="1114">
                  <c:v>163.85</c:v>
                </c:pt>
                <c:pt idx="1115">
                  <c:v>163.85</c:v>
                </c:pt>
                <c:pt idx="1116">
                  <c:v>163.85</c:v>
                </c:pt>
                <c:pt idx="1117">
                  <c:v>163.85</c:v>
                </c:pt>
                <c:pt idx="1118">
                  <c:v>163.85</c:v>
                </c:pt>
                <c:pt idx="1119">
                  <c:v>163.85</c:v>
                </c:pt>
                <c:pt idx="1120">
                  <c:v>163.85</c:v>
                </c:pt>
                <c:pt idx="1121">
                  <c:v>163.85</c:v>
                </c:pt>
                <c:pt idx="1122">
                  <c:v>163.85</c:v>
                </c:pt>
                <c:pt idx="1123">
                  <c:v>163.85</c:v>
                </c:pt>
                <c:pt idx="1124">
                  <c:v>163.85</c:v>
                </c:pt>
                <c:pt idx="1125">
                  <c:v>163.85</c:v>
                </c:pt>
                <c:pt idx="1126">
                  <c:v>163.85</c:v>
                </c:pt>
                <c:pt idx="1127">
                  <c:v>163.85</c:v>
                </c:pt>
                <c:pt idx="1128">
                  <c:v>163.85</c:v>
                </c:pt>
                <c:pt idx="1129">
                  <c:v>163.85</c:v>
                </c:pt>
                <c:pt idx="1130">
                  <c:v>163.85</c:v>
                </c:pt>
                <c:pt idx="1131">
                  <c:v>163.85</c:v>
                </c:pt>
                <c:pt idx="1132">
                  <c:v>163.85</c:v>
                </c:pt>
                <c:pt idx="1133">
                  <c:v>163.85</c:v>
                </c:pt>
                <c:pt idx="1134">
                  <c:v>163.85</c:v>
                </c:pt>
                <c:pt idx="1135">
                  <c:v>163.85</c:v>
                </c:pt>
                <c:pt idx="1136">
                  <c:v>163.85</c:v>
                </c:pt>
                <c:pt idx="1137">
                  <c:v>163.85</c:v>
                </c:pt>
                <c:pt idx="1138">
                  <c:v>163.85</c:v>
                </c:pt>
                <c:pt idx="1139">
                  <c:v>163.85</c:v>
                </c:pt>
                <c:pt idx="1140">
                  <c:v>163.85</c:v>
                </c:pt>
                <c:pt idx="1141">
                  <c:v>163.85</c:v>
                </c:pt>
                <c:pt idx="1142">
                  <c:v>163.85</c:v>
                </c:pt>
                <c:pt idx="1143">
                  <c:v>163.85</c:v>
                </c:pt>
                <c:pt idx="1144">
                  <c:v>163.85</c:v>
                </c:pt>
                <c:pt idx="1145">
                  <c:v>163.85</c:v>
                </c:pt>
                <c:pt idx="1146">
                  <c:v>163.85</c:v>
                </c:pt>
                <c:pt idx="1147">
                  <c:v>163.85</c:v>
                </c:pt>
                <c:pt idx="1148">
                  <c:v>163.85</c:v>
                </c:pt>
                <c:pt idx="1149">
                  <c:v>163.85</c:v>
                </c:pt>
                <c:pt idx="1150">
                  <c:v>163.85</c:v>
                </c:pt>
                <c:pt idx="1151">
                  <c:v>163.85</c:v>
                </c:pt>
                <c:pt idx="1152">
                  <c:v>163.85</c:v>
                </c:pt>
                <c:pt idx="1153">
                  <c:v>163.85</c:v>
                </c:pt>
                <c:pt idx="1154">
                  <c:v>163.85</c:v>
                </c:pt>
                <c:pt idx="1155">
                  <c:v>163.85</c:v>
                </c:pt>
                <c:pt idx="1156">
                  <c:v>163.85</c:v>
                </c:pt>
                <c:pt idx="1157">
                  <c:v>163.85</c:v>
                </c:pt>
                <c:pt idx="1158">
                  <c:v>163.85</c:v>
                </c:pt>
                <c:pt idx="1159">
                  <c:v>163.85</c:v>
                </c:pt>
                <c:pt idx="1160">
                  <c:v>163.85</c:v>
                </c:pt>
                <c:pt idx="1161">
                  <c:v>163.85</c:v>
                </c:pt>
                <c:pt idx="1162">
                  <c:v>163.85</c:v>
                </c:pt>
                <c:pt idx="1163">
                  <c:v>163.85</c:v>
                </c:pt>
                <c:pt idx="1164">
                  <c:v>163.85</c:v>
                </c:pt>
                <c:pt idx="1165">
                  <c:v>163.85</c:v>
                </c:pt>
                <c:pt idx="1166">
                  <c:v>163.85</c:v>
                </c:pt>
                <c:pt idx="1167">
                  <c:v>163.85</c:v>
                </c:pt>
                <c:pt idx="1168">
                  <c:v>163.85</c:v>
                </c:pt>
                <c:pt idx="1169">
                  <c:v>163.85</c:v>
                </c:pt>
                <c:pt idx="1170">
                  <c:v>163.85</c:v>
                </c:pt>
                <c:pt idx="1171">
                  <c:v>163.85</c:v>
                </c:pt>
                <c:pt idx="1172">
                  <c:v>163.85</c:v>
                </c:pt>
                <c:pt idx="1173">
                  <c:v>163.85</c:v>
                </c:pt>
                <c:pt idx="1174">
                  <c:v>163.85</c:v>
                </c:pt>
                <c:pt idx="1175">
                  <c:v>163.85</c:v>
                </c:pt>
                <c:pt idx="1176">
                  <c:v>163.85</c:v>
                </c:pt>
                <c:pt idx="1177">
                  <c:v>163.85</c:v>
                </c:pt>
                <c:pt idx="1178">
                  <c:v>163.85</c:v>
                </c:pt>
                <c:pt idx="1179">
                  <c:v>163.85</c:v>
                </c:pt>
                <c:pt idx="1180">
                  <c:v>163.85</c:v>
                </c:pt>
                <c:pt idx="1181">
                  <c:v>163.85</c:v>
                </c:pt>
                <c:pt idx="1182">
                  <c:v>163.85</c:v>
                </c:pt>
                <c:pt idx="1183">
                  <c:v>163.85</c:v>
                </c:pt>
                <c:pt idx="1184">
                  <c:v>163.85</c:v>
                </c:pt>
                <c:pt idx="1185">
                  <c:v>163.85</c:v>
                </c:pt>
                <c:pt idx="1186">
                  <c:v>163.85</c:v>
                </c:pt>
                <c:pt idx="1187">
                  <c:v>163.85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'HR Chart Data'!$O$7</c:f>
              <c:strCache>
                <c:ptCount val="1"/>
                <c:pt idx="0">
                  <c:v> AN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4.3071855872961456E-3"/>
                  <c:y val="-2.8344178674815652E-2"/>
                </c:manualLayout>
              </c:layout>
              <c:dLblPos val="r"/>
              <c:showLegendKey val="0"/>
              <c:showVal val="0"/>
              <c:showCatName val="0"/>
              <c:showSerName val="1"/>
              <c:showPercent val="0"/>
              <c:showBubbleSize val="0"/>
            </c:dLbl>
            <c:spPr>
              <a:noFill/>
            </c:spPr>
            <c:txPr>
              <a:bodyPr/>
              <a:lstStyle/>
              <a:p>
                <a:pPr>
                  <a:defRPr sz="1400" b="1"/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'HR Chart Data'!$D$8:$D$1258</c:f>
              <c:numCache>
                <c:formatCode>[mm]:ss;@</c:formatCode>
                <c:ptCount val="1251"/>
                <c:pt idx="0">
                  <c:v>9.7106481481481473E-6</c:v>
                </c:pt>
                <c:pt idx="1">
                  <c:v>4.4618055555555557E-5</c:v>
                </c:pt>
                <c:pt idx="2">
                  <c:v>8.3935185185185195E-5</c:v>
                </c:pt>
                <c:pt idx="3">
                  <c:v>1.1974537037037037E-4</c:v>
                </c:pt>
                <c:pt idx="4">
                  <c:v>1.5800925925925927E-4</c:v>
                </c:pt>
                <c:pt idx="5">
                  <c:v>1.9505787037037037E-4</c:v>
                </c:pt>
                <c:pt idx="6">
                  <c:v>2.3201388888888889E-4</c:v>
                </c:pt>
                <c:pt idx="7">
                  <c:v>2.6909722222222222E-4</c:v>
                </c:pt>
                <c:pt idx="8">
                  <c:v>3.0609953703703707E-4</c:v>
                </c:pt>
                <c:pt idx="9">
                  <c:v>3.418865740740741E-4</c:v>
                </c:pt>
                <c:pt idx="10">
                  <c:v>3.7785879629629633E-4</c:v>
                </c:pt>
                <c:pt idx="11">
                  <c:v>4.1483796296296299E-4</c:v>
                </c:pt>
                <c:pt idx="12">
                  <c:v>4.5182870370370364E-4</c:v>
                </c:pt>
                <c:pt idx="13">
                  <c:v>4.8785879629629629E-4</c:v>
                </c:pt>
                <c:pt idx="14">
                  <c:v>5.2363425925925928E-4</c:v>
                </c:pt>
                <c:pt idx="15">
                  <c:v>5.6056712962962972E-4</c:v>
                </c:pt>
                <c:pt idx="16">
                  <c:v>5.9778935185185185E-4</c:v>
                </c:pt>
                <c:pt idx="17">
                  <c:v>6.3471064814814824E-4</c:v>
                </c:pt>
                <c:pt idx="18">
                  <c:v>6.7185185185185186E-4</c:v>
                </c:pt>
                <c:pt idx="19">
                  <c:v>7.0773148148148138E-4</c:v>
                </c:pt>
                <c:pt idx="20">
                  <c:v>7.4584490740740731E-4</c:v>
                </c:pt>
                <c:pt idx="21">
                  <c:v>7.8291666666666657E-4</c:v>
                </c:pt>
                <c:pt idx="22">
                  <c:v>8.1988425925925935E-4</c:v>
                </c:pt>
                <c:pt idx="23">
                  <c:v>8.5695601851851861E-4</c:v>
                </c:pt>
                <c:pt idx="24">
                  <c:v>8.9391203703703692E-4</c:v>
                </c:pt>
                <c:pt idx="25">
                  <c:v>9.3100694444444437E-4</c:v>
                </c:pt>
                <c:pt idx="26">
                  <c:v>9.6679398148148156E-4</c:v>
                </c:pt>
                <c:pt idx="27">
                  <c:v>1.0027662037037038E-3</c:v>
                </c:pt>
                <c:pt idx="28">
                  <c:v>1.0386226851851852E-3</c:v>
                </c:pt>
                <c:pt idx="29">
                  <c:v>1.0733680555555555E-3</c:v>
                </c:pt>
                <c:pt idx="30">
                  <c:v>1.1092708333333334E-3</c:v>
                </c:pt>
                <c:pt idx="31">
                  <c:v>1.1462037037037038E-3</c:v>
                </c:pt>
                <c:pt idx="32">
                  <c:v>1.182199074074074E-3</c:v>
                </c:pt>
                <c:pt idx="33">
                  <c:v>1.2168287037037037E-3</c:v>
                </c:pt>
                <c:pt idx="34">
                  <c:v>1.2527199074074075E-3</c:v>
                </c:pt>
                <c:pt idx="35">
                  <c:v>1.2886342592592591E-3</c:v>
                </c:pt>
                <c:pt idx="36">
                  <c:v>1.3244097222222223E-3</c:v>
                </c:pt>
                <c:pt idx="37">
                  <c:v>1.3603472222222222E-3</c:v>
                </c:pt>
                <c:pt idx="38">
                  <c:v>1.3951851851851851E-3</c:v>
                </c:pt>
                <c:pt idx="39">
                  <c:v>1.4320254629629631E-3</c:v>
                </c:pt>
                <c:pt idx="40">
                  <c:v>1.4680092592592592E-3</c:v>
                </c:pt>
                <c:pt idx="41">
                  <c:v>1.5037962962962963E-3</c:v>
                </c:pt>
                <c:pt idx="42">
                  <c:v>1.5396180555555556E-3</c:v>
                </c:pt>
                <c:pt idx="43">
                  <c:v>1.5743518518518517E-3</c:v>
                </c:pt>
                <c:pt idx="44">
                  <c:v>1.6103240740740739E-3</c:v>
                </c:pt>
                <c:pt idx="45">
                  <c:v>1.6462500000000001E-3</c:v>
                </c:pt>
                <c:pt idx="46">
                  <c:v>1.6821412037037037E-3</c:v>
                </c:pt>
                <c:pt idx="47">
                  <c:v>1.7179050925925927E-3</c:v>
                </c:pt>
                <c:pt idx="48">
                  <c:v>1.7526620370370369E-3</c:v>
                </c:pt>
                <c:pt idx="49">
                  <c:v>1.7885532407407407E-3</c:v>
                </c:pt>
                <c:pt idx="50">
                  <c:v>1.8256018518518519E-3</c:v>
                </c:pt>
                <c:pt idx="51">
                  <c:v>1.8603472222222222E-3</c:v>
                </c:pt>
                <c:pt idx="52">
                  <c:v>1.8961458333333332E-3</c:v>
                </c:pt>
                <c:pt idx="53">
                  <c:v>1.9331365740740741E-3</c:v>
                </c:pt>
                <c:pt idx="54">
                  <c:v>1.9678587962962961E-3</c:v>
                </c:pt>
                <c:pt idx="55">
                  <c:v>2.002650462962963E-3</c:v>
                </c:pt>
                <c:pt idx="56">
                  <c:v>2.0397222222222219E-3</c:v>
                </c:pt>
                <c:pt idx="57">
                  <c:v>2.0743981481481481E-3</c:v>
                </c:pt>
                <c:pt idx="58">
                  <c:v>2.1091550925925926E-3</c:v>
                </c:pt>
                <c:pt idx="59">
                  <c:v>2.1448842592592591E-3</c:v>
                </c:pt>
                <c:pt idx="60">
                  <c:v>2.1808796296296294E-3</c:v>
                </c:pt>
                <c:pt idx="61">
                  <c:v>2.215439814814815E-3</c:v>
                </c:pt>
                <c:pt idx="62">
                  <c:v>2.2526157407407408E-3</c:v>
                </c:pt>
                <c:pt idx="63">
                  <c:v>2.2884143518518518E-3</c:v>
                </c:pt>
                <c:pt idx="64">
                  <c:v>2.3255439814814818E-3</c:v>
                </c:pt>
                <c:pt idx="65">
                  <c:v>2.3612962962962962E-3</c:v>
                </c:pt>
                <c:pt idx="66">
                  <c:v>2.3972800925925928E-3</c:v>
                </c:pt>
                <c:pt idx="67">
                  <c:v>2.433125E-3</c:v>
                </c:pt>
                <c:pt idx="68">
                  <c:v>2.4690046296296296E-3</c:v>
                </c:pt>
                <c:pt idx="69">
                  <c:v>2.504803240740741E-3</c:v>
                </c:pt>
                <c:pt idx="70">
                  <c:v>2.539490740740741E-3</c:v>
                </c:pt>
                <c:pt idx="71">
                  <c:v>2.5755324074074075E-3</c:v>
                </c:pt>
                <c:pt idx="72">
                  <c:v>2.6124884259259261E-3</c:v>
                </c:pt>
                <c:pt idx="73">
                  <c:v>2.648275462962963E-3</c:v>
                </c:pt>
                <c:pt idx="74">
                  <c:v>2.6841666666666667E-3</c:v>
                </c:pt>
                <c:pt idx="75">
                  <c:v>2.7212152777777777E-3</c:v>
                </c:pt>
                <c:pt idx="76">
                  <c:v>2.7571296296296298E-3</c:v>
                </c:pt>
                <c:pt idx="77">
                  <c:v>2.7929282407407412E-3</c:v>
                </c:pt>
                <c:pt idx="78">
                  <c:v>2.830138888888889E-3</c:v>
                </c:pt>
                <c:pt idx="79">
                  <c:v>2.8659490740740741E-3</c:v>
                </c:pt>
                <c:pt idx="80">
                  <c:v>2.9006712962962966E-3</c:v>
                </c:pt>
                <c:pt idx="81">
                  <c:v>2.9365740740740741E-3</c:v>
                </c:pt>
                <c:pt idx="82">
                  <c:v>2.9723263888888889E-3</c:v>
                </c:pt>
                <c:pt idx="83">
                  <c:v>3.0083680555555554E-3</c:v>
                </c:pt>
                <c:pt idx="84">
                  <c:v>3.0430671296296299E-3</c:v>
                </c:pt>
                <c:pt idx="85">
                  <c:v>3.0789467592592591E-3</c:v>
                </c:pt>
                <c:pt idx="86">
                  <c:v>3.1134953703703702E-3</c:v>
                </c:pt>
                <c:pt idx="87">
                  <c:v>3.1493981481481481E-3</c:v>
                </c:pt>
                <c:pt idx="88">
                  <c:v>3.1841087962962964E-3</c:v>
                </c:pt>
                <c:pt idx="89">
                  <c:v>3.2199652777777778E-3</c:v>
                </c:pt>
                <c:pt idx="90">
                  <c:v>3.2558564814814815E-3</c:v>
                </c:pt>
                <c:pt idx="91">
                  <c:v>3.2917592592592595E-3</c:v>
                </c:pt>
                <c:pt idx="92">
                  <c:v>3.3264930555555552E-3</c:v>
                </c:pt>
                <c:pt idx="93">
                  <c:v>3.3623611111111111E-3</c:v>
                </c:pt>
                <c:pt idx="94">
                  <c:v>3.3981828703703704E-3</c:v>
                </c:pt>
                <c:pt idx="95">
                  <c:v>3.4342129629629631E-3</c:v>
                </c:pt>
                <c:pt idx="96">
                  <c:v>3.471041666666667E-3</c:v>
                </c:pt>
                <c:pt idx="97">
                  <c:v>3.5070486111111114E-3</c:v>
                </c:pt>
                <c:pt idx="98">
                  <c:v>3.5428819444444444E-3</c:v>
                </c:pt>
                <c:pt idx="99">
                  <c:v>3.578726851851852E-3</c:v>
                </c:pt>
                <c:pt idx="100">
                  <c:v>3.6146064814814821E-3</c:v>
                </c:pt>
                <c:pt idx="101">
                  <c:v>3.6505671296296299E-3</c:v>
                </c:pt>
                <c:pt idx="102">
                  <c:v>3.6863078703703706E-3</c:v>
                </c:pt>
                <c:pt idx="103">
                  <c:v>3.722280092592593E-3</c:v>
                </c:pt>
                <c:pt idx="104">
                  <c:v>3.7570833333333332E-3</c:v>
                </c:pt>
                <c:pt idx="105">
                  <c:v>3.7939004629629629E-3</c:v>
                </c:pt>
                <c:pt idx="106">
                  <c:v>3.8322106481481484E-3</c:v>
                </c:pt>
                <c:pt idx="107">
                  <c:v>3.8680671296296297E-3</c:v>
                </c:pt>
                <c:pt idx="108">
                  <c:v>3.9050925925925924E-3</c:v>
                </c:pt>
                <c:pt idx="109">
                  <c:v>3.9409606481481483E-3</c:v>
                </c:pt>
                <c:pt idx="110">
                  <c:v>3.9768865740740737E-3</c:v>
                </c:pt>
                <c:pt idx="111">
                  <c:v>4.0126273148148152E-3</c:v>
                </c:pt>
                <c:pt idx="112">
                  <c:v>4.0486574074074071E-3</c:v>
                </c:pt>
                <c:pt idx="113">
                  <c:v>4.0833564814814821E-3</c:v>
                </c:pt>
                <c:pt idx="114">
                  <c:v>4.1191898148148142E-3</c:v>
                </c:pt>
                <c:pt idx="115">
                  <c:v>4.153935185185185E-3</c:v>
                </c:pt>
                <c:pt idx="116">
                  <c:v>4.1908912037037036E-3</c:v>
                </c:pt>
                <c:pt idx="117">
                  <c:v>4.226828703703704E-3</c:v>
                </c:pt>
                <c:pt idx="118">
                  <c:v>4.261516203703704E-3</c:v>
                </c:pt>
                <c:pt idx="119">
                  <c:v>4.2974074074074069E-3</c:v>
                </c:pt>
                <c:pt idx="120">
                  <c:v>4.3344791666666662E-3</c:v>
                </c:pt>
                <c:pt idx="121">
                  <c:v>4.3703009259259259E-3</c:v>
                </c:pt>
                <c:pt idx="122">
                  <c:v>4.4050462962962967E-3</c:v>
                </c:pt>
                <c:pt idx="123">
                  <c:v>4.4409606481481479E-3</c:v>
                </c:pt>
                <c:pt idx="124">
                  <c:v>4.4767129629629627E-3</c:v>
                </c:pt>
                <c:pt idx="125">
                  <c:v>4.5126620370370372E-3</c:v>
                </c:pt>
                <c:pt idx="126">
                  <c:v>4.5475000000000003E-3</c:v>
                </c:pt>
                <c:pt idx="127">
                  <c:v>4.5832638888888893E-3</c:v>
                </c:pt>
                <c:pt idx="128">
                  <c:v>4.6191203703703698E-3</c:v>
                </c:pt>
                <c:pt idx="129">
                  <c:v>4.6550810185185185E-3</c:v>
                </c:pt>
                <c:pt idx="130">
                  <c:v>4.6921643518518519E-3</c:v>
                </c:pt>
                <c:pt idx="131">
                  <c:v>4.7267939814814811E-3</c:v>
                </c:pt>
                <c:pt idx="132">
                  <c:v>4.7638078703703705E-3</c:v>
                </c:pt>
                <c:pt idx="133">
                  <c:v>4.7996412037037035E-3</c:v>
                </c:pt>
                <c:pt idx="134">
                  <c:v>4.8356481481481479E-3</c:v>
                </c:pt>
                <c:pt idx="135">
                  <c:v>4.8713657407407412E-3</c:v>
                </c:pt>
                <c:pt idx="136">
                  <c:v>4.9073495370370373E-3</c:v>
                </c:pt>
                <c:pt idx="137">
                  <c:v>4.9432175925925928E-3</c:v>
                </c:pt>
                <c:pt idx="138">
                  <c:v>4.9791319444444449E-3</c:v>
                </c:pt>
                <c:pt idx="139">
                  <c:v>5.0147916666666665E-3</c:v>
                </c:pt>
                <c:pt idx="140">
                  <c:v>5.0519907407407414E-3</c:v>
                </c:pt>
                <c:pt idx="141">
                  <c:v>5.0878240740740736E-3</c:v>
                </c:pt>
                <c:pt idx="142">
                  <c:v>5.12369212962963E-3</c:v>
                </c:pt>
                <c:pt idx="143">
                  <c:v>5.1585069444444447E-3</c:v>
                </c:pt>
                <c:pt idx="144">
                  <c:v>5.1954166666666668E-3</c:v>
                </c:pt>
                <c:pt idx="145">
                  <c:v>5.2312384259259256E-3</c:v>
                </c:pt>
                <c:pt idx="146">
                  <c:v>5.2672685185185183E-3</c:v>
                </c:pt>
                <c:pt idx="147">
                  <c:v>5.3030324074074065E-3</c:v>
                </c:pt>
                <c:pt idx="148">
                  <c:v>5.3389467592592594E-3</c:v>
                </c:pt>
                <c:pt idx="149">
                  <c:v>5.3736342592592586E-3</c:v>
                </c:pt>
                <c:pt idx="150">
                  <c:v>5.4095949074074072E-3</c:v>
                </c:pt>
                <c:pt idx="151">
                  <c:v>5.4454861111111119E-3</c:v>
                </c:pt>
                <c:pt idx="152">
                  <c:v>5.4800694444444445E-3</c:v>
                </c:pt>
                <c:pt idx="153">
                  <c:v>5.5160995370370372E-3</c:v>
                </c:pt>
                <c:pt idx="154">
                  <c:v>5.5518750000000004E-3</c:v>
                </c:pt>
                <c:pt idx="155">
                  <c:v>5.5876504629629627E-3</c:v>
                </c:pt>
                <c:pt idx="156">
                  <c:v>5.6235763888888889E-3</c:v>
                </c:pt>
                <c:pt idx="157">
                  <c:v>5.659479166666666E-3</c:v>
                </c:pt>
                <c:pt idx="158">
                  <c:v>5.6942592592592592E-3</c:v>
                </c:pt>
                <c:pt idx="159">
                  <c:v>5.730081018518518E-3</c:v>
                </c:pt>
                <c:pt idx="160">
                  <c:v>5.7659259259259269E-3</c:v>
                </c:pt>
                <c:pt idx="161">
                  <c:v>5.8018518518518523E-3</c:v>
                </c:pt>
                <c:pt idx="162">
                  <c:v>5.8388888888888891E-3</c:v>
                </c:pt>
                <c:pt idx="163">
                  <c:v>5.8734722222222235E-3</c:v>
                </c:pt>
                <c:pt idx="164">
                  <c:v>5.9095023148148145E-3</c:v>
                </c:pt>
                <c:pt idx="165">
                  <c:v>5.9453587962962967E-3</c:v>
                </c:pt>
                <c:pt idx="166">
                  <c:v>5.9812037037037039E-3</c:v>
                </c:pt>
                <c:pt idx="167">
                  <c:v>6.0181597222222225E-3</c:v>
                </c:pt>
                <c:pt idx="168">
                  <c:v>6.0541087962962961E-3</c:v>
                </c:pt>
                <c:pt idx="169">
                  <c:v>6.0900000000000008E-3</c:v>
                </c:pt>
                <c:pt idx="170">
                  <c:v>6.1259259259259262E-3</c:v>
                </c:pt>
                <c:pt idx="171">
                  <c:v>6.1629398148148155E-3</c:v>
                </c:pt>
                <c:pt idx="172">
                  <c:v>6.1976041666666664E-3</c:v>
                </c:pt>
                <c:pt idx="173">
                  <c:v>6.2347453703703705E-3</c:v>
                </c:pt>
                <c:pt idx="174">
                  <c:v>6.2705787037037027E-3</c:v>
                </c:pt>
                <c:pt idx="175">
                  <c:v>6.306296296296296E-3</c:v>
                </c:pt>
                <c:pt idx="176">
                  <c:v>6.3434837962962958E-3</c:v>
                </c:pt>
                <c:pt idx="177">
                  <c:v>6.3793634259259263E-3</c:v>
                </c:pt>
                <c:pt idx="178">
                  <c:v>6.4150925925925929E-3</c:v>
                </c:pt>
                <c:pt idx="179">
                  <c:v>6.4509837962962958E-3</c:v>
                </c:pt>
                <c:pt idx="180">
                  <c:v>6.4846064814814827E-3</c:v>
                </c:pt>
                <c:pt idx="181">
                  <c:v>6.5216319444444436E-3</c:v>
                </c:pt>
                <c:pt idx="182">
                  <c:v>6.5564467592592593E-3</c:v>
                </c:pt>
                <c:pt idx="183">
                  <c:v>6.5923148148148147E-3</c:v>
                </c:pt>
                <c:pt idx="184">
                  <c:v>6.6279976851851856E-3</c:v>
                </c:pt>
                <c:pt idx="185">
                  <c:v>6.6638773148148143E-3</c:v>
                </c:pt>
                <c:pt idx="186">
                  <c:v>6.6997916666666664E-3</c:v>
                </c:pt>
                <c:pt idx="187">
                  <c:v>6.7358217592592591E-3</c:v>
                </c:pt>
                <c:pt idx="188">
                  <c:v>6.7716203703703714E-3</c:v>
                </c:pt>
                <c:pt idx="189">
                  <c:v>6.8074421296296303E-3</c:v>
                </c:pt>
                <c:pt idx="190">
                  <c:v>6.8433217592592591E-3</c:v>
                </c:pt>
                <c:pt idx="191">
                  <c:v>6.8779976851851858E-3</c:v>
                </c:pt>
                <c:pt idx="192">
                  <c:v>6.9138888888888887E-3</c:v>
                </c:pt>
                <c:pt idx="193">
                  <c:v>6.9499305555555555E-3</c:v>
                </c:pt>
                <c:pt idx="194">
                  <c:v>6.9856018518518513E-3</c:v>
                </c:pt>
                <c:pt idx="195">
                  <c:v>7.0203124999999996E-3</c:v>
                </c:pt>
                <c:pt idx="196">
                  <c:v>7.0562384259259267E-3</c:v>
                </c:pt>
                <c:pt idx="197">
                  <c:v>7.0910185185185182E-3</c:v>
                </c:pt>
                <c:pt idx="198">
                  <c:v>7.1280671296296309E-3</c:v>
                </c:pt>
                <c:pt idx="199">
                  <c:v>7.1639814814814821E-3</c:v>
                </c:pt>
                <c:pt idx="200">
                  <c:v>7.1985995370370372E-3</c:v>
                </c:pt>
                <c:pt idx="201">
                  <c:v>7.2357060185185181E-3</c:v>
                </c:pt>
                <c:pt idx="202">
                  <c:v>7.2715393518518528E-3</c:v>
                </c:pt>
                <c:pt idx="203">
                  <c:v>7.3062037037037036E-3</c:v>
                </c:pt>
                <c:pt idx="204">
                  <c:v>7.3420717592592591E-3</c:v>
                </c:pt>
                <c:pt idx="205">
                  <c:v>7.3768981481481472E-3</c:v>
                </c:pt>
                <c:pt idx="206">
                  <c:v>7.4126157407407404E-3</c:v>
                </c:pt>
                <c:pt idx="207">
                  <c:v>7.4497337962962963E-3</c:v>
                </c:pt>
                <c:pt idx="208">
                  <c:v>7.4857175925925924E-3</c:v>
                </c:pt>
                <c:pt idx="209">
                  <c:v>7.5215624999999996E-3</c:v>
                </c:pt>
                <c:pt idx="210">
                  <c:v>7.5573495370370369E-3</c:v>
                </c:pt>
                <c:pt idx="211">
                  <c:v>7.5932291666666665E-3</c:v>
                </c:pt>
                <c:pt idx="212">
                  <c:v>7.6290740740740737E-3</c:v>
                </c:pt>
                <c:pt idx="213">
                  <c:v>7.6638425925925928E-3</c:v>
                </c:pt>
                <c:pt idx="214">
                  <c:v>7.6996643518518516E-3</c:v>
                </c:pt>
                <c:pt idx="215">
                  <c:v>7.7344791666666664E-3</c:v>
                </c:pt>
                <c:pt idx="216">
                  <c:v>7.7714930555555567E-3</c:v>
                </c:pt>
                <c:pt idx="217">
                  <c:v>7.807349537037038E-3</c:v>
                </c:pt>
                <c:pt idx="218">
                  <c:v>7.8421296296296312E-3</c:v>
                </c:pt>
                <c:pt idx="219">
                  <c:v>7.8790509259259265E-3</c:v>
                </c:pt>
                <c:pt idx="220">
                  <c:v>7.914907407407407E-3</c:v>
                </c:pt>
                <c:pt idx="221">
                  <c:v>7.9520254629629628E-3</c:v>
                </c:pt>
                <c:pt idx="222">
                  <c:v>7.9879513888888882E-3</c:v>
                </c:pt>
                <c:pt idx="223">
                  <c:v>8.0249652777777767E-3</c:v>
                </c:pt>
                <c:pt idx="224">
                  <c:v>8.060833333333333E-3</c:v>
                </c:pt>
                <c:pt idx="225">
                  <c:v>8.0966898148148152E-3</c:v>
                </c:pt>
                <c:pt idx="226">
                  <c:v>8.1337037037037038E-3</c:v>
                </c:pt>
                <c:pt idx="227">
                  <c:v>8.1694444444444445E-3</c:v>
                </c:pt>
                <c:pt idx="228">
                  <c:v>8.2055092592592596E-3</c:v>
                </c:pt>
                <c:pt idx="229">
                  <c:v>8.2412731481481486E-3</c:v>
                </c:pt>
                <c:pt idx="230">
                  <c:v>8.2783796296296303E-3</c:v>
                </c:pt>
                <c:pt idx="231">
                  <c:v>8.3130787037037027E-3</c:v>
                </c:pt>
                <c:pt idx="232">
                  <c:v>8.3489236111111108E-3</c:v>
                </c:pt>
                <c:pt idx="233">
                  <c:v>8.384780092592593E-3</c:v>
                </c:pt>
                <c:pt idx="234">
                  <c:v>8.4196296296296293E-3</c:v>
                </c:pt>
                <c:pt idx="235">
                  <c:v>8.4565046296296281E-3</c:v>
                </c:pt>
                <c:pt idx="236">
                  <c:v>8.4923495370370378E-3</c:v>
                </c:pt>
                <c:pt idx="237">
                  <c:v>8.5283217592592598E-3</c:v>
                </c:pt>
                <c:pt idx="238">
                  <c:v>8.5641087962962971E-3</c:v>
                </c:pt>
                <c:pt idx="239">
                  <c:v>8.5989699074074076E-3</c:v>
                </c:pt>
                <c:pt idx="240">
                  <c:v>8.6347916666666674E-3</c:v>
                </c:pt>
                <c:pt idx="241">
                  <c:v>8.6706712962962961E-3</c:v>
                </c:pt>
                <c:pt idx="242">
                  <c:v>8.70648148148148E-3</c:v>
                </c:pt>
                <c:pt idx="243">
                  <c:v>8.74119212962963E-3</c:v>
                </c:pt>
                <c:pt idx="244">
                  <c:v>8.7771064814814812E-3</c:v>
                </c:pt>
                <c:pt idx="245">
                  <c:v>8.8128472222222219E-3</c:v>
                </c:pt>
                <c:pt idx="246">
                  <c:v>8.8489004629629629E-3</c:v>
                </c:pt>
                <c:pt idx="247">
                  <c:v>8.8846527777777778E-3</c:v>
                </c:pt>
                <c:pt idx="248">
                  <c:v>8.9205902777777773E-3</c:v>
                </c:pt>
                <c:pt idx="249">
                  <c:v>8.9576620370370365E-3</c:v>
                </c:pt>
                <c:pt idx="250">
                  <c:v>8.9934259259259255E-3</c:v>
                </c:pt>
                <c:pt idx="251">
                  <c:v>9.0293402777777785E-3</c:v>
                </c:pt>
                <c:pt idx="252">
                  <c:v>9.0652199074074073E-3</c:v>
                </c:pt>
                <c:pt idx="253">
                  <c:v>9.1010879629629619E-3</c:v>
                </c:pt>
                <c:pt idx="254">
                  <c:v>9.1370254629629631E-3</c:v>
                </c:pt>
                <c:pt idx="255">
                  <c:v>9.1728819444444453E-3</c:v>
                </c:pt>
                <c:pt idx="256">
                  <c:v>9.2087268518518516E-3</c:v>
                </c:pt>
                <c:pt idx="257">
                  <c:v>9.2434837962962965E-3</c:v>
                </c:pt>
                <c:pt idx="258">
                  <c:v>9.2782291666666673E-3</c:v>
                </c:pt>
                <c:pt idx="259">
                  <c:v>9.3140856481481477E-3</c:v>
                </c:pt>
                <c:pt idx="260">
                  <c:v>9.348796296296296E-3</c:v>
                </c:pt>
                <c:pt idx="261">
                  <c:v>9.3834722222222219E-3</c:v>
                </c:pt>
                <c:pt idx="262">
                  <c:v>9.4193171296296282E-3</c:v>
                </c:pt>
                <c:pt idx="263">
                  <c:v>9.4540393518518524E-3</c:v>
                </c:pt>
                <c:pt idx="264">
                  <c:v>9.4899189814814811E-3</c:v>
                </c:pt>
                <c:pt idx="265">
                  <c:v>9.5247453703703692E-3</c:v>
                </c:pt>
                <c:pt idx="266">
                  <c:v>9.560590277777779E-3</c:v>
                </c:pt>
                <c:pt idx="267">
                  <c:v>9.5953472222222221E-3</c:v>
                </c:pt>
                <c:pt idx="268">
                  <c:v>9.6322569444444433E-3</c:v>
                </c:pt>
                <c:pt idx="269">
                  <c:v>9.6681018518518513E-3</c:v>
                </c:pt>
                <c:pt idx="270">
                  <c:v>9.7041203703703699E-3</c:v>
                </c:pt>
                <c:pt idx="271">
                  <c:v>9.7388425925925923E-3</c:v>
                </c:pt>
                <c:pt idx="272">
                  <c:v>9.7746412037037038E-3</c:v>
                </c:pt>
                <c:pt idx="273">
                  <c:v>9.8105439814814809E-3</c:v>
                </c:pt>
                <c:pt idx="274">
                  <c:v>9.8462847222222215E-3</c:v>
                </c:pt>
                <c:pt idx="275">
                  <c:v>9.8822685185185177E-3</c:v>
                </c:pt>
                <c:pt idx="276">
                  <c:v>9.9180902777777774E-3</c:v>
                </c:pt>
                <c:pt idx="277">
                  <c:v>9.9539467592592596E-3</c:v>
                </c:pt>
                <c:pt idx="278">
                  <c:v>9.9899189814814816E-3</c:v>
                </c:pt>
                <c:pt idx="279">
                  <c:v>1.0025833333333333E-2</c:v>
                </c:pt>
                <c:pt idx="280">
                  <c:v>1.0060462962962964E-2</c:v>
                </c:pt>
                <c:pt idx="281">
                  <c:v>1.0096273148148148E-2</c:v>
                </c:pt>
                <c:pt idx="282">
                  <c:v>1.0132164351851851E-2</c:v>
                </c:pt>
                <c:pt idx="283">
                  <c:v>1.0168020833333333E-2</c:v>
                </c:pt>
                <c:pt idx="284">
                  <c:v>1.0203900462962963E-2</c:v>
                </c:pt>
                <c:pt idx="285">
                  <c:v>1.023980324074074E-2</c:v>
                </c:pt>
                <c:pt idx="286">
                  <c:v>1.0274571759259259E-2</c:v>
                </c:pt>
                <c:pt idx="287">
                  <c:v>1.0310520833333333E-2</c:v>
                </c:pt>
                <c:pt idx="288">
                  <c:v>1.0346203703703703E-2</c:v>
                </c:pt>
                <c:pt idx="289">
                  <c:v>1.0381018518518519E-2</c:v>
                </c:pt>
                <c:pt idx="290">
                  <c:v>1.0416863425925927E-2</c:v>
                </c:pt>
                <c:pt idx="291">
                  <c:v>1.0452847222222221E-2</c:v>
                </c:pt>
                <c:pt idx="292">
                  <c:v>1.0489837962962963E-2</c:v>
                </c:pt>
                <c:pt idx="293">
                  <c:v>1.0525578703703702E-2</c:v>
                </c:pt>
                <c:pt idx="294">
                  <c:v>1.0562673611111113E-2</c:v>
                </c:pt>
                <c:pt idx="295">
                  <c:v>1.059744212962963E-2</c:v>
                </c:pt>
                <c:pt idx="296">
                  <c:v>1.0633287037037038E-2</c:v>
                </c:pt>
                <c:pt idx="297">
                  <c:v>1.0669131944444445E-2</c:v>
                </c:pt>
                <c:pt idx="298">
                  <c:v>1.0706180555555556E-2</c:v>
                </c:pt>
                <c:pt idx="299">
                  <c:v>1.0742025462962962E-2</c:v>
                </c:pt>
                <c:pt idx="300">
                  <c:v>1.0777928240740741E-2</c:v>
                </c:pt>
                <c:pt idx="301">
                  <c:v>1.0814965277777778E-2</c:v>
                </c:pt>
                <c:pt idx="302">
                  <c:v>1.084980324074074E-2</c:v>
                </c:pt>
                <c:pt idx="303">
                  <c:v>1.0885659722222224E-2</c:v>
                </c:pt>
                <c:pt idx="304">
                  <c:v>1.0921562500000001E-2</c:v>
                </c:pt>
                <c:pt idx="305">
                  <c:v>1.0958437500000001E-2</c:v>
                </c:pt>
                <c:pt idx="306">
                  <c:v>1.0994432870370371E-2</c:v>
                </c:pt>
                <c:pt idx="307">
                  <c:v>1.1031435185185186E-2</c:v>
                </c:pt>
                <c:pt idx="308">
                  <c:v>1.1067280092592592E-2</c:v>
                </c:pt>
                <c:pt idx="309">
                  <c:v>1.1103136574074074E-2</c:v>
                </c:pt>
                <c:pt idx="310">
                  <c:v>1.1140127314814815E-2</c:v>
                </c:pt>
                <c:pt idx="311">
                  <c:v>1.1175995370370369E-2</c:v>
                </c:pt>
                <c:pt idx="312">
                  <c:v>1.1213136574074073E-2</c:v>
                </c:pt>
                <c:pt idx="313">
                  <c:v>1.1249027777777776E-2</c:v>
                </c:pt>
                <c:pt idx="314">
                  <c:v>1.1286030092592591E-2</c:v>
                </c:pt>
                <c:pt idx="315">
                  <c:v>1.1320659722222222E-2</c:v>
                </c:pt>
                <c:pt idx="316">
                  <c:v>1.1356527777777778E-2</c:v>
                </c:pt>
                <c:pt idx="317">
                  <c:v>1.1393611111111111E-2</c:v>
                </c:pt>
                <c:pt idx="318">
                  <c:v>1.1430567129629631E-2</c:v>
                </c:pt>
                <c:pt idx="319">
                  <c:v>1.1466608796296298E-2</c:v>
                </c:pt>
                <c:pt idx="320">
                  <c:v>1.1502430555555556E-2</c:v>
                </c:pt>
                <c:pt idx="321">
                  <c:v>1.1538275462962962E-2</c:v>
                </c:pt>
                <c:pt idx="322">
                  <c:v>1.1574189814814813E-2</c:v>
                </c:pt>
                <c:pt idx="323">
                  <c:v>1.1609918981481481E-2</c:v>
                </c:pt>
                <c:pt idx="324">
                  <c:v>1.1644745370370371E-2</c:v>
                </c:pt>
                <c:pt idx="325">
                  <c:v>1.1680532407407407E-2</c:v>
                </c:pt>
                <c:pt idx="326">
                  <c:v>1.1717604166666666E-2</c:v>
                </c:pt>
                <c:pt idx="327">
                  <c:v>1.1753437499999998E-2</c:v>
                </c:pt>
                <c:pt idx="328">
                  <c:v>1.1789467592592591E-2</c:v>
                </c:pt>
                <c:pt idx="329">
                  <c:v>1.1826481481481479E-2</c:v>
                </c:pt>
                <c:pt idx="330">
                  <c:v>1.1863518518518518E-2</c:v>
                </c:pt>
                <c:pt idx="331">
                  <c:v>1.1899340277777776E-2</c:v>
                </c:pt>
                <c:pt idx="332">
                  <c:v>1.1933993055555557E-2</c:v>
                </c:pt>
                <c:pt idx="333">
                  <c:v>1.196988425925926E-2</c:v>
                </c:pt>
                <c:pt idx="334">
                  <c:v>1.2005821759259259E-2</c:v>
                </c:pt>
                <c:pt idx="335">
                  <c:v>1.2041712962962962E-2</c:v>
                </c:pt>
                <c:pt idx="336">
                  <c:v>1.2077638888888888E-2</c:v>
                </c:pt>
                <c:pt idx="337">
                  <c:v>1.2113391203703703E-2</c:v>
                </c:pt>
                <c:pt idx="338">
                  <c:v>1.214820601851852E-2</c:v>
                </c:pt>
                <c:pt idx="339">
                  <c:v>1.2184016203703706E-2</c:v>
                </c:pt>
                <c:pt idx="340">
                  <c:v>1.2219872685185184E-2</c:v>
                </c:pt>
                <c:pt idx="341">
                  <c:v>1.2254548611111112E-2</c:v>
                </c:pt>
                <c:pt idx="342">
                  <c:v>1.2290520833333334E-2</c:v>
                </c:pt>
                <c:pt idx="343">
                  <c:v>1.2326400462962963E-2</c:v>
                </c:pt>
                <c:pt idx="344">
                  <c:v>1.2362280092592591E-2</c:v>
                </c:pt>
                <c:pt idx="345">
                  <c:v>1.2398148148148146E-2</c:v>
                </c:pt>
                <c:pt idx="346">
                  <c:v>1.2434039351851854E-2</c:v>
                </c:pt>
                <c:pt idx="347">
                  <c:v>1.2469895833333333E-2</c:v>
                </c:pt>
                <c:pt idx="348">
                  <c:v>1.2505752314814815E-2</c:v>
                </c:pt>
                <c:pt idx="349">
                  <c:v>1.2541562500000001E-2</c:v>
                </c:pt>
                <c:pt idx="350">
                  <c:v>1.2577395833333333E-2</c:v>
                </c:pt>
                <c:pt idx="351">
                  <c:v>1.26134375E-2</c:v>
                </c:pt>
                <c:pt idx="352">
                  <c:v>1.2649247685185187E-2</c:v>
                </c:pt>
                <c:pt idx="353">
                  <c:v>1.2684016203703704E-2</c:v>
                </c:pt>
                <c:pt idx="354">
                  <c:v>1.2721018518518519E-2</c:v>
                </c:pt>
                <c:pt idx="355">
                  <c:v>1.2756805555555556E-2</c:v>
                </c:pt>
                <c:pt idx="356">
                  <c:v>1.2792650462962962E-2</c:v>
                </c:pt>
                <c:pt idx="357">
                  <c:v>1.2828680555555555E-2</c:v>
                </c:pt>
                <c:pt idx="358">
                  <c:v>1.2864374999999999E-2</c:v>
                </c:pt>
                <c:pt idx="359">
                  <c:v>1.2900266203703702E-2</c:v>
                </c:pt>
                <c:pt idx="360">
                  <c:v>1.2937326388888891E-2</c:v>
                </c:pt>
                <c:pt idx="361">
                  <c:v>1.2974328703703705E-2</c:v>
                </c:pt>
                <c:pt idx="362">
                  <c:v>1.3010358796296298E-2</c:v>
                </c:pt>
                <c:pt idx="363">
                  <c:v>1.3047337962962964E-2</c:v>
                </c:pt>
                <c:pt idx="364">
                  <c:v>1.3083055555555556E-2</c:v>
                </c:pt>
                <c:pt idx="365">
                  <c:v>1.3119050925925925E-2</c:v>
                </c:pt>
                <c:pt idx="366">
                  <c:v>1.3156134259259258E-2</c:v>
                </c:pt>
                <c:pt idx="367">
                  <c:v>1.3192002314814814E-2</c:v>
                </c:pt>
                <c:pt idx="368">
                  <c:v>1.3229074074074074E-2</c:v>
                </c:pt>
                <c:pt idx="369">
                  <c:v>1.3264884259259259E-2</c:v>
                </c:pt>
                <c:pt idx="370">
                  <c:v>1.3300810185185185E-2</c:v>
                </c:pt>
                <c:pt idx="371">
                  <c:v>1.3336550925925927E-2</c:v>
                </c:pt>
                <c:pt idx="372">
                  <c:v>1.3373564814814816E-2</c:v>
                </c:pt>
                <c:pt idx="373">
                  <c:v>1.3408287037037038E-2</c:v>
                </c:pt>
                <c:pt idx="374">
                  <c:v>1.3444212962962963E-2</c:v>
                </c:pt>
                <c:pt idx="375">
                  <c:v>1.3480208333333334E-2</c:v>
                </c:pt>
                <c:pt idx="376">
                  <c:v>1.3515937499999998E-2</c:v>
                </c:pt>
                <c:pt idx="377">
                  <c:v>1.3551886574074072E-2</c:v>
                </c:pt>
                <c:pt idx="378">
                  <c:v>1.3587789351851851E-2</c:v>
                </c:pt>
                <c:pt idx="379">
                  <c:v>1.3623634259259261E-2</c:v>
                </c:pt>
                <c:pt idx="380">
                  <c:v>1.3659537037037038E-2</c:v>
                </c:pt>
                <c:pt idx="381">
                  <c:v>1.3694236111111112E-2</c:v>
                </c:pt>
                <c:pt idx="382">
                  <c:v>1.3730081018518518E-2</c:v>
                </c:pt>
                <c:pt idx="383">
                  <c:v>1.376474537037037E-2</c:v>
                </c:pt>
                <c:pt idx="384">
                  <c:v>1.3799525462962961E-2</c:v>
                </c:pt>
                <c:pt idx="385">
                  <c:v>1.3835428240740738E-2</c:v>
                </c:pt>
                <c:pt idx="386">
                  <c:v>1.3871365740740741E-2</c:v>
                </c:pt>
                <c:pt idx="387">
                  <c:v>1.3906053240740741E-2</c:v>
                </c:pt>
                <c:pt idx="388">
                  <c:v>1.3939629629629628E-2</c:v>
                </c:pt>
                <c:pt idx="389">
                  <c:v>1.4502986111111111E-2</c:v>
                </c:pt>
                <c:pt idx="390">
                  <c:v>1.45321875E-2</c:v>
                </c:pt>
                <c:pt idx="391">
                  <c:v>1.4563391203703703E-2</c:v>
                </c:pt>
                <c:pt idx="392">
                  <c:v>1.4595856481481479E-2</c:v>
                </c:pt>
                <c:pt idx="393">
                  <c:v>1.4630543981481482E-2</c:v>
                </c:pt>
                <c:pt idx="394">
                  <c:v>1.4665266203703705E-2</c:v>
                </c:pt>
                <c:pt idx="395">
                  <c:v>1.4701099537037035E-2</c:v>
                </c:pt>
                <c:pt idx="396">
                  <c:v>1.473689814814815E-2</c:v>
                </c:pt>
                <c:pt idx="397">
                  <c:v>1.4773981481481483E-2</c:v>
                </c:pt>
                <c:pt idx="398">
                  <c:v>1.4808703703703706E-2</c:v>
                </c:pt>
                <c:pt idx="399">
                  <c:v>1.4845775462962963E-2</c:v>
                </c:pt>
                <c:pt idx="400">
                  <c:v>1.4881539351851852E-2</c:v>
                </c:pt>
                <c:pt idx="401">
                  <c:v>1.4917592592592592E-2</c:v>
                </c:pt>
                <c:pt idx="402">
                  <c:v>1.4953506944444445E-2</c:v>
                </c:pt>
                <c:pt idx="403">
                  <c:v>1.4990451388888888E-2</c:v>
                </c:pt>
                <c:pt idx="404">
                  <c:v>1.5027511574074073E-2</c:v>
                </c:pt>
                <c:pt idx="405">
                  <c:v>1.506443287037037E-2</c:v>
                </c:pt>
                <c:pt idx="406">
                  <c:v>1.5101574074074075E-2</c:v>
                </c:pt>
                <c:pt idx="407">
                  <c:v>1.5137233796296294E-2</c:v>
                </c:pt>
                <c:pt idx="408">
                  <c:v>1.5173194444444442E-2</c:v>
                </c:pt>
                <c:pt idx="409">
                  <c:v>1.5210254629629631E-2</c:v>
                </c:pt>
                <c:pt idx="410">
                  <c:v>1.5245046296296296E-2</c:v>
                </c:pt>
                <c:pt idx="411">
                  <c:v>1.5282048611111113E-2</c:v>
                </c:pt>
                <c:pt idx="412">
                  <c:v>1.5317847222222222E-2</c:v>
                </c:pt>
                <c:pt idx="413">
                  <c:v>1.5352569444444445E-2</c:v>
                </c:pt>
                <c:pt idx="414">
                  <c:v>1.5387407407407407E-2</c:v>
                </c:pt>
                <c:pt idx="415">
                  <c:v>1.5423171296296298E-2</c:v>
                </c:pt>
                <c:pt idx="416">
                  <c:v>1.5457986111111112E-2</c:v>
                </c:pt>
                <c:pt idx="417">
                  <c:v>1.5494965277777779E-2</c:v>
                </c:pt>
                <c:pt idx="418">
                  <c:v>1.5530717592592592E-2</c:v>
                </c:pt>
                <c:pt idx="419">
                  <c:v>1.5565486111111112E-2</c:v>
                </c:pt>
                <c:pt idx="420">
                  <c:v>1.5601435185185185E-2</c:v>
                </c:pt>
                <c:pt idx="421">
                  <c:v>1.563732638888889E-2</c:v>
                </c:pt>
                <c:pt idx="422">
                  <c:v>1.5673206018518519E-2</c:v>
                </c:pt>
                <c:pt idx="423">
                  <c:v>1.5710173611111111E-2</c:v>
                </c:pt>
                <c:pt idx="424">
                  <c:v>1.5746122685185184E-2</c:v>
                </c:pt>
                <c:pt idx="425">
                  <c:v>1.5781898148148149E-2</c:v>
                </c:pt>
                <c:pt idx="426">
                  <c:v>1.5817719907407407E-2</c:v>
                </c:pt>
                <c:pt idx="427">
                  <c:v>1.5853645833333332E-2</c:v>
                </c:pt>
                <c:pt idx="428">
                  <c:v>1.5889641203703703E-2</c:v>
                </c:pt>
                <c:pt idx="429">
                  <c:v>1.5925555555555557E-2</c:v>
                </c:pt>
                <c:pt idx="430">
                  <c:v>1.5961365740740741E-2</c:v>
                </c:pt>
                <c:pt idx="431">
                  <c:v>1.5998263888888888E-2</c:v>
                </c:pt>
                <c:pt idx="432">
                  <c:v>1.6034270833333333E-2</c:v>
                </c:pt>
                <c:pt idx="433">
                  <c:v>1.6070185185185184E-2</c:v>
                </c:pt>
                <c:pt idx="434">
                  <c:v>1.6106030092592594E-2</c:v>
                </c:pt>
                <c:pt idx="435">
                  <c:v>1.6141828703703703E-2</c:v>
                </c:pt>
                <c:pt idx="436">
                  <c:v>1.6177743055555558E-2</c:v>
                </c:pt>
                <c:pt idx="437">
                  <c:v>1.6213599537037039E-2</c:v>
                </c:pt>
                <c:pt idx="438">
                  <c:v>1.6250520833333334E-2</c:v>
                </c:pt>
                <c:pt idx="439">
                  <c:v>1.6286469907407407E-2</c:v>
                </c:pt>
                <c:pt idx="440">
                  <c:v>1.6323564814814815E-2</c:v>
                </c:pt>
                <c:pt idx="441">
                  <c:v>1.6360497685185185E-2</c:v>
                </c:pt>
                <c:pt idx="442">
                  <c:v>1.6397627314814815E-2</c:v>
                </c:pt>
                <c:pt idx="443">
                  <c:v>1.6434664351851851E-2</c:v>
                </c:pt>
                <c:pt idx="444">
                  <c:v>1.6470474537037035E-2</c:v>
                </c:pt>
                <c:pt idx="445">
                  <c:v>1.6508726851851851E-2</c:v>
                </c:pt>
                <c:pt idx="446">
                  <c:v>1.6544594907407409E-2</c:v>
                </c:pt>
                <c:pt idx="447">
                  <c:v>1.6581631944444442E-2</c:v>
                </c:pt>
                <c:pt idx="448">
                  <c:v>1.6617557870370371E-2</c:v>
                </c:pt>
                <c:pt idx="449">
                  <c:v>1.6653391203703707E-2</c:v>
                </c:pt>
                <c:pt idx="450">
                  <c:v>1.6690439814814814E-2</c:v>
                </c:pt>
                <c:pt idx="451">
                  <c:v>1.6727511574074073E-2</c:v>
                </c:pt>
                <c:pt idx="452">
                  <c:v>1.6763287037037038E-2</c:v>
                </c:pt>
                <c:pt idx="453">
                  <c:v>1.6799212962962964E-2</c:v>
                </c:pt>
                <c:pt idx="454">
                  <c:v>1.6836226851851852E-2</c:v>
                </c:pt>
                <c:pt idx="455">
                  <c:v>1.6872129629629629E-2</c:v>
                </c:pt>
                <c:pt idx="456">
                  <c:v>1.6907893518518517E-2</c:v>
                </c:pt>
                <c:pt idx="457">
                  <c:v>1.6942604166666667E-2</c:v>
                </c:pt>
                <c:pt idx="458">
                  <c:v>1.6978599537037037E-2</c:v>
                </c:pt>
                <c:pt idx="459">
                  <c:v>1.7014421296296298E-2</c:v>
                </c:pt>
                <c:pt idx="460">
                  <c:v>1.7050266203703705E-2</c:v>
                </c:pt>
                <c:pt idx="461">
                  <c:v>1.708619212962963E-2</c:v>
                </c:pt>
                <c:pt idx="462">
                  <c:v>1.7123124999999999E-2</c:v>
                </c:pt>
                <c:pt idx="463">
                  <c:v>1.7157893518518517E-2</c:v>
                </c:pt>
                <c:pt idx="464">
                  <c:v>1.7192627314814815E-2</c:v>
                </c:pt>
                <c:pt idx="465">
                  <c:v>1.7227430555555558E-2</c:v>
                </c:pt>
                <c:pt idx="466">
                  <c:v>1.7263310185185187E-2</c:v>
                </c:pt>
                <c:pt idx="467">
                  <c:v>1.7299143518518519E-2</c:v>
                </c:pt>
                <c:pt idx="468">
                  <c:v>1.7334907407407407E-2</c:v>
                </c:pt>
                <c:pt idx="469">
                  <c:v>1.7371979166666666E-2</c:v>
                </c:pt>
                <c:pt idx="470">
                  <c:v>1.7407916666666665E-2</c:v>
                </c:pt>
                <c:pt idx="471">
                  <c:v>1.7443715277777778E-2</c:v>
                </c:pt>
                <c:pt idx="472">
                  <c:v>1.7479548611111111E-2</c:v>
                </c:pt>
                <c:pt idx="473">
                  <c:v>1.7515520833333333E-2</c:v>
                </c:pt>
                <c:pt idx="474">
                  <c:v>1.7551319444444446E-2</c:v>
                </c:pt>
                <c:pt idx="475">
                  <c:v>1.7586041666666666E-2</c:v>
                </c:pt>
                <c:pt idx="476">
                  <c:v>1.7622002314814814E-2</c:v>
                </c:pt>
                <c:pt idx="477">
                  <c:v>1.765778935185185E-2</c:v>
                </c:pt>
                <c:pt idx="478">
                  <c:v>1.7693657407407404E-2</c:v>
                </c:pt>
                <c:pt idx="479">
                  <c:v>1.7729629629629626E-2</c:v>
                </c:pt>
                <c:pt idx="480">
                  <c:v>1.7764386574074077E-2</c:v>
                </c:pt>
                <c:pt idx="481">
                  <c:v>1.7800057870370371E-2</c:v>
                </c:pt>
                <c:pt idx="482">
                  <c:v>1.7835972222222222E-2</c:v>
                </c:pt>
                <c:pt idx="483">
                  <c:v>1.7871874999999999E-2</c:v>
                </c:pt>
                <c:pt idx="484">
                  <c:v>1.7906631944444446E-2</c:v>
                </c:pt>
                <c:pt idx="485">
                  <c:v>1.7943715277777779E-2</c:v>
                </c:pt>
                <c:pt idx="486">
                  <c:v>1.7979467592592592E-2</c:v>
                </c:pt>
                <c:pt idx="487">
                  <c:v>1.8017685185185185E-2</c:v>
                </c:pt>
                <c:pt idx="488">
                  <c:v>1.8052523148148151E-2</c:v>
                </c:pt>
                <c:pt idx="489">
                  <c:v>1.8089444444444446E-2</c:v>
                </c:pt>
                <c:pt idx="490">
                  <c:v>1.8125416666666668E-2</c:v>
                </c:pt>
                <c:pt idx="491">
                  <c:v>1.8160034722222222E-2</c:v>
                </c:pt>
                <c:pt idx="492">
                  <c:v>1.8196030092592592E-2</c:v>
                </c:pt>
                <c:pt idx="493">
                  <c:v>1.8231944444444446E-2</c:v>
                </c:pt>
                <c:pt idx="494">
                  <c:v>1.8268807870370371E-2</c:v>
                </c:pt>
                <c:pt idx="495">
                  <c:v>1.8304780092592593E-2</c:v>
                </c:pt>
                <c:pt idx="496">
                  <c:v>1.8340659722222222E-2</c:v>
                </c:pt>
                <c:pt idx="497">
                  <c:v>1.8375381944444446E-2</c:v>
                </c:pt>
                <c:pt idx="498">
                  <c:v>1.8411215277777778E-2</c:v>
                </c:pt>
                <c:pt idx="499">
                  <c:v>1.8446979166666665E-2</c:v>
                </c:pt>
                <c:pt idx="500">
                  <c:v>1.8483032407407406E-2</c:v>
                </c:pt>
                <c:pt idx="501">
                  <c:v>1.8518935185185183E-2</c:v>
                </c:pt>
                <c:pt idx="502">
                  <c:v>1.85546875E-2</c:v>
                </c:pt>
                <c:pt idx="503">
                  <c:v>1.8590451388888891E-2</c:v>
                </c:pt>
                <c:pt idx="504">
                  <c:v>1.8626516203703706E-2</c:v>
                </c:pt>
                <c:pt idx="505">
                  <c:v>1.8662395833333335E-2</c:v>
                </c:pt>
                <c:pt idx="506">
                  <c:v>1.8698206018518519E-2</c:v>
                </c:pt>
                <c:pt idx="507">
                  <c:v>1.8734062499999999E-2</c:v>
                </c:pt>
                <c:pt idx="508">
                  <c:v>1.8769872685185186E-2</c:v>
                </c:pt>
                <c:pt idx="509">
                  <c:v>1.8805879629629627E-2</c:v>
                </c:pt>
                <c:pt idx="510">
                  <c:v>1.8841770833333334E-2</c:v>
                </c:pt>
                <c:pt idx="511">
                  <c:v>1.8877673611111111E-2</c:v>
                </c:pt>
                <c:pt idx="512">
                  <c:v>1.8912291666666668E-2</c:v>
                </c:pt>
                <c:pt idx="513">
                  <c:v>1.8948206018518519E-2</c:v>
                </c:pt>
                <c:pt idx="514">
                  <c:v>1.8985138888888888E-2</c:v>
                </c:pt>
                <c:pt idx="515">
                  <c:v>1.9021087962962962E-2</c:v>
                </c:pt>
                <c:pt idx="516">
                  <c:v>1.905810185185185E-2</c:v>
                </c:pt>
                <c:pt idx="517">
                  <c:v>1.9095185185185184E-2</c:v>
                </c:pt>
                <c:pt idx="518">
                  <c:v>1.9132129629629627E-2</c:v>
                </c:pt>
                <c:pt idx="519">
                  <c:v>1.9169201388888887E-2</c:v>
                </c:pt>
                <c:pt idx="520">
                  <c:v>1.9206284722222224E-2</c:v>
                </c:pt>
                <c:pt idx="521">
                  <c:v>1.9244502314814813E-2</c:v>
                </c:pt>
                <c:pt idx="522">
                  <c:v>1.9281412037037038E-2</c:v>
                </c:pt>
                <c:pt idx="523">
                  <c:v>1.9318425925925926E-2</c:v>
                </c:pt>
                <c:pt idx="524">
                  <c:v>1.9356550925925926E-2</c:v>
                </c:pt>
                <c:pt idx="525">
                  <c:v>1.9394803240740742E-2</c:v>
                </c:pt>
                <c:pt idx="526">
                  <c:v>1.9433113425925925E-2</c:v>
                </c:pt>
                <c:pt idx="527">
                  <c:v>1.9470023148148149E-2</c:v>
                </c:pt>
                <c:pt idx="528">
                  <c:v>1.9507152777777776E-2</c:v>
                </c:pt>
                <c:pt idx="529">
                  <c:v>1.9545347222222221E-2</c:v>
                </c:pt>
                <c:pt idx="530">
                  <c:v>1.9582372685185184E-2</c:v>
                </c:pt>
                <c:pt idx="531">
                  <c:v>1.9619293981481479E-2</c:v>
                </c:pt>
                <c:pt idx="532">
                  <c:v>1.9657465277777779E-2</c:v>
                </c:pt>
                <c:pt idx="533">
                  <c:v>1.9694594907407405E-2</c:v>
                </c:pt>
                <c:pt idx="534">
                  <c:v>1.9732708333333331E-2</c:v>
                </c:pt>
                <c:pt idx="535">
                  <c:v>1.9768692129629627E-2</c:v>
                </c:pt>
                <c:pt idx="536">
                  <c:v>1.9806817129629627E-2</c:v>
                </c:pt>
                <c:pt idx="537">
                  <c:v>1.9845034722222221E-2</c:v>
                </c:pt>
                <c:pt idx="538">
                  <c:v>1.988210648148148E-2</c:v>
                </c:pt>
                <c:pt idx="539">
                  <c:v>1.9919039351851849E-2</c:v>
                </c:pt>
                <c:pt idx="540">
                  <c:v>1.9956111111111108E-2</c:v>
                </c:pt>
                <c:pt idx="541">
                  <c:v>1.9992002314814815E-2</c:v>
                </c:pt>
                <c:pt idx="542">
                  <c:v>2.0030289351851849E-2</c:v>
                </c:pt>
                <c:pt idx="543">
                  <c:v>2.006846064814815E-2</c:v>
                </c:pt>
                <c:pt idx="544">
                  <c:v>2.0104189814814814E-2</c:v>
                </c:pt>
                <c:pt idx="545">
                  <c:v>2.0142418981481482E-2</c:v>
                </c:pt>
                <c:pt idx="546">
                  <c:v>2.0179537037037037E-2</c:v>
                </c:pt>
                <c:pt idx="547">
                  <c:v>2.0217627314814815E-2</c:v>
                </c:pt>
                <c:pt idx="548">
                  <c:v>2.0253564814814815E-2</c:v>
                </c:pt>
                <c:pt idx="549">
                  <c:v>2.0291793981481482E-2</c:v>
                </c:pt>
                <c:pt idx="550">
                  <c:v>2.0328703703703703E-2</c:v>
                </c:pt>
                <c:pt idx="551">
                  <c:v>2.0365833333333333E-2</c:v>
                </c:pt>
                <c:pt idx="552">
                  <c:v>2.040287037037037E-2</c:v>
                </c:pt>
                <c:pt idx="553">
                  <c:v>2.0441006944444444E-2</c:v>
                </c:pt>
                <c:pt idx="554">
                  <c:v>2.0479293981481482E-2</c:v>
                </c:pt>
                <c:pt idx="555">
                  <c:v>2.0516192129629629E-2</c:v>
                </c:pt>
                <c:pt idx="556">
                  <c:v>2.0553356481481481E-2</c:v>
                </c:pt>
                <c:pt idx="557">
                  <c:v>2.0589143518518521E-2</c:v>
                </c:pt>
                <c:pt idx="558">
                  <c:v>2.0627395833333333E-2</c:v>
                </c:pt>
                <c:pt idx="559">
                  <c:v>2.0663217592592594E-2</c:v>
                </c:pt>
                <c:pt idx="560">
                  <c:v>2.0700277777777779E-2</c:v>
                </c:pt>
                <c:pt idx="561">
                  <c:v>2.0736111111111111E-2</c:v>
                </c:pt>
                <c:pt idx="562">
                  <c:v>2.0773125E-2</c:v>
                </c:pt>
                <c:pt idx="563">
                  <c:v>2.0810208333333333E-2</c:v>
                </c:pt>
                <c:pt idx="564">
                  <c:v>2.0846087962962962E-2</c:v>
                </c:pt>
                <c:pt idx="565">
                  <c:v>2.0883055555555557E-2</c:v>
                </c:pt>
                <c:pt idx="566">
                  <c:v>2.0921226851851851E-2</c:v>
                </c:pt>
                <c:pt idx="567">
                  <c:v>2.0958252314814813E-2</c:v>
                </c:pt>
                <c:pt idx="568">
                  <c:v>2.0995312500000002E-2</c:v>
                </c:pt>
                <c:pt idx="569">
                  <c:v>2.1032314814814813E-2</c:v>
                </c:pt>
                <c:pt idx="570">
                  <c:v>2.1068252314814812E-2</c:v>
                </c:pt>
                <c:pt idx="571">
                  <c:v>2.1105347222222223E-2</c:v>
                </c:pt>
                <c:pt idx="572">
                  <c:v>2.1142407407407405E-2</c:v>
                </c:pt>
                <c:pt idx="573">
                  <c:v>2.1180439814814819E-2</c:v>
                </c:pt>
                <c:pt idx="574">
                  <c:v>2.1217418981481481E-2</c:v>
                </c:pt>
                <c:pt idx="575">
                  <c:v>2.1254525462962966E-2</c:v>
                </c:pt>
                <c:pt idx="576">
                  <c:v>2.1291666666666667E-2</c:v>
                </c:pt>
                <c:pt idx="577">
                  <c:v>2.132755787037037E-2</c:v>
                </c:pt>
                <c:pt idx="578">
                  <c:v>2.136439814814815E-2</c:v>
                </c:pt>
                <c:pt idx="579">
                  <c:v>2.140148148148148E-2</c:v>
                </c:pt>
                <c:pt idx="580">
                  <c:v>2.1439699074074073E-2</c:v>
                </c:pt>
                <c:pt idx="581">
                  <c:v>2.1475613425925924E-2</c:v>
                </c:pt>
                <c:pt idx="582">
                  <c:v>2.1512662037037038E-2</c:v>
                </c:pt>
                <c:pt idx="583">
                  <c:v>2.1549594907407404E-2</c:v>
                </c:pt>
                <c:pt idx="584">
                  <c:v>2.15865625E-2</c:v>
                </c:pt>
                <c:pt idx="585">
                  <c:v>2.1623657407407407E-2</c:v>
                </c:pt>
                <c:pt idx="586">
                  <c:v>2.1660740740740741E-2</c:v>
                </c:pt>
                <c:pt idx="587">
                  <c:v>2.1697777777777778E-2</c:v>
                </c:pt>
                <c:pt idx="588">
                  <c:v>2.1734722222222221E-2</c:v>
                </c:pt>
                <c:pt idx="589">
                  <c:v>2.1771817129629629E-2</c:v>
                </c:pt>
                <c:pt idx="590">
                  <c:v>2.1808854166666666E-2</c:v>
                </c:pt>
                <c:pt idx="591">
                  <c:v>2.1845902777777777E-2</c:v>
                </c:pt>
                <c:pt idx="592">
                  <c:v>2.1882939814814813E-2</c:v>
                </c:pt>
                <c:pt idx="593">
                  <c:v>2.1919907407407405E-2</c:v>
                </c:pt>
                <c:pt idx="594">
                  <c:v>2.1956979166666668E-2</c:v>
                </c:pt>
                <c:pt idx="595">
                  <c:v>2.1994120370370369E-2</c:v>
                </c:pt>
                <c:pt idx="596">
                  <c:v>2.2031053240740742E-2</c:v>
                </c:pt>
                <c:pt idx="597">
                  <c:v>2.2068043981481485E-2</c:v>
                </c:pt>
                <c:pt idx="598">
                  <c:v>2.2105162037037038E-2</c:v>
                </c:pt>
                <c:pt idx="599">
                  <c:v>2.2143263888888889E-2</c:v>
                </c:pt>
                <c:pt idx="600">
                  <c:v>2.2180243055555559E-2</c:v>
                </c:pt>
                <c:pt idx="601">
                  <c:v>2.2216192129629633E-2</c:v>
                </c:pt>
                <c:pt idx="602">
                  <c:v>2.2253333333333333E-2</c:v>
                </c:pt>
                <c:pt idx="603">
                  <c:v>2.2290335648148151E-2</c:v>
                </c:pt>
                <c:pt idx="604">
                  <c:v>2.232854166666667E-2</c:v>
                </c:pt>
                <c:pt idx="605">
                  <c:v>2.2365520833333333E-2</c:v>
                </c:pt>
                <c:pt idx="606">
                  <c:v>2.2402465277777773E-2</c:v>
                </c:pt>
                <c:pt idx="607">
                  <c:v>2.2440613425925928E-2</c:v>
                </c:pt>
                <c:pt idx="608">
                  <c:v>2.2477696759259258E-2</c:v>
                </c:pt>
                <c:pt idx="609">
                  <c:v>2.2515949074074074E-2</c:v>
                </c:pt>
                <c:pt idx="610">
                  <c:v>2.2553055555555552E-2</c:v>
                </c:pt>
                <c:pt idx="611">
                  <c:v>2.2589953703703702E-2</c:v>
                </c:pt>
                <c:pt idx="612">
                  <c:v>2.2627118055555558E-2</c:v>
                </c:pt>
                <c:pt idx="613">
                  <c:v>2.2665150462962965E-2</c:v>
                </c:pt>
                <c:pt idx="614">
                  <c:v>2.2703460648148144E-2</c:v>
                </c:pt>
                <c:pt idx="615">
                  <c:v>2.2741643518518515E-2</c:v>
                </c:pt>
                <c:pt idx="616">
                  <c:v>2.2778611111111111E-2</c:v>
                </c:pt>
                <c:pt idx="617">
                  <c:v>2.2816875E-2</c:v>
                </c:pt>
                <c:pt idx="618">
                  <c:v>2.2853923611111108E-2</c:v>
                </c:pt>
                <c:pt idx="619">
                  <c:v>2.2890821759259258E-2</c:v>
                </c:pt>
                <c:pt idx="620">
                  <c:v>2.2927870370370373E-2</c:v>
                </c:pt>
                <c:pt idx="621">
                  <c:v>2.2963831018518521E-2</c:v>
                </c:pt>
                <c:pt idx="622">
                  <c:v>2.3000914351851851E-2</c:v>
                </c:pt>
                <c:pt idx="623">
                  <c:v>2.3037812500000001E-2</c:v>
                </c:pt>
                <c:pt idx="624">
                  <c:v>2.307488425925926E-2</c:v>
                </c:pt>
                <c:pt idx="625">
                  <c:v>2.311201388888889E-2</c:v>
                </c:pt>
                <c:pt idx="626">
                  <c:v>2.3149016203703705E-2</c:v>
                </c:pt>
                <c:pt idx="627">
                  <c:v>2.3186018518518519E-2</c:v>
                </c:pt>
                <c:pt idx="628">
                  <c:v>2.3223101851851849E-2</c:v>
                </c:pt>
                <c:pt idx="629">
                  <c:v>2.3261261574074075E-2</c:v>
                </c:pt>
                <c:pt idx="630">
                  <c:v>2.3298344907407408E-2</c:v>
                </c:pt>
                <c:pt idx="631">
                  <c:v>2.333644675925926E-2</c:v>
                </c:pt>
                <c:pt idx="632">
                  <c:v>2.3372314814814818E-2</c:v>
                </c:pt>
                <c:pt idx="633">
                  <c:v>2.3407025462962961E-2</c:v>
                </c:pt>
                <c:pt idx="634">
                  <c:v>2.3441782407407408E-2</c:v>
                </c:pt>
                <c:pt idx="635">
                  <c:v>2.3476539351851847E-2</c:v>
                </c:pt>
                <c:pt idx="636">
                  <c:v>2.3512314814814816E-2</c:v>
                </c:pt>
                <c:pt idx="637">
                  <c:v>2.3547106481481481E-2</c:v>
                </c:pt>
                <c:pt idx="638">
                  <c:v>2.3582916666666665E-2</c:v>
                </c:pt>
                <c:pt idx="639">
                  <c:v>2.3618831018518516E-2</c:v>
                </c:pt>
                <c:pt idx="640">
                  <c:v>2.365467592592593E-2</c:v>
                </c:pt>
                <c:pt idx="641">
                  <c:v>2.3691655092592592E-2</c:v>
                </c:pt>
                <c:pt idx="642">
                  <c:v>2.3727650462962963E-2</c:v>
                </c:pt>
                <c:pt idx="643">
                  <c:v>2.3764594907407403E-2</c:v>
                </c:pt>
                <c:pt idx="644">
                  <c:v>2.3799386574074072E-2</c:v>
                </c:pt>
                <c:pt idx="645">
                  <c:v>2.3835173611111111E-2</c:v>
                </c:pt>
                <c:pt idx="646">
                  <c:v>2.3870995370370376E-2</c:v>
                </c:pt>
                <c:pt idx="647">
                  <c:v>2.3906956018518524E-2</c:v>
                </c:pt>
                <c:pt idx="648">
                  <c:v>2.3941724537037037E-2</c:v>
                </c:pt>
                <c:pt idx="649">
                  <c:v>2.3978668981481478E-2</c:v>
                </c:pt>
                <c:pt idx="650">
                  <c:v>2.4015775462962966E-2</c:v>
                </c:pt>
                <c:pt idx="651">
                  <c:v>2.405167824074074E-2</c:v>
                </c:pt>
                <c:pt idx="652">
                  <c:v>2.4088680555555558E-2</c:v>
                </c:pt>
                <c:pt idx="653">
                  <c:v>2.4124583333333335E-2</c:v>
                </c:pt>
                <c:pt idx="654">
                  <c:v>2.4159131944444443E-2</c:v>
                </c:pt>
                <c:pt idx="655">
                  <c:v>2.4193877314814812E-2</c:v>
                </c:pt>
                <c:pt idx="656">
                  <c:v>2.423103009259259E-2</c:v>
                </c:pt>
                <c:pt idx="657">
                  <c:v>2.4266886574074071E-2</c:v>
                </c:pt>
                <c:pt idx="658">
                  <c:v>2.4302673611111106E-2</c:v>
                </c:pt>
                <c:pt idx="659">
                  <c:v>2.4338587962962965E-2</c:v>
                </c:pt>
                <c:pt idx="660">
                  <c:v>2.4373310185185185E-2</c:v>
                </c:pt>
                <c:pt idx="661">
                  <c:v>2.4408067129629629E-2</c:v>
                </c:pt>
                <c:pt idx="662">
                  <c:v>2.4442835648148146E-2</c:v>
                </c:pt>
                <c:pt idx="663">
                  <c:v>2.4477453703703706E-2</c:v>
                </c:pt>
                <c:pt idx="664">
                  <c:v>2.4513391203703706E-2</c:v>
                </c:pt>
                <c:pt idx="665">
                  <c:v>2.4548055555555559E-2</c:v>
                </c:pt>
                <c:pt idx="666">
                  <c:v>2.4584999999999999E-2</c:v>
                </c:pt>
                <c:pt idx="667">
                  <c:v>2.4622164351851852E-2</c:v>
                </c:pt>
                <c:pt idx="668">
                  <c:v>2.4659108796296295E-2</c:v>
                </c:pt>
                <c:pt idx="669">
                  <c:v>2.4696192129629632E-2</c:v>
                </c:pt>
                <c:pt idx="670">
                  <c:v>2.4730914351851849E-2</c:v>
                </c:pt>
                <c:pt idx="671">
                  <c:v>2.4766724537037033E-2</c:v>
                </c:pt>
                <c:pt idx="672">
                  <c:v>2.4802569444444447E-2</c:v>
                </c:pt>
                <c:pt idx="673">
                  <c:v>2.4838425925925927E-2</c:v>
                </c:pt>
                <c:pt idx="674">
                  <c:v>2.4874467592592594E-2</c:v>
                </c:pt>
                <c:pt idx="675">
                  <c:v>2.490917824074074E-2</c:v>
                </c:pt>
                <c:pt idx="676">
                  <c:v>2.4944953703703702E-2</c:v>
                </c:pt>
                <c:pt idx="677">
                  <c:v>2.4979710648148148E-2</c:v>
                </c:pt>
                <c:pt idx="678">
                  <c:v>2.5016724537037033E-2</c:v>
                </c:pt>
                <c:pt idx="679">
                  <c:v>2.5052546296296292E-2</c:v>
                </c:pt>
                <c:pt idx="680">
                  <c:v>2.5087395833333331E-2</c:v>
                </c:pt>
                <c:pt idx="681">
                  <c:v>2.5123252314814815E-2</c:v>
                </c:pt>
                <c:pt idx="682">
                  <c:v>2.5161331018518519E-2</c:v>
                </c:pt>
                <c:pt idx="683">
                  <c:v>2.5197349537037034E-2</c:v>
                </c:pt>
                <c:pt idx="684">
                  <c:v>2.5233078703703702E-2</c:v>
                </c:pt>
                <c:pt idx="685">
                  <c:v>2.5267835648148149E-2</c:v>
                </c:pt>
                <c:pt idx="686">
                  <c:v>2.5304826388888885E-2</c:v>
                </c:pt>
                <c:pt idx="687">
                  <c:v>2.5343055555555553E-2</c:v>
                </c:pt>
                <c:pt idx="688">
                  <c:v>2.5380023148148148E-2</c:v>
                </c:pt>
                <c:pt idx="689">
                  <c:v>2.5416053240740741E-2</c:v>
                </c:pt>
                <c:pt idx="690">
                  <c:v>2.5454212962962963E-2</c:v>
                </c:pt>
                <c:pt idx="691">
                  <c:v>2.54912037037037E-2</c:v>
                </c:pt>
                <c:pt idx="692">
                  <c:v>2.5527106481481484E-2</c:v>
                </c:pt>
                <c:pt idx="693">
                  <c:v>2.5565219907407403E-2</c:v>
                </c:pt>
                <c:pt idx="694">
                  <c:v>2.560121527777778E-2</c:v>
                </c:pt>
                <c:pt idx="695">
                  <c:v>2.5638206018518517E-2</c:v>
                </c:pt>
                <c:pt idx="696">
                  <c:v>2.5674039351851849E-2</c:v>
                </c:pt>
                <c:pt idx="697">
                  <c:v>2.5712245370370368E-2</c:v>
                </c:pt>
                <c:pt idx="698">
                  <c:v>2.574925925925926E-2</c:v>
                </c:pt>
                <c:pt idx="699">
                  <c:v>2.578505787037037E-2</c:v>
                </c:pt>
                <c:pt idx="700">
                  <c:v>2.5820983796296298E-2</c:v>
                </c:pt>
                <c:pt idx="701">
                  <c:v>2.5857997685185184E-2</c:v>
                </c:pt>
                <c:pt idx="702">
                  <c:v>2.5896226851851847E-2</c:v>
                </c:pt>
                <c:pt idx="703">
                  <c:v>2.5934467592592592E-2</c:v>
                </c:pt>
                <c:pt idx="704">
                  <c:v>2.5971516203703703E-2</c:v>
                </c:pt>
                <c:pt idx="705">
                  <c:v>2.6008495370370369E-2</c:v>
                </c:pt>
                <c:pt idx="706">
                  <c:v>2.6046643518518518E-2</c:v>
                </c:pt>
                <c:pt idx="707">
                  <c:v>2.6082453703703708E-2</c:v>
                </c:pt>
                <c:pt idx="708">
                  <c:v>2.6118310185185182E-2</c:v>
                </c:pt>
                <c:pt idx="709">
                  <c:v>2.6154201388888892E-2</c:v>
                </c:pt>
                <c:pt idx="710">
                  <c:v>2.6190231481481484E-2</c:v>
                </c:pt>
                <c:pt idx="711">
                  <c:v>2.6225972222222223E-2</c:v>
                </c:pt>
                <c:pt idx="712">
                  <c:v>2.6261828703703704E-2</c:v>
                </c:pt>
                <c:pt idx="713">
                  <c:v>2.6297731481481481E-2</c:v>
                </c:pt>
                <c:pt idx="714">
                  <c:v>2.6334814814814814E-2</c:v>
                </c:pt>
                <c:pt idx="715">
                  <c:v>2.6369594907407409E-2</c:v>
                </c:pt>
                <c:pt idx="716">
                  <c:v>2.640659722222222E-2</c:v>
                </c:pt>
                <c:pt idx="717">
                  <c:v>2.6443692129629628E-2</c:v>
                </c:pt>
                <c:pt idx="718">
                  <c:v>2.6478263888888891E-2</c:v>
                </c:pt>
                <c:pt idx="719">
                  <c:v>2.651414351851852E-2</c:v>
                </c:pt>
                <c:pt idx="720">
                  <c:v>2.6549976851851852E-2</c:v>
                </c:pt>
                <c:pt idx="721">
                  <c:v>2.6585891203703707E-2</c:v>
                </c:pt>
                <c:pt idx="722">
                  <c:v>2.6622951388888885E-2</c:v>
                </c:pt>
                <c:pt idx="723">
                  <c:v>2.6659965277777777E-2</c:v>
                </c:pt>
                <c:pt idx="724">
                  <c:v>2.6697037037037036E-2</c:v>
                </c:pt>
                <c:pt idx="725">
                  <c:v>2.6732928240740739E-2</c:v>
                </c:pt>
                <c:pt idx="726">
                  <c:v>2.6768761574074072E-2</c:v>
                </c:pt>
                <c:pt idx="727">
                  <c:v>2.6804571759259255E-2</c:v>
                </c:pt>
                <c:pt idx="728">
                  <c:v>2.6842800925925923E-2</c:v>
                </c:pt>
                <c:pt idx="729">
                  <c:v>2.6879780092592592E-2</c:v>
                </c:pt>
                <c:pt idx="730">
                  <c:v>2.6917002314814812E-2</c:v>
                </c:pt>
                <c:pt idx="731">
                  <c:v>2.6953912037037037E-2</c:v>
                </c:pt>
                <c:pt idx="732">
                  <c:v>2.6990937500000003E-2</c:v>
                </c:pt>
                <c:pt idx="733">
                  <c:v>2.702684027777778E-2</c:v>
                </c:pt>
                <c:pt idx="734">
                  <c:v>2.7062592592592596E-2</c:v>
                </c:pt>
                <c:pt idx="735">
                  <c:v>2.7098587962962963E-2</c:v>
                </c:pt>
                <c:pt idx="736">
                  <c:v>2.7135625E-2</c:v>
                </c:pt>
                <c:pt idx="737">
                  <c:v>2.7173842592592593E-2</c:v>
                </c:pt>
                <c:pt idx="738">
                  <c:v>2.721087962962963E-2</c:v>
                </c:pt>
                <c:pt idx="739">
                  <c:v>2.7247812499999996E-2</c:v>
                </c:pt>
                <c:pt idx="740">
                  <c:v>2.7283715277777777E-2</c:v>
                </c:pt>
                <c:pt idx="741">
                  <c:v>2.7321851851851851E-2</c:v>
                </c:pt>
                <c:pt idx="742">
                  <c:v>2.7359016203703703E-2</c:v>
                </c:pt>
                <c:pt idx="743">
                  <c:v>2.7396018518518517E-2</c:v>
                </c:pt>
                <c:pt idx="744">
                  <c:v>2.7431817129629634E-2</c:v>
                </c:pt>
                <c:pt idx="745">
                  <c:v>2.7468935185185187E-2</c:v>
                </c:pt>
                <c:pt idx="746">
                  <c:v>2.7507129629629631E-2</c:v>
                </c:pt>
                <c:pt idx="747">
                  <c:v>2.7542974537037038E-2</c:v>
                </c:pt>
                <c:pt idx="748">
                  <c:v>2.7580000000000004E-2</c:v>
                </c:pt>
                <c:pt idx="749">
                  <c:v>2.7615752314814817E-2</c:v>
                </c:pt>
                <c:pt idx="750">
                  <c:v>2.7651701388888891E-2</c:v>
                </c:pt>
                <c:pt idx="751">
                  <c:v>2.7688842592592591E-2</c:v>
                </c:pt>
                <c:pt idx="752">
                  <c:v>2.7725694444444445E-2</c:v>
                </c:pt>
                <c:pt idx="753">
                  <c:v>2.7761689814814815E-2</c:v>
                </c:pt>
                <c:pt idx="754">
                  <c:v>2.7798819444444442E-2</c:v>
                </c:pt>
                <c:pt idx="755">
                  <c:v>2.7835706018518518E-2</c:v>
                </c:pt>
                <c:pt idx="756">
                  <c:v>2.7871608796296299E-2</c:v>
                </c:pt>
                <c:pt idx="757">
                  <c:v>2.7907592592592595E-2</c:v>
                </c:pt>
                <c:pt idx="758">
                  <c:v>2.7942222222222226E-2</c:v>
                </c:pt>
                <c:pt idx="759">
                  <c:v>2.797917824074074E-2</c:v>
                </c:pt>
                <c:pt idx="760">
                  <c:v>2.8016342592592589E-2</c:v>
                </c:pt>
                <c:pt idx="761">
                  <c:v>2.8052048611111113E-2</c:v>
                </c:pt>
                <c:pt idx="762">
                  <c:v>2.8088055555555557E-2</c:v>
                </c:pt>
                <c:pt idx="763">
                  <c:v>2.8122638888888888E-2</c:v>
                </c:pt>
                <c:pt idx="764">
                  <c:v>2.815861111111111E-2</c:v>
                </c:pt>
                <c:pt idx="765">
                  <c:v>2.8194467592592597E-2</c:v>
                </c:pt>
                <c:pt idx="766">
                  <c:v>2.8231550925925927E-2</c:v>
                </c:pt>
                <c:pt idx="767">
                  <c:v>2.8267395833333334E-2</c:v>
                </c:pt>
                <c:pt idx="768">
                  <c:v>2.830201388888889E-2</c:v>
                </c:pt>
                <c:pt idx="769">
                  <c:v>2.8339247685185188E-2</c:v>
                </c:pt>
                <c:pt idx="770">
                  <c:v>2.8375115740740739E-2</c:v>
                </c:pt>
                <c:pt idx="771">
                  <c:v>2.8410937499999997E-2</c:v>
                </c:pt>
                <c:pt idx="772">
                  <c:v>2.8445509259259261E-2</c:v>
                </c:pt>
                <c:pt idx="773">
                  <c:v>2.848267361111111E-2</c:v>
                </c:pt>
                <c:pt idx="774">
                  <c:v>2.8519652777777779E-2</c:v>
                </c:pt>
                <c:pt idx="775">
                  <c:v>2.8884780092592589E-2</c:v>
                </c:pt>
                <c:pt idx="776">
                  <c:v>2.8920682870370373E-2</c:v>
                </c:pt>
                <c:pt idx="777">
                  <c:v>2.8956793981481484E-2</c:v>
                </c:pt>
                <c:pt idx="778">
                  <c:v>2.8991631944444447E-2</c:v>
                </c:pt>
                <c:pt idx="779">
                  <c:v>2.9026354166666667E-2</c:v>
                </c:pt>
                <c:pt idx="780">
                  <c:v>2.9062164351851851E-2</c:v>
                </c:pt>
                <c:pt idx="781">
                  <c:v>2.9095787037037038E-2</c:v>
                </c:pt>
                <c:pt idx="782">
                  <c:v>2.9127094907407405E-2</c:v>
                </c:pt>
                <c:pt idx="783">
                  <c:v>2.9159571759259262E-2</c:v>
                </c:pt>
                <c:pt idx="784">
                  <c:v>2.9195300925925923E-2</c:v>
                </c:pt>
                <c:pt idx="785">
                  <c:v>2.9230046296296299E-2</c:v>
                </c:pt>
                <c:pt idx="786">
                  <c:v>2.9264710648148146E-2</c:v>
                </c:pt>
                <c:pt idx="787">
                  <c:v>2.929957175925926E-2</c:v>
                </c:pt>
                <c:pt idx="788">
                  <c:v>2.9334305555555554E-2</c:v>
                </c:pt>
                <c:pt idx="789">
                  <c:v>2.9370208333333338E-2</c:v>
                </c:pt>
                <c:pt idx="790">
                  <c:v>2.9407152777777779E-2</c:v>
                </c:pt>
                <c:pt idx="791">
                  <c:v>2.9443009259259259E-2</c:v>
                </c:pt>
                <c:pt idx="792">
                  <c:v>2.9478969907407407E-2</c:v>
                </c:pt>
                <c:pt idx="793">
                  <c:v>2.9514768518518517E-2</c:v>
                </c:pt>
                <c:pt idx="794">
                  <c:v>2.9551793981481483E-2</c:v>
                </c:pt>
                <c:pt idx="795">
                  <c:v>2.9588935185185183E-2</c:v>
                </c:pt>
                <c:pt idx="796">
                  <c:v>2.9625879629629634E-2</c:v>
                </c:pt>
                <c:pt idx="797">
                  <c:v>2.9662858796296297E-2</c:v>
                </c:pt>
                <c:pt idx="798">
                  <c:v>2.9699930555555556E-2</c:v>
                </c:pt>
                <c:pt idx="799">
                  <c:v>2.97359375E-2</c:v>
                </c:pt>
                <c:pt idx="800">
                  <c:v>2.9772824074074073E-2</c:v>
                </c:pt>
                <c:pt idx="801">
                  <c:v>2.9808680555555554E-2</c:v>
                </c:pt>
                <c:pt idx="802">
                  <c:v>2.9845717592592594E-2</c:v>
                </c:pt>
                <c:pt idx="803">
                  <c:v>2.9881689814814816E-2</c:v>
                </c:pt>
                <c:pt idx="804">
                  <c:v>2.9917569444444445E-2</c:v>
                </c:pt>
                <c:pt idx="805">
                  <c:v>2.9952291666666669E-2</c:v>
                </c:pt>
                <c:pt idx="806">
                  <c:v>2.9986886574074074E-2</c:v>
                </c:pt>
                <c:pt idx="807">
                  <c:v>3.0022905092592592E-2</c:v>
                </c:pt>
                <c:pt idx="808">
                  <c:v>3.0057465277777778E-2</c:v>
                </c:pt>
                <c:pt idx="809">
                  <c:v>3.0093483796296297E-2</c:v>
                </c:pt>
                <c:pt idx="810">
                  <c:v>3.0129224537037036E-2</c:v>
                </c:pt>
                <c:pt idx="811">
                  <c:v>3.0165162037037035E-2</c:v>
                </c:pt>
                <c:pt idx="812">
                  <c:v>3.0201134259259257E-2</c:v>
                </c:pt>
                <c:pt idx="813">
                  <c:v>3.0235694444444447E-2</c:v>
                </c:pt>
                <c:pt idx="814">
                  <c:v>3.0270497685185183E-2</c:v>
                </c:pt>
                <c:pt idx="815">
                  <c:v>3.0305150462962963E-2</c:v>
                </c:pt>
                <c:pt idx="816">
                  <c:v>3.0341157407407407E-2</c:v>
                </c:pt>
                <c:pt idx="817">
                  <c:v>3.0376886574074072E-2</c:v>
                </c:pt>
                <c:pt idx="818">
                  <c:v>3.0411597222222225E-2</c:v>
                </c:pt>
                <c:pt idx="819">
                  <c:v>3.0447569444444444E-2</c:v>
                </c:pt>
                <c:pt idx="820">
                  <c:v>3.048222222222222E-2</c:v>
                </c:pt>
                <c:pt idx="821">
                  <c:v>3.0516956018518518E-2</c:v>
                </c:pt>
                <c:pt idx="822">
                  <c:v>3.0552939814814817E-2</c:v>
                </c:pt>
                <c:pt idx="823">
                  <c:v>3.0588680555555553E-2</c:v>
                </c:pt>
                <c:pt idx="824">
                  <c:v>3.062354166666667E-2</c:v>
                </c:pt>
                <c:pt idx="825">
                  <c:v>3.0656979166666667E-2</c:v>
                </c:pt>
                <c:pt idx="826">
                  <c:v>3.0691736111111114E-2</c:v>
                </c:pt>
                <c:pt idx="827">
                  <c:v>3.0726458333333331E-2</c:v>
                </c:pt>
                <c:pt idx="828">
                  <c:v>3.0762314814814815E-2</c:v>
                </c:pt>
                <c:pt idx="829">
                  <c:v>3.0795937499999999E-2</c:v>
                </c:pt>
                <c:pt idx="830">
                  <c:v>3.0830601851851852E-2</c:v>
                </c:pt>
                <c:pt idx="831">
                  <c:v>3.0865300925925928E-2</c:v>
                </c:pt>
                <c:pt idx="832">
                  <c:v>3.089894675925926E-2</c:v>
                </c:pt>
                <c:pt idx="833">
                  <c:v>3.093366898148148E-2</c:v>
                </c:pt>
                <c:pt idx="834">
                  <c:v>3.0969537037037035E-2</c:v>
                </c:pt>
                <c:pt idx="835">
                  <c:v>3.1004224537037037E-2</c:v>
                </c:pt>
                <c:pt idx="836">
                  <c:v>3.103997685185185E-2</c:v>
                </c:pt>
                <c:pt idx="837">
                  <c:v>3.1075856481481482E-2</c:v>
                </c:pt>
                <c:pt idx="838">
                  <c:v>3.1111886574074071E-2</c:v>
                </c:pt>
                <c:pt idx="839">
                  <c:v>3.1147754629629629E-2</c:v>
                </c:pt>
                <c:pt idx="840">
                  <c:v>3.1183472222222227E-2</c:v>
                </c:pt>
                <c:pt idx="841">
                  <c:v>3.1220567129629631E-2</c:v>
                </c:pt>
                <c:pt idx="842">
                  <c:v>3.1256469907407401E-2</c:v>
                </c:pt>
                <c:pt idx="843">
                  <c:v>3.1292314814814814E-2</c:v>
                </c:pt>
                <c:pt idx="844">
                  <c:v>3.1328182870370369E-2</c:v>
                </c:pt>
                <c:pt idx="845">
                  <c:v>3.1364016203703708E-2</c:v>
                </c:pt>
                <c:pt idx="846">
                  <c:v>3.1401122685185183E-2</c:v>
                </c:pt>
                <c:pt idx="847">
                  <c:v>3.1436944444444441E-2</c:v>
                </c:pt>
                <c:pt idx="848">
                  <c:v>3.1472858796296299E-2</c:v>
                </c:pt>
                <c:pt idx="849">
                  <c:v>3.1508761574074069E-2</c:v>
                </c:pt>
                <c:pt idx="850">
                  <c:v>3.1544675925925927E-2</c:v>
                </c:pt>
                <c:pt idx="851">
                  <c:v>3.1580474537037037E-2</c:v>
                </c:pt>
                <c:pt idx="852">
                  <c:v>3.1616377314814814E-2</c:v>
                </c:pt>
                <c:pt idx="853">
                  <c:v>3.1652152777777776E-2</c:v>
                </c:pt>
                <c:pt idx="854">
                  <c:v>3.1688148148148146E-2</c:v>
                </c:pt>
                <c:pt idx="855">
                  <c:v>3.172501157407407E-2</c:v>
                </c:pt>
                <c:pt idx="856">
                  <c:v>3.1760925925925929E-2</c:v>
                </c:pt>
                <c:pt idx="857">
                  <c:v>3.179694444444444E-2</c:v>
                </c:pt>
                <c:pt idx="858">
                  <c:v>3.1832719907407409E-2</c:v>
                </c:pt>
                <c:pt idx="859">
                  <c:v>3.1868645833333334E-2</c:v>
                </c:pt>
                <c:pt idx="860">
                  <c:v>3.1905671296296297E-2</c:v>
                </c:pt>
                <c:pt idx="861">
                  <c:v>3.1942673611111111E-2</c:v>
                </c:pt>
                <c:pt idx="862">
                  <c:v>3.1978587962962962E-2</c:v>
                </c:pt>
                <c:pt idx="863">
                  <c:v>3.2013344907407405E-2</c:v>
                </c:pt>
                <c:pt idx="864">
                  <c:v>3.2050289351851856E-2</c:v>
                </c:pt>
                <c:pt idx="865">
                  <c:v>3.2086134259259262E-2</c:v>
                </c:pt>
                <c:pt idx="866">
                  <c:v>3.2123148148148151E-2</c:v>
                </c:pt>
                <c:pt idx="867">
                  <c:v>3.2160196759259255E-2</c:v>
                </c:pt>
                <c:pt idx="868">
                  <c:v>3.219607638888889E-2</c:v>
                </c:pt>
                <c:pt idx="869">
                  <c:v>3.2233136574074076E-2</c:v>
                </c:pt>
                <c:pt idx="870">
                  <c:v>3.2270208333333335E-2</c:v>
                </c:pt>
                <c:pt idx="871">
                  <c:v>3.2306018518518519E-2</c:v>
                </c:pt>
                <c:pt idx="872">
                  <c:v>3.234306712962963E-2</c:v>
                </c:pt>
                <c:pt idx="873">
                  <c:v>3.2380185185185185E-2</c:v>
                </c:pt>
                <c:pt idx="874">
                  <c:v>3.2417037037037043E-2</c:v>
                </c:pt>
                <c:pt idx="875">
                  <c:v>3.2454224537037037E-2</c:v>
                </c:pt>
                <c:pt idx="876">
                  <c:v>3.2490092592592591E-2</c:v>
                </c:pt>
                <c:pt idx="877">
                  <c:v>3.2528252314814814E-2</c:v>
                </c:pt>
                <c:pt idx="878">
                  <c:v>3.256528935185185E-2</c:v>
                </c:pt>
                <c:pt idx="879">
                  <c:v>3.2601064814814812E-2</c:v>
                </c:pt>
                <c:pt idx="880">
                  <c:v>3.2638229166666664E-2</c:v>
                </c:pt>
                <c:pt idx="881">
                  <c:v>3.2674120370370367E-2</c:v>
                </c:pt>
                <c:pt idx="882">
                  <c:v>3.2710949074074076E-2</c:v>
                </c:pt>
                <c:pt idx="883">
                  <c:v>3.2746990740740743E-2</c:v>
                </c:pt>
                <c:pt idx="884">
                  <c:v>3.2785127314814817E-2</c:v>
                </c:pt>
                <c:pt idx="885">
                  <c:v>3.2822222222222225E-2</c:v>
                </c:pt>
                <c:pt idx="886">
                  <c:v>3.2860254629629632E-2</c:v>
                </c:pt>
                <c:pt idx="887">
                  <c:v>3.289740740740741E-2</c:v>
                </c:pt>
                <c:pt idx="888">
                  <c:v>3.2933333333333335E-2</c:v>
                </c:pt>
                <c:pt idx="889">
                  <c:v>3.2970266203703705E-2</c:v>
                </c:pt>
                <c:pt idx="890">
                  <c:v>3.3008472222222224E-2</c:v>
                </c:pt>
                <c:pt idx="891">
                  <c:v>3.3044432870370372E-2</c:v>
                </c:pt>
                <c:pt idx="892">
                  <c:v>3.3082569444444446E-2</c:v>
                </c:pt>
                <c:pt idx="893">
                  <c:v>3.3118530092592594E-2</c:v>
                </c:pt>
                <c:pt idx="894">
                  <c:v>3.3155497685185185E-2</c:v>
                </c:pt>
                <c:pt idx="895">
                  <c:v>3.3193657407407408E-2</c:v>
                </c:pt>
                <c:pt idx="896">
                  <c:v>3.3230694444444445E-2</c:v>
                </c:pt>
                <c:pt idx="897">
                  <c:v>3.3266562499999999E-2</c:v>
                </c:pt>
                <c:pt idx="898">
                  <c:v>3.3303692129629629E-2</c:v>
                </c:pt>
                <c:pt idx="899">
                  <c:v>3.3339456018518517E-2</c:v>
                </c:pt>
                <c:pt idx="900">
                  <c:v>3.3376458333333338E-2</c:v>
                </c:pt>
                <c:pt idx="901">
                  <c:v>3.341233796296296E-2</c:v>
                </c:pt>
                <c:pt idx="902">
                  <c:v>3.3449398148148145E-2</c:v>
                </c:pt>
                <c:pt idx="903">
                  <c:v>3.348641203703704E-2</c:v>
                </c:pt>
                <c:pt idx="904">
                  <c:v>3.3524548611111114E-2</c:v>
                </c:pt>
                <c:pt idx="905">
                  <c:v>3.3561689814814818E-2</c:v>
                </c:pt>
                <c:pt idx="906">
                  <c:v>3.3597557870370366E-2</c:v>
                </c:pt>
                <c:pt idx="907">
                  <c:v>3.3635717592592596E-2</c:v>
                </c:pt>
                <c:pt idx="908">
                  <c:v>3.3672662037037039E-2</c:v>
                </c:pt>
                <c:pt idx="909">
                  <c:v>3.3709837962962959E-2</c:v>
                </c:pt>
                <c:pt idx="910">
                  <c:v>3.3748009259259255E-2</c:v>
                </c:pt>
                <c:pt idx="911">
                  <c:v>3.3784953703703706E-2</c:v>
                </c:pt>
                <c:pt idx="912">
                  <c:v>3.3822083333333336E-2</c:v>
                </c:pt>
                <c:pt idx="913">
                  <c:v>3.3859074074074076E-2</c:v>
                </c:pt>
                <c:pt idx="914">
                  <c:v>3.3894930555555557E-2</c:v>
                </c:pt>
                <c:pt idx="915">
                  <c:v>3.3933159722222224E-2</c:v>
                </c:pt>
                <c:pt idx="916">
                  <c:v>3.3970092592592593E-2</c:v>
                </c:pt>
                <c:pt idx="917">
                  <c:v>3.4007094907407408E-2</c:v>
                </c:pt>
                <c:pt idx="918">
                  <c:v>3.4044212962962957E-2</c:v>
                </c:pt>
                <c:pt idx="919">
                  <c:v>3.4081377314814816E-2</c:v>
                </c:pt>
                <c:pt idx="920">
                  <c:v>3.4117037037037036E-2</c:v>
                </c:pt>
                <c:pt idx="921">
                  <c:v>3.4154201388888888E-2</c:v>
                </c:pt>
                <c:pt idx="922">
                  <c:v>3.4188969907407406E-2</c:v>
                </c:pt>
                <c:pt idx="923">
                  <c:v>3.4225949074074079E-2</c:v>
                </c:pt>
                <c:pt idx="924">
                  <c:v>3.4263032407407405E-2</c:v>
                </c:pt>
                <c:pt idx="925">
                  <c:v>3.4299976851851856E-2</c:v>
                </c:pt>
                <c:pt idx="926">
                  <c:v>3.4338148148148152E-2</c:v>
                </c:pt>
                <c:pt idx="927">
                  <c:v>3.4375196759259256E-2</c:v>
                </c:pt>
                <c:pt idx="928">
                  <c:v>3.4412152777777781E-2</c:v>
                </c:pt>
                <c:pt idx="929">
                  <c:v>3.4449363425925923E-2</c:v>
                </c:pt>
                <c:pt idx="930">
                  <c:v>3.448739583333333E-2</c:v>
                </c:pt>
                <c:pt idx="931">
                  <c:v>3.4524537037037041E-2</c:v>
                </c:pt>
                <c:pt idx="932">
                  <c:v>3.4561562499999997E-2</c:v>
                </c:pt>
                <c:pt idx="933">
                  <c:v>3.459864583333333E-2</c:v>
                </c:pt>
                <c:pt idx="934">
                  <c:v>3.4636643518518521E-2</c:v>
                </c:pt>
                <c:pt idx="935">
                  <c:v>3.46737037037037E-2</c:v>
                </c:pt>
                <c:pt idx="936">
                  <c:v>3.4710752314814818E-2</c:v>
                </c:pt>
                <c:pt idx="937">
                  <c:v>3.4747835648148151E-2</c:v>
                </c:pt>
                <c:pt idx="938">
                  <c:v>3.4786018518518522E-2</c:v>
                </c:pt>
                <c:pt idx="939">
                  <c:v>3.4822997685185188E-2</c:v>
                </c:pt>
                <c:pt idx="940">
                  <c:v>3.4860081018518521E-2</c:v>
                </c:pt>
                <c:pt idx="941">
                  <c:v>3.4897037037037039E-2</c:v>
                </c:pt>
                <c:pt idx="942">
                  <c:v>3.4934120370370365E-2</c:v>
                </c:pt>
                <c:pt idx="943">
                  <c:v>3.4971261574074076E-2</c:v>
                </c:pt>
                <c:pt idx="944">
                  <c:v>3.5008298611111106E-2</c:v>
                </c:pt>
                <c:pt idx="945">
                  <c:v>3.5045277777777779E-2</c:v>
                </c:pt>
                <c:pt idx="946">
                  <c:v>3.5082326388888883E-2</c:v>
                </c:pt>
                <c:pt idx="947">
                  <c:v>3.5119340277777779E-2</c:v>
                </c:pt>
                <c:pt idx="948">
                  <c:v>3.5156342592592586E-2</c:v>
                </c:pt>
                <c:pt idx="949">
                  <c:v>3.5193449074074075E-2</c:v>
                </c:pt>
                <c:pt idx="950">
                  <c:v>3.5230451388888889E-2</c:v>
                </c:pt>
                <c:pt idx="951">
                  <c:v>3.52675E-2</c:v>
                </c:pt>
                <c:pt idx="952">
                  <c:v>3.5304525462962963E-2</c:v>
                </c:pt>
                <c:pt idx="953">
                  <c:v>3.534275462962963E-2</c:v>
                </c:pt>
                <c:pt idx="954">
                  <c:v>3.5379722222222222E-2</c:v>
                </c:pt>
                <c:pt idx="955">
                  <c:v>3.5417986111111112E-2</c:v>
                </c:pt>
                <c:pt idx="956">
                  <c:v>3.5454826388888888E-2</c:v>
                </c:pt>
                <c:pt idx="957">
                  <c:v>3.5493194444444445E-2</c:v>
                </c:pt>
                <c:pt idx="958">
                  <c:v>3.5530127314814815E-2</c:v>
                </c:pt>
                <c:pt idx="959">
                  <c:v>3.5567164351851852E-2</c:v>
                </c:pt>
                <c:pt idx="960">
                  <c:v>3.5603067129629629E-2</c:v>
                </c:pt>
                <c:pt idx="961">
                  <c:v>3.5641145833333339E-2</c:v>
                </c:pt>
                <c:pt idx="962">
                  <c:v>3.5678321759259259E-2</c:v>
                </c:pt>
                <c:pt idx="963">
                  <c:v>3.5715335648148154E-2</c:v>
                </c:pt>
                <c:pt idx="964">
                  <c:v>3.5751180555555553E-2</c:v>
                </c:pt>
                <c:pt idx="965">
                  <c:v>3.5788182870370375E-2</c:v>
                </c:pt>
                <c:pt idx="966">
                  <c:v>3.5823946759259255E-2</c:v>
                </c:pt>
                <c:pt idx="967">
                  <c:v>3.5858726851851853E-2</c:v>
                </c:pt>
                <c:pt idx="968">
                  <c:v>3.5894652777777779E-2</c:v>
                </c:pt>
                <c:pt idx="969">
                  <c:v>3.592929398148148E-2</c:v>
                </c:pt>
                <c:pt idx="970">
                  <c:v>3.5964074074074072E-2</c:v>
                </c:pt>
                <c:pt idx="971">
                  <c:v>3.6000995370370374E-2</c:v>
                </c:pt>
                <c:pt idx="972">
                  <c:v>3.6037013888888893E-2</c:v>
                </c:pt>
                <c:pt idx="973">
                  <c:v>3.6072858796296299E-2</c:v>
                </c:pt>
                <c:pt idx="974">
                  <c:v>3.6108761574074076E-2</c:v>
                </c:pt>
                <c:pt idx="975">
                  <c:v>3.6144606481481482E-2</c:v>
                </c:pt>
                <c:pt idx="976">
                  <c:v>3.618037037037037E-2</c:v>
                </c:pt>
                <c:pt idx="977">
                  <c:v>3.6216307870370369E-2</c:v>
                </c:pt>
                <c:pt idx="978">
                  <c:v>3.6252314814814814E-2</c:v>
                </c:pt>
                <c:pt idx="979">
                  <c:v>3.6288113425925923E-2</c:v>
                </c:pt>
                <c:pt idx="980">
                  <c:v>3.6323993055555552E-2</c:v>
                </c:pt>
                <c:pt idx="981">
                  <c:v>3.6359872685185181E-2</c:v>
                </c:pt>
                <c:pt idx="982">
                  <c:v>3.6394641203703705E-2</c:v>
                </c:pt>
                <c:pt idx="983">
                  <c:v>3.6430393518518518E-2</c:v>
                </c:pt>
                <c:pt idx="984">
                  <c:v>3.6467546296296297E-2</c:v>
                </c:pt>
                <c:pt idx="985">
                  <c:v>3.6502094907407405E-2</c:v>
                </c:pt>
                <c:pt idx="986">
                  <c:v>3.653929398148148E-2</c:v>
                </c:pt>
                <c:pt idx="987">
                  <c:v>3.6575196759259264E-2</c:v>
                </c:pt>
                <c:pt idx="988">
                  <c:v>3.6609872685185181E-2</c:v>
                </c:pt>
                <c:pt idx="989">
                  <c:v>3.6646770833333335E-2</c:v>
                </c:pt>
                <c:pt idx="990">
                  <c:v>3.6683981481481484E-2</c:v>
                </c:pt>
                <c:pt idx="991">
                  <c:v>3.6719803240740742E-2</c:v>
                </c:pt>
                <c:pt idx="992">
                  <c:v>3.6756805555555556E-2</c:v>
                </c:pt>
                <c:pt idx="993">
                  <c:v>3.6793865740740742E-2</c:v>
                </c:pt>
                <c:pt idx="994">
                  <c:v>3.6829675925925925E-2</c:v>
                </c:pt>
                <c:pt idx="995">
                  <c:v>3.6865532407407406E-2</c:v>
                </c:pt>
                <c:pt idx="996">
                  <c:v>3.690143518518519E-2</c:v>
                </c:pt>
                <c:pt idx="997">
                  <c:v>3.6936134259259262E-2</c:v>
                </c:pt>
                <c:pt idx="998">
                  <c:v>3.6970868055555557E-2</c:v>
                </c:pt>
                <c:pt idx="999">
                  <c:v>3.7007951388888884E-2</c:v>
                </c:pt>
                <c:pt idx="1000">
                  <c:v>3.7043807870370371E-2</c:v>
                </c:pt>
                <c:pt idx="1001">
                  <c:v>3.7078425925925924E-2</c:v>
                </c:pt>
                <c:pt idx="1002">
                  <c:v>3.7114432870370369E-2</c:v>
                </c:pt>
                <c:pt idx="1003">
                  <c:v>3.7150289351851849E-2</c:v>
                </c:pt>
                <c:pt idx="1004">
                  <c:v>3.7186226851851849E-2</c:v>
                </c:pt>
                <c:pt idx="1005">
                  <c:v>3.7220937500000002E-2</c:v>
                </c:pt>
                <c:pt idx="1006">
                  <c:v>3.7256666666666667E-2</c:v>
                </c:pt>
                <c:pt idx="1007">
                  <c:v>3.7291539351851852E-2</c:v>
                </c:pt>
                <c:pt idx="1008">
                  <c:v>3.7329675925925926E-2</c:v>
                </c:pt>
                <c:pt idx="1009">
                  <c:v>3.7365567129629629E-2</c:v>
                </c:pt>
                <c:pt idx="1010">
                  <c:v>3.7401261574074071E-2</c:v>
                </c:pt>
                <c:pt idx="1011">
                  <c:v>3.7437175925925929E-2</c:v>
                </c:pt>
                <c:pt idx="1012">
                  <c:v>3.7473217592592596E-2</c:v>
                </c:pt>
                <c:pt idx="1013">
                  <c:v>3.7509050925925928E-2</c:v>
                </c:pt>
                <c:pt idx="1014">
                  <c:v>3.7544895833333335E-2</c:v>
                </c:pt>
                <c:pt idx="1015">
                  <c:v>3.7579560185185185E-2</c:v>
                </c:pt>
                <c:pt idx="1016">
                  <c:v>3.7614282407407405E-2</c:v>
                </c:pt>
                <c:pt idx="1017">
                  <c:v>3.7651388888888894E-2</c:v>
                </c:pt>
                <c:pt idx="1018">
                  <c:v>3.7686064814814811E-2</c:v>
                </c:pt>
                <c:pt idx="1019">
                  <c:v>3.7721979166666669E-2</c:v>
                </c:pt>
                <c:pt idx="1020">
                  <c:v>3.775789351851852E-2</c:v>
                </c:pt>
                <c:pt idx="1021">
                  <c:v>3.7793622685185185E-2</c:v>
                </c:pt>
                <c:pt idx="1022">
                  <c:v>3.7830787037037038E-2</c:v>
                </c:pt>
                <c:pt idx="1023">
                  <c:v>3.7866631944444444E-2</c:v>
                </c:pt>
                <c:pt idx="1024">
                  <c:v>3.7903622685185191E-2</c:v>
                </c:pt>
                <c:pt idx="1025">
                  <c:v>3.7939456018518516E-2</c:v>
                </c:pt>
                <c:pt idx="1026">
                  <c:v>3.7975428240740738E-2</c:v>
                </c:pt>
                <c:pt idx="1027">
                  <c:v>3.8011238425925929E-2</c:v>
                </c:pt>
                <c:pt idx="1028">
                  <c:v>3.8047002314814816E-2</c:v>
                </c:pt>
                <c:pt idx="1029">
                  <c:v>3.8082974537037038E-2</c:v>
                </c:pt>
                <c:pt idx="1030">
                  <c:v>3.8120069444444439E-2</c:v>
                </c:pt>
                <c:pt idx="1031">
                  <c:v>3.8155972222222223E-2</c:v>
                </c:pt>
                <c:pt idx="1032">
                  <c:v>3.8191747685185184E-2</c:v>
                </c:pt>
                <c:pt idx="1033">
                  <c:v>3.8228877314814814E-2</c:v>
                </c:pt>
                <c:pt idx="1034">
                  <c:v>3.8264756944444443E-2</c:v>
                </c:pt>
                <c:pt idx="1035">
                  <c:v>3.8301643518518523E-2</c:v>
                </c:pt>
                <c:pt idx="1036">
                  <c:v>3.8338692129629634E-2</c:v>
                </c:pt>
                <c:pt idx="1037">
                  <c:v>3.8374606481481478E-2</c:v>
                </c:pt>
                <c:pt idx="1038">
                  <c:v>3.8411678240740744E-2</c:v>
                </c:pt>
                <c:pt idx="1039">
                  <c:v>3.8447534722222225E-2</c:v>
                </c:pt>
                <c:pt idx="1040">
                  <c:v>3.8483425925925928E-2</c:v>
                </c:pt>
                <c:pt idx="1041">
                  <c:v>3.8519282407407408E-2</c:v>
                </c:pt>
                <c:pt idx="1042">
                  <c:v>3.855511574074074E-2</c:v>
                </c:pt>
                <c:pt idx="1043">
                  <c:v>3.8591030092592592E-2</c:v>
                </c:pt>
                <c:pt idx="1044">
                  <c:v>3.8626979166666665E-2</c:v>
                </c:pt>
                <c:pt idx="1045">
                  <c:v>3.8662858796296294E-2</c:v>
                </c:pt>
                <c:pt idx="1046">
                  <c:v>3.8698564814814811E-2</c:v>
                </c:pt>
                <c:pt idx="1047">
                  <c:v>3.8734560185185181E-2</c:v>
                </c:pt>
                <c:pt idx="1048">
                  <c:v>3.8770486111111113E-2</c:v>
                </c:pt>
                <c:pt idx="1049">
                  <c:v>3.880625E-2</c:v>
                </c:pt>
                <c:pt idx="1050">
                  <c:v>3.8842071759259258E-2</c:v>
                </c:pt>
                <c:pt idx="1051">
                  <c:v>3.8878032407407406E-2</c:v>
                </c:pt>
                <c:pt idx="1052">
                  <c:v>3.8913958333333332E-2</c:v>
                </c:pt>
                <c:pt idx="1053">
                  <c:v>3.8949687500000003E-2</c:v>
                </c:pt>
                <c:pt idx="1054">
                  <c:v>3.8985555555555558E-2</c:v>
                </c:pt>
                <c:pt idx="1055">
                  <c:v>3.9021400462962964E-2</c:v>
                </c:pt>
                <c:pt idx="1056">
                  <c:v>3.9056273148148149E-2</c:v>
                </c:pt>
                <c:pt idx="1057">
                  <c:v>3.9091990740740747E-2</c:v>
                </c:pt>
                <c:pt idx="1058">
                  <c:v>3.9128009259259258E-2</c:v>
                </c:pt>
                <c:pt idx="1059">
                  <c:v>3.9163912037037042E-2</c:v>
                </c:pt>
                <c:pt idx="1060">
                  <c:v>3.9198530092592596E-2</c:v>
                </c:pt>
                <c:pt idx="1061">
                  <c:v>3.9235567129629632E-2</c:v>
                </c:pt>
                <c:pt idx="1062">
                  <c:v>3.9271550925925928E-2</c:v>
                </c:pt>
                <c:pt idx="1063">
                  <c:v>3.9306157407407408E-2</c:v>
                </c:pt>
                <c:pt idx="1064">
                  <c:v>3.9342048611111111E-2</c:v>
                </c:pt>
                <c:pt idx="1065">
                  <c:v>3.9377951388888895E-2</c:v>
                </c:pt>
                <c:pt idx="1066">
                  <c:v>3.9413726851851856E-2</c:v>
                </c:pt>
                <c:pt idx="1067">
                  <c:v>3.9449745370370375E-2</c:v>
                </c:pt>
                <c:pt idx="1068">
                  <c:v>3.9485509259259262E-2</c:v>
                </c:pt>
                <c:pt idx="1069">
                  <c:v>3.9520370370370372E-2</c:v>
                </c:pt>
                <c:pt idx="1070">
                  <c:v>3.9557268518518519E-2</c:v>
                </c:pt>
                <c:pt idx="1071">
                  <c:v>3.9593229166666667E-2</c:v>
                </c:pt>
                <c:pt idx="1072">
                  <c:v>3.9627905092592591E-2</c:v>
                </c:pt>
                <c:pt idx="1073">
                  <c:v>3.9662615740740745E-2</c:v>
                </c:pt>
                <c:pt idx="1074">
                  <c:v>3.9698425925925929E-2</c:v>
                </c:pt>
                <c:pt idx="1075">
                  <c:v>3.9734351851851854E-2</c:v>
                </c:pt>
                <c:pt idx="1076">
                  <c:v>3.9768958333333333E-2</c:v>
                </c:pt>
                <c:pt idx="1077">
                  <c:v>3.9804849537037036E-2</c:v>
                </c:pt>
                <c:pt idx="1078">
                  <c:v>3.9839641203703709E-2</c:v>
                </c:pt>
                <c:pt idx="1079">
                  <c:v>3.9875462962962967E-2</c:v>
                </c:pt>
                <c:pt idx="1080">
                  <c:v>3.9911504629629627E-2</c:v>
                </c:pt>
                <c:pt idx="1081">
                  <c:v>3.9947384259259262E-2</c:v>
                </c:pt>
                <c:pt idx="1082">
                  <c:v>3.9984340277777773E-2</c:v>
                </c:pt>
                <c:pt idx="1083">
                  <c:v>4.0020104166666667E-2</c:v>
                </c:pt>
                <c:pt idx="1084">
                  <c:v>4.0054988425925926E-2</c:v>
                </c:pt>
                <c:pt idx="1085">
                  <c:v>4.0090740740740739E-2</c:v>
                </c:pt>
                <c:pt idx="1086">
                  <c:v>4.0126759259259258E-2</c:v>
                </c:pt>
                <c:pt idx="1087">
                  <c:v>4.016259259259259E-2</c:v>
                </c:pt>
                <c:pt idx="1088">
                  <c:v>4.0197280092592595E-2</c:v>
                </c:pt>
                <c:pt idx="1089">
                  <c:v>4.0234270833333335E-2</c:v>
                </c:pt>
                <c:pt idx="1090">
                  <c:v>4.0270127314814809E-2</c:v>
                </c:pt>
                <c:pt idx="1091">
                  <c:v>4.0304965277777778E-2</c:v>
                </c:pt>
                <c:pt idx="1092">
                  <c:v>4.0340729166666665E-2</c:v>
                </c:pt>
                <c:pt idx="1093">
                  <c:v>4.0376643518518517E-2</c:v>
                </c:pt>
                <c:pt idx="1094">
                  <c:v>4.0412465277777775E-2</c:v>
                </c:pt>
                <c:pt idx="1095">
                  <c:v>4.0448472222222226E-2</c:v>
                </c:pt>
                <c:pt idx="1096">
                  <c:v>4.0483136574074076E-2</c:v>
                </c:pt>
                <c:pt idx="1097">
                  <c:v>4.0518888888888889E-2</c:v>
                </c:pt>
                <c:pt idx="1098">
                  <c:v>4.0555972222222222E-2</c:v>
                </c:pt>
                <c:pt idx="1099">
                  <c:v>4.0593101851851852E-2</c:v>
                </c:pt>
                <c:pt idx="1100">
                  <c:v>4.0628831018518517E-2</c:v>
                </c:pt>
                <c:pt idx="1101">
                  <c:v>4.0663668981481486E-2</c:v>
                </c:pt>
                <c:pt idx="1102">
                  <c:v>4.0699421296296293E-2</c:v>
                </c:pt>
                <c:pt idx="1103">
                  <c:v>4.073414351851852E-2</c:v>
                </c:pt>
                <c:pt idx="1104">
                  <c:v>4.0770069444444446E-2</c:v>
                </c:pt>
                <c:pt idx="1105">
                  <c:v>4.080598379629629E-2</c:v>
                </c:pt>
                <c:pt idx="1106">
                  <c:v>4.0841770833333339E-2</c:v>
                </c:pt>
                <c:pt idx="1107">
                  <c:v>4.0877696759259258E-2</c:v>
                </c:pt>
                <c:pt idx="1108">
                  <c:v>4.0913645833333331E-2</c:v>
                </c:pt>
                <c:pt idx="1109">
                  <c:v>4.0949421296296293E-2</c:v>
                </c:pt>
                <c:pt idx="1110">
                  <c:v>4.0985219907407409E-2</c:v>
                </c:pt>
                <c:pt idx="1111">
                  <c:v>4.1020046296296291E-2</c:v>
                </c:pt>
                <c:pt idx="1112">
                  <c:v>4.1055914351851852E-2</c:v>
                </c:pt>
                <c:pt idx="1113">
                  <c:v>4.1091689814814814E-2</c:v>
                </c:pt>
                <c:pt idx="1114">
                  <c:v>4.112773148148148E-2</c:v>
                </c:pt>
                <c:pt idx="1115">
                  <c:v>4.1163553240740745E-2</c:v>
                </c:pt>
                <c:pt idx="1116">
                  <c:v>4.1200497685185182E-2</c:v>
                </c:pt>
                <c:pt idx="1117">
                  <c:v>4.123521990740741E-2</c:v>
                </c:pt>
                <c:pt idx="1118">
                  <c:v>4.1271192129629632E-2</c:v>
                </c:pt>
                <c:pt idx="1119">
                  <c:v>4.1307129629629631E-2</c:v>
                </c:pt>
                <c:pt idx="1120">
                  <c:v>4.1343981481481482E-2</c:v>
                </c:pt>
                <c:pt idx="1121">
                  <c:v>4.1379884259259259E-2</c:v>
                </c:pt>
                <c:pt idx="1122">
                  <c:v>4.1414722222222221E-2</c:v>
                </c:pt>
                <c:pt idx="1123">
                  <c:v>4.1451689814814813E-2</c:v>
                </c:pt>
                <c:pt idx="1124">
                  <c:v>4.14875462962963E-2</c:v>
                </c:pt>
                <c:pt idx="1125">
                  <c:v>4.1524606481481478E-2</c:v>
                </c:pt>
                <c:pt idx="1126">
                  <c:v>4.1560462962962966E-2</c:v>
                </c:pt>
                <c:pt idx="1127">
                  <c:v>4.1596377314814817E-2</c:v>
                </c:pt>
                <c:pt idx="1128">
                  <c:v>4.1632222222222223E-2</c:v>
                </c:pt>
                <c:pt idx="1129">
                  <c:v>4.1668043981481488E-2</c:v>
                </c:pt>
                <c:pt idx="1130">
                  <c:v>4.1705173611111111E-2</c:v>
                </c:pt>
                <c:pt idx="1131">
                  <c:v>4.1740983796296295E-2</c:v>
                </c:pt>
                <c:pt idx="1132">
                  <c:v>4.1776886574074072E-2</c:v>
                </c:pt>
                <c:pt idx="1133">
                  <c:v>4.1811504629629632E-2</c:v>
                </c:pt>
                <c:pt idx="1134">
                  <c:v>4.1846331018518514E-2</c:v>
                </c:pt>
                <c:pt idx="1135">
                  <c:v>4.1880972222222222E-2</c:v>
                </c:pt>
                <c:pt idx="1136">
                  <c:v>4.191797453703703E-2</c:v>
                </c:pt>
                <c:pt idx="1137">
                  <c:v>4.1952824074074073E-2</c:v>
                </c:pt>
                <c:pt idx="1138">
                  <c:v>4.1988506944444448E-2</c:v>
                </c:pt>
                <c:pt idx="1139">
                  <c:v>4.2024560185185182E-2</c:v>
                </c:pt>
                <c:pt idx="1140">
                  <c:v>4.2060300925925921E-2</c:v>
                </c:pt>
                <c:pt idx="1141">
                  <c:v>4.2096284722222217E-2</c:v>
                </c:pt>
                <c:pt idx="1142">
                  <c:v>4.2132141203703705E-2</c:v>
                </c:pt>
                <c:pt idx="1143">
                  <c:v>4.2167951388888895E-2</c:v>
                </c:pt>
                <c:pt idx="1144">
                  <c:v>4.2203912037037043E-2</c:v>
                </c:pt>
                <c:pt idx="1145">
                  <c:v>4.2240891203703702E-2</c:v>
                </c:pt>
                <c:pt idx="1146">
                  <c:v>4.2276782407407405E-2</c:v>
                </c:pt>
                <c:pt idx="1147">
                  <c:v>4.2311516203703707E-2</c:v>
                </c:pt>
                <c:pt idx="1148">
                  <c:v>4.2347326388888891E-2</c:v>
                </c:pt>
                <c:pt idx="1149">
                  <c:v>4.2384351851851854E-2</c:v>
                </c:pt>
                <c:pt idx="1150">
                  <c:v>4.2420312500000001E-2</c:v>
                </c:pt>
                <c:pt idx="1151">
                  <c:v>4.2457361111111112E-2</c:v>
                </c:pt>
                <c:pt idx="1152">
                  <c:v>4.2493217592592593E-2</c:v>
                </c:pt>
                <c:pt idx="1153">
                  <c:v>4.2529016203703703E-2</c:v>
                </c:pt>
                <c:pt idx="1154">
                  <c:v>4.2566041666666665E-2</c:v>
                </c:pt>
                <c:pt idx="1155">
                  <c:v>4.2601921296296301E-2</c:v>
                </c:pt>
                <c:pt idx="1156">
                  <c:v>4.2637847222222219E-2</c:v>
                </c:pt>
                <c:pt idx="1157">
                  <c:v>4.2673680555555558E-2</c:v>
                </c:pt>
                <c:pt idx="1158">
                  <c:v>4.2708553240740743E-2</c:v>
                </c:pt>
                <c:pt idx="1159">
                  <c:v>4.2745509259259261E-2</c:v>
                </c:pt>
                <c:pt idx="1160">
                  <c:v>4.2781296296296296E-2</c:v>
                </c:pt>
                <c:pt idx="1161">
                  <c:v>4.2817268518518518E-2</c:v>
                </c:pt>
                <c:pt idx="1162">
                  <c:v>4.2855416666666667E-2</c:v>
                </c:pt>
                <c:pt idx="1163">
                  <c:v>4.2891354166666666E-2</c:v>
                </c:pt>
                <c:pt idx="1164">
                  <c:v>4.2926053240740746E-2</c:v>
                </c:pt>
                <c:pt idx="1165">
                  <c:v>4.2962905092592589E-2</c:v>
                </c:pt>
                <c:pt idx="1166">
                  <c:v>4.2998831018518514E-2</c:v>
                </c:pt>
                <c:pt idx="1167">
                  <c:v>4.3033506944444438E-2</c:v>
                </c:pt>
                <c:pt idx="1168">
                  <c:v>4.3068356481481489E-2</c:v>
                </c:pt>
                <c:pt idx="1169">
                  <c:v>4.3104143518518517E-2</c:v>
                </c:pt>
                <c:pt idx="1170">
                  <c:v>4.3141134259259258E-2</c:v>
                </c:pt>
                <c:pt idx="1171">
                  <c:v>4.3177048611111109E-2</c:v>
                </c:pt>
                <c:pt idx="1172">
                  <c:v>4.321296296296296E-2</c:v>
                </c:pt>
                <c:pt idx="1173">
                  <c:v>4.3250104166666664E-2</c:v>
                </c:pt>
                <c:pt idx="1174">
                  <c:v>4.3284756944444447E-2</c:v>
                </c:pt>
                <c:pt idx="1175">
                  <c:v>4.3320543981481476E-2</c:v>
                </c:pt>
                <c:pt idx="1176">
                  <c:v>4.3356400462962963E-2</c:v>
                </c:pt>
                <c:pt idx="1177">
                  <c:v>4.339357638888889E-2</c:v>
                </c:pt>
                <c:pt idx="1178">
                  <c:v>4.342829861111111E-2</c:v>
                </c:pt>
                <c:pt idx="1179">
                  <c:v>4.3464108796296301E-2</c:v>
                </c:pt>
                <c:pt idx="1180">
                  <c:v>4.3501111111111108E-2</c:v>
                </c:pt>
                <c:pt idx="1181">
                  <c:v>4.3537013888888892E-2</c:v>
                </c:pt>
                <c:pt idx="1182">
                  <c:v>4.3572951388888892E-2</c:v>
                </c:pt>
                <c:pt idx="1183">
                  <c:v>4.3609895833333336E-2</c:v>
                </c:pt>
                <c:pt idx="1184">
                  <c:v>4.3646979166666662E-2</c:v>
                </c:pt>
                <c:pt idx="1185">
                  <c:v>4.3684039351851854E-2</c:v>
                </c:pt>
                <c:pt idx="1186">
                  <c:v>4.3722129629629632E-2</c:v>
                </c:pt>
              </c:numCache>
            </c:numRef>
          </c:cat>
          <c:val>
            <c:numRef>
              <c:f>[0]!HRData11</c:f>
              <c:numCache>
                <c:formatCode>General</c:formatCode>
                <c:ptCount val="1188"/>
                <c:pt idx="0">
                  <c:v>0</c:v>
                </c:pt>
                <c:pt idx="1">
                  <c:v>177.95</c:v>
                </c:pt>
                <c:pt idx="2">
                  <c:v>177.95</c:v>
                </c:pt>
                <c:pt idx="3">
                  <c:v>177.95</c:v>
                </c:pt>
                <c:pt idx="4">
                  <c:v>177.95</c:v>
                </c:pt>
                <c:pt idx="5">
                  <c:v>177.95</c:v>
                </c:pt>
                <c:pt idx="6">
                  <c:v>177.95</c:v>
                </c:pt>
                <c:pt idx="7">
                  <c:v>177.95</c:v>
                </c:pt>
                <c:pt idx="8">
                  <c:v>177.95</c:v>
                </c:pt>
                <c:pt idx="9">
                  <c:v>177.95</c:v>
                </c:pt>
                <c:pt idx="10">
                  <c:v>177.95</c:v>
                </c:pt>
                <c:pt idx="11">
                  <c:v>177.95</c:v>
                </c:pt>
                <c:pt idx="12">
                  <c:v>177.95</c:v>
                </c:pt>
                <c:pt idx="13">
                  <c:v>177.95</c:v>
                </c:pt>
                <c:pt idx="14">
                  <c:v>177.95</c:v>
                </c:pt>
                <c:pt idx="15">
                  <c:v>177.95</c:v>
                </c:pt>
                <c:pt idx="16">
                  <c:v>177.95</c:v>
                </c:pt>
                <c:pt idx="17">
                  <c:v>177.95</c:v>
                </c:pt>
                <c:pt idx="18">
                  <c:v>177.95</c:v>
                </c:pt>
                <c:pt idx="19">
                  <c:v>177.95</c:v>
                </c:pt>
                <c:pt idx="20">
                  <c:v>177.95</c:v>
                </c:pt>
                <c:pt idx="21">
                  <c:v>177.95</c:v>
                </c:pt>
                <c:pt idx="22">
                  <c:v>177.95</c:v>
                </c:pt>
                <c:pt idx="23">
                  <c:v>177.95</c:v>
                </c:pt>
                <c:pt idx="24">
                  <c:v>177.95</c:v>
                </c:pt>
                <c:pt idx="25">
                  <c:v>177.95</c:v>
                </c:pt>
                <c:pt idx="26">
                  <c:v>177.95</c:v>
                </c:pt>
                <c:pt idx="27">
                  <c:v>177.95</c:v>
                </c:pt>
                <c:pt idx="28">
                  <c:v>177.95</c:v>
                </c:pt>
                <c:pt idx="29">
                  <c:v>177.95</c:v>
                </c:pt>
                <c:pt idx="30">
                  <c:v>177.95</c:v>
                </c:pt>
                <c:pt idx="31">
                  <c:v>177.95</c:v>
                </c:pt>
                <c:pt idx="32">
                  <c:v>177.95</c:v>
                </c:pt>
                <c:pt idx="33">
                  <c:v>177.95</c:v>
                </c:pt>
                <c:pt idx="34">
                  <c:v>177.95</c:v>
                </c:pt>
                <c:pt idx="35">
                  <c:v>177.95</c:v>
                </c:pt>
                <c:pt idx="36">
                  <c:v>177.95</c:v>
                </c:pt>
                <c:pt idx="37">
                  <c:v>177.95</c:v>
                </c:pt>
                <c:pt idx="38">
                  <c:v>177.95</c:v>
                </c:pt>
                <c:pt idx="39">
                  <c:v>177.95</c:v>
                </c:pt>
                <c:pt idx="40">
                  <c:v>177.95</c:v>
                </c:pt>
                <c:pt idx="41">
                  <c:v>177.95</c:v>
                </c:pt>
                <c:pt idx="42">
                  <c:v>177.95</c:v>
                </c:pt>
                <c:pt idx="43">
                  <c:v>177.95</c:v>
                </c:pt>
                <c:pt idx="44">
                  <c:v>177.95</c:v>
                </c:pt>
                <c:pt idx="45">
                  <c:v>177.95</c:v>
                </c:pt>
                <c:pt idx="46">
                  <c:v>177.95</c:v>
                </c:pt>
                <c:pt idx="47">
                  <c:v>177.95</c:v>
                </c:pt>
                <c:pt idx="48">
                  <c:v>177.95</c:v>
                </c:pt>
                <c:pt idx="49">
                  <c:v>177.95</c:v>
                </c:pt>
                <c:pt idx="50">
                  <c:v>177.95</c:v>
                </c:pt>
                <c:pt idx="51">
                  <c:v>177.95</c:v>
                </c:pt>
                <c:pt idx="52">
                  <c:v>177.95</c:v>
                </c:pt>
                <c:pt idx="53">
                  <c:v>177.95</c:v>
                </c:pt>
                <c:pt idx="54">
                  <c:v>177.95</c:v>
                </c:pt>
                <c:pt idx="55">
                  <c:v>177.95</c:v>
                </c:pt>
                <c:pt idx="56">
                  <c:v>177.95</c:v>
                </c:pt>
                <c:pt idx="57">
                  <c:v>177.95</c:v>
                </c:pt>
                <c:pt idx="58">
                  <c:v>177.95</c:v>
                </c:pt>
                <c:pt idx="59">
                  <c:v>177.95</c:v>
                </c:pt>
                <c:pt idx="60">
                  <c:v>177.95</c:v>
                </c:pt>
                <c:pt idx="61">
                  <c:v>177.95</c:v>
                </c:pt>
                <c:pt idx="62">
                  <c:v>177.95</c:v>
                </c:pt>
                <c:pt idx="63">
                  <c:v>177.95</c:v>
                </c:pt>
                <c:pt idx="64">
                  <c:v>177.95</c:v>
                </c:pt>
                <c:pt idx="65">
                  <c:v>177.95</c:v>
                </c:pt>
                <c:pt idx="66">
                  <c:v>177.95</c:v>
                </c:pt>
                <c:pt idx="67">
                  <c:v>177.95</c:v>
                </c:pt>
                <c:pt idx="68">
                  <c:v>177.95</c:v>
                </c:pt>
                <c:pt idx="69">
                  <c:v>177.95</c:v>
                </c:pt>
                <c:pt idx="70">
                  <c:v>177.95</c:v>
                </c:pt>
                <c:pt idx="71">
                  <c:v>177.95</c:v>
                </c:pt>
                <c:pt idx="72">
                  <c:v>177.95</c:v>
                </c:pt>
                <c:pt idx="73">
                  <c:v>177.95</c:v>
                </c:pt>
                <c:pt idx="74">
                  <c:v>177.95</c:v>
                </c:pt>
                <c:pt idx="75">
                  <c:v>177.95</c:v>
                </c:pt>
                <c:pt idx="76">
                  <c:v>177.95</c:v>
                </c:pt>
                <c:pt idx="77">
                  <c:v>177.95</c:v>
                </c:pt>
                <c:pt idx="78">
                  <c:v>177.95</c:v>
                </c:pt>
                <c:pt idx="79">
                  <c:v>177.95</c:v>
                </c:pt>
                <c:pt idx="80">
                  <c:v>177.95</c:v>
                </c:pt>
                <c:pt idx="81">
                  <c:v>177.95</c:v>
                </c:pt>
                <c:pt idx="82">
                  <c:v>177.95</c:v>
                </c:pt>
                <c:pt idx="83">
                  <c:v>177.95</c:v>
                </c:pt>
                <c:pt idx="84">
                  <c:v>177.95</c:v>
                </c:pt>
                <c:pt idx="85">
                  <c:v>177.95</c:v>
                </c:pt>
                <c:pt idx="86">
                  <c:v>177.95</c:v>
                </c:pt>
                <c:pt idx="87">
                  <c:v>177.95</c:v>
                </c:pt>
                <c:pt idx="88">
                  <c:v>177.95</c:v>
                </c:pt>
                <c:pt idx="89">
                  <c:v>177.95</c:v>
                </c:pt>
                <c:pt idx="90">
                  <c:v>177.95</c:v>
                </c:pt>
                <c:pt idx="91">
                  <c:v>177.95</c:v>
                </c:pt>
                <c:pt idx="92">
                  <c:v>177.95</c:v>
                </c:pt>
                <c:pt idx="93">
                  <c:v>177.95</c:v>
                </c:pt>
                <c:pt idx="94">
                  <c:v>177.95</c:v>
                </c:pt>
                <c:pt idx="95">
                  <c:v>177.95</c:v>
                </c:pt>
                <c:pt idx="96">
                  <c:v>177.95</c:v>
                </c:pt>
                <c:pt idx="97">
                  <c:v>177.95</c:v>
                </c:pt>
                <c:pt idx="98">
                  <c:v>177.95</c:v>
                </c:pt>
                <c:pt idx="99">
                  <c:v>177.95</c:v>
                </c:pt>
                <c:pt idx="100">
                  <c:v>177.95</c:v>
                </c:pt>
                <c:pt idx="101">
                  <c:v>177.95</c:v>
                </c:pt>
                <c:pt idx="102">
                  <c:v>177.95</c:v>
                </c:pt>
                <c:pt idx="103">
                  <c:v>177.95</c:v>
                </c:pt>
                <c:pt idx="104">
                  <c:v>177.95</c:v>
                </c:pt>
                <c:pt idx="105">
                  <c:v>177.95</c:v>
                </c:pt>
                <c:pt idx="106">
                  <c:v>177.95</c:v>
                </c:pt>
                <c:pt idx="107">
                  <c:v>177.95</c:v>
                </c:pt>
                <c:pt idx="108">
                  <c:v>177.95</c:v>
                </c:pt>
                <c:pt idx="109">
                  <c:v>177.95</c:v>
                </c:pt>
                <c:pt idx="110">
                  <c:v>177.95</c:v>
                </c:pt>
                <c:pt idx="111">
                  <c:v>177.95</c:v>
                </c:pt>
                <c:pt idx="112">
                  <c:v>177.95</c:v>
                </c:pt>
                <c:pt idx="113">
                  <c:v>177.95</c:v>
                </c:pt>
                <c:pt idx="114">
                  <c:v>177.95</c:v>
                </c:pt>
                <c:pt idx="115">
                  <c:v>177.95</c:v>
                </c:pt>
                <c:pt idx="116">
                  <c:v>177.95</c:v>
                </c:pt>
                <c:pt idx="117">
                  <c:v>177.95</c:v>
                </c:pt>
                <c:pt idx="118">
                  <c:v>177.95</c:v>
                </c:pt>
                <c:pt idx="119">
                  <c:v>177.95</c:v>
                </c:pt>
                <c:pt idx="120">
                  <c:v>177.95</c:v>
                </c:pt>
                <c:pt idx="121">
                  <c:v>177.95</c:v>
                </c:pt>
                <c:pt idx="122">
                  <c:v>177.95</c:v>
                </c:pt>
                <c:pt idx="123">
                  <c:v>177.95</c:v>
                </c:pt>
                <c:pt idx="124">
                  <c:v>177.95</c:v>
                </c:pt>
                <c:pt idx="125">
                  <c:v>177.95</c:v>
                </c:pt>
                <c:pt idx="126">
                  <c:v>177.95</c:v>
                </c:pt>
                <c:pt idx="127">
                  <c:v>177.95</c:v>
                </c:pt>
                <c:pt idx="128">
                  <c:v>177.95</c:v>
                </c:pt>
                <c:pt idx="129">
                  <c:v>177.95</c:v>
                </c:pt>
                <c:pt idx="130">
                  <c:v>177.95</c:v>
                </c:pt>
                <c:pt idx="131">
                  <c:v>177.95</c:v>
                </c:pt>
                <c:pt idx="132">
                  <c:v>177.95</c:v>
                </c:pt>
                <c:pt idx="133">
                  <c:v>177.95</c:v>
                </c:pt>
                <c:pt idx="134">
                  <c:v>177.95</c:v>
                </c:pt>
                <c:pt idx="135">
                  <c:v>177.95</c:v>
                </c:pt>
                <c:pt idx="136">
                  <c:v>177.95</c:v>
                </c:pt>
                <c:pt idx="137">
                  <c:v>177.95</c:v>
                </c:pt>
                <c:pt idx="138">
                  <c:v>177.95</c:v>
                </c:pt>
                <c:pt idx="139">
                  <c:v>177.95</c:v>
                </c:pt>
                <c:pt idx="140">
                  <c:v>177.95</c:v>
                </c:pt>
                <c:pt idx="141">
                  <c:v>177.95</c:v>
                </c:pt>
                <c:pt idx="142">
                  <c:v>177.95</c:v>
                </c:pt>
                <c:pt idx="143">
                  <c:v>177.95</c:v>
                </c:pt>
                <c:pt idx="144">
                  <c:v>177.95</c:v>
                </c:pt>
                <c:pt idx="145">
                  <c:v>177.95</c:v>
                </c:pt>
                <c:pt idx="146">
                  <c:v>177.95</c:v>
                </c:pt>
                <c:pt idx="147">
                  <c:v>177.95</c:v>
                </c:pt>
                <c:pt idx="148">
                  <c:v>177.95</c:v>
                </c:pt>
                <c:pt idx="149">
                  <c:v>177.95</c:v>
                </c:pt>
                <c:pt idx="150">
                  <c:v>177.95</c:v>
                </c:pt>
                <c:pt idx="151">
                  <c:v>177.95</c:v>
                </c:pt>
                <c:pt idx="152">
                  <c:v>177.95</c:v>
                </c:pt>
                <c:pt idx="153">
                  <c:v>177.95</c:v>
                </c:pt>
                <c:pt idx="154">
                  <c:v>177.95</c:v>
                </c:pt>
                <c:pt idx="155">
                  <c:v>177.95</c:v>
                </c:pt>
                <c:pt idx="156">
                  <c:v>177.95</c:v>
                </c:pt>
                <c:pt idx="157">
                  <c:v>177.95</c:v>
                </c:pt>
                <c:pt idx="158">
                  <c:v>177.95</c:v>
                </c:pt>
                <c:pt idx="159">
                  <c:v>177.95</c:v>
                </c:pt>
                <c:pt idx="160">
                  <c:v>177.95</c:v>
                </c:pt>
                <c:pt idx="161">
                  <c:v>177.95</c:v>
                </c:pt>
                <c:pt idx="162">
                  <c:v>177.95</c:v>
                </c:pt>
                <c:pt idx="163">
                  <c:v>177.95</c:v>
                </c:pt>
                <c:pt idx="164">
                  <c:v>177.95</c:v>
                </c:pt>
                <c:pt idx="165">
                  <c:v>177.95</c:v>
                </c:pt>
                <c:pt idx="166">
                  <c:v>177.95</c:v>
                </c:pt>
                <c:pt idx="167">
                  <c:v>177.95</c:v>
                </c:pt>
                <c:pt idx="168">
                  <c:v>177.95</c:v>
                </c:pt>
                <c:pt idx="169">
                  <c:v>177.95</c:v>
                </c:pt>
                <c:pt idx="170">
                  <c:v>177.95</c:v>
                </c:pt>
                <c:pt idx="171">
                  <c:v>177.95</c:v>
                </c:pt>
                <c:pt idx="172">
                  <c:v>177.95</c:v>
                </c:pt>
                <c:pt idx="173">
                  <c:v>177.95</c:v>
                </c:pt>
                <c:pt idx="174">
                  <c:v>177.95</c:v>
                </c:pt>
                <c:pt idx="175">
                  <c:v>177.95</c:v>
                </c:pt>
                <c:pt idx="176">
                  <c:v>177.95</c:v>
                </c:pt>
                <c:pt idx="177">
                  <c:v>177.95</c:v>
                </c:pt>
                <c:pt idx="178">
                  <c:v>177.95</c:v>
                </c:pt>
                <c:pt idx="179">
                  <c:v>177.95</c:v>
                </c:pt>
                <c:pt idx="180">
                  <c:v>177.95</c:v>
                </c:pt>
                <c:pt idx="181">
                  <c:v>177.95</c:v>
                </c:pt>
                <c:pt idx="182">
                  <c:v>177.95</c:v>
                </c:pt>
                <c:pt idx="183">
                  <c:v>177.95</c:v>
                </c:pt>
                <c:pt idx="184">
                  <c:v>177.95</c:v>
                </c:pt>
                <c:pt idx="185">
                  <c:v>177.95</c:v>
                </c:pt>
                <c:pt idx="186">
                  <c:v>177.95</c:v>
                </c:pt>
                <c:pt idx="187">
                  <c:v>177.95</c:v>
                </c:pt>
                <c:pt idx="188">
                  <c:v>177.95</c:v>
                </c:pt>
                <c:pt idx="189">
                  <c:v>177.95</c:v>
                </c:pt>
                <c:pt idx="190">
                  <c:v>177.95</c:v>
                </c:pt>
                <c:pt idx="191">
                  <c:v>177.95</c:v>
                </c:pt>
                <c:pt idx="192">
                  <c:v>177.95</c:v>
                </c:pt>
                <c:pt idx="193">
                  <c:v>177.95</c:v>
                </c:pt>
                <c:pt idx="194">
                  <c:v>177.95</c:v>
                </c:pt>
                <c:pt idx="195">
                  <c:v>177.95</c:v>
                </c:pt>
                <c:pt idx="196">
                  <c:v>177.95</c:v>
                </c:pt>
                <c:pt idx="197">
                  <c:v>177.95</c:v>
                </c:pt>
                <c:pt idx="198">
                  <c:v>177.95</c:v>
                </c:pt>
                <c:pt idx="199">
                  <c:v>177.95</c:v>
                </c:pt>
                <c:pt idx="200">
                  <c:v>177.95</c:v>
                </c:pt>
                <c:pt idx="201">
                  <c:v>177.95</c:v>
                </c:pt>
                <c:pt idx="202">
                  <c:v>177.95</c:v>
                </c:pt>
                <c:pt idx="203">
                  <c:v>177.95</c:v>
                </c:pt>
                <c:pt idx="204">
                  <c:v>177.95</c:v>
                </c:pt>
                <c:pt idx="205">
                  <c:v>177.95</c:v>
                </c:pt>
                <c:pt idx="206">
                  <c:v>177.95</c:v>
                </c:pt>
                <c:pt idx="207">
                  <c:v>177.95</c:v>
                </c:pt>
                <c:pt idx="208">
                  <c:v>177.95</c:v>
                </c:pt>
                <c:pt idx="209">
                  <c:v>177.95</c:v>
                </c:pt>
                <c:pt idx="210">
                  <c:v>177.95</c:v>
                </c:pt>
                <c:pt idx="211">
                  <c:v>177.95</c:v>
                </c:pt>
                <c:pt idx="212">
                  <c:v>177.95</c:v>
                </c:pt>
                <c:pt idx="213">
                  <c:v>177.95</c:v>
                </c:pt>
                <c:pt idx="214">
                  <c:v>177.95</c:v>
                </c:pt>
                <c:pt idx="215">
                  <c:v>177.95</c:v>
                </c:pt>
                <c:pt idx="216">
                  <c:v>177.95</c:v>
                </c:pt>
                <c:pt idx="217">
                  <c:v>177.95</c:v>
                </c:pt>
                <c:pt idx="218">
                  <c:v>177.95</c:v>
                </c:pt>
                <c:pt idx="219">
                  <c:v>177.95</c:v>
                </c:pt>
                <c:pt idx="220">
                  <c:v>177.95</c:v>
                </c:pt>
                <c:pt idx="221">
                  <c:v>177.95</c:v>
                </c:pt>
                <c:pt idx="222">
                  <c:v>177.95</c:v>
                </c:pt>
                <c:pt idx="223">
                  <c:v>177.95</c:v>
                </c:pt>
                <c:pt idx="224">
                  <c:v>177.95</c:v>
                </c:pt>
                <c:pt idx="225">
                  <c:v>177.95</c:v>
                </c:pt>
                <c:pt idx="226">
                  <c:v>177.95</c:v>
                </c:pt>
                <c:pt idx="227">
                  <c:v>177.95</c:v>
                </c:pt>
                <c:pt idx="228">
                  <c:v>177.95</c:v>
                </c:pt>
                <c:pt idx="229">
                  <c:v>177.95</c:v>
                </c:pt>
                <c:pt idx="230">
                  <c:v>177.95</c:v>
                </c:pt>
                <c:pt idx="231">
                  <c:v>177.95</c:v>
                </c:pt>
                <c:pt idx="232">
                  <c:v>177.95</c:v>
                </c:pt>
                <c:pt idx="233">
                  <c:v>177.95</c:v>
                </c:pt>
                <c:pt idx="234">
                  <c:v>177.95</c:v>
                </c:pt>
                <c:pt idx="235">
                  <c:v>177.95</c:v>
                </c:pt>
                <c:pt idx="236">
                  <c:v>177.95</c:v>
                </c:pt>
                <c:pt idx="237">
                  <c:v>177.95</c:v>
                </c:pt>
                <c:pt idx="238">
                  <c:v>177.95</c:v>
                </c:pt>
                <c:pt idx="239">
                  <c:v>177.95</c:v>
                </c:pt>
                <c:pt idx="240">
                  <c:v>177.95</c:v>
                </c:pt>
                <c:pt idx="241">
                  <c:v>177.95</c:v>
                </c:pt>
                <c:pt idx="242">
                  <c:v>177.95</c:v>
                </c:pt>
                <c:pt idx="243">
                  <c:v>177.95</c:v>
                </c:pt>
                <c:pt idx="244">
                  <c:v>177.95</c:v>
                </c:pt>
                <c:pt idx="245">
                  <c:v>177.95</c:v>
                </c:pt>
                <c:pt idx="246">
                  <c:v>177.95</c:v>
                </c:pt>
                <c:pt idx="247">
                  <c:v>177.95</c:v>
                </c:pt>
                <c:pt idx="248">
                  <c:v>177.95</c:v>
                </c:pt>
                <c:pt idx="249">
                  <c:v>177.95</c:v>
                </c:pt>
                <c:pt idx="250">
                  <c:v>177.95</c:v>
                </c:pt>
                <c:pt idx="251">
                  <c:v>177.95</c:v>
                </c:pt>
                <c:pt idx="252">
                  <c:v>177.95</c:v>
                </c:pt>
                <c:pt idx="253">
                  <c:v>177.95</c:v>
                </c:pt>
                <c:pt idx="254">
                  <c:v>177.95</c:v>
                </c:pt>
                <c:pt idx="255">
                  <c:v>177.95</c:v>
                </c:pt>
                <c:pt idx="256">
                  <c:v>177.95</c:v>
                </c:pt>
                <c:pt idx="257">
                  <c:v>177.95</c:v>
                </c:pt>
                <c:pt idx="258">
                  <c:v>177.95</c:v>
                </c:pt>
                <c:pt idx="259">
                  <c:v>177.95</c:v>
                </c:pt>
                <c:pt idx="260">
                  <c:v>177.95</c:v>
                </c:pt>
                <c:pt idx="261">
                  <c:v>177.95</c:v>
                </c:pt>
                <c:pt idx="262">
                  <c:v>177.95</c:v>
                </c:pt>
                <c:pt idx="263">
                  <c:v>177.95</c:v>
                </c:pt>
                <c:pt idx="264">
                  <c:v>177.95</c:v>
                </c:pt>
                <c:pt idx="265">
                  <c:v>177.95</c:v>
                </c:pt>
                <c:pt idx="266">
                  <c:v>177.95</c:v>
                </c:pt>
                <c:pt idx="267">
                  <c:v>177.95</c:v>
                </c:pt>
                <c:pt idx="268">
                  <c:v>177.95</c:v>
                </c:pt>
                <c:pt idx="269">
                  <c:v>177.95</c:v>
                </c:pt>
                <c:pt idx="270">
                  <c:v>177.95</c:v>
                </c:pt>
                <c:pt idx="271">
                  <c:v>177.95</c:v>
                </c:pt>
                <c:pt idx="272">
                  <c:v>177.95</c:v>
                </c:pt>
                <c:pt idx="273">
                  <c:v>177.95</c:v>
                </c:pt>
                <c:pt idx="274">
                  <c:v>177.95</c:v>
                </c:pt>
                <c:pt idx="275">
                  <c:v>177.95</c:v>
                </c:pt>
                <c:pt idx="276">
                  <c:v>177.95</c:v>
                </c:pt>
                <c:pt idx="277">
                  <c:v>177.95</c:v>
                </c:pt>
                <c:pt idx="278">
                  <c:v>177.95</c:v>
                </c:pt>
                <c:pt idx="279">
                  <c:v>177.95</c:v>
                </c:pt>
                <c:pt idx="280">
                  <c:v>177.95</c:v>
                </c:pt>
                <c:pt idx="281">
                  <c:v>177.95</c:v>
                </c:pt>
                <c:pt idx="282">
                  <c:v>177.95</c:v>
                </c:pt>
                <c:pt idx="283">
                  <c:v>177.95</c:v>
                </c:pt>
                <c:pt idx="284">
                  <c:v>177.95</c:v>
                </c:pt>
                <c:pt idx="285">
                  <c:v>177.95</c:v>
                </c:pt>
                <c:pt idx="286">
                  <c:v>177.95</c:v>
                </c:pt>
                <c:pt idx="287">
                  <c:v>177.95</c:v>
                </c:pt>
                <c:pt idx="288">
                  <c:v>177.95</c:v>
                </c:pt>
                <c:pt idx="289">
                  <c:v>177.95</c:v>
                </c:pt>
                <c:pt idx="290">
                  <c:v>177.95</c:v>
                </c:pt>
                <c:pt idx="291">
                  <c:v>177.95</c:v>
                </c:pt>
                <c:pt idx="292">
                  <c:v>177.95</c:v>
                </c:pt>
                <c:pt idx="293">
                  <c:v>177.95</c:v>
                </c:pt>
                <c:pt idx="294">
                  <c:v>177.95</c:v>
                </c:pt>
                <c:pt idx="295">
                  <c:v>177.95</c:v>
                </c:pt>
                <c:pt idx="296">
                  <c:v>177.95</c:v>
                </c:pt>
                <c:pt idx="297">
                  <c:v>177.95</c:v>
                </c:pt>
                <c:pt idx="298">
                  <c:v>177.95</c:v>
                </c:pt>
                <c:pt idx="299">
                  <c:v>177.95</c:v>
                </c:pt>
                <c:pt idx="300">
                  <c:v>177.95</c:v>
                </c:pt>
                <c:pt idx="301">
                  <c:v>177.95</c:v>
                </c:pt>
                <c:pt idx="302">
                  <c:v>177.95</c:v>
                </c:pt>
                <c:pt idx="303">
                  <c:v>177.95</c:v>
                </c:pt>
                <c:pt idx="304">
                  <c:v>177.95</c:v>
                </c:pt>
                <c:pt idx="305">
                  <c:v>177.95</c:v>
                </c:pt>
                <c:pt idx="306">
                  <c:v>177.95</c:v>
                </c:pt>
                <c:pt idx="307">
                  <c:v>177.95</c:v>
                </c:pt>
                <c:pt idx="308">
                  <c:v>177.95</c:v>
                </c:pt>
                <c:pt idx="309">
                  <c:v>177.95</c:v>
                </c:pt>
                <c:pt idx="310">
                  <c:v>177.95</c:v>
                </c:pt>
                <c:pt idx="311">
                  <c:v>177.95</c:v>
                </c:pt>
                <c:pt idx="312">
                  <c:v>177.95</c:v>
                </c:pt>
                <c:pt idx="313">
                  <c:v>177.95</c:v>
                </c:pt>
                <c:pt idx="314">
                  <c:v>177.95</c:v>
                </c:pt>
                <c:pt idx="315">
                  <c:v>177.95</c:v>
                </c:pt>
                <c:pt idx="316">
                  <c:v>177.95</c:v>
                </c:pt>
                <c:pt idx="317">
                  <c:v>177.95</c:v>
                </c:pt>
                <c:pt idx="318">
                  <c:v>177.95</c:v>
                </c:pt>
                <c:pt idx="319">
                  <c:v>177.95</c:v>
                </c:pt>
                <c:pt idx="320">
                  <c:v>177.95</c:v>
                </c:pt>
                <c:pt idx="321">
                  <c:v>177.95</c:v>
                </c:pt>
                <c:pt idx="322">
                  <c:v>177.95</c:v>
                </c:pt>
                <c:pt idx="323">
                  <c:v>177.95</c:v>
                </c:pt>
                <c:pt idx="324">
                  <c:v>177.95</c:v>
                </c:pt>
                <c:pt idx="325">
                  <c:v>177.95</c:v>
                </c:pt>
                <c:pt idx="326">
                  <c:v>177.95</c:v>
                </c:pt>
                <c:pt idx="327">
                  <c:v>177.95</c:v>
                </c:pt>
                <c:pt idx="328">
                  <c:v>177.95</c:v>
                </c:pt>
                <c:pt idx="329">
                  <c:v>177.95</c:v>
                </c:pt>
                <c:pt idx="330">
                  <c:v>177.95</c:v>
                </c:pt>
                <c:pt idx="331">
                  <c:v>177.95</c:v>
                </c:pt>
                <c:pt idx="332">
                  <c:v>177.95</c:v>
                </c:pt>
                <c:pt idx="333">
                  <c:v>177.95</c:v>
                </c:pt>
                <c:pt idx="334">
                  <c:v>177.95</c:v>
                </c:pt>
                <c:pt idx="335">
                  <c:v>177.95</c:v>
                </c:pt>
                <c:pt idx="336">
                  <c:v>177.95</c:v>
                </c:pt>
                <c:pt idx="337">
                  <c:v>177.95</c:v>
                </c:pt>
                <c:pt idx="338">
                  <c:v>177.95</c:v>
                </c:pt>
                <c:pt idx="339">
                  <c:v>177.95</c:v>
                </c:pt>
                <c:pt idx="340">
                  <c:v>177.95</c:v>
                </c:pt>
                <c:pt idx="341">
                  <c:v>177.95</c:v>
                </c:pt>
                <c:pt idx="342">
                  <c:v>177.95</c:v>
                </c:pt>
                <c:pt idx="343">
                  <c:v>177.95</c:v>
                </c:pt>
                <c:pt idx="344">
                  <c:v>177.95</c:v>
                </c:pt>
                <c:pt idx="345">
                  <c:v>177.95</c:v>
                </c:pt>
                <c:pt idx="346">
                  <c:v>177.95</c:v>
                </c:pt>
                <c:pt idx="347">
                  <c:v>177.95</c:v>
                </c:pt>
                <c:pt idx="348">
                  <c:v>177.95</c:v>
                </c:pt>
                <c:pt idx="349">
                  <c:v>177.95</c:v>
                </c:pt>
                <c:pt idx="350">
                  <c:v>177.95</c:v>
                </c:pt>
                <c:pt idx="351">
                  <c:v>177.95</c:v>
                </c:pt>
                <c:pt idx="352">
                  <c:v>177.95</c:v>
                </c:pt>
                <c:pt idx="353">
                  <c:v>177.95</c:v>
                </c:pt>
                <c:pt idx="354">
                  <c:v>177.95</c:v>
                </c:pt>
                <c:pt idx="355">
                  <c:v>177.95</c:v>
                </c:pt>
                <c:pt idx="356">
                  <c:v>177.95</c:v>
                </c:pt>
                <c:pt idx="357">
                  <c:v>177.95</c:v>
                </c:pt>
                <c:pt idx="358">
                  <c:v>177.95</c:v>
                </c:pt>
                <c:pt idx="359">
                  <c:v>177.95</c:v>
                </c:pt>
                <c:pt idx="360">
                  <c:v>177.95</c:v>
                </c:pt>
                <c:pt idx="361">
                  <c:v>177.95</c:v>
                </c:pt>
                <c:pt idx="362">
                  <c:v>177.95</c:v>
                </c:pt>
                <c:pt idx="363">
                  <c:v>177.95</c:v>
                </c:pt>
                <c:pt idx="364">
                  <c:v>177.95</c:v>
                </c:pt>
                <c:pt idx="365">
                  <c:v>177.95</c:v>
                </c:pt>
                <c:pt idx="366">
                  <c:v>177.95</c:v>
                </c:pt>
                <c:pt idx="367">
                  <c:v>177.95</c:v>
                </c:pt>
                <c:pt idx="368">
                  <c:v>177.95</c:v>
                </c:pt>
                <c:pt idx="369">
                  <c:v>177.95</c:v>
                </c:pt>
                <c:pt idx="370">
                  <c:v>177.95</c:v>
                </c:pt>
                <c:pt idx="371">
                  <c:v>177.95</c:v>
                </c:pt>
                <c:pt idx="372">
                  <c:v>177.95</c:v>
                </c:pt>
                <c:pt idx="373">
                  <c:v>177.95</c:v>
                </c:pt>
                <c:pt idx="374">
                  <c:v>177.95</c:v>
                </c:pt>
                <c:pt idx="375">
                  <c:v>177.95</c:v>
                </c:pt>
                <c:pt idx="376">
                  <c:v>177.95</c:v>
                </c:pt>
                <c:pt idx="377">
                  <c:v>177.95</c:v>
                </c:pt>
                <c:pt idx="378">
                  <c:v>177.95</c:v>
                </c:pt>
                <c:pt idx="379">
                  <c:v>177.95</c:v>
                </c:pt>
                <c:pt idx="380">
                  <c:v>177.95</c:v>
                </c:pt>
                <c:pt idx="381">
                  <c:v>177.95</c:v>
                </c:pt>
                <c:pt idx="382">
                  <c:v>177.95</c:v>
                </c:pt>
                <c:pt idx="383">
                  <c:v>177.95</c:v>
                </c:pt>
                <c:pt idx="384">
                  <c:v>177.95</c:v>
                </c:pt>
                <c:pt idx="385">
                  <c:v>177.95</c:v>
                </c:pt>
                <c:pt idx="386">
                  <c:v>177.95</c:v>
                </c:pt>
                <c:pt idx="387">
                  <c:v>177.95</c:v>
                </c:pt>
                <c:pt idx="388">
                  <c:v>177.95</c:v>
                </c:pt>
                <c:pt idx="389">
                  <c:v>177.95</c:v>
                </c:pt>
                <c:pt idx="390">
                  <c:v>177.95</c:v>
                </c:pt>
                <c:pt idx="391">
                  <c:v>177.95</c:v>
                </c:pt>
                <c:pt idx="392">
                  <c:v>177.95</c:v>
                </c:pt>
                <c:pt idx="393">
                  <c:v>177.95</c:v>
                </c:pt>
                <c:pt idx="394">
                  <c:v>177.95</c:v>
                </c:pt>
                <c:pt idx="395">
                  <c:v>177.95</c:v>
                </c:pt>
                <c:pt idx="396">
                  <c:v>177.95</c:v>
                </c:pt>
                <c:pt idx="397">
                  <c:v>177.95</c:v>
                </c:pt>
                <c:pt idx="398">
                  <c:v>177.95</c:v>
                </c:pt>
                <c:pt idx="399">
                  <c:v>177.95</c:v>
                </c:pt>
                <c:pt idx="400">
                  <c:v>177.95</c:v>
                </c:pt>
                <c:pt idx="401">
                  <c:v>177.95</c:v>
                </c:pt>
                <c:pt idx="402">
                  <c:v>177.95</c:v>
                </c:pt>
                <c:pt idx="403">
                  <c:v>177.95</c:v>
                </c:pt>
                <c:pt idx="404">
                  <c:v>177.95</c:v>
                </c:pt>
                <c:pt idx="405">
                  <c:v>177.95</c:v>
                </c:pt>
                <c:pt idx="406">
                  <c:v>177.95</c:v>
                </c:pt>
                <c:pt idx="407">
                  <c:v>177.95</c:v>
                </c:pt>
                <c:pt idx="408">
                  <c:v>177.95</c:v>
                </c:pt>
                <c:pt idx="409">
                  <c:v>177.95</c:v>
                </c:pt>
                <c:pt idx="410">
                  <c:v>177.95</c:v>
                </c:pt>
                <c:pt idx="411">
                  <c:v>177.95</c:v>
                </c:pt>
                <c:pt idx="412">
                  <c:v>177.95</c:v>
                </c:pt>
                <c:pt idx="413">
                  <c:v>177.95</c:v>
                </c:pt>
                <c:pt idx="414">
                  <c:v>177.95</c:v>
                </c:pt>
                <c:pt idx="415">
                  <c:v>177.95</c:v>
                </c:pt>
                <c:pt idx="416">
                  <c:v>177.95</c:v>
                </c:pt>
                <c:pt idx="417">
                  <c:v>177.95</c:v>
                </c:pt>
                <c:pt idx="418">
                  <c:v>177.95</c:v>
                </c:pt>
                <c:pt idx="419">
                  <c:v>177.95</c:v>
                </c:pt>
                <c:pt idx="420">
                  <c:v>177.95</c:v>
                </c:pt>
                <c:pt idx="421">
                  <c:v>177.95</c:v>
                </c:pt>
                <c:pt idx="422">
                  <c:v>177.95</c:v>
                </c:pt>
                <c:pt idx="423">
                  <c:v>177.95</c:v>
                </c:pt>
                <c:pt idx="424">
                  <c:v>177.95</c:v>
                </c:pt>
                <c:pt idx="425">
                  <c:v>177.95</c:v>
                </c:pt>
                <c:pt idx="426">
                  <c:v>177.95</c:v>
                </c:pt>
                <c:pt idx="427">
                  <c:v>177.95</c:v>
                </c:pt>
                <c:pt idx="428">
                  <c:v>177.95</c:v>
                </c:pt>
                <c:pt idx="429">
                  <c:v>177.95</c:v>
                </c:pt>
                <c:pt idx="430">
                  <c:v>177.95</c:v>
                </c:pt>
                <c:pt idx="431">
                  <c:v>177.95</c:v>
                </c:pt>
                <c:pt idx="432">
                  <c:v>177.95</c:v>
                </c:pt>
                <c:pt idx="433">
                  <c:v>177.95</c:v>
                </c:pt>
                <c:pt idx="434">
                  <c:v>177.95</c:v>
                </c:pt>
                <c:pt idx="435">
                  <c:v>177.95</c:v>
                </c:pt>
                <c:pt idx="436">
                  <c:v>177.95</c:v>
                </c:pt>
                <c:pt idx="437">
                  <c:v>177.95</c:v>
                </c:pt>
                <c:pt idx="438">
                  <c:v>177.95</c:v>
                </c:pt>
                <c:pt idx="439">
                  <c:v>177.95</c:v>
                </c:pt>
                <c:pt idx="440">
                  <c:v>177.95</c:v>
                </c:pt>
                <c:pt idx="441">
                  <c:v>177.95</c:v>
                </c:pt>
                <c:pt idx="442">
                  <c:v>177.95</c:v>
                </c:pt>
                <c:pt idx="443">
                  <c:v>177.95</c:v>
                </c:pt>
                <c:pt idx="444">
                  <c:v>177.95</c:v>
                </c:pt>
                <c:pt idx="445">
                  <c:v>177.95</c:v>
                </c:pt>
                <c:pt idx="446">
                  <c:v>177.95</c:v>
                </c:pt>
                <c:pt idx="447">
                  <c:v>177.95</c:v>
                </c:pt>
                <c:pt idx="448">
                  <c:v>177.95</c:v>
                </c:pt>
                <c:pt idx="449">
                  <c:v>177.95</c:v>
                </c:pt>
                <c:pt idx="450">
                  <c:v>177.95</c:v>
                </c:pt>
                <c:pt idx="451">
                  <c:v>177.95</c:v>
                </c:pt>
                <c:pt idx="452">
                  <c:v>177.95</c:v>
                </c:pt>
                <c:pt idx="453">
                  <c:v>177.95</c:v>
                </c:pt>
                <c:pt idx="454">
                  <c:v>177.95</c:v>
                </c:pt>
                <c:pt idx="455">
                  <c:v>177.95</c:v>
                </c:pt>
                <c:pt idx="456">
                  <c:v>177.95</c:v>
                </c:pt>
                <c:pt idx="457">
                  <c:v>177.95</c:v>
                </c:pt>
                <c:pt idx="458">
                  <c:v>177.95</c:v>
                </c:pt>
                <c:pt idx="459">
                  <c:v>177.95</c:v>
                </c:pt>
                <c:pt idx="460">
                  <c:v>177.95</c:v>
                </c:pt>
                <c:pt idx="461">
                  <c:v>177.95</c:v>
                </c:pt>
                <c:pt idx="462">
                  <c:v>177.95</c:v>
                </c:pt>
                <c:pt idx="463">
                  <c:v>177.95</c:v>
                </c:pt>
                <c:pt idx="464">
                  <c:v>177.95</c:v>
                </c:pt>
                <c:pt idx="465">
                  <c:v>177.95</c:v>
                </c:pt>
                <c:pt idx="466">
                  <c:v>177.95</c:v>
                </c:pt>
                <c:pt idx="467">
                  <c:v>177.95</c:v>
                </c:pt>
                <c:pt idx="468">
                  <c:v>177.95</c:v>
                </c:pt>
                <c:pt idx="469">
                  <c:v>177.95</c:v>
                </c:pt>
                <c:pt idx="470">
                  <c:v>177.95</c:v>
                </c:pt>
                <c:pt idx="471">
                  <c:v>177.95</c:v>
                </c:pt>
                <c:pt idx="472">
                  <c:v>177.95</c:v>
                </c:pt>
                <c:pt idx="473">
                  <c:v>177.95</c:v>
                </c:pt>
                <c:pt idx="474">
                  <c:v>177.95</c:v>
                </c:pt>
                <c:pt idx="475">
                  <c:v>177.95</c:v>
                </c:pt>
                <c:pt idx="476">
                  <c:v>177.95</c:v>
                </c:pt>
                <c:pt idx="477">
                  <c:v>177.95</c:v>
                </c:pt>
                <c:pt idx="478">
                  <c:v>177.95</c:v>
                </c:pt>
                <c:pt idx="479">
                  <c:v>177.95</c:v>
                </c:pt>
                <c:pt idx="480">
                  <c:v>177.95</c:v>
                </c:pt>
                <c:pt idx="481">
                  <c:v>177.95</c:v>
                </c:pt>
                <c:pt idx="482">
                  <c:v>177.95</c:v>
                </c:pt>
                <c:pt idx="483">
                  <c:v>177.95</c:v>
                </c:pt>
                <c:pt idx="484">
                  <c:v>177.95</c:v>
                </c:pt>
                <c:pt idx="485">
                  <c:v>177.95</c:v>
                </c:pt>
                <c:pt idx="486">
                  <c:v>177.95</c:v>
                </c:pt>
                <c:pt idx="487">
                  <c:v>177.95</c:v>
                </c:pt>
                <c:pt idx="488">
                  <c:v>177.95</c:v>
                </c:pt>
                <c:pt idx="489">
                  <c:v>177.95</c:v>
                </c:pt>
                <c:pt idx="490">
                  <c:v>177.95</c:v>
                </c:pt>
                <c:pt idx="491">
                  <c:v>177.95</c:v>
                </c:pt>
                <c:pt idx="492">
                  <c:v>177.95</c:v>
                </c:pt>
                <c:pt idx="493">
                  <c:v>177.95</c:v>
                </c:pt>
                <c:pt idx="494">
                  <c:v>177.95</c:v>
                </c:pt>
                <c:pt idx="495">
                  <c:v>177.95</c:v>
                </c:pt>
                <c:pt idx="496">
                  <c:v>177.95</c:v>
                </c:pt>
                <c:pt idx="497">
                  <c:v>177.95</c:v>
                </c:pt>
                <c:pt idx="498">
                  <c:v>177.95</c:v>
                </c:pt>
                <c:pt idx="499">
                  <c:v>177.95</c:v>
                </c:pt>
                <c:pt idx="500">
                  <c:v>177.95</c:v>
                </c:pt>
                <c:pt idx="501">
                  <c:v>177.95</c:v>
                </c:pt>
                <c:pt idx="502">
                  <c:v>177.95</c:v>
                </c:pt>
                <c:pt idx="503">
                  <c:v>177.95</c:v>
                </c:pt>
                <c:pt idx="504">
                  <c:v>177.95</c:v>
                </c:pt>
                <c:pt idx="505">
                  <c:v>177.95</c:v>
                </c:pt>
                <c:pt idx="506">
                  <c:v>177.95</c:v>
                </c:pt>
                <c:pt idx="507">
                  <c:v>177.95</c:v>
                </c:pt>
                <c:pt idx="508">
                  <c:v>177.95</c:v>
                </c:pt>
                <c:pt idx="509">
                  <c:v>177.95</c:v>
                </c:pt>
                <c:pt idx="510">
                  <c:v>177.95</c:v>
                </c:pt>
                <c:pt idx="511">
                  <c:v>177.95</c:v>
                </c:pt>
                <c:pt idx="512">
                  <c:v>177.95</c:v>
                </c:pt>
                <c:pt idx="513">
                  <c:v>177.95</c:v>
                </c:pt>
                <c:pt idx="514">
                  <c:v>177.95</c:v>
                </c:pt>
                <c:pt idx="515">
                  <c:v>177.95</c:v>
                </c:pt>
                <c:pt idx="516">
                  <c:v>177.95</c:v>
                </c:pt>
                <c:pt idx="517">
                  <c:v>177.95</c:v>
                </c:pt>
                <c:pt idx="518">
                  <c:v>177.95</c:v>
                </c:pt>
                <c:pt idx="519">
                  <c:v>177.95</c:v>
                </c:pt>
                <c:pt idx="520">
                  <c:v>177.95</c:v>
                </c:pt>
                <c:pt idx="521">
                  <c:v>177.95</c:v>
                </c:pt>
                <c:pt idx="522">
                  <c:v>177.95</c:v>
                </c:pt>
                <c:pt idx="523">
                  <c:v>177.95</c:v>
                </c:pt>
                <c:pt idx="524">
                  <c:v>177.95</c:v>
                </c:pt>
                <c:pt idx="525">
                  <c:v>177.95</c:v>
                </c:pt>
                <c:pt idx="526">
                  <c:v>177.95</c:v>
                </c:pt>
                <c:pt idx="527">
                  <c:v>177.95</c:v>
                </c:pt>
                <c:pt idx="528">
                  <c:v>177.95</c:v>
                </c:pt>
                <c:pt idx="529">
                  <c:v>177.95</c:v>
                </c:pt>
                <c:pt idx="530">
                  <c:v>177.95</c:v>
                </c:pt>
                <c:pt idx="531">
                  <c:v>177.95</c:v>
                </c:pt>
                <c:pt idx="532">
                  <c:v>177.95</c:v>
                </c:pt>
                <c:pt idx="533">
                  <c:v>177.95</c:v>
                </c:pt>
                <c:pt idx="534">
                  <c:v>177.95</c:v>
                </c:pt>
                <c:pt idx="535">
                  <c:v>177.95</c:v>
                </c:pt>
                <c:pt idx="536">
                  <c:v>177.95</c:v>
                </c:pt>
                <c:pt idx="537">
                  <c:v>177.95</c:v>
                </c:pt>
                <c:pt idx="538">
                  <c:v>177.95</c:v>
                </c:pt>
                <c:pt idx="539">
                  <c:v>177.95</c:v>
                </c:pt>
                <c:pt idx="540">
                  <c:v>177.95</c:v>
                </c:pt>
                <c:pt idx="541">
                  <c:v>177.95</c:v>
                </c:pt>
                <c:pt idx="542">
                  <c:v>177.95</c:v>
                </c:pt>
                <c:pt idx="543">
                  <c:v>177.95</c:v>
                </c:pt>
                <c:pt idx="544">
                  <c:v>177.95</c:v>
                </c:pt>
                <c:pt idx="545">
                  <c:v>177.95</c:v>
                </c:pt>
                <c:pt idx="546">
                  <c:v>177.95</c:v>
                </c:pt>
                <c:pt idx="547">
                  <c:v>177.95</c:v>
                </c:pt>
                <c:pt idx="548">
                  <c:v>177.95</c:v>
                </c:pt>
                <c:pt idx="549">
                  <c:v>177.95</c:v>
                </c:pt>
                <c:pt idx="550">
                  <c:v>177.95</c:v>
                </c:pt>
                <c:pt idx="551">
                  <c:v>177.95</c:v>
                </c:pt>
                <c:pt idx="552">
                  <c:v>177.95</c:v>
                </c:pt>
                <c:pt idx="553">
                  <c:v>177.95</c:v>
                </c:pt>
                <c:pt idx="554">
                  <c:v>177.95</c:v>
                </c:pt>
                <c:pt idx="555">
                  <c:v>177.95</c:v>
                </c:pt>
                <c:pt idx="556">
                  <c:v>177.95</c:v>
                </c:pt>
                <c:pt idx="557">
                  <c:v>177.95</c:v>
                </c:pt>
                <c:pt idx="558">
                  <c:v>177.95</c:v>
                </c:pt>
                <c:pt idx="559">
                  <c:v>177.95</c:v>
                </c:pt>
                <c:pt idx="560">
                  <c:v>177.95</c:v>
                </c:pt>
                <c:pt idx="561">
                  <c:v>177.95</c:v>
                </c:pt>
                <c:pt idx="562">
                  <c:v>177.95</c:v>
                </c:pt>
                <c:pt idx="563">
                  <c:v>177.95</c:v>
                </c:pt>
                <c:pt idx="564">
                  <c:v>177.95</c:v>
                </c:pt>
                <c:pt idx="565">
                  <c:v>177.95</c:v>
                </c:pt>
                <c:pt idx="566">
                  <c:v>177.95</c:v>
                </c:pt>
                <c:pt idx="567">
                  <c:v>177.95</c:v>
                </c:pt>
                <c:pt idx="568">
                  <c:v>177.95</c:v>
                </c:pt>
                <c:pt idx="569">
                  <c:v>177.95</c:v>
                </c:pt>
                <c:pt idx="570">
                  <c:v>177.95</c:v>
                </c:pt>
                <c:pt idx="571">
                  <c:v>177.95</c:v>
                </c:pt>
                <c:pt idx="572">
                  <c:v>177.95</c:v>
                </c:pt>
                <c:pt idx="573">
                  <c:v>177.95</c:v>
                </c:pt>
                <c:pt idx="574">
                  <c:v>177.95</c:v>
                </c:pt>
                <c:pt idx="575">
                  <c:v>177.95</c:v>
                </c:pt>
                <c:pt idx="576">
                  <c:v>177.95</c:v>
                </c:pt>
                <c:pt idx="577">
                  <c:v>177.95</c:v>
                </c:pt>
                <c:pt idx="578">
                  <c:v>177.95</c:v>
                </c:pt>
                <c:pt idx="579">
                  <c:v>177.95</c:v>
                </c:pt>
                <c:pt idx="580">
                  <c:v>177.95</c:v>
                </c:pt>
                <c:pt idx="581">
                  <c:v>177.95</c:v>
                </c:pt>
                <c:pt idx="582">
                  <c:v>177.95</c:v>
                </c:pt>
                <c:pt idx="583">
                  <c:v>177.95</c:v>
                </c:pt>
                <c:pt idx="584">
                  <c:v>177.95</c:v>
                </c:pt>
                <c:pt idx="585">
                  <c:v>177.95</c:v>
                </c:pt>
                <c:pt idx="586">
                  <c:v>177.95</c:v>
                </c:pt>
                <c:pt idx="587">
                  <c:v>177.95</c:v>
                </c:pt>
                <c:pt idx="588">
                  <c:v>177.95</c:v>
                </c:pt>
                <c:pt idx="589">
                  <c:v>177.95</c:v>
                </c:pt>
                <c:pt idx="590">
                  <c:v>177.95</c:v>
                </c:pt>
                <c:pt idx="591">
                  <c:v>177.95</c:v>
                </c:pt>
                <c:pt idx="592">
                  <c:v>177.95</c:v>
                </c:pt>
                <c:pt idx="593">
                  <c:v>177.95</c:v>
                </c:pt>
                <c:pt idx="594">
                  <c:v>177.95</c:v>
                </c:pt>
                <c:pt idx="595">
                  <c:v>177.95</c:v>
                </c:pt>
                <c:pt idx="596">
                  <c:v>177.95</c:v>
                </c:pt>
                <c:pt idx="597">
                  <c:v>177.95</c:v>
                </c:pt>
                <c:pt idx="598">
                  <c:v>177.95</c:v>
                </c:pt>
                <c:pt idx="599">
                  <c:v>177.95</c:v>
                </c:pt>
                <c:pt idx="600">
                  <c:v>177.95</c:v>
                </c:pt>
                <c:pt idx="601">
                  <c:v>177.95</c:v>
                </c:pt>
                <c:pt idx="602">
                  <c:v>177.95</c:v>
                </c:pt>
                <c:pt idx="603">
                  <c:v>177.95</c:v>
                </c:pt>
                <c:pt idx="604">
                  <c:v>177.95</c:v>
                </c:pt>
                <c:pt idx="605">
                  <c:v>177.95</c:v>
                </c:pt>
                <c:pt idx="606">
                  <c:v>177.95</c:v>
                </c:pt>
                <c:pt idx="607">
                  <c:v>177.95</c:v>
                </c:pt>
                <c:pt idx="608">
                  <c:v>177.95</c:v>
                </c:pt>
                <c:pt idx="609">
                  <c:v>177.95</c:v>
                </c:pt>
                <c:pt idx="610">
                  <c:v>177.95</c:v>
                </c:pt>
                <c:pt idx="611">
                  <c:v>177.95</c:v>
                </c:pt>
                <c:pt idx="612">
                  <c:v>177.95</c:v>
                </c:pt>
                <c:pt idx="613">
                  <c:v>177.95</c:v>
                </c:pt>
                <c:pt idx="614">
                  <c:v>177.95</c:v>
                </c:pt>
                <c:pt idx="615">
                  <c:v>177.95</c:v>
                </c:pt>
                <c:pt idx="616">
                  <c:v>177.95</c:v>
                </c:pt>
                <c:pt idx="617">
                  <c:v>177.95</c:v>
                </c:pt>
                <c:pt idx="618">
                  <c:v>177.95</c:v>
                </c:pt>
                <c:pt idx="619">
                  <c:v>177.95</c:v>
                </c:pt>
                <c:pt idx="620">
                  <c:v>177.95</c:v>
                </c:pt>
                <c:pt idx="621">
                  <c:v>177.95</c:v>
                </c:pt>
                <c:pt idx="622">
                  <c:v>177.95</c:v>
                </c:pt>
                <c:pt idx="623">
                  <c:v>177.95</c:v>
                </c:pt>
                <c:pt idx="624">
                  <c:v>177.95</c:v>
                </c:pt>
                <c:pt idx="625">
                  <c:v>177.95</c:v>
                </c:pt>
                <c:pt idx="626">
                  <c:v>177.95</c:v>
                </c:pt>
                <c:pt idx="627">
                  <c:v>177.95</c:v>
                </c:pt>
                <c:pt idx="628">
                  <c:v>177.95</c:v>
                </c:pt>
                <c:pt idx="629">
                  <c:v>177.95</c:v>
                </c:pt>
                <c:pt idx="630">
                  <c:v>177.95</c:v>
                </c:pt>
                <c:pt idx="631">
                  <c:v>177.95</c:v>
                </c:pt>
                <c:pt idx="632">
                  <c:v>177.95</c:v>
                </c:pt>
                <c:pt idx="633">
                  <c:v>177.95</c:v>
                </c:pt>
                <c:pt idx="634">
                  <c:v>177.95</c:v>
                </c:pt>
                <c:pt idx="635">
                  <c:v>177.95</c:v>
                </c:pt>
                <c:pt idx="636">
                  <c:v>177.95</c:v>
                </c:pt>
                <c:pt idx="637">
                  <c:v>177.95</c:v>
                </c:pt>
                <c:pt idx="638">
                  <c:v>177.95</c:v>
                </c:pt>
                <c:pt idx="639">
                  <c:v>177.95</c:v>
                </c:pt>
                <c:pt idx="640">
                  <c:v>177.95</c:v>
                </c:pt>
                <c:pt idx="641">
                  <c:v>177.95</c:v>
                </c:pt>
                <c:pt idx="642">
                  <c:v>177.95</c:v>
                </c:pt>
                <c:pt idx="643">
                  <c:v>177.95</c:v>
                </c:pt>
                <c:pt idx="644">
                  <c:v>177.95</c:v>
                </c:pt>
                <c:pt idx="645">
                  <c:v>177.95</c:v>
                </c:pt>
                <c:pt idx="646">
                  <c:v>177.95</c:v>
                </c:pt>
                <c:pt idx="647">
                  <c:v>177.95</c:v>
                </c:pt>
                <c:pt idx="648">
                  <c:v>177.95</c:v>
                </c:pt>
                <c:pt idx="649">
                  <c:v>177.95</c:v>
                </c:pt>
                <c:pt idx="650">
                  <c:v>177.95</c:v>
                </c:pt>
                <c:pt idx="651">
                  <c:v>177.95</c:v>
                </c:pt>
                <c:pt idx="652">
                  <c:v>177.95</c:v>
                </c:pt>
                <c:pt idx="653">
                  <c:v>177.95</c:v>
                </c:pt>
                <c:pt idx="654">
                  <c:v>177.95</c:v>
                </c:pt>
                <c:pt idx="655">
                  <c:v>177.95</c:v>
                </c:pt>
                <c:pt idx="656">
                  <c:v>177.95</c:v>
                </c:pt>
                <c:pt idx="657">
                  <c:v>177.95</c:v>
                </c:pt>
                <c:pt idx="658">
                  <c:v>177.95</c:v>
                </c:pt>
                <c:pt idx="659">
                  <c:v>177.95</c:v>
                </c:pt>
                <c:pt idx="660">
                  <c:v>177.95</c:v>
                </c:pt>
                <c:pt idx="661">
                  <c:v>177.95</c:v>
                </c:pt>
                <c:pt idx="662">
                  <c:v>177.95</c:v>
                </c:pt>
                <c:pt idx="663">
                  <c:v>177.95</c:v>
                </c:pt>
                <c:pt idx="664">
                  <c:v>177.95</c:v>
                </c:pt>
                <c:pt idx="665">
                  <c:v>177.95</c:v>
                </c:pt>
                <c:pt idx="666">
                  <c:v>177.95</c:v>
                </c:pt>
                <c:pt idx="667">
                  <c:v>177.95</c:v>
                </c:pt>
                <c:pt idx="668">
                  <c:v>177.95</c:v>
                </c:pt>
                <c:pt idx="669">
                  <c:v>177.95</c:v>
                </c:pt>
                <c:pt idx="670">
                  <c:v>177.95</c:v>
                </c:pt>
                <c:pt idx="671">
                  <c:v>177.95</c:v>
                </c:pt>
                <c:pt idx="672">
                  <c:v>177.95</c:v>
                </c:pt>
                <c:pt idx="673">
                  <c:v>177.95</c:v>
                </c:pt>
                <c:pt idx="674">
                  <c:v>177.95</c:v>
                </c:pt>
                <c:pt idx="675">
                  <c:v>177.95</c:v>
                </c:pt>
                <c:pt idx="676">
                  <c:v>177.95</c:v>
                </c:pt>
                <c:pt idx="677">
                  <c:v>177.95</c:v>
                </c:pt>
                <c:pt idx="678">
                  <c:v>177.95</c:v>
                </c:pt>
                <c:pt idx="679">
                  <c:v>177.95</c:v>
                </c:pt>
                <c:pt idx="680">
                  <c:v>177.95</c:v>
                </c:pt>
                <c:pt idx="681">
                  <c:v>177.95</c:v>
                </c:pt>
                <c:pt idx="682">
                  <c:v>177.95</c:v>
                </c:pt>
                <c:pt idx="683">
                  <c:v>177.95</c:v>
                </c:pt>
                <c:pt idx="684">
                  <c:v>177.95</c:v>
                </c:pt>
                <c:pt idx="685">
                  <c:v>177.95</c:v>
                </c:pt>
                <c:pt idx="686">
                  <c:v>177.95</c:v>
                </c:pt>
                <c:pt idx="687">
                  <c:v>177.95</c:v>
                </c:pt>
                <c:pt idx="688">
                  <c:v>177.95</c:v>
                </c:pt>
                <c:pt idx="689">
                  <c:v>177.95</c:v>
                </c:pt>
                <c:pt idx="690">
                  <c:v>177.95</c:v>
                </c:pt>
                <c:pt idx="691">
                  <c:v>177.95</c:v>
                </c:pt>
                <c:pt idx="692">
                  <c:v>177.95</c:v>
                </c:pt>
                <c:pt idx="693">
                  <c:v>177.95</c:v>
                </c:pt>
                <c:pt idx="694">
                  <c:v>177.95</c:v>
                </c:pt>
                <c:pt idx="695">
                  <c:v>177.95</c:v>
                </c:pt>
                <c:pt idx="696">
                  <c:v>177.95</c:v>
                </c:pt>
                <c:pt idx="697">
                  <c:v>177.95</c:v>
                </c:pt>
                <c:pt idx="698">
                  <c:v>177.95</c:v>
                </c:pt>
                <c:pt idx="699">
                  <c:v>177.95</c:v>
                </c:pt>
                <c:pt idx="700">
                  <c:v>177.95</c:v>
                </c:pt>
                <c:pt idx="701">
                  <c:v>177.95</c:v>
                </c:pt>
                <c:pt idx="702">
                  <c:v>177.95</c:v>
                </c:pt>
                <c:pt idx="703">
                  <c:v>177.95</c:v>
                </c:pt>
                <c:pt idx="704">
                  <c:v>177.95</c:v>
                </c:pt>
                <c:pt idx="705">
                  <c:v>177.95</c:v>
                </c:pt>
                <c:pt idx="706">
                  <c:v>177.95</c:v>
                </c:pt>
                <c:pt idx="707">
                  <c:v>177.95</c:v>
                </c:pt>
                <c:pt idx="708">
                  <c:v>177.95</c:v>
                </c:pt>
                <c:pt idx="709">
                  <c:v>177.95</c:v>
                </c:pt>
                <c:pt idx="710">
                  <c:v>177.95</c:v>
                </c:pt>
                <c:pt idx="711">
                  <c:v>177.95</c:v>
                </c:pt>
                <c:pt idx="712">
                  <c:v>177.95</c:v>
                </c:pt>
                <c:pt idx="713">
                  <c:v>177.95</c:v>
                </c:pt>
                <c:pt idx="714">
                  <c:v>177.95</c:v>
                </c:pt>
                <c:pt idx="715">
                  <c:v>177.95</c:v>
                </c:pt>
                <c:pt idx="716">
                  <c:v>177.95</c:v>
                </c:pt>
                <c:pt idx="717">
                  <c:v>177.95</c:v>
                </c:pt>
                <c:pt idx="718">
                  <c:v>177.95</c:v>
                </c:pt>
                <c:pt idx="719">
                  <c:v>177.95</c:v>
                </c:pt>
                <c:pt idx="720">
                  <c:v>177.95</c:v>
                </c:pt>
                <c:pt idx="721">
                  <c:v>177.95</c:v>
                </c:pt>
                <c:pt idx="722">
                  <c:v>177.95</c:v>
                </c:pt>
                <c:pt idx="723">
                  <c:v>177.95</c:v>
                </c:pt>
                <c:pt idx="724">
                  <c:v>177.95</c:v>
                </c:pt>
                <c:pt idx="725">
                  <c:v>177.95</c:v>
                </c:pt>
                <c:pt idx="726">
                  <c:v>177.95</c:v>
                </c:pt>
                <c:pt idx="727">
                  <c:v>177.95</c:v>
                </c:pt>
                <c:pt idx="728">
                  <c:v>177.95</c:v>
                </c:pt>
                <c:pt idx="729">
                  <c:v>177.95</c:v>
                </c:pt>
                <c:pt idx="730">
                  <c:v>177.95</c:v>
                </c:pt>
                <c:pt idx="731">
                  <c:v>177.95</c:v>
                </c:pt>
                <c:pt idx="732">
                  <c:v>177.95</c:v>
                </c:pt>
                <c:pt idx="733">
                  <c:v>177.95</c:v>
                </c:pt>
                <c:pt idx="734">
                  <c:v>177.95</c:v>
                </c:pt>
                <c:pt idx="735">
                  <c:v>177.95</c:v>
                </c:pt>
                <c:pt idx="736">
                  <c:v>177.95</c:v>
                </c:pt>
                <c:pt idx="737">
                  <c:v>177.95</c:v>
                </c:pt>
                <c:pt idx="738">
                  <c:v>177.95</c:v>
                </c:pt>
                <c:pt idx="739">
                  <c:v>177.95</c:v>
                </c:pt>
                <c:pt idx="740">
                  <c:v>177.95</c:v>
                </c:pt>
                <c:pt idx="741">
                  <c:v>177.95</c:v>
                </c:pt>
                <c:pt idx="742">
                  <c:v>177.95</c:v>
                </c:pt>
                <c:pt idx="743">
                  <c:v>177.95</c:v>
                </c:pt>
                <c:pt idx="744">
                  <c:v>177.95</c:v>
                </c:pt>
                <c:pt idx="745">
                  <c:v>177.95</c:v>
                </c:pt>
                <c:pt idx="746">
                  <c:v>177.95</c:v>
                </c:pt>
                <c:pt idx="747">
                  <c:v>177.95</c:v>
                </c:pt>
                <c:pt idx="748">
                  <c:v>177.95</c:v>
                </c:pt>
                <c:pt idx="749">
                  <c:v>177.95</c:v>
                </c:pt>
                <c:pt idx="750">
                  <c:v>177.95</c:v>
                </c:pt>
                <c:pt idx="751">
                  <c:v>177.95</c:v>
                </c:pt>
                <c:pt idx="752">
                  <c:v>177.95</c:v>
                </c:pt>
                <c:pt idx="753">
                  <c:v>177.95</c:v>
                </c:pt>
                <c:pt idx="754">
                  <c:v>177.95</c:v>
                </c:pt>
                <c:pt idx="755">
                  <c:v>177.95</c:v>
                </c:pt>
                <c:pt idx="756">
                  <c:v>177.95</c:v>
                </c:pt>
                <c:pt idx="757">
                  <c:v>177.95</c:v>
                </c:pt>
                <c:pt idx="758">
                  <c:v>177.95</c:v>
                </c:pt>
                <c:pt idx="759">
                  <c:v>177.95</c:v>
                </c:pt>
                <c:pt idx="760">
                  <c:v>177.95</c:v>
                </c:pt>
                <c:pt idx="761">
                  <c:v>177.95</c:v>
                </c:pt>
                <c:pt idx="762">
                  <c:v>177.95</c:v>
                </c:pt>
                <c:pt idx="763">
                  <c:v>177.95</c:v>
                </c:pt>
                <c:pt idx="764">
                  <c:v>177.95</c:v>
                </c:pt>
                <c:pt idx="765">
                  <c:v>177.95</c:v>
                </c:pt>
                <c:pt idx="766">
                  <c:v>177.95</c:v>
                </c:pt>
                <c:pt idx="767">
                  <c:v>177.95</c:v>
                </c:pt>
                <c:pt idx="768">
                  <c:v>177.95</c:v>
                </c:pt>
                <c:pt idx="769">
                  <c:v>177.95</c:v>
                </c:pt>
                <c:pt idx="770">
                  <c:v>177.95</c:v>
                </c:pt>
                <c:pt idx="771">
                  <c:v>177.95</c:v>
                </c:pt>
                <c:pt idx="772">
                  <c:v>177.95</c:v>
                </c:pt>
                <c:pt idx="773">
                  <c:v>177.95</c:v>
                </c:pt>
                <c:pt idx="774">
                  <c:v>177.95</c:v>
                </c:pt>
                <c:pt idx="775">
                  <c:v>177.95</c:v>
                </c:pt>
                <c:pt idx="776">
                  <c:v>177.95</c:v>
                </c:pt>
                <c:pt idx="777">
                  <c:v>177.95</c:v>
                </c:pt>
                <c:pt idx="778">
                  <c:v>177.95</c:v>
                </c:pt>
                <c:pt idx="779">
                  <c:v>177.95</c:v>
                </c:pt>
                <c:pt idx="780">
                  <c:v>177.95</c:v>
                </c:pt>
                <c:pt idx="781">
                  <c:v>177.95</c:v>
                </c:pt>
                <c:pt idx="782">
                  <c:v>177.95</c:v>
                </c:pt>
                <c:pt idx="783">
                  <c:v>177.95</c:v>
                </c:pt>
                <c:pt idx="784">
                  <c:v>177.95</c:v>
                </c:pt>
                <c:pt idx="785">
                  <c:v>177.95</c:v>
                </c:pt>
                <c:pt idx="786">
                  <c:v>177.95</c:v>
                </c:pt>
                <c:pt idx="787">
                  <c:v>177.95</c:v>
                </c:pt>
                <c:pt idx="788">
                  <c:v>177.95</c:v>
                </c:pt>
                <c:pt idx="789">
                  <c:v>177.95</c:v>
                </c:pt>
                <c:pt idx="790">
                  <c:v>177.95</c:v>
                </c:pt>
                <c:pt idx="791">
                  <c:v>177.95</c:v>
                </c:pt>
                <c:pt idx="792">
                  <c:v>177.95</c:v>
                </c:pt>
                <c:pt idx="793">
                  <c:v>177.95</c:v>
                </c:pt>
                <c:pt idx="794">
                  <c:v>177.95</c:v>
                </c:pt>
                <c:pt idx="795">
                  <c:v>177.95</c:v>
                </c:pt>
                <c:pt idx="796">
                  <c:v>177.95</c:v>
                </c:pt>
                <c:pt idx="797">
                  <c:v>177.95</c:v>
                </c:pt>
                <c:pt idx="798">
                  <c:v>177.95</c:v>
                </c:pt>
                <c:pt idx="799">
                  <c:v>177.95</c:v>
                </c:pt>
                <c:pt idx="800">
                  <c:v>177.95</c:v>
                </c:pt>
                <c:pt idx="801">
                  <c:v>177.95</c:v>
                </c:pt>
                <c:pt idx="802">
                  <c:v>177.95</c:v>
                </c:pt>
                <c:pt idx="803">
                  <c:v>177.95</c:v>
                </c:pt>
                <c:pt idx="804">
                  <c:v>177.95</c:v>
                </c:pt>
                <c:pt idx="805">
                  <c:v>177.95</c:v>
                </c:pt>
                <c:pt idx="806">
                  <c:v>177.95</c:v>
                </c:pt>
                <c:pt idx="807">
                  <c:v>177.95</c:v>
                </c:pt>
                <c:pt idx="808">
                  <c:v>177.95</c:v>
                </c:pt>
                <c:pt idx="809">
                  <c:v>177.95</c:v>
                </c:pt>
                <c:pt idx="810">
                  <c:v>177.95</c:v>
                </c:pt>
                <c:pt idx="811">
                  <c:v>177.95</c:v>
                </c:pt>
                <c:pt idx="812">
                  <c:v>177.95</c:v>
                </c:pt>
                <c:pt idx="813">
                  <c:v>177.95</c:v>
                </c:pt>
                <c:pt idx="814">
                  <c:v>177.95</c:v>
                </c:pt>
                <c:pt idx="815">
                  <c:v>177.95</c:v>
                </c:pt>
                <c:pt idx="816">
                  <c:v>177.95</c:v>
                </c:pt>
                <c:pt idx="817">
                  <c:v>177.95</c:v>
                </c:pt>
                <c:pt idx="818">
                  <c:v>177.95</c:v>
                </c:pt>
                <c:pt idx="819">
                  <c:v>177.95</c:v>
                </c:pt>
                <c:pt idx="820">
                  <c:v>177.95</c:v>
                </c:pt>
                <c:pt idx="821">
                  <c:v>177.95</c:v>
                </c:pt>
                <c:pt idx="822">
                  <c:v>177.95</c:v>
                </c:pt>
                <c:pt idx="823">
                  <c:v>177.95</c:v>
                </c:pt>
                <c:pt idx="824">
                  <c:v>177.95</c:v>
                </c:pt>
                <c:pt idx="825">
                  <c:v>177.95</c:v>
                </c:pt>
                <c:pt idx="826">
                  <c:v>177.95</c:v>
                </c:pt>
                <c:pt idx="827">
                  <c:v>177.95</c:v>
                </c:pt>
                <c:pt idx="828">
                  <c:v>177.95</c:v>
                </c:pt>
                <c:pt idx="829">
                  <c:v>177.95</c:v>
                </c:pt>
                <c:pt idx="830">
                  <c:v>177.95</c:v>
                </c:pt>
                <c:pt idx="831">
                  <c:v>177.95</c:v>
                </c:pt>
                <c:pt idx="832">
                  <c:v>177.95</c:v>
                </c:pt>
                <c:pt idx="833">
                  <c:v>177.95</c:v>
                </c:pt>
                <c:pt idx="834">
                  <c:v>177.95</c:v>
                </c:pt>
                <c:pt idx="835">
                  <c:v>177.95</c:v>
                </c:pt>
                <c:pt idx="836">
                  <c:v>177.95</c:v>
                </c:pt>
                <c:pt idx="837">
                  <c:v>177.95</c:v>
                </c:pt>
                <c:pt idx="838">
                  <c:v>177.95</c:v>
                </c:pt>
                <c:pt idx="839">
                  <c:v>177.95</c:v>
                </c:pt>
                <c:pt idx="840">
                  <c:v>177.95</c:v>
                </c:pt>
                <c:pt idx="841">
                  <c:v>177.95</c:v>
                </c:pt>
                <c:pt idx="842">
                  <c:v>177.95</c:v>
                </c:pt>
                <c:pt idx="843">
                  <c:v>177.95</c:v>
                </c:pt>
                <c:pt idx="844">
                  <c:v>177.95</c:v>
                </c:pt>
                <c:pt idx="845">
                  <c:v>177.95</c:v>
                </c:pt>
                <c:pt idx="846">
                  <c:v>177.95</c:v>
                </c:pt>
                <c:pt idx="847">
                  <c:v>177.95</c:v>
                </c:pt>
                <c:pt idx="848">
                  <c:v>177.95</c:v>
                </c:pt>
                <c:pt idx="849">
                  <c:v>177.95</c:v>
                </c:pt>
                <c:pt idx="850">
                  <c:v>177.95</c:v>
                </c:pt>
                <c:pt idx="851">
                  <c:v>177.95</c:v>
                </c:pt>
                <c:pt idx="852">
                  <c:v>177.95</c:v>
                </c:pt>
                <c:pt idx="853">
                  <c:v>177.95</c:v>
                </c:pt>
                <c:pt idx="854">
                  <c:v>177.95</c:v>
                </c:pt>
                <c:pt idx="855">
                  <c:v>177.95</c:v>
                </c:pt>
                <c:pt idx="856">
                  <c:v>177.95</c:v>
                </c:pt>
                <c:pt idx="857">
                  <c:v>177.95</c:v>
                </c:pt>
                <c:pt idx="858">
                  <c:v>177.95</c:v>
                </c:pt>
                <c:pt idx="859">
                  <c:v>177.95</c:v>
                </c:pt>
                <c:pt idx="860">
                  <c:v>177.95</c:v>
                </c:pt>
                <c:pt idx="861">
                  <c:v>177.95</c:v>
                </c:pt>
                <c:pt idx="862">
                  <c:v>177.95</c:v>
                </c:pt>
                <c:pt idx="863">
                  <c:v>177.95</c:v>
                </c:pt>
                <c:pt idx="864">
                  <c:v>177.95</c:v>
                </c:pt>
                <c:pt idx="865">
                  <c:v>177.95</c:v>
                </c:pt>
                <c:pt idx="866">
                  <c:v>177.95</c:v>
                </c:pt>
                <c:pt idx="867">
                  <c:v>177.95</c:v>
                </c:pt>
                <c:pt idx="868">
                  <c:v>177.95</c:v>
                </c:pt>
                <c:pt idx="869">
                  <c:v>177.95</c:v>
                </c:pt>
                <c:pt idx="870">
                  <c:v>177.95</c:v>
                </c:pt>
                <c:pt idx="871">
                  <c:v>177.95</c:v>
                </c:pt>
                <c:pt idx="872">
                  <c:v>177.95</c:v>
                </c:pt>
                <c:pt idx="873">
                  <c:v>177.95</c:v>
                </c:pt>
                <c:pt idx="874">
                  <c:v>177.95</c:v>
                </c:pt>
                <c:pt idx="875">
                  <c:v>177.95</c:v>
                </c:pt>
                <c:pt idx="876">
                  <c:v>177.95</c:v>
                </c:pt>
                <c:pt idx="877">
                  <c:v>177.95</c:v>
                </c:pt>
                <c:pt idx="878">
                  <c:v>177.95</c:v>
                </c:pt>
                <c:pt idx="879">
                  <c:v>177.95</c:v>
                </c:pt>
                <c:pt idx="880">
                  <c:v>177.95</c:v>
                </c:pt>
                <c:pt idx="881">
                  <c:v>177.95</c:v>
                </c:pt>
                <c:pt idx="882">
                  <c:v>177.95</c:v>
                </c:pt>
                <c:pt idx="883">
                  <c:v>177.95</c:v>
                </c:pt>
                <c:pt idx="884">
                  <c:v>177.95</c:v>
                </c:pt>
                <c:pt idx="885">
                  <c:v>177.95</c:v>
                </c:pt>
                <c:pt idx="886">
                  <c:v>177.95</c:v>
                </c:pt>
                <c:pt idx="887">
                  <c:v>177.95</c:v>
                </c:pt>
                <c:pt idx="888">
                  <c:v>177.95</c:v>
                </c:pt>
                <c:pt idx="889">
                  <c:v>177.95</c:v>
                </c:pt>
                <c:pt idx="890">
                  <c:v>177.95</c:v>
                </c:pt>
                <c:pt idx="891">
                  <c:v>177.95</c:v>
                </c:pt>
                <c:pt idx="892">
                  <c:v>177.95</c:v>
                </c:pt>
                <c:pt idx="893">
                  <c:v>177.95</c:v>
                </c:pt>
                <c:pt idx="894">
                  <c:v>177.95</c:v>
                </c:pt>
                <c:pt idx="895">
                  <c:v>177.95</c:v>
                </c:pt>
                <c:pt idx="896">
                  <c:v>177.95</c:v>
                </c:pt>
                <c:pt idx="897">
                  <c:v>177.95</c:v>
                </c:pt>
                <c:pt idx="898">
                  <c:v>177.95</c:v>
                </c:pt>
                <c:pt idx="899">
                  <c:v>177.95</c:v>
                </c:pt>
                <c:pt idx="900">
                  <c:v>177.95</c:v>
                </c:pt>
                <c:pt idx="901">
                  <c:v>177.95</c:v>
                </c:pt>
                <c:pt idx="902">
                  <c:v>177.95</c:v>
                </c:pt>
                <c:pt idx="903">
                  <c:v>177.95</c:v>
                </c:pt>
                <c:pt idx="904">
                  <c:v>177.95</c:v>
                </c:pt>
                <c:pt idx="905">
                  <c:v>177.95</c:v>
                </c:pt>
                <c:pt idx="906">
                  <c:v>177.95</c:v>
                </c:pt>
                <c:pt idx="907">
                  <c:v>177.95</c:v>
                </c:pt>
                <c:pt idx="908">
                  <c:v>177.95</c:v>
                </c:pt>
                <c:pt idx="909">
                  <c:v>177.95</c:v>
                </c:pt>
                <c:pt idx="910">
                  <c:v>177.95</c:v>
                </c:pt>
                <c:pt idx="911">
                  <c:v>177.95</c:v>
                </c:pt>
                <c:pt idx="912">
                  <c:v>177.95</c:v>
                </c:pt>
                <c:pt idx="913">
                  <c:v>177.95</c:v>
                </c:pt>
                <c:pt idx="914">
                  <c:v>177.95</c:v>
                </c:pt>
                <c:pt idx="915">
                  <c:v>177.95</c:v>
                </c:pt>
                <c:pt idx="916">
                  <c:v>177.95</c:v>
                </c:pt>
                <c:pt idx="917">
                  <c:v>177.95</c:v>
                </c:pt>
                <c:pt idx="918">
                  <c:v>177.95</c:v>
                </c:pt>
                <c:pt idx="919">
                  <c:v>177.95</c:v>
                </c:pt>
                <c:pt idx="920">
                  <c:v>177.95</c:v>
                </c:pt>
                <c:pt idx="921">
                  <c:v>177.95</c:v>
                </c:pt>
                <c:pt idx="922">
                  <c:v>177.95</c:v>
                </c:pt>
                <c:pt idx="923">
                  <c:v>177.95</c:v>
                </c:pt>
                <c:pt idx="924">
                  <c:v>177.95</c:v>
                </c:pt>
                <c:pt idx="925">
                  <c:v>177.95</c:v>
                </c:pt>
                <c:pt idx="926">
                  <c:v>177.95</c:v>
                </c:pt>
                <c:pt idx="927">
                  <c:v>177.95</c:v>
                </c:pt>
                <c:pt idx="928">
                  <c:v>177.95</c:v>
                </c:pt>
                <c:pt idx="929">
                  <c:v>177.95</c:v>
                </c:pt>
                <c:pt idx="930">
                  <c:v>177.95</c:v>
                </c:pt>
                <c:pt idx="931">
                  <c:v>177.95</c:v>
                </c:pt>
                <c:pt idx="932">
                  <c:v>177.95</c:v>
                </c:pt>
                <c:pt idx="933">
                  <c:v>177.95</c:v>
                </c:pt>
                <c:pt idx="934">
                  <c:v>177.95</c:v>
                </c:pt>
                <c:pt idx="935">
                  <c:v>177.95</c:v>
                </c:pt>
                <c:pt idx="936">
                  <c:v>177.95</c:v>
                </c:pt>
                <c:pt idx="937">
                  <c:v>177.95</c:v>
                </c:pt>
                <c:pt idx="938">
                  <c:v>177.95</c:v>
                </c:pt>
                <c:pt idx="939">
                  <c:v>177.95</c:v>
                </c:pt>
                <c:pt idx="940">
                  <c:v>177.95</c:v>
                </c:pt>
                <c:pt idx="941">
                  <c:v>177.95</c:v>
                </c:pt>
                <c:pt idx="942">
                  <c:v>177.95</c:v>
                </c:pt>
                <c:pt idx="943">
                  <c:v>177.95</c:v>
                </c:pt>
                <c:pt idx="944">
                  <c:v>177.95</c:v>
                </c:pt>
                <c:pt idx="945">
                  <c:v>177.95</c:v>
                </c:pt>
                <c:pt idx="946">
                  <c:v>177.95</c:v>
                </c:pt>
                <c:pt idx="947">
                  <c:v>177.95</c:v>
                </c:pt>
                <c:pt idx="948">
                  <c:v>177.95</c:v>
                </c:pt>
                <c:pt idx="949">
                  <c:v>177.95</c:v>
                </c:pt>
                <c:pt idx="950">
                  <c:v>177.95</c:v>
                </c:pt>
                <c:pt idx="951">
                  <c:v>177.95</c:v>
                </c:pt>
                <c:pt idx="952">
                  <c:v>177.95</c:v>
                </c:pt>
                <c:pt idx="953">
                  <c:v>177.95</c:v>
                </c:pt>
                <c:pt idx="954">
                  <c:v>177.95</c:v>
                </c:pt>
                <c:pt idx="955">
                  <c:v>177.95</c:v>
                </c:pt>
                <c:pt idx="956">
                  <c:v>177.95</c:v>
                </c:pt>
                <c:pt idx="957">
                  <c:v>177.95</c:v>
                </c:pt>
                <c:pt idx="958">
                  <c:v>177.95</c:v>
                </c:pt>
                <c:pt idx="959">
                  <c:v>177.95</c:v>
                </c:pt>
                <c:pt idx="960">
                  <c:v>177.95</c:v>
                </c:pt>
                <c:pt idx="961">
                  <c:v>177.95</c:v>
                </c:pt>
                <c:pt idx="962">
                  <c:v>177.95</c:v>
                </c:pt>
                <c:pt idx="963">
                  <c:v>177.95</c:v>
                </c:pt>
                <c:pt idx="964">
                  <c:v>177.95</c:v>
                </c:pt>
                <c:pt idx="965">
                  <c:v>177.95</c:v>
                </c:pt>
                <c:pt idx="966">
                  <c:v>177.95</c:v>
                </c:pt>
                <c:pt idx="967">
                  <c:v>177.95</c:v>
                </c:pt>
                <c:pt idx="968">
                  <c:v>177.95</c:v>
                </c:pt>
                <c:pt idx="969">
                  <c:v>177.95</c:v>
                </c:pt>
                <c:pt idx="970">
                  <c:v>177.95</c:v>
                </c:pt>
                <c:pt idx="971">
                  <c:v>177.95</c:v>
                </c:pt>
                <c:pt idx="972">
                  <c:v>177.95</c:v>
                </c:pt>
                <c:pt idx="973">
                  <c:v>177.95</c:v>
                </c:pt>
                <c:pt idx="974">
                  <c:v>177.95</c:v>
                </c:pt>
                <c:pt idx="975">
                  <c:v>177.95</c:v>
                </c:pt>
                <c:pt idx="976">
                  <c:v>177.95</c:v>
                </c:pt>
                <c:pt idx="977">
                  <c:v>177.95</c:v>
                </c:pt>
                <c:pt idx="978">
                  <c:v>177.95</c:v>
                </c:pt>
                <c:pt idx="979">
                  <c:v>177.95</c:v>
                </c:pt>
                <c:pt idx="980">
                  <c:v>177.95</c:v>
                </c:pt>
                <c:pt idx="981">
                  <c:v>177.95</c:v>
                </c:pt>
                <c:pt idx="982">
                  <c:v>177.95</c:v>
                </c:pt>
                <c:pt idx="983">
                  <c:v>177.95</c:v>
                </c:pt>
                <c:pt idx="984">
                  <c:v>177.95</c:v>
                </c:pt>
                <c:pt idx="985">
                  <c:v>177.95</c:v>
                </c:pt>
                <c:pt idx="986">
                  <c:v>177.95</c:v>
                </c:pt>
                <c:pt idx="987">
                  <c:v>177.95</c:v>
                </c:pt>
                <c:pt idx="988">
                  <c:v>177.95</c:v>
                </c:pt>
                <c:pt idx="989">
                  <c:v>177.95</c:v>
                </c:pt>
                <c:pt idx="990">
                  <c:v>177.95</c:v>
                </c:pt>
                <c:pt idx="991">
                  <c:v>177.95</c:v>
                </c:pt>
                <c:pt idx="992">
                  <c:v>177.95</c:v>
                </c:pt>
                <c:pt idx="993">
                  <c:v>177.95</c:v>
                </c:pt>
                <c:pt idx="994">
                  <c:v>177.95</c:v>
                </c:pt>
                <c:pt idx="995">
                  <c:v>177.95</c:v>
                </c:pt>
                <c:pt idx="996">
                  <c:v>177.95</c:v>
                </c:pt>
                <c:pt idx="997">
                  <c:v>177.95</c:v>
                </c:pt>
                <c:pt idx="998">
                  <c:v>177.95</c:v>
                </c:pt>
                <c:pt idx="999">
                  <c:v>177.95</c:v>
                </c:pt>
                <c:pt idx="1000">
                  <c:v>177.95</c:v>
                </c:pt>
                <c:pt idx="1001">
                  <c:v>177.95</c:v>
                </c:pt>
                <c:pt idx="1002">
                  <c:v>177.95</c:v>
                </c:pt>
                <c:pt idx="1003">
                  <c:v>177.95</c:v>
                </c:pt>
                <c:pt idx="1004">
                  <c:v>177.95</c:v>
                </c:pt>
                <c:pt idx="1005">
                  <c:v>177.95</c:v>
                </c:pt>
                <c:pt idx="1006">
                  <c:v>177.95</c:v>
                </c:pt>
                <c:pt idx="1007">
                  <c:v>177.95</c:v>
                </c:pt>
                <c:pt idx="1008">
                  <c:v>177.95</c:v>
                </c:pt>
                <c:pt idx="1009">
                  <c:v>177.95</c:v>
                </c:pt>
                <c:pt idx="1010">
                  <c:v>177.95</c:v>
                </c:pt>
                <c:pt idx="1011">
                  <c:v>177.95</c:v>
                </c:pt>
                <c:pt idx="1012">
                  <c:v>177.95</c:v>
                </c:pt>
                <c:pt idx="1013">
                  <c:v>177.95</c:v>
                </c:pt>
                <c:pt idx="1014">
                  <c:v>177.95</c:v>
                </c:pt>
                <c:pt idx="1015">
                  <c:v>177.95</c:v>
                </c:pt>
                <c:pt idx="1016">
                  <c:v>177.95</c:v>
                </c:pt>
                <c:pt idx="1017">
                  <c:v>177.95</c:v>
                </c:pt>
                <c:pt idx="1018">
                  <c:v>177.95</c:v>
                </c:pt>
                <c:pt idx="1019">
                  <c:v>177.95</c:v>
                </c:pt>
                <c:pt idx="1020">
                  <c:v>177.95</c:v>
                </c:pt>
                <c:pt idx="1021">
                  <c:v>177.95</c:v>
                </c:pt>
                <c:pt idx="1022">
                  <c:v>177.95</c:v>
                </c:pt>
                <c:pt idx="1023">
                  <c:v>177.95</c:v>
                </c:pt>
                <c:pt idx="1024">
                  <c:v>177.95</c:v>
                </c:pt>
                <c:pt idx="1025">
                  <c:v>177.95</c:v>
                </c:pt>
                <c:pt idx="1026">
                  <c:v>177.95</c:v>
                </c:pt>
                <c:pt idx="1027">
                  <c:v>177.95</c:v>
                </c:pt>
                <c:pt idx="1028">
                  <c:v>177.95</c:v>
                </c:pt>
                <c:pt idx="1029">
                  <c:v>177.95</c:v>
                </c:pt>
                <c:pt idx="1030">
                  <c:v>177.95</c:v>
                </c:pt>
                <c:pt idx="1031">
                  <c:v>177.95</c:v>
                </c:pt>
                <c:pt idx="1032">
                  <c:v>177.95</c:v>
                </c:pt>
                <c:pt idx="1033">
                  <c:v>177.95</c:v>
                </c:pt>
                <c:pt idx="1034">
                  <c:v>177.95</c:v>
                </c:pt>
                <c:pt idx="1035">
                  <c:v>177.95</c:v>
                </c:pt>
                <c:pt idx="1036">
                  <c:v>177.95</c:v>
                </c:pt>
                <c:pt idx="1037">
                  <c:v>177.95</c:v>
                </c:pt>
                <c:pt idx="1038">
                  <c:v>177.95</c:v>
                </c:pt>
                <c:pt idx="1039">
                  <c:v>177.95</c:v>
                </c:pt>
                <c:pt idx="1040">
                  <c:v>177.95</c:v>
                </c:pt>
                <c:pt idx="1041">
                  <c:v>177.95</c:v>
                </c:pt>
                <c:pt idx="1042">
                  <c:v>177.95</c:v>
                </c:pt>
                <c:pt idx="1043">
                  <c:v>177.95</c:v>
                </c:pt>
                <c:pt idx="1044">
                  <c:v>177.95</c:v>
                </c:pt>
                <c:pt idx="1045">
                  <c:v>177.95</c:v>
                </c:pt>
                <c:pt idx="1046">
                  <c:v>177.95</c:v>
                </c:pt>
                <c:pt idx="1047">
                  <c:v>177.95</c:v>
                </c:pt>
                <c:pt idx="1048">
                  <c:v>177.95</c:v>
                </c:pt>
                <c:pt idx="1049">
                  <c:v>177.95</c:v>
                </c:pt>
                <c:pt idx="1050">
                  <c:v>177.95</c:v>
                </c:pt>
                <c:pt idx="1051">
                  <c:v>177.95</c:v>
                </c:pt>
                <c:pt idx="1052">
                  <c:v>177.95</c:v>
                </c:pt>
                <c:pt idx="1053">
                  <c:v>177.95</c:v>
                </c:pt>
                <c:pt idx="1054">
                  <c:v>177.95</c:v>
                </c:pt>
                <c:pt idx="1055">
                  <c:v>177.95</c:v>
                </c:pt>
                <c:pt idx="1056">
                  <c:v>177.95</c:v>
                </c:pt>
                <c:pt idx="1057">
                  <c:v>177.95</c:v>
                </c:pt>
                <c:pt idx="1058">
                  <c:v>177.95</c:v>
                </c:pt>
                <c:pt idx="1059">
                  <c:v>177.95</c:v>
                </c:pt>
                <c:pt idx="1060">
                  <c:v>177.95</c:v>
                </c:pt>
                <c:pt idx="1061">
                  <c:v>177.95</c:v>
                </c:pt>
                <c:pt idx="1062">
                  <c:v>177.95</c:v>
                </c:pt>
                <c:pt idx="1063">
                  <c:v>177.95</c:v>
                </c:pt>
                <c:pt idx="1064">
                  <c:v>177.95</c:v>
                </c:pt>
                <c:pt idx="1065">
                  <c:v>177.95</c:v>
                </c:pt>
                <c:pt idx="1066">
                  <c:v>177.95</c:v>
                </c:pt>
                <c:pt idx="1067">
                  <c:v>177.95</c:v>
                </c:pt>
                <c:pt idx="1068">
                  <c:v>177.95</c:v>
                </c:pt>
                <c:pt idx="1069">
                  <c:v>177.95</c:v>
                </c:pt>
                <c:pt idx="1070">
                  <c:v>177.95</c:v>
                </c:pt>
                <c:pt idx="1071">
                  <c:v>177.95</c:v>
                </c:pt>
                <c:pt idx="1072">
                  <c:v>177.95</c:v>
                </c:pt>
                <c:pt idx="1073">
                  <c:v>177.95</c:v>
                </c:pt>
                <c:pt idx="1074">
                  <c:v>177.95</c:v>
                </c:pt>
                <c:pt idx="1075">
                  <c:v>177.95</c:v>
                </c:pt>
                <c:pt idx="1076">
                  <c:v>177.95</c:v>
                </c:pt>
                <c:pt idx="1077">
                  <c:v>177.95</c:v>
                </c:pt>
                <c:pt idx="1078">
                  <c:v>177.95</c:v>
                </c:pt>
                <c:pt idx="1079">
                  <c:v>177.95</c:v>
                </c:pt>
                <c:pt idx="1080">
                  <c:v>177.95</c:v>
                </c:pt>
                <c:pt idx="1081">
                  <c:v>177.95</c:v>
                </c:pt>
                <c:pt idx="1082">
                  <c:v>177.95</c:v>
                </c:pt>
                <c:pt idx="1083">
                  <c:v>177.95</c:v>
                </c:pt>
                <c:pt idx="1084">
                  <c:v>177.95</c:v>
                </c:pt>
                <c:pt idx="1085">
                  <c:v>177.95</c:v>
                </c:pt>
                <c:pt idx="1086">
                  <c:v>177.95</c:v>
                </c:pt>
                <c:pt idx="1087">
                  <c:v>177.95</c:v>
                </c:pt>
                <c:pt idx="1088">
                  <c:v>177.95</c:v>
                </c:pt>
                <c:pt idx="1089">
                  <c:v>177.95</c:v>
                </c:pt>
                <c:pt idx="1090">
                  <c:v>177.95</c:v>
                </c:pt>
                <c:pt idx="1091">
                  <c:v>177.95</c:v>
                </c:pt>
                <c:pt idx="1092">
                  <c:v>177.95</c:v>
                </c:pt>
                <c:pt idx="1093">
                  <c:v>177.95</c:v>
                </c:pt>
                <c:pt idx="1094">
                  <c:v>177.95</c:v>
                </c:pt>
                <c:pt idx="1095">
                  <c:v>177.95</c:v>
                </c:pt>
                <c:pt idx="1096">
                  <c:v>177.95</c:v>
                </c:pt>
                <c:pt idx="1097">
                  <c:v>177.95</c:v>
                </c:pt>
                <c:pt idx="1098">
                  <c:v>177.95</c:v>
                </c:pt>
                <c:pt idx="1099">
                  <c:v>177.95</c:v>
                </c:pt>
                <c:pt idx="1100">
                  <c:v>177.95</c:v>
                </c:pt>
                <c:pt idx="1101">
                  <c:v>177.95</c:v>
                </c:pt>
                <c:pt idx="1102">
                  <c:v>177.95</c:v>
                </c:pt>
                <c:pt idx="1103">
                  <c:v>177.95</c:v>
                </c:pt>
                <c:pt idx="1104">
                  <c:v>177.95</c:v>
                </c:pt>
                <c:pt idx="1105">
                  <c:v>177.95</c:v>
                </c:pt>
                <c:pt idx="1106">
                  <c:v>177.95</c:v>
                </c:pt>
                <c:pt idx="1107">
                  <c:v>177.95</c:v>
                </c:pt>
                <c:pt idx="1108">
                  <c:v>177.95</c:v>
                </c:pt>
                <c:pt idx="1109">
                  <c:v>177.95</c:v>
                </c:pt>
                <c:pt idx="1110">
                  <c:v>177.95</c:v>
                </c:pt>
                <c:pt idx="1111">
                  <c:v>177.95</c:v>
                </c:pt>
                <c:pt idx="1112">
                  <c:v>177.95</c:v>
                </c:pt>
                <c:pt idx="1113">
                  <c:v>177.95</c:v>
                </c:pt>
                <c:pt idx="1114">
                  <c:v>177.95</c:v>
                </c:pt>
                <c:pt idx="1115">
                  <c:v>177.95</c:v>
                </c:pt>
                <c:pt idx="1116">
                  <c:v>177.95</c:v>
                </c:pt>
                <c:pt idx="1117">
                  <c:v>177.95</c:v>
                </c:pt>
                <c:pt idx="1118">
                  <c:v>177.95</c:v>
                </c:pt>
                <c:pt idx="1119">
                  <c:v>177.95</c:v>
                </c:pt>
                <c:pt idx="1120">
                  <c:v>177.95</c:v>
                </c:pt>
                <c:pt idx="1121">
                  <c:v>177.95</c:v>
                </c:pt>
                <c:pt idx="1122">
                  <c:v>177.95</c:v>
                </c:pt>
                <c:pt idx="1123">
                  <c:v>177.95</c:v>
                </c:pt>
                <c:pt idx="1124">
                  <c:v>177.95</c:v>
                </c:pt>
                <c:pt idx="1125">
                  <c:v>177.95</c:v>
                </c:pt>
                <c:pt idx="1126">
                  <c:v>177.95</c:v>
                </c:pt>
                <c:pt idx="1127">
                  <c:v>177.95</c:v>
                </c:pt>
                <c:pt idx="1128">
                  <c:v>177.95</c:v>
                </c:pt>
                <c:pt idx="1129">
                  <c:v>177.95</c:v>
                </c:pt>
                <c:pt idx="1130">
                  <c:v>177.95</c:v>
                </c:pt>
                <c:pt idx="1131">
                  <c:v>177.95</c:v>
                </c:pt>
                <c:pt idx="1132">
                  <c:v>177.95</c:v>
                </c:pt>
                <c:pt idx="1133">
                  <c:v>177.95</c:v>
                </c:pt>
                <c:pt idx="1134">
                  <c:v>177.95</c:v>
                </c:pt>
                <c:pt idx="1135">
                  <c:v>177.95</c:v>
                </c:pt>
                <c:pt idx="1136">
                  <c:v>177.95</c:v>
                </c:pt>
                <c:pt idx="1137">
                  <c:v>177.95</c:v>
                </c:pt>
                <c:pt idx="1138">
                  <c:v>177.95</c:v>
                </c:pt>
                <c:pt idx="1139">
                  <c:v>177.95</c:v>
                </c:pt>
                <c:pt idx="1140">
                  <c:v>177.95</c:v>
                </c:pt>
                <c:pt idx="1141">
                  <c:v>177.95</c:v>
                </c:pt>
                <c:pt idx="1142">
                  <c:v>177.95</c:v>
                </c:pt>
                <c:pt idx="1143">
                  <c:v>177.95</c:v>
                </c:pt>
                <c:pt idx="1144">
                  <c:v>177.95</c:v>
                </c:pt>
                <c:pt idx="1145">
                  <c:v>177.95</c:v>
                </c:pt>
                <c:pt idx="1146">
                  <c:v>177.95</c:v>
                </c:pt>
                <c:pt idx="1147">
                  <c:v>177.95</c:v>
                </c:pt>
                <c:pt idx="1148">
                  <c:v>177.95</c:v>
                </c:pt>
                <c:pt idx="1149">
                  <c:v>177.95</c:v>
                </c:pt>
                <c:pt idx="1150">
                  <c:v>177.95</c:v>
                </c:pt>
                <c:pt idx="1151">
                  <c:v>177.95</c:v>
                </c:pt>
                <c:pt idx="1152">
                  <c:v>177.95</c:v>
                </c:pt>
                <c:pt idx="1153">
                  <c:v>177.95</c:v>
                </c:pt>
                <c:pt idx="1154">
                  <c:v>177.95</c:v>
                </c:pt>
                <c:pt idx="1155">
                  <c:v>177.95</c:v>
                </c:pt>
                <c:pt idx="1156">
                  <c:v>177.95</c:v>
                </c:pt>
                <c:pt idx="1157">
                  <c:v>177.95</c:v>
                </c:pt>
                <c:pt idx="1158">
                  <c:v>177.95</c:v>
                </c:pt>
                <c:pt idx="1159">
                  <c:v>177.95</c:v>
                </c:pt>
                <c:pt idx="1160">
                  <c:v>177.95</c:v>
                </c:pt>
                <c:pt idx="1161">
                  <c:v>177.95</c:v>
                </c:pt>
                <c:pt idx="1162">
                  <c:v>177.95</c:v>
                </c:pt>
                <c:pt idx="1163">
                  <c:v>177.95</c:v>
                </c:pt>
                <c:pt idx="1164">
                  <c:v>177.95</c:v>
                </c:pt>
                <c:pt idx="1165">
                  <c:v>177.95</c:v>
                </c:pt>
                <c:pt idx="1166">
                  <c:v>177.95</c:v>
                </c:pt>
                <c:pt idx="1167">
                  <c:v>177.95</c:v>
                </c:pt>
                <c:pt idx="1168">
                  <c:v>177.95</c:v>
                </c:pt>
                <c:pt idx="1169">
                  <c:v>177.95</c:v>
                </c:pt>
                <c:pt idx="1170">
                  <c:v>177.95</c:v>
                </c:pt>
                <c:pt idx="1171">
                  <c:v>177.95</c:v>
                </c:pt>
                <c:pt idx="1172">
                  <c:v>177.95</c:v>
                </c:pt>
                <c:pt idx="1173">
                  <c:v>177.95</c:v>
                </c:pt>
                <c:pt idx="1174">
                  <c:v>177.95</c:v>
                </c:pt>
                <c:pt idx="1175">
                  <c:v>177.95</c:v>
                </c:pt>
                <c:pt idx="1176">
                  <c:v>177.95</c:v>
                </c:pt>
                <c:pt idx="1177">
                  <c:v>177.95</c:v>
                </c:pt>
                <c:pt idx="1178">
                  <c:v>177.95</c:v>
                </c:pt>
                <c:pt idx="1179">
                  <c:v>177.95</c:v>
                </c:pt>
                <c:pt idx="1180">
                  <c:v>177.95</c:v>
                </c:pt>
                <c:pt idx="1181">
                  <c:v>177.95</c:v>
                </c:pt>
                <c:pt idx="1182">
                  <c:v>177.95</c:v>
                </c:pt>
                <c:pt idx="1183">
                  <c:v>177.95</c:v>
                </c:pt>
                <c:pt idx="1184">
                  <c:v>177.95</c:v>
                </c:pt>
                <c:pt idx="1185">
                  <c:v>177.95</c:v>
                </c:pt>
                <c:pt idx="1186">
                  <c:v>177.95</c:v>
                </c:pt>
                <c:pt idx="1187">
                  <c:v>177.95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0418560"/>
        <c:axId val="170420480"/>
      </c:lineChart>
      <c:lineChart>
        <c:grouping val="standard"/>
        <c:varyColors val="0"/>
        <c:ser>
          <c:idx val="11"/>
          <c:order val="11"/>
          <c:tx>
            <c:strRef>
              <c:f>'HR Chart Data'!$Q$7</c:f>
              <c:strCache>
                <c:ptCount val="1"/>
                <c:pt idx="0">
                  <c:v>SPM</c:v>
                </c:pt>
              </c:strCache>
            </c:strRef>
          </c:tx>
          <c:spPr>
            <a:ln w="38100" cmpd="sng">
              <a:solidFill>
                <a:schemeClr val="tx1">
                  <a:lumMod val="85000"/>
                  <a:lumOff val="15000"/>
                </a:schemeClr>
              </a:solidFill>
              <a:prstDash val="sysDash"/>
            </a:ln>
          </c:spPr>
          <c:marker>
            <c:symbol val="none"/>
          </c:marker>
          <c:val>
            <c:numRef>
              <c:f>[0]!HRChart13</c:f>
              <c:numCache>
                <c:formatCode>General</c:formatCode>
                <c:ptCount val="1188"/>
                <c:pt idx="0">
                  <c:v>0</c:v>
                </c:pt>
                <c:pt idx="1">
                  <c:v>20</c:v>
                </c:pt>
                <c:pt idx="2">
                  <c:v>20</c:v>
                </c:pt>
                <c:pt idx="3">
                  <c:v>18</c:v>
                </c:pt>
                <c:pt idx="4">
                  <c:v>19</c:v>
                </c:pt>
                <c:pt idx="5">
                  <c:v>19</c:v>
                </c:pt>
                <c:pt idx="6">
                  <c:v>19</c:v>
                </c:pt>
                <c:pt idx="7">
                  <c:v>19</c:v>
                </c:pt>
                <c:pt idx="8">
                  <c:v>18</c:v>
                </c:pt>
                <c:pt idx="9">
                  <c:v>19</c:v>
                </c:pt>
                <c:pt idx="10">
                  <c:v>19</c:v>
                </c:pt>
                <c:pt idx="11">
                  <c:v>19</c:v>
                </c:pt>
                <c:pt idx="12">
                  <c:v>19</c:v>
                </c:pt>
                <c:pt idx="13">
                  <c:v>19</c:v>
                </c:pt>
                <c:pt idx="14">
                  <c:v>19</c:v>
                </c:pt>
                <c:pt idx="15">
                  <c:v>19</c:v>
                </c:pt>
                <c:pt idx="16">
                  <c:v>19</c:v>
                </c:pt>
                <c:pt idx="17">
                  <c:v>19</c:v>
                </c:pt>
                <c:pt idx="18">
                  <c:v>19</c:v>
                </c:pt>
                <c:pt idx="19">
                  <c:v>19</c:v>
                </c:pt>
                <c:pt idx="20">
                  <c:v>19</c:v>
                </c:pt>
                <c:pt idx="21">
                  <c:v>18</c:v>
                </c:pt>
                <c:pt idx="22">
                  <c:v>19</c:v>
                </c:pt>
                <c:pt idx="23">
                  <c:v>19</c:v>
                </c:pt>
                <c:pt idx="24">
                  <c:v>19</c:v>
                </c:pt>
                <c:pt idx="25">
                  <c:v>19</c:v>
                </c:pt>
                <c:pt idx="26">
                  <c:v>19</c:v>
                </c:pt>
                <c:pt idx="27">
                  <c:v>19</c:v>
                </c:pt>
                <c:pt idx="28">
                  <c:v>19</c:v>
                </c:pt>
                <c:pt idx="29">
                  <c:v>19</c:v>
                </c:pt>
                <c:pt idx="30">
                  <c:v>20</c:v>
                </c:pt>
                <c:pt idx="31">
                  <c:v>19</c:v>
                </c:pt>
                <c:pt idx="32">
                  <c:v>19</c:v>
                </c:pt>
                <c:pt idx="33">
                  <c:v>19</c:v>
                </c:pt>
                <c:pt idx="34">
                  <c:v>20</c:v>
                </c:pt>
                <c:pt idx="35">
                  <c:v>20</c:v>
                </c:pt>
                <c:pt idx="36">
                  <c:v>19</c:v>
                </c:pt>
                <c:pt idx="37">
                  <c:v>19</c:v>
                </c:pt>
                <c:pt idx="38">
                  <c:v>19</c:v>
                </c:pt>
                <c:pt idx="39">
                  <c:v>20</c:v>
                </c:pt>
                <c:pt idx="40">
                  <c:v>19</c:v>
                </c:pt>
                <c:pt idx="41">
                  <c:v>19</c:v>
                </c:pt>
                <c:pt idx="42">
                  <c:v>19</c:v>
                </c:pt>
                <c:pt idx="43">
                  <c:v>19</c:v>
                </c:pt>
                <c:pt idx="44">
                  <c:v>20</c:v>
                </c:pt>
                <c:pt idx="45">
                  <c:v>20</c:v>
                </c:pt>
                <c:pt idx="46">
                  <c:v>19</c:v>
                </c:pt>
                <c:pt idx="47">
                  <c:v>19</c:v>
                </c:pt>
                <c:pt idx="48">
                  <c:v>20</c:v>
                </c:pt>
                <c:pt idx="49">
                  <c:v>20</c:v>
                </c:pt>
                <c:pt idx="50">
                  <c:v>19</c:v>
                </c:pt>
                <c:pt idx="51">
                  <c:v>19</c:v>
                </c:pt>
                <c:pt idx="52">
                  <c:v>19</c:v>
                </c:pt>
                <c:pt idx="53">
                  <c:v>19</c:v>
                </c:pt>
                <c:pt idx="54">
                  <c:v>19</c:v>
                </c:pt>
                <c:pt idx="55">
                  <c:v>20</c:v>
                </c:pt>
                <c:pt idx="56">
                  <c:v>20</c:v>
                </c:pt>
                <c:pt idx="57">
                  <c:v>19</c:v>
                </c:pt>
                <c:pt idx="58">
                  <c:v>20</c:v>
                </c:pt>
                <c:pt idx="59">
                  <c:v>20</c:v>
                </c:pt>
                <c:pt idx="60">
                  <c:v>19</c:v>
                </c:pt>
                <c:pt idx="61">
                  <c:v>20</c:v>
                </c:pt>
                <c:pt idx="62">
                  <c:v>20</c:v>
                </c:pt>
                <c:pt idx="63">
                  <c:v>19</c:v>
                </c:pt>
                <c:pt idx="64">
                  <c:v>19</c:v>
                </c:pt>
                <c:pt idx="65">
                  <c:v>19</c:v>
                </c:pt>
                <c:pt idx="66">
                  <c:v>19</c:v>
                </c:pt>
                <c:pt idx="67">
                  <c:v>19</c:v>
                </c:pt>
                <c:pt idx="68">
                  <c:v>19</c:v>
                </c:pt>
                <c:pt idx="69">
                  <c:v>19</c:v>
                </c:pt>
                <c:pt idx="70">
                  <c:v>20</c:v>
                </c:pt>
                <c:pt idx="71">
                  <c:v>20</c:v>
                </c:pt>
                <c:pt idx="72">
                  <c:v>19</c:v>
                </c:pt>
                <c:pt idx="73">
                  <c:v>19</c:v>
                </c:pt>
                <c:pt idx="74">
                  <c:v>19</c:v>
                </c:pt>
                <c:pt idx="75">
                  <c:v>19</c:v>
                </c:pt>
                <c:pt idx="76">
                  <c:v>19</c:v>
                </c:pt>
                <c:pt idx="77">
                  <c:v>19</c:v>
                </c:pt>
                <c:pt idx="78">
                  <c:v>19</c:v>
                </c:pt>
                <c:pt idx="79">
                  <c:v>19</c:v>
                </c:pt>
                <c:pt idx="80">
                  <c:v>19</c:v>
                </c:pt>
                <c:pt idx="81">
                  <c:v>20</c:v>
                </c:pt>
                <c:pt idx="82">
                  <c:v>20</c:v>
                </c:pt>
                <c:pt idx="83">
                  <c:v>19</c:v>
                </c:pt>
                <c:pt idx="84">
                  <c:v>20</c:v>
                </c:pt>
                <c:pt idx="85">
                  <c:v>20</c:v>
                </c:pt>
                <c:pt idx="86">
                  <c:v>19</c:v>
                </c:pt>
                <c:pt idx="87">
                  <c:v>20</c:v>
                </c:pt>
                <c:pt idx="88">
                  <c:v>20</c:v>
                </c:pt>
                <c:pt idx="89">
                  <c:v>20</c:v>
                </c:pt>
                <c:pt idx="90">
                  <c:v>19</c:v>
                </c:pt>
                <c:pt idx="91">
                  <c:v>20</c:v>
                </c:pt>
                <c:pt idx="92">
                  <c:v>20</c:v>
                </c:pt>
                <c:pt idx="93">
                  <c:v>20</c:v>
                </c:pt>
                <c:pt idx="94">
                  <c:v>19</c:v>
                </c:pt>
                <c:pt idx="95">
                  <c:v>20</c:v>
                </c:pt>
                <c:pt idx="96">
                  <c:v>19</c:v>
                </c:pt>
                <c:pt idx="97">
                  <c:v>19</c:v>
                </c:pt>
                <c:pt idx="98">
                  <c:v>19</c:v>
                </c:pt>
                <c:pt idx="99">
                  <c:v>19</c:v>
                </c:pt>
                <c:pt idx="100">
                  <c:v>19</c:v>
                </c:pt>
                <c:pt idx="101">
                  <c:v>19</c:v>
                </c:pt>
                <c:pt idx="102">
                  <c:v>19</c:v>
                </c:pt>
                <c:pt idx="103">
                  <c:v>19</c:v>
                </c:pt>
                <c:pt idx="104">
                  <c:v>19</c:v>
                </c:pt>
                <c:pt idx="105">
                  <c:v>20</c:v>
                </c:pt>
                <c:pt idx="106">
                  <c:v>19</c:v>
                </c:pt>
                <c:pt idx="107">
                  <c:v>18</c:v>
                </c:pt>
                <c:pt idx="108">
                  <c:v>19</c:v>
                </c:pt>
                <c:pt idx="109">
                  <c:v>19</c:v>
                </c:pt>
                <c:pt idx="110">
                  <c:v>20</c:v>
                </c:pt>
                <c:pt idx="111">
                  <c:v>19</c:v>
                </c:pt>
                <c:pt idx="112">
                  <c:v>19</c:v>
                </c:pt>
                <c:pt idx="113">
                  <c:v>19</c:v>
                </c:pt>
                <c:pt idx="114">
                  <c:v>19</c:v>
                </c:pt>
                <c:pt idx="115">
                  <c:v>20</c:v>
                </c:pt>
                <c:pt idx="116">
                  <c:v>20</c:v>
                </c:pt>
                <c:pt idx="117">
                  <c:v>19</c:v>
                </c:pt>
                <c:pt idx="118">
                  <c:v>20</c:v>
                </c:pt>
                <c:pt idx="119">
                  <c:v>20</c:v>
                </c:pt>
                <c:pt idx="120">
                  <c:v>19</c:v>
                </c:pt>
                <c:pt idx="121">
                  <c:v>19</c:v>
                </c:pt>
                <c:pt idx="122">
                  <c:v>20</c:v>
                </c:pt>
                <c:pt idx="123">
                  <c:v>20</c:v>
                </c:pt>
                <c:pt idx="124">
                  <c:v>19</c:v>
                </c:pt>
                <c:pt idx="125">
                  <c:v>19</c:v>
                </c:pt>
                <c:pt idx="126">
                  <c:v>19</c:v>
                </c:pt>
                <c:pt idx="127">
                  <c:v>20</c:v>
                </c:pt>
                <c:pt idx="128">
                  <c:v>20</c:v>
                </c:pt>
                <c:pt idx="129">
                  <c:v>19</c:v>
                </c:pt>
                <c:pt idx="130">
                  <c:v>19</c:v>
                </c:pt>
                <c:pt idx="131">
                  <c:v>19</c:v>
                </c:pt>
                <c:pt idx="132">
                  <c:v>19</c:v>
                </c:pt>
                <c:pt idx="133">
                  <c:v>19</c:v>
                </c:pt>
                <c:pt idx="134">
                  <c:v>19</c:v>
                </c:pt>
                <c:pt idx="135">
                  <c:v>19</c:v>
                </c:pt>
                <c:pt idx="136">
                  <c:v>19</c:v>
                </c:pt>
                <c:pt idx="137">
                  <c:v>20</c:v>
                </c:pt>
                <c:pt idx="138">
                  <c:v>19</c:v>
                </c:pt>
                <c:pt idx="139">
                  <c:v>20</c:v>
                </c:pt>
                <c:pt idx="140">
                  <c:v>19</c:v>
                </c:pt>
                <c:pt idx="141">
                  <c:v>19</c:v>
                </c:pt>
                <c:pt idx="142">
                  <c:v>19</c:v>
                </c:pt>
                <c:pt idx="143">
                  <c:v>19</c:v>
                </c:pt>
                <c:pt idx="144">
                  <c:v>20</c:v>
                </c:pt>
                <c:pt idx="145">
                  <c:v>19</c:v>
                </c:pt>
                <c:pt idx="146">
                  <c:v>19</c:v>
                </c:pt>
                <c:pt idx="147">
                  <c:v>19</c:v>
                </c:pt>
                <c:pt idx="148">
                  <c:v>19</c:v>
                </c:pt>
                <c:pt idx="149">
                  <c:v>19</c:v>
                </c:pt>
                <c:pt idx="150">
                  <c:v>19</c:v>
                </c:pt>
                <c:pt idx="151">
                  <c:v>19</c:v>
                </c:pt>
                <c:pt idx="152">
                  <c:v>20</c:v>
                </c:pt>
                <c:pt idx="153">
                  <c:v>20</c:v>
                </c:pt>
                <c:pt idx="154">
                  <c:v>19</c:v>
                </c:pt>
                <c:pt idx="155">
                  <c:v>20</c:v>
                </c:pt>
                <c:pt idx="156">
                  <c:v>19</c:v>
                </c:pt>
                <c:pt idx="157">
                  <c:v>19</c:v>
                </c:pt>
                <c:pt idx="158">
                  <c:v>19</c:v>
                </c:pt>
                <c:pt idx="159">
                  <c:v>19</c:v>
                </c:pt>
                <c:pt idx="160">
                  <c:v>20</c:v>
                </c:pt>
                <c:pt idx="161">
                  <c:v>19</c:v>
                </c:pt>
                <c:pt idx="162">
                  <c:v>19</c:v>
                </c:pt>
                <c:pt idx="163">
                  <c:v>19</c:v>
                </c:pt>
                <c:pt idx="164">
                  <c:v>20</c:v>
                </c:pt>
                <c:pt idx="165">
                  <c:v>19</c:v>
                </c:pt>
                <c:pt idx="166">
                  <c:v>20</c:v>
                </c:pt>
                <c:pt idx="167">
                  <c:v>19</c:v>
                </c:pt>
                <c:pt idx="168">
                  <c:v>19</c:v>
                </c:pt>
                <c:pt idx="169">
                  <c:v>19</c:v>
                </c:pt>
                <c:pt idx="170">
                  <c:v>19</c:v>
                </c:pt>
                <c:pt idx="171">
                  <c:v>19</c:v>
                </c:pt>
                <c:pt idx="172">
                  <c:v>19</c:v>
                </c:pt>
                <c:pt idx="173">
                  <c:v>20</c:v>
                </c:pt>
                <c:pt idx="174">
                  <c:v>19</c:v>
                </c:pt>
                <c:pt idx="175">
                  <c:v>19</c:v>
                </c:pt>
                <c:pt idx="176">
                  <c:v>19</c:v>
                </c:pt>
                <c:pt idx="177">
                  <c:v>19</c:v>
                </c:pt>
                <c:pt idx="178">
                  <c:v>19</c:v>
                </c:pt>
                <c:pt idx="179">
                  <c:v>19</c:v>
                </c:pt>
                <c:pt idx="180">
                  <c:v>20</c:v>
                </c:pt>
                <c:pt idx="181">
                  <c:v>20</c:v>
                </c:pt>
                <c:pt idx="182">
                  <c:v>19</c:v>
                </c:pt>
                <c:pt idx="183">
                  <c:v>19</c:v>
                </c:pt>
                <c:pt idx="184">
                  <c:v>20</c:v>
                </c:pt>
                <c:pt idx="185">
                  <c:v>20</c:v>
                </c:pt>
                <c:pt idx="186">
                  <c:v>19</c:v>
                </c:pt>
                <c:pt idx="187">
                  <c:v>19</c:v>
                </c:pt>
                <c:pt idx="188">
                  <c:v>20</c:v>
                </c:pt>
                <c:pt idx="189">
                  <c:v>19</c:v>
                </c:pt>
                <c:pt idx="190">
                  <c:v>19</c:v>
                </c:pt>
                <c:pt idx="191">
                  <c:v>19</c:v>
                </c:pt>
                <c:pt idx="192">
                  <c:v>20</c:v>
                </c:pt>
                <c:pt idx="193">
                  <c:v>19</c:v>
                </c:pt>
                <c:pt idx="194">
                  <c:v>19</c:v>
                </c:pt>
                <c:pt idx="195">
                  <c:v>20</c:v>
                </c:pt>
                <c:pt idx="196">
                  <c:v>19</c:v>
                </c:pt>
                <c:pt idx="197">
                  <c:v>20</c:v>
                </c:pt>
                <c:pt idx="198">
                  <c:v>20</c:v>
                </c:pt>
                <c:pt idx="199">
                  <c:v>19</c:v>
                </c:pt>
                <c:pt idx="200">
                  <c:v>19</c:v>
                </c:pt>
                <c:pt idx="201">
                  <c:v>20</c:v>
                </c:pt>
                <c:pt idx="202">
                  <c:v>19</c:v>
                </c:pt>
                <c:pt idx="203">
                  <c:v>19</c:v>
                </c:pt>
                <c:pt idx="204">
                  <c:v>20</c:v>
                </c:pt>
                <c:pt idx="205">
                  <c:v>20</c:v>
                </c:pt>
                <c:pt idx="206">
                  <c:v>20</c:v>
                </c:pt>
                <c:pt idx="207">
                  <c:v>19</c:v>
                </c:pt>
                <c:pt idx="208">
                  <c:v>19</c:v>
                </c:pt>
                <c:pt idx="209">
                  <c:v>19</c:v>
                </c:pt>
                <c:pt idx="210">
                  <c:v>19</c:v>
                </c:pt>
                <c:pt idx="211">
                  <c:v>19</c:v>
                </c:pt>
                <c:pt idx="212">
                  <c:v>19</c:v>
                </c:pt>
                <c:pt idx="213">
                  <c:v>20</c:v>
                </c:pt>
                <c:pt idx="214">
                  <c:v>20</c:v>
                </c:pt>
                <c:pt idx="215">
                  <c:v>20</c:v>
                </c:pt>
                <c:pt idx="216">
                  <c:v>20</c:v>
                </c:pt>
                <c:pt idx="217">
                  <c:v>19</c:v>
                </c:pt>
                <c:pt idx="218">
                  <c:v>19</c:v>
                </c:pt>
                <c:pt idx="219">
                  <c:v>19</c:v>
                </c:pt>
                <c:pt idx="220">
                  <c:v>19</c:v>
                </c:pt>
                <c:pt idx="221">
                  <c:v>19</c:v>
                </c:pt>
                <c:pt idx="222">
                  <c:v>19</c:v>
                </c:pt>
                <c:pt idx="223">
                  <c:v>19</c:v>
                </c:pt>
                <c:pt idx="224">
                  <c:v>19</c:v>
                </c:pt>
                <c:pt idx="225">
                  <c:v>19</c:v>
                </c:pt>
                <c:pt idx="226">
                  <c:v>19</c:v>
                </c:pt>
                <c:pt idx="227">
                  <c:v>19</c:v>
                </c:pt>
                <c:pt idx="228">
                  <c:v>19</c:v>
                </c:pt>
                <c:pt idx="229">
                  <c:v>19</c:v>
                </c:pt>
                <c:pt idx="230">
                  <c:v>19</c:v>
                </c:pt>
                <c:pt idx="231">
                  <c:v>19</c:v>
                </c:pt>
                <c:pt idx="232">
                  <c:v>19</c:v>
                </c:pt>
                <c:pt idx="233">
                  <c:v>19</c:v>
                </c:pt>
                <c:pt idx="234">
                  <c:v>20</c:v>
                </c:pt>
                <c:pt idx="235">
                  <c:v>20</c:v>
                </c:pt>
                <c:pt idx="236">
                  <c:v>19</c:v>
                </c:pt>
                <c:pt idx="237">
                  <c:v>19</c:v>
                </c:pt>
                <c:pt idx="238">
                  <c:v>20</c:v>
                </c:pt>
                <c:pt idx="239">
                  <c:v>20</c:v>
                </c:pt>
                <c:pt idx="240">
                  <c:v>19</c:v>
                </c:pt>
                <c:pt idx="241">
                  <c:v>19</c:v>
                </c:pt>
                <c:pt idx="242">
                  <c:v>20</c:v>
                </c:pt>
                <c:pt idx="243">
                  <c:v>19</c:v>
                </c:pt>
                <c:pt idx="244">
                  <c:v>20</c:v>
                </c:pt>
                <c:pt idx="245">
                  <c:v>20</c:v>
                </c:pt>
                <c:pt idx="246">
                  <c:v>19</c:v>
                </c:pt>
                <c:pt idx="247">
                  <c:v>19</c:v>
                </c:pt>
                <c:pt idx="248">
                  <c:v>19</c:v>
                </c:pt>
                <c:pt idx="249">
                  <c:v>19</c:v>
                </c:pt>
                <c:pt idx="250">
                  <c:v>19</c:v>
                </c:pt>
                <c:pt idx="251">
                  <c:v>19</c:v>
                </c:pt>
                <c:pt idx="252">
                  <c:v>19</c:v>
                </c:pt>
                <c:pt idx="253">
                  <c:v>19</c:v>
                </c:pt>
                <c:pt idx="254">
                  <c:v>19</c:v>
                </c:pt>
                <c:pt idx="255">
                  <c:v>19</c:v>
                </c:pt>
                <c:pt idx="256">
                  <c:v>19</c:v>
                </c:pt>
                <c:pt idx="257">
                  <c:v>19</c:v>
                </c:pt>
                <c:pt idx="258">
                  <c:v>20</c:v>
                </c:pt>
                <c:pt idx="259">
                  <c:v>20</c:v>
                </c:pt>
                <c:pt idx="260">
                  <c:v>20</c:v>
                </c:pt>
                <c:pt idx="261">
                  <c:v>20</c:v>
                </c:pt>
                <c:pt idx="262">
                  <c:v>20</c:v>
                </c:pt>
                <c:pt idx="263">
                  <c:v>20</c:v>
                </c:pt>
                <c:pt idx="264">
                  <c:v>20</c:v>
                </c:pt>
                <c:pt idx="265">
                  <c:v>20</c:v>
                </c:pt>
                <c:pt idx="266">
                  <c:v>20</c:v>
                </c:pt>
                <c:pt idx="267">
                  <c:v>19</c:v>
                </c:pt>
                <c:pt idx="268">
                  <c:v>20</c:v>
                </c:pt>
                <c:pt idx="269">
                  <c:v>19</c:v>
                </c:pt>
                <c:pt idx="270">
                  <c:v>20</c:v>
                </c:pt>
                <c:pt idx="271">
                  <c:v>19</c:v>
                </c:pt>
                <c:pt idx="272">
                  <c:v>19</c:v>
                </c:pt>
                <c:pt idx="273">
                  <c:v>19</c:v>
                </c:pt>
                <c:pt idx="274">
                  <c:v>20</c:v>
                </c:pt>
                <c:pt idx="275">
                  <c:v>20</c:v>
                </c:pt>
                <c:pt idx="276">
                  <c:v>19</c:v>
                </c:pt>
                <c:pt idx="277">
                  <c:v>19</c:v>
                </c:pt>
                <c:pt idx="278">
                  <c:v>20</c:v>
                </c:pt>
                <c:pt idx="279">
                  <c:v>20</c:v>
                </c:pt>
                <c:pt idx="280">
                  <c:v>19</c:v>
                </c:pt>
                <c:pt idx="281">
                  <c:v>20</c:v>
                </c:pt>
                <c:pt idx="282">
                  <c:v>19</c:v>
                </c:pt>
                <c:pt idx="283">
                  <c:v>20</c:v>
                </c:pt>
                <c:pt idx="284">
                  <c:v>19</c:v>
                </c:pt>
                <c:pt idx="285">
                  <c:v>19</c:v>
                </c:pt>
                <c:pt idx="286">
                  <c:v>19</c:v>
                </c:pt>
                <c:pt idx="287">
                  <c:v>20</c:v>
                </c:pt>
                <c:pt idx="288">
                  <c:v>20</c:v>
                </c:pt>
                <c:pt idx="289">
                  <c:v>19</c:v>
                </c:pt>
                <c:pt idx="290">
                  <c:v>20</c:v>
                </c:pt>
                <c:pt idx="291">
                  <c:v>19</c:v>
                </c:pt>
                <c:pt idx="292">
                  <c:v>19</c:v>
                </c:pt>
                <c:pt idx="293">
                  <c:v>19</c:v>
                </c:pt>
                <c:pt idx="294">
                  <c:v>19</c:v>
                </c:pt>
                <c:pt idx="295">
                  <c:v>19</c:v>
                </c:pt>
                <c:pt idx="296">
                  <c:v>19</c:v>
                </c:pt>
                <c:pt idx="297">
                  <c:v>20</c:v>
                </c:pt>
                <c:pt idx="298">
                  <c:v>20</c:v>
                </c:pt>
                <c:pt idx="299">
                  <c:v>19</c:v>
                </c:pt>
                <c:pt idx="300">
                  <c:v>19</c:v>
                </c:pt>
                <c:pt idx="301">
                  <c:v>19</c:v>
                </c:pt>
                <c:pt idx="302">
                  <c:v>19</c:v>
                </c:pt>
                <c:pt idx="303">
                  <c:v>20</c:v>
                </c:pt>
                <c:pt idx="304">
                  <c:v>20</c:v>
                </c:pt>
                <c:pt idx="305">
                  <c:v>19</c:v>
                </c:pt>
                <c:pt idx="306">
                  <c:v>19</c:v>
                </c:pt>
                <c:pt idx="307">
                  <c:v>19</c:v>
                </c:pt>
                <c:pt idx="308">
                  <c:v>19</c:v>
                </c:pt>
                <c:pt idx="309">
                  <c:v>19</c:v>
                </c:pt>
                <c:pt idx="310">
                  <c:v>19</c:v>
                </c:pt>
                <c:pt idx="311">
                  <c:v>19</c:v>
                </c:pt>
                <c:pt idx="312">
                  <c:v>19</c:v>
                </c:pt>
                <c:pt idx="313">
                  <c:v>19</c:v>
                </c:pt>
                <c:pt idx="314">
                  <c:v>19</c:v>
                </c:pt>
                <c:pt idx="315">
                  <c:v>19</c:v>
                </c:pt>
                <c:pt idx="316">
                  <c:v>20</c:v>
                </c:pt>
                <c:pt idx="317">
                  <c:v>19</c:v>
                </c:pt>
                <c:pt idx="318">
                  <c:v>19</c:v>
                </c:pt>
                <c:pt idx="319">
                  <c:v>19</c:v>
                </c:pt>
                <c:pt idx="320">
                  <c:v>19</c:v>
                </c:pt>
                <c:pt idx="321">
                  <c:v>19</c:v>
                </c:pt>
                <c:pt idx="322">
                  <c:v>19</c:v>
                </c:pt>
                <c:pt idx="323">
                  <c:v>20</c:v>
                </c:pt>
                <c:pt idx="324">
                  <c:v>19</c:v>
                </c:pt>
                <c:pt idx="325">
                  <c:v>20</c:v>
                </c:pt>
                <c:pt idx="326">
                  <c:v>20</c:v>
                </c:pt>
                <c:pt idx="327">
                  <c:v>19</c:v>
                </c:pt>
                <c:pt idx="328">
                  <c:v>19</c:v>
                </c:pt>
                <c:pt idx="329">
                  <c:v>19</c:v>
                </c:pt>
                <c:pt idx="330">
                  <c:v>19</c:v>
                </c:pt>
                <c:pt idx="331">
                  <c:v>19</c:v>
                </c:pt>
                <c:pt idx="332">
                  <c:v>19</c:v>
                </c:pt>
                <c:pt idx="333">
                  <c:v>20</c:v>
                </c:pt>
                <c:pt idx="334">
                  <c:v>19</c:v>
                </c:pt>
                <c:pt idx="335">
                  <c:v>19</c:v>
                </c:pt>
                <c:pt idx="336">
                  <c:v>19</c:v>
                </c:pt>
                <c:pt idx="337">
                  <c:v>19</c:v>
                </c:pt>
                <c:pt idx="338">
                  <c:v>19</c:v>
                </c:pt>
                <c:pt idx="339">
                  <c:v>20</c:v>
                </c:pt>
                <c:pt idx="340">
                  <c:v>19</c:v>
                </c:pt>
                <c:pt idx="341">
                  <c:v>19</c:v>
                </c:pt>
                <c:pt idx="342">
                  <c:v>20</c:v>
                </c:pt>
                <c:pt idx="343">
                  <c:v>19</c:v>
                </c:pt>
                <c:pt idx="344">
                  <c:v>19</c:v>
                </c:pt>
                <c:pt idx="345">
                  <c:v>20</c:v>
                </c:pt>
                <c:pt idx="346">
                  <c:v>19</c:v>
                </c:pt>
                <c:pt idx="347">
                  <c:v>19</c:v>
                </c:pt>
                <c:pt idx="348">
                  <c:v>19</c:v>
                </c:pt>
                <c:pt idx="349">
                  <c:v>19</c:v>
                </c:pt>
                <c:pt idx="350">
                  <c:v>19</c:v>
                </c:pt>
                <c:pt idx="351">
                  <c:v>20</c:v>
                </c:pt>
                <c:pt idx="352">
                  <c:v>19</c:v>
                </c:pt>
                <c:pt idx="353">
                  <c:v>19</c:v>
                </c:pt>
                <c:pt idx="354">
                  <c:v>19</c:v>
                </c:pt>
                <c:pt idx="355">
                  <c:v>19</c:v>
                </c:pt>
                <c:pt idx="356">
                  <c:v>19</c:v>
                </c:pt>
                <c:pt idx="357">
                  <c:v>19</c:v>
                </c:pt>
                <c:pt idx="358">
                  <c:v>19</c:v>
                </c:pt>
                <c:pt idx="359">
                  <c:v>19</c:v>
                </c:pt>
                <c:pt idx="360">
                  <c:v>19</c:v>
                </c:pt>
                <c:pt idx="361">
                  <c:v>19</c:v>
                </c:pt>
                <c:pt idx="362">
                  <c:v>19</c:v>
                </c:pt>
                <c:pt idx="363">
                  <c:v>19</c:v>
                </c:pt>
                <c:pt idx="364">
                  <c:v>19</c:v>
                </c:pt>
                <c:pt idx="365">
                  <c:v>19</c:v>
                </c:pt>
                <c:pt idx="366">
                  <c:v>19</c:v>
                </c:pt>
                <c:pt idx="367">
                  <c:v>19</c:v>
                </c:pt>
                <c:pt idx="368">
                  <c:v>19</c:v>
                </c:pt>
                <c:pt idx="369">
                  <c:v>19</c:v>
                </c:pt>
                <c:pt idx="370">
                  <c:v>19</c:v>
                </c:pt>
                <c:pt idx="371">
                  <c:v>19</c:v>
                </c:pt>
                <c:pt idx="372">
                  <c:v>20</c:v>
                </c:pt>
                <c:pt idx="373">
                  <c:v>19</c:v>
                </c:pt>
                <c:pt idx="374">
                  <c:v>20</c:v>
                </c:pt>
                <c:pt idx="375">
                  <c:v>19</c:v>
                </c:pt>
                <c:pt idx="376">
                  <c:v>19</c:v>
                </c:pt>
                <c:pt idx="377">
                  <c:v>19</c:v>
                </c:pt>
                <c:pt idx="378">
                  <c:v>20</c:v>
                </c:pt>
                <c:pt idx="379">
                  <c:v>20</c:v>
                </c:pt>
                <c:pt idx="380">
                  <c:v>19</c:v>
                </c:pt>
                <c:pt idx="381">
                  <c:v>19</c:v>
                </c:pt>
                <c:pt idx="382">
                  <c:v>20</c:v>
                </c:pt>
                <c:pt idx="383">
                  <c:v>19</c:v>
                </c:pt>
                <c:pt idx="384">
                  <c:v>20</c:v>
                </c:pt>
                <c:pt idx="385">
                  <c:v>20</c:v>
                </c:pt>
                <c:pt idx="386">
                  <c:v>19</c:v>
                </c:pt>
                <c:pt idx="387">
                  <c:v>20</c:v>
                </c:pt>
                <c:pt idx="388">
                  <c:v>20</c:v>
                </c:pt>
                <c:pt idx="389">
                  <c:v>21</c:v>
                </c:pt>
                <c:pt idx="390">
                  <c:v>72</c:v>
                </c:pt>
                <c:pt idx="391">
                  <c:v>24</c:v>
                </c:pt>
                <c:pt idx="392">
                  <c:v>22</c:v>
                </c:pt>
                <c:pt idx="393">
                  <c:v>21</c:v>
                </c:pt>
                <c:pt idx="394">
                  <c:v>20</c:v>
                </c:pt>
                <c:pt idx="395">
                  <c:v>20</c:v>
                </c:pt>
                <c:pt idx="396">
                  <c:v>20</c:v>
                </c:pt>
                <c:pt idx="397">
                  <c:v>19</c:v>
                </c:pt>
                <c:pt idx="398">
                  <c:v>19</c:v>
                </c:pt>
                <c:pt idx="399">
                  <c:v>20</c:v>
                </c:pt>
                <c:pt idx="400">
                  <c:v>19</c:v>
                </c:pt>
                <c:pt idx="401">
                  <c:v>19</c:v>
                </c:pt>
                <c:pt idx="402">
                  <c:v>19</c:v>
                </c:pt>
                <c:pt idx="403">
                  <c:v>19</c:v>
                </c:pt>
                <c:pt idx="404">
                  <c:v>19</c:v>
                </c:pt>
                <c:pt idx="405">
                  <c:v>19</c:v>
                </c:pt>
                <c:pt idx="406">
                  <c:v>19</c:v>
                </c:pt>
                <c:pt idx="407">
                  <c:v>19</c:v>
                </c:pt>
                <c:pt idx="408">
                  <c:v>19</c:v>
                </c:pt>
                <c:pt idx="409">
                  <c:v>19</c:v>
                </c:pt>
                <c:pt idx="410">
                  <c:v>19</c:v>
                </c:pt>
                <c:pt idx="411">
                  <c:v>20</c:v>
                </c:pt>
                <c:pt idx="412">
                  <c:v>19</c:v>
                </c:pt>
                <c:pt idx="413">
                  <c:v>19</c:v>
                </c:pt>
                <c:pt idx="414">
                  <c:v>20</c:v>
                </c:pt>
                <c:pt idx="415">
                  <c:v>20</c:v>
                </c:pt>
                <c:pt idx="416">
                  <c:v>20</c:v>
                </c:pt>
                <c:pt idx="417">
                  <c:v>20</c:v>
                </c:pt>
                <c:pt idx="418">
                  <c:v>19</c:v>
                </c:pt>
                <c:pt idx="419">
                  <c:v>19</c:v>
                </c:pt>
                <c:pt idx="420">
                  <c:v>20</c:v>
                </c:pt>
                <c:pt idx="421">
                  <c:v>20</c:v>
                </c:pt>
                <c:pt idx="422">
                  <c:v>19</c:v>
                </c:pt>
                <c:pt idx="423">
                  <c:v>19</c:v>
                </c:pt>
                <c:pt idx="424">
                  <c:v>19</c:v>
                </c:pt>
                <c:pt idx="425">
                  <c:v>19</c:v>
                </c:pt>
                <c:pt idx="426">
                  <c:v>19</c:v>
                </c:pt>
                <c:pt idx="427">
                  <c:v>19</c:v>
                </c:pt>
                <c:pt idx="428">
                  <c:v>19</c:v>
                </c:pt>
                <c:pt idx="429">
                  <c:v>19</c:v>
                </c:pt>
                <c:pt idx="430">
                  <c:v>19</c:v>
                </c:pt>
                <c:pt idx="431">
                  <c:v>20</c:v>
                </c:pt>
                <c:pt idx="432">
                  <c:v>19</c:v>
                </c:pt>
                <c:pt idx="433">
                  <c:v>19</c:v>
                </c:pt>
                <c:pt idx="434">
                  <c:v>19</c:v>
                </c:pt>
                <c:pt idx="435">
                  <c:v>19</c:v>
                </c:pt>
                <c:pt idx="436">
                  <c:v>20</c:v>
                </c:pt>
                <c:pt idx="437">
                  <c:v>19</c:v>
                </c:pt>
                <c:pt idx="438">
                  <c:v>19</c:v>
                </c:pt>
                <c:pt idx="439">
                  <c:v>19</c:v>
                </c:pt>
                <c:pt idx="440">
                  <c:v>19</c:v>
                </c:pt>
                <c:pt idx="441">
                  <c:v>19</c:v>
                </c:pt>
                <c:pt idx="442">
                  <c:v>19</c:v>
                </c:pt>
                <c:pt idx="443">
                  <c:v>19</c:v>
                </c:pt>
                <c:pt idx="444">
                  <c:v>19</c:v>
                </c:pt>
                <c:pt idx="445">
                  <c:v>19</c:v>
                </c:pt>
                <c:pt idx="446">
                  <c:v>18</c:v>
                </c:pt>
                <c:pt idx="447">
                  <c:v>19</c:v>
                </c:pt>
                <c:pt idx="448">
                  <c:v>19</c:v>
                </c:pt>
                <c:pt idx="449">
                  <c:v>20</c:v>
                </c:pt>
                <c:pt idx="450">
                  <c:v>19</c:v>
                </c:pt>
                <c:pt idx="451">
                  <c:v>19</c:v>
                </c:pt>
                <c:pt idx="452">
                  <c:v>19</c:v>
                </c:pt>
                <c:pt idx="453">
                  <c:v>19</c:v>
                </c:pt>
                <c:pt idx="454">
                  <c:v>19</c:v>
                </c:pt>
                <c:pt idx="455">
                  <c:v>19</c:v>
                </c:pt>
                <c:pt idx="456">
                  <c:v>19</c:v>
                </c:pt>
                <c:pt idx="457">
                  <c:v>20</c:v>
                </c:pt>
                <c:pt idx="458">
                  <c:v>20</c:v>
                </c:pt>
                <c:pt idx="459">
                  <c:v>19</c:v>
                </c:pt>
                <c:pt idx="460">
                  <c:v>19</c:v>
                </c:pt>
                <c:pt idx="461">
                  <c:v>20</c:v>
                </c:pt>
                <c:pt idx="462">
                  <c:v>19</c:v>
                </c:pt>
                <c:pt idx="463">
                  <c:v>19</c:v>
                </c:pt>
                <c:pt idx="464">
                  <c:v>20</c:v>
                </c:pt>
                <c:pt idx="465">
                  <c:v>20</c:v>
                </c:pt>
                <c:pt idx="466">
                  <c:v>20</c:v>
                </c:pt>
                <c:pt idx="467">
                  <c:v>20</c:v>
                </c:pt>
                <c:pt idx="468">
                  <c:v>19</c:v>
                </c:pt>
                <c:pt idx="469">
                  <c:v>19</c:v>
                </c:pt>
                <c:pt idx="470">
                  <c:v>19</c:v>
                </c:pt>
                <c:pt idx="471">
                  <c:v>19</c:v>
                </c:pt>
                <c:pt idx="472">
                  <c:v>19</c:v>
                </c:pt>
                <c:pt idx="473">
                  <c:v>19</c:v>
                </c:pt>
                <c:pt idx="474">
                  <c:v>19</c:v>
                </c:pt>
                <c:pt idx="475">
                  <c:v>20</c:v>
                </c:pt>
                <c:pt idx="476">
                  <c:v>20</c:v>
                </c:pt>
                <c:pt idx="477">
                  <c:v>19</c:v>
                </c:pt>
                <c:pt idx="478">
                  <c:v>20</c:v>
                </c:pt>
                <c:pt idx="479">
                  <c:v>19</c:v>
                </c:pt>
                <c:pt idx="480">
                  <c:v>19</c:v>
                </c:pt>
                <c:pt idx="481">
                  <c:v>20</c:v>
                </c:pt>
                <c:pt idx="482">
                  <c:v>19</c:v>
                </c:pt>
                <c:pt idx="483">
                  <c:v>19</c:v>
                </c:pt>
                <c:pt idx="484">
                  <c:v>20</c:v>
                </c:pt>
                <c:pt idx="485">
                  <c:v>20</c:v>
                </c:pt>
                <c:pt idx="486">
                  <c:v>19</c:v>
                </c:pt>
                <c:pt idx="487">
                  <c:v>19</c:v>
                </c:pt>
                <c:pt idx="488">
                  <c:v>19</c:v>
                </c:pt>
                <c:pt idx="489">
                  <c:v>19</c:v>
                </c:pt>
                <c:pt idx="490">
                  <c:v>19</c:v>
                </c:pt>
                <c:pt idx="491">
                  <c:v>20</c:v>
                </c:pt>
                <c:pt idx="492">
                  <c:v>19</c:v>
                </c:pt>
                <c:pt idx="493">
                  <c:v>19</c:v>
                </c:pt>
                <c:pt idx="494">
                  <c:v>19</c:v>
                </c:pt>
                <c:pt idx="495">
                  <c:v>19</c:v>
                </c:pt>
                <c:pt idx="496">
                  <c:v>19</c:v>
                </c:pt>
                <c:pt idx="497">
                  <c:v>20</c:v>
                </c:pt>
                <c:pt idx="498">
                  <c:v>20</c:v>
                </c:pt>
                <c:pt idx="499">
                  <c:v>19</c:v>
                </c:pt>
                <c:pt idx="500">
                  <c:v>20</c:v>
                </c:pt>
                <c:pt idx="501">
                  <c:v>19</c:v>
                </c:pt>
                <c:pt idx="502">
                  <c:v>19</c:v>
                </c:pt>
                <c:pt idx="503">
                  <c:v>20</c:v>
                </c:pt>
                <c:pt idx="504">
                  <c:v>19</c:v>
                </c:pt>
                <c:pt idx="505">
                  <c:v>19</c:v>
                </c:pt>
                <c:pt idx="506">
                  <c:v>19</c:v>
                </c:pt>
                <c:pt idx="507">
                  <c:v>19</c:v>
                </c:pt>
                <c:pt idx="508">
                  <c:v>19</c:v>
                </c:pt>
                <c:pt idx="509">
                  <c:v>20</c:v>
                </c:pt>
                <c:pt idx="510">
                  <c:v>19</c:v>
                </c:pt>
                <c:pt idx="511">
                  <c:v>19</c:v>
                </c:pt>
                <c:pt idx="512">
                  <c:v>20</c:v>
                </c:pt>
                <c:pt idx="513">
                  <c:v>19</c:v>
                </c:pt>
                <c:pt idx="514">
                  <c:v>19</c:v>
                </c:pt>
                <c:pt idx="515">
                  <c:v>19</c:v>
                </c:pt>
                <c:pt idx="516">
                  <c:v>19</c:v>
                </c:pt>
                <c:pt idx="517">
                  <c:v>19</c:v>
                </c:pt>
                <c:pt idx="518">
                  <c:v>19</c:v>
                </c:pt>
                <c:pt idx="519">
                  <c:v>19</c:v>
                </c:pt>
                <c:pt idx="520">
                  <c:v>19</c:v>
                </c:pt>
                <c:pt idx="521">
                  <c:v>19</c:v>
                </c:pt>
                <c:pt idx="522">
                  <c:v>18</c:v>
                </c:pt>
                <c:pt idx="523">
                  <c:v>19</c:v>
                </c:pt>
                <c:pt idx="524">
                  <c:v>18</c:v>
                </c:pt>
                <c:pt idx="525">
                  <c:v>18</c:v>
                </c:pt>
                <c:pt idx="526">
                  <c:v>19</c:v>
                </c:pt>
                <c:pt idx="527">
                  <c:v>18</c:v>
                </c:pt>
                <c:pt idx="528">
                  <c:v>18</c:v>
                </c:pt>
                <c:pt idx="529">
                  <c:v>19</c:v>
                </c:pt>
                <c:pt idx="530">
                  <c:v>18</c:v>
                </c:pt>
                <c:pt idx="531">
                  <c:v>19</c:v>
                </c:pt>
                <c:pt idx="532">
                  <c:v>19</c:v>
                </c:pt>
                <c:pt idx="533">
                  <c:v>18</c:v>
                </c:pt>
                <c:pt idx="534">
                  <c:v>18</c:v>
                </c:pt>
                <c:pt idx="535">
                  <c:v>19</c:v>
                </c:pt>
                <c:pt idx="536">
                  <c:v>19</c:v>
                </c:pt>
                <c:pt idx="537">
                  <c:v>18</c:v>
                </c:pt>
                <c:pt idx="538">
                  <c:v>19</c:v>
                </c:pt>
                <c:pt idx="539">
                  <c:v>19</c:v>
                </c:pt>
                <c:pt idx="540">
                  <c:v>19</c:v>
                </c:pt>
                <c:pt idx="541">
                  <c:v>19</c:v>
                </c:pt>
                <c:pt idx="542">
                  <c:v>19</c:v>
                </c:pt>
                <c:pt idx="543">
                  <c:v>18</c:v>
                </c:pt>
                <c:pt idx="544">
                  <c:v>19</c:v>
                </c:pt>
                <c:pt idx="545">
                  <c:v>19</c:v>
                </c:pt>
                <c:pt idx="546">
                  <c:v>18</c:v>
                </c:pt>
                <c:pt idx="547">
                  <c:v>19</c:v>
                </c:pt>
                <c:pt idx="548">
                  <c:v>18</c:v>
                </c:pt>
                <c:pt idx="549">
                  <c:v>19</c:v>
                </c:pt>
                <c:pt idx="550">
                  <c:v>19</c:v>
                </c:pt>
                <c:pt idx="551">
                  <c:v>19</c:v>
                </c:pt>
                <c:pt idx="552">
                  <c:v>19</c:v>
                </c:pt>
                <c:pt idx="553">
                  <c:v>19</c:v>
                </c:pt>
                <c:pt idx="554">
                  <c:v>18</c:v>
                </c:pt>
                <c:pt idx="555">
                  <c:v>18</c:v>
                </c:pt>
                <c:pt idx="556">
                  <c:v>19</c:v>
                </c:pt>
                <c:pt idx="557">
                  <c:v>19</c:v>
                </c:pt>
                <c:pt idx="558">
                  <c:v>19</c:v>
                </c:pt>
                <c:pt idx="559">
                  <c:v>18</c:v>
                </c:pt>
                <c:pt idx="560">
                  <c:v>19</c:v>
                </c:pt>
                <c:pt idx="561">
                  <c:v>19</c:v>
                </c:pt>
                <c:pt idx="562">
                  <c:v>19</c:v>
                </c:pt>
                <c:pt idx="563">
                  <c:v>19</c:v>
                </c:pt>
                <c:pt idx="564">
                  <c:v>19</c:v>
                </c:pt>
                <c:pt idx="565">
                  <c:v>19</c:v>
                </c:pt>
                <c:pt idx="566">
                  <c:v>19</c:v>
                </c:pt>
                <c:pt idx="567">
                  <c:v>19</c:v>
                </c:pt>
                <c:pt idx="568">
                  <c:v>18</c:v>
                </c:pt>
                <c:pt idx="569">
                  <c:v>19</c:v>
                </c:pt>
                <c:pt idx="570">
                  <c:v>19</c:v>
                </c:pt>
                <c:pt idx="571">
                  <c:v>19</c:v>
                </c:pt>
                <c:pt idx="572">
                  <c:v>19</c:v>
                </c:pt>
                <c:pt idx="573">
                  <c:v>19</c:v>
                </c:pt>
                <c:pt idx="574">
                  <c:v>19</c:v>
                </c:pt>
                <c:pt idx="575">
                  <c:v>18</c:v>
                </c:pt>
                <c:pt idx="576">
                  <c:v>19</c:v>
                </c:pt>
                <c:pt idx="577">
                  <c:v>19</c:v>
                </c:pt>
                <c:pt idx="578">
                  <c:v>20</c:v>
                </c:pt>
                <c:pt idx="579">
                  <c:v>19</c:v>
                </c:pt>
                <c:pt idx="580">
                  <c:v>19</c:v>
                </c:pt>
                <c:pt idx="581">
                  <c:v>18</c:v>
                </c:pt>
                <c:pt idx="582">
                  <c:v>19</c:v>
                </c:pt>
                <c:pt idx="583">
                  <c:v>19</c:v>
                </c:pt>
                <c:pt idx="584">
                  <c:v>19</c:v>
                </c:pt>
                <c:pt idx="585">
                  <c:v>19</c:v>
                </c:pt>
                <c:pt idx="586">
                  <c:v>19</c:v>
                </c:pt>
                <c:pt idx="587">
                  <c:v>19</c:v>
                </c:pt>
                <c:pt idx="588">
                  <c:v>19</c:v>
                </c:pt>
                <c:pt idx="589">
                  <c:v>19</c:v>
                </c:pt>
                <c:pt idx="590">
                  <c:v>19</c:v>
                </c:pt>
                <c:pt idx="591">
                  <c:v>19</c:v>
                </c:pt>
                <c:pt idx="592">
                  <c:v>19</c:v>
                </c:pt>
                <c:pt idx="593">
                  <c:v>19</c:v>
                </c:pt>
                <c:pt idx="594">
                  <c:v>19</c:v>
                </c:pt>
                <c:pt idx="595">
                  <c:v>19</c:v>
                </c:pt>
                <c:pt idx="596">
                  <c:v>19</c:v>
                </c:pt>
                <c:pt idx="597">
                  <c:v>19</c:v>
                </c:pt>
                <c:pt idx="598">
                  <c:v>19</c:v>
                </c:pt>
                <c:pt idx="599">
                  <c:v>19</c:v>
                </c:pt>
                <c:pt idx="600">
                  <c:v>18</c:v>
                </c:pt>
                <c:pt idx="601">
                  <c:v>19</c:v>
                </c:pt>
                <c:pt idx="602">
                  <c:v>19</c:v>
                </c:pt>
                <c:pt idx="603">
                  <c:v>19</c:v>
                </c:pt>
                <c:pt idx="604">
                  <c:v>19</c:v>
                </c:pt>
                <c:pt idx="605">
                  <c:v>19</c:v>
                </c:pt>
                <c:pt idx="606">
                  <c:v>19</c:v>
                </c:pt>
                <c:pt idx="607">
                  <c:v>19</c:v>
                </c:pt>
                <c:pt idx="608">
                  <c:v>18</c:v>
                </c:pt>
                <c:pt idx="609">
                  <c:v>19</c:v>
                </c:pt>
                <c:pt idx="610">
                  <c:v>18</c:v>
                </c:pt>
                <c:pt idx="611">
                  <c:v>19</c:v>
                </c:pt>
                <c:pt idx="612">
                  <c:v>19</c:v>
                </c:pt>
                <c:pt idx="613">
                  <c:v>18</c:v>
                </c:pt>
                <c:pt idx="614">
                  <c:v>18</c:v>
                </c:pt>
                <c:pt idx="615">
                  <c:v>18</c:v>
                </c:pt>
                <c:pt idx="616">
                  <c:v>18</c:v>
                </c:pt>
                <c:pt idx="617">
                  <c:v>19</c:v>
                </c:pt>
                <c:pt idx="618">
                  <c:v>18</c:v>
                </c:pt>
                <c:pt idx="619">
                  <c:v>19</c:v>
                </c:pt>
                <c:pt idx="620">
                  <c:v>18</c:v>
                </c:pt>
                <c:pt idx="621">
                  <c:v>19</c:v>
                </c:pt>
                <c:pt idx="622">
                  <c:v>19</c:v>
                </c:pt>
                <c:pt idx="623">
                  <c:v>19</c:v>
                </c:pt>
                <c:pt idx="624">
                  <c:v>19</c:v>
                </c:pt>
                <c:pt idx="625">
                  <c:v>19</c:v>
                </c:pt>
                <c:pt idx="626">
                  <c:v>19</c:v>
                </c:pt>
                <c:pt idx="627">
                  <c:v>18</c:v>
                </c:pt>
                <c:pt idx="628">
                  <c:v>19</c:v>
                </c:pt>
                <c:pt idx="629">
                  <c:v>19</c:v>
                </c:pt>
                <c:pt idx="630">
                  <c:v>19</c:v>
                </c:pt>
                <c:pt idx="631">
                  <c:v>18</c:v>
                </c:pt>
                <c:pt idx="632">
                  <c:v>18</c:v>
                </c:pt>
                <c:pt idx="633">
                  <c:v>19</c:v>
                </c:pt>
                <c:pt idx="634">
                  <c:v>20</c:v>
                </c:pt>
                <c:pt idx="635">
                  <c:v>20</c:v>
                </c:pt>
                <c:pt idx="636">
                  <c:v>20</c:v>
                </c:pt>
                <c:pt idx="637">
                  <c:v>19</c:v>
                </c:pt>
                <c:pt idx="638">
                  <c:v>19</c:v>
                </c:pt>
                <c:pt idx="639">
                  <c:v>19</c:v>
                </c:pt>
                <c:pt idx="640">
                  <c:v>20</c:v>
                </c:pt>
                <c:pt idx="641">
                  <c:v>19</c:v>
                </c:pt>
                <c:pt idx="642">
                  <c:v>19</c:v>
                </c:pt>
                <c:pt idx="643">
                  <c:v>19</c:v>
                </c:pt>
                <c:pt idx="644">
                  <c:v>19</c:v>
                </c:pt>
                <c:pt idx="645">
                  <c:v>20</c:v>
                </c:pt>
                <c:pt idx="646">
                  <c:v>19</c:v>
                </c:pt>
                <c:pt idx="647">
                  <c:v>19</c:v>
                </c:pt>
                <c:pt idx="648">
                  <c:v>20</c:v>
                </c:pt>
                <c:pt idx="649">
                  <c:v>20</c:v>
                </c:pt>
                <c:pt idx="650">
                  <c:v>19</c:v>
                </c:pt>
                <c:pt idx="651">
                  <c:v>19</c:v>
                </c:pt>
                <c:pt idx="652">
                  <c:v>19</c:v>
                </c:pt>
                <c:pt idx="653">
                  <c:v>19</c:v>
                </c:pt>
                <c:pt idx="654">
                  <c:v>19</c:v>
                </c:pt>
                <c:pt idx="655">
                  <c:v>20</c:v>
                </c:pt>
                <c:pt idx="656">
                  <c:v>20</c:v>
                </c:pt>
                <c:pt idx="657">
                  <c:v>19</c:v>
                </c:pt>
                <c:pt idx="658">
                  <c:v>19</c:v>
                </c:pt>
                <c:pt idx="659">
                  <c:v>19</c:v>
                </c:pt>
                <c:pt idx="660">
                  <c:v>19</c:v>
                </c:pt>
                <c:pt idx="661">
                  <c:v>20</c:v>
                </c:pt>
                <c:pt idx="662">
                  <c:v>20</c:v>
                </c:pt>
                <c:pt idx="663">
                  <c:v>20</c:v>
                </c:pt>
                <c:pt idx="664">
                  <c:v>20</c:v>
                </c:pt>
                <c:pt idx="665">
                  <c:v>20</c:v>
                </c:pt>
                <c:pt idx="666">
                  <c:v>20</c:v>
                </c:pt>
                <c:pt idx="667">
                  <c:v>19</c:v>
                </c:pt>
                <c:pt idx="668">
                  <c:v>19</c:v>
                </c:pt>
                <c:pt idx="669">
                  <c:v>19</c:v>
                </c:pt>
                <c:pt idx="670">
                  <c:v>19</c:v>
                </c:pt>
                <c:pt idx="671">
                  <c:v>20</c:v>
                </c:pt>
                <c:pt idx="672">
                  <c:v>19</c:v>
                </c:pt>
                <c:pt idx="673">
                  <c:v>19</c:v>
                </c:pt>
                <c:pt idx="674">
                  <c:v>19</c:v>
                </c:pt>
                <c:pt idx="675">
                  <c:v>20</c:v>
                </c:pt>
                <c:pt idx="676">
                  <c:v>20</c:v>
                </c:pt>
                <c:pt idx="677">
                  <c:v>20</c:v>
                </c:pt>
                <c:pt idx="678">
                  <c:v>20</c:v>
                </c:pt>
                <c:pt idx="679">
                  <c:v>19</c:v>
                </c:pt>
                <c:pt idx="680">
                  <c:v>19</c:v>
                </c:pt>
                <c:pt idx="681">
                  <c:v>20</c:v>
                </c:pt>
                <c:pt idx="682">
                  <c:v>19</c:v>
                </c:pt>
                <c:pt idx="683">
                  <c:v>19</c:v>
                </c:pt>
                <c:pt idx="684">
                  <c:v>19</c:v>
                </c:pt>
                <c:pt idx="685">
                  <c:v>20</c:v>
                </c:pt>
                <c:pt idx="686">
                  <c:v>20</c:v>
                </c:pt>
                <c:pt idx="687">
                  <c:v>19</c:v>
                </c:pt>
                <c:pt idx="688">
                  <c:v>19</c:v>
                </c:pt>
                <c:pt idx="689">
                  <c:v>19</c:v>
                </c:pt>
                <c:pt idx="690">
                  <c:v>19</c:v>
                </c:pt>
                <c:pt idx="691">
                  <c:v>18</c:v>
                </c:pt>
                <c:pt idx="692">
                  <c:v>19</c:v>
                </c:pt>
                <c:pt idx="693">
                  <c:v>19</c:v>
                </c:pt>
                <c:pt idx="694">
                  <c:v>18</c:v>
                </c:pt>
                <c:pt idx="695">
                  <c:v>19</c:v>
                </c:pt>
                <c:pt idx="696">
                  <c:v>19</c:v>
                </c:pt>
                <c:pt idx="697">
                  <c:v>19</c:v>
                </c:pt>
                <c:pt idx="698">
                  <c:v>18</c:v>
                </c:pt>
                <c:pt idx="699">
                  <c:v>19</c:v>
                </c:pt>
                <c:pt idx="700">
                  <c:v>19</c:v>
                </c:pt>
                <c:pt idx="701">
                  <c:v>20</c:v>
                </c:pt>
                <c:pt idx="702">
                  <c:v>18</c:v>
                </c:pt>
                <c:pt idx="703">
                  <c:v>18</c:v>
                </c:pt>
                <c:pt idx="704">
                  <c:v>18</c:v>
                </c:pt>
                <c:pt idx="705">
                  <c:v>19</c:v>
                </c:pt>
                <c:pt idx="706">
                  <c:v>19</c:v>
                </c:pt>
                <c:pt idx="707">
                  <c:v>18</c:v>
                </c:pt>
                <c:pt idx="708">
                  <c:v>19</c:v>
                </c:pt>
                <c:pt idx="709">
                  <c:v>19</c:v>
                </c:pt>
                <c:pt idx="710">
                  <c:v>19</c:v>
                </c:pt>
                <c:pt idx="711">
                  <c:v>19</c:v>
                </c:pt>
                <c:pt idx="712">
                  <c:v>20</c:v>
                </c:pt>
                <c:pt idx="713">
                  <c:v>19</c:v>
                </c:pt>
                <c:pt idx="714">
                  <c:v>19</c:v>
                </c:pt>
                <c:pt idx="715">
                  <c:v>19</c:v>
                </c:pt>
                <c:pt idx="716">
                  <c:v>20</c:v>
                </c:pt>
                <c:pt idx="717">
                  <c:v>19</c:v>
                </c:pt>
                <c:pt idx="718">
                  <c:v>19</c:v>
                </c:pt>
                <c:pt idx="719">
                  <c:v>19</c:v>
                </c:pt>
                <c:pt idx="720">
                  <c:v>20</c:v>
                </c:pt>
                <c:pt idx="721">
                  <c:v>19</c:v>
                </c:pt>
                <c:pt idx="722">
                  <c:v>19</c:v>
                </c:pt>
                <c:pt idx="723">
                  <c:v>19</c:v>
                </c:pt>
                <c:pt idx="724">
                  <c:v>19</c:v>
                </c:pt>
                <c:pt idx="725">
                  <c:v>19</c:v>
                </c:pt>
                <c:pt idx="726">
                  <c:v>19</c:v>
                </c:pt>
                <c:pt idx="727">
                  <c:v>19</c:v>
                </c:pt>
                <c:pt idx="728">
                  <c:v>19</c:v>
                </c:pt>
                <c:pt idx="729">
                  <c:v>19</c:v>
                </c:pt>
                <c:pt idx="730">
                  <c:v>18</c:v>
                </c:pt>
                <c:pt idx="731">
                  <c:v>19</c:v>
                </c:pt>
                <c:pt idx="732">
                  <c:v>19</c:v>
                </c:pt>
                <c:pt idx="733">
                  <c:v>19</c:v>
                </c:pt>
                <c:pt idx="734">
                  <c:v>20</c:v>
                </c:pt>
                <c:pt idx="735">
                  <c:v>20</c:v>
                </c:pt>
                <c:pt idx="736">
                  <c:v>19</c:v>
                </c:pt>
                <c:pt idx="737">
                  <c:v>19</c:v>
                </c:pt>
                <c:pt idx="738">
                  <c:v>19</c:v>
                </c:pt>
                <c:pt idx="739">
                  <c:v>19</c:v>
                </c:pt>
                <c:pt idx="740">
                  <c:v>19</c:v>
                </c:pt>
                <c:pt idx="741">
                  <c:v>20</c:v>
                </c:pt>
                <c:pt idx="742">
                  <c:v>18</c:v>
                </c:pt>
                <c:pt idx="743">
                  <c:v>19</c:v>
                </c:pt>
                <c:pt idx="744">
                  <c:v>19</c:v>
                </c:pt>
                <c:pt idx="745">
                  <c:v>19</c:v>
                </c:pt>
                <c:pt idx="746">
                  <c:v>19</c:v>
                </c:pt>
                <c:pt idx="747">
                  <c:v>19</c:v>
                </c:pt>
                <c:pt idx="748">
                  <c:v>19</c:v>
                </c:pt>
                <c:pt idx="749">
                  <c:v>19</c:v>
                </c:pt>
                <c:pt idx="750">
                  <c:v>19</c:v>
                </c:pt>
                <c:pt idx="751">
                  <c:v>19</c:v>
                </c:pt>
                <c:pt idx="752">
                  <c:v>19</c:v>
                </c:pt>
                <c:pt idx="753">
                  <c:v>19</c:v>
                </c:pt>
                <c:pt idx="754">
                  <c:v>19</c:v>
                </c:pt>
                <c:pt idx="755">
                  <c:v>19</c:v>
                </c:pt>
                <c:pt idx="756">
                  <c:v>19</c:v>
                </c:pt>
                <c:pt idx="757">
                  <c:v>20</c:v>
                </c:pt>
                <c:pt idx="758">
                  <c:v>19</c:v>
                </c:pt>
                <c:pt idx="759">
                  <c:v>20</c:v>
                </c:pt>
                <c:pt idx="760">
                  <c:v>19</c:v>
                </c:pt>
                <c:pt idx="761">
                  <c:v>19</c:v>
                </c:pt>
                <c:pt idx="762">
                  <c:v>19</c:v>
                </c:pt>
                <c:pt idx="763">
                  <c:v>19</c:v>
                </c:pt>
                <c:pt idx="764">
                  <c:v>19</c:v>
                </c:pt>
                <c:pt idx="765">
                  <c:v>20</c:v>
                </c:pt>
                <c:pt idx="766">
                  <c:v>19</c:v>
                </c:pt>
                <c:pt idx="767">
                  <c:v>19</c:v>
                </c:pt>
                <c:pt idx="768">
                  <c:v>20</c:v>
                </c:pt>
                <c:pt idx="769">
                  <c:v>20</c:v>
                </c:pt>
                <c:pt idx="770">
                  <c:v>19</c:v>
                </c:pt>
                <c:pt idx="771">
                  <c:v>19</c:v>
                </c:pt>
                <c:pt idx="772">
                  <c:v>19</c:v>
                </c:pt>
                <c:pt idx="773">
                  <c:v>20</c:v>
                </c:pt>
                <c:pt idx="774">
                  <c:v>19</c:v>
                </c:pt>
                <c:pt idx="775">
                  <c:v>19</c:v>
                </c:pt>
                <c:pt idx="776">
                  <c:v>39</c:v>
                </c:pt>
                <c:pt idx="777">
                  <c:v>19</c:v>
                </c:pt>
                <c:pt idx="778">
                  <c:v>20</c:v>
                </c:pt>
                <c:pt idx="779">
                  <c:v>20</c:v>
                </c:pt>
                <c:pt idx="780">
                  <c:v>19</c:v>
                </c:pt>
                <c:pt idx="781">
                  <c:v>20</c:v>
                </c:pt>
                <c:pt idx="782">
                  <c:v>21</c:v>
                </c:pt>
                <c:pt idx="783">
                  <c:v>22</c:v>
                </c:pt>
                <c:pt idx="784">
                  <c:v>21</c:v>
                </c:pt>
                <c:pt idx="785">
                  <c:v>20</c:v>
                </c:pt>
                <c:pt idx="786">
                  <c:v>20</c:v>
                </c:pt>
                <c:pt idx="787">
                  <c:v>20</c:v>
                </c:pt>
                <c:pt idx="788">
                  <c:v>20</c:v>
                </c:pt>
                <c:pt idx="789">
                  <c:v>20</c:v>
                </c:pt>
                <c:pt idx="790">
                  <c:v>19</c:v>
                </c:pt>
                <c:pt idx="791">
                  <c:v>19</c:v>
                </c:pt>
                <c:pt idx="792">
                  <c:v>19</c:v>
                </c:pt>
                <c:pt idx="793">
                  <c:v>19</c:v>
                </c:pt>
                <c:pt idx="794">
                  <c:v>19</c:v>
                </c:pt>
                <c:pt idx="795">
                  <c:v>19</c:v>
                </c:pt>
                <c:pt idx="796">
                  <c:v>19</c:v>
                </c:pt>
                <c:pt idx="797">
                  <c:v>19</c:v>
                </c:pt>
                <c:pt idx="798">
                  <c:v>19</c:v>
                </c:pt>
                <c:pt idx="799">
                  <c:v>19</c:v>
                </c:pt>
                <c:pt idx="800">
                  <c:v>19</c:v>
                </c:pt>
                <c:pt idx="801">
                  <c:v>19</c:v>
                </c:pt>
                <c:pt idx="802">
                  <c:v>19</c:v>
                </c:pt>
                <c:pt idx="803">
                  <c:v>19</c:v>
                </c:pt>
                <c:pt idx="804">
                  <c:v>19</c:v>
                </c:pt>
                <c:pt idx="805">
                  <c:v>19</c:v>
                </c:pt>
                <c:pt idx="806">
                  <c:v>20</c:v>
                </c:pt>
                <c:pt idx="807">
                  <c:v>20</c:v>
                </c:pt>
                <c:pt idx="808">
                  <c:v>19</c:v>
                </c:pt>
                <c:pt idx="809">
                  <c:v>20</c:v>
                </c:pt>
                <c:pt idx="810">
                  <c:v>20</c:v>
                </c:pt>
                <c:pt idx="811">
                  <c:v>19</c:v>
                </c:pt>
                <c:pt idx="812">
                  <c:v>19</c:v>
                </c:pt>
                <c:pt idx="813">
                  <c:v>19</c:v>
                </c:pt>
                <c:pt idx="814">
                  <c:v>20</c:v>
                </c:pt>
                <c:pt idx="815">
                  <c:v>20</c:v>
                </c:pt>
                <c:pt idx="816">
                  <c:v>20</c:v>
                </c:pt>
                <c:pt idx="817">
                  <c:v>20</c:v>
                </c:pt>
                <c:pt idx="818">
                  <c:v>19</c:v>
                </c:pt>
                <c:pt idx="819">
                  <c:v>19</c:v>
                </c:pt>
                <c:pt idx="820">
                  <c:v>20</c:v>
                </c:pt>
                <c:pt idx="821">
                  <c:v>20</c:v>
                </c:pt>
                <c:pt idx="822">
                  <c:v>20</c:v>
                </c:pt>
                <c:pt idx="823">
                  <c:v>20</c:v>
                </c:pt>
                <c:pt idx="824">
                  <c:v>19</c:v>
                </c:pt>
                <c:pt idx="825">
                  <c:v>20</c:v>
                </c:pt>
                <c:pt idx="826">
                  <c:v>20</c:v>
                </c:pt>
                <c:pt idx="827">
                  <c:v>20</c:v>
                </c:pt>
                <c:pt idx="828">
                  <c:v>19</c:v>
                </c:pt>
                <c:pt idx="829">
                  <c:v>20</c:v>
                </c:pt>
                <c:pt idx="830">
                  <c:v>21</c:v>
                </c:pt>
                <c:pt idx="831">
                  <c:v>20</c:v>
                </c:pt>
                <c:pt idx="832">
                  <c:v>20</c:v>
                </c:pt>
                <c:pt idx="833">
                  <c:v>20</c:v>
                </c:pt>
                <c:pt idx="834">
                  <c:v>20</c:v>
                </c:pt>
                <c:pt idx="835">
                  <c:v>19</c:v>
                </c:pt>
                <c:pt idx="836">
                  <c:v>20</c:v>
                </c:pt>
                <c:pt idx="837">
                  <c:v>19</c:v>
                </c:pt>
                <c:pt idx="838">
                  <c:v>19</c:v>
                </c:pt>
                <c:pt idx="839">
                  <c:v>19</c:v>
                </c:pt>
                <c:pt idx="840">
                  <c:v>19</c:v>
                </c:pt>
                <c:pt idx="841">
                  <c:v>19</c:v>
                </c:pt>
                <c:pt idx="842">
                  <c:v>19</c:v>
                </c:pt>
                <c:pt idx="843">
                  <c:v>19</c:v>
                </c:pt>
                <c:pt idx="844">
                  <c:v>19</c:v>
                </c:pt>
                <c:pt idx="845">
                  <c:v>19</c:v>
                </c:pt>
                <c:pt idx="846">
                  <c:v>19</c:v>
                </c:pt>
                <c:pt idx="847">
                  <c:v>19</c:v>
                </c:pt>
                <c:pt idx="848">
                  <c:v>19</c:v>
                </c:pt>
                <c:pt idx="849">
                  <c:v>19</c:v>
                </c:pt>
                <c:pt idx="850">
                  <c:v>19</c:v>
                </c:pt>
                <c:pt idx="851">
                  <c:v>19</c:v>
                </c:pt>
                <c:pt idx="852">
                  <c:v>19</c:v>
                </c:pt>
                <c:pt idx="853">
                  <c:v>20</c:v>
                </c:pt>
                <c:pt idx="854">
                  <c:v>19</c:v>
                </c:pt>
                <c:pt idx="855">
                  <c:v>19</c:v>
                </c:pt>
                <c:pt idx="856">
                  <c:v>19</c:v>
                </c:pt>
                <c:pt idx="857">
                  <c:v>19</c:v>
                </c:pt>
                <c:pt idx="858">
                  <c:v>19</c:v>
                </c:pt>
                <c:pt idx="859">
                  <c:v>19</c:v>
                </c:pt>
                <c:pt idx="860">
                  <c:v>19</c:v>
                </c:pt>
                <c:pt idx="861">
                  <c:v>19</c:v>
                </c:pt>
                <c:pt idx="862">
                  <c:v>19</c:v>
                </c:pt>
                <c:pt idx="863">
                  <c:v>19</c:v>
                </c:pt>
                <c:pt idx="864">
                  <c:v>20</c:v>
                </c:pt>
                <c:pt idx="865">
                  <c:v>19</c:v>
                </c:pt>
                <c:pt idx="866">
                  <c:v>19</c:v>
                </c:pt>
                <c:pt idx="867">
                  <c:v>19</c:v>
                </c:pt>
                <c:pt idx="868">
                  <c:v>19</c:v>
                </c:pt>
                <c:pt idx="869">
                  <c:v>19</c:v>
                </c:pt>
                <c:pt idx="870">
                  <c:v>19</c:v>
                </c:pt>
                <c:pt idx="871">
                  <c:v>19</c:v>
                </c:pt>
                <c:pt idx="872">
                  <c:v>19</c:v>
                </c:pt>
                <c:pt idx="873">
                  <c:v>19</c:v>
                </c:pt>
                <c:pt idx="874">
                  <c:v>19</c:v>
                </c:pt>
                <c:pt idx="875">
                  <c:v>19</c:v>
                </c:pt>
                <c:pt idx="876">
                  <c:v>19</c:v>
                </c:pt>
                <c:pt idx="877">
                  <c:v>19</c:v>
                </c:pt>
                <c:pt idx="878">
                  <c:v>18</c:v>
                </c:pt>
                <c:pt idx="879">
                  <c:v>18</c:v>
                </c:pt>
                <c:pt idx="880">
                  <c:v>19</c:v>
                </c:pt>
                <c:pt idx="881">
                  <c:v>19</c:v>
                </c:pt>
                <c:pt idx="882">
                  <c:v>19</c:v>
                </c:pt>
                <c:pt idx="883">
                  <c:v>19</c:v>
                </c:pt>
                <c:pt idx="884">
                  <c:v>19</c:v>
                </c:pt>
                <c:pt idx="885">
                  <c:v>19</c:v>
                </c:pt>
                <c:pt idx="886">
                  <c:v>18</c:v>
                </c:pt>
                <c:pt idx="887">
                  <c:v>19</c:v>
                </c:pt>
                <c:pt idx="888">
                  <c:v>19</c:v>
                </c:pt>
                <c:pt idx="889">
                  <c:v>19</c:v>
                </c:pt>
                <c:pt idx="890">
                  <c:v>19</c:v>
                </c:pt>
                <c:pt idx="891">
                  <c:v>19</c:v>
                </c:pt>
                <c:pt idx="892">
                  <c:v>19</c:v>
                </c:pt>
                <c:pt idx="893">
                  <c:v>19</c:v>
                </c:pt>
                <c:pt idx="894">
                  <c:v>19</c:v>
                </c:pt>
                <c:pt idx="895">
                  <c:v>19</c:v>
                </c:pt>
                <c:pt idx="896">
                  <c:v>18</c:v>
                </c:pt>
                <c:pt idx="897">
                  <c:v>19</c:v>
                </c:pt>
                <c:pt idx="898">
                  <c:v>19</c:v>
                </c:pt>
                <c:pt idx="899">
                  <c:v>19</c:v>
                </c:pt>
                <c:pt idx="900">
                  <c:v>19</c:v>
                </c:pt>
                <c:pt idx="901">
                  <c:v>19</c:v>
                </c:pt>
                <c:pt idx="902">
                  <c:v>19</c:v>
                </c:pt>
                <c:pt idx="903">
                  <c:v>19</c:v>
                </c:pt>
                <c:pt idx="904">
                  <c:v>18</c:v>
                </c:pt>
                <c:pt idx="905">
                  <c:v>19</c:v>
                </c:pt>
                <c:pt idx="906">
                  <c:v>19</c:v>
                </c:pt>
                <c:pt idx="907">
                  <c:v>19</c:v>
                </c:pt>
                <c:pt idx="908">
                  <c:v>19</c:v>
                </c:pt>
                <c:pt idx="909">
                  <c:v>19</c:v>
                </c:pt>
                <c:pt idx="910">
                  <c:v>18</c:v>
                </c:pt>
                <c:pt idx="911">
                  <c:v>19</c:v>
                </c:pt>
                <c:pt idx="912">
                  <c:v>19</c:v>
                </c:pt>
                <c:pt idx="913">
                  <c:v>19</c:v>
                </c:pt>
                <c:pt idx="914">
                  <c:v>19</c:v>
                </c:pt>
                <c:pt idx="915">
                  <c:v>19</c:v>
                </c:pt>
                <c:pt idx="916">
                  <c:v>19</c:v>
                </c:pt>
                <c:pt idx="917">
                  <c:v>19</c:v>
                </c:pt>
                <c:pt idx="918">
                  <c:v>19</c:v>
                </c:pt>
                <c:pt idx="919">
                  <c:v>19</c:v>
                </c:pt>
                <c:pt idx="920">
                  <c:v>18</c:v>
                </c:pt>
                <c:pt idx="921">
                  <c:v>19</c:v>
                </c:pt>
                <c:pt idx="922">
                  <c:v>19</c:v>
                </c:pt>
                <c:pt idx="923">
                  <c:v>20</c:v>
                </c:pt>
                <c:pt idx="924">
                  <c:v>19</c:v>
                </c:pt>
                <c:pt idx="925">
                  <c:v>19</c:v>
                </c:pt>
                <c:pt idx="926">
                  <c:v>19</c:v>
                </c:pt>
                <c:pt idx="927">
                  <c:v>19</c:v>
                </c:pt>
                <c:pt idx="928">
                  <c:v>19</c:v>
                </c:pt>
                <c:pt idx="929">
                  <c:v>19</c:v>
                </c:pt>
                <c:pt idx="930">
                  <c:v>19</c:v>
                </c:pt>
                <c:pt idx="931">
                  <c:v>19</c:v>
                </c:pt>
                <c:pt idx="932">
                  <c:v>19</c:v>
                </c:pt>
                <c:pt idx="933">
                  <c:v>18</c:v>
                </c:pt>
                <c:pt idx="934">
                  <c:v>19</c:v>
                </c:pt>
                <c:pt idx="935">
                  <c:v>18</c:v>
                </c:pt>
                <c:pt idx="936">
                  <c:v>19</c:v>
                </c:pt>
                <c:pt idx="937">
                  <c:v>19</c:v>
                </c:pt>
                <c:pt idx="938">
                  <c:v>19</c:v>
                </c:pt>
                <c:pt idx="939">
                  <c:v>18</c:v>
                </c:pt>
                <c:pt idx="940">
                  <c:v>18</c:v>
                </c:pt>
                <c:pt idx="941">
                  <c:v>19</c:v>
                </c:pt>
                <c:pt idx="942">
                  <c:v>19</c:v>
                </c:pt>
                <c:pt idx="943">
                  <c:v>19</c:v>
                </c:pt>
                <c:pt idx="944">
                  <c:v>19</c:v>
                </c:pt>
                <c:pt idx="945">
                  <c:v>19</c:v>
                </c:pt>
                <c:pt idx="946">
                  <c:v>19</c:v>
                </c:pt>
                <c:pt idx="947">
                  <c:v>18</c:v>
                </c:pt>
                <c:pt idx="948">
                  <c:v>19</c:v>
                </c:pt>
                <c:pt idx="949">
                  <c:v>19</c:v>
                </c:pt>
                <c:pt idx="950">
                  <c:v>19</c:v>
                </c:pt>
                <c:pt idx="951">
                  <c:v>19</c:v>
                </c:pt>
                <c:pt idx="952">
                  <c:v>19</c:v>
                </c:pt>
                <c:pt idx="953">
                  <c:v>19</c:v>
                </c:pt>
                <c:pt idx="954">
                  <c:v>18</c:v>
                </c:pt>
                <c:pt idx="955">
                  <c:v>19</c:v>
                </c:pt>
                <c:pt idx="956">
                  <c:v>19</c:v>
                </c:pt>
                <c:pt idx="957">
                  <c:v>19</c:v>
                </c:pt>
                <c:pt idx="958">
                  <c:v>18</c:v>
                </c:pt>
                <c:pt idx="959">
                  <c:v>19</c:v>
                </c:pt>
                <c:pt idx="960">
                  <c:v>19</c:v>
                </c:pt>
                <c:pt idx="961">
                  <c:v>19</c:v>
                </c:pt>
                <c:pt idx="962">
                  <c:v>19</c:v>
                </c:pt>
                <c:pt idx="963">
                  <c:v>19</c:v>
                </c:pt>
                <c:pt idx="964">
                  <c:v>19</c:v>
                </c:pt>
                <c:pt idx="965">
                  <c:v>19</c:v>
                </c:pt>
                <c:pt idx="966">
                  <c:v>19</c:v>
                </c:pt>
                <c:pt idx="967">
                  <c:v>19</c:v>
                </c:pt>
                <c:pt idx="968">
                  <c:v>20</c:v>
                </c:pt>
                <c:pt idx="969">
                  <c:v>19</c:v>
                </c:pt>
                <c:pt idx="970">
                  <c:v>20</c:v>
                </c:pt>
                <c:pt idx="971">
                  <c:v>20</c:v>
                </c:pt>
                <c:pt idx="972">
                  <c:v>19</c:v>
                </c:pt>
                <c:pt idx="973">
                  <c:v>19</c:v>
                </c:pt>
                <c:pt idx="974">
                  <c:v>19</c:v>
                </c:pt>
                <c:pt idx="975">
                  <c:v>19</c:v>
                </c:pt>
                <c:pt idx="976">
                  <c:v>20</c:v>
                </c:pt>
                <c:pt idx="977">
                  <c:v>19</c:v>
                </c:pt>
                <c:pt idx="978">
                  <c:v>19</c:v>
                </c:pt>
                <c:pt idx="979">
                  <c:v>19</c:v>
                </c:pt>
                <c:pt idx="980">
                  <c:v>20</c:v>
                </c:pt>
                <c:pt idx="981">
                  <c:v>19</c:v>
                </c:pt>
                <c:pt idx="982">
                  <c:v>19</c:v>
                </c:pt>
                <c:pt idx="983">
                  <c:v>20</c:v>
                </c:pt>
                <c:pt idx="984">
                  <c:v>19</c:v>
                </c:pt>
                <c:pt idx="985">
                  <c:v>19</c:v>
                </c:pt>
                <c:pt idx="986">
                  <c:v>20</c:v>
                </c:pt>
                <c:pt idx="987">
                  <c:v>19</c:v>
                </c:pt>
                <c:pt idx="988">
                  <c:v>19</c:v>
                </c:pt>
                <c:pt idx="989">
                  <c:v>20</c:v>
                </c:pt>
                <c:pt idx="990">
                  <c:v>19</c:v>
                </c:pt>
                <c:pt idx="991">
                  <c:v>19</c:v>
                </c:pt>
                <c:pt idx="992">
                  <c:v>19</c:v>
                </c:pt>
                <c:pt idx="993">
                  <c:v>19</c:v>
                </c:pt>
                <c:pt idx="994">
                  <c:v>19</c:v>
                </c:pt>
                <c:pt idx="995">
                  <c:v>19</c:v>
                </c:pt>
                <c:pt idx="996">
                  <c:v>19</c:v>
                </c:pt>
                <c:pt idx="997">
                  <c:v>19</c:v>
                </c:pt>
                <c:pt idx="998">
                  <c:v>20</c:v>
                </c:pt>
                <c:pt idx="999">
                  <c:v>20</c:v>
                </c:pt>
                <c:pt idx="1000">
                  <c:v>19</c:v>
                </c:pt>
                <c:pt idx="1001">
                  <c:v>19</c:v>
                </c:pt>
                <c:pt idx="1002">
                  <c:v>20</c:v>
                </c:pt>
                <c:pt idx="1003">
                  <c:v>19</c:v>
                </c:pt>
                <c:pt idx="1004">
                  <c:v>19</c:v>
                </c:pt>
                <c:pt idx="1005">
                  <c:v>20</c:v>
                </c:pt>
                <c:pt idx="1006">
                  <c:v>20</c:v>
                </c:pt>
                <c:pt idx="1007">
                  <c:v>20</c:v>
                </c:pt>
                <c:pt idx="1008">
                  <c:v>20</c:v>
                </c:pt>
                <c:pt idx="1009">
                  <c:v>19</c:v>
                </c:pt>
                <c:pt idx="1010">
                  <c:v>19</c:v>
                </c:pt>
                <c:pt idx="1011">
                  <c:v>19</c:v>
                </c:pt>
                <c:pt idx="1012">
                  <c:v>19</c:v>
                </c:pt>
                <c:pt idx="1013">
                  <c:v>19</c:v>
                </c:pt>
                <c:pt idx="1014">
                  <c:v>19</c:v>
                </c:pt>
                <c:pt idx="1015">
                  <c:v>20</c:v>
                </c:pt>
                <c:pt idx="1016">
                  <c:v>20</c:v>
                </c:pt>
                <c:pt idx="1017">
                  <c:v>20</c:v>
                </c:pt>
                <c:pt idx="1018">
                  <c:v>19</c:v>
                </c:pt>
                <c:pt idx="1019">
                  <c:v>20</c:v>
                </c:pt>
                <c:pt idx="1020">
                  <c:v>20</c:v>
                </c:pt>
                <c:pt idx="1021">
                  <c:v>19</c:v>
                </c:pt>
                <c:pt idx="1022">
                  <c:v>19</c:v>
                </c:pt>
                <c:pt idx="1023">
                  <c:v>19</c:v>
                </c:pt>
                <c:pt idx="1024">
                  <c:v>19</c:v>
                </c:pt>
                <c:pt idx="1025">
                  <c:v>19</c:v>
                </c:pt>
                <c:pt idx="1026">
                  <c:v>19</c:v>
                </c:pt>
                <c:pt idx="1027">
                  <c:v>19</c:v>
                </c:pt>
                <c:pt idx="1028">
                  <c:v>19</c:v>
                </c:pt>
                <c:pt idx="1029">
                  <c:v>20</c:v>
                </c:pt>
                <c:pt idx="1030">
                  <c:v>19</c:v>
                </c:pt>
                <c:pt idx="1031">
                  <c:v>19</c:v>
                </c:pt>
                <c:pt idx="1032">
                  <c:v>19</c:v>
                </c:pt>
                <c:pt idx="1033">
                  <c:v>19</c:v>
                </c:pt>
                <c:pt idx="1034">
                  <c:v>19</c:v>
                </c:pt>
                <c:pt idx="1035">
                  <c:v>19</c:v>
                </c:pt>
                <c:pt idx="1036">
                  <c:v>19</c:v>
                </c:pt>
                <c:pt idx="1037">
                  <c:v>19</c:v>
                </c:pt>
                <c:pt idx="1038">
                  <c:v>19</c:v>
                </c:pt>
                <c:pt idx="1039">
                  <c:v>19</c:v>
                </c:pt>
                <c:pt idx="1040">
                  <c:v>19</c:v>
                </c:pt>
                <c:pt idx="1041">
                  <c:v>19</c:v>
                </c:pt>
                <c:pt idx="1042">
                  <c:v>20</c:v>
                </c:pt>
                <c:pt idx="1043">
                  <c:v>19</c:v>
                </c:pt>
                <c:pt idx="1044">
                  <c:v>19</c:v>
                </c:pt>
                <c:pt idx="1045">
                  <c:v>19</c:v>
                </c:pt>
                <c:pt idx="1046">
                  <c:v>20</c:v>
                </c:pt>
                <c:pt idx="1047">
                  <c:v>19</c:v>
                </c:pt>
                <c:pt idx="1048">
                  <c:v>19</c:v>
                </c:pt>
                <c:pt idx="1049">
                  <c:v>19</c:v>
                </c:pt>
                <c:pt idx="1050">
                  <c:v>20</c:v>
                </c:pt>
                <c:pt idx="1051">
                  <c:v>19</c:v>
                </c:pt>
                <c:pt idx="1052">
                  <c:v>19</c:v>
                </c:pt>
                <c:pt idx="1053">
                  <c:v>20</c:v>
                </c:pt>
                <c:pt idx="1054">
                  <c:v>19</c:v>
                </c:pt>
                <c:pt idx="1055">
                  <c:v>19</c:v>
                </c:pt>
                <c:pt idx="1056">
                  <c:v>20</c:v>
                </c:pt>
                <c:pt idx="1057">
                  <c:v>20</c:v>
                </c:pt>
                <c:pt idx="1058">
                  <c:v>20</c:v>
                </c:pt>
                <c:pt idx="1059">
                  <c:v>19</c:v>
                </c:pt>
                <c:pt idx="1060">
                  <c:v>20</c:v>
                </c:pt>
                <c:pt idx="1061">
                  <c:v>20</c:v>
                </c:pt>
                <c:pt idx="1062">
                  <c:v>19</c:v>
                </c:pt>
                <c:pt idx="1063">
                  <c:v>20</c:v>
                </c:pt>
                <c:pt idx="1064">
                  <c:v>19</c:v>
                </c:pt>
                <c:pt idx="1065">
                  <c:v>19</c:v>
                </c:pt>
                <c:pt idx="1066">
                  <c:v>20</c:v>
                </c:pt>
                <c:pt idx="1067">
                  <c:v>19</c:v>
                </c:pt>
                <c:pt idx="1068">
                  <c:v>19</c:v>
                </c:pt>
                <c:pt idx="1069">
                  <c:v>19</c:v>
                </c:pt>
                <c:pt idx="1070">
                  <c:v>20</c:v>
                </c:pt>
                <c:pt idx="1071">
                  <c:v>19</c:v>
                </c:pt>
                <c:pt idx="1072">
                  <c:v>19</c:v>
                </c:pt>
                <c:pt idx="1073">
                  <c:v>20</c:v>
                </c:pt>
                <c:pt idx="1074">
                  <c:v>20</c:v>
                </c:pt>
                <c:pt idx="1075">
                  <c:v>19</c:v>
                </c:pt>
                <c:pt idx="1076">
                  <c:v>20</c:v>
                </c:pt>
                <c:pt idx="1077">
                  <c:v>20</c:v>
                </c:pt>
                <c:pt idx="1078">
                  <c:v>20</c:v>
                </c:pt>
                <c:pt idx="1079">
                  <c:v>20</c:v>
                </c:pt>
                <c:pt idx="1080">
                  <c:v>19</c:v>
                </c:pt>
                <c:pt idx="1081">
                  <c:v>19</c:v>
                </c:pt>
                <c:pt idx="1082">
                  <c:v>19</c:v>
                </c:pt>
                <c:pt idx="1083">
                  <c:v>19</c:v>
                </c:pt>
                <c:pt idx="1084">
                  <c:v>20</c:v>
                </c:pt>
                <c:pt idx="1085">
                  <c:v>20</c:v>
                </c:pt>
                <c:pt idx="1086">
                  <c:v>19</c:v>
                </c:pt>
                <c:pt idx="1087">
                  <c:v>19</c:v>
                </c:pt>
                <c:pt idx="1088">
                  <c:v>20</c:v>
                </c:pt>
                <c:pt idx="1089">
                  <c:v>20</c:v>
                </c:pt>
                <c:pt idx="1090">
                  <c:v>19</c:v>
                </c:pt>
                <c:pt idx="1091">
                  <c:v>19</c:v>
                </c:pt>
                <c:pt idx="1092">
                  <c:v>20</c:v>
                </c:pt>
                <c:pt idx="1093">
                  <c:v>20</c:v>
                </c:pt>
                <c:pt idx="1094">
                  <c:v>20</c:v>
                </c:pt>
                <c:pt idx="1095">
                  <c:v>19</c:v>
                </c:pt>
                <c:pt idx="1096">
                  <c:v>19</c:v>
                </c:pt>
                <c:pt idx="1097">
                  <c:v>20</c:v>
                </c:pt>
                <c:pt idx="1098">
                  <c:v>19</c:v>
                </c:pt>
                <c:pt idx="1099">
                  <c:v>19</c:v>
                </c:pt>
                <c:pt idx="1100">
                  <c:v>19</c:v>
                </c:pt>
                <c:pt idx="1101">
                  <c:v>19</c:v>
                </c:pt>
                <c:pt idx="1102">
                  <c:v>20</c:v>
                </c:pt>
                <c:pt idx="1103">
                  <c:v>20</c:v>
                </c:pt>
                <c:pt idx="1104">
                  <c:v>20</c:v>
                </c:pt>
                <c:pt idx="1105">
                  <c:v>19</c:v>
                </c:pt>
                <c:pt idx="1106">
                  <c:v>19</c:v>
                </c:pt>
                <c:pt idx="1107">
                  <c:v>19</c:v>
                </c:pt>
                <c:pt idx="1108">
                  <c:v>19</c:v>
                </c:pt>
                <c:pt idx="1109">
                  <c:v>19</c:v>
                </c:pt>
                <c:pt idx="1110">
                  <c:v>20</c:v>
                </c:pt>
                <c:pt idx="1111">
                  <c:v>19</c:v>
                </c:pt>
                <c:pt idx="1112">
                  <c:v>20</c:v>
                </c:pt>
                <c:pt idx="1113">
                  <c:v>19</c:v>
                </c:pt>
                <c:pt idx="1114">
                  <c:v>20</c:v>
                </c:pt>
                <c:pt idx="1115">
                  <c:v>19</c:v>
                </c:pt>
                <c:pt idx="1116">
                  <c:v>19</c:v>
                </c:pt>
                <c:pt idx="1117">
                  <c:v>19</c:v>
                </c:pt>
                <c:pt idx="1118">
                  <c:v>20</c:v>
                </c:pt>
                <c:pt idx="1119">
                  <c:v>19</c:v>
                </c:pt>
                <c:pt idx="1120">
                  <c:v>19</c:v>
                </c:pt>
                <c:pt idx="1121">
                  <c:v>19</c:v>
                </c:pt>
                <c:pt idx="1122">
                  <c:v>19</c:v>
                </c:pt>
                <c:pt idx="1123">
                  <c:v>20</c:v>
                </c:pt>
                <c:pt idx="1124">
                  <c:v>19</c:v>
                </c:pt>
                <c:pt idx="1125">
                  <c:v>19</c:v>
                </c:pt>
                <c:pt idx="1126">
                  <c:v>19</c:v>
                </c:pt>
                <c:pt idx="1127">
                  <c:v>19</c:v>
                </c:pt>
                <c:pt idx="1128">
                  <c:v>19</c:v>
                </c:pt>
                <c:pt idx="1129">
                  <c:v>20</c:v>
                </c:pt>
                <c:pt idx="1130">
                  <c:v>19</c:v>
                </c:pt>
                <c:pt idx="1131">
                  <c:v>19</c:v>
                </c:pt>
                <c:pt idx="1132">
                  <c:v>19</c:v>
                </c:pt>
                <c:pt idx="1133">
                  <c:v>19</c:v>
                </c:pt>
                <c:pt idx="1134">
                  <c:v>20</c:v>
                </c:pt>
                <c:pt idx="1135">
                  <c:v>20</c:v>
                </c:pt>
                <c:pt idx="1136">
                  <c:v>20</c:v>
                </c:pt>
                <c:pt idx="1137">
                  <c:v>19</c:v>
                </c:pt>
                <c:pt idx="1138">
                  <c:v>20</c:v>
                </c:pt>
                <c:pt idx="1139">
                  <c:v>19</c:v>
                </c:pt>
                <c:pt idx="1140">
                  <c:v>19</c:v>
                </c:pt>
                <c:pt idx="1141">
                  <c:v>20</c:v>
                </c:pt>
                <c:pt idx="1142">
                  <c:v>19</c:v>
                </c:pt>
                <c:pt idx="1143">
                  <c:v>19</c:v>
                </c:pt>
                <c:pt idx="1144">
                  <c:v>20</c:v>
                </c:pt>
                <c:pt idx="1145">
                  <c:v>20</c:v>
                </c:pt>
                <c:pt idx="1146">
                  <c:v>19</c:v>
                </c:pt>
                <c:pt idx="1147">
                  <c:v>19</c:v>
                </c:pt>
                <c:pt idx="1148">
                  <c:v>20</c:v>
                </c:pt>
                <c:pt idx="1149">
                  <c:v>20</c:v>
                </c:pt>
                <c:pt idx="1150">
                  <c:v>19</c:v>
                </c:pt>
                <c:pt idx="1151">
                  <c:v>19</c:v>
                </c:pt>
                <c:pt idx="1152">
                  <c:v>19</c:v>
                </c:pt>
                <c:pt idx="1153">
                  <c:v>19</c:v>
                </c:pt>
                <c:pt idx="1154">
                  <c:v>19</c:v>
                </c:pt>
                <c:pt idx="1155">
                  <c:v>19</c:v>
                </c:pt>
                <c:pt idx="1156">
                  <c:v>19</c:v>
                </c:pt>
                <c:pt idx="1157">
                  <c:v>19</c:v>
                </c:pt>
                <c:pt idx="1158">
                  <c:v>19</c:v>
                </c:pt>
                <c:pt idx="1159">
                  <c:v>19</c:v>
                </c:pt>
                <c:pt idx="1160">
                  <c:v>19</c:v>
                </c:pt>
                <c:pt idx="1161">
                  <c:v>19</c:v>
                </c:pt>
                <c:pt idx="1162">
                  <c:v>19</c:v>
                </c:pt>
                <c:pt idx="1163">
                  <c:v>19</c:v>
                </c:pt>
                <c:pt idx="1164">
                  <c:v>19</c:v>
                </c:pt>
                <c:pt idx="1165">
                  <c:v>20</c:v>
                </c:pt>
                <c:pt idx="1166">
                  <c:v>19</c:v>
                </c:pt>
                <c:pt idx="1167">
                  <c:v>19</c:v>
                </c:pt>
                <c:pt idx="1168">
                  <c:v>20</c:v>
                </c:pt>
                <c:pt idx="1169">
                  <c:v>20</c:v>
                </c:pt>
                <c:pt idx="1170">
                  <c:v>20</c:v>
                </c:pt>
                <c:pt idx="1171">
                  <c:v>19</c:v>
                </c:pt>
                <c:pt idx="1172">
                  <c:v>19</c:v>
                </c:pt>
                <c:pt idx="1173">
                  <c:v>19</c:v>
                </c:pt>
                <c:pt idx="1174">
                  <c:v>19</c:v>
                </c:pt>
                <c:pt idx="1175">
                  <c:v>20</c:v>
                </c:pt>
                <c:pt idx="1176">
                  <c:v>20</c:v>
                </c:pt>
                <c:pt idx="1177">
                  <c:v>19</c:v>
                </c:pt>
                <c:pt idx="1178">
                  <c:v>19</c:v>
                </c:pt>
                <c:pt idx="1179">
                  <c:v>19</c:v>
                </c:pt>
                <c:pt idx="1180">
                  <c:v>19</c:v>
                </c:pt>
                <c:pt idx="1181">
                  <c:v>19</c:v>
                </c:pt>
                <c:pt idx="1182">
                  <c:v>19</c:v>
                </c:pt>
                <c:pt idx="1183">
                  <c:v>19</c:v>
                </c:pt>
                <c:pt idx="1184">
                  <c:v>19</c:v>
                </c:pt>
                <c:pt idx="1185">
                  <c:v>18</c:v>
                </c:pt>
                <c:pt idx="1186">
                  <c:v>19</c:v>
                </c:pt>
                <c:pt idx="1187">
                  <c:v>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0428672"/>
        <c:axId val="170426752"/>
      </c:lineChart>
      <c:catAx>
        <c:axId val="170418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500"/>
                </a:pPr>
                <a:r>
                  <a:rPr lang="en-US" sz="1500"/>
                  <a:t>Distance (m)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500" b="1"/>
            </a:pPr>
            <a:endParaRPr lang="en-US"/>
          </a:p>
        </c:txPr>
        <c:crossAx val="170420480"/>
        <c:crosses val="autoZero"/>
        <c:auto val="1"/>
        <c:lblAlgn val="ctr"/>
        <c:lblOffset val="100"/>
        <c:noMultiLvlLbl val="0"/>
      </c:catAx>
      <c:valAx>
        <c:axId val="170420480"/>
        <c:scaling>
          <c:orientation val="minMax"/>
          <c:min val="4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800"/>
                </a:pPr>
                <a:r>
                  <a:rPr lang="en-US" sz="1800"/>
                  <a:t>Heart Rate - bpm</a:t>
                </a:r>
              </a:p>
            </c:rich>
          </c:tx>
          <c:layout>
            <c:manualLayout>
              <c:xMode val="edge"/>
              <c:yMode val="edge"/>
              <c:x val="5.3368658225314723E-3"/>
              <c:y val="0.31202955319021303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txPr>
          <a:bodyPr anchor="t" anchorCtr="0"/>
          <a:lstStyle/>
          <a:p>
            <a:pPr>
              <a:defRPr sz="1500" b="1"/>
            </a:pPr>
            <a:endParaRPr lang="en-US"/>
          </a:p>
        </c:txPr>
        <c:crossAx val="170418560"/>
        <c:crosses val="autoZero"/>
        <c:crossBetween val="between"/>
      </c:valAx>
      <c:valAx>
        <c:axId val="170426752"/>
        <c:scaling>
          <c:orientation val="minMax"/>
          <c:max val="40"/>
          <c:min val="15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600"/>
                </a:pPr>
                <a:r>
                  <a:rPr lang="en-US" sz="1600"/>
                  <a:t>SPM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200" b="1"/>
            </a:pPr>
            <a:endParaRPr lang="en-US"/>
          </a:p>
        </c:txPr>
        <c:crossAx val="170428672"/>
        <c:crosses val="max"/>
        <c:crossBetween val="between"/>
        <c:majorUnit val="2"/>
        <c:minorUnit val="1"/>
      </c:valAx>
      <c:catAx>
        <c:axId val="170428672"/>
        <c:scaling>
          <c:orientation val="minMax"/>
        </c:scaling>
        <c:delete val="1"/>
        <c:axPos val="b"/>
        <c:majorTickMark val="out"/>
        <c:minorTickMark val="none"/>
        <c:tickLblPos val="none"/>
        <c:crossAx val="170426752"/>
        <c:crosses val="autoZero"/>
        <c:auto val="1"/>
        <c:lblAlgn val="ctr"/>
        <c:lblOffset val="100"/>
        <c:noMultiLvlLbl val="0"/>
      </c:catAx>
    </c:plotArea>
    <c:legend>
      <c:legendPos val="t"/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overlay val="0"/>
      <c:txPr>
        <a:bodyPr/>
        <a:lstStyle/>
        <a:p>
          <a:pPr>
            <a:defRPr sz="2000" b="1"/>
          </a:pPr>
          <a:endParaRPr lang="en-US"/>
        </a:p>
      </c:txPr>
    </c:legend>
    <c:plotVisOnly val="1"/>
    <c:dispBlanksAs val="zero"/>
    <c:showDLblsOverMax val="0"/>
  </c:char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Training</a:t>
            </a:r>
            <a:r>
              <a:rPr lang="en-US" baseline="0"/>
              <a:t> Time by Zone</a:t>
            </a:r>
            <a:endParaRPr lang="en-US"/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'HR Chart Summary'!$R$20:$R$21</c:f>
              <c:strCache>
                <c:ptCount val="1"/>
                <c:pt idx="0">
                  <c:v>Time</c:v>
                </c:pt>
              </c:strCache>
            </c:strRef>
          </c:tx>
          <c:explosion val="25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</c:spPr>
          </c:dPt>
          <c:dPt>
            <c:idx val="1"/>
            <c:bubble3D val="0"/>
            <c:spPr>
              <a:solidFill>
                <a:srgbClr val="FFC000"/>
              </a:solidFill>
            </c:spPr>
          </c:dPt>
          <c:dPt>
            <c:idx val="3"/>
            <c:bubble3D val="0"/>
            <c:spPr>
              <a:solidFill>
                <a:srgbClr val="00B0F0"/>
              </a:solidFill>
            </c:spPr>
          </c:dPt>
          <c:dPt>
            <c:idx val="4"/>
            <c:bubble3D val="0"/>
            <c:spPr>
              <a:solidFill>
                <a:srgbClr val="7030A0"/>
              </a:solidFill>
            </c:spPr>
          </c:dPt>
          <c:dPt>
            <c:idx val="5"/>
            <c:bubble3D val="0"/>
            <c:spPr>
              <a:solidFill>
                <a:srgbClr val="FF0000"/>
              </a:solidFill>
            </c:spPr>
          </c:dPt>
          <c:dLbls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0"/>
          </c:dLbls>
          <c:cat>
            <c:strRef>
              <c:f>'HR Chart Summary'!$L$22:$L$27</c:f>
              <c:strCache>
                <c:ptCount val="6"/>
                <c:pt idx="0">
                  <c:v>&lt;UT2</c:v>
                </c:pt>
                <c:pt idx="1">
                  <c:v>UT2</c:v>
                </c:pt>
                <c:pt idx="2">
                  <c:v>UT1</c:v>
                </c:pt>
                <c:pt idx="3">
                  <c:v>AT</c:v>
                </c:pt>
                <c:pt idx="4">
                  <c:v>TR</c:v>
                </c:pt>
                <c:pt idx="5">
                  <c:v>AN</c:v>
                </c:pt>
              </c:strCache>
            </c:strRef>
          </c:cat>
          <c:val>
            <c:numRef>
              <c:f>'HR Chart Summary'!$R$22:$R$27</c:f>
              <c:numCache>
                <c:formatCode>[mm]:ss</c:formatCode>
                <c:ptCount val="6"/>
                <c:pt idx="0">
                  <c:v>1.4334131944444444E-2</c:v>
                </c:pt>
                <c:pt idx="1">
                  <c:v>2.140778935185185E-2</c:v>
                </c:pt>
                <c:pt idx="2">
                  <c:v>7.9802083333333357E-3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5">
    <tabColor rgb="FF92D050"/>
  </sheetPr>
  <sheetViews>
    <sheetView zoomScale="80" workbookViewId="0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1">
    <tabColor rgb="FF92D050"/>
  </sheetPr>
  <sheetViews>
    <sheetView zoomScale="80" workbookViewId="0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3">
    <tabColor rgb="FF92D050"/>
  </sheetPr>
  <sheetViews>
    <sheetView zoomScale="90" workbookViewId="0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6">
    <tabColor rgb="FF92D050"/>
  </sheetPr>
  <sheetViews>
    <sheetView zoomScale="80" workbookViewId="0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2">
    <tabColor rgb="FF92D050"/>
  </sheetPr>
  <sheetViews>
    <sheetView zoomScale="90" workbookViewId="0"/>
  </sheetViews>
  <pageMargins left="0.7" right="0.7" top="0.75" bottom="0.75" header="0.3" footer="0.3"/>
  <pageSetup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4">
    <tabColor rgb="FF92D050"/>
  </sheetPr>
  <sheetViews>
    <sheetView zoomScale="90" workbookViewId="0"/>
  </sheetViews>
  <pageMargins left="0.7" right="0.7" top="0.75" bottom="0.75" header="0.3" footer="0.3"/>
  <pageSetup orientation="landscape" r:id="rId1"/>
  <drawing r:id="rId2"/>
</chartsheet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4</xdr:row>
      <xdr:rowOff>0</xdr:rowOff>
    </xdr:from>
    <xdr:to>
      <xdr:col>12</xdr:col>
      <xdr:colOff>266700</xdr:colOff>
      <xdr:row>27</xdr:row>
      <xdr:rowOff>104775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95375" y="647700"/>
          <a:ext cx="5572125" cy="3829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19050</xdr:colOff>
      <xdr:row>85</xdr:row>
      <xdr:rowOff>95250</xdr:rowOff>
    </xdr:from>
    <xdr:to>
      <xdr:col>12</xdr:col>
      <xdr:colOff>323850</xdr:colOff>
      <xdr:row>101</xdr:row>
      <xdr:rowOff>0</xdr:rowOff>
    </xdr:to>
    <xdr:pic>
      <xdr:nvPicPr>
        <xdr:cNvPr id="410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85850" y="13696950"/>
          <a:ext cx="5638800" cy="2495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104</xdr:row>
      <xdr:rowOff>0</xdr:rowOff>
    </xdr:from>
    <xdr:to>
      <xdr:col>9</xdr:col>
      <xdr:colOff>104775</xdr:colOff>
      <xdr:row>112</xdr:row>
      <xdr:rowOff>76200</xdr:rowOff>
    </xdr:to>
    <xdr:pic>
      <xdr:nvPicPr>
        <xdr:cNvPr id="410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66800" y="16678275"/>
          <a:ext cx="3838575" cy="1371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228600</xdr:colOff>
      <xdr:row>35</xdr:row>
      <xdr:rowOff>142875</xdr:rowOff>
    </xdr:from>
    <xdr:to>
      <xdr:col>7</xdr:col>
      <xdr:colOff>381000</xdr:colOff>
      <xdr:row>41</xdr:row>
      <xdr:rowOff>28575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62000" y="5810250"/>
          <a:ext cx="3352800" cy="857250"/>
        </a:xfrm>
        <a:prstGeom prst="rect">
          <a:avLst/>
        </a:prstGeom>
        <a:solidFill>
          <a:schemeClr val="bg1"/>
        </a:solidFill>
        <a:ln w="1">
          <a:solidFill>
            <a:schemeClr val="tx1"/>
          </a:solidFill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</xdr:colOff>
      <xdr:row>56</xdr:row>
      <xdr:rowOff>66675</xdr:rowOff>
    </xdr:from>
    <xdr:to>
      <xdr:col>10</xdr:col>
      <xdr:colOff>104269</xdr:colOff>
      <xdr:row>75</xdr:row>
      <xdr:rowOff>95249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33401" y="8486775"/>
          <a:ext cx="4904868" cy="31051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190501</xdr:colOff>
      <xdr:row>43</xdr:row>
      <xdr:rowOff>123825</xdr:rowOff>
    </xdr:from>
    <xdr:to>
      <xdr:col>6</xdr:col>
      <xdr:colOff>95250</xdr:colOff>
      <xdr:row>48</xdr:row>
      <xdr:rowOff>118299</xdr:rowOff>
    </xdr:to>
    <xdr:pic>
      <xdr:nvPicPr>
        <xdr:cNvPr id="13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r="29224"/>
        <a:stretch>
          <a:fillRect/>
        </a:stretch>
      </xdr:blipFill>
      <xdr:spPr bwMode="auto">
        <a:xfrm>
          <a:off x="800101" y="7086600"/>
          <a:ext cx="2952749" cy="80409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190500</xdr:colOff>
          <xdr:row>0</xdr:row>
          <xdr:rowOff>0</xdr:rowOff>
        </xdr:from>
        <xdr:to>
          <xdr:col>9</xdr:col>
          <xdr:colOff>304800</xdr:colOff>
          <xdr:row>2</xdr:row>
          <xdr:rowOff>142875</xdr:rowOff>
        </xdr:to>
        <xdr:sp macro="" textlink="">
          <xdr:nvSpPr>
            <xdr:cNvPr id="4100" name="Button 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Clear Workbook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390525</xdr:colOff>
          <xdr:row>0</xdr:row>
          <xdr:rowOff>0</xdr:rowOff>
        </xdr:from>
        <xdr:to>
          <xdr:col>10</xdr:col>
          <xdr:colOff>504825</xdr:colOff>
          <xdr:row>2</xdr:row>
          <xdr:rowOff>142875</xdr:rowOff>
        </xdr:to>
        <xdr:sp macro="" textlink="">
          <xdr:nvSpPr>
            <xdr:cNvPr id="4101" name="Button 5" hidden="1">
              <a:extLst>
                <a:ext uri="{63B3BB69-23CF-44E3-9099-C40C66FF867C}">
                  <a14:compatExt spid="_x0000_s4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Time Template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28575</xdr:colOff>
          <xdr:row>0</xdr:row>
          <xdr:rowOff>0</xdr:rowOff>
        </xdr:from>
        <xdr:to>
          <xdr:col>8</xdr:col>
          <xdr:colOff>142875</xdr:colOff>
          <xdr:row>2</xdr:row>
          <xdr:rowOff>142875</xdr:rowOff>
        </xdr:to>
        <xdr:sp macro="" textlink="">
          <xdr:nvSpPr>
            <xdr:cNvPr id="4102" name="Button 6" hidden="1">
              <a:extLst>
                <a:ext uri="{63B3BB69-23CF-44E3-9099-C40C66FF867C}">
                  <a14:compatExt spid="_x0000_s4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Distance Template</a:t>
              </a:r>
              <a:endParaRPr lang="en-US"/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9525</xdr:colOff>
          <xdr:row>0</xdr:row>
          <xdr:rowOff>28575</xdr:rowOff>
        </xdr:from>
        <xdr:to>
          <xdr:col>5</xdr:col>
          <xdr:colOff>142875</xdr:colOff>
          <xdr:row>0</xdr:row>
          <xdr:rowOff>504825</xdr:rowOff>
        </xdr:to>
        <xdr:sp macro="" textlink="">
          <xdr:nvSpPr>
            <xdr:cNvPr id="1118" name="Button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Clear Workbook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171450</xdr:colOff>
          <xdr:row>0</xdr:row>
          <xdr:rowOff>28575</xdr:rowOff>
        </xdr:from>
        <xdr:to>
          <xdr:col>3</xdr:col>
          <xdr:colOff>219075</xdr:colOff>
          <xdr:row>0</xdr:row>
          <xdr:rowOff>504825</xdr:rowOff>
        </xdr:to>
        <xdr:sp macro="" textlink="">
          <xdr:nvSpPr>
            <xdr:cNvPr id="1119" name="Button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Import RP Stroke Data</a:t>
              </a:r>
              <a:endParaRPr lang="en-US"/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9525</xdr:colOff>
          <xdr:row>0</xdr:row>
          <xdr:rowOff>28575</xdr:rowOff>
        </xdr:from>
        <xdr:to>
          <xdr:col>5</xdr:col>
          <xdr:colOff>142875</xdr:colOff>
          <xdr:row>0</xdr:row>
          <xdr:rowOff>504825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Clear Workbook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171450</xdr:colOff>
          <xdr:row>0</xdr:row>
          <xdr:rowOff>28575</xdr:rowOff>
        </xdr:from>
        <xdr:to>
          <xdr:col>3</xdr:col>
          <xdr:colOff>219075</xdr:colOff>
          <xdr:row>0</xdr:row>
          <xdr:rowOff>504825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Import RP Stroke Data</a:t>
              </a:r>
              <a:endParaRPr lang="en-US"/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190500</xdr:colOff>
          <xdr:row>3</xdr:row>
          <xdr:rowOff>0</xdr:rowOff>
        </xdr:from>
        <xdr:to>
          <xdr:col>26</xdr:col>
          <xdr:colOff>304800</xdr:colOff>
          <xdr:row>5</xdr:row>
          <xdr:rowOff>142875</xdr:rowOff>
        </xdr:to>
        <xdr:sp macro="" textlink="">
          <xdr:nvSpPr>
            <xdr:cNvPr id="7174" name="Button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Clear Workbook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390525</xdr:colOff>
          <xdr:row>3</xdr:row>
          <xdr:rowOff>0</xdr:rowOff>
        </xdr:from>
        <xdr:to>
          <xdr:col>27</xdr:col>
          <xdr:colOff>504825</xdr:colOff>
          <xdr:row>5</xdr:row>
          <xdr:rowOff>142875</xdr:rowOff>
        </xdr:to>
        <xdr:sp macro="" textlink="">
          <xdr:nvSpPr>
            <xdr:cNvPr id="7175" name="Button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Time Template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24</xdr:col>
          <xdr:colOff>28575</xdr:colOff>
          <xdr:row>3</xdr:row>
          <xdr:rowOff>0</xdr:rowOff>
        </xdr:from>
        <xdr:to>
          <xdr:col>25</xdr:col>
          <xdr:colOff>142875</xdr:colOff>
          <xdr:row>5</xdr:row>
          <xdr:rowOff>142875</xdr:rowOff>
        </xdr:to>
        <xdr:sp macro="" textlink="">
          <xdr:nvSpPr>
            <xdr:cNvPr id="7176" name="Button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Distance Template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0</xdr:colOff>
          <xdr:row>3</xdr:row>
          <xdr:rowOff>0</xdr:rowOff>
        </xdr:from>
        <xdr:to>
          <xdr:col>29</xdr:col>
          <xdr:colOff>285750</xdr:colOff>
          <xdr:row>5</xdr:row>
          <xdr:rowOff>133350</xdr:rowOff>
        </xdr:to>
        <xdr:sp macro="" textlink="">
          <xdr:nvSpPr>
            <xdr:cNvPr id="7177" name="Button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No Stroke Date Template</a:t>
              </a:r>
              <a:endParaRPr lang="en-US"/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2447925</xdr:colOff>
          <xdr:row>0</xdr:row>
          <xdr:rowOff>95250</xdr:rowOff>
        </xdr:from>
        <xdr:to>
          <xdr:col>3</xdr:col>
          <xdr:colOff>3171825</xdr:colOff>
          <xdr:row>2</xdr:row>
          <xdr:rowOff>152400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Clear Workbook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3257550</xdr:colOff>
          <xdr:row>0</xdr:row>
          <xdr:rowOff>95250</xdr:rowOff>
        </xdr:from>
        <xdr:to>
          <xdr:col>3</xdr:col>
          <xdr:colOff>3981450</xdr:colOff>
          <xdr:row>2</xdr:row>
          <xdr:rowOff>152400</xdr:rowOff>
        </xdr:to>
        <xdr:sp macro="" textlink="">
          <xdr:nvSpPr>
            <xdr:cNvPr id="11267" name="Button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Time Template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1676400</xdr:colOff>
          <xdr:row>0</xdr:row>
          <xdr:rowOff>95250</xdr:rowOff>
        </xdr:from>
        <xdr:to>
          <xdr:col>3</xdr:col>
          <xdr:colOff>2400300</xdr:colOff>
          <xdr:row>2</xdr:row>
          <xdr:rowOff>152400</xdr:rowOff>
        </xdr:to>
        <xdr:sp macro="" textlink="">
          <xdr:nvSpPr>
            <xdr:cNvPr id="11268" name="Button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Distance Template</a:t>
              </a:r>
              <a:endParaRPr lang="en-US"/>
            </a:p>
          </xdr:txBody>
        </xdr:sp>
        <xdr:clientData fPrintsWithSheet="0"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84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84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657167" cy="62865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84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8657167" cy="62865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8657167" cy="62865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17</xdr:row>
      <xdr:rowOff>38100</xdr:rowOff>
    </xdr:from>
    <xdr:to>
      <xdr:col>10</xdr:col>
      <xdr:colOff>352425</xdr:colOff>
      <xdr:row>33</xdr:row>
      <xdr:rowOff>123825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190500</xdr:colOff>
          <xdr:row>0</xdr:row>
          <xdr:rowOff>0</xdr:rowOff>
        </xdr:from>
        <xdr:to>
          <xdr:col>6</xdr:col>
          <xdr:colOff>304800</xdr:colOff>
          <xdr:row>2</xdr:row>
          <xdr:rowOff>142875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Clear Workbook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390525</xdr:colOff>
          <xdr:row>0</xdr:row>
          <xdr:rowOff>0</xdr:rowOff>
        </xdr:from>
        <xdr:to>
          <xdr:col>7</xdr:col>
          <xdr:colOff>504825</xdr:colOff>
          <xdr:row>2</xdr:row>
          <xdr:rowOff>142875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Time Template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28575</xdr:colOff>
          <xdr:row>0</xdr:row>
          <xdr:rowOff>0</xdr:rowOff>
        </xdr:from>
        <xdr:to>
          <xdr:col>5</xdr:col>
          <xdr:colOff>142875</xdr:colOff>
          <xdr:row>2</xdr:row>
          <xdr:rowOff>142875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Distance Template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0</xdr:row>
          <xdr:rowOff>0</xdr:rowOff>
        </xdr:from>
        <xdr:to>
          <xdr:col>9</xdr:col>
          <xdr:colOff>285750</xdr:colOff>
          <xdr:row>2</xdr:row>
          <xdr:rowOff>133350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No Stroke Date Template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190500</xdr:colOff>
          <xdr:row>0</xdr:row>
          <xdr:rowOff>0</xdr:rowOff>
        </xdr:from>
        <xdr:to>
          <xdr:col>6</xdr:col>
          <xdr:colOff>304800</xdr:colOff>
          <xdr:row>2</xdr:row>
          <xdr:rowOff>142875</xdr:rowOff>
        </xdr:to>
        <xdr:sp macro="" textlink="">
          <xdr:nvSpPr>
            <xdr:cNvPr id="10246" name="Button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Clear Workbook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390525</xdr:colOff>
          <xdr:row>0</xdr:row>
          <xdr:rowOff>0</xdr:rowOff>
        </xdr:from>
        <xdr:to>
          <xdr:col>7</xdr:col>
          <xdr:colOff>504825</xdr:colOff>
          <xdr:row>2</xdr:row>
          <xdr:rowOff>142875</xdr:rowOff>
        </xdr:to>
        <xdr:sp macro="" textlink="">
          <xdr:nvSpPr>
            <xdr:cNvPr id="10247" name="Button 7" hidden="1">
              <a:extLst>
                <a:ext uri="{63B3BB69-23CF-44E3-9099-C40C66FF867C}">
                  <a14:compatExt spid="_x0000_s10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Time Template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28575</xdr:colOff>
          <xdr:row>0</xdr:row>
          <xdr:rowOff>0</xdr:rowOff>
        </xdr:from>
        <xdr:to>
          <xdr:col>5</xdr:col>
          <xdr:colOff>142875</xdr:colOff>
          <xdr:row>2</xdr:row>
          <xdr:rowOff>142875</xdr:rowOff>
        </xdr:to>
        <xdr:sp macro="" textlink="">
          <xdr:nvSpPr>
            <xdr:cNvPr id="10248" name="Button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Distance Template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0</xdr:row>
          <xdr:rowOff>0</xdr:rowOff>
        </xdr:from>
        <xdr:to>
          <xdr:col>9</xdr:col>
          <xdr:colOff>285750</xdr:colOff>
          <xdr:row>3</xdr:row>
          <xdr:rowOff>142875</xdr:rowOff>
        </xdr:to>
        <xdr:sp macro="" textlink="">
          <xdr:nvSpPr>
            <xdr:cNvPr id="10249" name="Button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Adjust Distance Interval Stroke Data</a:t>
              </a:r>
              <a:endParaRPr lang="en-US"/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323850</xdr:colOff>
          <xdr:row>0</xdr:row>
          <xdr:rowOff>9525</xdr:rowOff>
        </xdr:from>
        <xdr:to>
          <xdr:col>10</xdr:col>
          <xdr:colOff>609600</xdr:colOff>
          <xdr:row>4</xdr:row>
          <xdr:rowOff>0</xdr:rowOff>
        </xdr:to>
        <xdr:sp macro="" textlink="">
          <xdr:nvSpPr>
            <xdr:cNvPr id="10251" name="Button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Bell Centennial Std Address"/>
                </a:rPr>
                <a:t>Adjust Time Interval Stroke Data</a:t>
              </a:r>
              <a:endParaRPr lang="en-US"/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mithgr/Dropbox/rowing/speedcoach%201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mithgr/AppData/Roaming/Microsoft/Excel/L4%208-26-20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R Ranges"/>
      <sheetName val="HR DataSheet"/>
      <sheetName val="HR Chart (Time pace)"/>
      <sheetName val="HR Chart (Time SPM)"/>
      <sheetName val="HR Chart (pace spm)"/>
      <sheetName val="HR Chart (Dist pace)"/>
      <sheetName val="HR Chart (Dist SPM)"/>
      <sheetName val="HR Chart (Dist DPS)"/>
      <sheetName val="Workout Report"/>
      <sheetName val="manual workout report"/>
      <sheetName val="weekly training"/>
      <sheetName val="meters per sec "/>
      <sheetName val="Sheet1"/>
      <sheetName val="Interval Data"/>
    </sheetNames>
    <sheetDataSet>
      <sheetData sheetId="0">
        <row r="2">
          <cell r="E2">
            <v>183</v>
          </cell>
        </row>
        <row r="3">
          <cell r="E3">
            <v>46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lverine Level 4 6x10"/>
      <sheetName val="Wolverine Level 4 Sessions"/>
      <sheetName val="L4 Pace and SPM"/>
      <sheetName val="Sheet2"/>
      <sheetName val="Sheet1"/>
      <sheetName val="L4 80 min 8-11-10"/>
      <sheetName val="L4 50 min 7-30-10"/>
      <sheetName val="L1 8-3-2010"/>
      <sheetName val="Sheet3"/>
      <sheetName val="L2 8-5-2010"/>
      <sheetName val="L1 8-10-2010"/>
      <sheetName val="8-13-2010 log"/>
      <sheetName val="8-20-2010 log"/>
      <sheetName val="L4 80 min 8-22-2010"/>
      <sheetName val="L1 8-23-2010"/>
      <sheetName val="L4 80 min 8-24-2010"/>
      <sheetName val="L2 8-25-2010"/>
      <sheetName val="L4 60 min 8-26-2010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33">
          <cell r="H33">
            <v>1.2008101851851852E-3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1.xml"/><Relationship Id="rId5" Type="http://schemas.openxmlformats.org/officeDocument/2006/relationships/ctrlProp" Target="../ctrlProps/ctrlProp5.xml"/><Relationship Id="rId4" Type="http://schemas.openxmlformats.org/officeDocument/2006/relationships/ctrlProp" Target="../ctrlProps/ctrlProp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7.xml"/><Relationship Id="rId4" Type="http://schemas.openxmlformats.org/officeDocument/2006/relationships/ctrlProp" Target="../ctrlProps/ctrlProp6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omments" Target="../comments2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10.xml"/><Relationship Id="rId5" Type="http://schemas.openxmlformats.org/officeDocument/2006/relationships/ctrlProp" Target="../ctrlProps/ctrlProp9.xml"/><Relationship Id="rId4" Type="http://schemas.openxmlformats.org/officeDocument/2006/relationships/ctrlProp" Target="../ctrlProps/ctrlProp8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4.xml"/><Relationship Id="rId5" Type="http://schemas.openxmlformats.org/officeDocument/2006/relationships/ctrlProp" Target="../ctrlProps/ctrlProp13.xml"/><Relationship Id="rId4" Type="http://schemas.openxmlformats.org/officeDocument/2006/relationships/ctrlProp" Target="../ctrlProps/ctrlProp1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0.xml"/><Relationship Id="rId3" Type="http://schemas.openxmlformats.org/officeDocument/2006/relationships/ctrlProp" Target="../ctrlProps/ctrlProp15.xml"/><Relationship Id="rId7" Type="http://schemas.openxmlformats.org/officeDocument/2006/relationships/ctrlProp" Target="../ctrlProps/ctrlProp19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3.xml"/><Relationship Id="rId6" Type="http://schemas.openxmlformats.org/officeDocument/2006/relationships/ctrlProp" Target="../ctrlProps/ctrlProp18.xml"/><Relationship Id="rId11" Type="http://schemas.openxmlformats.org/officeDocument/2006/relationships/ctrlProp" Target="../ctrlProps/ctrlProp23.xml"/><Relationship Id="rId5" Type="http://schemas.openxmlformats.org/officeDocument/2006/relationships/ctrlProp" Target="../ctrlProps/ctrlProp17.xml"/><Relationship Id="rId10" Type="http://schemas.openxmlformats.org/officeDocument/2006/relationships/ctrlProp" Target="../ctrlProps/ctrlProp22.xml"/><Relationship Id="rId4" Type="http://schemas.openxmlformats.org/officeDocument/2006/relationships/ctrlProp" Target="../ctrlProps/ctrlProp16.xml"/><Relationship Id="rId9" Type="http://schemas.openxmlformats.org/officeDocument/2006/relationships/ctrlProp" Target="../ctrlProps/ctrlProp2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B2:L118"/>
  <sheetViews>
    <sheetView workbookViewId="0"/>
  </sheetViews>
  <sheetFormatPr defaultRowHeight="12.75"/>
  <sheetData>
    <row r="2" spans="2:6">
      <c r="B2" s="47" t="s">
        <v>29</v>
      </c>
      <c r="C2" s="47" t="s">
        <v>30</v>
      </c>
      <c r="D2" s="47"/>
      <c r="E2" s="47"/>
      <c r="F2" s="47"/>
    </row>
    <row r="3" spans="2:6">
      <c r="B3" s="47"/>
      <c r="C3" s="47" t="s">
        <v>31</v>
      </c>
      <c r="D3" s="47"/>
      <c r="E3" s="47"/>
      <c r="F3" s="47"/>
    </row>
    <row r="4" spans="2:6">
      <c r="B4" s="47"/>
      <c r="C4" s="47" t="s">
        <v>32</v>
      </c>
      <c r="D4" s="47"/>
      <c r="E4" s="47"/>
      <c r="F4" s="47"/>
    </row>
    <row r="32" spans="2:8">
      <c r="B32" s="47" t="s">
        <v>41</v>
      </c>
      <c r="C32" s="47" t="s">
        <v>42</v>
      </c>
      <c r="D32" s="47"/>
      <c r="E32" s="47"/>
      <c r="F32" s="47"/>
      <c r="G32" s="47"/>
      <c r="H32" s="47"/>
    </row>
    <row r="33" spans="2:11">
      <c r="B33" s="47"/>
      <c r="C33" s="47" t="s">
        <v>44</v>
      </c>
      <c r="D33" s="47"/>
      <c r="E33" s="47"/>
      <c r="F33" s="47"/>
      <c r="G33" s="47"/>
      <c r="H33" s="47"/>
      <c r="I33" s="47"/>
      <c r="J33" s="47"/>
      <c r="K33" s="47"/>
    </row>
    <row r="56" spans="2:11">
      <c r="B56" s="47" t="s">
        <v>43</v>
      </c>
      <c r="C56" s="47" t="s">
        <v>45</v>
      </c>
      <c r="D56" s="47"/>
      <c r="E56" s="47"/>
      <c r="F56" s="47"/>
      <c r="G56" s="47"/>
      <c r="H56" s="47"/>
      <c r="I56" s="47"/>
      <c r="J56" s="47"/>
      <c r="K56" s="47"/>
    </row>
    <row r="85" spans="2:12">
      <c r="B85" s="47" t="s">
        <v>33</v>
      </c>
      <c r="C85" s="47" t="s">
        <v>134</v>
      </c>
      <c r="D85" s="48"/>
      <c r="E85" s="48"/>
      <c r="F85" s="48"/>
      <c r="G85" s="48"/>
      <c r="H85" s="48"/>
      <c r="I85" s="48"/>
      <c r="J85" s="48"/>
      <c r="K85" s="48"/>
      <c r="L85" s="48"/>
    </row>
    <row r="103" spans="2:6">
      <c r="B103" s="47" t="s">
        <v>34</v>
      </c>
      <c r="C103" s="47" t="s">
        <v>35</v>
      </c>
      <c r="D103" s="47"/>
      <c r="E103" s="47"/>
      <c r="F103" s="47"/>
    </row>
    <row r="115" spans="2:10">
      <c r="B115" s="47" t="s">
        <v>36</v>
      </c>
      <c r="C115" s="47" t="s">
        <v>37</v>
      </c>
      <c r="D115" s="47"/>
      <c r="E115" s="47"/>
      <c r="F115" s="47"/>
      <c r="G115" s="47"/>
      <c r="H115" s="47"/>
    </row>
    <row r="118" spans="2:10">
      <c r="B118" s="47" t="s">
        <v>38</v>
      </c>
      <c r="C118" s="47" t="s">
        <v>39</v>
      </c>
      <c r="D118" s="47"/>
      <c r="E118" s="47"/>
      <c r="F118" s="47"/>
      <c r="G118" s="47"/>
      <c r="H118" s="47"/>
      <c r="I118" s="47"/>
      <c r="J118" s="47"/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0" r:id="rId4" name="Button 4">
              <controlPr defaultSize="0" print="0" autoFill="0" autoPict="0" macro="[0]!_xludf.Clear">
                <anchor moveWithCells="1" sizeWithCells="1">
                  <from>
                    <xdr:col>8</xdr:col>
                    <xdr:colOff>190500</xdr:colOff>
                    <xdr:row>0</xdr:row>
                    <xdr:rowOff>0</xdr:rowOff>
                  </from>
                  <to>
                    <xdr:col>9</xdr:col>
                    <xdr:colOff>304800</xdr:colOff>
                    <xdr:row>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5" name="Button 5">
              <controlPr defaultSize="0" print="0" autoFill="0" autoPict="0" macro="[0]!PopulateTime">
                <anchor moveWithCells="1" sizeWithCells="1">
                  <from>
                    <xdr:col>9</xdr:col>
                    <xdr:colOff>390525</xdr:colOff>
                    <xdr:row>0</xdr:row>
                    <xdr:rowOff>0</xdr:rowOff>
                  </from>
                  <to>
                    <xdr:col>10</xdr:col>
                    <xdr:colOff>504825</xdr:colOff>
                    <xdr:row>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6" name="Button 6">
              <controlPr defaultSize="0" print="0" autoFill="0" autoPict="0" macro="[0]!PopulateDist">
                <anchor moveWithCells="1" sizeWithCells="1">
                  <from>
                    <xdr:col>7</xdr:col>
                    <xdr:colOff>28575</xdr:colOff>
                    <xdr:row>0</xdr:row>
                    <xdr:rowOff>0</xdr:rowOff>
                  </from>
                  <to>
                    <xdr:col>8</xdr:col>
                    <xdr:colOff>142875</xdr:colOff>
                    <xdr:row>2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B1:Z5183"/>
  <sheetViews>
    <sheetView workbookViewId="0">
      <selection activeCell="C14" sqref="C14"/>
    </sheetView>
  </sheetViews>
  <sheetFormatPr defaultRowHeight="12.75" outlineLevelRow="1" outlineLevelCol="3"/>
  <cols>
    <col min="1" max="1" width="1.28515625" customWidth="1"/>
    <col min="2" max="2" width="3.42578125" bestFit="1" customWidth="1"/>
    <col min="3" max="3" width="10.7109375" bestFit="1" customWidth="1"/>
    <col min="4" max="4" width="11.140625" bestFit="1" customWidth="1"/>
    <col min="5" max="5" width="8.7109375" bestFit="1" customWidth="1"/>
    <col min="6" max="6" width="9.85546875" bestFit="1" customWidth="1"/>
    <col min="7" max="7" width="8.7109375" bestFit="1" customWidth="1"/>
    <col min="8" max="8" width="6.28515625" customWidth="1" outlineLevel="1"/>
    <col min="9" max="9" width="7.85546875" customWidth="1" outlineLevel="1"/>
    <col min="10" max="10" width="7.28515625" bestFit="1" customWidth="1"/>
    <col min="11" max="11" width="6.7109375" customWidth="1" outlineLevel="2"/>
    <col min="12" max="12" width="7.140625" customWidth="1" outlineLevel="1"/>
    <col min="13" max="13" width="7" customWidth="1" outlineLevel="3"/>
    <col min="14" max="14" width="5" customWidth="1" outlineLevel="1"/>
    <col min="15" max="15" width="5.85546875" customWidth="1" outlineLevel="1"/>
    <col min="16" max="16" width="7.7109375" customWidth="1" outlineLevel="1"/>
    <col min="17" max="17" width="7.7109375" customWidth="1"/>
    <col min="18" max="18" width="9.85546875" customWidth="1" outlineLevel="1"/>
    <col min="19" max="19" width="13" customWidth="1" outlineLevel="1"/>
    <col min="20" max="20" width="13.7109375" customWidth="1" outlineLevel="1"/>
    <col min="21" max="21" width="11.85546875" customWidth="1" outlineLevel="1"/>
    <col min="22" max="22" width="12.140625" bestFit="1" customWidth="1"/>
  </cols>
  <sheetData>
    <row r="1" spans="2:23" ht="43.5" customHeight="1"/>
    <row r="2" spans="2:23">
      <c r="C2" s="189"/>
      <c r="D2" s="126" t="s">
        <v>17</v>
      </c>
      <c r="L2" s="204"/>
      <c r="S2">
        <f>999+999+666+333</f>
        <v>2997</v>
      </c>
    </row>
    <row r="3" spans="2:23" ht="13.5" thickBot="1"/>
    <row r="4" spans="2:23" ht="13.5" thickBot="1">
      <c r="C4" s="383" t="s">
        <v>14</v>
      </c>
      <c r="D4" s="384"/>
      <c r="E4" s="384"/>
      <c r="F4" s="384"/>
      <c r="G4" s="384"/>
      <c r="H4" s="384"/>
      <c r="I4" s="384"/>
      <c r="J4" s="384"/>
      <c r="K4" s="384"/>
      <c r="L4" s="384"/>
      <c r="M4" s="384"/>
      <c r="N4" s="384"/>
      <c r="O4" s="384"/>
      <c r="P4" s="385"/>
      <c r="R4" s="28">
        <f>MAX(R12:R61)</f>
        <v>0</v>
      </c>
      <c r="S4">
        <f>MAX(S12:S61)</f>
        <v>0</v>
      </c>
      <c r="T4" s="1">
        <f>SUM(T12:T61)</f>
        <v>0</v>
      </c>
      <c r="U4">
        <f>SUM(U12:U61)</f>
        <v>0</v>
      </c>
    </row>
    <row r="5" spans="2:23">
      <c r="C5" s="57" t="s">
        <v>47</v>
      </c>
      <c r="D5" s="58" t="s">
        <v>48</v>
      </c>
      <c r="E5" s="58" t="s">
        <v>47</v>
      </c>
      <c r="F5" s="58" t="s">
        <v>48</v>
      </c>
      <c r="G5" s="58" t="s">
        <v>50</v>
      </c>
      <c r="H5" s="58" t="s">
        <v>51</v>
      </c>
      <c r="I5" s="58" t="s">
        <v>47</v>
      </c>
      <c r="J5" s="58" t="s">
        <v>53</v>
      </c>
      <c r="K5" s="58"/>
      <c r="L5" s="58" t="s">
        <v>51</v>
      </c>
      <c r="M5" s="58" t="s">
        <v>55</v>
      </c>
      <c r="N5" s="59" t="s">
        <v>53</v>
      </c>
      <c r="O5" s="127" t="s">
        <v>53</v>
      </c>
      <c r="P5" s="129" t="s">
        <v>13</v>
      </c>
      <c r="R5" t="s">
        <v>2</v>
      </c>
      <c r="S5">
        <f>Distance</f>
        <v>15243</v>
      </c>
    </row>
    <row r="6" spans="2:23">
      <c r="C6" s="35" t="s">
        <v>46</v>
      </c>
      <c r="D6" s="36" t="s">
        <v>49</v>
      </c>
      <c r="E6" s="36" t="s">
        <v>46</v>
      </c>
      <c r="F6" s="36" t="s">
        <v>49</v>
      </c>
      <c r="G6" s="36" t="s">
        <v>25</v>
      </c>
      <c r="H6" s="36" t="s">
        <v>4</v>
      </c>
      <c r="I6" s="36" t="s">
        <v>52</v>
      </c>
      <c r="J6" s="36" t="s">
        <v>6</v>
      </c>
      <c r="K6" s="36" t="s">
        <v>20</v>
      </c>
      <c r="L6" s="36" t="s">
        <v>56</v>
      </c>
      <c r="M6" s="36" t="s">
        <v>54</v>
      </c>
      <c r="N6" s="37" t="s">
        <v>57</v>
      </c>
      <c r="O6" s="128" t="s">
        <v>58</v>
      </c>
      <c r="P6" s="130" t="s">
        <v>54</v>
      </c>
      <c r="R6" t="s">
        <v>1</v>
      </c>
      <c r="S6" s="50">
        <f>Time</f>
        <v>63</v>
      </c>
    </row>
    <row r="7" spans="2:23" ht="13.5" thickBot="1">
      <c r="B7">
        <f>MAX(B12:B61)</f>
        <v>0</v>
      </c>
      <c r="C7" s="30">
        <f>E7</f>
        <v>0</v>
      </c>
      <c r="D7" s="39">
        <f>F7</f>
        <v>0</v>
      </c>
      <c r="E7" s="61">
        <f>MAX(C12:C61)</f>
        <v>0</v>
      </c>
      <c r="F7" s="39">
        <f>SUM(F12:F61)</f>
        <v>0</v>
      </c>
      <c r="G7" s="21">
        <f>IF(E7=0,0,F7/E7*500)</f>
        <v>0</v>
      </c>
      <c r="H7" s="20">
        <f>IF(ISERROR(2.8/(G7*60*24*60/500)^3),0,2.8/(G7*60*24*60/500)^3)</f>
        <v>0</v>
      </c>
      <c r="I7" s="64">
        <f ca="1">SUM(I12:I61)</f>
        <v>0</v>
      </c>
      <c r="J7" s="20">
        <f>IF(MAX(R12:R61)=0,0,MAX(S12:S61)/(MAX(R12:R61)/60))</f>
        <v>0</v>
      </c>
      <c r="K7" s="20">
        <f ca="1">IF(ISERROR(MIN(OFFSET(DataSheet!$L$6,0,0,MAX(S12:S61),1))),0,MIN(OFFSET(DataSheet!$L$6,0,0,MAX(S12:S61),1)))</f>
        <v>0</v>
      </c>
      <c r="L7" s="20">
        <f ca="1">IF(ISERROR(AVERAGE(OFFSET(DataSheet!$L$6,0,0,MAX(S12:S61),1))),0,AVERAGE(OFFSET(DataSheet!$L$6,0,0,MAX(S12:S61),1)))</f>
        <v>0</v>
      </c>
      <c r="M7" s="20">
        <f ca="1">IF(ISERROR(MAX(OFFSET(DataSheet!$L$6,0,0,MAX(S12:S61),1))),0,MAX(OFFSET(DataSheet!$L$6,0,0,MAX(S12:S61),1)))</f>
        <v>0</v>
      </c>
      <c r="N7" s="42">
        <f>IF(MAX(S12:S61)=0,0,E7/MAX(S12:S61))</f>
        <v>0</v>
      </c>
      <c r="O7" s="42">
        <f>IF(J7=0,0,H7/J7)</f>
        <v>0</v>
      </c>
      <c r="P7" s="131">
        <f ca="1">IF(B7=0,0,OFFSET(P11,B7,0))</f>
        <v>0</v>
      </c>
    </row>
    <row r="8" spans="2:23" outlineLevel="1">
      <c r="B8" s="247" t="s">
        <v>161</v>
      </c>
      <c r="C8" s="235">
        <f>E8</f>
        <v>15233.46</v>
      </c>
      <c r="D8" s="236">
        <f>SUMIF(DataSheet!$J:$J,$B8,DataSheet!O:O)/60/60/24</f>
        <v>4.3722129629629632E-2</v>
      </c>
      <c r="E8" s="235">
        <f>SUMIF(DataSheet!$J:$J,$B8,DataSheet!P:P)</f>
        <v>15233.46</v>
      </c>
      <c r="F8" s="236">
        <f>SUMIF(DataSheet!$J:$J,$B8,DataSheet!O:O)/60/60/24</f>
        <v>4.3722129629629632E-2</v>
      </c>
      <c r="G8" s="237">
        <f>IF(E8=0,0,F8/E8*500)</f>
        <v>1.4350689084958255E-3</v>
      </c>
      <c r="H8" s="238">
        <f>IF(ISERROR(2.8/(G8*60*24*60/500)^3),0,2.8/(G8*60*24*60/500)^3)</f>
        <v>183.61516655227706</v>
      </c>
      <c r="I8" s="239">
        <f>SUMIF(DataSheet!$J:$J,$B8,DataSheet!S:S)</f>
        <v>977.90340000000003</v>
      </c>
      <c r="J8" s="238">
        <f>IF(C8=0,"",COUNTIF(DataSheet!$J:$J,$B8)/(D8*24*60))</f>
        <v>18.853280078949762</v>
      </c>
      <c r="K8" s="238">
        <f>MIN(DataSheet!$T$7:$T$5133)</f>
        <v>94</v>
      </c>
      <c r="L8" s="238">
        <f>IF(SUM(DataSheet!$T$7:$T$5133)=0,"",AVERAGE(DataSheet!$T$7:$T$5133))</f>
        <v>136.88879528222409</v>
      </c>
      <c r="M8" s="238">
        <f>MAX(DataSheet!$T$7:$T$5133)</f>
        <v>146</v>
      </c>
      <c r="N8" s="240">
        <f>IF(C8=0,"",E8/(J8*D8*24*60))</f>
        <v>12.83358045492839</v>
      </c>
      <c r="O8" s="240">
        <f>IF(C8=0,"",H8/J8)</f>
        <v>9.7391629352225433</v>
      </c>
      <c r="P8" s="266" t="s">
        <v>163</v>
      </c>
    </row>
    <row r="9" spans="2:23" outlineLevel="1">
      <c r="B9" s="247" t="s">
        <v>162</v>
      </c>
      <c r="C9" s="241">
        <f>E9</f>
        <v>0</v>
      </c>
      <c r="D9" s="242">
        <f>SUMIF(DataSheet!$J:$J,$B9,DataSheet!O:O)/60/60/24</f>
        <v>0</v>
      </c>
      <c r="E9" s="241">
        <f>SUMIF(DataSheet!$J:$J,$B9,DataSheet!P:P)</f>
        <v>0</v>
      </c>
      <c r="F9" s="242">
        <f>SUMIF(DataSheet!$J:$J,$B9,DataSheet!O:O)/60/60/24</f>
        <v>0</v>
      </c>
      <c r="G9" s="243">
        <f>IF(E9=0,0,F9/E9*500)</f>
        <v>0</v>
      </c>
      <c r="H9" s="244" t="str">
        <f>IF(E9=0,"",(2.8/(G9*60*24*60/500)^3))</f>
        <v/>
      </c>
      <c r="I9" s="245">
        <f>SUMIF(DataSheet!$J:$J,$B9,DataSheet!S:S)</f>
        <v>0</v>
      </c>
      <c r="J9" s="244" t="str">
        <f>IF(C9=0,"",COUNTIF(DataSheet!$J:$J,$B9)/(D9*24*60))</f>
        <v/>
      </c>
      <c r="K9" s="244">
        <f>MIN(DataSheet!$U$7:$U$5133)</f>
        <v>0</v>
      </c>
      <c r="L9" s="244" t="str">
        <f>IF(SUM(DataSheet!$U$7:$U$5133)=0,"",AVERAGE(DataSheet!$U$7:$U$5133))</f>
        <v/>
      </c>
      <c r="M9" s="244">
        <f>MAX(DataSheet!$U$7:$U$5133)</f>
        <v>0</v>
      </c>
      <c r="N9" s="246" t="str">
        <f>IF(E9=0,"",E9/(J9*D9*24*60))</f>
        <v/>
      </c>
      <c r="O9" s="246" t="str">
        <f>IF(E9=0,"",H9/J9)</f>
        <v/>
      </c>
      <c r="P9" s="265" t="s">
        <v>164</v>
      </c>
    </row>
    <row r="10" spans="2:23" outlineLevel="1">
      <c r="C10" s="267" t="s">
        <v>165</v>
      </c>
    </row>
    <row r="11" spans="2:23" ht="13.5" thickBot="1">
      <c r="B11" s="22" t="s">
        <v>16</v>
      </c>
      <c r="C11" s="27" t="s">
        <v>63</v>
      </c>
      <c r="D11" s="40" t="s">
        <v>64</v>
      </c>
      <c r="E11" s="8" t="s">
        <v>75</v>
      </c>
      <c r="F11" s="7" t="s">
        <v>26</v>
      </c>
      <c r="G11" s="7" t="s">
        <v>65</v>
      </c>
      <c r="H11" s="7" t="s">
        <v>4</v>
      </c>
      <c r="I11" s="7" t="s">
        <v>52</v>
      </c>
      <c r="J11" s="7" t="s">
        <v>22</v>
      </c>
      <c r="K11" s="7" t="s">
        <v>20</v>
      </c>
      <c r="L11" s="7" t="s">
        <v>21</v>
      </c>
      <c r="M11" s="7" t="s">
        <v>19</v>
      </c>
      <c r="N11" s="7" t="s">
        <v>23</v>
      </c>
      <c r="O11" s="7" t="s">
        <v>24</v>
      </c>
      <c r="P11" s="7" t="s">
        <v>123</v>
      </c>
      <c r="R11" s="7" t="s">
        <v>8</v>
      </c>
      <c r="S11" s="7" t="s">
        <v>9</v>
      </c>
      <c r="T11" s="7" t="s">
        <v>160</v>
      </c>
      <c r="U11" s="7" t="s">
        <v>10</v>
      </c>
    </row>
    <row r="12" spans="2:23">
      <c r="B12">
        <f>IF(C12=0,0,1)</f>
        <v>0</v>
      </c>
      <c r="C12" s="26"/>
      <c r="D12" s="41">
        <f t="shared" ref="D12" si="0">IF(R12=0,0,R12/60/60/24)</f>
        <v>0</v>
      </c>
      <c r="E12" s="31">
        <f>C12</f>
        <v>0</v>
      </c>
      <c r="F12" s="56">
        <f>IF(R12=0,0,D12)</f>
        <v>0</v>
      </c>
      <c r="G12" s="16">
        <f t="shared" ref="G12" si="1">IF(R12=0,0,F12/E12*500)</f>
        <v>0</v>
      </c>
      <c r="H12" s="17">
        <f t="shared" ref="H12" si="2">IF(R12=0,0,2.8/(G12*60*24*60/500)^3)</f>
        <v>0</v>
      </c>
      <c r="I12" s="62">
        <f ca="1">IF(R12=0,0,MAX(OFFSET(DataSheet!$F$7,0,0,U12,1)))</f>
        <v>0</v>
      </c>
      <c r="J12" s="17">
        <f t="shared" ref="J12" si="3">IF(R12=0,0,U12/(T12/60))</f>
        <v>0</v>
      </c>
      <c r="K12" s="190">
        <f ca="1">IF($R12=0,0,MIN(OFFSET(DataSheet!$L$7,$S12-$U12,0,$U12,1)))</f>
        <v>0</v>
      </c>
      <c r="L12" s="190">
        <f ca="1">IF(OR($R12=0),0,AVERAGE(OFFSET(DataSheet!$L$7,$S12-$U12,0,$U12,1)))</f>
        <v>0</v>
      </c>
      <c r="M12" s="190">
        <f ca="1">IF($R12=0,0,MAX(OFFSET(DataSheet!$L$7,$S12-$U12,0,$U12,1)))</f>
        <v>0</v>
      </c>
      <c r="N12" s="33">
        <f t="shared" ref="N12" si="4">IF(U12=0,0,E12/U12)</f>
        <v>0</v>
      </c>
      <c r="O12" s="34">
        <f t="shared" ref="O12" si="5">IF(J12=0,0,H12/J12)</f>
        <v>0</v>
      </c>
      <c r="P12" s="191">
        <f t="shared" ref="P12" si="6">IF(R12=0,0,VLOOKUP(C12,DistData,10))</f>
        <v>0</v>
      </c>
      <c r="Q12" s="204"/>
      <c r="R12" s="192">
        <f t="shared" ref="R12" si="7">IF(ISERROR((C12-VLOOKUP($C12,DistData,1))*VLOOKUP($C12,DistData,2)+VLOOKUP($C12,DistData,12)/1000),0,(C12-VLOOKUP($C12,DistData,1))*VLOOKUP($C12,DistData,2)+VLOOKUP($C12,DistData,12)/1000)</f>
        <v>0</v>
      </c>
      <c r="S12" s="193">
        <f t="shared" ref="S12" si="8">IF(ISERROR(VLOOKUP($C12,DistData,11)),0,VLOOKUP($C12,DistData,11))</f>
        <v>0</v>
      </c>
      <c r="T12" s="3">
        <f>IF(R12=0,0,R12)</f>
        <v>0</v>
      </c>
      <c r="U12" s="2">
        <f>IF(R12=0,0,S12)</f>
        <v>0</v>
      </c>
    </row>
    <row r="13" spans="2:23">
      <c r="B13">
        <f>IF(C13=0,0,B12+1)</f>
        <v>0</v>
      </c>
      <c r="C13" s="26"/>
      <c r="D13" s="251">
        <f>IF(R13=0,0,R13/60/60/24)</f>
        <v>0</v>
      </c>
      <c r="E13" s="252">
        <f>IF(C13-C12&lt;0,0,C13-C12)</f>
        <v>0</v>
      </c>
      <c r="F13" s="229">
        <f>IF(R13=0,0,(D13-D12))</f>
        <v>0</v>
      </c>
      <c r="G13" s="230">
        <f>IF(R13=0,0,F13/E13*500)</f>
        <v>0</v>
      </c>
      <c r="H13" s="231">
        <f>IF(R13=0,0,2.8/(G13*60*24*60/500)^3)</f>
        <v>0</v>
      </c>
      <c r="I13" s="232">
        <f ca="1">IF(R13=0,0,MAX(OFFSET(DataSheet!$F$7,0,0,U13,1)))</f>
        <v>0</v>
      </c>
      <c r="J13" s="231">
        <f>IF(R13=0,0,U13/(T13/60))</f>
        <v>0</v>
      </c>
      <c r="K13" s="232">
        <f ca="1">IF($R13=0,0,MIN(OFFSET(DataSheet!$L$7,$S13-$U13,0,$U13,1)))</f>
        <v>0</v>
      </c>
      <c r="L13" s="232">
        <f ca="1">IF($R13=0,0,AVERAGE(OFFSET(DataSheet!$L$7,$S13-$U13,0,$U13,1)))</f>
        <v>0</v>
      </c>
      <c r="M13" s="232">
        <f ca="1">IF($R13=0,0,MAX(OFFSET(DataSheet!$L$7,$S13-$U13,0,$U13,1)))</f>
        <v>0</v>
      </c>
      <c r="N13" s="233">
        <f>IF(U13=0,0,E13/U13)</f>
        <v>0</v>
      </c>
      <c r="O13" s="233">
        <f>IF(J13=0,0,H13/J13)</f>
        <v>0</v>
      </c>
      <c r="P13" s="234">
        <f>IF(R13=0,0,VLOOKUP(C13,DistData,10))</f>
        <v>0</v>
      </c>
      <c r="Q13" s="204"/>
      <c r="R13" s="271">
        <f>IF(ISERROR((C13-VLOOKUP($C13,DistData,1))*VLOOKUP($C13,DistData,2)+VLOOKUP($C13,DistData,12)/1000),0,(C13-VLOOKUP($C13,DistData,1))*VLOOKUP($C13,DistData,2)+VLOOKUP($C13,DistData,12)/1000)</f>
        <v>0</v>
      </c>
      <c r="S13" s="272">
        <f>IF(ISERROR(VLOOKUP($C13,DistData,11)),0,VLOOKUP($C13,DistData,11))</f>
        <v>0</v>
      </c>
      <c r="T13" s="271">
        <f>IF(R13=0,0,R13-R12)</f>
        <v>0</v>
      </c>
      <c r="U13" s="272">
        <f>IF(R13=0,0,S13-S12)</f>
        <v>0</v>
      </c>
      <c r="W13" s="114"/>
    </row>
    <row r="14" spans="2:23">
      <c r="B14">
        <f t="shared" ref="B14:B61" si="9">IF(C14=0,0,B13+1)</f>
        <v>0</v>
      </c>
      <c r="C14" s="26"/>
      <c r="D14" s="41">
        <f>IF(R14=0,0,R14/60/60/24)</f>
        <v>0</v>
      </c>
      <c r="E14" s="32">
        <f>IF(C14-C13&lt;0,0,C14-C13)</f>
        <v>0</v>
      </c>
      <c r="F14" s="55">
        <f>IF(R14=0,0,(D14-D13))</f>
        <v>0</v>
      </c>
      <c r="G14" s="18">
        <f>IF(R14=0,0,F14/E14*500)</f>
        <v>0</v>
      </c>
      <c r="H14" s="19">
        <f>IF(R14=0,0,2.8/(G14*60*24*60/500)^3)</f>
        <v>0</v>
      </c>
      <c r="I14" s="63">
        <f ca="1">IF(R14=0,0,MAX(OFFSET(DataSheet!$F$7,0,0,U14,1)))</f>
        <v>0</v>
      </c>
      <c r="J14" s="19">
        <f>IF(R14=0,0,U14/(T14/60))</f>
        <v>0</v>
      </c>
      <c r="K14" s="63">
        <f ca="1">IF($R14=0,0,MIN(OFFSET(DataSheet!$L$7,$S14-$U14,0,$U14,1)))</f>
        <v>0</v>
      </c>
      <c r="L14" s="63">
        <f ca="1">IF($R14=0,0,AVERAGE(OFFSET(DataSheet!$L$7,$S14-$U14,0,$U14,1)))</f>
        <v>0</v>
      </c>
      <c r="M14" s="63">
        <f ca="1">IF($R14=0,0,MAX(OFFSET(DataSheet!$L$7,$S14-$U14,0,$U14,1)))</f>
        <v>0</v>
      </c>
      <c r="N14" s="34">
        <f>IF(U14=0,0,E14/U14)</f>
        <v>0</v>
      </c>
      <c r="O14" s="34">
        <f>IF(J14=0,0,H14/J14)</f>
        <v>0</v>
      </c>
      <c r="P14" s="132">
        <f>IF(R14=0,0,VLOOKUP(C14,DistData,10))</f>
        <v>0</v>
      </c>
      <c r="Q14" s="204"/>
      <c r="R14" s="3">
        <f>IF(ISERROR((C14-VLOOKUP($C14,DistData,1))*VLOOKUP($C14,DistData,2)+VLOOKUP($C14,DistData,12)/1000),0,(C14-VLOOKUP($C14,DistData,1))*VLOOKUP($C14,DistData,2)+VLOOKUP($C14,DistData,12)/1000)</f>
        <v>0</v>
      </c>
      <c r="S14" s="2">
        <f>IF(ISERROR(VLOOKUP($C14,DistData,11)),0,VLOOKUP($C14,DistData,11))</f>
        <v>0</v>
      </c>
      <c r="T14" s="3">
        <f>IF(R14=0,0,R14-R13)</f>
        <v>0</v>
      </c>
      <c r="U14" s="2">
        <f>IF(R14=0,0,S14-S13)</f>
        <v>0</v>
      </c>
    </row>
    <row r="15" spans="2:23">
      <c r="B15">
        <f t="shared" si="9"/>
        <v>0</v>
      </c>
      <c r="C15" s="26"/>
      <c r="D15" s="41">
        <f>IF(R15=0,0,R15/60/60/24)</f>
        <v>0</v>
      </c>
      <c r="E15" s="32">
        <f>IF(C15-C14&lt;0,0,C15-C14)</f>
        <v>0</v>
      </c>
      <c r="F15" s="55">
        <f>IF(R15=0,0,(D15-D14))</f>
        <v>0</v>
      </c>
      <c r="G15" s="18">
        <f>IF(R15=0,0,F15/E15*500)</f>
        <v>0</v>
      </c>
      <c r="H15" s="19">
        <f>IF(R15=0,0,2.8/(G15*60*24*60/500)^3)</f>
        <v>0</v>
      </c>
      <c r="I15" s="63">
        <f ca="1">IF(R15=0,0,MAX(OFFSET(DataSheet!$F$7,0,0,U15,1)))</f>
        <v>0</v>
      </c>
      <c r="J15" s="19">
        <f>IF(R15=0,0,U15/(T15/60))</f>
        <v>0</v>
      </c>
      <c r="K15" s="63">
        <f ca="1">IF($R15=0,0,MIN(OFFSET(DataSheet!$L$7,$S15-$U15,0,$U15,1)))</f>
        <v>0</v>
      </c>
      <c r="L15" s="63">
        <f ca="1">IF($R15=0,0,AVERAGE(OFFSET(DataSheet!$L$7,$S15-$U15,0,$U15,1)))</f>
        <v>0</v>
      </c>
      <c r="M15" s="63">
        <f ca="1">IF($R15=0,0,MAX(OFFSET(DataSheet!$L$7,$S15-$U15,0,$U15,1)))</f>
        <v>0</v>
      </c>
      <c r="N15" s="34">
        <f>IF(U15=0,0,E15/U15)</f>
        <v>0</v>
      </c>
      <c r="O15" s="34">
        <f>IF(J15=0,0,H15/J15)</f>
        <v>0</v>
      </c>
      <c r="P15" s="132">
        <f>IF(R15=0,0,VLOOKUP(C15,DistData,10))</f>
        <v>0</v>
      </c>
      <c r="Q15" s="204"/>
      <c r="R15" s="3">
        <f>IF(ISERROR((C15-VLOOKUP($C15,DistData,1))*VLOOKUP($C15,DistData,2)+VLOOKUP($C15,DistData,12)/1000),0,(C15-VLOOKUP($C15,DistData,1))*VLOOKUP($C15,DistData,2)+VLOOKUP($C15,DistData,12)/1000)</f>
        <v>0</v>
      </c>
      <c r="S15" s="2">
        <f>IF(ISERROR(VLOOKUP($C15,DistData,11)),0,VLOOKUP($C15,DistData,11))</f>
        <v>0</v>
      </c>
      <c r="T15" s="3">
        <f>IF(R15=0,0,R15-R14)</f>
        <v>0</v>
      </c>
      <c r="U15" s="2">
        <f>IF(R15=0,0,S15-S14)</f>
        <v>0</v>
      </c>
      <c r="W15" s="114"/>
    </row>
    <row r="16" spans="2:23">
      <c r="B16">
        <f t="shared" si="9"/>
        <v>0</v>
      </c>
      <c r="C16" s="26"/>
      <c r="D16" s="41">
        <f>IF(R16=0,0,R16/60/60/24)</f>
        <v>0</v>
      </c>
      <c r="E16" s="32">
        <f>IF(C16-C15&lt;0,0,C16-C15)</f>
        <v>0</v>
      </c>
      <c r="F16" s="55">
        <f>IF(R16=0,0,(D16-D15))</f>
        <v>0</v>
      </c>
      <c r="G16" s="18">
        <f>IF(R16=0,0,F16/E16*500)</f>
        <v>0</v>
      </c>
      <c r="H16" s="19">
        <f>IF(R16=0,0,2.8/(G16*60*24*60/500)^3)</f>
        <v>0</v>
      </c>
      <c r="I16" s="63">
        <f ca="1">IF(R16=0,0,MAX(OFFSET(DataSheet!$F$7,0,0,U16,1)))</f>
        <v>0</v>
      </c>
      <c r="J16" s="19">
        <f>IF(R16=0,0,U16/(T16/60))</f>
        <v>0</v>
      </c>
      <c r="K16" s="63">
        <f ca="1">IF($R16=0,0,MIN(OFFSET(DataSheet!$L$7,$S16-$U16,0,$U16,1)))</f>
        <v>0</v>
      </c>
      <c r="L16" s="63">
        <f ca="1">IF($R16=0,0,AVERAGE(OFFSET(DataSheet!$L$7,$S16-$U16,0,$U16,1)))</f>
        <v>0</v>
      </c>
      <c r="M16" s="63">
        <f ca="1">IF($R16=0,0,MAX(OFFSET(DataSheet!$L$7,$S16-$U16,0,$U16,1)))</f>
        <v>0</v>
      </c>
      <c r="N16" s="34">
        <f>IF(U16=0,0,E16/U16)</f>
        <v>0</v>
      </c>
      <c r="O16" s="34">
        <f>IF(J16=0,0,H16/J16)</f>
        <v>0</v>
      </c>
      <c r="P16" s="132">
        <f>IF(R16=0,0,VLOOKUP(C16,DistData,10))</f>
        <v>0</v>
      </c>
      <c r="Q16" s="204"/>
      <c r="R16" s="3">
        <f>IF(ISERROR((C16-VLOOKUP($C16,DistData,1))*VLOOKUP($C16,DistData,2)+VLOOKUP($C16,DistData,12)/1000),0,(C16-VLOOKUP($C16,DistData,1))*VLOOKUP($C16,DistData,2)+VLOOKUP($C16,DistData,12)/1000)</f>
        <v>0</v>
      </c>
      <c r="S16" s="2">
        <f>IF(ISERROR(VLOOKUP($C16,DistData,11)),0,VLOOKUP($C16,DistData,11))</f>
        <v>0</v>
      </c>
      <c r="T16" s="3">
        <f>IF(R16=0,0,R16-R15)</f>
        <v>0</v>
      </c>
      <c r="U16" s="2">
        <f>IF(R16=0,0,S16-S15)</f>
        <v>0</v>
      </c>
    </row>
    <row r="17" spans="2:26">
      <c r="B17">
        <f t="shared" si="9"/>
        <v>0</v>
      </c>
      <c r="C17" s="26"/>
      <c r="D17" s="41">
        <f>IF(R17=0,0,R17/60/60/24)</f>
        <v>0</v>
      </c>
      <c r="E17" s="32">
        <f>IF(C17-C16&lt;0,0,C17-C16)</f>
        <v>0</v>
      </c>
      <c r="F17" s="55">
        <f>IF(R17=0,0,(D17-D16))</f>
        <v>0</v>
      </c>
      <c r="G17" s="18">
        <f>IF(R17=0,0,F17/E17*500)</f>
        <v>0</v>
      </c>
      <c r="H17" s="19">
        <f>IF(R17=0,0,2.8/(G17*60*24*60/500)^3)</f>
        <v>0</v>
      </c>
      <c r="I17" s="63">
        <f ca="1">IF(R17=0,0,MAX(OFFSET(DataSheet!$F$7,0,0,U17,1)))</f>
        <v>0</v>
      </c>
      <c r="J17" s="19">
        <f>IF(R17=0,0,U17/(T17/60))</f>
        <v>0</v>
      </c>
      <c r="K17" s="63">
        <f ca="1">IF($R17=0,0,MIN(OFFSET(DataSheet!$L$7,$S17-$U17,0,$U17,1)))</f>
        <v>0</v>
      </c>
      <c r="L17" s="63">
        <f ca="1">IF($R17=0,0,AVERAGE(OFFSET(DataSheet!$L$7,$S17-$U17,0,$U17,1)))</f>
        <v>0</v>
      </c>
      <c r="M17" s="63">
        <f ca="1">IF($R17=0,0,MAX(OFFSET(DataSheet!$L$7,$S17-$U17,0,$U17,1)))</f>
        <v>0</v>
      </c>
      <c r="N17" s="34">
        <f>IF(U17=0,0,E17/U17)</f>
        <v>0</v>
      </c>
      <c r="O17" s="34">
        <f>IF(J17=0,0,H17/J17)</f>
        <v>0</v>
      </c>
      <c r="P17" s="132">
        <f>IF(R17=0,0,VLOOKUP(C17,DistData,10))</f>
        <v>0</v>
      </c>
      <c r="Q17" s="204"/>
      <c r="R17" s="3">
        <f>IF(ISERROR((C17-VLOOKUP($C17,DistData,1))*VLOOKUP($C17,DistData,2)+VLOOKUP($C17,DistData,12)/1000),0,(C17-VLOOKUP($C17,DistData,1))*VLOOKUP($C17,DistData,2)+VLOOKUP($C17,DistData,12)/1000)</f>
        <v>0</v>
      </c>
      <c r="S17" s="2">
        <f>IF(ISERROR(VLOOKUP($C17,DistData,11)),0,VLOOKUP($C17,DistData,11))</f>
        <v>0</v>
      </c>
      <c r="T17" s="3">
        <f>IF(R17=0,0,R17-R16)</f>
        <v>0</v>
      </c>
      <c r="U17" s="2">
        <f>IF(R17=0,0,S17-S16)</f>
        <v>0</v>
      </c>
      <c r="W17" s="114"/>
    </row>
    <row r="18" spans="2:26">
      <c r="B18">
        <f>IF(C18=0,0,B17+1)</f>
        <v>0</v>
      </c>
      <c r="C18" s="26"/>
      <c r="D18" s="41">
        <f>IF(R18=0,0,R18/60/60/24)</f>
        <v>0</v>
      </c>
      <c r="E18" s="32">
        <f>IF(C18-C17&lt;0,0,C18-C17)</f>
        <v>0</v>
      </c>
      <c r="F18" s="55">
        <f>IF(R18=0,0,(D18-D17))</f>
        <v>0</v>
      </c>
      <c r="G18" s="18">
        <f>IF(R18=0,0,F18/E18*500)</f>
        <v>0</v>
      </c>
      <c r="H18" s="19">
        <f>IF(R18=0,0,2.8/(G18*60*24*60/500)^3)</f>
        <v>0</v>
      </c>
      <c r="I18" s="63">
        <f ca="1">IF(R18=0,0,MAX(OFFSET(DataSheet!$F$7,0,0,U18,1)))</f>
        <v>0</v>
      </c>
      <c r="J18" s="19">
        <f>IF(R18=0,0,U18/(T18/60))</f>
        <v>0</v>
      </c>
      <c r="K18" s="63">
        <f ca="1">IF($R18=0,0,MIN(OFFSET(DataSheet!$L$7,$S18-$U18,0,$U18,1)))</f>
        <v>0</v>
      </c>
      <c r="L18" s="63">
        <f ca="1">IF($R18=0,0,AVERAGE(OFFSET(DataSheet!$L$7,$S18-$U18,0,$U18,1)))</f>
        <v>0</v>
      </c>
      <c r="M18" s="63">
        <f ca="1">IF($R18=0,0,MAX(OFFSET(DataSheet!$L$7,$S18-$U18,0,$U18,1)))</f>
        <v>0</v>
      </c>
      <c r="N18" s="34">
        <f>IF(U18=0,0,E18/U18)</f>
        <v>0</v>
      </c>
      <c r="O18" s="34">
        <f>IF(J18=0,0,H18/J18)</f>
        <v>0</v>
      </c>
      <c r="P18" s="132">
        <f>IF(R18=0,0,VLOOKUP(C18,DistData,10))</f>
        <v>0</v>
      </c>
      <c r="Q18" s="204"/>
      <c r="R18" s="3">
        <f>IF(ISERROR((C18-VLOOKUP($C18,DistData,1))*VLOOKUP($C18,DistData,2)+VLOOKUP($C18,DistData,12)/1000),0,(C18-VLOOKUP($C18,DistData,1))*VLOOKUP($C18,DistData,2)+VLOOKUP($C18,DistData,12)/1000)</f>
        <v>0</v>
      </c>
      <c r="S18" s="2">
        <f>IF(ISERROR(VLOOKUP($C18,DistData,11)),0,VLOOKUP($C18,DistData,11))</f>
        <v>0</v>
      </c>
      <c r="T18" s="3">
        <f>IF(R18=0,0,R18-R17)</f>
        <v>0</v>
      </c>
      <c r="U18" s="2">
        <f>IF(R18=0,0,S18-S17)</f>
        <v>0</v>
      </c>
    </row>
    <row r="19" spans="2:26">
      <c r="B19">
        <f t="shared" si="9"/>
        <v>0</v>
      </c>
      <c r="C19" s="26"/>
      <c r="D19" s="41">
        <f>IF(R19=0,0,R19/60/60/24)</f>
        <v>0</v>
      </c>
      <c r="E19" s="32">
        <f>IF(C19-C18&lt;0,0,C19-C18)</f>
        <v>0</v>
      </c>
      <c r="F19" s="55">
        <f>IF(R19=0,0,(D19-D18))</f>
        <v>0</v>
      </c>
      <c r="G19" s="18">
        <f>IF(R19=0,0,F19/E19*500)</f>
        <v>0</v>
      </c>
      <c r="H19" s="19">
        <f>IF(R19=0,0,2.8/(G19*60*24*60/500)^3)</f>
        <v>0</v>
      </c>
      <c r="I19" s="63">
        <f ca="1">IF(R19=0,0,MAX(OFFSET(DataSheet!$F$7,0,0,U19,1)))</f>
        <v>0</v>
      </c>
      <c r="J19" s="19">
        <f>IF(R19=0,0,U19/(T19/60))</f>
        <v>0</v>
      </c>
      <c r="K19" s="63">
        <f ca="1">IF($R19=0,0,MIN(OFFSET(DataSheet!$L$7,$S19-$U19,0,$U19,1)))</f>
        <v>0</v>
      </c>
      <c r="L19" s="63">
        <f ca="1">IF($R19=0,0,AVERAGE(OFFSET(DataSheet!$L$7,$S19-$U19,0,$U19,1)))</f>
        <v>0</v>
      </c>
      <c r="M19" s="63">
        <f ca="1">IF($R19=0,0,MAX(OFFSET(DataSheet!$L$7,$S19-$U19,0,$U19,1)))</f>
        <v>0</v>
      </c>
      <c r="N19" s="34">
        <f>IF(U19=0,0,E19/U19)</f>
        <v>0</v>
      </c>
      <c r="O19" s="34">
        <f>IF(J19=0,0,H19/J19)</f>
        <v>0</v>
      </c>
      <c r="P19" s="132">
        <f>IF(R19=0,0,VLOOKUP(C19,DistData,10))</f>
        <v>0</v>
      </c>
      <c r="Q19" s="204"/>
      <c r="R19" s="3">
        <f>IF(ISERROR((C19-VLOOKUP($C19,DistData,1))*VLOOKUP($C19,DistData,2)+VLOOKUP($C19,DistData,12)/1000),0,(C19-VLOOKUP($C19,DistData,1))*VLOOKUP($C19,DistData,2)+VLOOKUP($C19,DistData,12)/1000)</f>
        <v>0</v>
      </c>
      <c r="S19" s="2">
        <f>IF(ISERROR(VLOOKUP($C19,DistData,11)),0,VLOOKUP($C19,DistData,11))</f>
        <v>0</v>
      </c>
      <c r="T19" s="3">
        <f>IF(R19=0,0,R19-R18)</f>
        <v>0</v>
      </c>
      <c r="U19" s="2">
        <f>IF(R19=0,0,S19-S18)</f>
        <v>0</v>
      </c>
      <c r="W19" s="114"/>
    </row>
    <row r="20" spans="2:26">
      <c r="B20">
        <f t="shared" si="9"/>
        <v>0</v>
      </c>
      <c r="C20" s="26"/>
      <c r="D20" s="41">
        <f>IF(R20=0,0,R20/60/60/24)</f>
        <v>0</v>
      </c>
      <c r="E20" s="32">
        <f>IF(C20-C19&lt;0,0,C20-C19)</f>
        <v>0</v>
      </c>
      <c r="F20" s="55">
        <f>IF(R20=0,0,(D20-D19))</f>
        <v>0</v>
      </c>
      <c r="G20" s="18">
        <f>IF(R20=0,0,F20/E20*500)</f>
        <v>0</v>
      </c>
      <c r="H20" s="19">
        <f>IF(R20=0,0,2.8/(G20*60*24*60/500)^3)</f>
        <v>0</v>
      </c>
      <c r="I20" s="63">
        <f ca="1">IF(R20=0,0,MAX(OFFSET(DataSheet!$F$7,0,0,U20,1)))</f>
        <v>0</v>
      </c>
      <c r="J20" s="19">
        <f>IF(R20=0,0,U20/(T20/60))</f>
        <v>0</v>
      </c>
      <c r="K20" s="63">
        <f ca="1">IF($R20=0,0,MIN(OFFSET(DataSheet!$L$7,$S20-$U20,0,$U20,1)))</f>
        <v>0</v>
      </c>
      <c r="L20" s="63">
        <f ca="1">IF($R20=0,0,AVERAGE(OFFSET(DataSheet!$L$7,$S20-$U20,0,$U20,1)))</f>
        <v>0</v>
      </c>
      <c r="M20" s="63">
        <f ca="1">IF($R20=0,0,MAX(OFFSET(DataSheet!$L$7,$S20-$U20,0,$U20,1)))</f>
        <v>0</v>
      </c>
      <c r="N20" s="34">
        <f>IF(U20=0,0,E20/U20)</f>
        <v>0</v>
      </c>
      <c r="O20" s="34">
        <f>IF(J20=0,0,H20/J20)</f>
        <v>0</v>
      </c>
      <c r="P20" s="132">
        <f>IF(R20=0,0,VLOOKUP(C20,DistData,10))</f>
        <v>0</v>
      </c>
      <c r="Q20" s="204"/>
      <c r="R20" s="3">
        <f>IF(ISERROR((C20-VLOOKUP($C20,DistData,1))*VLOOKUP($C20,DistData,2)+VLOOKUP($C20,DistData,12)/1000),0,(C20-VLOOKUP($C20,DistData,1))*VLOOKUP($C20,DistData,2)+VLOOKUP($C20,DistData,12)/1000)</f>
        <v>0</v>
      </c>
      <c r="S20" s="2">
        <f>IF(ISERROR(VLOOKUP($C20,DistData,11)),0,VLOOKUP($C20,DistData,11))</f>
        <v>0</v>
      </c>
      <c r="T20" s="3">
        <f>IF(R20=0,0,R20-R19)</f>
        <v>0</v>
      </c>
      <c r="U20" s="2">
        <f>IF(R20=0,0,S20-S19)</f>
        <v>0</v>
      </c>
    </row>
    <row r="21" spans="2:26">
      <c r="B21">
        <f t="shared" si="9"/>
        <v>0</v>
      </c>
      <c r="C21" s="26"/>
      <c r="D21" s="41">
        <f>IF(R21=0,0,R21/60/60/24)</f>
        <v>0</v>
      </c>
      <c r="E21" s="32">
        <f>IF(C21-C20&lt;0,0,C21-C20)</f>
        <v>0</v>
      </c>
      <c r="F21" s="55">
        <f>IF(R21=0,0,(D21-D20))</f>
        <v>0</v>
      </c>
      <c r="G21" s="18">
        <f>IF(R21=0,0,F21/E21*500)</f>
        <v>0</v>
      </c>
      <c r="H21" s="19">
        <f>IF(R21=0,0,2.8/(G21*60*24*60/500)^3)</f>
        <v>0</v>
      </c>
      <c r="I21" s="63">
        <f ca="1">IF(R21=0,0,MAX(OFFSET(DataSheet!$F$7,0,0,U21,1)))</f>
        <v>0</v>
      </c>
      <c r="J21" s="19">
        <f>IF(R21=0,0,U21/(T21/60))</f>
        <v>0</v>
      </c>
      <c r="K21" s="63">
        <f ca="1">IF($R21=0,0,MIN(OFFSET(DataSheet!$L$7,$S21-$U21,0,$U21,1)))</f>
        <v>0</v>
      </c>
      <c r="L21" s="63">
        <f ca="1">IF($R21=0,0,AVERAGE(OFFSET(DataSheet!$L$7,$S21-$U21,0,$U21,1)))</f>
        <v>0</v>
      </c>
      <c r="M21" s="63">
        <f ca="1">IF($R21=0,0,MAX(OFFSET(DataSheet!$L$7,$S21-$U21,0,$U21,1)))</f>
        <v>0</v>
      </c>
      <c r="N21" s="34">
        <f>IF(U21=0,0,E21/U21)</f>
        <v>0</v>
      </c>
      <c r="O21" s="34">
        <f>IF(J21=0,0,H21/J21)</f>
        <v>0</v>
      </c>
      <c r="P21" s="132">
        <f>IF(R21=0,0,VLOOKUP(C21,DistData,10))</f>
        <v>0</v>
      </c>
      <c r="Q21" s="204"/>
      <c r="R21" s="3">
        <f>IF(ISERROR((C21-VLOOKUP($C21,DistData,1))*VLOOKUP($C21,DistData,2)+VLOOKUP($C21,DistData,12)/1000),0,(C21-VLOOKUP($C21,DistData,1))*VLOOKUP($C21,DistData,2)+VLOOKUP($C21,DistData,12)/1000)</f>
        <v>0</v>
      </c>
      <c r="S21" s="2">
        <f>IF(ISERROR(VLOOKUP($C21,DistData,11)),0,VLOOKUP($C21,DistData,11))</f>
        <v>0</v>
      </c>
      <c r="T21" s="3">
        <f>IF(R21=0,0,R21-R20)</f>
        <v>0</v>
      </c>
      <c r="U21" s="2">
        <f>IF(R21=0,0,S21-S20)</f>
        <v>0</v>
      </c>
      <c r="W21" s="114"/>
    </row>
    <row r="22" spans="2:26">
      <c r="B22">
        <f t="shared" si="9"/>
        <v>0</v>
      </c>
      <c r="C22" s="26"/>
      <c r="D22" s="41">
        <f>IF(R22=0,0,R22/60/60/24)</f>
        <v>0</v>
      </c>
      <c r="E22" s="32">
        <f>IF(C22-C21&lt;0,0,C22-C21)</f>
        <v>0</v>
      </c>
      <c r="F22" s="55">
        <f>IF(R22=0,0,(D22-D21))</f>
        <v>0</v>
      </c>
      <c r="G22" s="18">
        <f>IF(R22=0,0,F22/E22*500)</f>
        <v>0</v>
      </c>
      <c r="H22" s="19">
        <f>IF(R22=0,0,2.8/(G22*60*24*60/500)^3)</f>
        <v>0</v>
      </c>
      <c r="I22" s="63">
        <f ca="1">IF(R22=0,0,MAX(OFFSET(DataSheet!$F$7,0,0,U22,1)))</f>
        <v>0</v>
      </c>
      <c r="J22" s="19">
        <f>IF(R22=0,0,U22/(T22/60))</f>
        <v>0</v>
      </c>
      <c r="K22" s="63">
        <f ca="1">IF($R22=0,0,MIN(OFFSET(DataSheet!$L$7,$S22-$U22,0,$U22,1)))</f>
        <v>0</v>
      </c>
      <c r="L22" s="63">
        <f ca="1">IF($R22=0,0,AVERAGE(OFFSET(DataSheet!$L$7,$S22-$U22,0,$U22,1)))</f>
        <v>0</v>
      </c>
      <c r="M22" s="63">
        <f ca="1">IF($R22=0,0,MAX(OFFSET(DataSheet!$L$7,$S22-$U22,0,$U22,1)))</f>
        <v>0</v>
      </c>
      <c r="N22" s="34">
        <f>IF(U22=0,0,E22/U22)</f>
        <v>0</v>
      </c>
      <c r="O22" s="34">
        <f>IF(J22=0,0,H22/J22)</f>
        <v>0</v>
      </c>
      <c r="P22" s="132">
        <f>IF(R22=0,0,VLOOKUP(C22,DistData,10))</f>
        <v>0</v>
      </c>
      <c r="Q22" s="204"/>
      <c r="R22" s="3">
        <f>IF(ISERROR((C22-VLOOKUP($C22,DistData,1))*VLOOKUP($C22,DistData,2)+VLOOKUP($C22,DistData,12)/1000),0,(C22-VLOOKUP($C22,DistData,1))*VLOOKUP($C22,DistData,2)+VLOOKUP($C22,DistData,12)/1000)</f>
        <v>0</v>
      </c>
      <c r="S22" s="2">
        <f>IF(ISERROR(VLOOKUP($C22,DistData,11)),0,VLOOKUP($C22,DistData,11))</f>
        <v>0</v>
      </c>
      <c r="T22" s="3">
        <f>IF(R22=0,0,R22-R21)</f>
        <v>0</v>
      </c>
      <c r="U22" s="2">
        <f>IF(R22=0,0,S22-S21)</f>
        <v>0</v>
      </c>
    </row>
    <row r="23" spans="2:26">
      <c r="B23">
        <f t="shared" si="9"/>
        <v>0</v>
      </c>
      <c r="C23" s="26"/>
      <c r="D23" s="41">
        <f>IF(R23=0,0,R23/60/60/24)</f>
        <v>0</v>
      </c>
      <c r="E23" s="32">
        <f>IF(C23-C22&lt;0,0,C23-C22)</f>
        <v>0</v>
      </c>
      <c r="F23" s="55">
        <f>IF(R23=0,0,(D23-D22))</f>
        <v>0</v>
      </c>
      <c r="G23" s="18">
        <f>IF(R23=0,0,F23/E23*500)</f>
        <v>0</v>
      </c>
      <c r="H23" s="19">
        <f>IF(R23=0,0,2.8/(G23*60*24*60/500)^3)</f>
        <v>0</v>
      </c>
      <c r="I23" s="63">
        <f ca="1">IF(R23=0,0,MAX(OFFSET(DataSheet!$F$7,0,0,U23,1)))</f>
        <v>0</v>
      </c>
      <c r="J23" s="19">
        <f>IF(R23=0,0,U23/(T23/60))</f>
        <v>0</v>
      </c>
      <c r="K23" s="63">
        <f ca="1">IF($R23=0,0,MIN(OFFSET(DataSheet!$L$7,$S23-$U23,0,$U23,1)))</f>
        <v>0</v>
      </c>
      <c r="L23" s="63">
        <f ca="1">IF($R23=0,0,AVERAGE(OFFSET(DataSheet!$L$7,$S23-$U23,0,$U23,1)))</f>
        <v>0</v>
      </c>
      <c r="M23" s="63">
        <f ca="1">IF($R23=0,0,MAX(OFFSET(DataSheet!$L$7,$S23-$U23,0,$U23,1)))</f>
        <v>0</v>
      </c>
      <c r="N23" s="34">
        <f>IF(U23=0,0,E23/U23)</f>
        <v>0</v>
      </c>
      <c r="O23" s="34">
        <f>IF(J23=0,0,H23/J23)</f>
        <v>0</v>
      </c>
      <c r="P23" s="132">
        <f>IF(R23=0,0,VLOOKUP(C23,DistData,10))</f>
        <v>0</v>
      </c>
      <c r="Q23" s="204"/>
      <c r="R23" s="3">
        <f>IF(ISERROR((C23-VLOOKUP($C23,DistData,1))*VLOOKUP($C23,DistData,2)+VLOOKUP($C23,DistData,12)/1000),0,(C23-VLOOKUP($C23,DistData,1))*VLOOKUP($C23,DistData,2)+VLOOKUP($C23,DistData,12)/1000)</f>
        <v>0</v>
      </c>
      <c r="S23" s="2">
        <f>IF(ISERROR(VLOOKUP($C23,DistData,11)),0,VLOOKUP($C23,DistData,11))</f>
        <v>0</v>
      </c>
      <c r="T23" s="3">
        <f>IF(R23=0,0,R23-R22)</f>
        <v>0</v>
      </c>
      <c r="U23" s="2">
        <f>IF(R23=0,0,S23-S22)</f>
        <v>0</v>
      </c>
      <c r="W23" s="114"/>
    </row>
    <row r="24" spans="2:26">
      <c r="B24">
        <f t="shared" si="9"/>
        <v>0</v>
      </c>
      <c r="C24" s="26"/>
      <c r="D24" s="41">
        <f>IF(R24=0,0,R24/60/60/24)</f>
        <v>0</v>
      </c>
      <c r="E24" s="32">
        <f>IF(C24-C23&lt;0,0,C24-C23)</f>
        <v>0</v>
      </c>
      <c r="F24" s="55">
        <f>IF(R24=0,0,(D24-D23))</f>
        <v>0</v>
      </c>
      <c r="G24" s="18">
        <f>IF(R24=0,0,F24/E24*500)</f>
        <v>0</v>
      </c>
      <c r="H24" s="19">
        <f>IF(R24=0,0,2.8/(G24*60*24*60/500)^3)</f>
        <v>0</v>
      </c>
      <c r="I24" s="63">
        <f ca="1">IF(R24=0,0,MAX(OFFSET(DataSheet!$F$7,0,0,U24,1)))</f>
        <v>0</v>
      </c>
      <c r="J24" s="19">
        <f>IF(R24=0,0,U24/(T24/60))</f>
        <v>0</v>
      </c>
      <c r="K24" s="63">
        <f ca="1">IF($R24=0,0,MIN(OFFSET(DataSheet!$L$7,$S24-$U24,0,$U24,1)))</f>
        <v>0</v>
      </c>
      <c r="L24" s="63">
        <f ca="1">IF($R24=0,0,AVERAGE(OFFSET(DataSheet!$L$7,$S24-$U24,0,$U24,1)))</f>
        <v>0</v>
      </c>
      <c r="M24" s="63">
        <f ca="1">IF($R24=0,0,MAX(OFFSET(DataSheet!$L$7,$S24-$U24,0,$U24,1)))</f>
        <v>0</v>
      </c>
      <c r="N24" s="34">
        <f>IF(U24=0,0,E24/U24)</f>
        <v>0</v>
      </c>
      <c r="O24" s="34">
        <f>IF(J24=0,0,H24/J24)</f>
        <v>0</v>
      </c>
      <c r="P24" s="132">
        <f>IF(R24=0,0,VLOOKUP(C24,DistData,10))</f>
        <v>0</v>
      </c>
      <c r="Q24" s="204"/>
      <c r="R24" s="3">
        <f>IF(ISERROR((C24-VLOOKUP($C24,DistData,1))*VLOOKUP($C24,DistData,2)+VLOOKUP($C24,DistData,12)/1000),0,(C24-VLOOKUP($C24,DistData,1))*VLOOKUP($C24,DistData,2)+VLOOKUP($C24,DistData,12)/1000)</f>
        <v>0</v>
      </c>
      <c r="S24" s="2">
        <f>IF(ISERROR(VLOOKUP($C24,DistData,11)),0,VLOOKUP($C24,DistData,11))</f>
        <v>0</v>
      </c>
      <c r="T24" s="3">
        <f>IF(R24=0,0,R24-R23)</f>
        <v>0</v>
      </c>
      <c r="U24" s="2">
        <f>IF(R24=0,0,S24-S23)</f>
        <v>0</v>
      </c>
    </row>
    <row r="25" spans="2:26">
      <c r="B25">
        <f t="shared" si="9"/>
        <v>0</v>
      </c>
      <c r="C25" s="26"/>
      <c r="D25" s="41">
        <f>IF(R25=0,0,R25/60/60/24)</f>
        <v>0</v>
      </c>
      <c r="E25" s="32">
        <f>IF(C25-C24&lt;0,0,C25-C24)</f>
        <v>0</v>
      </c>
      <c r="F25" s="55">
        <f>IF(R25=0,0,(D25-D24))</f>
        <v>0</v>
      </c>
      <c r="G25" s="18">
        <f>IF(R25=0,0,F25/E25*500)</f>
        <v>0</v>
      </c>
      <c r="H25" s="19">
        <f>IF(R25=0,0,2.8/(G25*60*24*60/500)^3)</f>
        <v>0</v>
      </c>
      <c r="I25" s="63">
        <f ca="1">IF(R25=0,0,MAX(OFFSET(DataSheet!$F$7,0,0,U25,1)))</f>
        <v>0</v>
      </c>
      <c r="J25" s="19">
        <f>IF(R25=0,0,U25/(T25/60))</f>
        <v>0</v>
      </c>
      <c r="K25" s="63">
        <f ca="1">IF($R25=0,0,MIN(OFFSET(DataSheet!$L$7,$S25-$U25,0,$U25,1)))</f>
        <v>0</v>
      </c>
      <c r="L25" s="63">
        <f ca="1">IF($R25=0,0,AVERAGE(OFFSET(DataSheet!$L$7,$S25-$U25,0,$U25,1)))</f>
        <v>0</v>
      </c>
      <c r="M25" s="63">
        <f ca="1">IF($R25=0,0,MAX(OFFSET(DataSheet!$L$7,$S25-$U25,0,$U25,1)))</f>
        <v>0</v>
      </c>
      <c r="N25" s="34">
        <f>IF(U25=0,0,E25/U25)</f>
        <v>0</v>
      </c>
      <c r="O25" s="34">
        <f>IF(J25=0,0,H25/J25)</f>
        <v>0</v>
      </c>
      <c r="P25" s="132">
        <f>IF(R25=0,0,VLOOKUP(C25,DistData,10))</f>
        <v>0</v>
      </c>
      <c r="Q25" s="204"/>
      <c r="R25" s="3">
        <f>IF(ISERROR((C25-VLOOKUP($C25,DistData,1))*VLOOKUP($C25,DistData,2)+VLOOKUP($C25,DistData,12)/1000),0,(C25-VLOOKUP($C25,DistData,1))*VLOOKUP($C25,DistData,2)+VLOOKUP($C25,DistData,12)/1000)</f>
        <v>0</v>
      </c>
      <c r="S25" s="2">
        <f>IF(ISERROR(VLOOKUP($C25,DistData,11)),0,VLOOKUP($C25,DistData,11))</f>
        <v>0</v>
      </c>
      <c r="T25" s="3">
        <f>IF(R25=0,0,R25-R24)</f>
        <v>0</v>
      </c>
      <c r="U25" s="2">
        <f>IF(R25=0,0,S25-S24)</f>
        <v>0</v>
      </c>
      <c r="W25" s="251"/>
      <c r="X25" s="32">
        <f>SUM(E15,E17,E19,E21)</f>
        <v>0</v>
      </c>
      <c r="Y25" s="251">
        <f>SUM(F15,F17,F19,F21)</f>
        <v>0</v>
      </c>
      <c r="Z25" s="198" t="e">
        <f>500*Y25/X25</f>
        <v>#DIV/0!</v>
      </c>
    </row>
    <row r="26" spans="2:26">
      <c r="B26">
        <f t="shared" si="9"/>
        <v>0</v>
      </c>
      <c r="C26" s="26"/>
      <c r="D26" s="41">
        <f>IF(R26=0,0,R26/60/60/24)</f>
        <v>0</v>
      </c>
      <c r="E26" s="32">
        <f>IF(C26-C25&lt;0,0,C26-C25)</f>
        <v>0</v>
      </c>
      <c r="F26" s="55">
        <f>IF(R26=0,0,(D26-D25))</f>
        <v>0</v>
      </c>
      <c r="G26" s="18">
        <f>IF(R26=0,0,F26/E26*500)</f>
        <v>0</v>
      </c>
      <c r="H26" s="19">
        <f>IF(R26=0,0,2.8/(G26*60*24*60/500)^3)</f>
        <v>0</v>
      </c>
      <c r="I26" s="63">
        <f ca="1">IF(R26=0,0,MAX(OFFSET(DataSheet!$F$7,0,0,U26,1)))</f>
        <v>0</v>
      </c>
      <c r="J26" s="19">
        <f>IF(R26=0,0,U26/(T26/60))</f>
        <v>0</v>
      </c>
      <c r="K26" s="63">
        <f ca="1">IF($R26=0,0,MIN(OFFSET(DataSheet!$L$7,$S26-$U26,0,$U26,1)))</f>
        <v>0</v>
      </c>
      <c r="L26" s="63">
        <f ca="1">IF($R26=0,0,AVERAGE(OFFSET(DataSheet!$L$7,$S26-$U26,0,$U26,1)))</f>
        <v>0</v>
      </c>
      <c r="M26" s="63">
        <f ca="1">IF($R26=0,0,MAX(OFFSET(DataSheet!$L$7,$S26-$U26,0,$U26,1)))</f>
        <v>0</v>
      </c>
      <c r="N26" s="34">
        <f>IF(U26=0,0,E26/U26)</f>
        <v>0</v>
      </c>
      <c r="O26" s="34">
        <f>IF(J26=0,0,H26/J26)</f>
        <v>0</v>
      </c>
      <c r="P26" s="132">
        <f>IF(R26=0,0,VLOOKUP(C26,DistData,10))</f>
        <v>0</v>
      </c>
      <c r="Q26" s="204"/>
      <c r="R26" s="3">
        <f>IF(ISERROR((C26-VLOOKUP($C26,DistData,1))*VLOOKUP($C26,DistData,2)+VLOOKUP($C26,DistData,12)/1000),0,(C26-VLOOKUP($C26,DistData,1))*VLOOKUP($C26,DistData,2)+VLOOKUP($C26,DistData,12)/1000)</f>
        <v>0</v>
      </c>
      <c r="S26" s="2">
        <f>IF(ISERROR(VLOOKUP($C26,DistData,11)),0,VLOOKUP($C26,DistData,11))</f>
        <v>0</v>
      </c>
      <c r="T26" s="3">
        <f>IF(R26=0,0,R26-R25)</f>
        <v>0</v>
      </c>
      <c r="U26" s="2">
        <f>IF(R26=0,0,S26-S25)</f>
        <v>0</v>
      </c>
      <c r="X26" s="32">
        <f>SUM(E16,E18,E20,E22,E13,E14,E23,E24)</f>
        <v>0</v>
      </c>
      <c r="Y26" s="251">
        <f>SUM(F16,F18,F20,F22,F13,F14,F23,F24)</f>
        <v>0</v>
      </c>
      <c r="Z26" s="198" t="e">
        <f>500*Y26/X26</f>
        <v>#DIV/0!</v>
      </c>
    </row>
    <row r="27" spans="2:26">
      <c r="B27">
        <f t="shared" si="9"/>
        <v>0</v>
      </c>
      <c r="C27" s="26"/>
      <c r="D27" s="41">
        <f>IF(R27=0,0,R27/60/60/24)</f>
        <v>0</v>
      </c>
      <c r="E27" s="32">
        <f>IF(C27-C26&lt;0,0,C27-C26)</f>
        <v>0</v>
      </c>
      <c r="F27" s="55">
        <f>IF(R27=0,0,(D27-D26))</f>
        <v>0</v>
      </c>
      <c r="G27" s="18">
        <f>IF(R27=0,0,F27/E27*500)</f>
        <v>0</v>
      </c>
      <c r="H27" s="19">
        <f>IF(R27=0,0,2.8/(G27*60*24*60/500)^3)</f>
        <v>0</v>
      </c>
      <c r="I27" s="63">
        <f ca="1">IF(R27=0,0,MAX(OFFSET(DataSheet!$F$7,0,0,U27,1)))</f>
        <v>0</v>
      </c>
      <c r="J27" s="19">
        <f>IF(R27=0,0,U27/(T27/60))</f>
        <v>0</v>
      </c>
      <c r="K27" s="63">
        <f ca="1">IF($R27=0,0,MIN(OFFSET(DataSheet!$L$7,$S27-$U27,0,$U27,1)))</f>
        <v>0</v>
      </c>
      <c r="L27" s="63">
        <f ca="1">IF($R27=0,0,AVERAGE(OFFSET(DataSheet!$L$7,$S27-$U27,0,$U27,1)))</f>
        <v>0</v>
      </c>
      <c r="M27" s="63">
        <f ca="1">IF($R27=0,0,MAX(OFFSET(DataSheet!$L$7,$S27-$U27,0,$U27,1)))</f>
        <v>0</v>
      </c>
      <c r="N27" s="34">
        <f>IF(U27=0,0,E27/U27)</f>
        <v>0</v>
      </c>
      <c r="O27" s="34">
        <f>IF(J27=0,0,H27/J27)</f>
        <v>0</v>
      </c>
      <c r="P27" s="132">
        <f>IF(R27=0,0,VLOOKUP(C27,DistData,10))</f>
        <v>0</v>
      </c>
      <c r="Q27" s="204"/>
      <c r="R27" s="3">
        <f>IF(ISERROR((C27-VLOOKUP($C27,DistData,1))*VLOOKUP($C27,DistData,2)+VLOOKUP($C27,DistData,12)/1000),0,(C27-VLOOKUP($C27,DistData,1))*VLOOKUP($C27,DistData,2)+VLOOKUP($C27,DistData,12)/1000)</f>
        <v>0</v>
      </c>
      <c r="S27" s="2">
        <f>IF(ISERROR(VLOOKUP($C27,DistData,11)),0,VLOOKUP($C27,DistData,11))</f>
        <v>0</v>
      </c>
      <c r="T27" s="3">
        <f>IF(R27=0,0,R27-R26)</f>
        <v>0</v>
      </c>
      <c r="U27" s="2">
        <f>IF(R27=0,0,S27-S26)</f>
        <v>0</v>
      </c>
      <c r="W27" s="114"/>
    </row>
    <row r="28" spans="2:26">
      <c r="B28">
        <f t="shared" si="9"/>
        <v>0</v>
      </c>
      <c r="C28" s="26"/>
      <c r="D28" s="41">
        <f>IF(R28=0,0,R28/60/60/24)</f>
        <v>0</v>
      </c>
      <c r="E28" s="32">
        <f>IF(C28-C27&lt;0,0,C28-C27)</f>
        <v>0</v>
      </c>
      <c r="F28" s="55">
        <f>IF(R28=0,0,(D28-D27))</f>
        <v>0</v>
      </c>
      <c r="G28" s="18">
        <f>IF(R28=0,0,F28/E28*500)</f>
        <v>0</v>
      </c>
      <c r="H28" s="19">
        <f>IF(R28=0,0,2.8/(G28*60*24*60/500)^3)</f>
        <v>0</v>
      </c>
      <c r="I28" s="63">
        <f ca="1">IF(R28=0,0,MAX(OFFSET(DataSheet!$F$7,0,0,U28,1)))</f>
        <v>0</v>
      </c>
      <c r="J28" s="19">
        <f>IF(R28=0,0,U28/(T28/60))</f>
        <v>0</v>
      </c>
      <c r="K28" s="63">
        <f ca="1">IF($R28=0,0,MIN(OFFSET(DataSheet!$L$7,$S28-$U28,0,$U28,1)))</f>
        <v>0</v>
      </c>
      <c r="L28" s="63">
        <f ca="1">IF($R28=0,0,AVERAGE(OFFSET(DataSheet!$L$7,$S28-$U28,0,$U28,1)))</f>
        <v>0</v>
      </c>
      <c r="M28" s="63">
        <f ca="1">IF($R28=0,0,MAX(OFFSET(DataSheet!$L$7,$S28-$U28,0,$U28,1)))</f>
        <v>0</v>
      </c>
      <c r="N28" s="34">
        <f>IF(U28=0,0,E28/U28)</f>
        <v>0</v>
      </c>
      <c r="O28" s="34">
        <f>IF(J28=0,0,H28/J28)</f>
        <v>0</v>
      </c>
      <c r="P28" s="132">
        <f>IF(R28=0,0,VLOOKUP(C28,DistData,10))</f>
        <v>0</v>
      </c>
      <c r="Q28" s="204"/>
      <c r="R28" s="3">
        <f>IF(ISERROR((C28-VLOOKUP($C28,DistData,1))*VLOOKUP($C28,DistData,2)+VLOOKUP($C28,DistData,12)/1000),0,(C28-VLOOKUP($C28,DistData,1))*VLOOKUP($C28,DistData,2)+VLOOKUP($C28,DistData,12)/1000)</f>
        <v>0</v>
      </c>
      <c r="S28" s="2">
        <f>IF(ISERROR(VLOOKUP($C28,DistData,11)),0,VLOOKUP($C28,DistData,11))</f>
        <v>0</v>
      </c>
      <c r="T28" s="3">
        <f>IF(R28=0,0,R28-R27)</f>
        <v>0</v>
      </c>
      <c r="U28" s="2">
        <f>IF(R28=0,0,S28-S27)</f>
        <v>0</v>
      </c>
    </row>
    <row r="29" spans="2:26">
      <c r="B29">
        <f t="shared" si="9"/>
        <v>0</v>
      </c>
      <c r="C29" s="26"/>
      <c r="D29" s="41">
        <f>IF(R29=0,0,R29/60/60/24)</f>
        <v>0</v>
      </c>
      <c r="E29" s="32">
        <f>IF(C29-C28&lt;0,0,C29-C28)</f>
        <v>0</v>
      </c>
      <c r="F29" s="55">
        <f>IF(R29=0,0,(D29-D28))</f>
        <v>0</v>
      </c>
      <c r="G29" s="18">
        <f>IF(R29=0,0,F29/E29*500)</f>
        <v>0</v>
      </c>
      <c r="H29" s="19">
        <f>IF(R29=0,0,2.8/(G29*60*24*60/500)^3)</f>
        <v>0</v>
      </c>
      <c r="I29" s="63">
        <f ca="1">IF(R29=0,0,MAX(OFFSET(DataSheet!$F$7,0,0,U29,1)))</f>
        <v>0</v>
      </c>
      <c r="J29" s="19">
        <f>IF(R29=0,0,U29/(T29/60))</f>
        <v>0</v>
      </c>
      <c r="K29" s="63">
        <f ca="1">IF($R29=0,0,MIN(OFFSET(DataSheet!$L$7,$S29-$U29,0,$U29,1)))</f>
        <v>0</v>
      </c>
      <c r="L29" s="63">
        <f ca="1">IF($R29=0,0,AVERAGE(OFFSET(DataSheet!$L$7,$S29-$U29,0,$U29,1)))</f>
        <v>0</v>
      </c>
      <c r="M29" s="63">
        <f ca="1">IF($R29=0,0,MAX(OFFSET(DataSheet!$L$7,$S29-$U29,0,$U29,1)))</f>
        <v>0</v>
      </c>
      <c r="N29" s="34">
        <f>IF(U29=0,0,E29/U29)</f>
        <v>0</v>
      </c>
      <c r="O29" s="34">
        <f>IF(J29=0,0,H29/J29)</f>
        <v>0</v>
      </c>
      <c r="P29" s="132">
        <f>IF(R29=0,0,VLOOKUP(C29,DistData,10))</f>
        <v>0</v>
      </c>
      <c r="Q29" s="119"/>
      <c r="R29" s="3">
        <f>IF(ISERROR((C29-VLOOKUP($C29,DistData,1))*VLOOKUP($C29,DistData,2)+VLOOKUP($C29,DistData,12)/1000),0,(C29-VLOOKUP($C29,DistData,1))*VLOOKUP($C29,DistData,2)+VLOOKUP($C29,DistData,12)/1000)</f>
        <v>0</v>
      </c>
      <c r="S29" s="2">
        <f>IF(ISERROR(VLOOKUP($C29,DistData,11)),0,VLOOKUP($C29,DistData,11))</f>
        <v>0</v>
      </c>
      <c r="T29" s="3">
        <f>IF(R29=0,0,R29-R28)</f>
        <v>0</v>
      </c>
      <c r="U29" s="2">
        <f>IF(R29=0,0,S29-S28)</f>
        <v>0</v>
      </c>
      <c r="V29" s="198"/>
      <c r="W29" s="114"/>
    </row>
    <row r="30" spans="2:26">
      <c r="B30">
        <f t="shared" si="9"/>
        <v>0</v>
      </c>
      <c r="C30" s="26"/>
      <c r="D30" s="41">
        <f>IF(R30=0,0,R30/60/60/24)</f>
        <v>0</v>
      </c>
      <c r="E30" s="32">
        <f>IF(C30-C29&lt;0,0,C30-C29)</f>
        <v>0</v>
      </c>
      <c r="F30" s="55">
        <f>IF(R30=0,0,(D30-D29))</f>
        <v>0</v>
      </c>
      <c r="G30" s="18">
        <f>IF(R30=0,0,F30/E30*500)</f>
        <v>0</v>
      </c>
      <c r="H30" s="19">
        <f>IF(R30=0,0,2.8/(G30*60*24*60/500)^3)</f>
        <v>0</v>
      </c>
      <c r="I30" s="63">
        <f ca="1">IF(R30=0,0,MAX(OFFSET(DataSheet!$F$7,0,0,U30,1)))</f>
        <v>0</v>
      </c>
      <c r="J30" s="19">
        <f>IF(R30=0,0,U30/(T30/60))</f>
        <v>0</v>
      </c>
      <c r="K30" s="63">
        <f ca="1">IF($R30=0,0,MIN(OFFSET(DataSheet!$L$7,$S30-$U30,0,$U30,1)))</f>
        <v>0</v>
      </c>
      <c r="L30" s="63">
        <f ca="1">IF($R30=0,0,AVERAGE(OFFSET(DataSheet!$L$7,$S30-$U30,0,$U30,1)))</f>
        <v>0</v>
      </c>
      <c r="M30" s="63">
        <f ca="1">IF($R30=0,0,MAX(OFFSET(DataSheet!$L$7,$S30-$U30,0,$U30,1)))</f>
        <v>0</v>
      </c>
      <c r="N30" s="34">
        <f>IF(U30=0,0,E30/U30)</f>
        <v>0</v>
      </c>
      <c r="O30" s="34">
        <f>IF(J30=0,0,H30/J30)</f>
        <v>0</v>
      </c>
      <c r="P30" s="132">
        <f>IF(R30=0,0,VLOOKUP(C30,DistData,10))</f>
        <v>0</v>
      </c>
      <c r="Q30" s="119"/>
      <c r="R30" s="3">
        <f>IF(ISERROR((C30-VLOOKUP($C30,DistData,1))*VLOOKUP($C30,DistData,2)+VLOOKUP($C30,DistData,12)/1000),0,(C30-VLOOKUP($C30,DistData,1))*VLOOKUP($C30,DistData,2)+VLOOKUP($C30,DistData,12)/1000)</f>
        <v>0</v>
      </c>
      <c r="S30" s="2">
        <f>IF(ISERROR(VLOOKUP($C30,DistData,11)),0,VLOOKUP($C30,DistData,11))</f>
        <v>0</v>
      </c>
      <c r="T30" s="3">
        <f>IF(R30=0,0,R30-R29)</f>
        <v>0</v>
      </c>
      <c r="U30" s="2">
        <f>IF(R30=0,0,S30-S29)</f>
        <v>0</v>
      </c>
      <c r="V30" s="198"/>
      <c r="W30" s="114"/>
    </row>
    <row r="31" spans="2:26">
      <c r="B31">
        <f t="shared" si="9"/>
        <v>0</v>
      </c>
      <c r="C31" s="26"/>
      <c r="D31" s="41">
        <f>IF(R31=0,0,R31/60/60/24)</f>
        <v>0</v>
      </c>
      <c r="E31" s="32">
        <f>IF(C31-C30&lt;0,0,C31-C30)</f>
        <v>0</v>
      </c>
      <c r="F31" s="55">
        <f>IF(R31=0,0,(D31-D30))</f>
        <v>0</v>
      </c>
      <c r="G31" s="18">
        <f>IF(R31=0,0,F31/E31*500)</f>
        <v>0</v>
      </c>
      <c r="H31" s="19">
        <f>IF(R31=0,0,2.8/(G31*60*24*60/500)^3)</f>
        <v>0</v>
      </c>
      <c r="I31" s="63">
        <f ca="1">IF(R31=0,0,MAX(OFFSET(DataSheet!$F$7,0,0,U31,1)))</f>
        <v>0</v>
      </c>
      <c r="J31" s="19">
        <f>IF(R31=0,0,U31/(T31/60))</f>
        <v>0</v>
      </c>
      <c r="K31" s="63">
        <f ca="1">IF($R31=0,0,MIN(OFFSET(DataSheet!$L$7,$S31-$U31,0,$U31,1)))</f>
        <v>0</v>
      </c>
      <c r="L31" s="63">
        <f ca="1">IF($R31=0,0,AVERAGE(OFFSET(DataSheet!$L$7,$S31-$U31,0,$U31,1)))</f>
        <v>0</v>
      </c>
      <c r="M31" s="63">
        <f ca="1">IF($R31=0,0,MAX(OFFSET(DataSheet!$L$7,$S31-$U31,0,$U31,1)))</f>
        <v>0</v>
      </c>
      <c r="N31" s="34">
        <f>IF(U31=0,0,E31/U31)</f>
        <v>0</v>
      </c>
      <c r="O31" s="34">
        <f>IF(J31=0,0,H31/J31)</f>
        <v>0</v>
      </c>
      <c r="P31" s="132">
        <f>IF(R31=0,0,VLOOKUP(C31,DistData,10))</f>
        <v>0</v>
      </c>
      <c r="Q31" s="119"/>
      <c r="R31" s="3">
        <f>IF(ISERROR((C31-VLOOKUP($C31,DistData,1))*VLOOKUP($C31,DistData,2)+VLOOKUP($C31,DistData,12)/1000),0,(C31-VLOOKUP($C31,DistData,1))*VLOOKUP($C31,DistData,2)+VLOOKUP($C31,DistData,12)/1000)</f>
        <v>0</v>
      </c>
      <c r="S31" s="2">
        <f>IF(ISERROR(VLOOKUP($C31,DistData,11)),0,VLOOKUP($C31,DistData,11))</f>
        <v>0</v>
      </c>
      <c r="T31" s="3">
        <f>IF(R31=0,0,R31-R30)</f>
        <v>0</v>
      </c>
      <c r="U31" s="2">
        <f>IF(R31=0,0,S31-S30)</f>
        <v>0</v>
      </c>
      <c r="V31" s="198"/>
      <c r="W31" s="114"/>
    </row>
    <row r="32" spans="2:26">
      <c r="B32">
        <f t="shared" si="9"/>
        <v>0</v>
      </c>
      <c r="C32" s="26"/>
      <c r="D32" s="41">
        <f>IF(R32=0,0,R32/60/60/24)</f>
        <v>0</v>
      </c>
      <c r="E32" s="32">
        <f>IF(C32-C31&lt;0,0,C32-C31)</f>
        <v>0</v>
      </c>
      <c r="F32" s="55">
        <f>IF(R32=0,0,(D32-D31))</f>
        <v>0</v>
      </c>
      <c r="G32" s="18">
        <f>IF(R32=0,0,F32/E32*500)</f>
        <v>0</v>
      </c>
      <c r="H32" s="19">
        <f>IF(R32=0,0,2.8/(G32*60*24*60/500)^3)</f>
        <v>0</v>
      </c>
      <c r="I32" s="63">
        <f ca="1">IF(R32=0,0,MAX(OFFSET(DataSheet!$F$7,0,0,U32,1)))</f>
        <v>0</v>
      </c>
      <c r="J32" s="19">
        <f>IF(R32=0,0,U32/(T32/60))</f>
        <v>0</v>
      </c>
      <c r="K32" s="63">
        <f ca="1">IF($R32=0,0,MIN(OFFSET(DataSheet!$L$7,$S32-$U32,0,$U32,1)))</f>
        <v>0</v>
      </c>
      <c r="L32" s="63">
        <f ca="1">IF($R32=0,0,AVERAGE(OFFSET(DataSheet!$L$7,$S32-$U32,0,$U32,1)))</f>
        <v>0</v>
      </c>
      <c r="M32" s="63">
        <f ca="1">IF($R32=0,0,MAX(OFFSET(DataSheet!$L$7,$S32-$U32,0,$U32,1)))</f>
        <v>0</v>
      </c>
      <c r="N32" s="34">
        <f>IF(U32=0,0,E32/U32)</f>
        <v>0</v>
      </c>
      <c r="O32" s="34">
        <f>IF(J32=0,0,H32/J32)</f>
        <v>0</v>
      </c>
      <c r="P32" s="132">
        <f>IF(R32=0,0,VLOOKUP(C32,DistData,10))</f>
        <v>0</v>
      </c>
      <c r="Q32" s="119"/>
      <c r="R32" s="3">
        <f>IF(ISERROR((C32-VLOOKUP($C32,DistData,1))*VLOOKUP($C32,DistData,2)+VLOOKUP($C32,DistData,12)/1000),0,(C32-VLOOKUP($C32,DistData,1))*VLOOKUP($C32,DistData,2)+VLOOKUP($C32,DistData,12)/1000)</f>
        <v>0</v>
      </c>
      <c r="S32" s="2">
        <f>IF(ISERROR(VLOOKUP($C32,DistData,11)),0,VLOOKUP($C32,DistData,11))</f>
        <v>0</v>
      </c>
      <c r="T32" s="3">
        <f>IF(R32=0,0,R32-R31)</f>
        <v>0</v>
      </c>
      <c r="U32" s="2">
        <f>IF(R32=0,0,S32-S31)</f>
        <v>0</v>
      </c>
      <c r="V32" s="198"/>
    </row>
    <row r="33" spans="2:21">
      <c r="B33">
        <f t="shared" si="9"/>
        <v>0</v>
      </c>
      <c r="C33" s="26"/>
      <c r="D33" s="41">
        <f>IF(R33=0,0,R33/60/60/24)</f>
        <v>0</v>
      </c>
      <c r="E33" s="32">
        <f>IF(C33-C32&lt;0,0,C33-C32)</f>
        <v>0</v>
      </c>
      <c r="F33" s="55">
        <f>IF(R33=0,0,(D33-D32))</f>
        <v>0</v>
      </c>
      <c r="G33" s="18">
        <f>IF(R33=0,0,F33/E33*500)</f>
        <v>0</v>
      </c>
      <c r="H33" s="19">
        <f>IF(R33=0,0,2.8/(G33*60*24*60/500)^3)</f>
        <v>0</v>
      </c>
      <c r="I33" s="63">
        <f ca="1">IF(R33=0,0,MAX(OFFSET(DataSheet!$F$7,0,0,U33,1)))</f>
        <v>0</v>
      </c>
      <c r="J33" s="19">
        <f>IF(R33=0,0,U33/(T33/60))</f>
        <v>0</v>
      </c>
      <c r="K33" s="63">
        <f ca="1">IF($R33=0,0,MIN(OFFSET(DataSheet!$L$7,$S33-$U33,0,$U33,1)))</f>
        <v>0</v>
      </c>
      <c r="L33" s="63">
        <f ca="1">IF($R33=0,0,AVERAGE(OFFSET(DataSheet!$L$7,$S33-$U33,0,$U33,1)))</f>
        <v>0</v>
      </c>
      <c r="M33" s="63">
        <f ca="1">IF($R33=0,0,MAX(OFFSET(DataSheet!$L$7,$S33-$U33,0,$U33,1)))</f>
        <v>0</v>
      </c>
      <c r="N33" s="34">
        <f>IF(U33=0,0,E33/U33)</f>
        <v>0</v>
      </c>
      <c r="O33" s="34">
        <f>IF(J33=0,0,H33/J33)</f>
        <v>0</v>
      </c>
      <c r="P33" s="132">
        <f>IF(R33=0,0,VLOOKUP(C33,DistData,10))</f>
        <v>0</v>
      </c>
      <c r="Q33" s="119"/>
      <c r="R33" s="3">
        <f>IF(ISERROR((C33-VLOOKUP($C33,DistData,1))*VLOOKUP($C33,DistData,2)+VLOOKUP($C33,DistData,12)/1000),0,(C33-VLOOKUP($C33,DistData,1))*VLOOKUP($C33,DistData,2)+VLOOKUP($C33,DistData,12)/1000)</f>
        <v>0</v>
      </c>
      <c r="S33" s="2">
        <f>IF(ISERROR(VLOOKUP($C33,DistData,11)),0,VLOOKUP($C33,DistData,11))</f>
        <v>0</v>
      </c>
      <c r="T33" s="3">
        <f>IF(R33=0,0,R33-R32)</f>
        <v>0</v>
      </c>
      <c r="U33" s="2">
        <f>IF(R33=0,0,S33-S32)</f>
        <v>0</v>
      </c>
    </row>
    <row r="34" spans="2:21">
      <c r="B34">
        <f t="shared" si="9"/>
        <v>0</v>
      </c>
      <c r="C34" s="26"/>
      <c r="D34" s="41">
        <f>IF(R34=0,0,R34/60/60/24)</f>
        <v>0</v>
      </c>
      <c r="E34" s="32">
        <f>IF(C34-C33&lt;0,0,C34-C33)</f>
        <v>0</v>
      </c>
      <c r="F34" s="55">
        <f>IF(R34=0,0,(D34-D33))</f>
        <v>0</v>
      </c>
      <c r="G34" s="18">
        <f>IF(R34=0,0,F34/E34*500)</f>
        <v>0</v>
      </c>
      <c r="H34" s="19">
        <f>IF(R34=0,0,2.8/(G34*60*24*60/500)^3)</f>
        <v>0</v>
      </c>
      <c r="I34" s="63">
        <f ca="1">IF(R34=0,0,MAX(OFFSET(DataSheet!$F$7,0,0,U34,1)))</f>
        <v>0</v>
      </c>
      <c r="J34" s="19">
        <f>IF(R34=0,0,U34/(T34/60))</f>
        <v>0</v>
      </c>
      <c r="K34" s="63">
        <f ca="1">IF($R34=0,0,MIN(OFFSET(DataSheet!$L$7,$S34-$U34,0,$U34,1)))</f>
        <v>0</v>
      </c>
      <c r="L34" s="63">
        <f ca="1">IF($R34=0,0,AVERAGE(OFFSET(DataSheet!$L$7,$S34-$U34,0,$U34,1)))</f>
        <v>0</v>
      </c>
      <c r="M34" s="63">
        <f ca="1">IF($R34=0,0,MAX(OFFSET(DataSheet!$L$7,$S34-$U34,0,$U34,1)))</f>
        <v>0</v>
      </c>
      <c r="N34" s="34">
        <f>IF(U34=0,0,E34/U34)</f>
        <v>0</v>
      </c>
      <c r="O34" s="34">
        <f>IF(J34=0,0,H34/J34)</f>
        <v>0</v>
      </c>
      <c r="P34" s="132">
        <f>IF(R34=0,0,VLOOKUP(C34,DistData,10))</f>
        <v>0</v>
      </c>
      <c r="Q34" s="119"/>
      <c r="R34" s="3">
        <f>IF(ISERROR((C34-VLOOKUP($C34,DistData,1))*VLOOKUP($C34,DistData,2)+VLOOKUP($C34,DistData,12)/1000),0,(C34-VLOOKUP($C34,DistData,1))*VLOOKUP($C34,DistData,2)+VLOOKUP($C34,DistData,12)/1000)</f>
        <v>0</v>
      </c>
      <c r="S34" s="2">
        <f>IF(ISERROR(VLOOKUP($C34,DistData,11)),0,VLOOKUP($C34,DistData,11))</f>
        <v>0</v>
      </c>
      <c r="T34" s="3">
        <f>IF(R34=0,0,R34-R33)</f>
        <v>0</v>
      </c>
      <c r="U34" s="2">
        <f>IF(R34=0,0,S34-S33)</f>
        <v>0</v>
      </c>
    </row>
    <row r="35" spans="2:21">
      <c r="B35">
        <f t="shared" si="9"/>
        <v>0</v>
      </c>
      <c r="C35" s="26"/>
      <c r="D35" s="41">
        <f>IF(R35=0,0,R35/60/60/24)</f>
        <v>0</v>
      </c>
      <c r="E35" s="32">
        <f>IF(C35-C34&lt;0,0,C35-C34)</f>
        <v>0</v>
      </c>
      <c r="F35" s="55">
        <f>IF(R35=0,0,(D35-D34))</f>
        <v>0</v>
      </c>
      <c r="G35" s="18">
        <f>IF(R35=0,0,F35/E35*500)</f>
        <v>0</v>
      </c>
      <c r="H35" s="19">
        <f>IF(R35=0,0,2.8/(G35*60*24*60/500)^3)</f>
        <v>0</v>
      </c>
      <c r="I35" s="63">
        <f ca="1">IF(R35=0,0,MAX(OFFSET(DataSheet!$F$7,0,0,U35,1)))</f>
        <v>0</v>
      </c>
      <c r="J35" s="19">
        <f>IF(R35=0,0,U35/(T35/60))</f>
        <v>0</v>
      </c>
      <c r="K35" s="63">
        <f ca="1">IF($R35=0,0,MIN(OFFSET(DataSheet!$L$7,$S35-$U35,0,$U35,1)))</f>
        <v>0</v>
      </c>
      <c r="L35" s="63">
        <f ca="1">IF($R35=0,0,AVERAGE(OFFSET(DataSheet!$L$7,$S35-$U35,0,$U35,1)))</f>
        <v>0</v>
      </c>
      <c r="M35" s="63">
        <f ca="1">IF($R35=0,0,MAX(OFFSET(DataSheet!$L$7,$S35-$U35,0,$U35,1)))</f>
        <v>0</v>
      </c>
      <c r="N35" s="34">
        <f>IF(U35=0,0,E35/U35)</f>
        <v>0</v>
      </c>
      <c r="O35" s="34">
        <f>IF(J35=0,0,H35/J35)</f>
        <v>0</v>
      </c>
      <c r="P35" s="132">
        <f>IF(R35=0,0,VLOOKUP(C35,DistData,10))</f>
        <v>0</v>
      </c>
      <c r="Q35" s="119"/>
      <c r="R35" s="3">
        <f>IF(ISERROR((C35-VLOOKUP($C35,DistData,1))*VLOOKUP($C35,DistData,2)+VLOOKUP($C35,DistData,12)/1000),0,(C35-VLOOKUP($C35,DistData,1))*VLOOKUP($C35,DistData,2)+VLOOKUP($C35,DistData,12)/1000)</f>
        <v>0</v>
      </c>
      <c r="S35" s="2">
        <f>IF(ISERROR(VLOOKUP($C35,DistData,11)),0,VLOOKUP($C35,DistData,11))</f>
        <v>0</v>
      </c>
      <c r="T35" s="3">
        <f>IF(R35=0,0,R35-R34)</f>
        <v>0</v>
      </c>
      <c r="U35" s="2">
        <f>IF(R35=0,0,S35-S34)</f>
        <v>0</v>
      </c>
    </row>
    <row r="36" spans="2:21">
      <c r="B36">
        <f t="shared" si="9"/>
        <v>0</v>
      </c>
      <c r="C36" s="26"/>
      <c r="D36" s="41">
        <f>IF(R36=0,0,R36/60/60/24)</f>
        <v>0</v>
      </c>
      <c r="E36" s="32">
        <f>IF(C36-C35&lt;0,0,C36-C35)</f>
        <v>0</v>
      </c>
      <c r="F36" s="55">
        <f>IF(R36=0,0,(D36-D35))</f>
        <v>0</v>
      </c>
      <c r="G36" s="18">
        <f>IF(R36=0,0,F36/E36*500)</f>
        <v>0</v>
      </c>
      <c r="H36" s="19">
        <f>IF(R36=0,0,2.8/(G36*60*24*60/500)^3)</f>
        <v>0</v>
      </c>
      <c r="I36" s="63">
        <f ca="1">IF(R36=0,0,MAX(OFFSET(DataSheet!$F$7,0,0,U36,1)))</f>
        <v>0</v>
      </c>
      <c r="J36" s="19">
        <f>IF(R36=0,0,U36/(T36/60))</f>
        <v>0</v>
      </c>
      <c r="K36" s="63">
        <f ca="1">IF($R36=0,0,MIN(OFFSET(DataSheet!$L$7,$S36-$U36,0,$U36,1)))</f>
        <v>0</v>
      </c>
      <c r="L36" s="63">
        <f ca="1">IF($R36=0,0,AVERAGE(OFFSET(DataSheet!$L$7,$S36-$U36,0,$U36,1)))</f>
        <v>0</v>
      </c>
      <c r="M36" s="63">
        <f ca="1">IF($R36=0,0,MAX(OFFSET(DataSheet!$L$7,$S36-$U36,0,$U36,1)))</f>
        <v>0</v>
      </c>
      <c r="N36" s="34">
        <f>IF(U36=0,0,E36/U36)</f>
        <v>0</v>
      </c>
      <c r="O36" s="34">
        <f>IF(J36=0,0,H36/J36)</f>
        <v>0</v>
      </c>
      <c r="P36" s="132">
        <f>IF(R36=0,0,VLOOKUP(C36,DistData,10))</f>
        <v>0</v>
      </c>
      <c r="Q36" s="119"/>
      <c r="R36" s="3">
        <f>IF(ISERROR((C36-VLOOKUP($C36,DistData,1))*VLOOKUP($C36,DistData,2)+VLOOKUP($C36,DistData,12)/1000),0,(C36-VLOOKUP($C36,DistData,1))*VLOOKUP($C36,DistData,2)+VLOOKUP($C36,DistData,12)/1000)</f>
        <v>0</v>
      </c>
      <c r="S36" s="2">
        <f>IF(ISERROR(VLOOKUP($C36,DistData,11)),0,VLOOKUP($C36,DistData,11))</f>
        <v>0</v>
      </c>
      <c r="T36" s="3">
        <f>IF(R36=0,0,R36-R35)</f>
        <v>0</v>
      </c>
      <c r="U36" s="2">
        <f>IF(R36=0,0,S36-S35)</f>
        <v>0</v>
      </c>
    </row>
    <row r="37" spans="2:21">
      <c r="B37">
        <f t="shared" si="9"/>
        <v>0</v>
      </c>
      <c r="C37" s="26"/>
      <c r="D37" s="41">
        <f>IF(R37=0,0,R37/60/60/24)</f>
        <v>0</v>
      </c>
      <c r="E37" s="32">
        <f>IF(C37-C36&lt;0,0,C37-C36)</f>
        <v>0</v>
      </c>
      <c r="F37" s="55">
        <f>IF(R37=0,0,(D37-D36))</f>
        <v>0</v>
      </c>
      <c r="G37" s="18">
        <f>IF(R37=0,0,F37/E37*500)</f>
        <v>0</v>
      </c>
      <c r="H37" s="19">
        <f>IF(R37=0,0,2.8/(G37*60*24*60/500)^3)</f>
        <v>0</v>
      </c>
      <c r="I37" s="63">
        <f ca="1">IF(R37=0,0,MAX(OFFSET(DataSheet!$F$7,0,0,U37,1)))</f>
        <v>0</v>
      </c>
      <c r="J37" s="19">
        <f>IF(R37=0,0,U37/(T37/60))</f>
        <v>0</v>
      </c>
      <c r="K37" s="63">
        <f ca="1">IF($R37=0,0,MIN(OFFSET(DataSheet!$L$7,$S37-$U37,0,$U37,1)))</f>
        <v>0</v>
      </c>
      <c r="L37" s="63">
        <f ca="1">IF($R37=0,0,AVERAGE(OFFSET(DataSheet!$L$7,$S37-$U37,0,$U37,1)))</f>
        <v>0</v>
      </c>
      <c r="M37" s="63">
        <f ca="1">IF($R37=0,0,MAX(OFFSET(DataSheet!$L$7,$S37-$U37,0,$U37,1)))</f>
        <v>0</v>
      </c>
      <c r="N37" s="34">
        <f>IF(U37=0,0,E37/U37)</f>
        <v>0</v>
      </c>
      <c r="O37" s="34">
        <f>IF(J37=0,0,H37/J37)</f>
        <v>0</v>
      </c>
      <c r="P37" s="132">
        <f>IF(R37=0,0,VLOOKUP(C37,DistData,10))</f>
        <v>0</v>
      </c>
      <c r="Q37" s="119"/>
      <c r="R37" s="3">
        <f>IF(ISERROR((C37-VLOOKUP($C37,DistData,1))*VLOOKUP($C37,DistData,2)+VLOOKUP($C37,DistData,12)/1000),0,(C37-VLOOKUP($C37,DistData,1))*VLOOKUP($C37,DistData,2)+VLOOKUP($C37,DistData,12)/1000)</f>
        <v>0</v>
      </c>
      <c r="S37" s="2">
        <f>IF(ISERROR(VLOOKUP($C37,DistData,11)),0,VLOOKUP($C37,DistData,11))</f>
        <v>0</v>
      </c>
      <c r="T37" s="3">
        <f>IF(R37=0,0,R37-R36)</f>
        <v>0</v>
      </c>
      <c r="U37" s="2">
        <f>IF(R37=0,0,S37-S36)</f>
        <v>0</v>
      </c>
    </row>
    <row r="38" spans="2:21">
      <c r="B38">
        <f t="shared" si="9"/>
        <v>0</v>
      </c>
      <c r="C38" s="26"/>
      <c r="D38" s="41">
        <f>IF(R38=0,0,R38/60/60/24)</f>
        <v>0</v>
      </c>
      <c r="E38" s="32">
        <f>IF(C38-C37&lt;0,0,C38-C37)</f>
        <v>0</v>
      </c>
      <c r="F38" s="55">
        <f>IF(R38=0,0,(D38-D37))</f>
        <v>0</v>
      </c>
      <c r="G38" s="18">
        <f>IF(R38=0,0,F38/E38*500)</f>
        <v>0</v>
      </c>
      <c r="H38" s="19">
        <f>IF(R38=0,0,2.8/(G38*60*24*60/500)^3)</f>
        <v>0</v>
      </c>
      <c r="I38" s="63">
        <f ca="1">IF(R38=0,0,MAX(OFFSET(DataSheet!$F$7,0,0,U38,1)))</f>
        <v>0</v>
      </c>
      <c r="J38" s="19">
        <f>IF(R38=0,0,U38/(T38/60))</f>
        <v>0</v>
      </c>
      <c r="K38" s="63">
        <f ca="1">IF($R38=0,0,MIN(OFFSET(DataSheet!$L$7,$S38-$U38,0,$U38,1)))</f>
        <v>0</v>
      </c>
      <c r="L38" s="63">
        <f ca="1">IF($R38=0,0,AVERAGE(OFFSET(DataSheet!$L$7,$S38-$U38,0,$U38,1)))</f>
        <v>0</v>
      </c>
      <c r="M38" s="63">
        <f ca="1">IF($R38=0,0,MAX(OFFSET(DataSheet!$L$7,$S38-$U38,0,$U38,1)))</f>
        <v>0</v>
      </c>
      <c r="N38" s="34">
        <f>IF(U38=0,0,E38/U38)</f>
        <v>0</v>
      </c>
      <c r="O38" s="34">
        <f>IF(J38=0,0,H38/J38)</f>
        <v>0</v>
      </c>
      <c r="P38" s="132">
        <f>IF(R38=0,0,VLOOKUP(C38,DistData,10))</f>
        <v>0</v>
      </c>
      <c r="Q38" s="119"/>
      <c r="R38" s="3">
        <f>IF(ISERROR((C38-VLOOKUP($C38,DistData,1))*VLOOKUP($C38,DistData,2)+VLOOKUP($C38,DistData,12)/1000),0,(C38-VLOOKUP($C38,DistData,1))*VLOOKUP($C38,DistData,2)+VLOOKUP($C38,DistData,12)/1000)</f>
        <v>0</v>
      </c>
      <c r="S38" s="2">
        <f>IF(ISERROR(VLOOKUP($C38,DistData,11)),0,VLOOKUP($C38,DistData,11))</f>
        <v>0</v>
      </c>
      <c r="T38" s="3">
        <f>IF(R38=0,0,R38-R37)</f>
        <v>0</v>
      </c>
      <c r="U38" s="2">
        <f>IF(R38=0,0,S38-S37)</f>
        <v>0</v>
      </c>
    </row>
    <row r="39" spans="2:21">
      <c r="B39">
        <f t="shared" si="9"/>
        <v>0</v>
      </c>
      <c r="C39" s="26"/>
      <c r="D39" s="41">
        <f>IF(R39=0,0,R39/60/60/24)</f>
        <v>0</v>
      </c>
      <c r="E39" s="32">
        <f>IF(C39-C38&lt;0,0,C39-C38)</f>
        <v>0</v>
      </c>
      <c r="F39" s="55">
        <f>IF(R39=0,0,(D39-D38))</f>
        <v>0</v>
      </c>
      <c r="G39" s="18">
        <f>IF(R39=0,0,F39/E39*500)</f>
        <v>0</v>
      </c>
      <c r="H39" s="19">
        <f>IF(R39=0,0,2.8/(G39*60*24*60/500)^3)</f>
        <v>0</v>
      </c>
      <c r="I39" s="63">
        <f ca="1">IF(R39=0,0,MAX(OFFSET(DataSheet!$F$7,0,0,U39,1)))</f>
        <v>0</v>
      </c>
      <c r="J39" s="19">
        <f>IF(R39=0,0,U39/(T39/60))</f>
        <v>0</v>
      </c>
      <c r="K39" s="63">
        <f ca="1">IF($R39=0,0,MIN(OFFSET(DataSheet!$L$7,$S39-$U39,0,$U39,1)))</f>
        <v>0</v>
      </c>
      <c r="L39" s="63">
        <f ca="1">IF($R39=0,0,AVERAGE(OFFSET(DataSheet!$L$7,$S39-$U39,0,$U39,1)))</f>
        <v>0</v>
      </c>
      <c r="M39" s="63">
        <f ca="1">IF($R39=0,0,MAX(OFFSET(DataSheet!$L$7,$S39-$U39,0,$U39,1)))</f>
        <v>0</v>
      </c>
      <c r="N39" s="34">
        <f>IF(U39=0,0,E39/U39)</f>
        <v>0</v>
      </c>
      <c r="O39" s="34">
        <f>IF(J39=0,0,H39/J39)</f>
        <v>0</v>
      </c>
      <c r="P39" s="132">
        <f>IF(R39=0,0,VLOOKUP(C39,DistData,10))</f>
        <v>0</v>
      </c>
      <c r="Q39" s="119"/>
      <c r="R39" s="3">
        <f>IF(ISERROR((C39-VLOOKUP($C39,DistData,1))*VLOOKUP($C39,DistData,2)+VLOOKUP($C39,DistData,12)/1000),0,(C39-VLOOKUP($C39,DistData,1))*VLOOKUP($C39,DistData,2)+VLOOKUP($C39,DistData,12)/1000)</f>
        <v>0</v>
      </c>
      <c r="S39" s="2">
        <f>IF(ISERROR(VLOOKUP($C39,DistData,11)),0,VLOOKUP($C39,DistData,11))</f>
        <v>0</v>
      </c>
      <c r="T39" s="3">
        <f>IF(R39=0,0,R39-R38)</f>
        <v>0</v>
      </c>
      <c r="U39" s="2">
        <f>IF(R39=0,0,S39-S38)</f>
        <v>0</v>
      </c>
    </row>
    <row r="40" spans="2:21">
      <c r="B40">
        <f t="shared" si="9"/>
        <v>0</v>
      </c>
      <c r="C40" s="26"/>
      <c r="D40" s="41">
        <f>IF(R40=0,0,R40/60/60/24)</f>
        <v>0</v>
      </c>
      <c r="E40" s="32">
        <f>IF(C40-C39&lt;0,0,C40-C39)</f>
        <v>0</v>
      </c>
      <c r="F40" s="55">
        <f>IF(R40=0,0,(D40-D39))</f>
        <v>0</v>
      </c>
      <c r="G40" s="18">
        <f>IF(R40=0,0,F40/E40*500)</f>
        <v>0</v>
      </c>
      <c r="H40" s="19">
        <f>IF(R40=0,0,2.8/(G40*60*24*60/500)^3)</f>
        <v>0</v>
      </c>
      <c r="I40" s="63">
        <f ca="1">IF(R40=0,0,MAX(OFFSET(DataSheet!$F$7,0,0,U40,1)))</f>
        <v>0</v>
      </c>
      <c r="J40" s="19">
        <f>IF(R40=0,0,U40/(T40/60))</f>
        <v>0</v>
      </c>
      <c r="K40" s="63">
        <f ca="1">IF($R40=0,0,MIN(OFFSET(DataSheet!$L$7,$S40-$U40,0,$U40,1)))</f>
        <v>0</v>
      </c>
      <c r="L40" s="63">
        <f ca="1">IF($R40=0,0,AVERAGE(OFFSET(DataSheet!$L$7,$S40-$U40,0,$U40,1)))</f>
        <v>0</v>
      </c>
      <c r="M40" s="63">
        <f ca="1">IF($R40=0,0,MAX(OFFSET(DataSheet!$L$7,$S40-$U40,0,$U40,1)))</f>
        <v>0</v>
      </c>
      <c r="N40" s="34">
        <f>IF(U40=0,0,E40/U40)</f>
        <v>0</v>
      </c>
      <c r="O40" s="34">
        <f>IF(J40=0,0,H40/J40)</f>
        <v>0</v>
      </c>
      <c r="P40" s="132">
        <f>IF(R40=0,0,VLOOKUP(C40,DistData,10))</f>
        <v>0</v>
      </c>
      <c r="Q40" s="119"/>
      <c r="R40" s="3">
        <f>IF(ISERROR((C40-VLOOKUP($C40,DistData,1))*VLOOKUP($C40,DistData,2)+VLOOKUP($C40,DistData,12)/1000),0,(C40-VLOOKUP($C40,DistData,1))*VLOOKUP($C40,DistData,2)+VLOOKUP($C40,DistData,12)/1000)</f>
        <v>0</v>
      </c>
      <c r="S40" s="2">
        <f>IF(ISERROR(VLOOKUP($C40,DistData,11)),0,VLOOKUP($C40,DistData,11))</f>
        <v>0</v>
      </c>
      <c r="T40" s="3">
        <f>IF(R40=0,0,R40-R39)</f>
        <v>0</v>
      </c>
      <c r="U40" s="2">
        <f>IF(R40=0,0,S40-S39)</f>
        <v>0</v>
      </c>
    </row>
    <row r="41" spans="2:21">
      <c r="B41">
        <f t="shared" si="9"/>
        <v>0</v>
      </c>
      <c r="C41" s="26"/>
      <c r="D41" s="41">
        <f>IF(R41=0,0,R41/60/60/24)</f>
        <v>0</v>
      </c>
      <c r="E41" s="32">
        <f>IF(C41-C40&lt;0,0,C41-C40)</f>
        <v>0</v>
      </c>
      <c r="F41" s="55">
        <f>IF(R41=0,0,(D41-D40))</f>
        <v>0</v>
      </c>
      <c r="G41" s="18">
        <f>IF(R41=0,0,F41/E41*500)</f>
        <v>0</v>
      </c>
      <c r="H41" s="19">
        <f>IF(R41=0,0,2.8/(G41*60*24*60/500)^3)</f>
        <v>0</v>
      </c>
      <c r="I41" s="63">
        <f ca="1">IF(R41=0,0,MAX(OFFSET(DataSheet!$F$7,0,0,U41,1)))</f>
        <v>0</v>
      </c>
      <c r="J41" s="19">
        <f>IF(R41=0,0,U41/(T41/60))</f>
        <v>0</v>
      </c>
      <c r="K41" s="63">
        <f ca="1">IF($R41=0,0,MIN(OFFSET(DataSheet!$L$7,$S41-$U41,0,$U41,1)))</f>
        <v>0</v>
      </c>
      <c r="L41" s="63">
        <f ca="1">IF($R41=0,0,AVERAGE(OFFSET(DataSheet!$L$7,$S41-$U41,0,$U41,1)))</f>
        <v>0</v>
      </c>
      <c r="M41" s="63">
        <f ca="1">IF($R41=0,0,MAX(OFFSET(DataSheet!$L$7,$S41-$U41,0,$U41,1)))</f>
        <v>0</v>
      </c>
      <c r="N41" s="34">
        <f>IF(U41=0,0,E41/U41)</f>
        <v>0</v>
      </c>
      <c r="O41" s="34">
        <f>IF(J41=0,0,H41/J41)</f>
        <v>0</v>
      </c>
      <c r="P41" s="132">
        <f>IF(R41=0,0,VLOOKUP(C41,DistData,10))</f>
        <v>0</v>
      </c>
      <c r="Q41" s="119"/>
      <c r="R41" s="3">
        <f>IF(ISERROR((C41-VLOOKUP($C41,DistData,1))*VLOOKUP($C41,DistData,2)+VLOOKUP($C41,DistData,12)/1000),0,(C41-VLOOKUP($C41,DistData,1))*VLOOKUP($C41,DistData,2)+VLOOKUP($C41,DistData,12)/1000)</f>
        <v>0</v>
      </c>
      <c r="S41" s="2">
        <f>IF(ISERROR(VLOOKUP($C41,DistData,11)),0,VLOOKUP($C41,DistData,11))</f>
        <v>0</v>
      </c>
      <c r="T41" s="3">
        <f>IF(R41=0,0,R41-R40)</f>
        <v>0</v>
      </c>
      <c r="U41" s="2">
        <f>IF(R41=0,0,S41-S40)</f>
        <v>0</v>
      </c>
    </row>
    <row r="42" spans="2:21">
      <c r="B42">
        <f t="shared" si="9"/>
        <v>0</v>
      </c>
      <c r="C42" s="26"/>
      <c r="D42" s="41">
        <f>IF(R42=0,0,R42/60/60/24)</f>
        <v>0</v>
      </c>
      <c r="E42" s="32">
        <f>IF(C42-C41&lt;0,0,C42-C41)</f>
        <v>0</v>
      </c>
      <c r="F42" s="55">
        <f>IF(R42=0,0,(D42-D41))</f>
        <v>0</v>
      </c>
      <c r="G42" s="18">
        <f>IF(R42=0,0,F42/E42*500)</f>
        <v>0</v>
      </c>
      <c r="H42" s="19">
        <f>IF(R42=0,0,2.8/(G42*60*24*60/500)^3)</f>
        <v>0</v>
      </c>
      <c r="I42" s="63">
        <f ca="1">IF(R42=0,0,MAX(OFFSET(DataSheet!$F$7,0,0,U42,1)))</f>
        <v>0</v>
      </c>
      <c r="J42" s="19">
        <f>IF(R42=0,0,U42/(T42/60))</f>
        <v>0</v>
      </c>
      <c r="K42" s="63">
        <f ca="1">IF($R42=0,0,MIN(OFFSET(DataSheet!$L$7,$S42-$U42,0,$U42,1)))</f>
        <v>0</v>
      </c>
      <c r="L42" s="63">
        <f ca="1">IF($R42=0,0,AVERAGE(OFFSET(DataSheet!$L$7,$S42-$U42,0,$U42,1)))</f>
        <v>0</v>
      </c>
      <c r="M42" s="63">
        <f ca="1">IF($R42=0,0,MAX(OFFSET(DataSheet!$L$7,$S42-$U42,0,$U42,1)))</f>
        <v>0</v>
      </c>
      <c r="N42" s="34">
        <f>IF(U42=0,0,E42/U42)</f>
        <v>0</v>
      </c>
      <c r="O42" s="34">
        <f>IF(J42=0,0,H42/J42)</f>
        <v>0</v>
      </c>
      <c r="P42" s="132">
        <f>IF(R42=0,0,VLOOKUP(C42,DistData,10))</f>
        <v>0</v>
      </c>
      <c r="Q42" s="119"/>
      <c r="R42" s="3">
        <f>IF(ISERROR((C42-VLOOKUP($C42,DistData,1))*VLOOKUP($C42,DistData,2)+VLOOKUP($C42,DistData,12)/1000),0,(C42-VLOOKUP($C42,DistData,1))*VLOOKUP($C42,DistData,2)+VLOOKUP($C42,DistData,12)/1000)</f>
        <v>0</v>
      </c>
      <c r="S42" s="2">
        <f>IF(ISERROR(VLOOKUP($C42,DistData,11)),0,VLOOKUP($C42,DistData,11))</f>
        <v>0</v>
      </c>
      <c r="T42" s="3">
        <f>IF(R42=0,0,R42-R41)</f>
        <v>0</v>
      </c>
      <c r="U42" s="2">
        <f>IF(R42=0,0,S42-S41)</f>
        <v>0</v>
      </c>
    </row>
    <row r="43" spans="2:21">
      <c r="B43">
        <f t="shared" si="9"/>
        <v>0</v>
      </c>
      <c r="C43" s="26"/>
      <c r="D43" s="41">
        <f>IF(R43=0,0,R43/60/60/24)</f>
        <v>0</v>
      </c>
      <c r="E43" s="32">
        <f>IF(C43-C42&lt;0,0,C43-C42)</f>
        <v>0</v>
      </c>
      <c r="F43" s="55">
        <f>IF(R43=0,0,(D43-D42))</f>
        <v>0</v>
      </c>
      <c r="G43" s="18">
        <f>IF(R43=0,0,F43/E43*500)</f>
        <v>0</v>
      </c>
      <c r="H43" s="19">
        <f>IF(R43=0,0,2.8/(G43*60*24*60/500)^3)</f>
        <v>0</v>
      </c>
      <c r="I43" s="63">
        <f ca="1">IF(R43=0,0,MAX(OFFSET(DataSheet!$F$7,0,0,U43,1)))</f>
        <v>0</v>
      </c>
      <c r="J43" s="19">
        <f>IF(R43=0,0,U43/(T43/60))</f>
        <v>0</v>
      </c>
      <c r="K43" s="63">
        <f ca="1">IF($R43=0,0,MIN(OFFSET(DataSheet!$L$7,$S43-$U43,0,$U43,1)))</f>
        <v>0</v>
      </c>
      <c r="L43" s="63">
        <f ca="1">IF($R43=0,0,AVERAGE(OFFSET(DataSheet!$L$7,$S43-$U43,0,$U43,1)))</f>
        <v>0</v>
      </c>
      <c r="M43" s="63">
        <f ca="1">IF($R43=0,0,MAX(OFFSET(DataSheet!$L$7,$S43-$U43,0,$U43,1)))</f>
        <v>0</v>
      </c>
      <c r="N43" s="34">
        <f>IF(U43=0,0,E43/U43)</f>
        <v>0</v>
      </c>
      <c r="O43" s="34">
        <f>IF(J43=0,0,H43/J43)</f>
        <v>0</v>
      </c>
      <c r="P43" s="132">
        <f>IF(R43=0,0,VLOOKUP(C43,DistData,10))</f>
        <v>0</v>
      </c>
      <c r="Q43" s="119"/>
      <c r="R43" s="3">
        <f>IF(ISERROR((C43-VLOOKUP($C43,DistData,1))*VLOOKUP($C43,DistData,2)+VLOOKUP($C43,DistData,12)/1000),0,(C43-VLOOKUP($C43,DistData,1))*VLOOKUP($C43,DistData,2)+VLOOKUP($C43,DistData,12)/1000)</f>
        <v>0</v>
      </c>
      <c r="S43" s="2">
        <f>IF(ISERROR(VLOOKUP($C43,DistData,11)),0,VLOOKUP($C43,DistData,11))</f>
        <v>0</v>
      </c>
      <c r="T43" s="3">
        <f>IF(R43=0,0,R43-R42)</f>
        <v>0</v>
      </c>
      <c r="U43" s="2">
        <f>IF(R43=0,0,S43-S42)</f>
        <v>0</v>
      </c>
    </row>
    <row r="44" spans="2:21">
      <c r="B44">
        <f t="shared" si="9"/>
        <v>0</v>
      </c>
      <c r="C44" s="26"/>
      <c r="D44" s="41">
        <f>IF(R44=0,0,R44/60/60/24)</f>
        <v>0</v>
      </c>
      <c r="E44" s="32">
        <f>IF(C44-C43&lt;0,0,C44-C43)</f>
        <v>0</v>
      </c>
      <c r="F44" s="55">
        <f>IF(R44=0,0,(D44-D43))</f>
        <v>0</v>
      </c>
      <c r="G44" s="18">
        <f>IF(R44=0,0,F44/E44*500)</f>
        <v>0</v>
      </c>
      <c r="H44" s="19">
        <f>IF(R44=0,0,2.8/(G44*60*24*60/500)^3)</f>
        <v>0</v>
      </c>
      <c r="I44" s="63">
        <f ca="1">IF(R44=0,0,MAX(OFFSET(DataSheet!$F$7,0,0,U44,1)))</f>
        <v>0</v>
      </c>
      <c r="J44" s="19">
        <f>IF(R44=0,0,U44/(T44/60))</f>
        <v>0</v>
      </c>
      <c r="K44" s="63">
        <f ca="1">IF($R44=0,0,MIN(OFFSET(DataSheet!$L$7,$S44-$U44,0,$U44,1)))</f>
        <v>0</v>
      </c>
      <c r="L44" s="63">
        <f ca="1">IF($R44=0,0,AVERAGE(OFFSET(DataSheet!$L$7,$S44-$U44,0,$U44,1)))</f>
        <v>0</v>
      </c>
      <c r="M44" s="63">
        <f ca="1">IF($R44=0,0,MAX(OFFSET(DataSheet!$L$7,$S44-$U44,0,$U44,1)))</f>
        <v>0</v>
      </c>
      <c r="N44" s="34">
        <f>IF(U44=0,0,E44/U44)</f>
        <v>0</v>
      </c>
      <c r="O44" s="34">
        <f>IF(J44=0,0,H44/J44)</f>
        <v>0</v>
      </c>
      <c r="P44" s="132">
        <f>IF(R44=0,0,VLOOKUP(C44,DistData,10))</f>
        <v>0</v>
      </c>
      <c r="Q44" s="119"/>
      <c r="R44" s="3">
        <f>IF(ISERROR((C44-VLOOKUP($C44,DistData,1))*VLOOKUP($C44,DistData,2)+VLOOKUP($C44,DistData,12)/1000),0,(C44-VLOOKUP($C44,DistData,1))*VLOOKUP($C44,DistData,2)+VLOOKUP($C44,DistData,12)/1000)</f>
        <v>0</v>
      </c>
      <c r="S44" s="2">
        <f>IF(ISERROR(VLOOKUP($C44,DistData,11)),0,VLOOKUP($C44,DistData,11))</f>
        <v>0</v>
      </c>
      <c r="T44" s="3">
        <f>IF(R44=0,0,R44-R43)</f>
        <v>0</v>
      </c>
      <c r="U44" s="2">
        <f>IF(R44=0,0,S44-S43)</f>
        <v>0</v>
      </c>
    </row>
    <row r="45" spans="2:21">
      <c r="B45">
        <f t="shared" si="9"/>
        <v>0</v>
      </c>
      <c r="C45" s="26"/>
      <c r="D45" s="41">
        <f>IF(R45=0,0,R45/60/60/24)</f>
        <v>0</v>
      </c>
      <c r="E45" s="32">
        <f>IF(C45-C44&lt;0,0,C45-C44)</f>
        <v>0</v>
      </c>
      <c r="F45" s="55">
        <f>IF(R45=0,0,(D45-D44))</f>
        <v>0</v>
      </c>
      <c r="G45" s="18">
        <f>IF(R45=0,0,F45/E45*500)</f>
        <v>0</v>
      </c>
      <c r="H45" s="19">
        <f>IF(R45=0,0,2.8/(G45*60*24*60/500)^3)</f>
        <v>0</v>
      </c>
      <c r="I45" s="63">
        <f ca="1">IF(R45=0,0,MAX(OFFSET(DataSheet!$F$7,0,0,U45,1)))</f>
        <v>0</v>
      </c>
      <c r="J45" s="19">
        <f>IF(R45=0,0,U45/(T45/60))</f>
        <v>0</v>
      </c>
      <c r="K45" s="63">
        <f ca="1">IF($R45=0,0,MIN(OFFSET(DataSheet!$L$7,$S45-$U45,0,$U45,1)))</f>
        <v>0</v>
      </c>
      <c r="L45" s="63">
        <f ca="1">IF($R45=0,0,AVERAGE(OFFSET(DataSheet!$L$7,$S45-$U45,0,$U45,1)))</f>
        <v>0</v>
      </c>
      <c r="M45" s="63">
        <f ca="1">IF($R45=0,0,MAX(OFFSET(DataSheet!$L$7,$S45-$U45,0,$U45,1)))</f>
        <v>0</v>
      </c>
      <c r="N45" s="34">
        <f>IF(U45=0,0,E45/U45)</f>
        <v>0</v>
      </c>
      <c r="O45" s="34">
        <f>IF(J45=0,0,H45/J45)</f>
        <v>0</v>
      </c>
      <c r="P45" s="132">
        <f>IF(R45=0,0,VLOOKUP(C45,DistData,10))</f>
        <v>0</v>
      </c>
      <c r="Q45" s="119"/>
      <c r="R45" s="3">
        <f>IF(ISERROR((C45-VLOOKUP($C45,DistData,1))*VLOOKUP($C45,DistData,2)+VLOOKUP($C45,DistData,12)/1000),0,(C45-VLOOKUP($C45,DistData,1))*VLOOKUP($C45,DistData,2)+VLOOKUP($C45,DistData,12)/1000)</f>
        <v>0</v>
      </c>
      <c r="S45" s="2">
        <f>IF(ISERROR(VLOOKUP($C45,DistData,11)),0,VLOOKUP($C45,DistData,11))</f>
        <v>0</v>
      </c>
      <c r="T45" s="3">
        <f>IF(R45=0,0,R45-R44)</f>
        <v>0</v>
      </c>
      <c r="U45" s="2">
        <f>IF(R45=0,0,S45-S44)</f>
        <v>0</v>
      </c>
    </row>
    <row r="46" spans="2:21">
      <c r="B46">
        <f t="shared" si="9"/>
        <v>0</v>
      </c>
      <c r="C46" s="26"/>
      <c r="D46" s="41">
        <f>IF(R46=0,0,R46/60/60/24)</f>
        <v>0</v>
      </c>
      <c r="E46" s="32">
        <f>IF(C46-C45&lt;0,0,C46-C45)</f>
        <v>0</v>
      </c>
      <c r="F46" s="55">
        <f>IF(R46=0,0,(D46-D45))</f>
        <v>0</v>
      </c>
      <c r="G46" s="18">
        <f>IF(R46=0,0,F46/E46*500)</f>
        <v>0</v>
      </c>
      <c r="H46" s="19">
        <f>IF(R46=0,0,2.8/(G46*60*24*60/500)^3)</f>
        <v>0</v>
      </c>
      <c r="I46" s="63">
        <f ca="1">IF(R46=0,0,MAX(OFFSET(DataSheet!$F$7,0,0,U46,1)))</f>
        <v>0</v>
      </c>
      <c r="J46" s="19">
        <f>IF(R46=0,0,U46/(T46/60))</f>
        <v>0</v>
      </c>
      <c r="K46" s="63">
        <f ca="1">IF($R46=0,0,MIN(OFFSET(DataSheet!$L$7,$S46-$U46,0,$U46,1)))</f>
        <v>0</v>
      </c>
      <c r="L46" s="63">
        <f ca="1">IF($R46=0,0,AVERAGE(OFFSET(DataSheet!$L$7,$S46-$U46,0,$U46,1)))</f>
        <v>0</v>
      </c>
      <c r="M46" s="63">
        <f ca="1">IF($R46=0,0,MAX(OFFSET(DataSheet!$L$7,$S46-$U46,0,$U46,1)))</f>
        <v>0</v>
      </c>
      <c r="N46" s="34">
        <f>IF(U46=0,0,E46/U46)</f>
        <v>0</v>
      </c>
      <c r="O46" s="34">
        <f>IF(J46=0,0,H46/J46)</f>
        <v>0</v>
      </c>
      <c r="P46" s="132">
        <f>IF(R46=0,0,VLOOKUP(C46,DistData,10))</f>
        <v>0</v>
      </c>
      <c r="Q46" s="119"/>
      <c r="R46" s="3">
        <f>IF(ISERROR((C46-VLOOKUP($C46,DistData,1))*VLOOKUP($C46,DistData,2)+VLOOKUP($C46,DistData,12)/1000),0,(C46-VLOOKUP($C46,DistData,1))*VLOOKUP($C46,DistData,2)+VLOOKUP($C46,DistData,12)/1000)</f>
        <v>0</v>
      </c>
      <c r="S46" s="2">
        <f>IF(ISERROR(VLOOKUP($C46,DistData,11)),0,VLOOKUP($C46,DistData,11))</f>
        <v>0</v>
      </c>
      <c r="T46" s="3">
        <f>IF(R46=0,0,R46-R45)</f>
        <v>0</v>
      </c>
      <c r="U46" s="2">
        <f>IF(R46=0,0,S46-S45)</f>
        <v>0</v>
      </c>
    </row>
    <row r="47" spans="2:21">
      <c r="B47">
        <f t="shared" si="9"/>
        <v>0</v>
      </c>
      <c r="C47" s="26"/>
      <c r="D47" s="41">
        <f>IF(R47=0,0,R47/60/60/24)</f>
        <v>0</v>
      </c>
      <c r="E47" s="32">
        <f>IF(C47-C46&lt;0,0,C47-C46)</f>
        <v>0</v>
      </c>
      <c r="F47" s="55">
        <f>IF(R47=0,0,(D47-D46))</f>
        <v>0</v>
      </c>
      <c r="G47" s="18">
        <f>IF(R47=0,0,F47/E47*500)</f>
        <v>0</v>
      </c>
      <c r="H47" s="19">
        <f>IF(R47=0,0,2.8/(G47*60*24*60/500)^3)</f>
        <v>0</v>
      </c>
      <c r="I47" s="63">
        <f ca="1">IF(R47=0,0,MAX(OFFSET(DataSheet!$F$7,0,0,U47,1)))</f>
        <v>0</v>
      </c>
      <c r="J47" s="19">
        <f>IF(R47=0,0,U47/(T47/60))</f>
        <v>0</v>
      </c>
      <c r="K47" s="63">
        <f ca="1">IF($R47=0,0,MIN(OFFSET(DataSheet!$L$7,$S47-$U47,0,$U47,1)))</f>
        <v>0</v>
      </c>
      <c r="L47" s="63">
        <f ca="1">IF($R47=0,0,AVERAGE(OFFSET(DataSheet!$L$7,$S47-$U47,0,$U47,1)))</f>
        <v>0</v>
      </c>
      <c r="M47" s="63">
        <f ca="1">IF($R47=0,0,MAX(OFFSET(DataSheet!$L$7,$S47-$U47,0,$U47,1)))</f>
        <v>0</v>
      </c>
      <c r="N47" s="34">
        <f>IF(U47=0,0,E47/U47)</f>
        <v>0</v>
      </c>
      <c r="O47" s="34">
        <f>IF(J47=0,0,H47/J47)</f>
        <v>0</v>
      </c>
      <c r="P47" s="132">
        <f>IF(R47=0,0,VLOOKUP(C47,DistData,10))</f>
        <v>0</v>
      </c>
      <c r="Q47" s="119"/>
      <c r="R47" s="3">
        <f>IF(ISERROR((C47-VLOOKUP($C47,DistData,1))*VLOOKUP($C47,DistData,2)+VLOOKUP($C47,DistData,12)/1000),0,(C47-VLOOKUP($C47,DistData,1))*VLOOKUP($C47,DistData,2)+VLOOKUP($C47,DistData,12)/1000)</f>
        <v>0</v>
      </c>
      <c r="S47" s="2">
        <f>IF(ISERROR(VLOOKUP($C47,DistData,11)),0,VLOOKUP($C47,DistData,11))</f>
        <v>0</v>
      </c>
      <c r="T47" s="3">
        <f>IF(R47=0,0,R47-R46)</f>
        <v>0</v>
      </c>
      <c r="U47" s="2">
        <f>IF(R47=0,0,S47-S46)</f>
        <v>0</v>
      </c>
    </row>
    <row r="48" spans="2:21">
      <c r="B48">
        <f t="shared" si="9"/>
        <v>0</v>
      </c>
      <c r="C48" s="26"/>
      <c r="D48" s="41">
        <f>IF(R48=0,0,R48/60/60/24)</f>
        <v>0</v>
      </c>
      <c r="E48" s="32">
        <f>IF(C48-C47&lt;0,0,C48-C47)</f>
        <v>0</v>
      </c>
      <c r="F48" s="55">
        <f>IF(R48=0,0,(D48-D47))</f>
        <v>0</v>
      </c>
      <c r="G48" s="18">
        <f>IF(R48=0,0,F48/E48*500)</f>
        <v>0</v>
      </c>
      <c r="H48" s="19">
        <f>IF(R48=0,0,2.8/(G48*60*24*60/500)^3)</f>
        <v>0</v>
      </c>
      <c r="I48" s="63">
        <f ca="1">IF(R48=0,0,MAX(OFFSET(DataSheet!$F$7,0,0,U48,1)))</f>
        <v>0</v>
      </c>
      <c r="J48" s="19">
        <f>IF(R48=0,0,U48/(T48/60))</f>
        <v>0</v>
      </c>
      <c r="K48" s="63">
        <f ca="1">IF($R48=0,0,MIN(OFFSET(DataSheet!$L$7,$S48-$U48,0,$U48,1)))</f>
        <v>0</v>
      </c>
      <c r="L48" s="63">
        <f ca="1">IF($R48=0,0,AVERAGE(OFFSET(DataSheet!$L$7,$S48-$U48,0,$U48,1)))</f>
        <v>0</v>
      </c>
      <c r="M48" s="63">
        <f ca="1">IF($R48=0,0,MAX(OFFSET(DataSheet!$L$7,$S48-$U48,0,$U48,1)))</f>
        <v>0</v>
      </c>
      <c r="N48" s="34">
        <f>IF(U48=0,0,E48/U48)</f>
        <v>0</v>
      </c>
      <c r="O48" s="34">
        <f>IF(J48=0,0,H48/J48)</f>
        <v>0</v>
      </c>
      <c r="P48" s="132">
        <f>IF(R48=0,0,VLOOKUP(C48,DistData,10))</f>
        <v>0</v>
      </c>
      <c r="Q48" s="119"/>
      <c r="R48" s="3">
        <f>IF(ISERROR((C48-VLOOKUP($C48,DistData,1))*VLOOKUP($C48,DistData,2)+VLOOKUP($C48,DistData,12)/1000),0,(C48-VLOOKUP($C48,DistData,1))*VLOOKUP($C48,DistData,2)+VLOOKUP($C48,DistData,12)/1000)</f>
        <v>0</v>
      </c>
      <c r="S48" s="2">
        <f>IF(ISERROR(VLOOKUP($C48,DistData,11)),0,VLOOKUP($C48,DistData,11))</f>
        <v>0</v>
      </c>
      <c r="T48" s="3">
        <f>IF(R48=0,0,R48-R47)</f>
        <v>0</v>
      </c>
      <c r="U48" s="2">
        <f>IF(R48=0,0,S48-S47)</f>
        <v>0</v>
      </c>
    </row>
    <row r="49" spans="2:21">
      <c r="B49">
        <f t="shared" si="9"/>
        <v>0</v>
      </c>
      <c r="C49" s="26"/>
      <c r="D49" s="41">
        <f>IF(R49=0,0,R49/60/60/24)</f>
        <v>0</v>
      </c>
      <c r="E49" s="32">
        <f>IF(C49-C48&lt;0,0,C49-C48)</f>
        <v>0</v>
      </c>
      <c r="F49" s="55">
        <f>IF(R49=0,0,(D49-D48))</f>
        <v>0</v>
      </c>
      <c r="G49" s="18">
        <f>IF(R49=0,0,F49/E49*500)</f>
        <v>0</v>
      </c>
      <c r="H49" s="19">
        <f>IF(R49=0,0,2.8/(G49*60*24*60/500)^3)</f>
        <v>0</v>
      </c>
      <c r="I49" s="63">
        <f ca="1">IF(R49=0,0,MAX(OFFSET(DataSheet!$F$7,0,0,U49,1)))</f>
        <v>0</v>
      </c>
      <c r="J49" s="19">
        <f>IF(R49=0,0,U49/(T49/60))</f>
        <v>0</v>
      </c>
      <c r="K49" s="63">
        <f ca="1">IF($R49=0,0,MIN(OFFSET(DataSheet!$L$7,$S49-$U49,0,$U49,1)))</f>
        <v>0</v>
      </c>
      <c r="L49" s="63">
        <f ca="1">IF($R49=0,0,AVERAGE(OFFSET(DataSheet!$L$7,$S49-$U49,0,$U49,1)))</f>
        <v>0</v>
      </c>
      <c r="M49" s="63">
        <f ca="1">IF($R49=0,0,MAX(OFFSET(DataSheet!$L$7,$S49-$U49,0,$U49,1)))</f>
        <v>0</v>
      </c>
      <c r="N49" s="34">
        <f>IF(U49=0,0,E49/U49)</f>
        <v>0</v>
      </c>
      <c r="O49" s="34">
        <f>IF(J49=0,0,H49/J49)</f>
        <v>0</v>
      </c>
      <c r="P49" s="132">
        <f>IF(R49=0,0,VLOOKUP(C49,DistData,10))</f>
        <v>0</v>
      </c>
      <c r="Q49" s="119"/>
      <c r="R49" s="3">
        <f>IF(ISERROR((C49-VLOOKUP($C49,DistData,1))*VLOOKUP($C49,DistData,2)+VLOOKUP($C49,DistData,12)/1000),0,(C49-VLOOKUP($C49,DistData,1))*VLOOKUP($C49,DistData,2)+VLOOKUP($C49,DistData,12)/1000)</f>
        <v>0</v>
      </c>
      <c r="S49" s="2">
        <f>IF(ISERROR(VLOOKUP($C49,DistData,11)),0,VLOOKUP($C49,DistData,11))</f>
        <v>0</v>
      </c>
      <c r="T49" s="3">
        <f>IF(R49=0,0,R49-R48)</f>
        <v>0</v>
      </c>
      <c r="U49" s="2">
        <f>IF(R49=0,0,S49-S48)</f>
        <v>0</v>
      </c>
    </row>
    <row r="50" spans="2:21">
      <c r="B50">
        <f t="shared" si="9"/>
        <v>0</v>
      </c>
      <c r="C50" s="26"/>
      <c r="D50" s="41">
        <f>IF(R50=0,0,R50/60/60/24)</f>
        <v>0</v>
      </c>
      <c r="E50" s="32">
        <f>IF(C50-C49&lt;0,0,C50-C49)</f>
        <v>0</v>
      </c>
      <c r="F50" s="55">
        <f>IF(R50=0,0,(D50-D49))</f>
        <v>0</v>
      </c>
      <c r="G50" s="18">
        <f>IF(R50=0,0,F50/E50*500)</f>
        <v>0</v>
      </c>
      <c r="H50" s="19">
        <f>IF(R50=0,0,2.8/(G50*60*24*60/500)^3)</f>
        <v>0</v>
      </c>
      <c r="I50" s="63">
        <f ca="1">IF(R50=0,0,MAX(OFFSET(DataSheet!$F$7,0,0,U50,1)))</f>
        <v>0</v>
      </c>
      <c r="J50" s="19">
        <f>IF(R50=0,0,U50/(T50/60))</f>
        <v>0</v>
      </c>
      <c r="K50" s="63">
        <f ca="1">IF($R50=0,0,MIN(OFFSET(DataSheet!$L$7,$S50-$U50,0,$U50,1)))</f>
        <v>0</v>
      </c>
      <c r="L50" s="63">
        <f ca="1">IF($R50=0,0,AVERAGE(OFFSET(DataSheet!$L$7,$S50-$U50,0,$U50,1)))</f>
        <v>0</v>
      </c>
      <c r="M50" s="63">
        <f ca="1">IF($R50=0,0,MAX(OFFSET(DataSheet!$L$7,$S50-$U50,0,$U50,1)))</f>
        <v>0</v>
      </c>
      <c r="N50" s="34">
        <f>IF(U50=0,0,E50/U50)</f>
        <v>0</v>
      </c>
      <c r="O50" s="34">
        <f>IF(J50=0,0,H50/J50)</f>
        <v>0</v>
      </c>
      <c r="P50" s="132">
        <f>IF(R50=0,0,VLOOKUP(C50,DistData,10))</f>
        <v>0</v>
      </c>
      <c r="Q50" s="119"/>
      <c r="R50" s="3">
        <f>IF(ISERROR((C50-VLOOKUP($C50,DistData,1))*VLOOKUP($C50,DistData,2)+VLOOKUP($C50,DistData,12)/1000),0,(C50-VLOOKUP($C50,DistData,1))*VLOOKUP($C50,DistData,2)+VLOOKUP($C50,DistData,12)/1000)</f>
        <v>0</v>
      </c>
      <c r="S50" s="2">
        <f>IF(ISERROR(VLOOKUP($C50,DistData,11)),0,VLOOKUP($C50,DistData,11))</f>
        <v>0</v>
      </c>
      <c r="T50" s="3">
        <f>IF(R50=0,0,R50-R49)</f>
        <v>0</v>
      </c>
      <c r="U50" s="2">
        <f>IF(R50=0,0,S50-S49)</f>
        <v>0</v>
      </c>
    </row>
    <row r="51" spans="2:21">
      <c r="B51">
        <f t="shared" si="9"/>
        <v>0</v>
      </c>
      <c r="C51" s="26"/>
      <c r="D51" s="41">
        <f>IF(R51=0,0,R51/60/60/24)</f>
        <v>0</v>
      </c>
      <c r="E51" s="32">
        <f>IF(C51-C50&lt;0,0,C51-C50)</f>
        <v>0</v>
      </c>
      <c r="F51" s="55">
        <f>IF(R51=0,0,(D51-D50))</f>
        <v>0</v>
      </c>
      <c r="G51" s="18">
        <f>IF(R51=0,0,F51/E51*500)</f>
        <v>0</v>
      </c>
      <c r="H51" s="19">
        <f>IF(R51=0,0,2.8/(G51*60*24*60/500)^3)</f>
        <v>0</v>
      </c>
      <c r="I51" s="63">
        <f ca="1">IF(R51=0,0,MAX(OFFSET(DataSheet!$F$7,0,0,U51,1)))</f>
        <v>0</v>
      </c>
      <c r="J51" s="19">
        <f>IF(R51=0,0,U51/(T51/60))</f>
        <v>0</v>
      </c>
      <c r="K51" s="63">
        <f ca="1">IF($R51=0,0,MIN(OFFSET(DataSheet!$L$7,$S51-$U51,0,$U51,1)))</f>
        <v>0</v>
      </c>
      <c r="L51" s="63">
        <f ca="1">IF($R51=0,0,AVERAGE(OFFSET(DataSheet!$L$7,$S51-$U51,0,$U51,1)))</f>
        <v>0</v>
      </c>
      <c r="M51" s="63">
        <f ca="1">IF($R51=0,0,MAX(OFFSET(DataSheet!$L$7,$S51-$U51,0,$U51,1)))</f>
        <v>0</v>
      </c>
      <c r="N51" s="34">
        <f>IF(U51=0,0,E51/U51)</f>
        <v>0</v>
      </c>
      <c r="O51" s="34">
        <f>IF(J51=0,0,H51/J51)</f>
        <v>0</v>
      </c>
      <c r="P51" s="132">
        <f>IF(R51=0,0,VLOOKUP(C51,DistData,10))</f>
        <v>0</v>
      </c>
      <c r="Q51" s="119"/>
      <c r="R51" s="3">
        <f>IF(ISERROR((C51-VLOOKUP($C51,DistData,1))*VLOOKUP($C51,DistData,2)+VLOOKUP($C51,DistData,12)/1000),0,(C51-VLOOKUP($C51,DistData,1))*VLOOKUP($C51,DistData,2)+VLOOKUP($C51,DistData,12)/1000)</f>
        <v>0</v>
      </c>
      <c r="S51" s="2">
        <f>IF(ISERROR(VLOOKUP($C51,DistData,11)),0,VLOOKUP($C51,DistData,11))</f>
        <v>0</v>
      </c>
      <c r="T51" s="3">
        <f>IF(R51=0,0,R51-R50)</f>
        <v>0</v>
      </c>
      <c r="U51" s="2">
        <f>IF(R51=0,0,S51-S50)</f>
        <v>0</v>
      </c>
    </row>
    <row r="52" spans="2:21">
      <c r="B52">
        <f t="shared" si="9"/>
        <v>0</v>
      </c>
      <c r="C52" s="26"/>
      <c r="D52" s="41">
        <f>IF(R52=0,0,R52/60/60/24)</f>
        <v>0</v>
      </c>
      <c r="E52" s="32">
        <f>IF(C52-C51&lt;0,0,C52-C51)</f>
        <v>0</v>
      </c>
      <c r="F52" s="55">
        <f>IF(R52=0,0,(D52-D51))</f>
        <v>0</v>
      </c>
      <c r="G52" s="18">
        <f>IF(R52=0,0,F52/E52*500)</f>
        <v>0</v>
      </c>
      <c r="H52" s="19">
        <f>IF(R52=0,0,2.8/(G52*60*24*60/500)^3)</f>
        <v>0</v>
      </c>
      <c r="I52" s="63">
        <f ca="1">IF(R52=0,0,MAX(OFFSET(DataSheet!$F$7,0,0,U52,1)))</f>
        <v>0</v>
      </c>
      <c r="J52" s="19">
        <f>IF(R52=0,0,U52/(T52/60))</f>
        <v>0</v>
      </c>
      <c r="K52" s="63">
        <f ca="1">IF($R52=0,0,MIN(OFFSET(DataSheet!$L$7,$S52-$U52,0,$U52,1)))</f>
        <v>0</v>
      </c>
      <c r="L52" s="63">
        <f ca="1">IF($R52=0,0,AVERAGE(OFFSET(DataSheet!$L$7,$S52-$U52,0,$U52,1)))</f>
        <v>0</v>
      </c>
      <c r="M52" s="63">
        <f ca="1">IF($R52=0,0,MAX(OFFSET(DataSheet!$L$7,$S52-$U52,0,$U52,1)))</f>
        <v>0</v>
      </c>
      <c r="N52" s="34">
        <f>IF(U52=0,0,E52/U52)</f>
        <v>0</v>
      </c>
      <c r="O52" s="34">
        <f>IF(J52=0,0,H52/J52)</f>
        <v>0</v>
      </c>
      <c r="P52" s="132">
        <f>IF(R52=0,0,VLOOKUP(C52,DistData,10))</f>
        <v>0</v>
      </c>
      <c r="Q52" s="119"/>
      <c r="R52" s="3">
        <f>IF(ISERROR((C52-VLOOKUP($C52,DistData,1))*VLOOKUP($C52,DistData,2)+VLOOKUP($C52,DistData,12)/1000),0,(C52-VLOOKUP($C52,DistData,1))*VLOOKUP($C52,DistData,2)+VLOOKUP($C52,DistData,12)/1000)</f>
        <v>0</v>
      </c>
      <c r="S52" s="2">
        <f>IF(ISERROR(VLOOKUP($C52,DistData,11)),0,VLOOKUP($C52,DistData,11))</f>
        <v>0</v>
      </c>
      <c r="T52" s="3">
        <f>IF(R52=0,0,R52-R51)</f>
        <v>0</v>
      </c>
      <c r="U52" s="2">
        <f>IF(R52=0,0,S52-S51)</f>
        <v>0</v>
      </c>
    </row>
    <row r="53" spans="2:21">
      <c r="B53">
        <f t="shared" si="9"/>
        <v>0</v>
      </c>
      <c r="C53" s="26"/>
      <c r="D53" s="41">
        <f>IF(R53=0,0,R53/60/60/24)</f>
        <v>0</v>
      </c>
      <c r="E53" s="32">
        <f>IF(C53-C52&lt;0,0,C53-C52)</f>
        <v>0</v>
      </c>
      <c r="F53" s="55">
        <f>IF(R53=0,0,(D53-D52))</f>
        <v>0</v>
      </c>
      <c r="G53" s="18">
        <f>IF(R53=0,0,F53/E53*500)</f>
        <v>0</v>
      </c>
      <c r="H53" s="19">
        <f>IF(R53=0,0,2.8/(G53*60*24*60/500)^3)</f>
        <v>0</v>
      </c>
      <c r="I53" s="63">
        <f ca="1">IF(R53=0,0,MAX(OFFSET(DataSheet!$F$7,0,0,U53,1)))</f>
        <v>0</v>
      </c>
      <c r="J53" s="19">
        <f>IF(R53=0,0,U53/(T53/60))</f>
        <v>0</v>
      </c>
      <c r="K53" s="63">
        <f ca="1">IF($R53=0,0,MIN(OFFSET(DataSheet!$L$7,$S53-$U53,0,$U53,1)))</f>
        <v>0</v>
      </c>
      <c r="L53" s="63">
        <f ca="1">IF($R53=0,0,AVERAGE(OFFSET(DataSheet!$L$7,$S53-$U53,0,$U53,1)))</f>
        <v>0</v>
      </c>
      <c r="M53" s="63">
        <f ca="1">IF($R53=0,0,MAX(OFFSET(DataSheet!$L$7,$S53-$U53,0,$U53,1)))</f>
        <v>0</v>
      </c>
      <c r="N53" s="34">
        <f>IF(U53=0,0,E53/U53)</f>
        <v>0</v>
      </c>
      <c r="O53" s="34">
        <f>IF(J53=0,0,H53/J53)</f>
        <v>0</v>
      </c>
      <c r="P53" s="132">
        <f>IF(R53=0,0,VLOOKUP(C53,DistData,10))</f>
        <v>0</v>
      </c>
      <c r="Q53" s="119"/>
      <c r="R53" s="3">
        <f>IF(ISERROR((C53-VLOOKUP($C53,DistData,1))*VLOOKUP($C53,DistData,2)+VLOOKUP($C53,DistData,12)/1000),0,(C53-VLOOKUP($C53,DistData,1))*VLOOKUP($C53,DistData,2)+VLOOKUP($C53,DistData,12)/1000)</f>
        <v>0</v>
      </c>
      <c r="S53" s="2">
        <f>IF(ISERROR(VLOOKUP($C53,DistData,11)),0,VLOOKUP($C53,DistData,11))</f>
        <v>0</v>
      </c>
      <c r="T53" s="3">
        <f>IF(R53=0,0,R53-R52)</f>
        <v>0</v>
      </c>
      <c r="U53" s="2">
        <f>IF(R53=0,0,S53-S52)</f>
        <v>0</v>
      </c>
    </row>
    <row r="54" spans="2:21">
      <c r="B54">
        <f t="shared" si="9"/>
        <v>0</v>
      </c>
      <c r="C54" s="26"/>
      <c r="D54" s="41">
        <f>IF(R54=0,0,R54/60/60/24)</f>
        <v>0</v>
      </c>
      <c r="E54" s="32">
        <f>IF(C54-C53&lt;0,0,C54-C53)</f>
        <v>0</v>
      </c>
      <c r="F54" s="55">
        <f>IF(R54=0,0,(D54-D53))</f>
        <v>0</v>
      </c>
      <c r="G54" s="18">
        <f>IF(R54=0,0,F54/E54*500)</f>
        <v>0</v>
      </c>
      <c r="H54" s="19">
        <f>IF(R54=0,0,2.8/(G54*60*24*60/500)^3)</f>
        <v>0</v>
      </c>
      <c r="I54" s="63">
        <f ca="1">IF(R54=0,0,MAX(OFFSET(DataSheet!$F$7,0,0,U54,1)))</f>
        <v>0</v>
      </c>
      <c r="J54" s="19">
        <f>IF(R54=0,0,U54/(T54/60))</f>
        <v>0</v>
      </c>
      <c r="K54" s="63">
        <f ca="1">IF($R54=0,0,MIN(OFFSET(DataSheet!$L$7,$S54-$U54,0,$U54,1)))</f>
        <v>0</v>
      </c>
      <c r="L54" s="63">
        <f ca="1">IF($R54=0,0,AVERAGE(OFFSET(DataSheet!$L$7,$S54-$U54,0,$U54,1)))</f>
        <v>0</v>
      </c>
      <c r="M54" s="63">
        <f ca="1">IF($R54=0,0,MAX(OFFSET(DataSheet!$L$7,$S54-$U54,0,$U54,1)))</f>
        <v>0</v>
      </c>
      <c r="N54" s="34">
        <f>IF(U54=0,0,E54/U54)</f>
        <v>0</v>
      </c>
      <c r="O54" s="34">
        <f>IF(J54=0,0,H54/J54)</f>
        <v>0</v>
      </c>
      <c r="P54" s="132">
        <f>IF(R54=0,0,VLOOKUP(C54,DistData,10))</f>
        <v>0</v>
      </c>
      <c r="Q54" s="119"/>
      <c r="R54" s="3">
        <f>IF(ISERROR((C54-VLOOKUP($C54,DistData,1))*VLOOKUP($C54,DistData,2)+VLOOKUP($C54,DistData,12)/1000),0,(C54-VLOOKUP($C54,DistData,1))*VLOOKUP($C54,DistData,2)+VLOOKUP($C54,DistData,12)/1000)</f>
        <v>0</v>
      </c>
      <c r="S54" s="2">
        <f>IF(ISERROR(VLOOKUP($C54,DistData,11)),0,VLOOKUP($C54,DistData,11))</f>
        <v>0</v>
      </c>
      <c r="T54" s="3">
        <f>IF(R54=0,0,R54-R53)</f>
        <v>0</v>
      </c>
      <c r="U54" s="2">
        <f>IF(R54=0,0,S54-S53)</f>
        <v>0</v>
      </c>
    </row>
    <row r="55" spans="2:21">
      <c r="B55">
        <f t="shared" si="9"/>
        <v>0</v>
      </c>
      <c r="C55" s="26"/>
      <c r="D55" s="41">
        <f>IF(R55=0,0,R55/60/60/24)</f>
        <v>0</v>
      </c>
      <c r="E55" s="32">
        <f>IF(C55-C54&lt;0,0,C55-C54)</f>
        <v>0</v>
      </c>
      <c r="F55" s="55">
        <f>IF(R55=0,0,(D55-D54))</f>
        <v>0</v>
      </c>
      <c r="G55" s="18">
        <f>IF(R55=0,0,F55/E55*500)</f>
        <v>0</v>
      </c>
      <c r="H55" s="19">
        <f>IF(R55=0,0,2.8/(G55*60*24*60/500)^3)</f>
        <v>0</v>
      </c>
      <c r="I55" s="63">
        <f ca="1">IF(R55=0,0,MAX(OFFSET(DataSheet!$F$7,0,0,U55,1)))</f>
        <v>0</v>
      </c>
      <c r="J55" s="19">
        <f>IF(R55=0,0,U55/(T55/60))</f>
        <v>0</v>
      </c>
      <c r="K55" s="63">
        <f ca="1">IF($R55=0,0,MIN(OFFSET(DataSheet!$L$7,$S55-$U55,0,$U55,1)))</f>
        <v>0</v>
      </c>
      <c r="L55" s="63">
        <f ca="1">IF($R55=0,0,AVERAGE(OFFSET(DataSheet!$L$7,$S55-$U55,0,$U55,1)))</f>
        <v>0</v>
      </c>
      <c r="M55" s="63">
        <f ca="1">IF($R55=0,0,MAX(OFFSET(DataSheet!$L$7,$S55-$U55,0,$U55,1)))</f>
        <v>0</v>
      </c>
      <c r="N55" s="34">
        <f>IF(U55=0,0,E55/U55)</f>
        <v>0</v>
      </c>
      <c r="O55" s="34">
        <f>IF(J55=0,0,H55/J55)</f>
        <v>0</v>
      </c>
      <c r="P55" s="132">
        <f>IF(R55=0,0,VLOOKUP(C55,DistData,10))</f>
        <v>0</v>
      </c>
      <c r="Q55" s="119"/>
      <c r="R55" s="3">
        <f>IF(ISERROR((C55-VLOOKUP($C55,DistData,1))*VLOOKUP($C55,DistData,2)+VLOOKUP($C55,DistData,12)/1000),0,(C55-VLOOKUP($C55,DistData,1))*VLOOKUP($C55,DistData,2)+VLOOKUP($C55,DistData,12)/1000)</f>
        <v>0</v>
      </c>
      <c r="S55" s="2">
        <f>IF(ISERROR(VLOOKUP($C55,DistData,11)),0,VLOOKUP($C55,DistData,11))</f>
        <v>0</v>
      </c>
      <c r="T55" s="3">
        <f>IF(R55=0,0,R55-R54)</f>
        <v>0</v>
      </c>
      <c r="U55" s="2">
        <f>IF(R55=0,0,S55-S54)</f>
        <v>0</v>
      </c>
    </row>
    <row r="56" spans="2:21">
      <c r="B56">
        <f t="shared" si="9"/>
        <v>0</v>
      </c>
      <c r="C56" s="26"/>
      <c r="D56" s="41">
        <f>IF(R56=0,0,R56/60/60/24)</f>
        <v>0</v>
      </c>
      <c r="E56" s="32">
        <f>IF(C56-C55&lt;0,0,C56-C55)</f>
        <v>0</v>
      </c>
      <c r="F56" s="55">
        <f>IF(R56=0,0,(D56-D55))</f>
        <v>0</v>
      </c>
      <c r="G56" s="18">
        <f>IF(R56=0,0,F56/E56*500)</f>
        <v>0</v>
      </c>
      <c r="H56" s="19">
        <f>IF(R56=0,0,2.8/(G56*60*24*60/500)^3)</f>
        <v>0</v>
      </c>
      <c r="I56" s="63">
        <f ca="1">IF(R56=0,0,MAX(OFFSET(DataSheet!$F$7,0,0,U56,1)))</f>
        <v>0</v>
      </c>
      <c r="J56" s="19">
        <f>IF(R56=0,0,U56/(T56/60))</f>
        <v>0</v>
      </c>
      <c r="K56" s="63">
        <f ca="1">IF($R56=0,0,MIN(OFFSET(DataSheet!$L$7,$S56-$U56,0,$U56,1)))</f>
        <v>0</v>
      </c>
      <c r="L56" s="63">
        <f ca="1">IF($R56=0,0,AVERAGE(OFFSET(DataSheet!$L$7,$S56-$U56,0,$U56,1)))</f>
        <v>0</v>
      </c>
      <c r="M56" s="63">
        <f ca="1">IF($R56=0,0,MAX(OFFSET(DataSheet!$L$7,$S56-$U56,0,$U56,1)))</f>
        <v>0</v>
      </c>
      <c r="N56" s="34">
        <f>IF(U56=0,0,E56/U56)</f>
        <v>0</v>
      </c>
      <c r="O56" s="34">
        <f>IF(J56=0,0,H56/J56)</f>
        <v>0</v>
      </c>
      <c r="P56" s="132">
        <f>IF(R56=0,0,VLOOKUP(C56,DistData,10))</f>
        <v>0</v>
      </c>
      <c r="Q56" s="119"/>
      <c r="R56" s="3">
        <f>IF(ISERROR((C56-VLOOKUP($C56,DistData,1))*VLOOKUP($C56,DistData,2)+VLOOKUP($C56,DistData,12)/1000),0,(C56-VLOOKUP($C56,DistData,1))*VLOOKUP($C56,DistData,2)+VLOOKUP($C56,DistData,12)/1000)</f>
        <v>0</v>
      </c>
      <c r="S56" s="2">
        <f>IF(ISERROR(VLOOKUP($C56,DistData,11)),0,VLOOKUP($C56,DistData,11))</f>
        <v>0</v>
      </c>
      <c r="T56" s="3">
        <f>IF(R56=0,0,R56-R55)</f>
        <v>0</v>
      </c>
      <c r="U56" s="2">
        <f>IF(R56=0,0,S56-S55)</f>
        <v>0</v>
      </c>
    </row>
    <row r="57" spans="2:21">
      <c r="B57">
        <f t="shared" si="9"/>
        <v>0</v>
      </c>
      <c r="C57" s="26"/>
      <c r="D57" s="41">
        <f>IF(R57=0,0,R57/60/60/24)</f>
        <v>0</v>
      </c>
      <c r="E57" s="32">
        <f>IF(C57-C56&lt;0,0,C57-C56)</f>
        <v>0</v>
      </c>
      <c r="F57" s="55">
        <f>IF(R57=0,0,(D57-D56))</f>
        <v>0</v>
      </c>
      <c r="G57" s="18">
        <f>IF(R57=0,0,F57/E57*500)</f>
        <v>0</v>
      </c>
      <c r="H57" s="19">
        <f>IF(R57=0,0,2.8/(G57*60*24*60/500)^3)</f>
        <v>0</v>
      </c>
      <c r="I57" s="63">
        <f ca="1">IF(R57=0,0,MAX(OFFSET(DataSheet!$F$7,0,0,U57,1)))</f>
        <v>0</v>
      </c>
      <c r="J57" s="19">
        <f>IF(R57=0,0,U57/(T57/60))</f>
        <v>0</v>
      </c>
      <c r="K57" s="63">
        <f ca="1">IF($R57=0,0,MIN(OFFSET(DataSheet!$L$7,$S57-$U57,0,$U57,1)))</f>
        <v>0</v>
      </c>
      <c r="L57" s="63">
        <f ca="1">IF($R57=0,0,AVERAGE(OFFSET(DataSheet!$L$7,$S57-$U57,0,$U57,1)))</f>
        <v>0</v>
      </c>
      <c r="M57" s="63">
        <f ca="1">IF($R57=0,0,MAX(OFFSET(DataSheet!$L$7,$S57-$U57,0,$U57,1)))</f>
        <v>0</v>
      </c>
      <c r="N57" s="34">
        <f>IF(U57=0,0,E57/U57)</f>
        <v>0</v>
      </c>
      <c r="O57" s="34">
        <f>IF(J57=0,0,H57/J57)</f>
        <v>0</v>
      </c>
      <c r="P57" s="132">
        <f>IF(R57=0,0,VLOOKUP(C57,DistData,10))</f>
        <v>0</v>
      </c>
      <c r="Q57" s="119"/>
      <c r="R57" s="3">
        <f>IF(ISERROR((C57-VLOOKUP($C57,DistData,1))*VLOOKUP($C57,DistData,2)+VLOOKUP($C57,DistData,12)/1000),0,(C57-VLOOKUP($C57,DistData,1))*VLOOKUP($C57,DistData,2)+VLOOKUP($C57,DistData,12)/1000)</f>
        <v>0</v>
      </c>
      <c r="S57" s="2">
        <f>IF(ISERROR(VLOOKUP($C57,DistData,11)),0,VLOOKUP($C57,DistData,11))</f>
        <v>0</v>
      </c>
      <c r="T57" s="3">
        <f>IF(R57=0,0,R57-R56)</f>
        <v>0</v>
      </c>
      <c r="U57" s="2">
        <f>IF(R57=0,0,S57-S56)</f>
        <v>0</v>
      </c>
    </row>
    <row r="58" spans="2:21">
      <c r="B58">
        <f t="shared" si="9"/>
        <v>0</v>
      </c>
      <c r="C58" s="26"/>
      <c r="D58" s="41">
        <f>IF(R58=0,0,R58/60/60/24)</f>
        <v>0</v>
      </c>
      <c r="E58" s="32">
        <f>IF(C58-C57&lt;0,0,C58-C57)</f>
        <v>0</v>
      </c>
      <c r="F58" s="55">
        <f>IF(R58=0,0,(D58-D57))</f>
        <v>0</v>
      </c>
      <c r="G58" s="18">
        <f>IF(R58=0,0,F58/E58*500)</f>
        <v>0</v>
      </c>
      <c r="H58" s="19">
        <f>IF(R58=0,0,2.8/(G58*60*24*60/500)^3)</f>
        <v>0</v>
      </c>
      <c r="I58" s="63">
        <f ca="1">IF(R58=0,0,MAX(OFFSET(DataSheet!$F$7,0,0,U58,1)))</f>
        <v>0</v>
      </c>
      <c r="J58" s="19">
        <f>IF(R58=0,0,U58/(T58/60))</f>
        <v>0</v>
      </c>
      <c r="K58" s="63">
        <f ca="1">IF($R58=0,0,MIN(OFFSET(DataSheet!$L$7,$S58-$U58,0,$U58,1)))</f>
        <v>0</v>
      </c>
      <c r="L58" s="63">
        <f ca="1">IF($R58=0,0,AVERAGE(OFFSET(DataSheet!$L$7,$S58-$U58,0,$U58,1)))</f>
        <v>0</v>
      </c>
      <c r="M58" s="63">
        <f ca="1">IF($R58=0,0,MAX(OFFSET(DataSheet!$L$7,$S58-$U58,0,$U58,1)))</f>
        <v>0</v>
      </c>
      <c r="N58" s="34">
        <f>IF(U58=0,0,E58/U58)</f>
        <v>0</v>
      </c>
      <c r="O58" s="34">
        <f>IF(J58=0,0,H58/J58)</f>
        <v>0</v>
      </c>
      <c r="P58" s="132">
        <f>IF(R58=0,0,VLOOKUP(C58,DistData,10))</f>
        <v>0</v>
      </c>
      <c r="Q58" s="119"/>
      <c r="R58" s="3">
        <f>IF(ISERROR((C58-VLOOKUP($C58,DistData,1))*VLOOKUP($C58,DistData,2)+VLOOKUP($C58,DistData,12)/1000),0,(C58-VLOOKUP($C58,DistData,1))*VLOOKUP($C58,DistData,2)+VLOOKUP($C58,DistData,12)/1000)</f>
        <v>0</v>
      </c>
      <c r="S58" s="2">
        <f>IF(ISERROR(VLOOKUP($C58,DistData,11)),0,VLOOKUP($C58,DistData,11))</f>
        <v>0</v>
      </c>
      <c r="T58" s="3">
        <f>IF(R58=0,0,R58-R57)</f>
        <v>0</v>
      </c>
      <c r="U58" s="2">
        <f>IF(R58=0,0,S58-S57)</f>
        <v>0</v>
      </c>
    </row>
    <row r="59" spans="2:21">
      <c r="B59">
        <f t="shared" si="9"/>
        <v>0</v>
      </c>
      <c r="C59" s="26"/>
      <c r="D59" s="41">
        <f>IF(R59=0,0,R59/60/60/24)</f>
        <v>0</v>
      </c>
      <c r="E59" s="32">
        <f>IF(C59-C58&lt;0,0,C59-C58)</f>
        <v>0</v>
      </c>
      <c r="F59" s="55">
        <f>IF(R59=0,0,(D59-D58))</f>
        <v>0</v>
      </c>
      <c r="G59" s="18">
        <f>IF(R59=0,0,F59/E59*500)</f>
        <v>0</v>
      </c>
      <c r="H59" s="19">
        <f>IF(R59=0,0,2.8/(G59*60*24*60/500)^3)</f>
        <v>0</v>
      </c>
      <c r="I59" s="63">
        <f ca="1">IF(R59=0,0,MAX(OFFSET(DataSheet!$F$7,0,0,U59,1)))</f>
        <v>0</v>
      </c>
      <c r="J59" s="19">
        <f>IF(R59=0,0,U59/(T59/60))</f>
        <v>0</v>
      </c>
      <c r="K59" s="63">
        <f ca="1">IF($R59=0,0,MIN(OFFSET(DataSheet!$L$7,$S59-$U59,0,$U59,1)))</f>
        <v>0</v>
      </c>
      <c r="L59" s="63">
        <f ca="1">IF($R59=0,0,AVERAGE(OFFSET(DataSheet!$L$7,$S59-$U59,0,$U59,1)))</f>
        <v>0</v>
      </c>
      <c r="M59" s="63">
        <f ca="1">IF($R59=0,0,MAX(OFFSET(DataSheet!$L$7,$S59-$U59,0,$U59,1)))</f>
        <v>0</v>
      </c>
      <c r="N59" s="34">
        <f>IF(U59=0,0,E59/U59)</f>
        <v>0</v>
      </c>
      <c r="O59" s="34">
        <f>IF(J59=0,0,H59/J59)</f>
        <v>0</v>
      </c>
      <c r="P59" s="132">
        <f>IF(R59=0,0,VLOOKUP(C59,DistData,10))</f>
        <v>0</v>
      </c>
      <c r="Q59" s="119"/>
      <c r="R59" s="3">
        <f>IF(ISERROR((C59-VLOOKUP($C59,DistData,1))*VLOOKUP($C59,DistData,2)+VLOOKUP($C59,DistData,12)/1000),0,(C59-VLOOKUP($C59,DistData,1))*VLOOKUP($C59,DistData,2)+VLOOKUP($C59,DistData,12)/1000)</f>
        <v>0</v>
      </c>
      <c r="S59" s="2">
        <f>IF(ISERROR(VLOOKUP($C59,DistData,11)),0,VLOOKUP($C59,DistData,11))</f>
        <v>0</v>
      </c>
      <c r="T59" s="3">
        <f>IF(R59=0,0,R59-R58)</f>
        <v>0</v>
      </c>
      <c r="U59" s="2">
        <f>IF(R59=0,0,S59-S58)</f>
        <v>0</v>
      </c>
    </row>
    <row r="60" spans="2:21">
      <c r="B60">
        <f t="shared" si="9"/>
        <v>0</v>
      </c>
      <c r="C60" s="26"/>
      <c r="D60" s="41">
        <f>IF(R60=0,0,R60/60/60/24)</f>
        <v>0</v>
      </c>
      <c r="E60" s="32">
        <f>IF(C60-C59&lt;0,0,C60-C59)</f>
        <v>0</v>
      </c>
      <c r="F60" s="55">
        <f>IF(R60=0,0,(D60-D59))</f>
        <v>0</v>
      </c>
      <c r="G60" s="18">
        <f>IF(R60=0,0,F60/E60*500)</f>
        <v>0</v>
      </c>
      <c r="H60" s="19">
        <f>IF(R60=0,0,2.8/(G60*60*24*60/500)^3)</f>
        <v>0</v>
      </c>
      <c r="I60" s="63">
        <f ca="1">IF(R60=0,0,MAX(OFFSET(DataSheet!$F$7,0,0,U60,1)))</f>
        <v>0</v>
      </c>
      <c r="J60" s="19">
        <f>IF(R60=0,0,U60/(T60/60))</f>
        <v>0</v>
      </c>
      <c r="K60" s="63">
        <f ca="1">IF($R60=0,0,MIN(OFFSET(DataSheet!$L$7,$S60-$U60,0,$U60,1)))</f>
        <v>0</v>
      </c>
      <c r="L60" s="63">
        <f ca="1">IF($R60=0,0,AVERAGE(OFFSET(DataSheet!$L$7,$S60-$U60,0,$U60,1)))</f>
        <v>0</v>
      </c>
      <c r="M60" s="63">
        <f ca="1">IF($R60=0,0,MAX(OFFSET(DataSheet!$L$7,$S60-$U60,0,$U60,1)))</f>
        <v>0</v>
      </c>
      <c r="N60" s="34">
        <f>IF(U60=0,0,E60/U60)</f>
        <v>0</v>
      </c>
      <c r="O60" s="34">
        <f>IF(J60=0,0,H60/J60)</f>
        <v>0</v>
      </c>
      <c r="P60" s="132">
        <f>IF(R60=0,0,VLOOKUP(C60,DistData,10))</f>
        <v>0</v>
      </c>
      <c r="Q60" s="119"/>
      <c r="R60" s="3">
        <f>IF(ISERROR((C60-VLOOKUP($C60,DistData,1))*VLOOKUP($C60,DistData,2)+VLOOKUP($C60,DistData,12)/1000),0,(C60-VLOOKUP($C60,DistData,1))*VLOOKUP($C60,DistData,2)+VLOOKUP($C60,DistData,12)/1000)</f>
        <v>0</v>
      </c>
      <c r="S60" s="2">
        <f>IF(ISERROR(VLOOKUP($C60,DistData,11)),0,VLOOKUP($C60,DistData,11))</f>
        <v>0</v>
      </c>
      <c r="T60" s="3">
        <f>IF(R60=0,0,R60-R59)</f>
        <v>0</v>
      </c>
      <c r="U60" s="2">
        <f>IF(R60=0,0,S60-S59)</f>
        <v>0</v>
      </c>
    </row>
    <row r="61" spans="2:21">
      <c r="B61">
        <f t="shared" si="9"/>
        <v>0</v>
      </c>
      <c r="C61" s="26"/>
      <c r="D61" s="41">
        <f>IF(R61=0,0,R61/60/60/24)</f>
        <v>0</v>
      </c>
      <c r="E61" s="32">
        <f>IF(C61-C60&lt;0,0,C61-C60)</f>
        <v>0</v>
      </c>
      <c r="F61" s="55">
        <f>IF(R61=0,0,(D61-D60))</f>
        <v>0</v>
      </c>
      <c r="G61" s="18">
        <f>IF(R61=0,0,F61/E61*500)</f>
        <v>0</v>
      </c>
      <c r="H61" s="19">
        <f>IF(R61=0,0,2.8/(G61*60*24*60/500)^3)</f>
        <v>0</v>
      </c>
      <c r="I61" s="63">
        <f ca="1">IF(R61=0,0,MAX(OFFSET(DataSheet!$F$7,0,0,U61,1)))</f>
        <v>0</v>
      </c>
      <c r="J61" s="19">
        <f>IF(R61=0,0,U61/(T61/60))</f>
        <v>0</v>
      </c>
      <c r="K61" s="63">
        <f ca="1">IF($R61=0,0,MIN(OFFSET(DataSheet!$L$7,$S61-$U61,0,$U61,1)))</f>
        <v>0</v>
      </c>
      <c r="L61" s="63">
        <f ca="1">IF($R61=0,0,AVERAGE(OFFSET(DataSheet!$L$7,$S61-$U61,0,$U61,1)))</f>
        <v>0</v>
      </c>
      <c r="M61" s="63">
        <f ca="1">IF($R61=0,0,MAX(OFFSET(DataSheet!$L$7,$S61-$U61,0,$U61,1)))</f>
        <v>0</v>
      </c>
      <c r="N61" s="34">
        <f>IF(U61=0,0,E61/U61)</f>
        <v>0</v>
      </c>
      <c r="O61" s="34">
        <f>IF(J61=0,0,H61/J61)</f>
        <v>0</v>
      </c>
      <c r="P61" s="132">
        <f>IF(R61=0,0,VLOOKUP(C61,DistData,10))</f>
        <v>0</v>
      </c>
      <c r="Q61" s="119"/>
      <c r="R61" s="3">
        <f>IF(ISERROR((C61-VLOOKUP($C61,DistData,1))*VLOOKUP($C61,DistData,2)+VLOOKUP($C61,DistData,12)/1000),0,(C61-VLOOKUP($C61,DistData,1))*VLOOKUP($C61,DistData,2)+VLOOKUP($C61,DistData,12)/1000)</f>
        <v>0</v>
      </c>
      <c r="S61" s="2">
        <f>IF(ISERROR(VLOOKUP($C61,DistData,11)),0,VLOOKUP($C61,DistData,11))</f>
        <v>0</v>
      </c>
      <c r="T61" s="3">
        <f>IF(R61=0,0,R61-R60)</f>
        <v>0</v>
      </c>
      <c r="U61" s="2">
        <f>IF(R61=0,0,S61-S60)</f>
        <v>0</v>
      </c>
    </row>
    <row r="62" spans="2:21">
      <c r="C62" t="s">
        <v>13</v>
      </c>
    </row>
    <row r="69" spans="7:7">
      <c r="G69" s="230"/>
    </row>
    <row r="70" spans="7:7">
      <c r="G70" s="18">
        <v>1.0997241133574101E-3</v>
      </c>
    </row>
    <row r="71" spans="7:7">
      <c r="G71" s="18">
        <v>1.1300824239347199E-3</v>
      </c>
    </row>
    <row r="72" spans="7:7">
      <c r="G72" s="18">
        <v>1.1469106929438283E-3</v>
      </c>
    </row>
    <row r="73" spans="7:7">
      <c r="G73" s="18">
        <v>1.2232520510755233E-3</v>
      </c>
    </row>
    <row r="74" spans="7:7">
      <c r="G74" s="18">
        <v>1.1587792467691337E-3</v>
      </c>
    </row>
    <row r="75" spans="7:7">
      <c r="G75" s="18">
        <v>1.1085536521390008E-3</v>
      </c>
    </row>
    <row r="76" spans="7:7">
      <c r="G76" s="18">
        <v>1.0167391337810167E-3</v>
      </c>
    </row>
    <row r="77" spans="7:7">
      <c r="G77" s="18"/>
    </row>
    <row r="79" spans="7:7">
      <c r="G79" s="18"/>
    </row>
    <row r="81" spans="7:7">
      <c r="G81" s="18"/>
    </row>
    <row r="83" spans="7:7">
      <c r="G83" s="18"/>
    </row>
    <row r="5181" spans="5:18" s="9" customFormat="1"/>
    <row r="5182" spans="5:18" ht="4.5" customHeight="1"/>
    <row r="5183" spans="5:18">
      <c r="E5183" s="2"/>
      <c r="F5183" s="4"/>
      <c r="G5183" s="6"/>
      <c r="H5183" s="3"/>
      <c r="I5183" s="3"/>
      <c r="J5183" s="3"/>
      <c r="K5183" s="3"/>
      <c r="R5183" s="1"/>
    </row>
  </sheetData>
  <mergeCells count="1">
    <mergeCell ref="C4:P4"/>
  </mergeCells>
  <dataValidations xWindow="82" yWindow="386" count="1">
    <dataValidation type="custom" allowBlank="1" showInputMessage="1" showErrorMessage="1" sqref="C12:C61">
      <formula1>C12&lt;=$S$5</formula1>
    </dataValidation>
  </dataValidations>
  <printOptions horizontalCentered="1"/>
  <pageMargins left="0.2" right="0.2" top="0.25" bottom="0.25" header="0.3" footer="0.3"/>
  <pageSetup orientation="portrait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18" r:id="rId4" name="Button 94">
              <controlPr defaultSize="0" print="0" autoFill="0" autoPict="0" macro="[0]!_xludf.Clear">
                <anchor moveWithCells="1" sizeWithCells="1">
                  <from>
                    <xdr:col>4</xdr:col>
                    <xdr:colOff>9525</xdr:colOff>
                    <xdr:row>0</xdr:row>
                    <xdr:rowOff>28575</xdr:rowOff>
                  </from>
                  <to>
                    <xdr:col>5</xdr:col>
                    <xdr:colOff>142875</xdr:colOff>
                    <xdr:row>0</xdr:row>
                    <xdr:rowOff>504825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5" name="Button 95">
              <controlPr defaultSize="0" print="0" autoFill="0" autoPict="0" macro="[0]!PopulateDist">
                <anchor moveWithCells="1" sizeWithCells="1">
                  <from>
                    <xdr:col>2</xdr:col>
                    <xdr:colOff>171450</xdr:colOff>
                    <xdr:row>0</xdr:row>
                    <xdr:rowOff>28575</xdr:rowOff>
                  </from>
                  <to>
                    <xdr:col>3</xdr:col>
                    <xdr:colOff>219075</xdr:colOff>
                    <xdr:row>0</xdr:row>
                    <xdr:rowOff>504825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B1:AK5183"/>
  <sheetViews>
    <sheetView topLeftCell="A2" workbookViewId="0">
      <selection activeCell="D19" sqref="D19"/>
    </sheetView>
  </sheetViews>
  <sheetFormatPr defaultRowHeight="12.75" outlineLevelRow="1" outlineLevelCol="2"/>
  <cols>
    <col min="1" max="1" width="1.28515625" customWidth="1"/>
    <col min="2" max="2" width="3.140625" bestFit="1" customWidth="1"/>
    <col min="3" max="3" width="10.7109375" bestFit="1" customWidth="1"/>
    <col min="4" max="4" width="9.85546875" bestFit="1" customWidth="1"/>
    <col min="5" max="5" width="9.140625" bestFit="1" customWidth="1"/>
    <col min="6" max="6" width="9.85546875" bestFit="1" customWidth="1"/>
    <col min="7" max="7" width="10.140625" bestFit="1" customWidth="1"/>
    <col min="8" max="8" width="7.140625" customWidth="1" outlineLevel="1"/>
    <col min="9" max="9" width="7.42578125" customWidth="1" outlineLevel="1"/>
    <col min="10" max="10" width="4.85546875" bestFit="1" customWidth="1"/>
    <col min="11" max="11" width="6.7109375" customWidth="1" outlineLevel="2"/>
    <col min="12" max="12" width="8.140625" customWidth="1" outlineLevel="1"/>
    <col min="13" max="13" width="7" customWidth="1" outlineLevel="2"/>
    <col min="14" max="15" width="5.85546875" customWidth="1" outlineLevel="1"/>
    <col min="16" max="16" width="7.7109375" customWidth="1" outlineLevel="1"/>
    <col min="17" max="17" width="7.7109375" customWidth="1"/>
    <col min="18" max="18" width="10.85546875" customWidth="1" outlineLevel="1"/>
    <col min="19" max="19" width="11.140625" customWidth="1" outlineLevel="1"/>
    <col min="20" max="20" width="13.7109375" customWidth="1" outlineLevel="1"/>
    <col min="21" max="21" width="11.85546875" customWidth="1" outlineLevel="1"/>
    <col min="22" max="22" width="9.28515625" style="9" customWidth="1" outlineLevel="1"/>
    <col min="23" max="23" width="11.140625" customWidth="1" outlineLevel="1"/>
    <col min="24" max="24" width="12" customWidth="1" outlineLevel="1"/>
    <col min="25" max="25" width="12.7109375" customWidth="1" outlineLevel="1"/>
    <col min="26" max="26" width="9.28515625"/>
  </cols>
  <sheetData>
    <row r="1" spans="2:37" ht="43.5" customHeight="1"/>
    <row r="2" spans="2:37">
      <c r="C2" s="114"/>
      <c r="D2" s="113"/>
    </row>
    <row r="3" spans="2:37" ht="13.5" thickBot="1">
      <c r="D3" s="113"/>
    </row>
    <row r="4" spans="2:37" ht="13.5" thickBot="1">
      <c r="C4" s="383" t="s">
        <v>14</v>
      </c>
      <c r="D4" s="384"/>
      <c r="E4" s="384"/>
      <c r="F4" s="384"/>
      <c r="G4" s="384"/>
      <c r="H4" s="384"/>
      <c r="I4" s="384"/>
      <c r="J4" s="384"/>
      <c r="K4" s="384"/>
      <c r="L4" s="384"/>
      <c r="M4" s="384"/>
      <c r="N4" s="384"/>
      <c r="O4" s="384"/>
      <c r="P4" s="385"/>
      <c r="R4" s="28">
        <f>MAX(R12:R61)</f>
        <v>3720</v>
      </c>
      <c r="S4">
        <f>MAX(S12:S61)</f>
        <v>1167</v>
      </c>
      <c r="T4" s="1">
        <f>SUM(T12:T61)</f>
        <v>3720</v>
      </c>
      <c r="U4">
        <f>SUM(U12:U61)</f>
        <v>1167</v>
      </c>
    </row>
    <row r="5" spans="2:37">
      <c r="C5" s="57" t="s">
        <v>47</v>
      </c>
      <c r="D5" s="58" t="s">
        <v>47</v>
      </c>
      <c r="E5" s="58" t="s">
        <v>47</v>
      </c>
      <c r="F5" s="58" t="s">
        <v>48</v>
      </c>
      <c r="G5" s="58" t="s">
        <v>50</v>
      </c>
      <c r="H5" s="58" t="s">
        <v>51</v>
      </c>
      <c r="I5" s="58" t="s">
        <v>59</v>
      </c>
      <c r="J5" s="58" t="s">
        <v>53</v>
      </c>
      <c r="K5" s="58" t="s">
        <v>61</v>
      </c>
      <c r="L5" s="58" t="s">
        <v>51</v>
      </c>
      <c r="M5" s="58" t="s">
        <v>62</v>
      </c>
      <c r="N5" s="59" t="s">
        <v>53</v>
      </c>
      <c r="O5" s="127" t="s">
        <v>53</v>
      </c>
      <c r="P5" s="129" t="s">
        <v>13</v>
      </c>
      <c r="R5" t="s">
        <v>2</v>
      </c>
      <c r="S5">
        <f>Distance</f>
        <v>15243</v>
      </c>
      <c r="U5" s="29"/>
    </row>
    <row r="6" spans="2:37">
      <c r="C6" s="35" t="s">
        <v>46</v>
      </c>
      <c r="D6" s="36" t="s">
        <v>28</v>
      </c>
      <c r="E6" s="36" t="s">
        <v>46</v>
      </c>
      <c r="F6" s="36" t="s">
        <v>49</v>
      </c>
      <c r="G6" s="36" t="s">
        <v>25</v>
      </c>
      <c r="H6" s="36" t="s">
        <v>4</v>
      </c>
      <c r="I6" s="36" t="s">
        <v>60</v>
      </c>
      <c r="J6" s="36" t="s">
        <v>22</v>
      </c>
      <c r="K6" s="36" t="s">
        <v>56</v>
      </c>
      <c r="L6" s="36" t="s">
        <v>56</v>
      </c>
      <c r="M6" s="36" t="s">
        <v>54</v>
      </c>
      <c r="N6" s="37" t="s">
        <v>23</v>
      </c>
      <c r="O6" s="128" t="s">
        <v>24</v>
      </c>
      <c r="P6" s="130" t="s">
        <v>54</v>
      </c>
      <c r="R6" t="s">
        <v>1</v>
      </c>
      <c r="S6" s="50">
        <f>Time</f>
        <v>63</v>
      </c>
      <c r="U6" s="29"/>
      <c r="AD6">
        <v>4</v>
      </c>
      <c r="AE6">
        <f>SUM(AD$6:AD6)</f>
        <v>4</v>
      </c>
      <c r="AH6">
        <v>3</v>
      </c>
      <c r="AI6">
        <f>SUM(AH$6:AH6)</f>
        <v>3</v>
      </c>
    </row>
    <row r="7" spans="2:37" ht="13.5" thickBot="1">
      <c r="B7">
        <f ca="1">MAX(B12:B61)</f>
        <v>9</v>
      </c>
      <c r="C7" s="30">
        <f ca="1">MAX(C12:C61)</f>
        <v>14994.812785467127</v>
      </c>
      <c r="D7" s="65">
        <f>MAX(D12:D61)</f>
        <v>62</v>
      </c>
      <c r="E7" s="61">
        <f ca="1">MAX(C11:C60)</f>
        <v>14994.812785467127</v>
      </c>
      <c r="F7" s="39">
        <f>SUM(F11:F60)</f>
        <v>4.3055555555555555E-2</v>
      </c>
      <c r="G7" s="21">
        <f ca="1">IF(C7=0,0,F7/C7*500)</f>
        <v>1.4356816644381419E-3</v>
      </c>
      <c r="H7" s="20">
        <f ca="1">IF(ISERROR(2.8/(G7*60*24*60/500)^3),0,2.8/(G7*60*24*60/500)^3)</f>
        <v>183.38016333327013</v>
      </c>
      <c r="I7" s="66">
        <f ca="1">SUM(I12:I61)</f>
        <v>960.93709200000012</v>
      </c>
      <c r="J7" s="20">
        <f>IF(MAX(R12:R61)=0,0,MAX(S12:S61)/(MAX(R12:R61)/60))</f>
        <v>18.822580645161292</v>
      </c>
      <c r="K7" s="20">
        <f ca="1">IF(ISERROR(MIN(OFFSET(DataSheet!$L$6,0,0,MAX(S12:S61),1))),0,MIN(OFFSET(DataSheet!$L$6,0,0,MAX(S12:S61),1)))</f>
        <v>94</v>
      </c>
      <c r="L7" s="20">
        <f ca="1">IF(ISERROR(AVERAGE(OFFSET(DataSheet!$L$6,0,0,MAX(S12:S61),1))),0,AVERAGE(OFFSET(DataSheet!$L$6,0,0,MAX(S12:S61),1)))</f>
        <v>136.7590051457976</v>
      </c>
      <c r="M7" s="20">
        <f ca="1">IF(ISERROR(MAX(OFFSET(DataSheet!$L$6,0,0,MAX(S12:S61),1))),0,MAX(OFFSET(DataSheet!$L$6,0,0,MAX(S12:S61),1)))</f>
        <v>146</v>
      </c>
      <c r="N7" s="42">
        <f ca="1">IF(MAX(S12:S61)=0,0,C7/MAX(S12:S61))</f>
        <v>12.849025523108079</v>
      </c>
      <c r="O7" s="42">
        <f ca="1">IF(J7=0,0,H7/J7)</f>
        <v>9.7425622336441702</v>
      </c>
      <c r="P7" s="131">
        <f ca="1">IF(B7=0,0,OFFSET(P11,B7,0))</f>
        <v>138</v>
      </c>
      <c r="AD7">
        <v>3</v>
      </c>
      <c r="AE7">
        <f>SUM(AD$6:AD7)</f>
        <v>7</v>
      </c>
      <c r="AH7">
        <v>1</v>
      </c>
      <c r="AI7">
        <f>SUM(AH$6:AH7)</f>
        <v>4</v>
      </c>
    </row>
    <row r="8" spans="2:37">
      <c r="B8" s="247" t="s">
        <v>161</v>
      </c>
      <c r="C8" s="235">
        <f>E8</f>
        <v>15233.46</v>
      </c>
      <c r="D8" s="236">
        <f>SUMIF(DataSheet!$J:$J,$B8,DataSheet!O:O)/60/60/24</f>
        <v>4.3722129629629632E-2</v>
      </c>
      <c r="E8" s="235">
        <f>SUMIF(DataSheet!$J:$J,$B8,DataSheet!P:P)</f>
        <v>15233.46</v>
      </c>
      <c r="F8" s="236">
        <f>SUMIF(DataSheet!$J:$J,$B8,DataSheet!O:O)/60/60/24</f>
        <v>4.3722129629629632E-2</v>
      </c>
      <c r="G8" s="237">
        <f>IF(E8=0,0,F8/E8*500)</f>
        <v>1.4350689084958255E-3</v>
      </c>
      <c r="H8" s="238">
        <f>IF(ISERROR(2.8/(G8*60*24*60/500)^3),0,2.8/(G8*60*24*60/500)^3)</f>
        <v>183.61516655227706</v>
      </c>
      <c r="I8" s="239">
        <f>SUMIF(DataSheet!$J:$J,$B8,DataSheet!S:S)</f>
        <v>977.90340000000003</v>
      </c>
      <c r="J8" s="238">
        <f>IF(C8=0,"",COUNTIF(DataSheet!$J:$J,$B8)/(D8*24*60))</f>
        <v>18.853280078949762</v>
      </c>
      <c r="K8" s="238">
        <f>MIN(DataSheet!$T$7:$T$5133)</f>
        <v>94</v>
      </c>
      <c r="L8" s="238">
        <f>IF(SUM(DataSheet!$T$7:$T$5133)=0,"",AVERAGE(DataSheet!$T$7:$T$5133))</f>
        <v>136.88879528222409</v>
      </c>
      <c r="M8" s="238">
        <f>MAX(DataSheet!$T$7:$T$5133)</f>
        <v>146</v>
      </c>
      <c r="N8" s="240">
        <f>IF(C8=0,"",E8/(J8*D8*24*60))</f>
        <v>12.83358045492839</v>
      </c>
      <c r="O8" s="240">
        <f>IF(C8=0,"",H8/J8)</f>
        <v>9.7391629352225433</v>
      </c>
      <c r="P8" s="266" t="s">
        <v>163</v>
      </c>
      <c r="R8" s="28"/>
      <c r="AD8">
        <v>2</v>
      </c>
      <c r="AE8">
        <f>SUM(AD$6:AD8)</f>
        <v>9</v>
      </c>
      <c r="AH8">
        <v>3</v>
      </c>
      <c r="AI8">
        <f>SUM(AH$6:AH8)</f>
        <v>7</v>
      </c>
    </row>
    <row r="9" spans="2:37">
      <c r="B9" s="247" t="s">
        <v>162</v>
      </c>
      <c r="C9" s="241">
        <f>E9</f>
        <v>0</v>
      </c>
      <c r="D9" s="242">
        <f>SUMIF(DataSheet!$J:$J,$B9,DataSheet!O:O)/60/60/24</f>
        <v>0</v>
      </c>
      <c r="E9" s="241">
        <f>SUMIF(DataSheet!$J:$J,$B9,DataSheet!P:P)</f>
        <v>0</v>
      </c>
      <c r="F9" s="242">
        <f>SUMIF(DataSheet!$J:$J,$B9,DataSheet!O:O)/60/60/24</f>
        <v>0</v>
      </c>
      <c r="G9" s="243">
        <f>IF(E9=0,0,F9/E9*500)</f>
        <v>0</v>
      </c>
      <c r="H9" s="244" t="str">
        <f>IF(E9=0,"",(2.8/(G9*60*24*60/500)^3))</f>
        <v/>
      </c>
      <c r="I9" s="245">
        <f>SUMIF(DataSheet!$J:$J,$B9,DataSheet!S:S)</f>
        <v>0</v>
      </c>
      <c r="J9" s="244" t="str">
        <f>IF(C9=0,"",COUNTIF(DataSheet!$J:$J,$B9)/(D9*24*60))</f>
        <v/>
      </c>
      <c r="K9" s="244">
        <f>MIN(DataSheet!$U$7:$U$5133)</f>
        <v>0</v>
      </c>
      <c r="L9" s="244" t="str">
        <f>IF(SUM(DataSheet!$U$7:$U$5133)=0,"",AVERAGE(DataSheet!$U$7:$U$5133))</f>
        <v/>
      </c>
      <c r="M9" s="244">
        <f>MAX(DataSheet!$U$7:$U$5133)</f>
        <v>0</v>
      </c>
      <c r="N9" s="246" t="str">
        <f>IF(E9=0,"",E9/(J9*D9*24*60))</f>
        <v/>
      </c>
      <c r="O9" s="246" t="str">
        <f>IF(E9=0,"",H9/J9)</f>
        <v/>
      </c>
      <c r="P9" s="265" t="s">
        <v>164</v>
      </c>
      <c r="AD9">
        <v>1</v>
      </c>
      <c r="AE9">
        <f>SUM(AD$6:AD9)</f>
        <v>10</v>
      </c>
      <c r="AH9">
        <v>1</v>
      </c>
      <c r="AI9">
        <f>SUM(AH$6:AH9)</f>
        <v>8</v>
      </c>
    </row>
    <row r="10" spans="2:37" outlineLevel="1">
      <c r="AD10">
        <v>4</v>
      </c>
      <c r="AE10">
        <f>SUM(AD$6:AD10)</f>
        <v>14</v>
      </c>
      <c r="AH10">
        <v>3</v>
      </c>
      <c r="AI10">
        <f>SUM(AH$6:AH10)</f>
        <v>11</v>
      </c>
    </row>
    <row r="11" spans="2:37" ht="13.5" thickBot="1">
      <c r="B11" s="22" t="s">
        <v>16</v>
      </c>
      <c r="C11" s="7" t="s">
        <v>63</v>
      </c>
      <c r="D11" s="40" t="s">
        <v>66</v>
      </c>
      <c r="E11" s="8" t="s">
        <v>46</v>
      </c>
      <c r="F11" s="7" t="s">
        <v>26</v>
      </c>
      <c r="G11" s="7" t="s">
        <v>25</v>
      </c>
      <c r="H11" s="7" t="s">
        <v>4</v>
      </c>
      <c r="I11" s="7" t="s">
        <v>60</v>
      </c>
      <c r="J11" s="7" t="s">
        <v>22</v>
      </c>
      <c r="K11" s="7" t="s">
        <v>20</v>
      </c>
      <c r="L11" s="7" t="s">
        <v>21</v>
      </c>
      <c r="M11" s="7" t="s">
        <v>19</v>
      </c>
      <c r="N11" s="44" t="s">
        <v>23</v>
      </c>
      <c r="O11" s="44" t="s">
        <v>24</v>
      </c>
      <c r="P11" s="7" t="s">
        <v>123</v>
      </c>
      <c r="R11" s="7" t="s">
        <v>1</v>
      </c>
      <c r="S11" s="7" t="s">
        <v>9</v>
      </c>
      <c r="T11" s="7" t="s">
        <v>160</v>
      </c>
      <c r="U11" s="7" t="s">
        <v>10</v>
      </c>
      <c r="V11" s="8"/>
      <c r="W11" s="7"/>
      <c r="X11" s="7"/>
      <c r="Y11" s="7"/>
      <c r="AD11">
        <v>3</v>
      </c>
      <c r="AE11">
        <f>SUM(AD$6:AD11)</f>
        <v>17</v>
      </c>
      <c r="AH11">
        <v>1</v>
      </c>
      <c r="AI11">
        <f>SUM(AH$6:AH11)</f>
        <v>12</v>
      </c>
    </row>
    <row r="12" spans="2:37">
      <c r="B12">
        <f ca="1">IF(C12=0,0,1)</f>
        <v>0</v>
      </c>
      <c r="C12" s="52">
        <f ca="1">IF(R12=0,0,OFFSET(DataSheet!$C$6,S12,0,1,1)+(R12-OFFSET(DataSheet!$B$6,S12,0,1,1)/1000)/OFFSET(DataSheet!$D$6,S12,0,1,1))</f>
        <v>0</v>
      </c>
      <c r="D12" s="51"/>
      <c r="E12" s="52">
        <f ca="1">C12</f>
        <v>0</v>
      </c>
      <c r="F12" s="53">
        <f>IF(R12=0,0,D12/60/24)</f>
        <v>0</v>
      </c>
      <c r="G12" s="16">
        <f t="shared" ref="G12" si="0">IF(R12=0,0,F12/E12*500)</f>
        <v>0</v>
      </c>
      <c r="H12" s="17">
        <f t="shared" ref="H12" si="1">IF(R12=0,0,2.8/(G12*60*24*60/500)^3)</f>
        <v>0</v>
      </c>
      <c r="I12" s="62">
        <f ca="1">IF(R12=0,0,MAX(OFFSET(DataSheet!$F$7,0,0,U12,1)))</f>
        <v>0</v>
      </c>
      <c r="J12" s="17">
        <f t="shared" ref="J12" si="2">IF(R12=0,0,U12/(T12/60))</f>
        <v>0</v>
      </c>
      <c r="K12" s="62">
        <f ca="1">IF($R12=0,0,MIN(OFFSET(DataSheet!$L$7,$S12-$U12,0,$U12,1)))</f>
        <v>0</v>
      </c>
      <c r="L12" s="190">
        <f ca="1">IF($R12=0,0,AVERAGE(OFFSET(DataSheet!$L$7,$S12-$U12,0,$U12,1)))</f>
        <v>0</v>
      </c>
      <c r="M12" s="62">
        <f ca="1">IF($R12=0,0,MAX(OFFSET(DataSheet!$L$7,$S12-$U12,0,$U12,1)))</f>
        <v>0</v>
      </c>
      <c r="N12" s="33">
        <f t="shared" ref="N12" si="3">IF(U12=0,0,E12/U12)</f>
        <v>0</v>
      </c>
      <c r="O12" s="33">
        <f t="shared" ref="O12" si="4">IF(J12=0,0,H12/J12)</f>
        <v>0</v>
      </c>
      <c r="P12" s="191">
        <f t="shared" ref="P12" si="5">IF(R12=0,0,VLOOKUP(C12,DistData,10))</f>
        <v>0</v>
      </c>
      <c r="R12" s="1">
        <f t="shared" ref="R12" si="6">IF(D12="",0,D12*60)</f>
        <v>0</v>
      </c>
      <c r="S12">
        <f t="shared" ref="S12" si="7">IF(R12=0,0,VLOOKUP(R12*1000,StrokeData2,12))</f>
        <v>0</v>
      </c>
      <c r="T12" s="1">
        <f>R12</f>
        <v>0</v>
      </c>
      <c r="U12">
        <f>S12</f>
        <v>0</v>
      </c>
      <c r="X12" s="9"/>
      <c r="AD12">
        <v>2</v>
      </c>
      <c r="AE12">
        <f>SUM(AD$6:AD12)</f>
        <v>19</v>
      </c>
      <c r="AH12">
        <v>3</v>
      </c>
      <c r="AI12">
        <f>SUM(AH$6:AH12)</f>
        <v>15</v>
      </c>
    </row>
    <row r="13" spans="2:37">
      <c r="B13">
        <f ca="1">IF(C13=0,0,B12+1)</f>
        <v>1</v>
      </c>
      <c r="C13" s="228">
        <f ca="1">IF(R13=0,0,OFFSET(DataSheet!$C$6,S13,0,1,1)+(R13-OFFSET(DataSheet!$B$6,S13,0,1,1)/1000)/OFFSET(DataSheet!$D$6,S13,0,1,1))</f>
        <v>4909.4228793348075</v>
      </c>
      <c r="D13" s="51">
        <v>20</v>
      </c>
      <c r="E13" s="228">
        <f ca="1">IF(C13-C12&lt;0,0,C13-C12)</f>
        <v>4909.4228793348075</v>
      </c>
      <c r="F13" s="229">
        <f>IF(R13=0,0,(D13-D12)/60/24)</f>
        <v>1.3888888888888888E-2</v>
      </c>
      <c r="G13" s="230">
        <f ca="1">IF(R13=0,0,F13/E13*500)</f>
        <v>1.4145133990546295E-3</v>
      </c>
      <c r="H13" s="231">
        <f ca="1">IF(R13=0,0,2.8/(G13*60*24*60/500)^3)</f>
        <v>191.73686398251016</v>
      </c>
      <c r="I13" s="232">
        <f ca="1">IF(R13=0,0,MAX(OFFSET(DataSheet!$F$7,0,0,U13,1)))</f>
        <v>318.70819999999998</v>
      </c>
      <c r="J13" s="231">
        <f>IF(R13=0,0,U13/(T13/60))</f>
        <v>19.3</v>
      </c>
      <c r="K13" s="232">
        <f ca="1">IF($R13=0,0,MIN(OFFSET(DataSheet!$L$7,$S13-$U13,0,$U13,1)))</f>
        <v>94</v>
      </c>
      <c r="L13" s="232">
        <f ca="1">IF($R13=0,0,AVERAGE(OFFSET(DataSheet!$L$7,$S13-$U13,0,$U13,1)))</f>
        <v>133.34974093264248</v>
      </c>
      <c r="M13" s="232">
        <f ca="1">IF($R13=0,0,MAX(OFFSET(DataSheet!$L$7,$S13-$U13,0,$U13,1)))</f>
        <v>139</v>
      </c>
      <c r="N13" s="233">
        <f ca="1">IF(U13=0,0,E13/U13)</f>
        <v>12.718712122629034</v>
      </c>
      <c r="O13" s="233">
        <f ca="1">IF(J13=0,0,H13/J13)</f>
        <v>9.934552537953893</v>
      </c>
      <c r="P13" s="234">
        <f ca="1">IF(R13=0,0,VLOOKUP(C13,DistData,10))</f>
        <v>139</v>
      </c>
      <c r="Q13" s="114"/>
      <c r="R13" s="226">
        <f>IF(D13="",0,D13*60)</f>
        <v>1200</v>
      </c>
      <c r="S13" s="227">
        <f>IF(R13=0,0,VLOOKUP(R13*1000,StrokeData2,12))</f>
        <v>386</v>
      </c>
      <c r="T13" s="226">
        <f>IF(R13=0,0,R13-R12)</f>
        <v>1200</v>
      </c>
      <c r="U13" s="227">
        <f>IF(R13=0,0,S13-S12)</f>
        <v>386</v>
      </c>
      <c r="AD13">
        <v>1</v>
      </c>
      <c r="AE13">
        <f>SUM(AD$6:AD13)</f>
        <v>20</v>
      </c>
      <c r="AH13">
        <v>1</v>
      </c>
      <c r="AI13">
        <f>SUM(AH$6:AH13)</f>
        <v>16</v>
      </c>
      <c r="AK13" s="51">
        <v>2</v>
      </c>
    </row>
    <row r="14" spans="2:37">
      <c r="B14">
        <f t="shared" ref="B14:B61" ca="1" si="8">IF(C14=0,0,B13+1)</f>
        <v>2</v>
      </c>
      <c r="C14" s="52">
        <f ca="1">IF(R14=0,0,OFFSET(DataSheet!$C$6,S14,0,1,1)+(R14-OFFSET(DataSheet!$B$6,S14,0,1,1)/1000)/OFFSET(DataSheet!$D$6,S14,0,1,1))</f>
        <v>4971.9326459607873</v>
      </c>
      <c r="D14" s="51">
        <v>21</v>
      </c>
      <c r="E14" s="52">
        <f ca="1">IF(C14-C13&lt;0,0,C14-C13)</f>
        <v>62.509766625979864</v>
      </c>
      <c r="F14" s="54">
        <f>IF(R14=0,0,(D14-D13)/60/24)</f>
        <v>6.9444444444444447E-4</v>
      </c>
      <c r="G14" s="18">
        <f ca="1">IF(R14=0,0,F14/E14*500)</f>
        <v>5.5546875466643032E-3</v>
      </c>
      <c r="H14" s="19">
        <f ca="1">IF(R14=0,0,2.8/(G14*60*24*60/500)^3)</f>
        <v>3.166269756924716</v>
      </c>
      <c r="I14" s="63">
        <f ca="1">IF(R14=0,0,MAX(OFFSET(DataSheet!$F$7,0,0,U14,1)))</f>
        <v>3.5764749999999998</v>
      </c>
      <c r="J14" s="19">
        <f>IF(R14=0,0,U14/(T14/60))</f>
        <v>5</v>
      </c>
      <c r="K14" s="63">
        <f ca="1">IF($R14=0,0,MIN(OFFSET(DataSheet!$L$7,$S14-$U14,0,$U14,1)))</f>
        <v>104</v>
      </c>
      <c r="L14" s="63">
        <f ca="1">IF($R14=0,0,AVERAGE(OFFSET(DataSheet!$L$7,$S14-$U14,0,$U14,1)))</f>
        <v>125.6</v>
      </c>
      <c r="M14" s="63">
        <f ca="1">IF($R14=0,0,MAX(OFFSET(DataSheet!$L$7,$S14-$U14,0,$U14,1)))</f>
        <v>139</v>
      </c>
      <c r="N14" s="34">
        <f ca="1">IF(U14=0,0,E14/U14)</f>
        <v>12.501953325195974</v>
      </c>
      <c r="O14" s="34">
        <f ca="1">IF(J14=0,0,H14/J14)</f>
        <v>0.63325395138494323</v>
      </c>
      <c r="P14" s="132">
        <f ca="1">IF(R14=0,0,VLOOKUP(C14,DistData,10))</f>
        <v>110</v>
      </c>
      <c r="Q14" s="113"/>
      <c r="R14" s="1">
        <f>IF(D14="",0,D14*60)</f>
        <v>1260</v>
      </c>
      <c r="S14">
        <f>IF(R14=0,0,VLOOKUP(R14*1000,StrokeData2,12))</f>
        <v>391</v>
      </c>
      <c r="T14" s="1">
        <f>IF(R14=0,0,R14-R13)</f>
        <v>60</v>
      </c>
      <c r="U14">
        <f>IF(R14=0,0,S14-S13)</f>
        <v>5</v>
      </c>
      <c r="Z14" s="114"/>
      <c r="AA14" s="276"/>
      <c r="AB14" s="277"/>
      <c r="AD14">
        <v>1</v>
      </c>
      <c r="AE14">
        <f>SUM(AD$6:AD14)</f>
        <v>21</v>
      </c>
      <c r="AH14">
        <v>3</v>
      </c>
      <c r="AI14">
        <f>SUM(AH$6:AH14)</f>
        <v>19</v>
      </c>
      <c r="AK14" s="51">
        <v>4</v>
      </c>
    </row>
    <row r="15" spans="2:37">
      <c r="B15">
        <f t="shared" ca="1" si="8"/>
        <v>3</v>
      </c>
      <c r="C15" s="52">
        <f ca="1">IF(R15=0,0,OFFSET(DataSheet!$C$6,S15,0,1,1)+(R15-OFFSET(DataSheet!$B$6,S15,0,1,1)/1000)/OFFSET(DataSheet!$D$6,S15,0,1,1))</f>
        <v>9904.3147475167734</v>
      </c>
      <c r="D15" s="51">
        <v>41</v>
      </c>
      <c r="E15" s="52">
        <f ca="1">IF(C15-C14&lt;0,0,C15-C14)</f>
        <v>4932.3821015559861</v>
      </c>
      <c r="F15" s="54">
        <f>IF(R15=0,0,(D15-D14)/60/24)</f>
        <v>1.3888888888888888E-2</v>
      </c>
      <c r="G15" s="18">
        <f ca="1">IF(R15=0,0,F15/E15*500)</f>
        <v>1.4079291306838791E-3</v>
      </c>
      <c r="H15" s="19">
        <f ca="1">IF(R15=0,0,2.8/(G15*60*24*60/500)^3)</f>
        <v>194.43947178433586</v>
      </c>
      <c r="I15" s="63">
        <f ca="1">IF(R15=0,0,MAX(OFFSET(DataSheet!$F$7,0,0,U15,1)))</f>
        <v>314.57350000000002</v>
      </c>
      <c r="J15" s="19">
        <f>IF(R15=0,0,U15/(T15/60))</f>
        <v>19.05</v>
      </c>
      <c r="K15" s="63">
        <f ca="1">IF($R15=0,0,MIN(OFFSET(DataSheet!$L$7,$S15-$U15,0,$U15,1)))</f>
        <v>110</v>
      </c>
      <c r="L15" s="63">
        <f ca="1">IF($R15=0,0,AVERAGE(OFFSET(DataSheet!$L$7,$S15-$U15,0,$U15,1)))</f>
        <v>136.32020997375329</v>
      </c>
      <c r="M15" s="63">
        <f ca="1">IF($R15=0,0,MAX(OFFSET(DataSheet!$L$7,$S15-$U15,0,$U15,1)))</f>
        <v>141</v>
      </c>
      <c r="N15" s="34">
        <f ca="1">IF(U15=0,0,E15/U15)</f>
        <v>12.945884780986841</v>
      </c>
      <c r="O15" s="34">
        <f ca="1">IF(J15=0,0,H15/J15)</f>
        <v>10.206796419125242</v>
      </c>
      <c r="P15" s="132">
        <f ca="1">IF(R15=0,0,VLOOKUP(C15,DistData,10))</f>
        <v>139</v>
      </c>
      <c r="Q15" s="113"/>
      <c r="R15" s="1">
        <f>IF(D15="",0,D15*60)</f>
        <v>2460</v>
      </c>
      <c r="S15">
        <f>IF(R15=0,0,VLOOKUP(R15*1000,StrokeData2,12))</f>
        <v>772</v>
      </c>
      <c r="T15" s="1">
        <f>IF(R15=0,0,R15-R14)</f>
        <v>1200</v>
      </c>
      <c r="U15">
        <f>IF(R15=0,0,S15-S14)</f>
        <v>381</v>
      </c>
      <c r="Z15" s="114"/>
      <c r="AA15" s="276"/>
      <c r="AB15" s="277"/>
      <c r="AD15">
        <v>4</v>
      </c>
      <c r="AE15">
        <f>SUM(AD$6:AD15)</f>
        <v>25</v>
      </c>
      <c r="AH15">
        <v>1</v>
      </c>
      <c r="AI15">
        <f>SUM(AH$6:AH15)</f>
        <v>20</v>
      </c>
      <c r="AK15" s="51">
        <v>6</v>
      </c>
    </row>
    <row r="16" spans="2:37">
      <c r="B16">
        <f t="shared" ca="1" si="8"/>
        <v>4</v>
      </c>
      <c r="C16" s="52">
        <f ca="1">IF(R16=0,0,OFFSET(DataSheet!$C$6,S16,0,1,1)+(R16-OFFSET(DataSheet!$B$6,S16,0,1,1)/1000)/OFFSET(DataSheet!$D$6,S16,0,1,1))</f>
        <v>10008.706079843565</v>
      </c>
      <c r="D16" s="51">
        <v>42</v>
      </c>
      <c r="E16" s="52">
        <f ca="1">IF(C16-C15&lt;0,0,C16-C15)</f>
        <v>104.3913323267916</v>
      </c>
      <c r="F16" s="54">
        <f>IF(R16=0,0,(D16-D15)/60/24)</f>
        <v>6.9444444444444447E-4</v>
      </c>
      <c r="G16" s="18">
        <f ca="1">IF(R16=0,0,F16/E16*500)</f>
        <v>3.3261595046537125E-3</v>
      </c>
      <c r="H16" s="19">
        <f ca="1">IF(R16=0,0,2.8/(G16*60*24*60/500)^3)</f>
        <v>14.74679359037669</v>
      </c>
      <c r="I16" s="63">
        <f ca="1">IF(R16=0,0,MAX(OFFSET(DataSheet!$F$7,0,0,U16,1)))</f>
        <v>8.6431349999999991</v>
      </c>
      <c r="J16" s="19">
        <f>IF(R16=0,0,U16/(T16/60))</f>
        <v>11</v>
      </c>
      <c r="K16" s="63">
        <f ca="1">IF($R16=0,0,MIN(OFFSET(DataSheet!$L$7,$S16-$U16,0,$U16,1)))</f>
        <v>113</v>
      </c>
      <c r="L16" s="63">
        <f ca="1">IF($R16=0,0,AVERAGE(OFFSET(DataSheet!$L$7,$S16-$U16,0,$U16,1)))</f>
        <v>125.54545454545455</v>
      </c>
      <c r="M16" s="63">
        <f ca="1">IF($R16=0,0,MAX(OFFSET(DataSheet!$L$7,$S16-$U16,0,$U16,1)))</f>
        <v>139</v>
      </c>
      <c r="N16" s="34">
        <f ca="1">IF(U16=0,0,E16/U16)</f>
        <v>9.4901211206174185</v>
      </c>
      <c r="O16" s="34">
        <f ca="1">IF(J16=0,0,H16/J16)</f>
        <v>1.3406175991251537</v>
      </c>
      <c r="P16" s="132">
        <f ca="1">IF(R16=0,0,VLOOKUP(C16,DistData,10))</f>
        <v>114</v>
      </c>
      <c r="R16" s="1">
        <f>IF(D16="",0,D16*60)</f>
        <v>2520</v>
      </c>
      <c r="S16">
        <f>IF(R16=0,0,VLOOKUP(R16*1000,StrokeData2,12))</f>
        <v>783</v>
      </c>
      <c r="T16" s="1">
        <f>IF(R16=0,0,R16-R15)</f>
        <v>60</v>
      </c>
      <c r="U16">
        <f>IF(R16=0,0,S16-S15)</f>
        <v>11</v>
      </c>
      <c r="AB16" s="148"/>
      <c r="AC16" s="50"/>
      <c r="AD16">
        <v>3</v>
      </c>
      <c r="AE16">
        <f>SUM(AD$6:AD16)</f>
        <v>28</v>
      </c>
      <c r="AH16">
        <v>3</v>
      </c>
      <c r="AI16">
        <f>SUM(AH$6:AH16)</f>
        <v>23</v>
      </c>
      <c r="AK16" s="51">
        <v>8</v>
      </c>
    </row>
    <row r="17" spans="2:37">
      <c r="B17">
        <f t="shared" ca="1" si="8"/>
        <v>5</v>
      </c>
      <c r="C17" s="52">
        <f ca="1">IF(R17=0,0,OFFSET(DataSheet!$C$6,S17,0,1,1)+(R17-OFFSET(DataSheet!$B$6,S17,0,1,1)/1000)/OFFSET(DataSheet!$D$6,S17,0,1,1))</f>
        <v>10257.486155522325</v>
      </c>
      <c r="D17" s="51">
        <v>43</v>
      </c>
      <c r="E17" s="52">
        <f ca="1">IF(C17-C16&lt;0,0,C17-C16)</f>
        <v>248.78007567876011</v>
      </c>
      <c r="F17" s="54">
        <f>IF(R17=0,0,(D17-D16)/60/24)</f>
        <v>6.9444444444444447E-4</v>
      </c>
      <c r="G17" s="18">
        <f ca="1">IF(R17=0,0,F17/E17*500)</f>
        <v>1.395699479851339E-3</v>
      </c>
      <c r="H17" s="19">
        <f ca="1">IF(R17=0,0,2.8/(G17*60*24*60/500)^3)</f>
        <v>199.59564768590192</v>
      </c>
      <c r="I17" s="63">
        <f ca="1">IF(R17=0,0,MAX(OFFSET(DataSheet!$F$7,0,0,U17,1)))</f>
        <v>15.44805</v>
      </c>
      <c r="J17" s="19">
        <f>IF(R17=0,0,U17/(T17/60))</f>
        <v>19</v>
      </c>
      <c r="K17" s="63">
        <f ca="1">IF($R17=0,0,MIN(OFFSET(DataSheet!$L$7,$S17-$U17,0,$U17,1)))</f>
        <v>114</v>
      </c>
      <c r="L17" s="63">
        <f ca="1">IF($R17=0,0,AVERAGE(OFFSET(DataSheet!$L$7,$S17-$U17,0,$U17,1)))</f>
        <v>121.31578947368421</v>
      </c>
      <c r="M17" s="63">
        <f ca="1">IF($R17=0,0,MAX(OFFSET(DataSheet!$L$7,$S17-$U17,0,$U17,1)))</f>
        <v>130</v>
      </c>
      <c r="N17" s="34">
        <f ca="1">IF(U17=0,0,E17/U17)</f>
        <v>13.093688193618954</v>
      </c>
      <c r="O17" s="34">
        <f ca="1">IF(J17=0,0,H17/J17)</f>
        <v>10.50503408873168</v>
      </c>
      <c r="P17" s="132">
        <f ca="1">IF(R17=0,0,VLOOKUP(C17,DistData,10))</f>
        <v>131</v>
      </c>
      <c r="R17" s="1">
        <f>IF(D17="",0,D17*60)</f>
        <v>2580</v>
      </c>
      <c r="S17">
        <f>IF(R17=0,0,VLOOKUP(R17*1000,StrokeData2,12))</f>
        <v>802</v>
      </c>
      <c r="T17" s="1">
        <f>IF(R17=0,0,R17-R16)</f>
        <v>60</v>
      </c>
      <c r="U17">
        <f>IF(R17=0,0,S17-S16)</f>
        <v>19</v>
      </c>
      <c r="AB17" s="148"/>
      <c r="AC17" s="50"/>
      <c r="AD17">
        <v>2</v>
      </c>
      <c r="AE17">
        <f>SUM(AD$6:AD17)</f>
        <v>30</v>
      </c>
      <c r="AH17">
        <v>1</v>
      </c>
      <c r="AI17">
        <f>SUM(AH$6:AH17)</f>
        <v>24</v>
      </c>
      <c r="AK17" s="51">
        <v>10</v>
      </c>
    </row>
    <row r="18" spans="2:37">
      <c r="B18">
        <f t="shared" ca="1" si="8"/>
        <v>6</v>
      </c>
      <c r="C18" s="52">
        <f ca="1">IF(R18=0,0,OFFSET(DataSheet!$C$6,S18,0,1,1)+(R18-OFFSET(DataSheet!$B$6,S18,0,1,1)/1000)/OFFSET(DataSheet!$D$6,S18,0,1,1))</f>
        <v>10505.929278630812</v>
      </c>
      <c r="D18" s="51">
        <v>44</v>
      </c>
      <c r="E18" s="52">
        <f ca="1">IF(C18-C17&lt;0,0,C18-C17)</f>
        <v>248.44312310848727</v>
      </c>
      <c r="F18" s="54">
        <f>IF(R18=0,0,(D18-D17)/60/24)</f>
        <v>6.9444444444444447E-4</v>
      </c>
      <c r="G18" s="18">
        <f ca="1">IF(R18=0,0,F18/E18*500)</f>
        <v>1.3975924061725839E-3</v>
      </c>
      <c r="H18" s="19">
        <f ca="1">IF(R18=0,0,2.8/(G18*60*24*60/500)^3)</f>
        <v>198.78573696103157</v>
      </c>
      <c r="I18" s="63">
        <f ca="1">IF(R18=0,0,MAX(OFFSET(DataSheet!$F$7,0,0,U18,1)))</f>
        <v>16.285419999999998</v>
      </c>
      <c r="J18" s="19">
        <f>IF(R18=0,0,U18/(T18/60))</f>
        <v>20</v>
      </c>
      <c r="K18" s="63">
        <f ca="1">IF($R18=0,0,MIN(OFFSET(DataSheet!$L$7,$S18-$U18,0,$U18,1)))</f>
        <v>131</v>
      </c>
      <c r="L18" s="63">
        <f ca="1">IF($R18=0,0,AVERAGE(OFFSET(DataSheet!$L$7,$S18-$U18,0,$U18,1)))</f>
        <v>134.65</v>
      </c>
      <c r="M18" s="63">
        <f ca="1">IF($R18=0,0,MAX(OFFSET(DataSheet!$L$7,$S18-$U18,0,$U18,1)))</f>
        <v>137</v>
      </c>
      <c r="N18" s="34">
        <f ca="1">IF(U18=0,0,E18/U18)</f>
        <v>12.422156155424364</v>
      </c>
      <c r="O18" s="34">
        <f ca="1">IF(J18=0,0,H18/J18)</f>
        <v>9.9392868480515784</v>
      </c>
      <c r="P18" s="132">
        <f ca="1">IF(R18=0,0,VLOOKUP(C18,DistData,10))</f>
        <v>137</v>
      </c>
      <c r="R18" s="1">
        <f>IF(D18="",0,D18*60)</f>
        <v>2640</v>
      </c>
      <c r="S18">
        <f>IF(R18=0,0,VLOOKUP(R18*1000,StrokeData2,12))</f>
        <v>822</v>
      </c>
      <c r="T18" s="1">
        <f>IF(R18=0,0,R18-R17)</f>
        <v>60</v>
      </c>
      <c r="U18">
        <f>IF(R18=0,0,S18-S17)</f>
        <v>20</v>
      </c>
      <c r="AB18" s="148"/>
      <c r="AC18" s="50"/>
      <c r="AD18">
        <v>1</v>
      </c>
      <c r="AE18">
        <f>SUM(AD$6:AD18)</f>
        <v>31</v>
      </c>
      <c r="AH18">
        <v>3</v>
      </c>
      <c r="AI18">
        <f>SUM(AH$6:AH18)</f>
        <v>27</v>
      </c>
      <c r="AK18" s="51">
        <v>12</v>
      </c>
    </row>
    <row r="19" spans="2:37">
      <c r="B19">
        <f t="shared" ca="1" si="8"/>
        <v>7</v>
      </c>
      <c r="C19" s="52">
        <f ca="1">IF(R19=0,0,OFFSET(DataSheet!$C$6,S19,0,1,1)+(R19-OFFSET(DataSheet!$B$6,S19,0,1,1)/1000)/OFFSET(DataSheet!$D$6,S19,0,1,1))</f>
        <v>10630.599264733592</v>
      </c>
      <c r="D19" s="51">
        <v>44.5</v>
      </c>
      <c r="E19" s="52">
        <f ca="1">IF(C19-C18&lt;0,0,C19-C18)</f>
        <v>124.66998610277915</v>
      </c>
      <c r="F19" s="54">
        <f>IF(R19=0,0,(D19-D18)/60/24)</f>
        <v>3.4722222222222224E-4</v>
      </c>
      <c r="G19" s="18">
        <f ca="1">IF(R19=0,0,F19/E19*500)</f>
        <v>1.392565416410526E-3</v>
      </c>
      <c r="H19" s="19">
        <f ca="1">IF(R19=0,0,2.8/(G19*60*24*60/500)^3)</f>
        <v>200.94629370312683</v>
      </c>
      <c r="I19" s="63">
        <f ca="1">IF(R19=0,0,MAX(OFFSET(DataSheet!$F$7,0,0,U19,1)))</f>
        <v>7.8181719999999997</v>
      </c>
      <c r="J19" s="19">
        <f>IF(R19=0,0,U19/(T19/60))</f>
        <v>20</v>
      </c>
      <c r="K19" s="63">
        <f ca="1">IF($R19=0,0,MIN(OFFSET(DataSheet!$L$7,$S19-$U19,0,$U19,1)))</f>
        <v>137</v>
      </c>
      <c r="L19" s="63">
        <f ca="1">IF($R19=0,0,AVERAGE(OFFSET(DataSheet!$L$7,$S19-$U19,0,$U19,1)))</f>
        <v>138.30000000000001</v>
      </c>
      <c r="M19" s="63">
        <f ca="1">IF($R19=0,0,MAX(OFFSET(DataSheet!$L$7,$S19-$U19,0,$U19,1)))</f>
        <v>140</v>
      </c>
      <c r="N19" s="34">
        <f ca="1">IF(U19=0,0,E19/U19)</f>
        <v>12.466998610277916</v>
      </c>
      <c r="O19" s="34">
        <f ca="1">IF(J19=0,0,H19/J19)</f>
        <v>10.047314685156341</v>
      </c>
      <c r="P19" s="132">
        <f ca="1">IF(R19=0,0,VLOOKUP(C19,DistData,10))</f>
        <v>140</v>
      </c>
      <c r="R19" s="1">
        <f>IF(D19="",0,D19*60)</f>
        <v>2670</v>
      </c>
      <c r="S19">
        <f>IF(R19=0,0,VLOOKUP(R19*1000,StrokeData2,12))</f>
        <v>832</v>
      </c>
      <c r="T19" s="1">
        <f>IF(R19=0,0,R19-R18)</f>
        <v>30</v>
      </c>
      <c r="U19">
        <f>IF(R19=0,0,S19-S18)</f>
        <v>10</v>
      </c>
      <c r="AB19" s="148"/>
      <c r="AC19" s="50"/>
      <c r="AD19">
        <v>4</v>
      </c>
      <c r="AE19">
        <f>SUM(AD$6:AD19)</f>
        <v>35</v>
      </c>
      <c r="AH19">
        <v>1</v>
      </c>
      <c r="AI19">
        <f>SUM(AH$6:AH19)</f>
        <v>28</v>
      </c>
      <c r="AK19" s="51">
        <v>14</v>
      </c>
    </row>
    <row r="20" spans="2:37">
      <c r="B20">
        <f t="shared" ca="1" si="8"/>
        <v>8</v>
      </c>
      <c r="C20" s="52">
        <f ca="1">IF(R20=0,0,OFFSET(DataSheet!$C$6,S20,0,1,1)+(R20-OFFSET(DataSheet!$B$6,S20,0,1,1)/1000)/OFFSET(DataSheet!$D$6,S20,0,1,1))</f>
        <v>11004.513421399532</v>
      </c>
      <c r="D20" s="51">
        <v>46</v>
      </c>
      <c r="E20" s="52">
        <f ca="1">IF(C20-C19&lt;0,0,C20-C19)</f>
        <v>373.91415666594003</v>
      </c>
      <c r="F20" s="54">
        <f>IF(R20=0,0,(D20-D19)/60/24)</f>
        <v>1.0416666666666667E-3</v>
      </c>
      <c r="G20" s="18">
        <f ca="1">IF(R20=0,0,F20/E20*500)</f>
        <v>1.3929222096788726E-3</v>
      </c>
      <c r="H20" s="19">
        <f ca="1">IF(R20=0,0,2.8/(G20*60*24*60/500)^3)</f>
        <v>200.79191769888399</v>
      </c>
      <c r="I20" s="63">
        <f ca="1">IF(R20=0,0,MAX(OFFSET(DataSheet!$F$7,0,0,U20,1)))</f>
        <v>23.95214</v>
      </c>
      <c r="J20" s="19">
        <f>IF(R20=0,0,U20/(T20/60))</f>
        <v>19.333333333333332</v>
      </c>
      <c r="K20" s="63">
        <f ca="1">IF($R20=0,0,MIN(OFFSET(DataSheet!$L$7,$S20-$U20,0,$U20,1)))</f>
        <v>139</v>
      </c>
      <c r="L20" s="63">
        <f ca="1">IF($R20=0,0,AVERAGE(OFFSET(DataSheet!$L$7,$S20-$U20,0,$U20,1)))</f>
        <v>141.17241379310346</v>
      </c>
      <c r="M20" s="63">
        <f ca="1">IF($R20=0,0,MAX(OFFSET(DataSheet!$L$7,$S20-$U20,0,$U20,1)))</f>
        <v>143</v>
      </c>
      <c r="N20" s="34">
        <f ca="1">IF(U20=0,0,E20/U20)</f>
        <v>12.893591609170345</v>
      </c>
      <c r="O20" s="34">
        <f ca="1">IF(J20=0,0,H20/J20)</f>
        <v>10.385788846494</v>
      </c>
      <c r="P20" s="132">
        <f ca="1">IF(R20=0,0,VLOOKUP(C20,DistData,10))</f>
        <v>138</v>
      </c>
      <c r="R20" s="1">
        <f>IF(D20="",0,D20*60)</f>
        <v>2760</v>
      </c>
      <c r="S20">
        <f>IF(R20=0,0,VLOOKUP(R20*1000,StrokeData2,12))</f>
        <v>861</v>
      </c>
      <c r="T20" s="1">
        <f>IF(R20=0,0,R20-R19)</f>
        <v>90</v>
      </c>
      <c r="U20">
        <f>IF(R20=0,0,S20-S19)</f>
        <v>29</v>
      </c>
      <c r="AB20" s="148"/>
      <c r="AC20" s="50"/>
      <c r="AD20">
        <v>3</v>
      </c>
      <c r="AE20">
        <f>SUM(AD$6:AD20)</f>
        <v>38</v>
      </c>
      <c r="AH20">
        <v>3</v>
      </c>
      <c r="AI20">
        <f>SUM(AH$6:AH20)</f>
        <v>31</v>
      </c>
      <c r="AK20" s="51">
        <v>16</v>
      </c>
    </row>
    <row r="21" spans="2:37">
      <c r="B21">
        <f t="shared" ca="1" si="8"/>
        <v>9</v>
      </c>
      <c r="C21" s="52">
        <f ca="1">IF(R21=0,0,OFFSET(DataSheet!$C$6,S21,0,1,1)+(R21-OFFSET(DataSheet!$B$6,S21,0,1,1)/1000)/OFFSET(DataSheet!$D$6,S21,0,1,1))</f>
        <v>14994.812785467127</v>
      </c>
      <c r="D21" s="51">
        <v>62</v>
      </c>
      <c r="E21" s="52">
        <f ca="1">IF(C21-C20&lt;0,0,C21-C20)</f>
        <v>3990.2993640675959</v>
      </c>
      <c r="F21" s="54">
        <f>IF(R21=0,0,(D21-D20)/60/24)</f>
        <v>1.1111111111111112E-2</v>
      </c>
      <c r="G21" s="18">
        <f ca="1">IF(R21=0,0,F21/E21*500)</f>
        <v>1.3922653537183193E-3</v>
      </c>
      <c r="H21" s="19">
        <f ca="1">IF(R21=0,0,2.8/(G21*60*24*60/500)^3)</f>
        <v>201.07624626243035</v>
      </c>
      <c r="I21" s="63">
        <f ca="1">IF(R21=0,0,MAX(OFFSET(DataSheet!$F$7,0,0,U21,1)))</f>
        <v>251.93199999999999</v>
      </c>
      <c r="J21" s="19">
        <f>IF(R21=0,0,U21/(T21/60))</f>
        <v>19.125</v>
      </c>
      <c r="K21" s="63">
        <f ca="1">IF($R21=0,0,MIN(OFFSET(DataSheet!$L$7,$S21-$U21,0,$U21,1)))</f>
        <v>137</v>
      </c>
      <c r="L21" s="63">
        <f ca="1">IF($R21=0,0,AVERAGE(OFFSET(DataSheet!$L$7,$S21-$U21,0,$U21,1)))</f>
        <v>142.84640522875816</v>
      </c>
      <c r="M21" s="63">
        <f ca="1">IF($R21=0,0,MAX(OFFSET(DataSheet!$L$7,$S21-$U21,0,$U21,1)))</f>
        <v>146</v>
      </c>
      <c r="N21" s="34">
        <f ca="1">IF(U21=0,0,E21/U21)</f>
        <v>13.040194000220902</v>
      </c>
      <c r="O21" s="34">
        <f ca="1">IF(J21=0,0,H21/J21)</f>
        <v>10.513790654244724</v>
      </c>
      <c r="P21" s="132">
        <f ca="1">IF(R21=0,0,VLOOKUP(C21,DistData,10))</f>
        <v>144</v>
      </c>
      <c r="R21" s="1">
        <f>IF(D21="",0,D21*60)</f>
        <v>3720</v>
      </c>
      <c r="S21">
        <f>IF(R21=0,0,VLOOKUP(R21*1000,StrokeData2,12))</f>
        <v>1167</v>
      </c>
      <c r="T21" s="1">
        <f>IF(R21=0,0,R21-R20)</f>
        <v>960</v>
      </c>
      <c r="U21">
        <f>IF(R21=0,0,S21-S20)</f>
        <v>306</v>
      </c>
      <c r="AD21">
        <v>2</v>
      </c>
      <c r="AE21">
        <f>SUM(AD$6:AD21)</f>
        <v>40</v>
      </c>
      <c r="AH21">
        <v>1</v>
      </c>
      <c r="AI21">
        <f>SUM(AH$6:AH21)</f>
        <v>32</v>
      </c>
      <c r="AK21" s="51">
        <v>18</v>
      </c>
    </row>
    <row r="22" spans="2:37">
      <c r="B22">
        <f t="shared" ca="1" si="8"/>
        <v>0</v>
      </c>
      <c r="C22" s="52">
        <f ca="1">IF(R22=0,0,OFFSET(DataSheet!$C$6,S22,0,1,1)+(R22-OFFSET(DataSheet!$B$6,S22,0,1,1)/1000)/OFFSET(DataSheet!$D$6,S22,0,1,1))</f>
        <v>0</v>
      </c>
      <c r="D22" s="51"/>
      <c r="E22" s="52">
        <f ca="1">IF(C22-C21&lt;0,0,C22-C21)</f>
        <v>0</v>
      </c>
      <c r="F22" s="54">
        <f>IF(R22=0,0,(D22-D21)/60/24)</f>
        <v>0</v>
      </c>
      <c r="G22" s="18">
        <f>IF(R22=0,0,F22/E22*500)</f>
        <v>0</v>
      </c>
      <c r="H22" s="19">
        <f>IF(R22=0,0,2.8/(G22*60*24*60/500)^3)</f>
        <v>0</v>
      </c>
      <c r="I22" s="63">
        <f ca="1">IF(R22=0,0,MAX(OFFSET(DataSheet!$F$7,0,0,U22,1)))</f>
        <v>0</v>
      </c>
      <c r="J22" s="19">
        <f>IF(R22=0,0,U22/(T22/60))</f>
        <v>0</v>
      </c>
      <c r="K22" s="63">
        <f ca="1">IF($R22=0,0,MIN(OFFSET(DataSheet!$L$7,$S22-$U22,0,$U22,1)))</f>
        <v>0</v>
      </c>
      <c r="L22" s="63">
        <f ca="1">IF($R22=0,0,AVERAGE(OFFSET(DataSheet!$L$7,$S22-$U22,0,$U22,1)))</f>
        <v>0</v>
      </c>
      <c r="M22" s="63">
        <f ca="1">IF($R22=0,0,MAX(OFFSET(DataSheet!$L$7,$S22-$U22,0,$U22,1)))</f>
        <v>0</v>
      </c>
      <c r="N22" s="34">
        <f>IF(U22=0,0,E22/U22)</f>
        <v>0</v>
      </c>
      <c r="O22" s="34">
        <f>IF(J22=0,0,H22/J22)</f>
        <v>0</v>
      </c>
      <c r="P22" s="132">
        <f>IF(R22=0,0,VLOOKUP(C22,DistData,10))</f>
        <v>0</v>
      </c>
      <c r="R22" s="1">
        <f>IF(D22="",0,D22*60)</f>
        <v>0</v>
      </c>
      <c r="S22">
        <f>IF(R22=0,0,VLOOKUP(R22*1000,StrokeData2,12))</f>
        <v>0</v>
      </c>
      <c r="T22" s="1">
        <f>IF(R22=0,0,R22-R21)</f>
        <v>0</v>
      </c>
      <c r="U22">
        <f>IF(R22=0,0,S22-S21)</f>
        <v>0</v>
      </c>
      <c r="AD22">
        <v>1</v>
      </c>
      <c r="AE22">
        <f>SUM(AD$6:AD22)</f>
        <v>41</v>
      </c>
      <c r="AH22">
        <v>3</v>
      </c>
      <c r="AI22">
        <f>SUM(AH$6:AH22)</f>
        <v>35</v>
      </c>
      <c r="AK22" s="51">
        <v>20</v>
      </c>
    </row>
    <row r="23" spans="2:37">
      <c r="B23">
        <f t="shared" ca="1" si="8"/>
        <v>0</v>
      </c>
      <c r="C23" s="52">
        <f ca="1">IF(R23=0,0,OFFSET(DataSheet!$C$6,S23,0,1,1)+(R23-OFFSET(DataSheet!$B$6,S23,0,1,1)/1000)/OFFSET(DataSheet!$D$6,S23,0,1,1))</f>
        <v>0</v>
      </c>
      <c r="D23" s="51"/>
      <c r="E23" s="52">
        <f ca="1">IF(C23-C22&lt;0,0,C23-C22)</f>
        <v>0</v>
      </c>
      <c r="F23" s="54">
        <f>IF(R23=0,0,(D23-D22)/60/24)</f>
        <v>0</v>
      </c>
      <c r="G23" s="18">
        <f>IF(R23=0,0,F23/E23*500)</f>
        <v>0</v>
      </c>
      <c r="H23" s="19">
        <f>IF(R23=0,0,2.8/(G23*60*24*60/500)^3)</f>
        <v>0</v>
      </c>
      <c r="I23" s="63">
        <f ca="1">IF(R23=0,0,MAX(OFFSET(DataSheet!$F$7,0,0,U23,1)))</f>
        <v>0</v>
      </c>
      <c r="J23" s="19">
        <f>IF(R23=0,0,U23/(T23/60))</f>
        <v>0</v>
      </c>
      <c r="K23" s="63">
        <f ca="1">IF($R23=0,0,MIN(OFFSET(DataSheet!$L$7,$S23-$U23,0,$U23,1)))</f>
        <v>0</v>
      </c>
      <c r="L23" s="63">
        <f ca="1">IF($R23=0,0,AVERAGE(OFFSET(DataSheet!$L$7,$S23-$U23,0,$U23,1)))</f>
        <v>0</v>
      </c>
      <c r="M23" s="63">
        <f ca="1">IF($R23=0,0,MAX(OFFSET(DataSheet!$L$7,$S23-$U23,0,$U23,1)))</f>
        <v>0</v>
      </c>
      <c r="N23" s="34">
        <f>IF(U23=0,0,E23/U23)</f>
        <v>0</v>
      </c>
      <c r="O23" s="34">
        <f>IF(J23=0,0,H23/J23)</f>
        <v>0</v>
      </c>
      <c r="P23" s="132">
        <f>IF(R23=0,0,VLOOKUP(C23,DistData,10))</f>
        <v>0</v>
      </c>
      <c r="R23" s="1">
        <f>IF(D23="",0,D23*60)</f>
        <v>0</v>
      </c>
      <c r="S23">
        <f>IF(R23=0,0,VLOOKUP(R23*1000,StrokeData2,12))</f>
        <v>0</v>
      </c>
      <c r="T23" s="1">
        <f>IF(R23=0,0,R23-R22)</f>
        <v>0</v>
      </c>
      <c r="U23">
        <f>IF(R23=0,0,S23-S22)</f>
        <v>0</v>
      </c>
      <c r="AD23">
        <v>1</v>
      </c>
      <c r="AE23">
        <f>SUM(AD$6:AD23)</f>
        <v>42</v>
      </c>
      <c r="AH23">
        <v>1</v>
      </c>
      <c r="AI23">
        <f>SUM(AH$6:AH23)</f>
        <v>36</v>
      </c>
      <c r="AK23" s="51">
        <v>22</v>
      </c>
    </row>
    <row r="24" spans="2:37">
      <c r="B24">
        <f t="shared" ca="1" si="8"/>
        <v>0</v>
      </c>
      <c r="C24" s="52">
        <f ca="1">IF(R24=0,0,OFFSET(DataSheet!$C$6,S24,0,1,1)+(R24-OFFSET(DataSheet!$B$6,S24,0,1,1)/1000)/OFFSET(DataSheet!$D$6,S24,0,1,1))</f>
        <v>0</v>
      </c>
      <c r="D24" s="51"/>
      <c r="E24" s="52">
        <f ca="1">IF(C24-C23&lt;0,0,C24-C23)</f>
        <v>0</v>
      </c>
      <c r="F24" s="54">
        <f>IF(R24=0,0,(D24-D23)/60/24)</f>
        <v>0</v>
      </c>
      <c r="G24" s="18">
        <f>IF(R24=0,0,F24/E24*500)</f>
        <v>0</v>
      </c>
      <c r="H24" s="19">
        <f>IF(R24=0,0,2.8/(G24*60*24*60/500)^3)</f>
        <v>0</v>
      </c>
      <c r="I24" s="63">
        <f ca="1">IF(R24=0,0,MAX(OFFSET(DataSheet!$F$7,0,0,U24,1)))</f>
        <v>0</v>
      </c>
      <c r="J24" s="19">
        <f>IF(R24=0,0,U24/(T24/60))</f>
        <v>0</v>
      </c>
      <c r="K24" s="63">
        <f ca="1">IF($R24=0,0,MIN(OFFSET(DataSheet!$L$7,$S24-$U24,0,$U24,1)))</f>
        <v>0</v>
      </c>
      <c r="L24" s="63">
        <f ca="1">IF($R24=0,0,AVERAGE(OFFSET(DataSheet!$L$7,$S24-$U24,0,$U24,1)))</f>
        <v>0</v>
      </c>
      <c r="M24" s="63">
        <f ca="1">IF($R24=0,0,MAX(OFFSET(DataSheet!$L$7,$S24-$U24,0,$U24,1)))</f>
        <v>0</v>
      </c>
      <c r="N24" s="34">
        <f>IF(U24=0,0,E24/U24)</f>
        <v>0</v>
      </c>
      <c r="O24" s="34">
        <f>IF(J24=0,0,H24/J24)</f>
        <v>0</v>
      </c>
      <c r="P24" s="132">
        <f>IF(R24=0,0,VLOOKUP(C24,DistData,10))</f>
        <v>0</v>
      </c>
      <c r="R24" s="1">
        <f>IF(D24="",0,D24*60)</f>
        <v>0</v>
      </c>
      <c r="S24">
        <f>IF(R24=0,0,VLOOKUP(R24*1000,StrokeData2,12))</f>
        <v>0</v>
      </c>
      <c r="T24" s="1">
        <f>IF(R24=0,0,R24-R23)</f>
        <v>0</v>
      </c>
      <c r="U24">
        <f>IF(R24=0,0,S24-S23)</f>
        <v>0</v>
      </c>
      <c r="AD24">
        <v>4</v>
      </c>
      <c r="AE24">
        <f>SUM(AD$6:AD24)</f>
        <v>46</v>
      </c>
      <c r="AH24">
        <v>3</v>
      </c>
      <c r="AI24">
        <f>SUM(AH$6:AH24)</f>
        <v>39</v>
      </c>
      <c r="AK24" s="51">
        <v>24</v>
      </c>
    </row>
    <row r="25" spans="2:37">
      <c r="B25">
        <f t="shared" ca="1" si="8"/>
        <v>0</v>
      </c>
      <c r="C25" s="52">
        <f ca="1">IF(R25=0,0,OFFSET(DataSheet!$C$6,S25,0,1,1)+(R25-OFFSET(DataSheet!$B$6,S25,0,1,1)/1000)/OFFSET(DataSheet!$D$6,S25,0,1,1))</f>
        <v>0</v>
      </c>
      <c r="D25" s="51"/>
      <c r="E25" s="52">
        <f ca="1">IF(C25-C24&lt;0,0,C25-C24)</f>
        <v>0</v>
      </c>
      <c r="F25" s="54">
        <f>IF(R25=0,0,(D25-D24)/60/24)</f>
        <v>0</v>
      </c>
      <c r="G25" s="18">
        <f>IF(R25=0,0,F25/E25*500)</f>
        <v>0</v>
      </c>
      <c r="H25" s="19">
        <f>IF(R25=0,0,2.8/(G25*60*24*60/500)^3)</f>
        <v>0</v>
      </c>
      <c r="I25" s="63">
        <f ca="1">IF(R25=0,0,MAX(OFFSET(DataSheet!$F$7,0,0,U25,1)))</f>
        <v>0</v>
      </c>
      <c r="J25" s="19">
        <f>IF(R25=0,0,U25/(T25/60))</f>
        <v>0</v>
      </c>
      <c r="K25" s="63">
        <f ca="1">IF($R25=0,0,MIN(OFFSET(DataSheet!$L$7,$S25-$U25,0,$U25,1)))</f>
        <v>0</v>
      </c>
      <c r="L25" s="63">
        <f ca="1">IF($R25=0,0,AVERAGE(OFFSET(DataSheet!$L$7,$S25-$U25,0,$U25,1)))</f>
        <v>0</v>
      </c>
      <c r="M25" s="63">
        <f ca="1">IF($R25=0,0,MAX(OFFSET(DataSheet!$L$7,$S25-$U25,0,$U25,1)))</f>
        <v>0</v>
      </c>
      <c r="N25" s="34">
        <f>IF(U25=0,0,E25/U25)</f>
        <v>0</v>
      </c>
      <c r="O25" s="34">
        <f>IF(J25=0,0,H25/J25)</f>
        <v>0</v>
      </c>
      <c r="P25" s="132">
        <f>IF(R25=0,0,VLOOKUP(C25,DistData,10))</f>
        <v>0</v>
      </c>
      <c r="R25" s="1">
        <f>IF(D25="",0,D25*60)</f>
        <v>0</v>
      </c>
      <c r="S25">
        <f>IF(R25=0,0,VLOOKUP(R25*1000,StrokeData2,12))</f>
        <v>0</v>
      </c>
      <c r="T25" s="1">
        <f>IF(R25=0,0,R25-R24)</f>
        <v>0</v>
      </c>
      <c r="U25">
        <f>IF(R25=0,0,S25-S24)</f>
        <v>0</v>
      </c>
      <c r="AD25">
        <v>3</v>
      </c>
      <c r="AE25">
        <f>SUM(AD$6:AD25)</f>
        <v>49</v>
      </c>
      <c r="AH25">
        <v>1</v>
      </c>
      <c r="AI25">
        <f>SUM(AH$6:AH25)</f>
        <v>40</v>
      </c>
      <c r="AK25" s="51">
        <v>26</v>
      </c>
    </row>
    <row r="26" spans="2:37">
      <c r="B26">
        <f t="shared" ca="1" si="8"/>
        <v>0</v>
      </c>
      <c r="C26" s="52">
        <f ca="1">IF(R26=0,0,OFFSET(DataSheet!$C$6,S26,0,1,1)+(R26-OFFSET(DataSheet!$B$6,S26,0,1,1)/1000)/OFFSET(DataSheet!$D$6,S26,0,1,1))</f>
        <v>0</v>
      </c>
      <c r="D26" s="51"/>
      <c r="E26" s="52">
        <f ca="1">IF(C26-C25&lt;0,0,C26-C25)</f>
        <v>0</v>
      </c>
      <c r="F26" s="54">
        <f>IF(R26=0,0,(D26-D25)/60/24)</f>
        <v>0</v>
      </c>
      <c r="G26" s="18">
        <f>IF(R26=0,0,F26/E26*500)</f>
        <v>0</v>
      </c>
      <c r="H26" s="19">
        <f>IF(R26=0,0,2.8/(G26*60*24*60/500)^3)</f>
        <v>0</v>
      </c>
      <c r="I26" s="63">
        <f ca="1">IF(R26=0,0,MAX(OFFSET(DataSheet!$F$7,0,0,U26,1)))</f>
        <v>0</v>
      </c>
      <c r="J26" s="19">
        <f>IF(R26=0,0,U26/(T26/60))</f>
        <v>0</v>
      </c>
      <c r="K26" s="63">
        <f ca="1">IF($R26=0,0,MIN(OFFSET(DataSheet!$L$7,$S26-$U26,0,$U26,1)))</f>
        <v>0</v>
      </c>
      <c r="L26" s="63">
        <f ca="1">IF($R26=0,0,AVERAGE(OFFSET(DataSheet!$L$7,$S26-$U26,0,$U26,1)))</f>
        <v>0</v>
      </c>
      <c r="M26" s="63">
        <f ca="1">IF($R26=0,0,MAX(OFFSET(DataSheet!$L$7,$S26-$U26,0,$U26,1)))</f>
        <v>0</v>
      </c>
      <c r="N26" s="34">
        <f>IF(U26=0,0,E26/U26)</f>
        <v>0</v>
      </c>
      <c r="O26" s="34">
        <f>IF(J26=0,0,H26/J26)</f>
        <v>0</v>
      </c>
      <c r="P26" s="132">
        <f>IF(R26=0,0,VLOOKUP(C26,DistData,10))</f>
        <v>0</v>
      </c>
      <c r="R26" s="1">
        <f>IF(D26="",0,D26*60)</f>
        <v>0</v>
      </c>
      <c r="S26">
        <f>IF(R26=0,0,VLOOKUP(R26*1000,StrokeData2,12))</f>
        <v>0</v>
      </c>
      <c r="T26" s="1">
        <f>IF(R26=0,0,R26-R25)</f>
        <v>0</v>
      </c>
      <c r="U26">
        <f>IF(R26=0,0,S26-S25)</f>
        <v>0</v>
      </c>
      <c r="AD26">
        <v>2</v>
      </c>
      <c r="AE26">
        <f>SUM(AD$6:AD26)</f>
        <v>51</v>
      </c>
      <c r="AH26">
        <v>3</v>
      </c>
      <c r="AI26">
        <f>SUM(AH$6:AH26)</f>
        <v>43</v>
      </c>
      <c r="AK26" s="51">
        <v>28</v>
      </c>
    </row>
    <row r="27" spans="2:37">
      <c r="B27">
        <f t="shared" ca="1" si="8"/>
        <v>0</v>
      </c>
      <c r="C27" s="52">
        <f ca="1">IF(R27=0,0,OFFSET(DataSheet!$C$6,S27,0,1,1)+(R27-OFFSET(DataSheet!$B$6,S27,0,1,1)/1000)/OFFSET(DataSheet!$D$6,S27,0,1,1))</f>
        <v>0</v>
      </c>
      <c r="D27" s="51"/>
      <c r="E27" s="52">
        <f ca="1">IF(C27-C26&lt;0,0,C27-C26)</f>
        <v>0</v>
      </c>
      <c r="F27" s="54">
        <f>IF(R27=0,0,(D27-D26)/60/24)</f>
        <v>0</v>
      </c>
      <c r="G27" s="18">
        <f>IF(R27=0,0,F27/E27*500)</f>
        <v>0</v>
      </c>
      <c r="H27" s="19">
        <f>IF(R27=0,0,2.8/(G27*60*24*60/500)^3)</f>
        <v>0</v>
      </c>
      <c r="I27" s="63">
        <f ca="1">IF(R27=0,0,MAX(OFFSET(DataSheet!$F$7,0,0,U27,1)))</f>
        <v>0</v>
      </c>
      <c r="J27" s="19">
        <f>IF(R27=0,0,U27/(T27/60))</f>
        <v>0</v>
      </c>
      <c r="K27" s="63">
        <f ca="1">IF($R27=0,0,MIN(OFFSET(DataSheet!$L$7,$S27-$U27,0,$U27,1)))</f>
        <v>0</v>
      </c>
      <c r="L27" s="63">
        <f ca="1">IF($R27=0,0,AVERAGE(OFFSET(DataSheet!$L$7,$S27-$U27,0,$U27,1)))</f>
        <v>0</v>
      </c>
      <c r="M27" s="63">
        <f ca="1">IF($R27=0,0,MAX(OFFSET(DataSheet!$L$7,$S27-$U27,0,$U27,1)))</f>
        <v>0</v>
      </c>
      <c r="N27" s="34">
        <f>IF(U27=0,0,E27/U27)</f>
        <v>0</v>
      </c>
      <c r="O27" s="34">
        <f>IF(J27=0,0,H27/J27)</f>
        <v>0</v>
      </c>
      <c r="P27" s="132">
        <f>IF(R27=0,0,VLOOKUP(C27,DistData,10))</f>
        <v>0</v>
      </c>
      <c r="R27" s="1">
        <f>IF(D27="",0,D27*60)</f>
        <v>0</v>
      </c>
      <c r="S27">
        <f>IF(R27=0,0,VLOOKUP(R27*1000,StrokeData2,12))</f>
        <v>0</v>
      </c>
      <c r="T27" s="1">
        <f>IF(R27=0,0,R27-R26)</f>
        <v>0</v>
      </c>
      <c r="U27">
        <f>IF(R27=0,0,S27-S26)</f>
        <v>0</v>
      </c>
      <c r="AD27">
        <v>1</v>
      </c>
      <c r="AE27">
        <f>SUM(AD$6:AD27)</f>
        <v>52</v>
      </c>
      <c r="AH27">
        <v>1</v>
      </c>
      <c r="AI27">
        <f>SUM(AH$6:AH27)</f>
        <v>44</v>
      </c>
      <c r="AK27" s="51">
        <v>30</v>
      </c>
    </row>
    <row r="28" spans="2:37">
      <c r="B28">
        <f t="shared" ca="1" si="8"/>
        <v>0</v>
      </c>
      <c r="C28" s="52">
        <f ca="1">IF(R28=0,0,OFFSET(DataSheet!$C$6,S28,0,1,1)+(R28-OFFSET(DataSheet!$B$6,S28,0,1,1)/1000)/OFFSET(DataSheet!$D$6,S28,0,1,1))</f>
        <v>0</v>
      </c>
      <c r="D28" s="51"/>
      <c r="E28" s="52">
        <f ca="1">IF(C28-C27&lt;0,0,C28-C27)</f>
        <v>0</v>
      </c>
      <c r="F28" s="54">
        <f>IF(R28=0,0,(D28-D27)/60/24)</f>
        <v>0</v>
      </c>
      <c r="G28" s="18">
        <f>IF(R28=0,0,F28/E28*500)</f>
        <v>0</v>
      </c>
      <c r="H28" s="19">
        <f>IF(R28=0,0,2.8/(G28*60*24*60/500)^3)</f>
        <v>0</v>
      </c>
      <c r="I28" s="63">
        <f ca="1">IF(R28=0,0,MAX(OFFSET(DataSheet!$F$7,0,0,U28,1)))</f>
        <v>0</v>
      </c>
      <c r="J28" s="19">
        <f>IF(R28=0,0,U28/(T28/60))</f>
        <v>0</v>
      </c>
      <c r="K28" s="63">
        <f ca="1">IF($R28=0,0,MIN(OFFSET(DataSheet!$L$7,$S28-$U28,0,$U28,1)))</f>
        <v>0</v>
      </c>
      <c r="L28" s="63">
        <f ca="1">IF($R28=0,0,AVERAGE(OFFSET(DataSheet!$L$7,$S28-$U28,0,$U28,1)))</f>
        <v>0</v>
      </c>
      <c r="M28" s="63">
        <f ca="1">IF($R28=0,0,MAX(OFFSET(DataSheet!$L$7,$S28-$U28,0,$U28,1)))</f>
        <v>0</v>
      </c>
      <c r="N28" s="34">
        <f>IF(U28=0,0,E28/U28)</f>
        <v>0</v>
      </c>
      <c r="O28" s="34">
        <f>IF(J28=0,0,H28/J28)</f>
        <v>0</v>
      </c>
      <c r="P28" s="132">
        <f>IF(R28=0,0,VLOOKUP(C28,DistData,10))</f>
        <v>0</v>
      </c>
      <c r="R28" s="1">
        <f>IF(D28="",0,D28*60)</f>
        <v>0</v>
      </c>
      <c r="S28">
        <f>IF(R28=0,0,VLOOKUP(R28*1000,StrokeData2,12))</f>
        <v>0</v>
      </c>
      <c r="T28" s="1">
        <f>IF(R28=0,0,R28-R27)</f>
        <v>0</v>
      </c>
      <c r="U28">
        <f>IF(R28=0,0,S28-S27)</f>
        <v>0</v>
      </c>
      <c r="AD28">
        <v>4</v>
      </c>
      <c r="AE28">
        <f>SUM(AD$6:AD28)</f>
        <v>56</v>
      </c>
      <c r="AH28">
        <v>3</v>
      </c>
      <c r="AI28">
        <f>SUM(AH$6:AH28)</f>
        <v>47</v>
      </c>
      <c r="AK28" s="51">
        <v>33</v>
      </c>
    </row>
    <row r="29" spans="2:37">
      <c r="B29">
        <f t="shared" ca="1" si="8"/>
        <v>0</v>
      </c>
      <c r="C29" s="52">
        <f ca="1">IF(R29=0,0,OFFSET(DataSheet!$C$6,S29,0,1,1)+(R29-OFFSET(DataSheet!$B$6,S29,0,1,1)/1000)/OFFSET(DataSheet!$D$6,S29,0,1,1))</f>
        <v>0</v>
      </c>
      <c r="D29" s="51"/>
      <c r="E29" s="52">
        <f ca="1">IF(C29-C28&lt;0,0,C29-C28)</f>
        <v>0</v>
      </c>
      <c r="F29" s="54">
        <f>IF(R29=0,0,(D29-D28)/60/24)</f>
        <v>0</v>
      </c>
      <c r="G29" s="18">
        <f>IF(R29=0,0,F29/E29*500)</f>
        <v>0</v>
      </c>
      <c r="H29" s="19">
        <f>IF(R29=0,0,2.8/(G29*60*24*60/500)^3)</f>
        <v>0</v>
      </c>
      <c r="I29" s="63">
        <f ca="1">IF(R29=0,0,MAX(OFFSET(DataSheet!$F$7,0,0,U29,1)))</f>
        <v>0</v>
      </c>
      <c r="J29" s="19">
        <f>IF(R29=0,0,U29/(T29/60))</f>
        <v>0</v>
      </c>
      <c r="K29" s="63">
        <f ca="1">IF($R29=0,0,MIN(OFFSET(DataSheet!$L$7,$S29-$U29,0,$U29,1)))</f>
        <v>0</v>
      </c>
      <c r="L29" s="63">
        <f ca="1">IF($R29=0,0,AVERAGE(OFFSET(DataSheet!$L$7,$S29-$U29,0,$U29,1)))</f>
        <v>0</v>
      </c>
      <c r="M29" s="63">
        <f ca="1">IF($R29=0,0,MAX(OFFSET(DataSheet!$L$7,$S29-$U29,0,$U29,1)))</f>
        <v>0</v>
      </c>
      <c r="N29" s="34">
        <f>IF(U29=0,0,E29/U29)</f>
        <v>0</v>
      </c>
      <c r="O29" s="34">
        <f>IF(J29=0,0,H29/J29)</f>
        <v>0</v>
      </c>
      <c r="P29" s="132">
        <f>IF(R29=0,0,VLOOKUP(C29,DistData,10))</f>
        <v>0</v>
      </c>
      <c r="R29" s="1">
        <f>IF(D29="",0,D29*60)</f>
        <v>0</v>
      </c>
      <c r="S29">
        <f>IF(R29=0,0,VLOOKUP(R29*1000,StrokeData2,12))</f>
        <v>0</v>
      </c>
      <c r="T29" s="1">
        <f>IF(R29=0,0,R29-R28)</f>
        <v>0</v>
      </c>
      <c r="U29">
        <f>IF(R29=0,0,S29-S28)</f>
        <v>0</v>
      </c>
      <c r="AD29">
        <v>3</v>
      </c>
      <c r="AE29">
        <f>SUM(AD$6:AD29)</f>
        <v>59</v>
      </c>
      <c r="AH29">
        <v>1</v>
      </c>
      <c r="AI29">
        <f>SUM(AH$6:AH29)</f>
        <v>48</v>
      </c>
      <c r="AK29" s="51">
        <v>36</v>
      </c>
    </row>
    <row r="30" spans="2:37">
      <c r="B30">
        <f t="shared" ca="1" si="8"/>
        <v>0</v>
      </c>
      <c r="C30" s="52">
        <f ca="1">IF(R30=0,0,OFFSET(DataSheet!$C$6,S30,0,1,1)+(R30-OFFSET(DataSheet!$B$6,S30,0,1,1)/1000)/OFFSET(DataSheet!$D$6,S30,0,1,1))</f>
        <v>0</v>
      </c>
      <c r="D30" s="51"/>
      <c r="E30" s="52">
        <f ca="1">IF(C30-C29&lt;0,0,C30-C29)</f>
        <v>0</v>
      </c>
      <c r="F30" s="54">
        <f>IF(R30=0,0,(D30-D29)/60/24)</f>
        <v>0</v>
      </c>
      <c r="G30" s="18">
        <f>IF(R30=0,0,F30/E30*500)</f>
        <v>0</v>
      </c>
      <c r="H30" s="19">
        <f>IF(R30=0,0,2.8/(G30*60*24*60/500)^3)</f>
        <v>0</v>
      </c>
      <c r="I30" s="63">
        <f ca="1">IF(R30=0,0,MAX(OFFSET(DataSheet!$F$7,0,0,U30,1)))</f>
        <v>0</v>
      </c>
      <c r="J30" s="19">
        <f>IF(R30=0,0,U30/(T30/60))</f>
        <v>0</v>
      </c>
      <c r="K30" s="63">
        <f ca="1">IF($R30=0,0,MIN(OFFSET(DataSheet!$L$7,$S30-$U30,0,$U30,1)))</f>
        <v>0</v>
      </c>
      <c r="L30" s="63">
        <f ca="1">IF($R30=0,0,AVERAGE(OFFSET(DataSheet!$L$7,$S30-$U30,0,$U30,1)))</f>
        <v>0</v>
      </c>
      <c r="M30" s="63">
        <f ca="1">IF($R30=0,0,MAX(OFFSET(DataSheet!$L$7,$S30-$U30,0,$U30,1)))</f>
        <v>0</v>
      </c>
      <c r="N30" s="34">
        <f>IF(U30=0,0,E30/U30)</f>
        <v>0</v>
      </c>
      <c r="O30" s="34">
        <f>IF(J30=0,0,H30/J30)</f>
        <v>0</v>
      </c>
      <c r="P30" s="132">
        <f>IF(R30=0,0,VLOOKUP(C30,DistData,10))</f>
        <v>0</v>
      </c>
      <c r="R30" s="1">
        <f>IF(D30="",0,D30*60)</f>
        <v>0</v>
      </c>
      <c r="S30">
        <f>IF(R30=0,0,VLOOKUP(R30*1000,StrokeData2,12))</f>
        <v>0</v>
      </c>
      <c r="T30" s="1">
        <f>IF(R30=0,0,R30-R29)</f>
        <v>0</v>
      </c>
      <c r="U30">
        <f>IF(R30=0,0,S30-S29)</f>
        <v>0</v>
      </c>
      <c r="AD30">
        <v>2</v>
      </c>
      <c r="AE30">
        <f>SUM(AD$6:AD30)</f>
        <v>61</v>
      </c>
      <c r="AH30">
        <v>3</v>
      </c>
      <c r="AI30">
        <f>SUM(AH$6:AH30)</f>
        <v>51</v>
      </c>
      <c r="AK30" s="51">
        <v>39</v>
      </c>
    </row>
    <row r="31" spans="2:37">
      <c r="B31">
        <f t="shared" ca="1" si="8"/>
        <v>0</v>
      </c>
      <c r="C31" s="52">
        <f ca="1">IF(R31=0,0,OFFSET(DataSheet!$C$6,S31,0,1,1)+(R31-OFFSET(DataSheet!$B$6,S31,0,1,1)/1000)/OFFSET(DataSheet!$D$6,S31,0,1,1))</f>
        <v>0</v>
      </c>
      <c r="D31" s="51"/>
      <c r="E31" s="52">
        <f ca="1">IF(C31-C30&lt;0,0,C31-C30)</f>
        <v>0</v>
      </c>
      <c r="F31" s="54">
        <f>IF(R31=0,0,(D31-D30)/60/24)</f>
        <v>0</v>
      </c>
      <c r="G31" s="18">
        <f>IF(R31=0,0,F31/E31*500)</f>
        <v>0</v>
      </c>
      <c r="H31" s="19">
        <f>IF(R31=0,0,2.8/(G31*60*24*60/500)^3)</f>
        <v>0</v>
      </c>
      <c r="I31" s="63">
        <f ca="1">IF(R31=0,0,MAX(OFFSET(DataSheet!$F$7,0,0,U31,1)))</f>
        <v>0</v>
      </c>
      <c r="J31" s="19">
        <f>IF(R31=0,0,U31/(T31/60))</f>
        <v>0</v>
      </c>
      <c r="K31" s="63">
        <f ca="1">IF($R31=0,0,MIN(OFFSET(DataSheet!$L$7,$S31-$U31,0,$U31,1)))</f>
        <v>0</v>
      </c>
      <c r="L31" s="63">
        <f ca="1">IF($R31=0,0,AVERAGE(OFFSET(DataSheet!$L$7,$S31-$U31,0,$U31,1)))</f>
        <v>0</v>
      </c>
      <c r="M31" s="63">
        <f ca="1">IF($R31=0,0,MAX(OFFSET(DataSheet!$L$7,$S31-$U31,0,$U31,1)))</f>
        <v>0</v>
      </c>
      <c r="N31" s="34">
        <f>IF(U31=0,0,E31/U31)</f>
        <v>0</v>
      </c>
      <c r="O31" s="34">
        <f>IF(J31=0,0,H31/J31)</f>
        <v>0</v>
      </c>
      <c r="P31" s="132">
        <f>IF(R31=0,0,VLOOKUP(C31,DistData,10))</f>
        <v>0</v>
      </c>
      <c r="R31" s="1">
        <f>IF(D31="",0,D31*60)</f>
        <v>0</v>
      </c>
      <c r="S31">
        <f>IF(R31=0,0,VLOOKUP(R31*1000,StrokeData2,12))</f>
        <v>0</v>
      </c>
      <c r="T31" s="1">
        <f>IF(R31=0,0,R31-R30)</f>
        <v>0</v>
      </c>
      <c r="U31">
        <f>IF(R31=0,0,S31-S30)</f>
        <v>0</v>
      </c>
      <c r="AD31">
        <v>1</v>
      </c>
      <c r="AE31">
        <f>SUM(AD$6:AD31)</f>
        <v>62</v>
      </c>
      <c r="AH31">
        <v>1</v>
      </c>
      <c r="AI31">
        <f>SUM(AH$6:AH31)</f>
        <v>52</v>
      </c>
      <c r="AK31" s="51">
        <v>40</v>
      </c>
    </row>
    <row r="32" spans="2:37">
      <c r="B32">
        <f t="shared" ca="1" si="8"/>
        <v>0</v>
      </c>
      <c r="C32" s="52">
        <f ca="1">IF(R32=0,0,OFFSET(DataSheet!$C$6,S32,0,1,1)+(R32-OFFSET(DataSheet!$B$6,S32,0,1,1)/1000)/OFFSET(DataSheet!$D$6,S32,0,1,1))</f>
        <v>0</v>
      </c>
      <c r="D32" s="51"/>
      <c r="E32" s="52">
        <f ca="1">IF(C32-C31&lt;0,0,C32-C31)</f>
        <v>0</v>
      </c>
      <c r="F32" s="54">
        <f>IF(R32=0,0,(D32-D31)/60/24)</f>
        <v>0</v>
      </c>
      <c r="G32" s="18">
        <f>IF(R32=0,0,F32/E32*500)</f>
        <v>0</v>
      </c>
      <c r="H32" s="19">
        <f>IF(R32=0,0,2.8/(G32*60*24*60/500)^3)</f>
        <v>0</v>
      </c>
      <c r="I32" s="63">
        <f ca="1">IF(R32=0,0,MAX(OFFSET(DataSheet!$F$7,0,0,U32,1)))</f>
        <v>0</v>
      </c>
      <c r="J32" s="19">
        <f>IF(R32=0,0,U32/(T32/60))</f>
        <v>0</v>
      </c>
      <c r="K32" s="63">
        <f ca="1">IF($R32=0,0,MIN(OFFSET(DataSheet!$L$7,$S32-$U32,0,$U32,1)))</f>
        <v>0</v>
      </c>
      <c r="L32" s="63">
        <f ca="1">IF($R32=0,0,AVERAGE(OFFSET(DataSheet!$L$7,$S32-$U32,0,$U32,1)))</f>
        <v>0</v>
      </c>
      <c r="M32" s="63">
        <f ca="1">IF($R32=0,0,MAX(OFFSET(DataSheet!$L$7,$S32-$U32,0,$U32,1)))</f>
        <v>0</v>
      </c>
      <c r="N32" s="34">
        <f>IF(U32=0,0,E32/U32)</f>
        <v>0</v>
      </c>
      <c r="O32" s="34">
        <f>IF(J32=0,0,H32/J32)</f>
        <v>0</v>
      </c>
      <c r="P32" s="132">
        <f>IF(R32=0,0,VLOOKUP(C32,DistData,10))</f>
        <v>0</v>
      </c>
      <c r="R32" s="1">
        <f>IF(D32="",0,D32*60)</f>
        <v>0</v>
      </c>
      <c r="S32">
        <f>IF(R32=0,0,VLOOKUP(R32*1000,StrokeData2,12))</f>
        <v>0</v>
      </c>
      <c r="T32" s="1">
        <f>IF(R32=0,0,R32-R31)</f>
        <v>0</v>
      </c>
      <c r="U32">
        <f>IF(R32=0,0,S32-S31)</f>
        <v>0</v>
      </c>
      <c r="AD32">
        <v>1</v>
      </c>
      <c r="AE32">
        <f>SUM(AD$6:AD32)</f>
        <v>63</v>
      </c>
      <c r="AH32">
        <v>3</v>
      </c>
      <c r="AI32">
        <f>SUM(AH$6:AH32)</f>
        <v>55</v>
      </c>
    </row>
    <row r="33" spans="2:35">
      <c r="B33">
        <f t="shared" ca="1" si="8"/>
        <v>0</v>
      </c>
      <c r="C33" s="52">
        <f ca="1">IF(R33=0,0,OFFSET(DataSheet!$C$6,S33,0,1,1)+(R33-OFFSET(DataSheet!$B$6,S33,0,1,1)/1000)/OFFSET(DataSheet!$D$6,S33,0,1,1))</f>
        <v>0</v>
      </c>
      <c r="D33" s="51"/>
      <c r="E33" s="52">
        <f ca="1">IF(C33-C32&lt;0,0,C33-C32)</f>
        <v>0</v>
      </c>
      <c r="F33" s="54">
        <f>IF(R33=0,0,(D33-D32)/60/24)</f>
        <v>0</v>
      </c>
      <c r="G33" s="18">
        <f>IF(R33=0,0,F33/E33*500)</f>
        <v>0</v>
      </c>
      <c r="H33" s="19">
        <f>IF(R33=0,0,2.8/(G33*60*24*60/500)^3)</f>
        <v>0</v>
      </c>
      <c r="I33" s="63">
        <f ca="1">IF(R33=0,0,MAX(OFFSET(DataSheet!$F$7,0,0,U33,1)))</f>
        <v>0</v>
      </c>
      <c r="J33" s="19">
        <f>IF(R33=0,0,U33/(T33/60))</f>
        <v>0</v>
      </c>
      <c r="K33" s="63">
        <f ca="1">IF($R33=0,0,MIN(OFFSET(DataSheet!$L$7,$S33-$U33,0,$U33,1)))</f>
        <v>0</v>
      </c>
      <c r="L33" s="63">
        <f ca="1">IF($R33=0,0,AVERAGE(OFFSET(DataSheet!$L$7,$S33-$U33,0,$U33,1)))</f>
        <v>0</v>
      </c>
      <c r="M33" s="63">
        <f ca="1">IF($R33=0,0,MAX(OFFSET(DataSheet!$L$7,$S33-$U33,0,$U33,1)))</f>
        <v>0</v>
      </c>
      <c r="N33" s="34">
        <f>IF(U33=0,0,E33/U33)</f>
        <v>0</v>
      </c>
      <c r="O33" s="34">
        <f>IF(J33=0,0,H33/J33)</f>
        <v>0</v>
      </c>
      <c r="P33" s="132">
        <f>IF(R33=0,0,VLOOKUP(C33,DistData,10))</f>
        <v>0</v>
      </c>
      <c r="R33" s="1">
        <f>IF(D33="",0,D33*60)</f>
        <v>0</v>
      </c>
      <c r="S33">
        <f>IF(R33=0,0,VLOOKUP(R33*1000,StrokeData2,12))</f>
        <v>0</v>
      </c>
      <c r="T33" s="1">
        <f>IF(R33=0,0,R33-R32)</f>
        <v>0</v>
      </c>
      <c r="U33">
        <f>IF(R33=0,0,S33-S32)</f>
        <v>0</v>
      </c>
      <c r="AD33">
        <v>4</v>
      </c>
      <c r="AE33">
        <f>SUM(AD$6:AD33)</f>
        <v>67</v>
      </c>
      <c r="AH33">
        <v>1</v>
      </c>
      <c r="AI33">
        <f>SUM(AH$6:AH33)</f>
        <v>56</v>
      </c>
    </row>
    <row r="34" spans="2:35">
      <c r="B34">
        <f t="shared" ca="1" si="8"/>
        <v>0</v>
      </c>
      <c r="C34" s="52">
        <f ca="1">IF(R34=0,0,OFFSET(DataSheet!$C$6,S34,0,1,1)+(R34-OFFSET(DataSheet!$B$6,S34,0,1,1)/1000)/OFFSET(DataSheet!$D$6,S34,0,1,1))</f>
        <v>0</v>
      </c>
      <c r="D34" s="51"/>
      <c r="E34" s="52">
        <f ca="1">IF(C34-C33&lt;0,0,C34-C33)</f>
        <v>0</v>
      </c>
      <c r="F34" s="54">
        <f>IF(R34=0,0,(D34-D33)/60/24)</f>
        <v>0</v>
      </c>
      <c r="G34" s="18">
        <f>IF(R34=0,0,F34/E34*500)</f>
        <v>0</v>
      </c>
      <c r="H34" s="19">
        <f>IF(R34=0,0,2.8/(G34*60*24*60/500)^3)</f>
        <v>0</v>
      </c>
      <c r="I34" s="63">
        <f ca="1">IF(R34=0,0,MAX(OFFSET(DataSheet!$F$7,0,0,U34,1)))</f>
        <v>0</v>
      </c>
      <c r="J34" s="19">
        <f>IF(R34=0,0,U34/(T34/60))</f>
        <v>0</v>
      </c>
      <c r="K34" s="63">
        <f ca="1">IF($R34=0,0,MIN(OFFSET(DataSheet!$L$7,$S34-$U34,0,$U34,1)))</f>
        <v>0</v>
      </c>
      <c r="L34" s="63">
        <f ca="1">IF($R34=0,0,AVERAGE(OFFSET(DataSheet!$L$7,$S34-$U34,0,$U34,1)))</f>
        <v>0</v>
      </c>
      <c r="M34" s="63">
        <f ca="1">IF($R34=0,0,MAX(OFFSET(DataSheet!$L$7,$S34-$U34,0,$U34,1)))</f>
        <v>0</v>
      </c>
      <c r="N34" s="34">
        <f>IF(U34=0,0,E34/U34)</f>
        <v>0</v>
      </c>
      <c r="O34" s="34">
        <f>IF(J34=0,0,H34/J34)</f>
        <v>0</v>
      </c>
      <c r="P34" s="132">
        <f>IF(R34=0,0,VLOOKUP(C34,DistData,10))</f>
        <v>0</v>
      </c>
      <c r="R34" s="1">
        <f>IF(D34="",0,D34*60)</f>
        <v>0</v>
      </c>
      <c r="S34">
        <f>IF(R34=0,0,VLOOKUP(R34*1000,StrokeData2,12))</f>
        <v>0</v>
      </c>
      <c r="T34" s="1">
        <f>IF(R34=0,0,R34-R33)</f>
        <v>0</v>
      </c>
      <c r="U34">
        <f>IF(R34=0,0,S34-S33)</f>
        <v>0</v>
      </c>
      <c r="AD34">
        <v>3</v>
      </c>
      <c r="AE34">
        <f>SUM(AD$6:AD34)</f>
        <v>70</v>
      </c>
      <c r="AH34">
        <v>3</v>
      </c>
      <c r="AI34">
        <f>SUM(AH$6:AH34)</f>
        <v>59</v>
      </c>
    </row>
    <row r="35" spans="2:35">
      <c r="B35">
        <f t="shared" ca="1" si="8"/>
        <v>0</v>
      </c>
      <c r="C35" s="52">
        <f ca="1">IF(R35=0,0,OFFSET(DataSheet!$C$6,S35,0,1,1)+(R35-OFFSET(DataSheet!$B$6,S35,0,1,1)/1000)/OFFSET(DataSheet!$D$6,S35,0,1,1))</f>
        <v>0</v>
      </c>
      <c r="D35" s="51"/>
      <c r="E35" s="52">
        <f ca="1">IF(C35-C34&lt;0,0,C35-C34)</f>
        <v>0</v>
      </c>
      <c r="F35" s="54">
        <f>IF(R35=0,0,(D35-D34)/60/24)</f>
        <v>0</v>
      </c>
      <c r="G35" s="18">
        <f>IF(R35=0,0,F35/E35*500)</f>
        <v>0</v>
      </c>
      <c r="H35" s="19">
        <f>IF(R35=0,0,2.8/(G35*60*24*60/500)^3)</f>
        <v>0</v>
      </c>
      <c r="I35" s="63">
        <f ca="1">IF(R35=0,0,MAX(OFFSET(DataSheet!$F$7,0,0,U35,1)))</f>
        <v>0</v>
      </c>
      <c r="J35" s="19">
        <f>IF(R35=0,0,U35/(T35/60))</f>
        <v>0</v>
      </c>
      <c r="K35" s="63">
        <f ca="1">IF($R35=0,0,MIN(OFFSET(DataSheet!$L$7,$S35-$U35,0,$U35,1)))</f>
        <v>0</v>
      </c>
      <c r="L35" s="63">
        <f ca="1">IF($R35=0,0,AVERAGE(OFFSET(DataSheet!$L$7,$S35-$U35,0,$U35,1)))</f>
        <v>0</v>
      </c>
      <c r="M35" s="63">
        <f ca="1">IF($R35=0,0,MAX(OFFSET(DataSheet!$L$7,$S35-$U35,0,$U35,1)))</f>
        <v>0</v>
      </c>
      <c r="N35" s="34">
        <f>IF(U35=0,0,E35/U35)</f>
        <v>0</v>
      </c>
      <c r="O35" s="34">
        <f>IF(J35=0,0,H35/J35)</f>
        <v>0</v>
      </c>
      <c r="P35" s="132">
        <f>IF(R35=0,0,VLOOKUP(C35,DistData,10))</f>
        <v>0</v>
      </c>
      <c r="R35" s="1">
        <f>IF(D35="",0,D35*60)</f>
        <v>0</v>
      </c>
      <c r="S35">
        <f>IF(R35=0,0,VLOOKUP(R35*1000,StrokeData2,12))</f>
        <v>0</v>
      </c>
      <c r="T35" s="1">
        <f>IF(R35=0,0,R35-R34)</f>
        <v>0</v>
      </c>
      <c r="U35">
        <f>IF(R35=0,0,S35-S34)</f>
        <v>0</v>
      </c>
      <c r="AD35">
        <v>2</v>
      </c>
      <c r="AE35">
        <f>SUM(AD$6:AD35)</f>
        <v>72</v>
      </c>
      <c r="AH35">
        <v>1</v>
      </c>
      <c r="AI35">
        <f>SUM(AH$6:AH35)</f>
        <v>60</v>
      </c>
    </row>
    <row r="36" spans="2:35">
      <c r="B36">
        <f t="shared" ca="1" si="8"/>
        <v>0</v>
      </c>
      <c r="C36" s="52">
        <f ca="1">IF(R36=0,0,OFFSET(DataSheet!$C$6,S36,0,1,1)+(R36-OFFSET(DataSheet!$B$6,S36,0,1,1)/1000)/OFFSET(DataSheet!$D$6,S36,0,1,1))</f>
        <v>0</v>
      </c>
      <c r="D36" s="51"/>
      <c r="E36" s="52">
        <f ca="1">IF(C36-C35&lt;0,0,C36-C35)</f>
        <v>0</v>
      </c>
      <c r="F36" s="54">
        <f>IF(R36=0,0,(D36-D35)/60/24)</f>
        <v>0</v>
      </c>
      <c r="G36" s="18">
        <f>IF(R36=0,0,F36/E36*500)</f>
        <v>0</v>
      </c>
      <c r="H36" s="19">
        <f>IF(R36=0,0,2.8/(G36*60*24*60/500)^3)</f>
        <v>0</v>
      </c>
      <c r="I36" s="63">
        <f ca="1">IF(R36=0,0,MAX(OFFSET(DataSheet!$F$7,0,0,U36,1)))</f>
        <v>0</v>
      </c>
      <c r="J36" s="19">
        <f>IF(R36=0,0,U36/(T36/60))</f>
        <v>0</v>
      </c>
      <c r="K36" s="63">
        <f ca="1">IF($R36=0,0,MIN(OFFSET(DataSheet!$L$7,$S36-$U36,0,$U36,1)))</f>
        <v>0</v>
      </c>
      <c r="L36" s="63">
        <f ca="1">IF($R36=0,0,AVERAGE(OFFSET(DataSheet!$L$7,$S36-$U36,0,$U36,1)))</f>
        <v>0</v>
      </c>
      <c r="M36" s="63">
        <f ca="1">IF($R36=0,0,MAX(OFFSET(DataSheet!$L$7,$S36-$U36,0,$U36,1)))</f>
        <v>0</v>
      </c>
      <c r="N36" s="34">
        <f>IF(U36=0,0,E36/U36)</f>
        <v>0</v>
      </c>
      <c r="O36" s="34">
        <f>IF(J36=0,0,H36/J36)</f>
        <v>0</v>
      </c>
      <c r="P36" s="132">
        <f>IF(R36=0,0,VLOOKUP(C36,DistData,10))</f>
        <v>0</v>
      </c>
      <c r="R36" s="1">
        <f>IF(D36="",0,D36*60)</f>
        <v>0</v>
      </c>
      <c r="S36">
        <f>IF(R36=0,0,VLOOKUP(R36*1000,StrokeData2,12))</f>
        <v>0</v>
      </c>
      <c r="T36" s="1">
        <f>IF(R36=0,0,R36-R35)</f>
        <v>0</v>
      </c>
      <c r="U36">
        <f>IF(R36=0,0,S36-S35)</f>
        <v>0</v>
      </c>
      <c r="AD36">
        <v>1</v>
      </c>
      <c r="AE36">
        <f>SUM(AD$6:AD36)</f>
        <v>73</v>
      </c>
    </row>
    <row r="37" spans="2:35">
      <c r="B37">
        <f t="shared" ca="1" si="8"/>
        <v>0</v>
      </c>
      <c r="C37" s="52">
        <f ca="1">IF(R37=0,0,OFFSET(DataSheet!$C$6,S37,0,1,1)+(R37-OFFSET(DataSheet!$B$6,S37,0,1,1)/1000)/OFFSET(DataSheet!$D$6,S37,0,1,1))</f>
        <v>0</v>
      </c>
      <c r="D37" s="51"/>
      <c r="E37" s="52">
        <f ca="1">IF(C37-C36&lt;0,0,C37-C36)</f>
        <v>0</v>
      </c>
      <c r="F37" s="54">
        <f>IF(R37=0,0,(D37-D36)/60/24)</f>
        <v>0</v>
      </c>
      <c r="G37" s="18">
        <f>IF(R37=0,0,F37/E37*500)</f>
        <v>0</v>
      </c>
      <c r="H37" s="19">
        <f>IF(R37=0,0,2.8/(G37*60*24*60/500)^3)</f>
        <v>0</v>
      </c>
      <c r="I37" s="63">
        <f ca="1">IF(R37=0,0,MAX(OFFSET(DataSheet!$F$7,0,0,U37,1)))</f>
        <v>0</v>
      </c>
      <c r="J37" s="19">
        <f>IF(R37=0,0,U37/(T37/60))</f>
        <v>0</v>
      </c>
      <c r="K37" s="63">
        <f ca="1">IF($R37=0,0,MIN(OFFSET(DataSheet!$L$7,$S37-$U37,0,$U37,1)))</f>
        <v>0</v>
      </c>
      <c r="L37" s="63">
        <f ca="1">IF($R37=0,0,AVERAGE(OFFSET(DataSheet!$L$7,$S37-$U37,0,$U37,1)))</f>
        <v>0</v>
      </c>
      <c r="M37" s="63">
        <f ca="1">IF($R37=0,0,MAX(OFFSET(DataSheet!$L$7,$S37-$U37,0,$U37,1)))</f>
        <v>0</v>
      </c>
      <c r="N37" s="34">
        <f>IF(U37=0,0,E37/U37)</f>
        <v>0</v>
      </c>
      <c r="O37" s="34">
        <f>IF(J37=0,0,H37/J37)</f>
        <v>0</v>
      </c>
      <c r="P37" s="132">
        <f>IF(R37=0,0,VLOOKUP(C37,DistData,10))</f>
        <v>0</v>
      </c>
      <c r="R37" s="1">
        <f>IF(D37="",0,D37*60)</f>
        <v>0</v>
      </c>
      <c r="S37">
        <f>IF(R37=0,0,VLOOKUP(R37*1000,StrokeData2,12))</f>
        <v>0</v>
      </c>
      <c r="T37" s="1">
        <f>IF(R37=0,0,R37-R36)</f>
        <v>0</v>
      </c>
      <c r="U37">
        <f>IF(R37=0,0,S37-S36)</f>
        <v>0</v>
      </c>
      <c r="AD37">
        <v>4</v>
      </c>
      <c r="AE37">
        <f>SUM(AD$6:AD37)</f>
        <v>77</v>
      </c>
    </row>
    <row r="38" spans="2:35">
      <c r="B38">
        <f t="shared" ca="1" si="8"/>
        <v>0</v>
      </c>
      <c r="C38" s="52">
        <f ca="1">IF(R38=0,0,OFFSET(DataSheet!$C$6,S38,0,1,1)+(R38-OFFSET(DataSheet!$B$6,S38,0,1,1)/1000)/OFFSET(DataSheet!$D$6,S38,0,1,1))</f>
        <v>0</v>
      </c>
      <c r="D38" s="51"/>
      <c r="E38" s="52">
        <f ca="1">IF(C38-C37&lt;0,0,C38-C37)</f>
        <v>0</v>
      </c>
      <c r="F38" s="54">
        <f>IF(R38=0,0,(D38-D37)/60/24)</f>
        <v>0</v>
      </c>
      <c r="G38" s="18">
        <f>IF(R38=0,0,F38/E38*500)</f>
        <v>0</v>
      </c>
      <c r="H38" s="19">
        <f>IF(R38=0,0,2.8/(G38*60*24*60/500)^3)</f>
        <v>0</v>
      </c>
      <c r="I38" s="63">
        <f ca="1">IF(R38=0,0,MAX(OFFSET(DataSheet!$F$7,0,0,U38,1)))</f>
        <v>0</v>
      </c>
      <c r="J38" s="19">
        <f>IF(R38=0,0,U38/(T38/60))</f>
        <v>0</v>
      </c>
      <c r="K38" s="63">
        <f ca="1">IF($R38=0,0,MIN(OFFSET(DataSheet!$L$7,$S38-$U38,0,$U38,1)))</f>
        <v>0</v>
      </c>
      <c r="L38" s="63">
        <f ca="1">IF($R38=0,0,AVERAGE(OFFSET(DataSheet!$L$7,$S38-$U38,0,$U38,1)))</f>
        <v>0</v>
      </c>
      <c r="M38" s="63">
        <f ca="1">IF($R38=0,0,MAX(OFFSET(DataSheet!$L$7,$S38-$U38,0,$U38,1)))</f>
        <v>0</v>
      </c>
      <c r="N38" s="34">
        <f>IF(U38=0,0,E38/U38)</f>
        <v>0</v>
      </c>
      <c r="O38" s="34">
        <f>IF(J38=0,0,H38/J38)</f>
        <v>0</v>
      </c>
      <c r="P38" s="132">
        <f>IF(R38=0,0,VLOOKUP(C38,DistData,10))</f>
        <v>0</v>
      </c>
      <c r="R38" s="1">
        <f>IF(D38="",0,D38*60)</f>
        <v>0</v>
      </c>
      <c r="S38">
        <f>IF(R38=0,0,VLOOKUP(R38*1000,StrokeData2,12))</f>
        <v>0</v>
      </c>
      <c r="T38" s="1">
        <f>IF(R38=0,0,R38-R37)</f>
        <v>0</v>
      </c>
      <c r="U38">
        <f>IF(R38=0,0,S38-S37)</f>
        <v>0</v>
      </c>
      <c r="AD38">
        <v>3</v>
      </c>
      <c r="AE38">
        <f>SUM(AD$6:AD38)</f>
        <v>80</v>
      </c>
    </row>
    <row r="39" spans="2:35">
      <c r="B39">
        <f t="shared" ca="1" si="8"/>
        <v>0</v>
      </c>
      <c r="C39" s="52">
        <f ca="1">IF(R39=0,0,OFFSET(DataSheet!$C$6,S39,0,1,1)+(R39-OFFSET(DataSheet!$B$6,S39,0,1,1)/1000)/OFFSET(DataSheet!$D$6,S39,0,1,1))</f>
        <v>0</v>
      </c>
      <c r="D39" s="51"/>
      <c r="E39" s="52">
        <f ca="1">IF(C39-C38&lt;0,0,C39-C38)</f>
        <v>0</v>
      </c>
      <c r="F39" s="54">
        <f>IF(R39=0,0,(D39-D38)/60/24)</f>
        <v>0</v>
      </c>
      <c r="G39" s="18">
        <f>IF(R39=0,0,F39/E39*500)</f>
        <v>0</v>
      </c>
      <c r="H39" s="19">
        <f>IF(R39=0,0,2.8/(G39*60*24*60/500)^3)</f>
        <v>0</v>
      </c>
      <c r="I39" s="63">
        <f ca="1">IF(R39=0,0,MAX(OFFSET(DataSheet!$F$7,0,0,U39,1)))</f>
        <v>0</v>
      </c>
      <c r="J39" s="19">
        <f>IF(R39=0,0,U39/(T39/60))</f>
        <v>0</v>
      </c>
      <c r="K39" s="63">
        <f ca="1">IF($R39=0,0,MIN(OFFSET(DataSheet!$L$7,$S39-$U39,0,$U39,1)))</f>
        <v>0</v>
      </c>
      <c r="L39" s="63">
        <f ca="1">IF($R39=0,0,AVERAGE(OFFSET(DataSheet!$L$7,$S39-$U39,0,$U39,1)))</f>
        <v>0</v>
      </c>
      <c r="M39" s="63">
        <f ca="1">IF($R39=0,0,MAX(OFFSET(DataSheet!$L$7,$S39-$U39,0,$U39,1)))</f>
        <v>0</v>
      </c>
      <c r="N39" s="34">
        <f>IF(U39=0,0,E39/U39)</f>
        <v>0</v>
      </c>
      <c r="O39" s="34">
        <f>IF(J39=0,0,H39/J39)</f>
        <v>0</v>
      </c>
      <c r="P39" s="132">
        <f>IF(R39=0,0,VLOOKUP(C39,DistData,10))</f>
        <v>0</v>
      </c>
      <c r="Q39" s="119"/>
      <c r="R39" s="1">
        <f>IF(D39="",0,D39*60)</f>
        <v>0</v>
      </c>
      <c r="S39">
        <f>IF(R39=0,0,VLOOKUP(R39*1000,StrokeData2,12))</f>
        <v>0</v>
      </c>
      <c r="T39" s="1">
        <f>IF(R39=0,0,R39-R38)</f>
        <v>0</v>
      </c>
      <c r="U39">
        <f>IF(R39=0,0,S39-S38)</f>
        <v>0</v>
      </c>
      <c r="AD39">
        <v>2</v>
      </c>
      <c r="AE39">
        <f>SUM(AD$6:AD39)</f>
        <v>82</v>
      </c>
    </row>
    <row r="40" spans="2:35">
      <c r="B40">
        <f t="shared" ca="1" si="8"/>
        <v>0</v>
      </c>
      <c r="C40" s="52">
        <f ca="1">IF(R40=0,0,OFFSET(DataSheet!$C$6,S40,0,1,1)+(R40-OFFSET(DataSheet!$B$6,S40,0,1,1)/1000)/OFFSET(DataSheet!$D$6,S40,0,1,1))</f>
        <v>0</v>
      </c>
      <c r="D40" s="51"/>
      <c r="E40" s="52">
        <f ca="1">IF(C40-C39&lt;0,0,C40-C39)</f>
        <v>0</v>
      </c>
      <c r="F40" s="54">
        <f>IF(R40=0,0,(D40-D39)/60/24)</f>
        <v>0</v>
      </c>
      <c r="G40" s="18">
        <f>IF(R40=0,0,F40/E40*500)</f>
        <v>0</v>
      </c>
      <c r="H40" s="19">
        <f>IF(R40=0,0,2.8/(G40*60*24*60/500)^3)</f>
        <v>0</v>
      </c>
      <c r="I40" s="63">
        <f ca="1">IF(R40=0,0,MAX(OFFSET(DataSheet!$F$7,0,0,U40,1)))</f>
        <v>0</v>
      </c>
      <c r="J40" s="19">
        <f>IF(R40=0,0,U40/(T40/60))</f>
        <v>0</v>
      </c>
      <c r="K40" s="63">
        <f ca="1">IF($R40=0,0,MIN(OFFSET(DataSheet!$L$7,$S40-$U40,0,$U40,1)))</f>
        <v>0</v>
      </c>
      <c r="L40" s="63">
        <f ca="1">IF($R40=0,0,AVERAGE(OFFSET(DataSheet!$L$7,$S40-$U40,0,$U40,1)))</f>
        <v>0</v>
      </c>
      <c r="M40" s="63">
        <f ca="1">IF($R40=0,0,MAX(OFFSET(DataSheet!$L$7,$S40-$U40,0,$U40,1)))</f>
        <v>0</v>
      </c>
      <c r="N40" s="34">
        <f>IF(U40=0,0,E40/U40)</f>
        <v>0</v>
      </c>
      <c r="O40" s="34">
        <f>IF(J40=0,0,H40/J40)</f>
        <v>0</v>
      </c>
      <c r="P40" s="132">
        <f>IF(R40=0,0,VLOOKUP(C40,DistData,10))</f>
        <v>0</v>
      </c>
      <c r="Q40" s="119"/>
      <c r="R40" s="1">
        <f>IF(D40="",0,D40*60)</f>
        <v>0</v>
      </c>
      <c r="S40">
        <f>IF(R40=0,0,VLOOKUP(R40*1000,StrokeData2,12))</f>
        <v>0</v>
      </c>
      <c r="T40" s="1">
        <f>IF(R40=0,0,R40-R39)</f>
        <v>0</v>
      </c>
      <c r="U40">
        <f>IF(R40=0,0,S40-S39)</f>
        <v>0</v>
      </c>
      <c r="AD40">
        <v>1</v>
      </c>
      <c r="AE40">
        <f>SUM(AD$6:AD40)</f>
        <v>83</v>
      </c>
    </row>
    <row r="41" spans="2:35">
      <c r="B41">
        <f t="shared" ca="1" si="8"/>
        <v>0</v>
      </c>
      <c r="C41" s="52">
        <f ca="1">IF(R41=0,0,OFFSET(DataSheet!$C$6,S41,0,1,1)+(R41-OFFSET(DataSheet!$B$6,S41,0,1,1)/1000)/OFFSET(DataSheet!$D$6,S41,0,1,1))</f>
        <v>0</v>
      </c>
      <c r="D41" s="51"/>
      <c r="E41" s="52">
        <f ca="1">IF(C41-C40&lt;0,0,C41-C40)</f>
        <v>0</v>
      </c>
      <c r="F41" s="54">
        <f>IF(R41=0,0,(D41-D40)/60/24)</f>
        <v>0</v>
      </c>
      <c r="G41" s="18">
        <f>IF(R41=0,0,F41/E41*500)</f>
        <v>0</v>
      </c>
      <c r="H41" s="19">
        <f>IF(R41=0,0,2.8/(G41*60*24*60/500)^3)</f>
        <v>0</v>
      </c>
      <c r="I41" s="63">
        <f ca="1">IF(R41=0,0,MAX(OFFSET(DataSheet!$F$7,0,0,U41,1)))</f>
        <v>0</v>
      </c>
      <c r="J41" s="19">
        <f>IF(R41=0,0,U41/(T41/60))</f>
        <v>0</v>
      </c>
      <c r="K41" s="63">
        <f ca="1">IF($R41=0,0,MIN(OFFSET(DataSheet!$L$7,$S41-$U41,0,$U41,1)))</f>
        <v>0</v>
      </c>
      <c r="L41" s="63">
        <f ca="1">IF($R41=0,0,AVERAGE(OFFSET(DataSheet!$L$7,$S41-$U41,0,$U41,1)))</f>
        <v>0</v>
      </c>
      <c r="M41" s="63">
        <f ca="1">IF($R41=0,0,MAX(OFFSET(DataSheet!$L$7,$S41-$U41,0,$U41,1)))</f>
        <v>0</v>
      </c>
      <c r="N41" s="34">
        <f>IF(U41=0,0,E41/U41)</f>
        <v>0</v>
      </c>
      <c r="O41" s="34">
        <f>IF(J41=0,0,H41/J41)</f>
        <v>0</v>
      </c>
      <c r="P41" s="132">
        <f>IF(R41=0,0,VLOOKUP(C41,DistData,10))</f>
        <v>0</v>
      </c>
      <c r="Q41" s="119"/>
      <c r="R41" s="1">
        <f>IF(D41="",0,D41*60)</f>
        <v>0</v>
      </c>
      <c r="S41">
        <f>IF(R41=0,0,VLOOKUP(R41*1000,StrokeData2,12))</f>
        <v>0</v>
      </c>
      <c r="T41" s="1">
        <f>IF(R41=0,0,R41-R40)</f>
        <v>0</v>
      </c>
      <c r="U41">
        <f>IF(R41=0,0,S41-S40)</f>
        <v>0</v>
      </c>
      <c r="AD41">
        <v>1</v>
      </c>
      <c r="AE41">
        <f>SUM(AD$6:AD41)</f>
        <v>84</v>
      </c>
    </row>
    <row r="42" spans="2:35">
      <c r="B42">
        <f t="shared" ca="1" si="8"/>
        <v>0</v>
      </c>
      <c r="C42" s="52">
        <f ca="1">IF(R42=0,0,OFFSET(DataSheet!$C$6,S42,0,1,1)+(R42-OFFSET(DataSheet!$B$6,S42,0,1,1)/1000)/OFFSET(DataSheet!$D$6,S42,0,1,1))</f>
        <v>0</v>
      </c>
      <c r="D42" s="51"/>
      <c r="E42" s="52">
        <f ca="1">IF(C42-C41&lt;0,0,C42-C41)</f>
        <v>0</v>
      </c>
      <c r="F42" s="54">
        <f>IF(R42=0,0,(D42-D41)/60/24)</f>
        <v>0</v>
      </c>
      <c r="G42" s="18">
        <f>IF(R42=0,0,F42/E42*500)</f>
        <v>0</v>
      </c>
      <c r="H42" s="19">
        <f>IF(R42=0,0,2.8/(G42*60*24*60/500)^3)</f>
        <v>0</v>
      </c>
      <c r="I42" s="63">
        <f ca="1">IF(R42=0,0,MAX(OFFSET(DataSheet!$F$7,0,0,U42,1)))</f>
        <v>0</v>
      </c>
      <c r="J42" s="19">
        <f>IF(R42=0,0,U42/(T42/60))</f>
        <v>0</v>
      </c>
      <c r="K42" s="63">
        <f ca="1">IF($R42=0,0,MIN(OFFSET(DataSheet!$L$7,$S42-$U42,0,$U42,1)))</f>
        <v>0</v>
      </c>
      <c r="L42" s="63">
        <f ca="1">IF($R42=0,0,AVERAGE(OFFSET(DataSheet!$L$7,$S42-$U42,0,$U42,1)))</f>
        <v>0</v>
      </c>
      <c r="M42" s="63">
        <f ca="1">IF($R42=0,0,MAX(OFFSET(DataSheet!$L$7,$S42-$U42,0,$U42,1)))</f>
        <v>0</v>
      </c>
      <c r="N42" s="34">
        <f>IF(U42=0,0,E42/U42)</f>
        <v>0</v>
      </c>
      <c r="O42" s="34">
        <f>IF(J42=0,0,H42/J42)</f>
        <v>0</v>
      </c>
      <c r="P42" s="132">
        <f>IF(R42=0,0,VLOOKUP(C42,DistData,10))</f>
        <v>0</v>
      </c>
      <c r="Q42" s="119"/>
      <c r="R42" s="1">
        <f>IF(D42="",0,D42*60)</f>
        <v>0</v>
      </c>
      <c r="S42">
        <f>IF(R42=0,0,VLOOKUP(R42*1000,StrokeData2,12))</f>
        <v>0</v>
      </c>
      <c r="T42" s="1">
        <f>IF(R42=0,0,R42-R41)</f>
        <v>0</v>
      </c>
      <c r="U42">
        <f>IF(R42=0,0,S42-S41)</f>
        <v>0</v>
      </c>
    </row>
    <row r="43" spans="2:35">
      <c r="B43">
        <f t="shared" ca="1" si="8"/>
        <v>0</v>
      </c>
      <c r="C43" s="52">
        <f ca="1">IF(R43=0,0,OFFSET(DataSheet!$C$6,S43,0,1,1)+(R43-OFFSET(DataSheet!$B$6,S43,0,1,1)/1000)/OFFSET(DataSheet!$D$6,S43,0,1,1))</f>
        <v>0</v>
      </c>
      <c r="D43" s="51"/>
      <c r="E43" s="52">
        <f ca="1">IF(C43-C42&lt;0,0,C43-C42)</f>
        <v>0</v>
      </c>
      <c r="F43" s="54">
        <f>IF(R43=0,0,(D43-D42)/60/24)</f>
        <v>0</v>
      </c>
      <c r="G43" s="18">
        <f>IF(R43=0,0,F43/E43*500)</f>
        <v>0</v>
      </c>
      <c r="H43" s="19">
        <f>IF(R43=0,0,2.8/(G43*60*24*60/500)^3)</f>
        <v>0</v>
      </c>
      <c r="I43" s="63">
        <f ca="1">IF(R43=0,0,MAX(OFFSET(DataSheet!$F$7,0,0,U43,1)))</f>
        <v>0</v>
      </c>
      <c r="J43" s="19">
        <f>IF(R43=0,0,U43/(T43/60))</f>
        <v>0</v>
      </c>
      <c r="K43" s="63">
        <f ca="1">IF($R43=0,0,MIN(OFFSET(DataSheet!$L$7,$S43-$U43,0,$U43,1)))</f>
        <v>0</v>
      </c>
      <c r="L43" s="63">
        <f ca="1">IF($R43=0,0,AVERAGE(OFFSET(DataSheet!$L$7,$S43-$U43,0,$U43,1)))</f>
        <v>0</v>
      </c>
      <c r="M43" s="63">
        <f ca="1">IF($R43=0,0,MAX(OFFSET(DataSheet!$L$7,$S43-$U43,0,$U43,1)))</f>
        <v>0</v>
      </c>
      <c r="N43" s="34">
        <f>IF(U43=0,0,E43/U43)</f>
        <v>0</v>
      </c>
      <c r="O43" s="34">
        <f>IF(J43=0,0,H43/J43)</f>
        <v>0</v>
      </c>
      <c r="P43" s="132">
        <f>IF(R43=0,0,VLOOKUP(C43,DistData,10))</f>
        <v>0</v>
      </c>
      <c r="Q43" s="119"/>
      <c r="R43" s="1">
        <f>IF(D43="",0,D43*60)</f>
        <v>0</v>
      </c>
      <c r="S43">
        <f>IF(R43=0,0,VLOOKUP(R43*1000,StrokeData2,12))</f>
        <v>0</v>
      </c>
      <c r="T43" s="1">
        <f>IF(R43=0,0,R43-R42)</f>
        <v>0</v>
      </c>
      <c r="U43">
        <f>IF(R43=0,0,S43-S42)</f>
        <v>0</v>
      </c>
    </row>
    <row r="44" spans="2:35">
      <c r="B44">
        <f t="shared" ca="1" si="8"/>
        <v>0</v>
      </c>
      <c r="C44" s="52">
        <f ca="1">IF(R44=0,0,OFFSET(DataSheet!$C$6,S44,0,1,1)+(R44-OFFSET(DataSheet!$B$6,S44,0,1,1)/1000)/OFFSET(DataSheet!$D$6,S44,0,1,1))</f>
        <v>0</v>
      </c>
      <c r="D44" s="51"/>
      <c r="E44" s="52">
        <f ca="1">IF(C44-C43&lt;0,0,C44-C43)</f>
        <v>0</v>
      </c>
      <c r="F44" s="54">
        <f>IF(R44=0,0,(D44-D43)/60/24)</f>
        <v>0</v>
      </c>
      <c r="G44" s="18">
        <f>IF(R44=0,0,F44/E44*500)</f>
        <v>0</v>
      </c>
      <c r="H44" s="19">
        <f>IF(R44=0,0,2.8/(G44*60*24*60/500)^3)</f>
        <v>0</v>
      </c>
      <c r="I44" s="63">
        <f ca="1">IF(R44=0,0,MAX(OFFSET(DataSheet!$F$7,0,0,U44,1)))</f>
        <v>0</v>
      </c>
      <c r="J44" s="19">
        <f>IF(R44=0,0,U44/(T44/60))</f>
        <v>0</v>
      </c>
      <c r="K44" s="63">
        <f ca="1">IF($R44=0,0,MIN(OFFSET(DataSheet!$L$7,$S44-$U44,0,$U44,1)))</f>
        <v>0</v>
      </c>
      <c r="L44" s="63">
        <f ca="1">IF($R44=0,0,AVERAGE(OFFSET(DataSheet!$L$7,$S44-$U44,0,$U44,1)))</f>
        <v>0</v>
      </c>
      <c r="M44" s="63">
        <f ca="1">IF($R44=0,0,MAX(OFFSET(DataSheet!$L$7,$S44-$U44,0,$U44,1)))</f>
        <v>0</v>
      </c>
      <c r="N44" s="34">
        <f>IF(U44=0,0,E44/U44)</f>
        <v>0</v>
      </c>
      <c r="O44" s="34">
        <f>IF(J44=0,0,H44/J44)</f>
        <v>0</v>
      </c>
      <c r="P44" s="132">
        <f>IF(R44=0,0,VLOOKUP(C44,DistData,10))</f>
        <v>0</v>
      </c>
      <c r="Q44" s="119"/>
      <c r="R44" s="1">
        <f>IF(D44="",0,D44*60)</f>
        <v>0</v>
      </c>
      <c r="S44">
        <f>IF(R44=0,0,VLOOKUP(R44*1000,StrokeData2,12))</f>
        <v>0</v>
      </c>
      <c r="T44" s="1">
        <f>IF(R44=0,0,R44-R43)</f>
        <v>0</v>
      </c>
      <c r="U44">
        <f>IF(R44=0,0,S44-S43)</f>
        <v>0</v>
      </c>
    </row>
    <row r="45" spans="2:35">
      <c r="B45">
        <f t="shared" ca="1" si="8"/>
        <v>0</v>
      </c>
      <c r="C45" s="52">
        <f ca="1">IF(R45=0,0,OFFSET(DataSheet!$C$6,S45,0,1,1)+(R45-OFFSET(DataSheet!$B$6,S45,0,1,1)/1000)/OFFSET(DataSheet!$D$6,S45,0,1,1))</f>
        <v>0</v>
      </c>
      <c r="D45" s="51"/>
      <c r="E45" s="52">
        <f ca="1">IF(C45-C44&lt;0,0,C45-C44)</f>
        <v>0</v>
      </c>
      <c r="F45" s="54">
        <f>IF(R45=0,0,(D45-D44)/60/24)</f>
        <v>0</v>
      </c>
      <c r="G45" s="18">
        <f>IF(R45=0,0,F45/E45*500)</f>
        <v>0</v>
      </c>
      <c r="H45" s="19">
        <f>IF(R45=0,0,2.8/(G45*60*24*60/500)^3)</f>
        <v>0</v>
      </c>
      <c r="I45" s="63">
        <f ca="1">IF(R45=0,0,MAX(OFFSET(DataSheet!$F$7,0,0,U45,1)))</f>
        <v>0</v>
      </c>
      <c r="J45" s="19">
        <f>IF(R45=0,0,U45/(T45/60))</f>
        <v>0</v>
      </c>
      <c r="K45" s="63">
        <f ca="1">IF($R45=0,0,MIN(OFFSET(DataSheet!$L$7,$S45-$U45,0,$U45,1)))</f>
        <v>0</v>
      </c>
      <c r="L45" s="63">
        <f ca="1">IF($R45=0,0,AVERAGE(OFFSET(DataSheet!$L$7,$S45-$U45,0,$U45,1)))</f>
        <v>0</v>
      </c>
      <c r="M45" s="63">
        <f ca="1">IF($R45=0,0,MAX(OFFSET(DataSheet!$L$7,$S45-$U45,0,$U45,1)))</f>
        <v>0</v>
      </c>
      <c r="N45" s="34">
        <f>IF(U45=0,0,E45/U45)</f>
        <v>0</v>
      </c>
      <c r="O45" s="34">
        <f>IF(J45=0,0,H45/J45)</f>
        <v>0</v>
      </c>
      <c r="P45" s="132">
        <f>IF(R45=0,0,VLOOKUP(C45,DistData,10))</f>
        <v>0</v>
      </c>
      <c r="Q45" s="119"/>
      <c r="R45" s="1">
        <f>IF(D45="",0,D45*60)</f>
        <v>0</v>
      </c>
      <c r="S45">
        <f>IF(R45=0,0,VLOOKUP(R45*1000,StrokeData2,12))</f>
        <v>0</v>
      </c>
      <c r="T45" s="1">
        <f>IF(R45=0,0,R45-R44)</f>
        <v>0</v>
      </c>
      <c r="U45">
        <f>IF(R45=0,0,S45-S44)</f>
        <v>0</v>
      </c>
    </row>
    <row r="46" spans="2:35">
      <c r="B46">
        <f t="shared" ca="1" si="8"/>
        <v>0</v>
      </c>
      <c r="C46" s="52">
        <f ca="1">IF(R46=0,0,OFFSET(DataSheet!$C$6,S46,0,1,1)+(R46-OFFSET(DataSheet!$B$6,S46,0,1,1)/1000)/OFFSET(DataSheet!$D$6,S46,0,1,1))</f>
        <v>0</v>
      </c>
      <c r="D46" s="51"/>
      <c r="E46" s="52">
        <f ca="1">IF(C46-C45&lt;0,0,C46-C45)</f>
        <v>0</v>
      </c>
      <c r="F46" s="54">
        <f>IF(R46=0,0,(D46-D45)/60/24)</f>
        <v>0</v>
      </c>
      <c r="G46" s="18">
        <f>IF(R46=0,0,F46/E46*500)</f>
        <v>0</v>
      </c>
      <c r="H46" s="19">
        <f>IF(R46=0,0,2.8/(G46*60*24*60/500)^3)</f>
        <v>0</v>
      </c>
      <c r="I46" s="63">
        <f ca="1">IF(R46=0,0,MAX(OFFSET(DataSheet!$F$7,0,0,U46,1)))</f>
        <v>0</v>
      </c>
      <c r="J46" s="19">
        <f>IF(R46=0,0,U46/(T46/60))</f>
        <v>0</v>
      </c>
      <c r="K46" s="63">
        <f ca="1">IF($R46=0,0,MIN(OFFSET(DataSheet!$L$7,$S46-$U46,0,$U46,1)))</f>
        <v>0</v>
      </c>
      <c r="L46" s="63">
        <f ca="1">IF($R46=0,0,AVERAGE(OFFSET(DataSheet!$L$7,$S46-$U46,0,$U46,1)))</f>
        <v>0</v>
      </c>
      <c r="M46" s="63">
        <f ca="1">IF($R46=0,0,MAX(OFFSET(DataSheet!$L$7,$S46-$U46,0,$U46,1)))</f>
        <v>0</v>
      </c>
      <c r="N46" s="34">
        <f>IF(U46=0,0,E46/U46)</f>
        <v>0</v>
      </c>
      <c r="O46" s="34">
        <f>IF(J46=0,0,H46/J46)</f>
        <v>0</v>
      </c>
      <c r="P46" s="132">
        <f>IF(R46=0,0,VLOOKUP(C46,DistData,10))</f>
        <v>0</v>
      </c>
      <c r="Q46" s="119"/>
      <c r="R46" s="1">
        <f>IF(D46="",0,D46*60)</f>
        <v>0</v>
      </c>
      <c r="S46">
        <f>IF(R46=0,0,VLOOKUP(R46*1000,StrokeData2,12))</f>
        <v>0</v>
      </c>
      <c r="T46" s="1">
        <f>IF(R46=0,0,R46-R45)</f>
        <v>0</v>
      </c>
      <c r="U46">
        <f>IF(R46=0,0,S46-S45)</f>
        <v>0</v>
      </c>
    </row>
    <row r="47" spans="2:35">
      <c r="B47">
        <f t="shared" ca="1" si="8"/>
        <v>0</v>
      </c>
      <c r="C47" s="52">
        <f ca="1">IF(R47=0,0,OFFSET(DataSheet!$C$6,S47,0,1,1)+(R47-OFFSET(DataSheet!$B$6,S47,0,1,1)/1000)/OFFSET(DataSheet!$D$6,S47,0,1,1))</f>
        <v>0</v>
      </c>
      <c r="D47" s="51"/>
      <c r="E47" s="52">
        <f ca="1">IF(C47-C46&lt;0,0,C47-C46)</f>
        <v>0</v>
      </c>
      <c r="F47" s="54">
        <f>IF(R47=0,0,(D47-D46)/60/24)</f>
        <v>0</v>
      </c>
      <c r="G47" s="18">
        <f>IF(R47=0,0,F47/E47*500)</f>
        <v>0</v>
      </c>
      <c r="H47" s="19">
        <f>IF(R47=0,0,2.8/(G47*60*24*60/500)^3)</f>
        <v>0</v>
      </c>
      <c r="I47" s="63">
        <f ca="1">IF(R47=0,0,MAX(OFFSET(DataSheet!$F$7,0,0,U47,1)))</f>
        <v>0</v>
      </c>
      <c r="J47" s="19">
        <f>IF(R47=0,0,U47/(T47/60))</f>
        <v>0</v>
      </c>
      <c r="K47" s="63">
        <f ca="1">IF($R47=0,0,MIN(OFFSET(DataSheet!$L$7,$S47-$U47,0,$U47,1)))</f>
        <v>0</v>
      </c>
      <c r="L47" s="63">
        <f ca="1">IF($R47=0,0,AVERAGE(OFFSET(DataSheet!$L$7,$S47-$U47,0,$U47,1)))</f>
        <v>0</v>
      </c>
      <c r="M47" s="63">
        <f ca="1">IF($R47=0,0,MAX(OFFSET(DataSheet!$L$7,$S47-$U47,0,$U47,1)))</f>
        <v>0</v>
      </c>
      <c r="N47" s="34">
        <f>IF(U47=0,0,E47/U47)</f>
        <v>0</v>
      </c>
      <c r="O47" s="34">
        <f>IF(J47=0,0,H47/J47)</f>
        <v>0</v>
      </c>
      <c r="P47" s="132">
        <f>IF(R47=0,0,VLOOKUP(C47,DistData,10))</f>
        <v>0</v>
      </c>
      <c r="Q47" s="119"/>
      <c r="R47" s="1">
        <f>IF(D47="",0,D47*60)</f>
        <v>0</v>
      </c>
      <c r="S47">
        <f>IF(R47=0,0,VLOOKUP(R47*1000,StrokeData2,12))</f>
        <v>0</v>
      </c>
      <c r="T47" s="1">
        <f>IF(R47=0,0,R47-R46)</f>
        <v>0</v>
      </c>
      <c r="U47">
        <f>IF(R47=0,0,S47-S46)</f>
        <v>0</v>
      </c>
    </row>
    <row r="48" spans="2:35">
      <c r="B48">
        <f t="shared" ca="1" si="8"/>
        <v>0</v>
      </c>
      <c r="C48" s="52">
        <f ca="1">IF(R48=0,0,OFFSET(DataSheet!$C$6,S48,0,1,1)+(R48-OFFSET(DataSheet!$B$6,S48,0,1,1)/1000)/OFFSET(DataSheet!$D$6,S48,0,1,1))</f>
        <v>0</v>
      </c>
      <c r="D48" s="51"/>
      <c r="E48" s="52">
        <f ca="1">IF(C48-C47&lt;0,0,C48-C47)</f>
        <v>0</v>
      </c>
      <c r="F48" s="54">
        <f>IF(R48=0,0,(D48-D47)/60/24)</f>
        <v>0</v>
      </c>
      <c r="G48" s="18">
        <f>IF(R48=0,0,F48/E48*500)</f>
        <v>0</v>
      </c>
      <c r="H48" s="19">
        <f>IF(R48=0,0,2.8/(G48*60*24*60/500)^3)</f>
        <v>0</v>
      </c>
      <c r="I48" s="63">
        <f ca="1">IF(R48=0,0,MAX(OFFSET(DataSheet!$F$7,0,0,U48,1)))</f>
        <v>0</v>
      </c>
      <c r="J48" s="19">
        <f>IF(R48=0,0,U48/(T48/60))</f>
        <v>0</v>
      </c>
      <c r="K48" s="63">
        <f ca="1">IF($R48=0,0,MIN(OFFSET(DataSheet!$L$7,$S48-$U48,0,$U48,1)))</f>
        <v>0</v>
      </c>
      <c r="L48" s="63">
        <f ca="1">IF($R48=0,0,AVERAGE(OFFSET(DataSheet!$L$7,$S48-$U48,0,$U48,1)))</f>
        <v>0</v>
      </c>
      <c r="M48" s="63">
        <f ca="1">IF($R48=0,0,MAX(OFFSET(DataSheet!$L$7,$S48-$U48,0,$U48,1)))</f>
        <v>0</v>
      </c>
      <c r="N48" s="34">
        <f>IF(U48=0,0,E48/U48)</f>
        <v>0</v>
      </c>
      <c r="O48" s="34">
        <f>IF(J48=0,0,H48/J48)</f>
        <v>0</v>
      </c>
      <c r="P48" s="132">
        <f>IF(R48=0,0,VLOOKUP(C48,DistData,10))</f>
        <v>0</v>
      </c>
      <c r="Q48" s="119"/>
      <c r="R48" s="1">
        <f>IF(D48="",0,D48*60)</f>
        <v>0</v>
      </c>
      <c r="S48">
        <f>IF(R48=0,0,VLOOKUP(R48*1000,StrokeData2,12))</f>
        <v>0</v>
      </c>
      <c r="T48" s="1">
        <f>IF(R48=0,0,R48-R47)</f>
        <v>0</v>
      </c>
      <c r="U48">
        <f>IF(R48=0,0,S48-S47)</f>
        <v>0</v>
      </c>
    </row>
    <row r="49" spans="2:21">
      <c r="B49">
        <f t="shared" ca="1" si="8"/>
        <v>0</v>
      </c>
      <c r="C49" s="52">
        <f ca="1">IF(R49=0,0,OFFSET(DataSheet!$C$6,S49,0,1,1)+(R49-OFFSET(DataSheet!$B$6,S49,0,1,1)/1000)/OFFSET(DataSheet!$D$6,S49,0,1,1))</f>
        <v>0</v>
      </c>
      <c r="D49" s="51"/>
      <c r="E49" s="52">
        <f ca="1">IF(C49-C48&lt;0,0,C49-C48)</f>
        <v>0</v>
      </c>
      <c r="F49" s="54">
        <f>IF(R49=0,0,(D49-D48)/60/24)</f>
        <v>0</v>
      </c>
      <c r="G49" s="18">
        <f>IF(R49=0,0,F49/E49*500)</f>
        <v>0</v>
      </c>
      <c r="H49" s="19">
        <f>IF(R49=0,0,2.8/(G49*60*24*60/500)^3)</f>
        <v>0</v>
      </c>
      <c r="I49" s="63">
        <f ca="1">IF(R49=0,0,MAX(OFFSET(DataSheet!$F$7,0,0,U49,1)))</f>
        <v>0</v>
      </c>
      <c r="J49" s="19">
        <f>IF(R49=0,0,U49/(T49/60))</f>
        <v>0</v>
      </c>
      <c r="K49" s="63">
        <f ca="1">IF($R49=0,0,MIN(OFFSET(DataSheet!$L$7,$S49-$U49,0,$U49,1)))</f>
        <v>0</v>
      </c>
      <c r="L49" s="63">
        <f ca="1">IF($R49=0,0,AVERAGE(OFFSET(DataSheet!$L$7,$S49-$U49,0,$U49,1)))</f>
        <v>0</v>
      </c>
      <c r="M49" s="63">
        <f ca="1">IF($R49=0,0,MAX(OFFSET(DataSheet!$L$7,$S49-$U49,0,$U49,1)))</f>
        <v>0</v>
      </c>
      <c r="N49" s="34">
        <f>IF(U49=0,0,E49/U49)</f>
        <v>0</v>
      </c>
      <c r="O49" s="34">
        <f>IF(J49=0,0,H49/J49)</f>
        <v>0</v>
      </c>
      <c r="P49" s="132">
        <f>IF(R49=0,0,VLOOKUP(C49,DistData,10))</f>
        <v>0</v>
      </c>
      <c r="Q49" s="119"/>
      <c r="R49" s="1">
        <f>IF(D49="",0,D49*60)</f>
        <v>0</v>
      </c>
      <c r="S49">
        <f>IF(R49=0,0,VLOOKUP(R49*1000,StrokeData2,12))</f>
        <v>0</v>
      </c>
      <c r="T49" s="1">
        <f>IF(R49=0,0,R49-R48)</f>
        <v>0</v>
      </c>
      <c r="U49">
        <f>IF(R49=0,0,S49-S48)</f>
        <v>0</v>
      </c>
    </row>
    <row r="50" spans="2:21">
      <c r="B50">
        <f t="shared" ca="1" si="8"/>
        <v>0</v>
      </c>
      <c r="C50" s="52">
        <f ca="1">IF(R50=0,0,OFFSET(DataSheet!$C$6,S50,0,1,1)+(R50-OFFSET(DataSheet!$B$6,S50,0,1,1)/1000)/OFFSET(DataSheet!$D$6,S50,0,1,1))</f>
        <v>0</v>
      </c>
      <c r="D50" s="51"/>
      <c r="E50" s="52">
        <f ca="1">IF(C50-C49&lt;0,0,C50-C49)</f>
        <v>0</v>
      </c>
      <c r="F50" s="54">
        <f>IF(R50=0,0,(D50-D49)/60/24)</f>
        <v>0</v>
      </c>
      <c r="G50" s="18">
        <f>IF(R50=0,0,F50/E50*500)</f>
        <v>0</v>
      </c>
      <c r="H50" s="19">
        <f>IF(R50=0,0,2.8/(G50*60*24*60/500)^3)</f>
        <v>0</v>
      </c>
      <c r="I50" s="63">
        <f ca="1">IF(R50=0,0,MAX(OFFSET(DataSheet!$F$7,0,0,U50,1)))</f>
        <v>0</v>
      </c>
      <c r="J50" s="19">
        <f>IF(R50=0,0,U50/(T50/60))</f>
        <v>0</v>
      </c>
      <c r="K50" s="63">
        <f ca="1">IF($R50=0,0,MIN(OFFSET(DataSheet!$L$7,$S50-$U50,0,$U50,1)))</f>
        <v>0</v>
      </c>
      <c r="L50" s="63">
        <f ca="1">IF($R50=0,0,AVERAGE(OFFSET(DataSheet!$L$7,$S50-$U50,0,$U50,1)))</f>
        <v>0</v>
      </c>
      <c r="M50" s="63">
        <f ca="1">IF($R50=0,0,MAX(OFFSET(DataSheet!$L$7,$S50-$U50,0,$U50,1)))</f>
        <v>0</v>
      </c>
      <c r="N50" s="34">
        <f>IF(U50=0,0,E50/U50)</f>
        <v>0</v>
      </c>
      <c r="O50" s="34">
        <f>IF(J50=0,0,H50/J50)</f>
        <v>0</v>
      </c>
      <c r="P50" s="132">
        <f>IF(R50=0,0,VLOOKUP(C50,DistData,10))</f>
        <v>0</v>
      </c>
      <c r="Q50" s="119"/>
      <c r="R50" s="1">
        <f>IF(D50="",0,D50*60)</f>
        <v>0</v>
      </c>
      <c r="S50">
        <f>IF(R50=0,0,VLOOKUP(R50*1000,StrokeData2,12))</f>
        <v>0</v>
      </c>
      <c r="T50" s="1">
        <f>IF(R50=0,0,R50-R49)</f>
        <v>0</v>
      </c>
      <c r="U50">
        <f>IF(R50=0,0,S50-S49)</f>
        <v>0</v>
      </c>
    </row>
    <row r="51" spans="2:21">
      <c r="B51">
        <f t="shared" ca="1" si="8"/>
        <v>0</v>
      </c>
      <c r="C51" s="52">
        <f ca="1">IF(R51=0,0,OFFSET(DataSheet!$C$6,S51,0,1,1)+(R51-OFFSET(DataSheet!$B$6,S51,0,1,1)/1000)/OFFSET(DataSheet!$D$6,S51,0,1,1))</f>
        <v>0</v>
      </c>
      <c r="D51" s="51"/>
      <c r="E51" s="52">
        <f ca="1">IF(C51-C50&lt;0,0,C51-C50)</f>
        <v>0</v>
      </c>
      <c r="F51" s="54">
        <f>IF(R51=0,0,(D51-D50)/60/24)</f>
        <v>0</v>
      </c>
      <c r="G51" s="18">
        <f>IF(R51=0,0,F51/E51*500)</f>
        <v>0</v>
      </c>
      <c r="H51" s="19">
        <f>IF(R51=0,0,2.8/(G51*60*24*60/500)^3)</f>
        <v>0</v>
      </c>
      <c r="I51" s="63">
        <f ca="1">IF(R51=0,0,MAX(OFFSET(DataSheet!$F$7,0,0,U51,1)))</f>
        <v>0</v>
      </c>
      <c r="J51" s="19">
        <f>IF(R51=0,0,U51/(T51/60))</f>
        <v>0</v>
      </c>
      <c r="K51" s="63">
        <f ca="1">IF($R51=0,0,MIN(OFFSET(DataSheet!$L$7,$S51-$U51,0,$U51,1)))</f>
        <v>0</v>
      </c>
      <c r="L51" s="63">
        <f ca="1">IF($R51=0,0,AVERAGE(OFFSET(DataSheet!$L$7,$S51-$U51,0,$U51,1)))</f>
        <v>0</v>
      </c>
      <c r="M51" s="63">
        <f ca="1">IF($R51=0,0,MAX(OFFSET(DataSheet!$L$7,$S51-$U51,0,$U51,1)))</f>
        <v>0</v>
      </c>
      <c r="N51" s="34">
        <f>IF(U51=0,0,E51/U51)</f>
        <v>0</v>
      </c>
      <c r="O51" s="34">
        <f>IF(J51=0,0,H51/J51)</f>
        <v>0</v>
      </c>
      <c r="P51" s="132">
        <f>IF(R51=0,0,VLOOKUP(C51,DistData,10))</f>
        <v>0</v>
      </c>
      <c r="Q51" s="119"/>
      <c r="R51" s="1">
        <f>IF(D51="",0,D51*60)</f>
        <v>0</v>
      </c>
      <c r="S51">
        <f>IF(R51=0,0,VLOOKUP(R51*1000,StrokeData2,12))</f>
        <v>0</v>
      </c>
      <c r="T51" s="1">
        <f>IF(R51=0,0,R51-R50)</f>
        <v>0</v>
      </c>
      <c r="U51">
        <f>IF(R51=0,0,S51-S50)</f>
        <v>0</v>
      </c>
    </row>
    <row r="52" spans="2:21">
      <c r="B52">
        <f t="shared" ca="1" si="8"/>
        <v>0</v>
      </c>
      <c r="C52" s="52">
        <f ca="1">IF(R52=0,0,OFFSET(DataSheet!$C$6,S52,0,1,1)+(R52-OFFSET(DataSheet!$B$6,S52,0,1,1)/1000)/OFFSET(DataSheet!$D$6,S52,0,1,1))</f>
        <v>0</v>
      </c>
      <c r="D52" s="51"/>
      <c r="E52" s="52">
        <f ca="1">IF(C52-C51&lt;0,0,C52-C51)</f>
        <v>0</v>
      </c>
      <c r="F52" s="54">
        <f>IF(R52=0,0,(D52-D51)/60/24)</f>
        <v>0</v>
      </c>
      <c r="G52" s="18">
        <f>IF(R52=0,0,F52/E52*500)</f>
        <v>0</v>
      </c>
      <c r="H52" s="19">
        <f>IF(R52=0,0,2.8/(G52*60*24*60/500)^3)</f>
        <v>0</v>
      </c>
      <c r="I52" s="63">
        <f ca="1">IF(R52=0,0,MAX(OFFSET(DataSheet!$F$7,0,0,U52,1)))</f>
        <v>0</v>
      </c>
      <c r="J52" s="19">
        <f>IF(R52=0,0,U52/(T52/60))</f>
        <v>0</v>
      </c>
      <c r="K52" s="63">
        <f ca="1">IF($R52=0,0,MIN(OFFSET(DataSheet!$L$7,$S52-$U52,0,$U52,1)))</f>
        <v>0</v>
      </c>
      <c r="L52" s="63">
        <f ca="1">IF($R52=0,0,AVERAGE(OFFSET(DataSheet!$L$7,$S52-$U52,0,$U52,1)))</f>
        <v>0</v>
      </c>
      <c r="M52" s="63">
        <f ca="1">IF($R52=0,0,MAX(OFFSET(DataSheet!$L$7,$S52-$U52,0,$U52,1)))</f>
        <v>0</v>
      </c>
      <c r="N52" s="34">
        <f>IF(U52=0,0,E52/U52)</f>
        <v>0</v>
      </c>
      <c r="O52" s="34">
        <f>IF(J52=0,0,H52/J52)</f>
        <v>0</v>
      </c>
      <c r="P52" s="132">
        <f>IF(R52=0,0,VLOOKUP(C52,DistData,10))</f>
        <v>0</v>
      </c>
      <c r="Q52" s="119"/>
      <c r="R52" s="1">
        <f>IF(D52="",0,D52*60)</f>
        <v>0</v>
      </c>
      <c r="S52">
        <f>IF(R52=0,0,VLOOKUP(R52*1000,StrokeData2,12))</f>
        <v>0</v>
      </c>
      <c r="T52" s="1">
        <f>IF(R52=0,0,R52-R51)</f>
        <v>0</v>
      </c>
      <c r="U52">
        <f>IF(R52=0,0,S52-S51)</f>
        <v>0</v>
      </c>
    </row>
    <row r="53" spans="2:21">
      <c r="B53">
        <f t="shared" ca="1" si="8"/>
        <v>0</v>
      </c>
      <c r="C53" s="52">
        <f ca="1">IF(R53=0,0,OFFSET(DataSheet!$C$6,S53,0,1,1)+(R53-OFFSET(DataSheet!$B$6,S53,0,1,1)/1000)/OFFSET(DataSheet!$D$6,S53,0,1,1))</f>
        <v>0</v>
      </c>
      <c r="D53" s="51"/>
      <c r="E53" s="52">
        <f ca="1">IF(C53-C52&lt;0,0,C53-C52)</f>
        <v>0</v>
      </c>
      <c r="F53" s="54">
        <f>IF(R53=0,0,(D53-D52)/60/24)</f>
        <v>0</v>
      </c>
      <c r="G53" s="18">
        <f>IF(R53=0,0,F53/E53*500)</f>
        <v>0</v>
      </c>
      <c r="H53" s="19">
        <f>IF(R53=0,0,2.8/(G53*60*24*60/500)^3)</f>
        <v>0</v>
      </c>
      <c r="I53" s="63">
        <f ca="1">IF(R53=0,0,MAX(OFFSET(DataSheet!$F$7,0,0,U53,1)))</f>
        <v>0</v>
      </c>
      <c r="J53" s="19">
        <f>IF(R53=0,0,U53/(T53/60))</f>
        <v>0</v>
      </c>
      <c r="K53" s="63">
        <f ca="1">IF($R53=0,0,MIN(OFFSET(DataSheet!$L$7,$S53-$U53,0,$U53,1)))</f>
        <v>0</v>
      </c>
      <c r="L53" s="63">
        <f ca="1">IF($R53=0,0,AVERAGE(OFFSET(DataSheet!$L$7,$S53-$U53,0,$U53,1)))</f>
        <v>0</v>
      </c>
      <c r="M53" s="63">
        <f ca="1">IF($R53=0,0,MAX(OFFSET(DataSheet!$L$7,$S53-$U53,0,$U53,1)))</f>
        <v>0</v>
      </c>
      <c r="N53" s="34">
        <f>IF(U53=0,0,E53/U53)</f>
        <v>0</v>
      </c>
      <c r="O53" s="34">
        <f>IF(J53=0,0,H53/J53)</f>
        <v>0</v>
      </c>
      <c r="P53" s="132">
        <f>IF(R53=0,0,VLOOKUP(C53,DistData,10))</f>
        <v>0</v>
      </c>
      <c r="Q53" s="119"/>
      <c r="R53" s="1">
        <f>IF(D53="",0,D53*60)</f>
        <v>0</v>
      </c>
      <c r="S53">
        <f>IF(R53=0,0,VLOOKUP(R53*1000,StrokeData2,12))</f>
        <v>0</v>
      </c>
      <c r="T53" s="1">
        <f>IF(R53=0,0,R53-R52)</f>
        <v>0</v>
      </c>
      <c r="U53">
        <f>IF(R53=0,0,S53-S52)</f>
        <v>0</v>
      </c>
    </row>
    <row r="54" spans="2:21">
      <c r="B54">
        <f t="shared" ca="1" si="8"/>
        <v>0</v>
      </c>
      <c r="C54" s="52">
        <f ca="1">IF(R54=0,0,OFFSET(DataSheet!$C$6,S54,0,1,1)+(R54-OFFSET(DataSheet!$B$6,S54,0,1,1)/1000)/OFFSET(DataSheet!$D$6,S54,0,1,1))</f>
        <v>0</v>
      </c>
      <c r="D54" s="51"/>
      <c r="E54" s="52">
        <f ca="1">IF(C54-C53&lt;0,0,C54-C53)</f>
        <v>0</v>
      </c>
      <c r="F54" s="54">
        <f>IF(R54=0,0,(D54-D53)/60/24)</f>
        <v>0</v>
      </c>
      <c r="G54" s="18">
        <f>IF(R54=0,0,F54/E54*500)</f>
        <v>0</v>
      </c>
      <c r="H54" s="19">
        <f>IF(R54=0,0,2.8/(G54*60*24*60/500)^3)</f>
        <v>0</v>
      </c>
      <c r="I54" s="63">
        <f ca="1">IF(R54=0,0,MAX(OFFSET(DataSheet!$F$7,0,0,U54,1)))</f>
        <v>0</v>
      </c>
      <c r="J54" s="19">
        <f>IF(R54=0,0,U54/(T54/60))</f>
        <v>0</v>
      </c>
      <c r="K54" s="63">
        <f ca="1">IF($R54=0,0,MIN(OFFSET(DataSheet!$L$7,$S54-$U54,0,$U54,1)))</f>
        <v>0</v>
      </c>
      <c r="L54" s="63">
        <f ca="1">IF($R54=0,0,AVERAGE(OFFSET(DataSheet!$L$7,$S54-$U54,0,$U54,1)))</f>
        <v>0</v>
      </c>
      <c r="M54" s="63">
        <f ca="1">IF($R54=0,0,MAX(OFFSET(DataSheet!$L$7,$S54-$U54,0,$U54,1)))</f>
        <v>0</v>
      </c>
      <c r="N54" s="34">
        <f>IF(U54=0,0,E54/U54)</f>
        <v>0</v>
      </c>
      <c r="O54" s="34">
        <f>IF(J54=0,0,H54/J54)</f>
        <v>0</v>
      </c>
      <c r="P54" s="132">
        <f>IF(R54=0,0,VLOOKUP(C54,DistData,10))</f>
        <v>0</v>
      </c>
      <c r="Q54" s="119"/>
      <c r="R54" s="1">
        <f>IF(D54="",0,D54*60)</f>
        <v>0</v>
      </c>
      <c r="S54">
        <f>IF(R54=0,0,VLOOKUP(R54*1000,StrokeData2,12))</f>
        <v>0</v>
      </c>
      <c r="T54" s="1">
        <f>IF(R54=0,0,R54-R53)</f>
        <v>0</v>
      </c>
      <c r="U54">
        <f>IF(R54=0,0,S54-S53)</f>
        <v>0</v>
      </c>
    </row>
    <row r="55" spans="2:21">
      <c r="B55">
        <f t="shared" ca="1" si="8"/>
        <v>0</v>
      </c>
      <c r="C55" s="52">
        <f ca="1">IF(R55=0,0,OFFSET(DataSheet!$C$6,S55,0,1,1)+(R55-OFFSET(DataSheet!$B$6,S55,0,1,1)/1000)/OFFSET(DataSheet!$D$6,S55,0,1,1))</f>
        <v>0</v>
      </c>
      <c r="D55" s="51"/>
      <c r="E55" s="52">
        <f ca="1">IF(C55-C54&lt;0,0,C55-C54)</f>
        <v>0</v>
      </c>
      <c r="F55" s="54">
        <f>IF(R55=0,0,(D55-D54)/60/24)</f>
        <v>0</v>
      </c>
      <c r="G55" s="18">
        <f>IF(R55=0,0,F55/E55*500)</f>
        <v>0</v>
      </c>
      <c r="H55" s="19">
        <f>IF(R55=0,0,2.8/(G55*60*24*60/500)^3)</f>
        <v>0</v>
      </c>
      <c r="I55" s="63">
        <f ca="1">IF(R55=0,0,MAX(OFFSET(DataSheet!$F$7,0,0,U55,1)))</f>
        <v>0</v>
      </c>
      <c r="J55" s="19">
        <f>IF(R55=0,0,U55/(T55/60))</f>
        <v>0</v>
      </c>
      <c r="K55" s="63">
        <f ca="1">IF($R55=0,0,MIN(OFFSET(DataSheet!$L$7,$S55-$U55,0,$U55,1)))</f>
        <v>0</v>
      </c>
      <c r="L55" s="63">
        <f ca="1">IF($R55=0,0,AVERAGE(OFFSET(DataSheet!$L$7,$S55-$U55,0,$U55,1)))</f>
        <v>0</v>
      </c>
      <c r="M55" s="63">
        <f ca="1">IF($R55=0,0,MAX(OFFSET(DataSheet!$L$7,$S55-$U55,0,$U55,1)))</f>
        <v>0</v>
      </c>
      <c r="N55" s="34">
        <f>IF(U55=0,0,E55/U55)</f>
        <v>0</v>
      </c>
      <c r="O55" s="34">
        <f>IF(J55=0,0,H55/J55)</f>
        <v>0</v>
      </c>
      <c r="P55" s="132">
        <f>IF(R55=0,0,VLOOKUP(C55,DistData,10))</f>
        <v>0</v>
      </c>
      <c r="Q55" s="119"/>
      <c r="R55" s="1">
        <f>IF(D55="",0,D55*60)</f>
        <v>0</v>
      </c>
      <c r="S55">
        <f>IF(R55=0,0,VLOOKUP(R55*1000,StrokeData2,12))</f>
        <v>0</v>
      </c>
      <c r="T55" s="1">
        <f>IF(R55=0,0,R55-R54)</f>
        <v>0</v>
      </c>
      <c r="U55">
        <f>IF(R55=0,0,S55-S54)</f>
        <v>0</v>
      </c>
    </row>
    <row r="56" spans="2:21">
      <c r="B56">
        <f t="shared" ca="1" si="8"/>
        <v>0</v>
      </c>
      <c r="C56" s="52">
        <f ca="1">IF(R56=0,0,OFFSET(DataSheet!$C$6,S56,0,1,1)+(R56-OFFSET(DataSheet!$B$6,S56,0,1,1)/1000)/OFFSET(DataSheet!$D$6,S56,0,1,1))</f>
        <v>0</v>
      </c>
      <c r="D56" s="51"/>
      <c r="E56" s="52">
        <f ca="1">IF(C56-C55&lt;0,0,C56-C55)</f>
        <v>0</v>
      </c>
      <c r="F56" s="54">
        <f>IF(R56=0,0,(D56-D55)/60/24)</f>
        <v>0</v>
      </c>
      <c r="G56" s="18">
        <f>IF(R56=0,0,F56/E56*500)</f>
        <v>0</v>
      </c>
      <c r="H56" s="19">
        <f>IF(R56=0,0,2.8/(G56*60*24*60/500)^3)</f>
        <v>0</v>
      </c>
      <c r="I56" s="63">
        <f ca="1">IF(R56=0,0,MAX(OFFSET(DataSheet!$F$7,0,0,U56,1)))</f>
        <v>0</v>
      </c>
      <c r="J56" s="19">
        <f>IF(R56=0,0,U56/(T56/60))</f>
        <v>0</v>
      </c>
      <c r="K56" s="63">
        <f ca="1">IF($R56=0,0,MIN(OFFSET(DataSheet!$L$7,$S56-$U56,0,$U56,1)))</f>
        <v>0</v>
      </c>
      <c r="L56" s="63">
        <f ca="1">IF($R56=0,0,AVERAGE(OFFSET(DataSheet!$L$7,$S56-$U56,0,$U56,1)))</f>
        <v>0</v>
      </c>
      <c r="M56" s="63">
        <f ca="1">IF($R56=0,0,MAX(OFFSET(DataSheet!$L$7,$S56-$U56,0,$U56,1)))</f>
        <v>0</v>
      </c>
      <c r="N56" s="34">
        <f>IF(U56=0,0,E56/U56)</f>
        <v>0</v>
      </c>
      <c r="O56" s="34">
        <f>IF(J56=0,0,H56/J56)</f>
        <v>0</v>
      </c>
      <c r="P56" s="132">
        <f>IF(R56=0,0,VLOOKUP(C56,DistData,10))</f>
        <v>0</v>
      </c>
      <c r="Q56" s="119"/>
      <c r="R56" s="1">
        <f>IF(D56="",0,D56*60)</f>
        <v>0</v>
      </c>
      <c r="S56">
        <f>IF(R56=0,0,VLOOKUP(R56*1000,StrokeData2,12))</f>
        <v>0</v>
      </c>
      <c r="T56" s="1">
        <f>IF(R56=0,0,R56-R55)</f>
        <v>0</v>
      </c>
      <c r="U56">
        <f>IF(R56=0,0,S56-S55)</f>
        <v>0</v>
      </c>
    </row>
    <row r="57" spans="2:21">
      <c r="B57">
        <f t="shared" ca="1" si="8"/>
        <v>0</v>
      </c>
      <c r="C57" s="52">
        <f ca="1">IF(R57=0,0,OFFSET(DataSheet!$C$6,S57,0,1,1)+(R57-OFFSET(DataSheet!$B$6,S57,0,1,1)/1000)/OFFSET(DataSheet!$D$6,S57,0,1,1))</f>
        <v>0</v>
      </c>
      <c r="D57" s="51"/>
      <c r="E57" s="52">
        <f ca="1">IF(C57-C56&lt;0,0,C57-C56)</f>
        <v>0</v>
      </c>
      <c r="F57" s="54">
        <f>IF(R57=0,0,(D57-D56)/60/24)</f>
        <v>0</v>
      </c>
      <c r="G57" s="18">
        <f>IF(R57=0,0,F57/E57*500)</f>
        <v>0</v>
      </c>
      <c r="H57" s="19">
        <f>IF(R57=0,0,2.8/(G57*60*24*60/500)^3)</f>
        <v>0</v>
      </c>
      <c r="I57" s="63">
        <f ca="1">IF(R57=0,0,MAX(OFFSET(DataSheet!$F$7,0,0,U57,1)))</f>
        <v>0</v>
      </c>
      <c r="J57" s="19">
        <f>IF(R57=0,0,U57/(T57/60))</f>
        <v>0</v>
      </c>
      <c r="K57" s="63">
        <f ca="1">IF($R57=0,0,MIN(OFFSET(DataSheet!$L$7,$S57-$U57,0,$U57,1)))</f>
        <v>0</v>
      </c>
      <c r="L57" s="63">
        <f ca="1">IF($R57=0,0,AVERAGE(OFFSET(DataSheet!$L$7,$S57-$U57,0,$U57,1)))</f>
        <v>0</v>
      </c>
      <c r="M57" s="63">
        <f ca="1">IF($R57=0,0,MAX(OFFSET(DataSheet!$L$7,$S57-$U57,0,$U57,1)))</f>
        <v>0</v>
      </c>
      <c r="N57" s="34">
        <f>IF(U57=0,0,E57/U57)</f>
        <v>0</v>
      </c>
      <c r="O57" s="34">
        <f>IF(J57=0,0,H57/J57)</f>
        <v>0</v>
      </c>
      <c r="P57" s="132">
        <f>IF(R57=0,0,VLOOKUP(C57,DistData,10))</f>
        <v>0</v>
      </c>
      <c r="Q57" s="119"/>
      <c r="R57" s="1">
        <f>IF(D57="",0,D57*60)</f>
        <v>0</v>
      </c>
      <c r="S57">
        <f>IF(R57=0,0,VLOOKUP(R57*1000,StrokeData2,12))</f>
        <v>0</v>
      </c>
      <c r="T57" s="1">
        <f>IF(R57=0,0,R57-R56)</f>
        <v>0</v>
      </c>
      <c r="U57">
        <f>IF(R57=0,0,S57-S56)</f>
        <v>0</v>
      </c>
    </row>
    <row r="58" spans="2:21">
      <c r="B58">
        <f t="shared" ca="1" si="8"/>
        <v>0</v>
      </c>
      <c r="C58" s="52">
        <f ca="1">IF(R58=0,0,OFFSET(DataSheet!$C$6,S58,0,1,1)+(R58-OFFSET(DataSheet!$B$6,S58,0,1,1)/1000)/OFFSET(DataSheet!$D$6,S58,0,1,1))</f>
        <v>0</v>
      </c>
      <c r="D58" s="51"/>
      <c r="E58" s="52">
        <f ca="1">IF(C58-C57&lt;0,0,C58-C57)</f>
        <v>0</v>
      </c>
      <c r="F58" s="54">
        <f>IF(R58=0,0,(D58-D57)/60/24)</f>
        <v>0</v>
      </c>
      <c r="G58" s="18">
        <f>IF(R58=0,0,F58/E58*500)</f>
        <v>0</v>
      </c>
      <c r="H58" s="19">
        <f>IF(R58=0,0,2.8/(G58*60*24*60/500)^3)</f>
        <v>0</v>
      </c>
      <c r="I58" s="63">
        <f ca="1">IF(R58=0,0,MAX(OFFSET(DataSheet!$F$7,0,0,U58,1)))</f>
        <v>0</v>
      </c>
      <c r="J58" s="19">
        <f>IF(R58=0,0,U58/(T58/60))</f>
        <v>0</v>
      </c>
      <c r="K58" s="63">
        <f ca="1">IF($R58=0,0,MIN(OFFSET(DataSheet!$L$7,$S58-$U58,0,$U58,1)))</f>
        <v>0</v>
      </c>
      <c r="L58" s="63">
        <f ca="1">IF($R58=0,0,AVERAGE(OFFSET(DataSheet!$L$7,$S58-$U58,0,$U58,1)))</f>
        <v>0</v>
      </c>
      <c r="M58" s="63">
        <f ca="1">IF($R58=0,0,MAX(OFFSET(DataSheet!$L$7,$S58-$U58,0,$U58,1)))</f>
        <v>0</v>
      </c>
      <c r="N58" s="34">
        <f>IF(U58=0,0,E58/U58)</f>
        <v>0</v>
      </c>
      <c r="O58" s="34">
        <f>IF(J58=0,0,H58/J58)</f>
        <v>0</v>
      </c>
      <c r="P58" s="132">
        <f>IF(R58=0,0,VLOOKUP(C58,DistData,10))</f>
        <v>0</v>
      </c>
      <c r="Q58" s="119"/>
      <c r="R58" s="1">
        <f>IF(D58="",0,D58*60)</f>
        <v>0</v>
      </c>
      <c r="S58">
        <f>IF(R58=0,0,VLOOKUP(R58*1000,StrokeData2,12))</f>
        <v>0</v>
      </c>
      <c r="T58" s="1">
        <f>IF(R58=0,0,R58-R57)</f>
        <v>0</v>
      </c>
      <c r="U58">
        <f>IF(R58=0,0,S58-S57)</f>
        <v>0</v>
      </c>
    </row>
    <row r="59" spans="2:21">
      <c r="B59">
        <f t="shared" ca="1" si="8"/>
        <v>0</v>
      </c>
      <c r="C59" s="52">
        <f ca="1">IF(R59=0,0,OFFSET(DataSheet!$C$6,S59,0,1,1)+(R59-OFFSET(DataSheet!$B$6,S59,0,1,1)/1000)/OFFSET(DataSheet!$D$6,S59,0,1,1))</f>
        <v>0</v>
      </c>
      <c r="D59" s="51"/>
      <c r="E59" s="52">
        <f ca="1">IF(C59-C58&lt;0,0,C59-C58)</f>
        <v>0</v>
      </c>
      <c r="F59" s="54">
        <f>IF(R59=0,0,(D59-D58)/60/24)</f>
        <v>0</v>
      </c>
      <c r="G59" s="18">
        <f>IF(R59=0,0,F59/E59*500)</f>
        <v>0</v>
      </c>
      <c r="H59" s="19">
        <f>IF(R59=0,0,2.8/(G59*60*24*60/500)^3)</f>
        <v>0</v>
      </c>
      <c r="I59" s="63">
        <f ca="1">IF(R59=0,0,MAX(OFFSET(DataSheet!$F$7,0,0,U59,1)))</f>
        <v>0</v>
      </c>
      <c r="J59" s="19">
        <f>IF(R59=0,0,U59/(T59/60))</f>
        <v>0</v>
      </c>
      <c r="K59" s="63">
        <f ca="1">IF($R59=0,0,MIN(OFFSET(DataSheet!$L$7,$S59-$U59,0,$U59,1)))</f>
        <v>0</v>
      </c>
      <c r="L59" s="63">
        <f ca="1">IF($R59=0,0,AVERAGE(OFFSET(DataSheet!$L$7,$S59-$U59,0,$U59,1)))</f>
        <v>0</v>
      </c>
      <c r="M59" s="63">
        <f ca="1">IF($R59=0,0,MAX(OFFSET(DataSheet!$L$7,$S59-$U59,0,$U59,1)))</f>
        <v>0</v>
      </c>
      <c r="N59" s="34">
        <f>IF(U59=0,0,E59/U59)</f>
        <v>0</v>
      </c>
      <c r="O59" s="34">
        <f>IF(J59=0,0,H59/J59)</f>
        <v>0</v>
      </c>
      <c r="P59" s="132">
        <f>IF(R59=0,0,VLOOKUP(C59,DistData,10))</f>
        <v>0</v>
      </c>
      <c r="Q59" s="119"/>
      <c r="R59" s="1">
        <f>IF(D59="",0,D59*60)</f>
        <v>0</v>
      </c>
      <c r="S59">
        <f>IF(R59=0,0,VLOOKUP(R59*1000,StrokeData2,12))</f>
        <v>0</v>
      </c>
      <c r="T59" s="1">
        <f>IF(R59=0,0,R59-R58)</f>
        <v>0</v>
      </c>
      <c r="U59">
        <f>IF(R59=0,0,S59-S58)</f>
        <v>0</v>
      </c>
    </row>
    <row r="60" spans="2:21">
      <c r="B60">
        <f t="shared" ca="1" si="8"/>
        <v>0</v>
      </c>
      <c r="C60" s="52">
        <f ca="1">IF(R60=0,0,OFFSET(DataSheet!$C$6,S60,0,1,1)+(R60-OFFSET(DataSheet!$B$6,S60,0,1,1)/1000)/OFFSET(DataSheet!$D$6,S60,0,1,1))</f>
        <v>0</v>
      </c>
      <c r="D60" s="51"/>
      <c r="E60" s="52">
        <f ca="1">IF(C60-C59&lt;0,0,C60-C59)</f>
        <v>0</v>
      </c>
      <c r="F60" s="54">
        <f>IF(R60=0,0,(D60-D59)/60/24)</f>
        <v>0</v>
      </c>
      <c r="G60" s="18">
        <f>IF(R60=0,0,F60/E60*500)</f>
        <v>0</v>
      </c>
      <c r="H60" s="19">
        <f>IF(R60=0,0,2.8/(G60*60*24*60/500)^3)</f>
        <v>0</v>
      </c>
      <c r="I60" s="63">
        <f ca="1">IF(R60=0,0,MAX(OFFSET(DataSheet!$F$7,0,0,U60,1)))</f>
        <v>0</v>
      </c>
      <c r="J60" s="19">
        <f>IF(R60=0,0,U60/(T60/60))</f>
        <v>0</v>
      </c>
      <c r="K60" s="63">
        <f ca="1">IF($R60=0,0,MIN(OFFSET(DataSheet!$L$7,$S60-$U60,0,$U60,1)))</f>
        <v>0</v>
      </c>
      <c r="L60" s="63">
        <f ca="1">IF($R60=0,0,AVERAGE(OFFSET(DataSheet!$L$7,$S60-$U60,0,$U60,1)))</f>
        <v>0</v>
      </c>
      <c r="M60" s="63">
        <f ca="1">IF($R60=0,0,MAX(OFFSET(DataSheet!$L$7,$S60-$U60,0,$U60,1)))</f>
        <v>0</v>
      </c>
      <c r="N60" s="34">
        <f>IF(U60=0,0,E60/U60)</f>
        <v>0</v>
      </c>
      <c r="O60" s="34">
        <f>IF(J60=0,0,H60/J60)</f>
        <v>0</v>
      </c>
      <c r="P60" s="132">
        <f>IF(R60=0,0,VLOOKUP(C60,DistData,10))</f>
        <v>0</v>
      </c>
      <c r="Q60" s="119"/>
      <c r="R60" s="1">
        <f>IF(D60="",0,D60*60)</f>
        <v>0</v>
      </c>
      <c r="S60">
        <f>IF(R60=0,0,VLOOKUP(R60*1000,StrokeData2,12))</f>
        <v>0</v>
      </c>
      <c r="T60" s="1">
        <f>IF(R60=0,0,R60-R59)</f>
        <v>0</v>
      </c>
      <c r="U60">
        <f>IF(R60=0,0,S60-S59)</f>
        <v>0</v>
      </c>
    </row>
    <row r="61" spans="2:21">
      <c r="B61">
        <f t="shared" ca="1" si="8"/>
        <v>0</v>
      </c>
      <c r="C61" s="52">
        <f ca="1">IF(R61=0,0,OFFSET(DataSheet!$C$6,S61,0,1,1)+(R61-OFFSET(DataSheet!$B$6,S61,0,1,1)/1000)/OFFSET(DataSheet!$D$6,S61,0,1,1))</f>
        <v>0</v>
      </c>
      <c r="D61" s="51"/>
      <c r="E61" s="52">
        <f ca="1">IF(C61-C60&lt;0,0,C61-C60)</f>
        <v>0</v>
      </c>
      <c r="F61" s="54">
        <f>IF(R61=0,0,(D61-D60)/60/24)</f>
        <v>0</v>
      </c>
      <c r="G61" s="18">
        <f>IF(R61=0,0,F61/E61*500)</f>
        <v>0</v>
      </c>
      <c r="H61" s="19">
        <f>IF(R61=0,0,2.8/(G61*60*24*60/500)^3)</f>
        <v>0</v>
      </c>
      <c r="I61" s="63">
        <f ca="1">IF(R61=0,0,MAX(OFFSET(DataSheet!$F$7,0,0,U61,1)))</f>
        <v>0</v>
      </c>
      <c r="J61" s="19">
        <f>IF(R61=0,0,U61/(T61/60))</f>
        <v>0</v>
      </c>
      <c r="K61" s="63">
        <f ca="1">IF($R61=0,0,MIN(OFFSET(DataSheet!$L$7,$S61-$U61,0,$U61,1)))</f>
        <v>0</v>
      </c>
      <c r="L61" s="63">
        <f ca="1">IF($R61=0,0,AVERAGE(OFFSET(DataSheet!$L$7,$S61-$U61,0,$U61,1)))</f>
        <v>0</v>
      </c>
      <c r="M61" s="63">
        <f ca="1">IF($R61=0,0,MAX(OFFSET(DataSheet!$L$7,$S61-$U61,0,$U61,1)))</f>
        <v>0</v>
      </c>
      <c r="N61" s="34">
        <f>IF(U61=0,0,E61/U61)</f>
        <v>0</v>
      </c>
      <c r="O61" s="34">
        <f>IF(J61=0,0,H61/J61)</f>
        <v>0</v>
      </c>
      <c r="P61" s="132">
        <f>IF(R61=0,0,VLOOKUP(C61,DistData,10))</f>
        <v>0</v>
      </c>
      <c r="Q61" s="119"/>
      <c r="R61" s="1">
        <f>IF(D61="",0,D61*60)</f>
        <v>0</v>
      </c>
      <c r="S61">
        <f>IF(R61=0,0,VLOOKUP(R61*1000,StrokeData2,12))</f>
        <v>0</v>
      </c>
      <c r="T61" s="1">
        <f>IF(R61=0,0,R61-R60)</f>
        <v>0</v>
      </c>
      <c r="U61">
        <f>IF(R61=0,0,S61-S60)</f>
        <v>0</v>
      </c>
    </row>
    <row r="62" spans="2:21">
      <c r="C62" s="23"/>
      <c r="D62" t="s">
        <v>13</v>
      </c>
    </row>
    <row r="64" spans="2:21">
      <c r="C64" s="2"/>
      <c r="D64" s="2"/>
      <c r="E64" s="111"/>
      <c r="F64" s="112"/>
      <c r="G64" s="2"/>
      <c r="H64" s="2"/>
      <c r="I64" s="2"/>
      <c r="J64" s="2"/>
      <c r="K64" s="2"/>
      <c r="L64" s="2"/>
      <c r="M64" s="2"/>
      <c r="N64" s="2"/>
      <c r="O64" s="2"/>
    </row>
    <row r="65" spans="3:15"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3:15">
      <c r="C66" s="2"/>
      <c r="D66" s="2"/>
      <c r="E66" s="111"/>
      <c r="F66" s="112"/>
      <c r="G66" s="2"/>
      <c r="H66" s="2"/>
      <c r="I66" s="2"/>
      <c r="J66" s="2"/>
      <c r="K66" s="2"/>
      <c r="L66" s="2"/>
      <c r="M66" s="2"/>
      <c r="N66" s="2"/>
      <c r="O66" s="2"/>
    </row>
    <row r="67" spans="3:15">
      <c r="C67" s="113"/>
      <c r="D67" s="111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3:15">
      <c r="E68" s="111"/>
      <c r="F68" s="112"/>
    </row>
    <row r="69" spans="3:15">
      <c r="C69" s="113"/>
      <c r="D69" s="111"/>
      <c r="F69" s="112"/>
    </row>
    <row r="70" spans="3:15">
      <c r="E70" s="111"/>
      <c r="F70" s="112"/>
    </row>
    <row r="71" spans="3:15">
      <c r="C71" s="113"/>
      <c r="D71" s="111"/>
    </row>
    <row r="72" spans="3:15">
      <c r="E72" s="111"/>
      <c r="F72" s="112"/>
    </row>
    <row r="73" spans="3:15">
      <c r="C73" s="113"/>
      <c r="D73" s="111"/>
    </row>
    <row r="74" spans="3:15">
      <c r="E74" s="111"/>
      <c r="F74" s="112"/>
    </row>
    <row r="75" spans="3:15">
      <c r="C75" s="113"/>
      <c r="D75" s="111"/>
      <c r="E75" s="114"/>
      <c r="F75" s="113"/>
      <c r="G75" s="113"/>
    </row>
    <row r="76" spans="3:15">
      <c r="E76" s="111"/>
      <c r="F76" s="112"/>
    </row>
    <row r="77" spans="3:15">
      <c r="C77" s="113"/>
      <c r="D77" s="111"/>
      <c r="E77" s="111"/>
      <c r="F77" s="113"/>
      <c r="G77" s="113"/>
    </row>
    <row r="78" spans="3:15">
      <c r="E78" s="111"/>
    </row>
    <row r="79" spans="3:15">
      <c r="C79" s="113"/>
      <c r="D79" s="111"/>
    </row>
    <row r="81" spans="3:5">
      <c r="C81" s="113"/>
      <c r="D81" s="111"/>
    </row>
    <row r="82" spans="3:5">
      <c r="C82" s="113">
        <f>SUM(C67:C81)</f>
        <v>0</v>
      </c>
      <c r="D82">
        <f>SUM(D67:D81)</f>
        <v>0</v>
      </c>
      <c r="E82" s="113"/>
    </row>
    <row r="5142" spans="3:21" ht="13.5" thickBot="1">
      <c r="C5142" s="7" t="s">
        <v>63</v>
      </c>
      <c r="D5142" s="40" t="s">
        <v>66</v>
      </c>
      <c r="E5142" s="8" t="s">
        <v>46</v>
      </c>
      <c r="F5142" s="7" t="s">
        <v>26</v>
      </c>
      <c r="G5142" s="7" t="s">
        <v>25</v>
      </c>
      <c r="H5142" s="7" t="s">
        <v>4</v>
      </c>
      <c r="I5142" s="7" t="s">
        <v>60</v>
      </c>
      <c r="J5142" s="7" t="s">
        <v>22</v>
      </c>
      <c r="K5142" s="7" t="s">
        <v>20</v>
      </c>
      <c r="L5142" s="7" t="s">
        <v>21</v>
      </c>
      <c r="M5142" s="7" t="s">
        <v>19</v>
      </c>
      <c r="N5142" s="44" t="s">
        <v>23</v>
      </c>
      <c r="O5142" s="44" t="s">
        <v>24</v>
      </c>
      <c r="P5142" s="7" t="s">
        <v>123</v>
      </c>
      <c r="Q5142" s="7"/>
      <c r="R5142" s="7" t="s">
        <v>1</v>
      </c>
      <c r="S5142" s="7" t="s">
        <v>9</v>
      </c>
      <c r="T5142" s="7" t="s">
        <v>11</v>
      </c>
      <c r="U5142" s="7" t="s">
        <v>10</v>
      </c>
    </row>
    <row r="5143" spans="3:21">
      <c r="C5143" s="52">
        <v>1244.4696644989565</v>
      </c>
      <c r="D5143" s="51">
        <v>5</v>
      </c>
      <c r="E5143" s="52">
        <v>1244.4696644989565</v>
      </c>
      <c r="F5143" s="53">
        <v>3.472222222222222E-3</v>
      </c>
      <c r="G5143" s="16">
        <v>1.3950610132470343E-3</v>
      </c>
      <c r="H5143" s="17">
        <v>199.86981523558805</v>
      </c>
      <c r="I5143" s="67">
        <v>81.708259999999996</v>
      </c>
      <c r="J5143" s="17">
        <v>21</v>
      </c>
      <c r="K5143" s="62">
        <v>78</v>
      </c>
      <c r="L5143" s="62">
        <v>136.9047619047619</v>
      </c>
      <c r="M5143" s="62">
        <v>149</v>
      </c>
      <c r="N5143" s="33">
        <v>11.852092042847204</v>
      </c>
      <c r="O5143" s="45">
        <v>9.5176102493137158</v>
      </c>
      <c r="P5143" s="109">
        <v>149</v>
      </c>
      <c r="Q5143" s="119"/>
      <c r="R5143" s="1">
        <v>300</v>
      </c>
      <c r="S5143">
        <v>105</v>
      </c>
      <c r="T5143" s="1">
        <v>300</v>
      </c>
      <c r="U5143">
        <v>105</v>
      </c>
    </row>
    <row r="5144" spans="3:21">
      <c r="C5144" s="52">
        <v>2254.4696116660616</v>
      </c>
      <c r="D5144" s="51">
        <v>8.5</v>
      </c>
      <c r="E5144" s="52">
        <v>1009.9999471671051</v>
      </c>
      <c r="F5144" s="54">
        <v>2.4305555555555556E-3</v>
      </c>
      <c r="G5144" s="18">
        <v>1.2032453874739751E-3</v>
      </c>
      <c r="H5144" s="19">
        <v>311.50441067739996</v>
      </c>
      <c r="I5144" s="68">
        <v>78.714240000000018</v>
      </c>
      <c r="J5144" s="19">
        <v>27.142857142857142</v>
      </c>
      <c r="K5144" s="63">
        <v>149</v>
      </c>
      <c r="L5144" s="63">
        <v>166.15789473684211</v>
      </c>
      <c r="M5144" s="63">
        <v>174</v>
      </c>
      <c r="N5144" s="34">
        <v>10.631578391232685</v>
      </c>
      <c r="O5144" s="46">
        <v>11.476478288114736</v>
      </c>
      <c r="P5144" s="110">
        <v>174</v>
      </c>
      <c r="Q5144" s="119"/>
      <c r="R5144" s="1">
        <v>510</v>
      </c>
      <c r="S5144">
        <v>200</v>
      </c>
      <c r="T5144" s="1">
        <v>210</v>
      </c>
      <c r="U5144">
        <v>95</v>
      </c>
    </row>
    <row r="5145" spans="3:21">
      <c r="C5145" s="52">
        <v>2596.5161686953784</v>
      </c>
      <c r="D5145" s="51">
        <v>10</v>
      </c>
      <c r="E5145" s="52">
        <v>342.04655702931677</v>
      </c>
      <c r="F5145" s="54">
        <v>1.0416666666666667E-3</v>
      </c>
      <c r="G5145" s="18">
        <v>1.5226971961267036E-3</v>
      </c>
      <c r="H5145" s="19">
        <v>153.70435500247891</v>
      </c>
      <c r="I5145" s="68">
        <v>19.469899999999996</v>
      </c>
      <c r="J5145" s="19">
        <v>21.333333333333332</v>
      </c>
      <c r="K5145" s="63">
        <v>155</v>
      </c>
      <c r="L5145" s="63">
        <v>164.46875</v>
      </c>
      <c r="M5145" s="63">
        <v>175</v>
      </c>
      <c r="N5145" s="34">
        <v>10.688954907166149</v>
      </c>
      <c r="O5145" s="46">
        <v>7.2048916407411987</v>
      </c>
      <c r="P5145" s="110">
        <v>155</v>
      </c>
      <c r="Q5145" s="119"/>
      <c r="R5145" s="1">
        <v>600</v>
      </c>
      <c r="S5145">
        <v>232</v>
      </c>
      <c r="T5145" s="1">
        <v>90</v>
      </c>
      <c r="U5145">
        <v>32</v>
      </c>
    </row>
    <row r="5146" spans="3:21">
      <c r="C5146" s="52">
        <v>3572.9407450693634</v>
      </c>
      <c r="D5146" s="51">
        <v>13.5</v>
      </c>
      <c r="E5146" s="52">
        <v>976.42457637398502</v>
      </c>
      <c r="F5146" s="54">
        <v>2.4305555555555556E-3</v>
      </c>
      <c r="G5146" s="18">
        <v>1.2446202268799802E-3</v>
      </c>
      <c r="H5146" s="19">
        <v>281.45972114431345</v>
      </c>
      <c r="I5146" s="68">
        <v>73.449699999999979</v>
      </c>
      <c r="J5146" s="19">
        <v>27.714285714285715</v>
      </c>
      <c r="K5146" s="63">
        <v>155</v>
      </c>
      <c r="L5146" s="63">
        <v>170.83505154639175</v>
      </c>
      <c r="M5146" s="63">
        <v>183</v>
      </c>
      <c r="N5146" s="34">
        <v>10.066232746123557</v>
      </c>
      <c r="O5146" s="46">
        <v>10.155763134073165</v>
      </c>
      <c r="P5146" s="110">
        <v>182</v>
      </c>
      <c r="Q5146" s="119"/>
      <c r="R5146" s="1">
        <v>810</v>
      </c>
      <c r="S5146">
        <v>329</v>
      </c>
      <c r="T5146" s="1">
        <v>210</v>
      </c>
      <c r="U5146">
        <v>97</v>
      </c>
    </row>
    <row r="5147" spans="3:21">
      <c r="C5147" s="52">
        <v>3921.01758945339</v>
      </c>
      <c r="D5147" s="51">
        <v>15</v>
      </c>
      <c r="E5147" s="52">
        <v>348.07684438402657</v>
      </c>
      <c r="F5147" s="54">
        <v>1.0416666666666667E-3</v>
      </c>
      <c r="G5147" s="18">
        <v>1.4963170970336303E-3</v>
      </c>
      <c r="H5147" s="19">
        <v>161.9779514761571</v>
      </c>
      <c r="I5147" s="68">
        <v>20.441400000000016</v>
      </c>
      <c r="J5147" s="19">
        <v>22</v>
      </c>
      <c r="K5147" s="63">
        <v>159</v>
      </c>
      <c r="L5147" s="63">
        <v>169.21212121212122</v>
      </c>
      <c r="M5147" s="63">
        <v>181</v>
      </c>
      <c r="N5147" s="34">
        <v>10.547783163152321</v>
      </c>
      <c r="O5147" s="46">
        <v>7.3626341580071406</v>
      </c>
      <c r="P5147" s="110">
        <v>159</v>
      </c>
      <c r="Q5147" s="119"/>
      <c r="R5147" s="1">
        <v>900</v>
      </c>
      <c r="S5147">
        <v>362</v>
      </c>
      <c r="T5147" s="1">
        <v>90</v>
      </c>
      <c r="U5147">
        <v>33</v>
      </c>
    </row>
    <row r="5148" spans="3:21">
      <c r="C5148" s="52">
        <v>4899.3962311862606</v>
      </c>
      <c r="D5148" s="51">
        <v>18.5</v>
      </c>
      <c r="E5148" s="52">
        <v>978.37864173287062</v>
      </c>
      <c r="F5148" s="54">
        <v>2.4305555555555556E-3</v>
      </c>
      <c r="G5148" s="18">
        <v>1.2421344108915948E-3</v>
      </c>
      <c r="H5148" s="19">
        <v>283.15291518616743</v>
      </c>
      <c r="I5148" s="68">
        <v>74.176600000000008</v>
      </c>
      <c r="J5148" s="19">
        <v>26.857142857142858</v>
      </c>
      <c r="K5148" s="63">
        <v>159</v>
      </c>
      <c r="L5148" s="63">
        <v>177.38297872340425</v>
      </c>
      <c r="M5148" s="63">
        <v>186</v>
      </c>
      <c r="N5148" s="34">
        <v>10.408283422690113</v>
      </c>
      <c r="O5148" s="46">
        <v>10.542927693101978</v>
      </c>
      <c r="P5148" s="110">
        <v>184</v>
      </c>
      <c r="Q5148" s="119"/>
      <c r="R5148" s="1">
        <v>1110</v>
      </c>
      <c r="S5148">
        <v>456</v>
      </c>
      <c r="T5148" s="1">
        <v>210</v>
      </c>
      <c r="U5148">
        <v>94</v>
      </c>
    </row>
    <row r="5149" spans="3:21">
      <c r="C5149" s="52">
        <v>5251.1926310475519</v>
      </c>
      <c r="D5149" s="51">
        <v>20</v>
      </c>
      <c r="E5149" s="52">
        <v>351.79639986129132</v>
      </c>
      <c r="F5149" s="54">
        <v>1.0416666666666667E-3</v>
      </c>
      <c r="G5149" s="18">
        <v>1.4804964847243778E-3</v>
      </c>
      <c r="H5149" s="19">
        <v>167.22633638315548</v>
      </c>
      <c r="I5149" s="68">
        <v>20.763699999999972</v>
      </c>
      <c r="J5149" s="19">
        <v>22</v>
      </c>
      <c r="K5149" s="63">
        <v>166</v>
      </c>
      <c r="L5149" s="63">
        <v>175.75757575757575</v>
      </c>
      <c r="M5149" s="63">
        <v>185</v>
      </c>
      <c r="N5149" s="34">
        <v>10.660496965493676</v>
      </c>
      <c r="O5149" s="46">
        <v>7.6011971083252492</v>
      </c>
      <c r="P5149" s="110">
        <v>166</v>
      </c>
      <c r="Q5149" s="119"/>
      <c r="R5149" s="1">
        <v>1200</v>
      </c>
      <c r="S5149">
        <v>489</v>
      </c>
      <c r="T5149" s="1">
        <v>90</v>
      </c>
      <c r="U5149">
        <v>33</v>
      </c>
    </row>
    <row r="5150" spans="3:21">
      <c r="C5150" s="52">
        <v>6575.0111991195117</v>
      </c>
      <c r="D5150" s="51">
        <v>25</v>
      </c>
      <c r="E5150" s="52">
        <v>1323.8185680719598</v>
      </c>
      <c r="F5150" s="54">
        <v>3.472222222222222E-3</v>
      </c>
      <c r="G5150" s="18">
        <v>1.3114418795618071E-3</v>
      </c>
      <c r="H5150" s="19">
        <v>240.59116327514604</v>
      </c>
      <c r="I5150" s="68">
        <v>94.148099999999999</v>
      </c>
      <c r="J5150" s="19">
        <v>24.6</v>
      </c>
      <c r="K5150" s="63">
        <v>165</v>
      </c>
      <c r="L5150" s="63">
        <v>175.82926829268294</v>
      </c>
      <c r="M5150" s="63">
        <v>181</v>
      </c>
      <c r="N5150" s="34">
        <v>10.762752585950892</v>
      </c>
      <c r="O5150" s="46">
        <v>9.7801285884205704</v>
      </c>
      <c r="P5150" s="110">
        <v>180</v>
      </c>
      <c r="Q5150" s="119"/>
      <c r="R5150" s="1">
        <v>1500</v>
      </c>
      <c r="S5150">
        <v>612</v>
      </c>
      <c r="T5150" s="1">
        <v>300</v>
      </c>
      <c r="U5150">
        <v>123</v>
      </c>
    </row>
    <row r="5151" spans="3:21">
      <c r="C5151" s="52">
        <v>7855.7490022604388</v>
      </c>
      <c r="D5151" s="51">
        <v>30</v>
      </c>
      <c r="E5151" s="52">
        <v>1280.7378031409271</v>
      </c>
      <c r="F5151" s="54">
        <v>3.472222222222222E-3</v>
      </c>
      <c r="G5151" s="18">
        <v>1.3555554515947059E-3</v>
      </c>
      <c r="H5151" s="19">
        <v>217.85872274104858</v>
      </c>
      <c r="I5151" s="68">
        <v>87.366300000000024</v>
      </c>
      <c r="J5151" s="19">
        <v>24</v>
      </c>
      <c r="K5151" s="63">
        <v>172</v>
      </c>
      <c r="L5151" s="63">
        <v>176.05833333333334</v>
      </c>
      <c r="M5151" s="63">
        <v>180</v>
      </c>
      <c r="N5151" s="34">
        <v>10.672815026174392</v>
      </c>
      <c r="O5151" s="46">
        <v>9.0774467808770236</v>
      </c>
      <c r="P5151" s="110">
        <v>174</v>
      </c>
      <c r="Q5151" s="119"/>
      <c r="R5151" s="1">
        <v>1800</v>
      </c>
      <c r="S5151">
        <v>732</v>
      </c>
      <c r="T5151" s="1">
        <v>300</v>
      </c>
      <c r="U5151">
        <v>120</v>
      </c>
    </row>
    <row r="5153" spans="3:21">
      <c r="C5153" t="b">
        <f ca="1">C12=C5143</f>
        <v>0</v>
      </c>
      <c r="D5153" t="b">
        <f t="shared" ref="D5153:U5153" si="9">D12=D5143</f>
        <v>0</v>
      </c>
      <c r="E5153" t="b">
        <f t="shared" ca="1" si="9"/>
        <v>0</v>
      </c>
      <c r="F5153" t="b">
        <f t="shared" si="9"/>
        <v>0</v>
      </c>
      <c r="G5153" t="b">
        <f t="shared" si="9"/>
        <v>0</v>
      </c>
      <c r="H5153" t="b">
        <f t="shared" si="9"/>
        <v>0</v>
      </c>
      <c r="I5153" t="b">
        <f t="shared" ca="1" si="9"/>
        <v>0</v>
      </c>
      <c r="J5153" t="b">
        <f t="shared" si="9"/>
        <v>0</v>
      </c>
      <c r="K5153" t="b">
        <f t="shared" ca="1" si="9"/>
        <v>0</v>
      </c>
      <c r="L5153" t="b">
        <f t="shared" ca="1" si="9"/>
        <v>0</v>
      </c>
      <c r="M5153" t="b">
        <f t="shared" ca="1" si="9"/>
        <v>0</v>
      </c>
      <c r="N5153" t="b">
        <f t="shared" si="9"/>
        <v>0</v>
      </c>
      <c r="O5153" t="b">
        <f t="shared" si="9"/>
        <v>0</v>
      </c>
      <c r="P5153" t="b">
        <f t="shared" si="9"/>
        <v>0</v>
      </c>
      <c r="R5153" t="b">
        <f t="shared" si="9"/>
        <v>0</v>
      </c>
      <c r="S5153" t="b">
        <f t="shared" si="9"/>
        <v>0</v>
      </c>
      <c r="T5153" t="b">
        <f t="shared" si="9"/>
        <v>0</v>
      </c>
      <c r="U5153" t="b">
        <f t="shared" si="9"/>
        <v>0</v>
      </c>
    </row>
    <row r="5154" spans="3:21">
      <c r="C5154" t="b">
        <f t="shared" ref="C5154:U5154" ca="1" si="10">C13=C5144</f>
        <v>0</v>
      </c>
      <c r="D5154" t="b">
        <f t="shared" si="10"/>
        <v>0</v>
      </c>
      <c r="E5154" t="b">
        <f t="shared" ca="1" si="10"/>
        <v>0</v>
      </c>
      <c r="F5154" t="b">
        <f t="shared" si="10"/>
        <v>0</v>
      </c>
      <c r="G5154" t="b">
        <f t="shared" ca="1" si="10"/>
        <v>0</v>
      </c>
      <c r="H5154" t="b">
        <f t="shared" ca="1" si="10"/>
        <v>0</v>
      </c>
      <c r="I5154" t="b">
        <f t="shared" ca="1" si="10"/>
        <v>0</v>
      </c>
      <c r="J5154" t="b">
        <f t="shared" si="10"/>
        <v>0</v>
      </c>
      <c r="K5154" t="b">
        <f t="shared" ca="1" si="10"/>
        <v>0</v>
      </c>
      <c r="L5154" t="b">
        <f t="shared" ca="1" si="10"/>
        <v>0</v>
      </c>
      <c r="M5154" t="b">
        <f t="shared" ca="1" si="10"/>
        <v>0</v>
      </c>
      <c r="N5154" t="b">
        <f t="shared" ca="1" si="10"/>
        <v>0</v>
      </c>
      <c r="O5154" t="b">
        <f t="shared" ca="1" si="10"/>
        <v>0</v>
      </c>
      <c r="P5154" t="b">
        <f t="shared" ca="1" si="10"/>
        <v>0</v>
      </c>
      <c r="R5154" t="b">
        <f t="shared" si="10"/>
        <v>0</v>
      </c>
      <c r="S5154" t="b">
        <f t="shared" si="10"/>
        <v>0</v>
      </c>
      <c r="T5154" t="b">
        <f t="shared" si="10"/>
        <v>0</v>
      </c>
      <c r="U5154" t="b">
        <f t="shared" si="10"/>
        <v>0</v>
      </c>
    </row>
    <row r="5155" spans="3:21">
      <c r="C5155" t="b">
        <f t="shared" ref="C5155:U5155" ca="1" si="11">C14=C5145</f>
        <v>0</v>
      </c>
      <c r="D5155" t="b">
        <f t="shared" si="11"/>
        <v>0</v>
      </c>
      <c r="E5155" t="b">
        <f t="shared" ca="1" si="11"/>
        <v>0</v>
      </c>
      <c r="F5155" t="b">
        <f t="shared" si="11"/>
        <v>0</v>
      </c>
      <c r="G5155" t="b">
        <f t="shared" ca="1" si="11"/>
        <v>0</v>
      </c>
      <c r="H5155" t="b">
        <f t="shared" ca="1" si="11"/>
        <v>0</v>
      </c>
      <c r="I5155" t="b">
        <f t="shared" ca="1" si="11"/>
        <v>0</v>
      </c>
      <c r="J5155" t="b">
        <f t="shared" si="11"/>
        <v>0</v>
      </c>
      <c r="K5155" t="b">
        <f t="shared" ca="1" si="11"/>
        <v>0</v>
      </c>
      <c r="L5155" t="b">
        <f t="shared" ca="1" si="11"/>
        <v>0</v>
      </c>
      <c r="M5155" t="b">
        <f t="shared" ca="1" si="11"/>
        <v>0</v>
      </c>
      <c r="N5155" t="b">
        <f t="shared" ca="1" si="11"/>
        <v>0</v>
      </c>
      <c r="O5155" t="b">
        <f t="shared" ca="1" si="11"/>
        <v>0</v>
      </c>
      <c r="P5155" t="b">
        <f t="shared" ca="1" si="11"/>
        <v>0</v>
      </c>
      <c r="R5155" t="b">
        <f t="shared" si="11"/>
        <v>0</v>
      </c>
      <c r="S5155" t="b">
        <f t="shared" si="11"/>
        <v>0</v>
      </c>
      <c r="T5155" t="b">
        <f t="shared" si="11"/>
        <v>0</v>
      </c>
      <c r="U5155" t="b">
        <f t="shared" si="11"/>
        <v>0</v>
      </c>
    </row>
    <row r="5156" spans="3:21">
      <c r="C5156" t="b">
        <f t="shared" ref="C5156:U5156" ca="1" si="12">C15=C5146</f>
        <v>0</v>
      </c>
      <c r="D5156" t="b">
        <f t="shared" si="12"/>
        <v>0</v>
      </c>
      <c r="E5156" t="b">
        <f t="shared" ca="1" si="12"/>
        <v>0</v>
      </c>
      <c r="F5156" t="b">
        <f t="shared" si="12"/>
        <v>0</v>
      </c>
      <c r="G5156" t="b">
        <f t="shared" ca="1" si="12"/>
        <v>0</v>
      </c>
      <c r="H5156" t="b">
        <f t="shared" ca="1" si="12"/>
        <v>0</v>
      </c>
      <c r="I5156" t="b">
        <f t="shared" ca="1" si="12"/>
        <v>0</v>
      </c>
      <c r="J5156" t="b">
        <f t="shared" si="12"/>
        <v>0</v>
      </c>
      <c r="K5156" t="b">
        <f t="shared" ca="1" si="12"/>
        <v>0</v>
      </c>
      <c r="L5156" t="b">
        <f t="shared" ca="1" si="12"/>
        <v>0</v>
      </c>
      <c r="M5156" t="b">
        <f t="shared" ca="1" si="12"/>
        <v>0</v>
      </c>
      <c r="N5156" t="b">
        <f t="shared" ca="1" si="12"/>
        <v>0</v>
      </c>
      <c r="O5156" t="b">
        <f t="shared" ca="1" si="12"/>
        <v>0</v>
      </c>
      <c r="P5156" t="b">
        <f t="shared" ca="1" si="12"/>
        <v>0</v>
      </c>
      <c r="R5156" t="b">
        <f t="shared" si="12"/>
        <v>0</v>
      </c>
      <c r="S5156" t="b">
        <f t="shared" si="12"/>
        <v>0</v>
      </c>
      <c r="T5156" t="b">
        <f t="shared" si="12"/>
        <v>0</v>
      </c>
      <c r="U5156" t="b">
        <f t="shared" si="12"/>
        <v>0</v>
      </c>
    </row>
    <row r="5157" spans="3:21">
      <c r="C5157" t="b">
        <f t="shared" ref="C5157:U5157" ca="1" si="13">C16=C5147</f>
        <v>0</v>
      </c>
      <c r="D5157" t="b">
        <f t="shared" si="13"/>
        <v>0</v>
      </c>
      <c r="E5157" t="b">
        <f t="shared" ca="1" si="13"/>
        <v>0</v>
      </c>
      <c r="F5157" t="b">
        <f t="shared" si="13"/>
        <v>0</v>
      </c>
      <c r="G5157" t="b">
        <f t="shared" ca="1" si="13"/>
        <v>0</v>
      </c>
      <c r="H5157" t="b">
        <f t="shared" ca="1" si="13"/>
        <v>0</v>
      </c>
      <c r="I5157" t="b">
        <f t="shared" ca="1" si="13"/>
        <v>0</v>
      </c>
      <c r="J5157" t="b">
        <f t="shared" si="13"/>
        <v>0</v>
      </c>
      <c r="K5157" t="b">
        <f t="shared" ca="1" si="13"/>
        <v>0</v>
      </c>
      <c r="L5157" t="b">
        <f t="shared" ca="1" si="13"/>
        <v>0</v>
      </c>
      <c r="M5157" t="b">
        <f t="shared" ca="1" si="13"/>
        <v>0</v>
      </c>
      <c r="N5157" t="b">
        <f t="shared" ca="1" si="13"/>
        <v>0</v>
      </c>
      <c r="O5157" t="b">
        <f t="shared" ca="1" si="13"/>
        <v>0</v>
      </c>
      <c r="P5157" t="b">
        <f t="shared" ca="1" si="13"/>
        <v>0</v>
      </c>
      <c r="R5157" t="b">
        <f t="shared" si="13"/>
        <v>0</v>
      </c>
      <c r="S5157" t="b">
        <f t="shared" si="13"/>
        <v>0</v>
      </c>
      <c r="T5157" t="b">
        <f t="shared" si="13"/>
        <v>0</v>
      </c>
      <c r="U5157" t="b">
        <f t="shared" si="13"/>
        <v>0</v>
      </c>
    </row>
    <row r="5158" spans="3:21">
      <c r="C5158" t="b">
        <f t="shared" ref="C5158:U5158" ca="1" si="14">C17=C5148</f>
        <v>0</v>
      </c>
      <c r="D5158" t="b">
        <f t="shared" si="14"/>
        <v>0</v>
      </c>
      <c r="E5158" t="b">
        <f t="shared" ca="1" si="14"/>
        <v>0</v>
      </c>
      <c r="F5158" t="b">
        <f t="shared" si="14"/>
        <v>0</v>
      </c>
      <c r="G5158" t="b">
        <f t="shared" ca="1" si="14"/>
        <v>0</v>
      </c>
      <c r="H5158" t="b">
        <f t="shared" ca="1" si="14"/>
        <v>0</v>
      </c>
      <c r="I5158" t="b">
        <f t="shared" ca="1" si="14"/>
        <v>0</v>
      </c>
      <c r="J5158" t="b">
        <f t="shared" si="14"/>
        <v>0</v>
      </c>
      <c r="K5158" t="b">
        <f t="shared" ca="1" si="14"/>
        <v>0</v>
      </c>
      <c r="L5158" t="b">
        <f t="shared" ca="1" si="14"/>
        <v>0</v>
      </c>
      <c r="M5158" t="b">
        <f t="shared" ca="1" si="14"/>
        <v>0</v>
      </c>
      <c r="N5158" t="b">
        <f t="shared" ca="1" si="14"/>
        <v>0</v>
      </c>
      <c r="O5158" t="b">
        <f t="shared" ca="1" si="14"/>
        <v>0</v>
      </c>
      <c r="P5158" t="b">
        <f t="shared" ca="1" si="14"/>
        <v>0</v>
      </c>
      <c r="R5158" t="b">
        <f t="shared" si="14"/>
        <v>0</v>
      </c>
      <c r="S5158" t="b">
        <f t="shared" si="14"/>
        <v>0</v>
      </c>
      <c r="T5158" t="b">
        <f t="shared" si="14"/>
        <v>0</v>
      </c>
      <c r="U5158" t="b">
        <f t="shared" si="14"/>
        <v>0</v>
      </c>
    </row>
    <row r="5159" spans="3:21">
      <c r="C5159" t="b">
        <f t="shared" ref="C5159:U5159" ca="1" si="15">C18=C5149</f>
        <v>0</v>
      </c>
      <c r="D5159" t="b">
        <f t="shared" si="15"/>
        <v>0</v>
      </c>
      <c r="E5159" t="b">
        <f t="shared" ca="1" si="15"/>
        <v>0</v>
      </c>
      <c r="F5159" t="b">
        <f t="shared" si="15"/>
        <v>0</v>
      </c>
      <c r="G5159" t="b">
        <f t="shared" ca="1" si="15"/>
        <v>0</v>
      </c>
      <c r="H5159" t="b">
        <f t="shared" ca="1" si="15"/>
        <v>0</v>
      </c>
      <c r="I5159" t="b">
        <f t="shared" ca="1" si="15"/>
        <v>0</v>
      </c>
      <c r="J5159" t="b">
        <f t="shared" si="15"/>
        <v>0</v>
      </c>
      <c r="K5159" t="b">
        <f t="shared" ca="1" si="15"/>
        <v>0</v>
      </c>
      <c r="L5159" t="b">
        <f t="shared" ca="1" si="15"/>
        <v>0</v>
      </c>
      <c r="M5159" t="b">
        <f t="shared" ca="1" si="15"/>
        <v>0</v>
      </c>
      <c r="N5159" t="b">
        <f t="shared" ca="1" si="15"/>
        <v>0</v>
      </c>
      <c r="O5159" t="b">
        <f t="shared" ca="1" si="15"/>
        <v>0</v>
      </c>
      <c r="P5159" t="b">
        <f t="shared" ca="1" si="15"/>
        <v>0</v>
      </c>
      <c r="R5159" t="b">
        <f t="shared" si="15"/>
        <v>0</v>
      </c>
      <c r="S5159" t="b">
        <f t="shared" si="15"/>
        <v>0</v>
      </c>
      <c r="T5159" t="b">
        <f t="shared" si="15"/>
        <v>0</v>
      </c>
      <c r="U5159" t="b">
        <f t="shared" si="15"/>
        <v>0</v>
      </c>
    </row>
    <row r="5160" spans="3:21">
      <c r="C5160" t="b">
        <f t="shared" ref="C5160:U5160" ca="1" si="16">C19=C5150</f>
        <v>0</v>
      </c>
      <c r="D5160" t="b">
        <f t="shared" si="16"/>
        <v>0</v>
      </c>
      <c r="E5160" t="b">
        <f t="shared" ca="1" si="16"/>
        <v>0</v>
      </c>
      <c r="F5160" t="b">
        <f t="shared" si="16"/>
        <v>0</v>
      </c>
      <c r="G5160" t="b">
        <f t="shared" ca="1" si="16"/>
        <v>0</v>
      </c>
      <c r="H5160" t="b">
        <f t="shared" ca="1" si="16"/>
        <v>0</v>
      </c>
      <c r="I5160" t="b">
        <f t="shared" ca="1" si="16"/>
        <v>0</v>
      </c>
      <c r="J5160" t="b">
        <f t="shared" si="16"/>
        <v>0</v>
      </c>
      <c r="K5160" t="b">
        <f t="shared" ca="1" si="16"/>
        <v>0</v>
      </c>
      <c r="L5160" t="b">
        <f t="shared" ca="1" si="16"/>
        <v>0</v>
      </c>
      <c r="M5160" t="b">
        <f t="shared" ca="1" si="16"/>
        <v>0</v>
      </c>
      <c r="N5160" t="b">
        <f t="shared" ca="1" si="16"/>
        <v>0</v>
      </c>
      <c r="O5160" t="b">
        <f t="shared" ca="1" si="16"/>
        <v>0</v>
      </c>
      <c r="P5160" t="b">
        <f t="shared" ca="1" si="16"/>
        <v>0</v>
      </c>
      <c r="R5160" t="b">
        <f t="shared" si="16"/>
        <v>0</v>
      </c>
      <c r="S5160" t="b">
        <f t="shared" si="16"/>
        <v>0</v>
      </c>
      <c r="T5160" t="b">
        <f t="shared" si="16"/>
        <v>0</v>
      </c>
      <c r="U5160" t="b">
        <f t="shared" si="16"/>
        <v>0</v>
      </c>
    </row>
    <row r="5181" spans="5:27" s="9" customFormat="1">
      <c r="Z5181"/>
      <c r="AA5181"/>
    </row>
    <row r="5182" spans="5:27" ht="4.5" customHeight="1"/>
    <row r="5183" spans="5:27">
      <c r="E5183" s="2"/>
      <c r="F5183" s="4"/>
      <c r="G5183" s="6"/>
      <c r="H5183" s="3"/>
      <c r="I5183" s="3"/>
      <c r="J5183" s="3"/>
      <c r="K5183" s="3"/>
      <c r="R5183" s="1"/>
    </row>
  </sheetData>
  <mergeCells count="1">
    <mergeCell ref="C4:P4"/>
  </mergeCells>
  <dataValidations xWindow="187" yWindow="339" count="1">
    <dataValidation type="custom" allowBlank="1" showInputMessage="1" showErrorMessage="1" sqref="D5144:D5151 AK13:AK31 D12:D61">
      <formula1>AND(D12&lt;=$S$6,D12&gt;D11)</formula1>
    </dataValidation>
  </dataValidations>
  <printOptions horizontalCentered="1"/>
  <pageMargins left="0.45" right="0.45" top="0.5" bottom="0.5" header="0.3" footer="0.3"/>
  <pageSetup orientation="portrait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8" r:id="rId4" name="Button 6">
              <controlPr defaultSize="0" print="0" autoFill="0" autoPict="0" macro="[0]!_xludf.Clear">
                <anchor moveWithCells="1" sizeWithCells="1">
                  <from>
                    <xdr:col>4</xdr:col>
                    <xdr:colOff>9525</xdr:colOff>
                    <xdr:row>0</xdr:row>
                    <xdr:rowOff>28575</xdr:rowOff>
                  </from>
                  <to>
                    <xdr:col>5</xdr:col>
                    <xdr:colOff>142875</xdr:colOff>
                    <xdr:row>0</xdr:row>
                    <xdr:rowOff>504825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Button 8">
              <controlPr defaultSize="0" print="0" autoFill="0" autoPict="0" macro="[0]!PopulateTime">
                <anchor moveWithCells="1" sizeWithCells="1">
                  <from>
                    <xdr:col>2</xdr:col>
                    <xdr:colOff>171450</xdr:colOff>
                    <xdr:row>0</xdr:row>
                    <xdr:rowOff>28575</xdr:rowOff>
                  </from>
                  <to>
                    <xdr:col>3</xdr:col>
                    <xdr:colOff>219075</xdr:colOff>
                    <xdr:row>0</xdr:row>
                    <xdr:rowOff>504825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B3:AI5183"/>
  <sheetViews>
    <sheetView workbookViewId="0"/>
  </sheetViews>
  <sheetFormatPr defaultRowHeight="12.75" outlineLevelRow="1" outlineLevelCol="2"/>
  <cols>
    <col min="1" max="1" width="1.28515625" customWidth="1"/>
    <col min="2" max="2" width="3.140625" bestFit="1" customWidth="1"/>
    <col min="3" max="3" width="10.7109375" bestFit="1" customWidth="1"/>
    <col min="4" max="4" width="9.85546875" bestFit="1" customWidth="1"/>
    <col min="5" max="5" width="9.140625" bestFit="1" customWidth="1"/>
    <col min="6" max="6" width="9.85546875" bestFit="1" customWidth="1"/>
    <col min="7" max="7" width="8.7109375" bestFit="1" customWidth="1"/>
    <col min="8" max="8" width="7.140625" hidden="1" customWidth="1" outlineLevel="1"/>
    <col min="9" max="9" width="6.7109375" hidden="1" customWidth="1" outlineLevel="1"/>
    <col min="10" max="10" width="4.85546875" bestFit="1" customWidth="1" collapsed="1"/>
    <col min="11" max="11" width="6.7109375" customWidth="1" outlineLevel="2"/>
    <col min="12" max="12" width="8.140625" customWidth="1" outlineLevel="1"/>
    <col min="13" max="13" width="7" hidden="1" customWidth="1" outlineLevel="2"/>
    <col min="14" max="14" width="5.85546875" customWidth="1" outlineLevel="1" collapsed="1"/>
    <col min="15" max="15" width="6.42578125" customWidth="1" outlineLevel="1"/>
    <col min="16" max="16" width="5.85546875" customWidth="1" outlineLevel="1"/>
    <col min="17" max="17" width="4.140625" customWidth="1"/>
    <col min="18" max="18" width="10.85546875" hidden="1" customWidth="1" outlineLevel="1"/>
    <col min="19" max="19" width="11.140625" hidden="1" customWidth="1" outlineLevel="1"/>
    <col min="20" max="20" width="13.7109375" hidden="1" customWidth="1" outlineLevel="1"/>
    <col min="21" max="21" width="11.85546875" hidden="1" customWidth="1" outlineLevel="1"/>
    <col min="22" max="22" width="9.42578125" bestFit="1" customWidth="1" collapsed="1"/>
    <col min="23" max="28" width="9.42578125" bestFit="1" customWidth="1"/>
    <col min="30" max="30" width="10.28515625" bestFit="1" customWidth="1"/>
    <col min="31" max="31" width="13.140625" customWidth="1"/>
    <col min="32" max="32" width="9.28515625" hidden="1" customWidth="1" outlineLevel="1"/>
    <col min="33" max="33" width="11.140625" hidden="1" customWidth="1" outlineLevel="1"/>
    <col min="34" max="34" width="12" hidden="1" customWidth="1" outlineLevel="1"/>
    <col min="35" max="35" width="12.7109375" bestFit="1" customWidth="1" collapsed="1"/>
  </cols>
  <sheetData>
    <row r="3" spans="2:34" ht="13.5" thickBot="1"/>
    <row r="4" spans="2:34" ht="13.5" thickBot="1">
      <c r="C4" s="383" t="s">
        <v>14</v>
      </c>
      <c r="D4" s="384"/>
      <c r="E4" s="384"/>
      <c r="F4" s="384"/>
      <c r="G4" s="384"/>
      <c r="H4" s="384"/>
      <c r="I4" s="384"/>
      <c r="J4" s="384"/>
      <c r="K4" s="384"/>
      <c r="L4" s="384"/>
      <c r="M4" s="384"/>
      <c r="N4" s="384"/>
      <c r="O4" s="385"/>
      <c r="P4" s="120"/>
      <c r="U4" s="29"/>
    </row>
    <row r="5" spans="2:34">
      <c r="C5" s="57" t="s">
        <v>47</v>
      </c>
      <c r="D5" s="58" t="s">
        <v>48</v>
      </c>
      <c r="E5" s="58" t="s">
        <v>47</v>
      </c>
      <c r="F5" s="58" t="s">
        <v>48</v>
      </c>
      <c r="G5" s="58" t="s">
        <v>50</v>
      </c>
      <c r="H5" s="58" t="s">
        <v>51</v>
      </c>
      <c r="I5" s="58" t="s">
        <v>59</v>
      </c>
      <c r="J5" s="58" t="s">
        <v>53</v>
      </c>
      <c r="K5" s="58" t="s">
        <v>61</v>
      </c>
      <c r="L5" s="58" t="s">
        <v>13</v>
      </c>
      <c r="M5" s="58" t="s">
        <v>62</v>
      </c>
      <c r="N5" s="59" t="s">
        <v>53</v>
      </c>
      <c r="O5" s="60" t="s">
        <v>53</v>
      </c>
      <c r="P5" s="121"/>
      <c r="R5" t="s">
        <v>2</v>
      </c>
      <c r="S5">
        <f>Distance</f>
        <v>15243</v>
      </c>
      <c r="U5" s="29"/>
      <c r="V5" s="25"/>
      <c r="W5" s="24" t="s">
        <v>18</v>
      </c>
    </row>
    <row r="6" spans="2:34">
      <c r="C6" s="35" t="s">
        <v>46</v>
      </c>
      <c r="D6" s="36" t="s">
        <v>49</v>
      </c>
      <c r="E6" s="36" t="s">
        <v>46</v>
      </c>
      <c r="F6" s="36" t="s">
        <v>49</v>
      </c>
      <c r="G6" s="36" t="s">
        <v>25</v>
      </c>
      <c r="H6" s="36" t="s">
        <v>4</v>
      </c>
      <c r="I6" s="36" t="s">
        <v>60</v>
      </c>
      <c r="J6" s="36" t="s">
        <v>22</v>
      </c>
      <c r="K6" s="36" t="s">
        <v>56</v>
      </c>
      <c r="L6" s="36" t="s">
        <v>56</v>
      </c>
      <c r="M6" s="36" t="s">
        <v>54</v>
      </c>
      <c r="N6" s="37" t="s">
        <v>23</v>
      </c>
      <c r="O6" s="38" t="s">
        <v>24</v>
      </c>
      <c r="P6" s="121"/>
      <c r="R6" t="s">
        <v>1</v>
      </c>
      <c r="S6" s="50">
        <f>Time</f>
        <v>63</v>
      </c>
      <c r="U6" s="29"/>
    </row>
    <row r="7" spans="2:34" ht="13.5" thickBot="1">
      <c r="C7" s="30">
        <f>MAX(C12:C61)</f>
        <v>0</v>
      </c>
      <c r="D7" s="39">
        <f>MAX(D12:D61)</f>
        <v>0</v>
      </c>
      <c r="E7" s="61">
        <f>MAX(C11:C60)</f>
        <v>0</v>
      </c>
      <c r="F7" s="39">
        <f>SUM(F11:F60)</f>
        <v>0</v>
      </c>
      <c r="G7" s="21">
        <f>IF(C7=0,0,F7/C7*500)</f>
        <v>0</v>
      </c>
      <c r="H7" s="20">
        <f>IF(ISERROR(2.8/(G7*60*24*60/500)^3),0,2.8/(G7*60*24*60/500)^3)</f>
        <v>0</v>
      </c>
      <c r="I7" s="66">
        <f>SUM(I12:I61)</f>
        <v>0</v>
      </c>
      <c r="J7" s="20">
        <f>IF(MAX(R12:R61)=0,0,MAX(S12:S61)/(MAX(R12:R61)/60))</f>
        <v>0</v>
      </c>
      <c r="K7" s="64">
        <f ca="1">IF(ISERROR(MIN(OFFSET($AB$13,0,0,MAX(S12:S61),1))),0,MIN(OFFSET($AB$13,0,0,MAX(S12:S61),1)))</f>
        <v>0</v>
      </c>
      <c r="L7" s="64" t="str">
        <f ca="1">OFFSET(L11,COUNTIF(L12:L175,"&gt;0"),0)</f>
        <v>EndHR</v>
      </c>
      <c r="M7" s="64">
        <f ca="1">IF(ISERROR(MAX(OFFSET($AB$12,0,0,MAX(S12:S61),1))),0,MAX(OFFSET($AB$12,0,0,MAX(S12:S61),1)))</f>
        <v>0</v>
      </c>
      <c r="N7" s="42">
        <f>IF(MAX(S12:S61)=0,0,C7/MAX(S12:S61))</f>
        <v>0</v>
      </c>
      <c r="O7" s="43">
        <f>IF(J7=0,0,H7/J7)</f>
        <v>0</v>
      </c>
      <c r="P7" s="122"/>
      <c r="R7" s="28"/>
      <c r="V7" s="386" t="s">
        <v>15</v>
      </c>
      <c r="W7" s="386"/>
      <c r="X7" s="386"/>
      <c r="Y7" s="386"/>
      <c r="Z7" s="386"/>
      <c r="AA7" s="386"/>
      <c r="AB7" s="386"/>
    </row>
    <row r="8" spans="2:34" hidden="1" outlineLevel="1"/>
    <row r="9" spans="2:34" hidden="1" outlineLevel="1"/>
    <row r="10" spans="2:34" hidden="1" outlineLevel="1"/>
    <row r="11" spans="2:34" ht="13.5" collapsed="1" thickBot="1">
      <c r="B11" s="22" t="s">
        <v>16</v>
      </c>
      <c r="C11" s="7" t="s">
        <v>63</v>
      </c>
      <c r="D11" s="40" t="s">
        <v>71</v>
      </c>
      <c r="E11" s="8" t="s">
        <v>46</v>
      </c>
      <c r="F11" s="7" t="s">
        <v>26</v>
      </c>
      <c r="G11" s="7" t="s">
        <v>25</v>
      </c>
      <c r="H11" s="7" t="s">
        <v>4</v>
      </c>
      <c r="I11" s="7" t="s">
        <v>60</v>
      </c>
      <c r="J11" s="7" t="s">
        <v>22</v>
      </c>
      <c r="K11" s="7" t="s">
        <v>20</v>
      </c>
      <c r="L11" s="7" t="s">
        <v>70</v>
      </c>
      <c r="M11" s="7" t="s">
        <v>19</v>
      </c>
      <c r="N11" s="44" t="s">
        <v>23</v>
      </c>
      <c r="O11" s="44" t="s">
        <v>24</v>
      </c>
      <c r="P11" s="7" t="s">
        <v>123</v>
      </c>
      <c r="R11" s="7" t="s">
        <v>1</v>
      </c>
      <c r="S11" s="7" t="s">
        <v>9</v>
      </c>
      <c r="T11" s="7" t="s">
        <v>11</v>
      </c>
      <c r="U11" s="7" t="s">
        <v>10</v>
      </c>
      <c r="V11" s="5" t="s">
        <v>67</v>
      </c>
      <c r="W11" s="5" t="s">
        <v>1</v>
      </c>
      <c r="X11" s="5" t="s">
        <v>2</v>
      </c>
      <c r="Y11" s="5" t="s">
        <v>68</v>
      </c>
      <c r="Z11" s="5" t="s">
        <v>69</v>
      </c>
      <c r="AA11" s="5" t="s">
        <v>5</v>
      </c>
      <c r="AB11" s="5" t="s">
        <v>6</v>
      </c>
      <c r="AC11" s="5" t="s">
        <v>70</v>
      </c>
      <c r="AD11" s="5" t="s">
        <v>40</v>
      </c>
      <c r="AF11" s="5" t="s">
        <v>1</v>
      </c>
      <c r="AG11" s="5" t="s">
        <v>12</v>
      </c>
    </row>
    <row r="12" spans="2:34">
      <c r="B12">
        <f>IF(C12=0,0,1)</f>
        <v>0</v>
      </c>
      <c r="C12" s="52">
        <f>IF($R12=0,0,X12)</f>
        <v>0</v>
      </c>
      <c r="D12" s="53">
        <f>IF(V12=1,W12/86400000,0)</f>
        <v>0</v>
      </c>
      <c r="E12" s="52">
        <f>C12</f>
        <v>0</v>
      </c>
      <c r="F12" s="53">
        <f>IF(R12=0,0,D12)</f>
        <v>0</v>
      </c>
      <c r="G12" s="18">
        <f>IF(R12=0,0,F12/E12*500)</f>
        <v>0</v>
      </c>
      <c r="H12" s="17">
        <f>IF(R12=0,0,2.8/(G12*60*24*60/500)^3)</f>
        <v>0</v>
      </c>
      <c r="I12" s="67">
        <f>IF(R12=0,0,AA12)</f>
        <v>0</v>
      </c>
      <c r="J12" s="17">
        <f>IF(R12=0,0,U12/(T12/60))</f>
        <v>0</v>
      </c>
      <c r="K12" s="62"/>
      <c r="L12" s="62">
        <f>IF(R12=0,0,AC12)</f>
        <v>0</v>
      </c>
      <c r="M12" s="62"/>
      <c r="N12" s="33">
        <f>IF(U12=0,0,E12/U12)</f>
        <v>0</v>
      </c>
      <c r="O12" s="45">
        <f>IF(J12=0,0,H12/J12)</f>
        <v>0</v>
      </c>
      <c r="P12" s="109"/>
      <c r="R12" s="1">
        <f>IF(W12="",0,W12/1000)</f>
        <v>0</v>
      </c>
      <c r="S12">
        <f>U12</f>
        <v>0</v>
      </c>
      <c r="T12" s="1">
        <f>R12</f>
        <v>0</v>
      </c>
      <c r="U12">
        <f>T12/60*AB12</f>
        <v>0</v>
      </c>
      <c r="V12" s="10"/>
      <c r="W12" s="10"/>
      <c r="X12" s="10"/>
      <c r="Y12" s="10"/>
      <c r="Z12" s="10"/>
      <c r="AA12" s="10"/>
      <c r="AB12" s="10"/>
      <c r="AC12" s="10"/>
      <c r="AD12" s="10"/>
      <c r="AF12">
        <v>1</v>
      </c>
      <c r="AG12">
        <f>IF(V12=0,0,V12/1000)</f>
        <v>0</v>
      </c>
      <c r="AH12">
        <f>IF(ISERROR(VLOOKUP(1,$V$12:$AF$31,11,0)),0,VLOOKUP(1,$V$12:$AF$31,11,0))</f>
        <v>0</v>
      </c>
    </row>
    <row r="13" spans="2:34">
      <c r="B13">
        <f>IF(C13=0,0,B12+1)</f>
        <v>0</v>
      </c>
      <c r="C13" s="52">
        <f t="shared" ref="C13:C61" si="0">IF($R13=0,0,X13)</f>
        <v>0</v>
      </c>
      <c r="D13" s="54">
        <f t="shared" ref="D13:D76" si="1">IF(V13=1,W13/86400000,0)</f>
        <v>0</v>
      </c>
      <c r="E13" s="52">
        <f t="shared" ref="E13:E61" si="2">IF(C13-C12&lt;0,0,C13-C12)</f>
        <v>0</v>
      </c>
      <c r="F13" s="54">
        <f>IF(R13=0,0,(D13-D12))</f>
        <v>0</v>
      </c>
      <c r="G13" s="18">
        <f>IF(R13=0,0,F13/E13*500)</f>
        <v>0</v>
      </c>
      <c r="H13" s="19">
        <f>IF(R13=0,0,2.8/(G13*60*24*60/500)^3)</f>
        <v>0</v>
      </c>
      <c r="I13" s="68">
        <f t="shared" ref="I13:I61" si="3">IF(R13=0,0,AA13)</f>
        <v>0</v>
      </c>
      <c r="J13" s="19">
        <f>IF(R13=0,0,U13/(T13/60))</f>
        <v>0</v>
      </c>
      <c r="K13" s="63"/>
      <c r="L13" s="63">
        <f t="shared" ref="L13:L61" si="4">IF(R13=0,0,AC13)</f>
        <v>0</v>
      </c>
      <c r="M13" s="63"/>
      <c r="N13" s="34">
        <f>IF(U13=0,0,E13/U13)</f>
        <v>0</v>
      </c>
      <c r="O13" s="46">
        <f t="shared" ref="O13:O61" si="5">IF(J13=0,0,H13/J13)</f>
        <v>0</v>
      </c>
      <c r="P13" s="110"/>
      <c r="R13" s="1">
        <f>IF(W13="",0,W13/1000)</f>
        <v>0</v>
      </c>
      <c r="S13" s="49">
        <f>IF($R13=0,0,S12+U13)</f>
        <v>0</v>
      </c>
      <c r="T13" s="1">
        <f>IF($R13=0,0,R13-R12)</f>
        <v>0</v>
      </c>
      <c r="U13">
        <f>T13/60*AB13</f>
        <v>0</v>
      </c>
      <c r="V13" s="10"/>
      <c r="W13" s="10"/>
      <c r="X13" s="10"/>
      <c r="Y13" s="10"/>
      <c r="Z13" s="10"/>
      <c r="AA13" s="10"/>
      <c r="AB13" s="10"/>
      <c r="AC13" s="10"/>
      <c r="AD13" s="10"/>
      <c r="AF13">
        <v>2</v>
      </c>
      <c r="AG13">
        <f>IF(V13=0,0,(V13-V12)/1000)</f>
        <v>0</v>
      </c>
      <c r="AH13">
        <f t="shared" ref="AH13:AH76" si="6">IF(ISERROR(VLOOKUP(1,$V$12:$AF$31,11,0)),0,VLOOKUP(1,$V$12:$AF$31,11,0))</f>
        <v>0</v>
      </c>
    </row>
    <row r="14" spans="2:34">
      <c r="B14">
        <f t="shared" ref="B14:B61" si="7">IF(C14=0,0,B13+1)</f>
        <v>0</v>
      </c>
      <c r="C14" s="52">
        <f t="shared" si="0"/>
        <v>0</v>
      </c>
      <c r="D14" s="54">
        <f t="shared" si="1"/>
        <v>0</v>
      </c>
      <c r="E14" s="52">
        <f t="shared" si="2"/>
        <v>0</v>
      </c>
      <c r="F14" s="54">
        <f t="shared" ref="F14:F77" si="8">IF(R14=0,0,(D14-D13))</f>
        <v>0</v>
      </c>
      <c r="G14" s="18">
        <f t="shared" ref="G14:G61" si="9">IF(R14=0,0,F14/E14*500)</f>
        <v>0</v>
      </c>
      <c r="H14" s="19">
        <f t="shared" ref="H14:H61" si="10">IF(R14=0,0,2.8/(G14*60*24*60/500)^3)</f>
        <v>0</v>
      </c>
      <c r="I14" s="68">
        <f t="shared" si="3"/>
        <v>0</v>
      </c>
      <c r="J14" s="19">
        <f t="shared" ref="J14:J61" si="11">IF(R14=0,0,U14/(T14/60))</f>
        <v>0</v>
      </c>
      <c r="K14" s="63"/>
      <c r="L14" s="63">
        <f t="shared" si="4"/>
        <v>0</v>
      </c>
      <c r="M14" s="63"/>
      <c r="N14" s="34">
        <f>IF(U14=0,0,E14/U14)</f>
        <v>0</v>
      </c>
      <c r="O14" s="46">
        <f t="shared" si="5"/>
        <v>0</v>
      </c>
      <c r="P14" s="110"/>
      <c r="R14" s="1">
        <f>IF(W14="",0,W14/1000)</f>
        <v>0</v>
      </c>
      <c r="S14" s="49">
        <f t="shared" ref="S14:S61" si="12">IF($R14=0,0,S13+U14)</f>
        <v>0</v>
      </c>
      <c r="T14" s="1">
        <f t="shared" ref="T14:T61" si="13">IF(R14=0,0,R14-R13)</f>
        <v>0</v>
      </c>
      <c r="U14">
        <f t="shared" ref="U14:U61" si="14">T14/60*AB14</f>
        <v>0</v>
      </c>
      <c r="V14" s="10"/>
      <c r="W14" s="10"/>
      <c r="X14" s="10"/>
      <c r="Y14" s="10"/>
      <c r="Z14" s="10"/>
      <c r="AA14" s="10"/>
      <c r="AB14" s="10"/>
      <c r="AC14" s="10"/>
      <c r="AD14" s="10"/>
      <c r="AF14">
        <v>3</v>
      </c>
      <c r="AG14">
        <f t="shared" ref="AG14:AG61" si="15">IF(V14=0,0,(V14-V13)/1000)</f>
        <v>0</v>
      </c>
      <c r="AH14">
        <f t="shared" si="6"/>
        <v>0</v>
      </c>
    </row>
    <row r="15" spans="2:34">
      <c r="B15">
        <f t="shared" si="7"/>
        <v>0</v>
      </c>
      <c r="C15" s="52">
        <f t="shared" si="0"/>
        <v>0</v>
      </c>
      <c r="D15" s="54">
        <f t="shared" si="1"/>
        <v>0</v>
      </c>
      <c r="E15" s="52">
        <f t="shared" si="2"/>
        <v>0</v>
      </c>
      <c r="F15" s="54">
        <f t="shared" si="8"/>
        <v>0</v>
      </c>
      <c r="G15" s="18">
        <f t="shared" si="9"/>
        <v>0</v>
      </c>
      <c r="H15" s="19">
        <f t="shared" si="10"/>
        <v>0</v>
      </c>
      <c r="I15" s="68">
        <f t="shared" si="3"/>
        <v>0</v>
      </c>
      <c r="J15" s="19">
        <f t="shared" si="11"/>
        <v>0</v>
      </c>
      <c r="K15" s="63"/>
      <c r="L15" s="63">
        <f t="shared" si="4"/>
        <v>0</v>
      </c>
      <c r="M15" s="63"/>
      <c r="N15" s="34">
        <f>IF(U15=0,0,E15/U15)</f>
        <v>0</v>
      </c>
      <c r="O15" s="46">
        <f t="shared" si="5"/>
        <v>0</v>
      </c>
      <c r="P15" s="110"/>
      <c r="R15" s="1">
        <f t="shared" ref="R15:R78" si="16">IF(W15="",0,W15/1000)</f>
        <v>0</v>
      </c>
      <c r="S15" s="49">
        <f t="shared" si="12"/>
        <v>0</v>
      </c>
      <c r="T15" s="1">
        <f t="shared" si="13"/>
        <v>0</v>
      </c>
      <c r="U15">
        <f t="shared" si="14"/>
        <v>0</v>
      </c>
      <c r="V15" s="10"/>
      <c r="W15" s="10"/>
      <c r="X15" s="10"/>
      <c r="Y15" s="10"/>
      <c r="Z15" s="10"/>
      <c r="AA15" s="10"/>
      <c r="AB15" s="10"/>
      <c r="AC15" s="10"/>
      <c r="AD15" s="10"/>
      <c r="AF15">
        <v>4</v>
      </c>
      <c r="AG15">
        <f t="shared" si="15"/>
        <v>0</v>
      </c>
      <c r="AH15">
        <f t="shared" si="6"/>
        <v>0</v>
      </c>
    </row>
    <row r="16" spans="2:34">
      <c r="B16">
        <f t="shared" si="7"/>
        <v>0</v>
      </c>
      <c r="C16" s="52">
        <f t="shared" si="0"/>
        <v>0</v>
      </c>
      <c r="D16" s="54">
        <f t="shared" si="1"/>
        <v>0</v>
      </c>
      <c r="E16" s="52">
        <f t="shared" si="2"/>
        <v>0</v>
      </c>
      <c r="F16" s="54">
        <f t="shared" si="8"/>
        <v>0</v>
      </c>
      <c r="G16" s="18">
        <f t="shared" si="9"/>
        <v>0</v>
      </c>
      <c r="H16" s="19">
        <f t="shared" si="10"/>
        <v>0</v>
      </c>
      <c r="I16" s="68">
        <f t="shared" si="3"/>
        <v>0</v>
      </c>
      <c r="J16" s="19">
        <f t="shared" si="11"/>
        <v>0</v>
      </c>
      <c r="K16" s="63"/>
      <c r="L16" s="63">
        <f t="shared" si="4"/>
        <v>0</v>
      </c>
      <c r="M16" s="63"/>
      <c r="N16" s="34">
        <f t="shared" ref="N16:N61" si="17">IF(U16=0,0,E16/U16)</f>
        <v>0</v>
      </c>
      <c r="O16" s="46">
        <f t="shared" si="5"/>
        <v>0</v>
      </c>
      <c r="P16" s="110"/>
      <c r="R16" s="1">
        <f t="shared" si="16"/>
        <v>0</v>
      </c>
      <c r="S16" s="49">
        <f t="shared" si="12"/>
        <v>0</v>
      </c>
      <c r="T16" s="1">
        <f t="shared" si="13"/>
        <v>0</v>
      </c>
      <c r="U16">
        <f t="shared" si="14"/>
        <v>0</v>
      </c>
      <c r="V16" s="10"/>
      <c r="W16" s="10"/>
      <c r="X16" s="10"/>
      <c r="Y16" s="10"/>
      <c r="Z16" s="10"/>
      <c r="AA16" s="10"/>
      <c r="AB16" s="10"/>
      <c r="AC16" s="10"/>
      <c r="AD16" s="10"/>
      <c r="AF16">
        <v>5</v>
      </c>
      <c r="AG16">
        <f t="shared" si="15"/>
        <v>0</v>
      </c>
      <c r="AH16">
        <f t="shared" si="6"/>
        <v>0</v>
      </c>
    </row>
    <row r="17" spans="2:34">
      <c r="B17">
        <f t="shared" si="7"/>
        <v>0</v>
      </c>
      <c r="C17" s="52">
        <f t="shared" si="0"/>
        <v>0</v>
      </c>
      <c r="D17" s="54">
        <f t="shared" si="1"/>
        <v>0</v>
      </c>
      <c r="E17" s="52">
        <f t="shared" si="2"/>
        <v>0</v>
      </c>
      <c r="F17" s="54">
        <f t="shared" si="8"/>
        <v>0</v>
      </c>
      <c r="G17" s="18">
        <f t="shared" si="9"/>
        <v>0</v>
      </c>
      <c r="H17" s="19">
        <f t="shared" si="10"/>
        <v>0</v>
      </c>
      <c r="I17" s="68">
        <f t="shared" si="3"/>
        <v>0</v>
      </c>
      <c r="J17" s="19">
        <f t="shared" si="11"/>
        <v>0</v>
      </c>
      <c r="K17" s="63"/>
      <c r="L17" s="63">
        <f t="shared" si="4"/>
        <v>0</v>
      </c>
      <c r="M17" s="63"/>
      <c r="N17" s="34">
        <f t="shared" si="17"/>
        <v>0</v>
      </c>
      <c r="O17" s="46">
        <f t="shared" si="5"/>
        <v>0</v>
      </c>
      <c r="P17" s="110"/>
      <c r="R17" s="1">
        <f t="shared" si="16"/>
        <v>0</v>
      </c>
      <c r="S17" s="49">
        <f t="shared" si="12"/>
        <v>0</v>
      </c>
      <c r="T17" s="1">
        <f t="shared" si="13"/>
        <v>0</v>
      </c>
      <c r="U17">
        <f t="shared" si="14"/>
        <v>0</v>
      </c>
      <c r="V17" s="10"/>
      <c r="W17" s="10"/>
      <c r="X17" s="10"/>
      <c r="Y17" s="10"/>
      <c r="Z17" s="10"/>
      <c r="AA17" s="10"/>
      <c r="AB17" s="10"/>
      <c r="AC17" s="10"/>
      <c r="AD17" s="10"/>
      <c r="AF17">
        <v>6</v>
      </c>
      <c r="AG17">
        <f t="shared" si="15"/>
        <v>0</v>
      </c>
      <c r="AH17">
        <f t="shared" si="6"/>
        <v>0</v>
      </c>
    </row>
    <row r="18" spans="2:34">
      <c r="B18">
        <f t="shared" si="7"/>
        <v>0</v>
      </c>
      <c r="C18" s="52">
        <f t="shared" si="0"/>
        <v>0</v>
      </c>
      <c r="D18" s="54">
        <f t="shared" si="1"/>
        <v>0</v>
      </c>
      <c r="E18" s="52">
        <f t="shared" si="2"/>
        <v>0</v>
      </c>
      <c r="F18" s="54">
        <f t="shared" si="8"/>
        <v>0</v>
      </c>
      <c r="G18" s="18">
        <f t="shared" si="9"/>
        <v>0</v>
      </c>
      <c r="H18" s="19">
        <f t="shared" si="10"/>
        <v>0</v>
      </c>
      <c r="I18" s="68">
        <f t="shared" si="3"/>
        <v>0</v>
      </c>
      <c r="J18" s="19">
        <f t="shared" si="11"/>
        <v>0</v>
      </c>
      <c r="K18" s="63"/>
      <c r="L18" s="63">
        <f t="shared" si="4"/>
        <v>0</v>
      </c>
      <c r="M18" s="63"/>
      <c r="N18" s="34">
        <f t="shared" si="17"/>
        <v>0</v>
      </c>
      <c r="O18" s="46">
        <f t="shared" si="5"/>
        <v>0</v>
      </c>
      <c r="P18" s="110"/>
      <c r="R18" s="1">
        <f t="shared" si="16"/>
        <v>0</v>
      </c>
      <c r="S18" s="49">
        <f t="shared" si="12"/>
        <v>0</v>
      </c>
      <c r="T18" s="1">
        <f t="shared" si="13"/>
        <v>0</v>
      </c>
      <c r="U18">
        <f t="shared" si="14"/>
        <v>0</v>
      </c>
      <c r="V18" s="10"/>
      <c r="W18" s="10"/>
      <c r="X18" s="10"/>
      <c r="Y18" s="10"/>
      <c r="Z18" s="10"/>
      <c r="AA18" s="10"/>
      <c r="AB18" s="10"/>
      <c r="AC18" s="10"/>
      <c r="AD18" s="10"/>
      <c r="AF18">
        <v>7</v>
      </c>
      <c r="AG18">
        <f t="shared" si="15"/>
        <v>0</v>
      </c>
      <c r="AH18">
        <f t="shared" si="6"/>
        <v>0</v>
      </c>
    </row>
    <row r="19" spans="2:34">
      <c r="B19">
        <f t="shared" si="7"/>
        <v>0</v>
      </c>
      <c r="C19" s="52">
        <f t="shared" si="0"/>
        <v>0</v>
      </c>
      <c r="D19" s="54">
        <f t="shared" si="1"/>
        <v>0</v>
      </c>
      <c r="E19" s="52">
        <f>IF(C19-C18&lt;0,0,C19-C18)</f>
        <v>0</v>
      </c>
      <c r="F19" s="54">
        <f t="shared" si="8"/>
        <v>0</v>
      </c>
      <c r="G19" s="18">
        <f t="shared" si="9"/>
        <v>0</v>
      </c>
      <c r="H19" s="19">
        <f t="shared" si="10"/>
        <v>0</v>
      </c>
      <c r="I19" s="68">
        <f t="shared" si="3"/>
        <v>0</v>
      </c>
      <c r="J19" s="19">
        <f t="shared" si="11"/>
        <v>0</v>
      </c>
      <c r="K19" s="63"/>
      <c r="L19" s="63">
        <f t="shared" si="4"/>
        <v>0</v>
      </c>
      <c r="M19" s="63"/>
      <c r="N19" s="34">
        <f t="shared" si="17"/>
        <v>0</v>
      </c>
      <c r="O19" s="46">
        <f t="shared" si="5"/>
        <v>0</v>
      </c>
      <c r="P19" s="110"/>
      <c r="R19" s="1">
        <f t="shared" si="16"/>
        <v>0</v>
      </c>
      <c r="S19" s="49">
        <f t="shared" si="12"/>
        <v>0</v>
      </c>
      <c r="T19" s="1">
        <f t="shared" si="13"/>
        <v>0</v>
      </c>
      <c r="U19">
        <f t="shared" si="14"/>
        <v>0</v>
      </c>
      <c r="V19" s="10"/>
      <c r="W19" s="10"/>
      <c r="X19" s="10"/>
      <c r="Y19" s="10"/>
      <c r="Z19" s="10"/>
      <c r="AA19" s="10"/>
      <c r="AB19" s="10"/>
      <c r="AC19" s="10"/>
      <c r="AD19" s="10"/>
      <c r="AF19">
        <v>8</v>
      </c>
      <c r="AG19">
        <f t="shared" si="15"/>
        <v>0</v>
      </c>
      <c r="AH19">
        <f t="shared" si="6"/>
        <v>0</v>
      </c>
    </row>
    <row r="20" spans="2:34">
      <c r="B20">
        <f t="shared" si="7"/>
        <v>0</v>
      </c>
      <c r="C20" s="52">
        <f t="shared" si="0"/>
        <v>0</v>
      </c>
      <c r="D20" s="54">
        <f t="shared" si="1"/>
        <v>0</v>
      </c>
      <c r="E20" s="52">
        <f t="shared" si="2"/>
        <v>0</v>
      </c>
      <c r="F20" s="54">
        <f t="shared" si="8"/>
        <v>0</v>
      </c>
      <c r="G20" s="18">
        <f t="shared" si="9"/>
        <v>0</v>
      </c>
      <c r="H20" s="19">
        <f t="shared" si="10"/>
        <v>0</v>
      </c>
      <c r="I20" s="68">
        <f t="shared" si="3"/>
        <v>0</v>
      </c>
      <c r="J20" s="19">
        <f t="shared" si="11"/>
        <v>0</v>
      </c>
      <c r="K20" s="63"/>
      <c r="L20" s="63">
        <f t="shared" si="4"/>
        <v>0</v>
      </c>
      <c r="M20" s="63"/>
      <c r="N20" s="34">
        <f t="shared" si="17"/>
        <v>0</v>
      </c>
      <c r="O20" s="46">
        <f t="shared" si="5"/>
        <v>0</v>
      </c>
      <c r="P20" s="110"/>
      <c r="R20" s="1">
        <f t="shared" si="16"/>
        <v>0</v>
      </c>
      <c r="S20" s="49">
        <f t="shared" si="12"/>
        <v>0</v>
      </c>
      <c r="T20" s="1">
        <f t="shared" si="13"/>
        <v>0</v>
      </c>
      <c r="U20">
        <f t="shared" si="14"/>
        <v>0</v>
      </c>
      <c r="V20" s="10"/>
      <c r="W20" s="10"/>
      <c r="X20" s="10"/>
      <c r="Y20" s="10"/>
      <c r="Z20" s="10"/>
      <c r="AA20" s="10"/>
      <c r="AB20" s="10"/>
      <c r="AC20" s="10"/>
      <c r="AD20" s="10"/>
      <c r="AF20">
        <v>9</v>
      </c>
      <c r="AG20">
        <f t="shared" si="15"/>
        <v>0</v>
      </c>
      <c r="AH20">
        <f t="shared" si="6"/>
        <v>0</v>
      </c>
    </row>
    <row r="21" spans="2:34">
      <c r="B21">
        <f t="shared" si="7"/>
        <v>0</v>
      </c>
      <c r="C21" s="52">
        <f t="shared" si="0"/>
        <v>0</v>
      </c>
      <c r="D21" s="54">
        <f t="shared" si="1"/>
        <v>0</v>
      </c>
      <c r="E21" s="52">
        <f t="shared" si="2"/>
        <v>0</v>
      </c>
      <c r="F21" s="54">
        <f t="shared" si="8"/>
        <v>0</v>
      </c>
      <c r="G21" s="18">
        <f t="shared" si="9"/>
        <v>0</v>
      </c>
      <c r="H21" s="19">
        <f t="shared" si="10"/>
        <v>0</v>
      </c>
      <c r="I21" s="68">
        <f t="shared" si="3"/>
        <v>0</v>
      </c>
      <c r="J21" s="19">
        <f t="shared" si="11"/>
        <v>0</v>
      </c>
      <c r="K21" s="63"/>
      <c r="L21" s="63">
        <f t="shared" si="4"/>
        <v>0</v>
      </c>
      <c r="M21" s="63"/>
      <c r="N21" s="34">
        <f t="shared" si="17"/>
        <v>0</v>
      </c>
      <c r="O21" s="46">
        <f t="shared" si="5"/>
        <v>0</v>
      </c>
      <c r="P21" s="110"/>
      <c r="R21" s="1">
        <f t="shared" si="16"/>
        <v>0</v>
      </c>
      <c r="S21" s="49">
        <f t="shared" si="12"/>
        <v>0</v>
      </c>
      <c r="T21" s="1">
        <f t="shared" si="13"/>
        <v>0</v>
      </c>
      <c r="U21">
        <f t="shared" si="14"/>
        <v>0</v>
      </c>
      <c r="V21" s="10"/>
      <c r="W21" s="10"/>
      <c r="X21" s="10"/>
      <c r="Y21" s="10"/>
      <c r="Z21" s="10"/>
      <c r="AA21" s="10"/>
      <c r="AB21" s="10"/>
      <c r="AC21" s="10"/>
      <c r="AD21" s="10"/>
      <c r="AF21">
        <v>10</v>
      </c>
      <c r="AG21">
        <f t="shared" si="15"/>
        <v>0</v>
      </c>
      <c r="AH21">
        <f t="shared" si="6"/>
        <v>0</v>
      </c>
    </row>
    <row r="22" spans="2:34">
      <c r="B22">
        <f t="shared" si="7"/>
        <v>0</v>
      </c>
      <c r="C22" s="52">
        <f t="shared" si="0"/>
        <v>0</v>
      </c>
      <c r="D22" s="54">
        <f t="shared" si="1"/>
        <v>0</v>
      </c>
      <c r="E22" s="52">
        <f t="shared" si="2"/>
        <v>0</v>
      </c>
      <c r="F22" s="54">
        <f t="shared" si="8"/>
        <v>0</v>
      </c>
      <c r="G22" s="18">
        <f t="shared" si="9"/>
        <v>0</v>
      </c>
      <c r="H22" s="19">
        <f t="shared" si="10"/>
        <v>0</v>
      </c>
      <c r="I22" s="68">
        <f t="shared" si="3"/>
        <v>0</v>
      </c>
      <c r="J22" s="19">
        <f t="shared" si="11"/>
        <v>0</v>
      </c>
      <c r="K22" s="63"/>
      <c r="L22" s="63">
        <f t="shared" si="4"/>
        <v>0</v>
      </c>
      <c r="M22" s="63"/>
      <c r="N22" s="34">
        <f t="shared" si="17"/>
        <v>0</v>
      </c>
      <c r="O22" s="46">
        <f t="shared" si="5"/>
        <v>0</v>
      </c>
      <c r="P22" s="110"/>
      <c r="Q22" s="3"/>
      <c r="R22" s="1">
        <f t="shared" si="16"/>
        <v>0</v>
      </c>
      <c r="S22" s="49">
        <f t="shared" si="12"/>
        <v>0</v>
      </c>
      <c r="T22" s="1">
        <f t="shared" si="13"/>
        <v>0</v>
      </c>
      <c r="U22">
        <f t="shared" si="14"/>
        <v>0</v>
      </c>
      <c r="V22" s="10"/>
      <c r="W22" s="10"/>
      <c r="X22" s="10"/>
      <c r="Y22" s="10"/>
      <c r="Z22" s="10"/>
      <c r="AA22" s="10"/>
      <c r="AB22" s="10"/>
      <c r="AC22" s="10"/>
      <c r="AD22" s="10"/>
      <c r="AF22">
        <v>11</v>
      </c>
      <c r="AG22">
        <f t="shared" si="15"/>
        <v>0</v>
      </c>
      <c r="AH22">
        <f t="shared" si="6"/>
        <v>0</v>
      </c>
    </row>
    <row r="23" spans="2:34">
      <c r="B23">
        <f t="shared" si="7"/>
        <v>0</v>
      </c>
      <c r="C23" s="52">
        <f t="shared" si="0"/>
        <v>0</v>
      </c>
      <c r="D23" s="54">
        <f t="shared" si="1"/>
        <v>0</v>
      </c>
      <c r="E23" s="52">
        <f t="shared" si="2"/>
        <v>0</v>
      </c>
      <c r="F23" s="54">
        <f t="shared" si="8"/>
        <v>0</v>
      </c>
      <c r="G23" s="18">
        <f t="shared" si="9"/>
        <v>0</v>
      </c>
      <c r="H23" s="19">
        <f t="shared" si="10"/>
        <v>0</v>
      </c>
      <c r="I23" s="68">
        <f t="shared" si="3"/>
        <v>0</v>
      </c>
      <c r="J23" s="19">
        <f t="shared" si="11"/>
        <v>0</v>
      </c>
      <c r="K23" s="63"/>
      <c r="L23" s="63">
        <f t="shared" si="4"/>
        <v>0</v>
      </c>
      <c r="M23" s="63"/>
      <c r="N23" s="34">
        <f t="shared" si="17"/>
        <v>0</v>
      </c>
      <c r="O23" s="46">
        <f t="shared" si="5"/>
        <v>0</v>
      </c>
      <c r="P23" s="110"/>
      <c r="Q23" s="3"/>
      <c r="R23" s="1">
        <f t="shared" si="16"/>
        <v>0</v>
      </c>
      <c r="S23" s="49">
        <f t="shared" si="12"/>
        <v>0</v>
      </c>
      <c r="T23" s="1">
        <f t="shared" si="13"/>
        <v>0</v>
      </c>
      <c r="U23">
        <f t="shared" si="14"/>
        <v>0</v>
      </c>
      <c r="V23" s="10"/>
      <c r="W23" s="10"/>
      <c r="X23" s="10"/>
      <c r="Y23" s="10"/>
      <c r="Z23" s="10"/>
      <c r="AA23" s="10"/>
      <c r="AB23" s="10"/>
      <c r="AC23" s="10"/>
      <c r="AD23" s="10"/>
      <c r="AF23">
        <v>12</v>
      </c>
      <c r="AG23">
        <f t="shared" si="15"/>
        <v>0</v>
      </c>
      <c r="AH23">
        <f t="shared" si="6"/>
        <v>0</v>
      </c>
    </row>
    <row r="24" spans="2:34">
      <c r="B24">
        <f t="shared" si="7"/>
        <v>0</v>
      </c>
      <c r="C24" s="52">
        <f t="shared" si="0"/>
        <v>0</v>
      </c>
      <c r="D24" s="54">
        <f t="shared" si="1"/>
        <v>0</v>
      </c>
      <c r="E24" s="52">
        <f t="shared" si="2"/>
        <v>0</v>
      </c>
      <c r="F24" s="54">
        <f t="shared" si="8"/>
        <v>0</v>
      </c>
      <c r="G24" s="18">
        <f t="shared" si="9"/>
        <v>0</v>
      </c>
      <c r="H24" s="19">
        <f t="shared" si="10"/>
        <v>0</v>
      </c>
      <c r="I24" s="68">
        <f t="shared" si="3"/>
        <v>0</v>
      </c>
      <c r="J24" s="19">
        <f t="shared" si="11"/>
        <v>0</v>
      </c>
      <c r="K24" s="63"/>
      <c r="L24" s="63">
        <f t="shared" si="4"/>
        <v>0</v>
      </c>
      <c r="M24" s="63"/>
      <c r="N24" s="34">
        <f t="shared" si="17"/>
        <v>0</v>
      </c>
      <c r="O24" s="46">
        <f t="shared" si="5"/>
        <v>0</v>
      </c>
      <c r="P24" s="110"/>
      <c r="Q24" s="3"/>
      <c r="R24" s="1">
        <f t="shared" si="16"/>
        <v>0</v>
      </c>
      <c r="S24" s="49">
        <f t="shared" si="12"/>
        <v>0</v>
      </c>
      <c r="T24" s="1">
        <f t="shared" si="13"/>
        <v>0</v>
      </c>
      <c r="U24">
        <f t="shared" si="14"/>
        <v>0</v>
      </c>
      <c r="V24" s="10"/>
      <c r="W24" s="10"/>
      <c r="X24" s="10"/>
      <c r="Y24" s="10"/>
      <c r="Z24" s="10"/>
      <c r="AA24" s="10"/>
      <c r="AB24" s="10"/>
      <c r="AC24" s="10"/>
      <c r="AD24" s="10"/>
      <c r="AF24">
        <v>13</v>
      </c>
      <c r="AG24">
        <f t="shared" si="15"/>
        <v>0</v>
      </c>
      <c r="AH24">
        <f t="shared" si="6"/>
        <v>0</v>
      </c>
    </row>
    <row r="25" spans="2:34">
      <c r="B25">
        <f t="shared" si="7"/>
        <v>0</v>
      </c>
      <c r="C25" s="52">
        <f t="shared" si="0"/>
        <v>0</v>
      </c>
      <c r="D25" s="54">
        <f t="shared" si="1"/>
        <v>0</v>
      </c>
      <c r="E25" s="52">
        <f t="shared" si="2"/>
        <v>0</v>
      </c>
      <c r="F25" s="54">
        <f t="shared" si="8"/>
        <v>0</v>
      </c>
      <c r="G25" s="18">
        <f t="shared" si="9"/>
        <v>0</v>
      </c>
      <c r="H25" s="19">
        <f t="shared" si="10"/>
        <v>0</v>
      </c>
      <c r="I25" s="68">
        <f t="shared" si="3"/>
        <v>0</v>
      </c>
      <c r="J25" s="19">
        <f t="shared" si="11"/>
        <v>0</v>
      </c>
      <c r="K25" s="63"/>
      <c r="L25" s="63">
        <f t="shared" si="4"/>
        <v>0</v>
      </c>
      <c r="M25" s="63"/>
      <c r="N25" s="34">
        <f t="shared" si="17"/>
        <v>0</v>
      </c>
      <c r="O25" s="46">
        <f t="shared" si="5"/>
        <v>0</v>
      </c>
      <c r="P25" s="110"/>
      <c r="Q25" s="2"/>
      <c r="R25" s="1">
        <f t="shared" si="16"/>
        <v>0</v>
      </c>
      <c r="S25" s="49">
        <f t="shared" si="12"/>
        <v>0</v>
      </c>
      <c r="T25" s="1">
        <f t="shared" si="13"/>
        <v>0</v>
      </c>
      <c r="U25">
        <f t="shared" si="14"/>
        <v>0</v>
      </c>
      <c r="V25" s="10"/>
      <c r="W25" s="10"/>
      <c r="X25" s="10"/>
      <c r="Y25" s="10"/>
      <c r="Z25" s="10"/>
      <c r="AA25" s="10"/>
      <c r="AB25" s="10"/>
      <c r="AC25" s="10"/>
      <c r="AD25" s="10"/>
      <c r="AF25">
        <v>14</v>
      </c>
      <c r="AG25">
        <f t="shared" si="15"/>
        <v>0</v>
      </c>
      <c r="AH25">
        <f t="shared" si="6"/>
        <v>0</v>
      </c>
    </row>
    <row r="26" spans="2:34">
      <c r="B26">
        <f t="shared" si="7"/>
        <v>0</v>
      </c>
      <c r="C26" s="52">
        <f t="shared" si="0"/>
        <v>0</v>
      </c>
      <c r="D26" s="54">
        <f t="shared" si="1"/>
        <v>0</v>
      </c>
      <c r="E26" s="52">
        <f t="shared" si="2"/>
        <v>0</v>
      </c>
      <c r="F26" s="54">
        <f t="shared" si="8"/>
        <v>0</v>
      </c>
      <c r="G26" s="18">
        <f t="shared" si="9"/>
        <v>0</v>
      </c>
      <c r="H26" s="19">
        <f t="shared" si="10"/>
        <v>0</v>
      </c>
      <c r="I26" s="68">
        <f t="shared" si="3"/>
        <v>0</v>
      </c>
      <c r="J26" s="19">
        <f t="shared" si="11"/>
        <v>0</v>
      </c>
      <c r="K26" s="63"/>
      <c r="L26" s="63">
        <f t="shared" si="4"/>
        <v>0</v>
      </c>
      <c r="M26" s="63"/>
      <c r="N26" s="34">
        <f t="shared" si="17"/>
        <v>0</v>
      </c>
      <c r="O26" s="46">
        <f t="shared" si="5"/>
        <v>0</v>
      </c>
      <c r="P26" s="110"/>
      <c r="Q26" s="5"/>
      <c r="R26" s="1">
        <f t="shared" si="16"/>
        <v>0</v>
      </c>
      <c r="S26" s="49">
        <f t="shared" si="12"/>
        <v>0</v>
      </c>
      <c r="T26" s="1">
        <f t="shared" si="13"/>
        <v>0</v>
      </c>
      <c r="U26">
        <f t="shared" si="14"/>
        <v>0</v>
      </c>
      <c r="V26" s="10"/>
      <c r="W26" s="10"/>
      <c r="X26" s="10"/>
      <c r="Y26" s="10"/>
      <c r="Z26" s="10"/>
      <c r="AA26" s="10"/>
      <c r="AB26" s="10"/>
      <c r="AC26" s="10"/>
      <c r="AD26" s="10"/>
      <c r="AF26">
        <v>15</v>
      </c>
      <c r="AG26">
        <f t="shared" si="15"/>
        <v>0</v>
      </c>
      <c r="AH26">
        <f t="shared" si="6"/>
        <v>0</v>
      </c>
    </row>
    <row r="27" spans="2:34">
      <c r="B27">
        <f t="shared" si="7"/>
        <v>0</v>
      </c>
      <c r="C27" s="52">
        <f t="shared" si="0"/>
        <v>0</v>
      </c>
      <c r="D27" s="54">
        <f t="shared" si="1"/>
        <v>0</v>
      </c>
      <c r="E27" s="52">
        <f t="shared" si="2"/>
        <v>0</v>
      </c>
      <c r="F27" s="54">
        <f t="shared" si="8"/>
        <v>0</v>
      </c>
      <c r="G27" s="18">
        <f t="shared" si="9"/>
        <v>0</v>
      </c>
      <c r="H27" s="19">
        <f t="shared" si="10"/>
        <v>0</v>
      </c>
      <c r="I27" s="68">
        <f t="shared" si="3"/>
        <v>0</v>
      </c>
      <c r="J27" s="19">
        <f t="shared" si="11"/>
        <v>0</v>
      </c>
      <c r="K27" s="63"/>
      <c r="L27" s="63">
        <f t="shared" si="4"/>
        <v>0</v>
      </c>
      <c r="M27" s="63"/>
      <c r="N27" s="34">
        <f t="shared" si="17"/>
        <v>0</v>
      </c>
      <c r="O27" s="46">
        <f t="shared" si="5"/>
        <v>0</v>
      </c>
      <c r="P27" s="110"/>
      <c r="R27" s="1">
        <f t="shared" si="16"/>
        <v>0</v>
      </c>
      <c r="S27" s="49">
        <f t="shared" si="12"/>
        <v>0</v>
      </c>
      <c r="T27" s="1">
        <f t="shared" si="13"/>
        <v>0</v>
      </c>
      <c r="U27">
        <f t="shared" si="14"/>
        <v>0</v>
      </c>
      <c r="V27" s="10"/>
      <c r="W27" s="10"/>
      <c r="X27" s="10"/>
      <c r="Y27" s="10"/>
      <c r="Z27" s="10"/>
      <c r="AA27" s="10"/>
      <c r="AB27" s="10"/>
      <c r="AC27" s="10"/>
      <c r="AD27" s="10"/>
      <c r="AF27">
        <v>16</v>
      </c>
      <c r="AG27">
        <f t="shared" si="15"/>
        <v>0</v>
      </c>
      <c r="AH27">
        <f t="shared" si="6"/>
        <v>0</v>
      </c>
    </row>
    <row r="28" spans="2:34">
      <c r="B28">
        <f t="shared" si="7"/>
        <v>0</v>
      </c>
      <c r="C28" s="52">
        <f t="shared" si="0"/>
        <v>0</v>
      </c>
      <c r="D28" s="54">
        <f t="shared" si="1"/>
        <v>0</v>
      </c>
      <c r="E28" s="52">
        <f t="shared" si="2"/>
        <v>0</v>
      </c>
      <c r="F28" s="54">
        <f t="shared" si="8"/>
        <v>0</v>
      </c>
      <c r="G28" s="18">
        <f t="shared" si="9"/>
        <v>0</v>
      </c>
      <c r="H28" s="19">
        <f t="shared" si="10"/>
        <v>0</v>
      </c>
      <c r="I28" s="68">
        <f t="shared" si="3"/>
        <v>0</v>
      </c>
      <c r="J28" s="19">
        <f t="shared" si="11"/>
        <v>0</v>
      </c>
      <c r="K28" s="63"/>
      <c r="L28" s="63">
        <f t="shared" si="4"/>
        <v>0</v>
      </c>
      <c r="M28" s="63"/>
      <c r="N28" s="34">
        <f t="shared" si="17"/>
        <v>0</v>
      </c>
      <c r="O28" s="46">
        <f t="shared" si="5"/>
        <v>0</v>
      </c>
      <c r="P28" s="110"/>
      <c r="R28" s="1">
        <f t="shared" si="16"/>
        <v>0</v>
      </c>
      <c r="S28" s="49">
        <f t="shared" si="12"/>
        <v>0</v>
      </c>
      <c r="T28" s="1">
        <f t="shared" si="13"/>
        <v>0</v>
      </c>
      <c r="U28">
        <f t="shared" si="14"/>
        <v>0</v>
      </c>
      <c r="V28" s="10"/>
      <c r="W28" s="10"/>
      <c r="X28" s="10"/>
      <c r="Y28" s="10"/>
      <c r="Z28" s="10"/>
      <c r="AA28" s="10"/>
      <c r="AB28" s="10"/>
      <c r="AC28" s="10"/>
      <c r="AD28" s="10"/>
      <c r="AF28">
        <v>17</v>
      </c>
      <c r="AG28">
        <f t="shared" si="15"/>
        <v>0</v>
      </c>
      <c r="AH28">
        <f t="shared" si="6"/>
        <v>0</v>
      </c>
    </row>
    <row r="29" spans="2:34">
      <c r="B29">
        <f t="shared" si="7"/>
        <v>0</v>
      </c>
      <c r="C29" s="52">
        <f t="shared" si="0"/>
        <v>0</v>
      </c>
      <c r="D29" s="54">
        <f t="shared" si="1"/>
        <v>0</v>
      </c>
      <c r="E29" s="52">
        <f t="shared" si="2"/>
        <v>0</v>
      </c>
      <c r="F29" s="54">
        <f t="shared" si="8"/>
        <v>0</v>
      </c>
      <c r="G29" s="18">
        <f t="shared" si="9"/>
        <v>0</v>
      </c>
      <c r="H29" s="19">
        <f t="shared" si="10"/>
        <v>0</v>
      </c>
      <c r="I29" s="68">
        <f t="shared" si="3"/>
        <v>0</v>
      </c>
      <c r="J29" s="19">
        <f t="shared" si="11"/>
        <v>0</v>
      </c>
      <c r="K29" s="63"/>
      <c r="L29" s="63">
        <f t="shared" si="4"/>
        <v>0</v>
      </c>
      <c r="M29" s="63"/>
      <c r="N29" s="34">
        <f t="shared" si="17"/>
        <v>0</v>
      </c>
      <c r="O29" s="46">
        <f t="shared" si="5"/>
        <v>0</v>
      </c>
      <c r="P29" s="110"/>
      <c r="R29" s="1">
        <f t="shared" si="16"/>
        <v>0</v>
      </c>
      <c r="S29" s="49">
        <f t="shared" si="12"/>
        <v>0</v>
      </c>
      <c r="T29" s="1">
        <f t="shared" si="13"/>
        <v>0</v>
      </c>
      <c r="U29">
        <f t="shared" si="14"/>
        <v>0</v>
      </c>
      <c r="V29" s="10"/>
      <c r="W29" s="10"/>
      <c r="X29" s="10"/>
      <c r="Y29" s="10"/>
      <c r="Z29" s="10"/>
      <c r="AA29" s="10"/>
      <c r="AB29" s="10"/>
      <c r="AC29" s="10"/>
      <c r="AD29" s="10"/>
      <c r="AF29">
        <v>18</v>
      </c>
      <c r="AG29">
        <f t="shared" si="15"/>
        <v>0</v>
      </c>
      <c r="AH29">
        <f t="shared" si="6"/>
        <v>0</v>
      </c>
    </row>
    <row r="30" spans="2:34">
      <c r="B30">
        <f t="shared" si="7"/>
        <v>0</v>
      </c>
      <c r="C30" s="52">
        <f t="shared" si="0"/>
        <v>0</v>
      </c>
      <c r="D30" s="54">
        <f t="shared" si="1"/>
        <v>0</v>
      </c>
      <c r="E30" s="52">
        <f t="shared" si="2"/>
        <v>0</v>
      </c>
      <c r="F30" s="54">
        <f t="shared" si="8"/>
        <v>0</v>
      </c>
      <c r="G30" s="18">
        <f t="shared" si="9"/>
        <v>0</v>
      </c>
      <c r="H30" s="19">
        <f t="shared" si="10"/>
        <v>0</v>
      </c>
      <c r="I30" s="68">
        <f t="shared" si="3"/>
        <v>0</v>
      </c>
      <c r="J30" s="19">
        <f t="shared" si="11"/>
        <v>0</v>
      </c>
      <c r="K30" s="63"/>
      <c r="L30" s="63">
        <f t="shared" si="4"/>
        <v>0</v>
      </c>
      <c r="M30" s="63"/>
      <c r="N30" s="34">
        <f t="shared" si="17"/>
        <v>0</v>
      </c>
      <c r="O30" s="46">
        <f t="shared" si="5"/>
        <v>0</v>
      </c>
      <c r="P30" s="110"/>
      <c r="R30" s="1">
        <f t="shared" si="16"/>
        <v>0</v>
      </c>
      <c r="S30" s="49">
        <f t="shared" si="12"/>
        <v>0</v>
      </c>
      <c r="T30" s="1">
        <f t="shared" si="13"/>
        <v>0</v>
      </c>
      <c r="U30">
        <f t="shared" si="14"/>
        <v>0</v>
      </c>
      <c r="V30" s="10"/>
      <c r="W30" s="10"/>
      <c r="X30" s="10"/>
      <c r="Y30" s="10"/>
      <c r="Z30" s="10"/>
      <c r="AA30" s="10"/>
      <c r="AB30" s="10"/>
      <c r="AC30" s="10"/>
      <c r="AD30" s="10"/>
      <c r="AF30">
        <v>19</v>
      </c>
      <c r="AG30">
        <f t="shared" si="15"/>
        <v>0</v>
      </c>
      <c r="AH30">
        <f t="shared" si="6"/>
        <v>0</v>
      </c>
    </row>
    <row r="31" spans="2:34">
      <c r="B31">
        <f t="shared" si="7"/>
        <v>0</v>
      </c>
      <c r="C31" s="52">
        <f t="shared" si="0"/>
        <v>0</v>
      </c>
      <c r="D31" s="54">
        <f t="shared" si="1"/>
        <v>0</v>
      </c>
      <c r="E31" s="52">
        <f t="shared" si="2"/>
        <v>0</v>
      </c>
      <c r="F31" s="54">
        <f t="shared" si="8"/>
        <v>0</v>
      </c>
      <c r="G31" s="18">
        <f t="shared" si="9"/>
        <v>0</v>
      </c>
      <c r="H31" s="19">
        <f t="shared" si="10"/>
        <v>0</v>
      </c>
      <c r="I31" s="68">
        <f t="shared" si="3"/>
        <v>0</v>
      </c>
      <c r="J31" s="19">
        <f t="shared" si="11"/>
        <v>0</v>
      </c>
      <c r="K31" s="63"/>
      <c r="L31" s="63">
        <f t="shared" si="4"/>
        <v>0</v>
      </c>
      <c r="M31" s="63"/>
      <c r="N31" s="34">
        <f t="shared" si="17"/>
        <v>0</v>
      </c>
      <c r="O31" s="46">
        <f t="shared" si="5"/>
        <v>0</v>
      </c>
      <c r="P31" s="110"/>
      <c r="R31" s="1">
        <f t="shared" si="16"/>
        <v>0</v>
      </c>
      <c r="S31" s="49">
        <f t="shared" si="12"/>
        <v>0</v>
      </c>
      <c r="T31" s="1">
        <f t="shared" si="13"/>
        <v>0</v>
      </c>
      <c r="U31">
        <f t="shared" si="14"/>
        <v>0</v>
      </c>
      <c r="V31" s="10"/>
      <c r="W31" s="10"/>
      <c r="X31" s="10"/>
      <c r="Y31" s="10"/>
      <c r="Z31" s="10"/>
      <c r="AA31" s="10"/>
      <c r="AB31" s="10"/>
      <c r="AC31" s="10"/>
      <c r="AD31" s="10"/>
      <c r="AF31">
        <v>20</v>
      </c>
      <c r="AG31">
        <f t="shared" si="15"/>
        <v>0</v>
      </c>
      <c r="AH31">
        <f t="shared" si="6"/>
        <v>0</v>
      </c>
    </row>
    <row r="32" spans="2:34">
      <c r="B32">
        <f t="shared" si="7"/>
        <v>0</v>
      </c>
      <c r="C32" s="52">
        <f t="shared" si="0"/>
        <v>0</v>
      </c>
      <c r="D32" s="54">
        <f t="shared" si="1"/>
        <v>0</v>
      </c>
      <c r="E32" s="52">
        <f t="shared" si="2"/>
        <v>0</v>
      </c>
      <c r="F32" s="54">
        <f t="shared" si="8"/>
        <v>0</v>
      </c>
      <c r="G32" s="18">
        <f t="shared" si="9"/>
        <v>0</v>
      </c>
      <c r="H32" s="19">
        <f t="shared" si="10"/>
        <v>0</v>
      </c>
      <c r="I32" s="68">
        <f t="shared" si="3"/>
        <v>0</v>
      </c>
      <c r="J32" s="19">
        <f t="shared" si="11"/>
        <v>0</v>
      </c>
      <c r="K32" s="63"/>
      <c r="L32" s="63">
        <f t="shared" si="4"/>
        <v>0</v>
      </c>
      <c r="M32" s="63"/>
      <c r="N32" s="34">
        <f t="shared" si="17"/>
        <v>0</v>
      </c>
      <c r="O32" s="46">
        <f t="shared" si="5"/>
        <v>0</v>
      </c>
      <c r="P32" s="110"/>
      <c r="R32" s="1">
        <f t="shared" si="16"/>
        <v>0</v>
      </c>
      <c r="S32" s="49">
        <f t="shared" si="12"/>
        <v>0</v>
      </c>
      <c r="T32" s="1">
        <f t="shared" si="13"/>
        <v>0</v>
      </c>
      <c r="U32">
        <f t="shared" si="14"/>
        <v>0</v>
      </c>
      <c r="V32" s="10"/>
      <c r="W32" s="10"/>
      <c r="X32" s="10"/>
      <c r="Y32" s="10"/>
      <c r="Z32" s="10"/>
      <c r="AA32" s="10"/>
      <c r="AB32" s="10"/>
      <c r="AC32" s="10"/>
      <c r="AD32" s="10"/>
      <c r="AF32">
        <v>21</v>
      </c>
      <c r="AG32">
        <f t="shared" si="15"/>
        <v>0</v>
      </c>
      <c r="AH32">
        <f t="shared" si="6"/>
        <v>0</v>
      </c>
    </row>
    <row r="33" spans="2:34">
      <c r="B33">
        <f t="shared" si="7"/>
        <v>0</v>
      </c>
      <c r="C33" s="52">
        <f t="shared" si="0"/>
        <v>0</v>
      </c>
      <c r="D33" s="54">
        <f t="shared" si="1"/>
        <v>0</v>
      </c>
      <c r="E33" s="52">
        <f t="shared" si="2"/>
        <v>0</v>
      </c>
      <c r="F33" s="54">
        <f t="shared" si="8"/>
        <v>0</v>
      </c>
      <c r="G33" s="18">
        <f t="shared" si="9"/>
        <v>0</v>
      </c>
      <c r="H33" s="19">
        <f t="shared" si="10"/>
        <v>0</v>
      </c>
      <c r="I33" s="68">
        <f t="shared" si="3"/>
        <v>0</v>
      </c>
      <c r="J33" s="19">
        <f t="shared" si="11"/>
        <v>0</v>
      </c>
      <c r="K33" s="63"/>
      <c r="L33" s="63">
        <f t="shared" si="4"/>
        <v>0</v>
      </c>
      <c r="M33" s="63"/>
      <c r="N33" s="34">
        <f t="shared" si="17"/>
        <v>0</v>
      </c>
      <c r="O33" s="46">
        <f t="shared" si="5"/>
        <v>0</v>
      </c>
      <c r="P33" s="110"/>
      <c r="R33" s="1">
        <f t="shared" si="16"/>
        <v>0</v>
      </c>
      <c r="S33" s="49">
        <f t="shared" si="12"/>
        <v>0</v>
      </c>
      <c r="T33" s="1">
        <f t="shared" si="13"/>
        <v>0</v>
      </c>
      <c r="U33">
        <f t="shared" si="14"/>
        <v>0</v>
      </c>
      <c r="V33" s="10"/>
      <c r="W33" s="10"/>
      <c r="X33" s="10"/>
      <c r="Y33" s="10"/>
      <c r="Z33" s="10"/>
      <c r="AA33" s="10"/>
      <c r="AB33" s="10"/>
      <c r="AC33" s="10"/>
      <c r="AD33" s="10"/>
      <c r="AF33">
        <v>22</v>
      </c>
      <c r="AG33">
        <f t="shared" si="15"/>
        <v>0</v>
      </c>
      <c r="AH33">
        <f t="shared" si="6"/>
        <v>0</v>
      </c>
    </row>
    <row r="34" spans="2:34">
      <c r="B34">
        <f t="shared" si="7"/>
        <v>0</v>
      </c>
      <c r="C34" s="52">
        <f t="shared" si="0"/>
        <v>0</v>
      </c>
      <c r="D34" s="54">
        <f t="shared" si="1"/>
        <v>0</v>
      </c>
      <c r="E34" s="52">
        <f t="shared" si="2"/>
        <v>0</v>
      </c>
      <c r="F34" s="54">
        <f t="shared" si="8"/>
        <v>0</v>
      </c>
      <c r="G34" s="18">
        <f t="shared" si="9"/>
        <v>0</v>
      </c>
      <c r="H34" s="19">
        <f t="shared" si="10"/>
        <v>0</v>
      </c>
      <c r="I34" s="68">
        <f t="shared" si="3"/>
        <v>0</v>
      </c>
      <c r="J34" s="19">
        <f t="shared" si="11"/>
        <v>0</v>
      </c>
      <c r="K34" s="63"/>
      <c r="L34" s="63">
        <f t="shared" si="4"/>
        <v>0</v>
      </c>
      <c r="M34" s="63"/>
      <c r="N34" s="34">
        <f t="shared" si="17"/>
        <v>0</v>
      </c>
      <c r="O34" s="46">
        <f t="shared" si="5"/>
        <v>0</v>
      </c>
      <c r="P34" s="110"/>
      <c r="R34" s="1">
        <f t="shared" si="16"/>
        <v>0</v>
      </c>
      <c r="S34" s="49">
        <f t="shared" si="12"/>
        <v>0</v>
      </c>
      <c r="T34" s="1">
        <f t="shared" si="13"/>
        <v>0</v>
      </c>
      <c r="U34">
        <f t="shared" si="14"/>
        <v>0</v>
      </c>
      <c r="V34" s="10"/>
      <c r="W34" s="10"/>
      <c r="X34" s="10"/>
      <c r="Y34" s="10"/>
      <c r="Z34" s="10"/>
      <c r="AA34" s="10"/>
      <c r="AB34" s="10"/>
      <c r="AC34" s="10"/>
      <c r="AD34" s="10"/>
      <c r="AF34">
        <v>23</v>
      </c>
      <c r="AG34">
        <f t="shared" si="15"/>
        <v>0</v>
      </c>
      <c r="AH34">
        <f t="shared" si="6"/>
        <v>0</v>
      </c>
    </row>
    <row r="35" spans="2:34">
      <c r="B35">
        <f t="shared" si="7"/>
        <v>0</v>
      </c>
      <c r="C35" s="52">
        <f t="shared" si="0"/>
        <v>0</v>
      </c>
      <c r="D35" s="54">
        <f t="shared" si="1"/>
        <v>0</v>
      </c>
      <c r="E35" s="52">
        <f t="shared" si="2"/>
        <v>0</v>
      </c>
      <c r="F35" s="54">
        <f t="shared" si="8"/>
        <v>0</v>
      </c>
      <c r="G35" s="18">
        <f t="shared" si="9"/>
        <v>0</v>
      </c>
      <c r="H35" s="19">
        <f t="shared" si="10"/>
        <v>0</v>
      </c>
      <c r="I35" s="68">
        <f t="shared" si="3"/>
        <v>0</v>
      </c>
      <c r="J35" s="19">
        <f t="shared" si="11"/>
        <v>0</v>
      </c>
      <c r="K35" s="63"/>
      <c r="L35" s="63">
        <f t="shared" si="4"/>
        <v>0</v>
      </c>
      <c r="M35" s="63"/>
      <c r="N35" s="34">
        <f t="shared" si="17"/>
        <v>0</v>
      </c>
      <c r="O35" s="46">
        <f t="shared" si="5"/>
        <v>0</v>
      </c>
      <c r="P35" s="110"/>
      <c r="R35" s="1">
        <f t="shared" si="16"/>
        <v>0</v>
      </c>
      <c r="S35" s="49">
        <f t="shared" si="12"/>
        <v>0</v>
      </c>
      <c r="T35" s="1">
        <f t="shared" si="13"/>
        <v>0</v>
      </c>
      <c r="U35">
        <f t="shared" si="14"/>
        <v>0</v>
      </c>
      <c r="V35" s="10"/>
      <c r="W35" s="10"/>
      <c r="X35" s="10"/>
      <c r="Y35" s="10"/>
      <c r="Z35" s="10"/>
      <c r="AA35" s="10"/>
      <c r="AB35" s="10"/>
      <c r="AC35" s="10"/>
      <c r="AD35" s="10"/>
      <c r="AF35">
        <v>24</v>
      </c>
      <c r="AG35">
        <f t="shared" si="15"/>
        <v>0</v>
      </c>
      <c r="AH35">
        <f t="shared" si="6"/>
        <v>0</v>
      </c>
    </row>
    <row r="36" spans="2:34">
      <c r="B36">
        <f t="shared" si="7"/>
        <v>0</v>
      </c>
      <c r="C36" s="52">
        <f t="shared" si="0"/>
        <v>0</v>
      </c>
      <c r="D36" s="54">
        <f t="shared" si="1"/>
        <v>0</v>
      </c>
      <c r="E36" s="52">
        <f t="shared" si="2"/>
        <v>0</v>
      </c>
      <c r="F36" s="54">
        <f t="shared" si="8"/>
        <v>0</v>
      </c>
      <c r="G36" s="18">
        <f t="shared" si="9"/>
        <v>0</v>
      </c>
      <c r="H36" s="19">
        <f t="shared" si="10"/>
        <v>0</v>
      </c>
      <c r="I36" s="68">
        <f t="shared" si="3"/>
        <v>0</v>
      </c>
      <c r="J36" s="19">
        <f t="shared" si="11"/>
        <v>0</v>
      </c>
      <c r="K36" s="63"/>
      <c r="L36" s="63">
        <f t="shared" si="4"/>
        <v>0</v>
      </c>
      <c r="M36" s="63"/>
      <c r="N36" s="34">
        <f t="shared" si="17"/>
        <v>0</v>
      </c>
      <c r="O36" s="46">
        <f t="shared" si="5"/>
        <v>0</v>
      </c>
      <c r="P36" s="110"/>
      <c r="R36" s="1">
        <f t="shared" si="16"/>
        <v>0</v>
      </c>
      <c r="S36" s="49">
        <f t="shared" si="12"/>
        <v>0</v>
      </c>
      <c r="T36" s="1">
        <f t="shared" si="13"/>
        <v>0</v>
      </c>
      <c r="U36">
        <f t="shared" si="14"/>
        <v>0</v>
      </c>
      <c r="V36" s="10"/>
      <c r="W36" s="10"/>
      <c r="X36" s="10"/>
      <c r="Y36" s="10"/>
      <c r="Z36" s="10"/>
      <c r="AA36" s="10"/>
      <c r="AB36" s="10"/>
      <c r="AC36" s="10"/>
      <c r="AD36" s="10"/>
      <c r="AF36">
        <v>25</v>
      </c>
      <c r="AG36">
        <f t="shared" si="15"/>
        <v>0</v>
      </c>
      <c r="AH36">
        <f t="shared" si="6"/>
        <v>0</v>
      </c>
    </row>
    <row r="37" spans="2:34">
      <c r="B37">
        <f t="shared" si="7"/>
        <v>0</v>
      </c>
      <c r="C37" s="52">
        <f t="shared" si="0"/>
        <v>0</v>
      </c>
      <c r="D37" s="54">
        <f t="shared" si="1"/>
        <v>0</v>
      </c>
      <c r="E37" s="52">
        <f t="shared" si="2"/>
        <v>0</v>
      </c>
      <c r="F37" s="54">
        <f t="shared" si="8"/>
        <v>0</v>
      </c>
      <c r="G37" s="18">
        <f t="shared" si="9"/>
        <v>0</v>
      </c>
      <c r="H37" s="19">
        <f t="shared" si="10"/>
        <v>0</v>
      </c>
      <c r="I37" s="68">
        <f t="shared" si="3"/>
        <v>0</v>
      </c>
      <c r="J37" s="19">
        <f t="shared" si="11"/>
        <v>0</v>
      </c>
      <c r="K37" s="63"/>
      <c r="L37" s="63">
        <f t="shared" si="4"/>
        <v>0</v>
      </c>
      <c r="M37" s="63"/>
      <c r="N37" s="34">
        <f t="shared" si="17"/>
        <v>0</v>
      </c>
      <c r="O37" s="46">
        <f t="shared" si="5"/>
        <v>0</v>
      </c>
      <c r="P37" s="110"/>
      <c r="R37" s="1">
        <f t="shared" si="16"/>
        <v>0</v>
      </c>
      <c r="S37" s="49">
        <f t="shared" si="12"/>
        <v>0</v>
      </c>
      <c r="T37" s="1">
        <f t="shared" si="13"/>
        <v>0</v>
      </c>
      <c r="U37">
        <f t="shared" si="14"/>
        <v>0</v>
      </c>
      <c r="V37" s="10"/>
      <c r="W37" s="10"/>
      <c r="X37" s="10"/>
      <c r="Y37" s="10"/>
      <c r="Z37" s="10"/>
      <c r="AA37" s="10"/>
      <c r="AB37" s="10"/>
      <c r="AC37" s="10"/>
      <c r="AD37" s="10"/>
      <c r="AF37">
        <v>26</v>
      </c>
      <c r="AG37">
        <f t="shared" si="15"/>
        <v>0</v>
      </c>
      <c r="AH37">
        <f t="shared" si="6"/>
        <v>0</v>
      </c>
    </row>
    <row r="38" spans="2:34">
      <c r="B38">
        <f t="shared" si="7"/>
        <v>0</v>
      </c>
      <c r="C38" s="52">
        <f t="shared" si="0"/>
        <v>0</v>
      </c>
      <c r="D38" s="54">
        <f t="shared" si="1"/>
        <v>0</v>
      </c>
      <c r="E38" s="52">
        <f t="shared" si="2"/>
        <v>0</v>
      </c>
      <c r="F38" s="54">
        <f t="shared" si="8"/>
        <v>0</v>
      </c>
      <c r="G38" s="18">
        <f t="shared" si="9"/>
        <v>0</v>
      </c>
      <c r="H38" s="19">
        <f t="shared" si="10"/>
        <v>0</v>
      </c>
      <c r="I38" s="68">
        <f t="shared" si="3"/>
        <v>0</v>
      </c>
      <c r="J38" s="19">
        <f t="shared" si="11"/>
        <v>0</v>
      </c>
      <c r="K38" s="63"/>
      <c r="L38" s="63">
        <f t="shared" si="4"/>
        <v>0</v>
      </c>
      <c r="M38" s="63"/>
      <c r="N38" s="34">
        <f t="shared" si="17"/>
        <v>0</v>
      </c>
      <c r="O38" s="46">
        <f t="shared" si="5"/>
        <v>0</v>
      </c>
      <c r="P38" s="110"/>
      <c r="R38" s="1">
        <f t="shared" si="16"/>
        <v>0</v>
      </c>
      <c r="S38" s="49">
        <f t="shared" si="12"/>
        <v>0</v>
      </c>
      <c r="T38" s="1">
        <f t="shared" si="13"/>
        <v>0</v>
      </c>
      <c r="U38">
        <f t="shared" si="14"/>
        <v>0</v>
      </c>
      <c r="V38" s="10"/>
      <c r="W38" s="10"/>
      <c r="X38" s="10"/>
      <c r="Y38" s="10"/>
      <c r="Z38" s="10"/>
      <c r="AA38" s="10"/>
      <c r="AB38" s="10"/>
      <c r="AC38" s="10"/>
      <c r="AD38" s="10"/>
      <c r="AF38">
        <v>27</v>
      </c>
      <c r="AG38">
        <f t="shared" si="15"/>
        <v>0</v>
      </c>
      <c r="AH38">
        <f t="shared" si="6"/>
        <v>0</v>
      </c>
    </row>
    <row r="39" spans="2:34">
      <c r="B39">
        <f t="shared" si="7"/>
        <v>0</v>
      </c>
      <c r="C39" s="52">
        <f t="shared" si="0"/>
        <v>0</v>
      </c>
      <c r="D39" s="54">
        <f t="shared" si="1"/>
        <v>0</v>
      </c>
      <c r="E39" s="52">
        <f t="shared" si="2"/>
        <v>0</v>
      </c>
      <c r="F39" s="54">
        <f t="shared" si="8"/>
        <v>0</v>
      </c>
      <c r="G39" s="18">
        <f t="shared" si="9"/>
        <v>0</v>
      </c>
      <c r="H39" s="19">
        <f t="shared" si="10"/>
        <v>0</v>
      </c>
      <c r="I39" s="68">
        <f t="shared" si="3"/>
        <v>0</v>
      </c>
      <c r="J39" s="19">
        <f t="shared" si="11"/>
        <v>0</v>
      </c>
      <c r="K39" s="63"/>
      <c r="L39" s="63">
        <f t="shared" si="4"/>
        <v>0</v>
      </c>
      <c r="M39" s="63"/>
      <c r="N39" s="34">
        <f t="shared" si="17"/>
        <v>0</v>
      </c>
      <c r="O39" s="46">
        <f t="shared" si="5"/>
        <v>0</v>
      </c>
      <c r="P39" s="110"/>
      <c r="R39" s="1">
        <f t="shared" si="16"/>
        <v>0</v>
      </c>
      <c r="S39" s="49">
        <f t="shared" si="12"/>
        <v>0</v>
      </c>
      <c r="T39" s="1">
        <f t="shared" si="13"/>
        <v>0</v>
      </c>
      <c r="U39">
        <f t="shared" si="14"/>
        <v>0</v>
      </c>
      <c r="V39" s="10"/>
      <c r="W39" s="10"/>
      <c r="X39" s="10"/>
      <c r="Y39" s="10"/>
      <c r="Z39" s="10"/>
      <c r="AA39" s="10"/>
      <c r="AB39" s="10"/>
      <c r="AC39" s="10"/>
      <c r="AD39" s="10"/>
      <c r="AF39">
        <v>28</v>
      </c>
      <c r="AG39">
        <f t="shared" si="15"/>
        <v>0</v>
      </c>
      <c r="AH39">
        <f t="shared" si="6"/>
        <v>0</v>
      </c>
    </row>
    <row r="40" spans="2:34">
      <c r="B40">
        <f t="shared" si="7"/>
        <v>0</v>
      </c>
      <c r="C40" s="52">
        <f t="shared" si="0"/>
        <v>0</v>
      </c>
      <c r="D40" s="54">
        <f t="shared" si="1"/>
        <v>0</v>
      </c>
      <c r="E40" s="52">
        <f t="shared" si="2"/>
        <v>0</v>
      </c>
      <c r="F40" s="54">
        <f t="shared" si="8"/>
        <v>0</v>
      </c>
      <c r="G40" s="18">
        <f t="shared" si="9"/>
        <v>0</v>
      </c>
      <c r="H40" s="19">
        <f t="shared" si="10"/>
        <v>0</v>
      </c>
      <c r="I40" s="68">
        <f t="shared" si="3"/>
        <v>0</v>
      </c>
      <c r="J40" s="19">
        <f t="shared" si="11"/>
        <v>0</v>
      </c>
      <c r="K40" s="63"/>
      <c r="L40" s="63">
        <f t="shared" si="4"/>
        <v>0</v>
      </c>
      <c r="M40" s="63"/>
      <c r="N40" s="34">
        <f t="shared" si="17"/>
        <v>0</v>
      </c>
      <c r="O40" s="46">
        <f t="shared" si="5"/>
        <v>0</v>
      </c>
      <c r="P40" s="110"/>
      <c r="R40" s="1">
        <f t="shared" si="16"/>
        <v>0</v>
      </c>
      <c r="S40" s="49">
        <f t="shared" si="12"/>
        <v>0</v>
      </c>
      <c r="T40" s="1">
        <f t="shared" si="13"/>
        <v>0</v>
      </c>
      <c r="U40">
        <f t="shared" si="14"/>
        <v>0</v>
      </c>
      <c r="V40" s="10"/>
      <c r="W40" s="10"/>
      <c r="X40" s="10"/>
      <c r="Y40" s="10"/>
      <c r="Z40" s="10"/>
      <c r="AA40" s="10"/>
      <c r="AB40" s="10"/>
      <c r="AC40" s="10"/>
      <c r="AD40" s="10"/>
      <c r="AF40">
        <v>29</v>
      </c>
      <c r="AG40">
        <f t="shared" si="15"/>
        <v>0</v>
      </c>
      <c r="AH40">
        <f t="shared" si="6"/>
        <v>0</v>
      </c>
    </row>
    <row r="41" spans="2:34">
      <c r="B41">
        <f t="shared" si="7"/>
        <v>0</v>
      </c>
      <c r="C41" s="52">
        <f t="shared" si="0"/>
        <v>0</v>
      </c>
      <c r="D41" s="54">
        <f t="shared" si="1"/>
        <v>0</v>
      </c>
      <c r="E41" s="52">
        <f t="shared" si="2"/>
        <v>0</v>
      </c>
      <c r="F41" s="54">
        <f t="shared" si="8"/>
        <v>0</v>
      </c>
      <c r="G41" s="18">
        <f t="shared" si="9"/>
        <v>0</v>
      </c>
      <c r="H41" s="19">
        <f t="shared" si="10"/>
        <v>0</v>
      </c>
      <c r="I41" s="68">
        <f t="shared" si="3"/>
        <v>0</v>
      </c>
      <c r="J41" s="19">
        <f t="shared" si="11"/>
        <v>0</v>
      </c>
      <c r="K41" s="63"/>
      <c r="L41" s="63">
        <f t="shared" si="4"/>
        <v>0</v>
      </c>
      <c r="M41" s="63"/>
      <c r="N41" s="34">
        <f t="shared" si="17"/>
        <v>0</v>
      </c>
      <c r="O41" s="46">
        <f t="shared" si="5"/>
        <v>0</v>
      </c>
      <c r="P41" s="110"/>
      <c r="R41" s="1">
        <f t="shared" si="16"/>
        <v>0</v>
      </c>
      <c r="S41" s="49">
        <f t="shared" si="12"/>
        <v>0</v>
      </c>
      <c r="T41" s="1">
        <f t="shared" si="13"/>
        <v>0</v>
      </c>
      <c r="U41">
        <f t="shared" si="14"/>
        <v>0</v>
      </c>
      <c r="V41" s="10"/>
      <c r="W41" s="10"/>
      <c r="X41" s="10"/>
      <c r="Y41" s="10"/>
      <c r="Z41" s="10"/>
      <c r="AA41" s="10"/>
      <c r="AB41" s="10"/>
      <c r="AC41" s="10"/>
      <c r="AD41" s="10"/>
      <c r="AF41">
        <v>30</v>
      </c>
      <c r="AG41">
        <f t="shared" si="15"/>
        <v>0</v>
      </c>
      <c r="AH41">
        <f t="shared" si="6"/>
        <v>0</v>
      </c>
    </row>
    <row r="42" spans="2:34">
      <c r="B42">
        <f t="shared" si="7"/>
        <v>0</v>
      </c>
      <c r="C42" s="52">
        <f t="shared" si="0"/>
        <v>0</v>
      </c>
      <c r="D42" s="54">
        <f t="shared" si="1"/>
        <v>0</v>
      </c>
      <c r="E42" s="52">
        <f t="shared" si="2"/>
        <v>0</v>
      </c>
      <c r="F42" s="54">
        <f t="shared" si="8"/>
        <v>0</v>
      </c>
      <c r="G42" s="18">
        <f t="shared" si="9"/>
        <v>0</v>
      </c>
      <c r="H42" s="19">
        <f t="shared" si="10"/>
        <v>0</v>
      </c>
      <c r="I42" s="68">
        <f t="shared" si="3"/>
        <v>0</v>
      </c>
      <c r="J42" s="19">
        <f t="shared" si="11"/>
        <v>0</v>
      </c>
      <c r="K42" s="63"/>
      <c r="L42" s="63">
        <f t="shared" si="4"/>
        <v>0</v>
      </c>
      <c r="M42" s="63"/>
      <c r="N42" s="34">
        <f t="shared" si="17"/>
        <v>0</v>
      </c>
      <c r="O42" s="46">
        <f t="shared" si="5"/>
        <v>0</v>
      </c>
      <c r="P42" s="110"/>
      <c r="R42" s="1">
        <f t="shared" si="16"/>
        <v>0</v>
      </c>
      <c r="S42" s="49">
        <f t="shared" si="12"/>
        <v>0</v>
      </c>
      <c r="T42" s="1">
        <f t="shared" si="13"/>
        <v>0</v>
      </c>
      <c r="U42">
        <f t="shared" si="14"/>
        <v>0</v>
      </c>
      <c r="V42" s="10"/>
      <c r="W42" s="10"/>
      <c r="X42" s="10"/>
      <c r="Y42" s="10"/>
      <c r="Z42" s="10"/>
      <c r="AA42" s="10"/>
      <c r="AB42" s="10"/>
      <c r="AC42" s="10"/>
      <c r="AD42" s="10"/>
      <c r="AF42">
        <v>31</v>
      </c>
      <c r="AG42">
        <f t="shared" si="15"/>
        <v>0</v>
      </c>
      <c r="AH42">
        <f t="shared" si="6"/>
        <v>0</v>
      </c>
    </row>
    <row r="43" spans="2:34">
      <c r="B43">
        <f t="shared" si="7"/>
        <v>0</v>
      </c>
      <c r="C43" s="52">
        <f t="shared" si="0"/>
        <v>0</v>
      </c>
      <c r="D43" s="54">
        <f t="shared" si="1"/>
        <v>0</v>
      </c>
      <c r="E43" s="52">
        <f t="shared" si="2"/>
        <v>0</v>
      </c>
      <c r="F43" s="54">
        <f t="shared" si="8"/>
        <v>0</v>
      </c>
      <c r="G43" s="18">
        <f t="shared" si="9"/>
        <v>0</v>
      </c>
      <c r="H43" s="19">
        <f t="shared" si="10"/>
        <v>0</v>
      </c>
      <c r="I43" s="68">
        <f t="shared" si="3"/>
        <v>0</v>
      </c>
      <c r="J43" s="19">
        <f t="shared" si="11"/>
        <v>0</v>
      </c>
      <c r="K43" s="63"/>
      <c r="L43" s="63">
        <f t="shared" si="4"/>
        <v>0</v>
      </c>
      <c r="M43" s="63"/>
      <c r="N43" s="34">
        <f t="shared" si="17"/>
        <v>0</v>
      </c>
      <c r="O43" s="46">
        <f t="shared" si="5"/>
        <v>0</v>
      </c>
      <c r="P43" s="110"/>
      <c r="R43" s="1">
        <f t="shared" si="16"/>
        <v>0</v>
      </c>
      <c r="S43" s="49">
        <f t="shared" si="12"/>
        <v>0</v>
      </c>
      <c r="T43" s="1">
        <f t="shared" si="13"/>
        <v>0</v>
      </c>
      <c r="U43">
        <f t="shared" si="14"/>
        <v>0</v>
      </c>
      <c r="V43" s="10"/>
      <c r="W43" s="10"/>
      <c r="X43" s="10"/>
      <c r="Y43" s="10"/>
      <c r="Z43" s="10"/>
      <c r="AA43" s="10"/>
      <c r="AB43" s="10"/>
      <c r="AC43" s="10"/>
      <c r="AD43" s="10"/>
      <c r="AF43">
        <v>32</v>
      </c>
      <c r="AG43">
        <f t="shared" si="15"/>
        <v>0</v>
      </c>
      <c r="AH43">
        <f t="shared" si="6"/>
        <v>0</v>
      </c>
    </row>
    <row r="44" spans="2:34">
      <c r="B44">
        <f t="shared" si="7"/>
        <v>0</v>
      </c>
      <c r="C44" s="52">
        <f t="shared" si="0"/>
        <v>0</v>
      </c>
      <c r="D44" s="54">
        <f t="shared" si="1"/>
        <v>0</v>
      </c>
      <c r="E44" s="52">
        <f t="shared" si="2"/>
        <v>0</v>
      </c>
      <c r="F44" s="54">
        <f t="shared" si="8"/>
        <v>0</v>
      </c>
      <c r="G44" s="18">
        <f t="shared" si="9"/>
        <v>0</v>
      </c>
      <c r="H44" s="19">
        <f t="shared" si="10"/>
        <v>0</v>
      </c>
      <c r="I44" s="68">
        <f t="shared" si="3"/>
        <v>0</v>
      </c>
      <c r="J44" s="19">
        <f t="shared" si="11"/>
        <v>0</v>
      </c>
      <c r="K44" s="63"/>
      <c r="L44" s="63">
        <f t="shared" si="4"/>
        <v>0</v>
      </c>
      <c r="M44" s="63"/>
      <c r="N44" s="34">
        <f t="shared" si="17"/>
        <v>0</v>
      </c>
      <c r="O44" s="46">
        <f t="shared" si="5"/>
        <v>0</v>
      </c>
      <c r="P44" s="110"/>
      <c r="R44" s="1">
        <f t="shared" si="16"/>
        <v>0</v>
      </c>
      <c r="S44" s="49">
        <f t="shared" si="12"/>
        <v>0</v>
      </c>
      <c r="T44" s="1">
        <f t="shared" si="13"/>
        <v>0</v>
      </c>
      <c r="U44">
        <f t="shared" si="14"/>
        <v>0</v>
      </c>
      <c r="V44" s="10"/>
      <c r="W44" s="10"/>
      <c r="X44" s="10"/>
      <c r="Y44" s="10"/>
      <c r="Z44" s="10"/>
      <c r="AA44" s="10"/>
      <c r="AB44" s="10"/>
      <c r="AC44" s="10"/>
      <c r="AD44" s="10"/>
      <c r="AF44">
        <v>33</v>
      </c>
      <c r="AG44">
        <f t="shared" si="15"/>
        <v>0</v>
      </c>
      <c r="AH44">
        <f t="shared" si="6"/>
        <v>0</v>
      </c>
    </row>
    <row r="45" spans="2:34">
      <c r="B45">
        <f t="shared" si="7"/>
        <v>0</v>
      </c>
      <c r="C45" s="52">
        <f t="shared" si="0"/>
        <v>0</v>
      </c>
      <c r="D45" s="54">
        <f t="shared" si="1"/>
        <v>0</v>
      </c>
      <c r="E45" s="52">
        <f t="shared" si="2"/>
        <v>0</v>
      </c>
      <c r="F45" s="54">
        <f t="shared" si="8"/>
        <v>0</v>
      </c>
      <c r="G45" s="18">
        <f t="shared" si="9"/>
        <v>0</v>
      </c>
      <c r="H45" s="19">
        <f t="shared" si="10"/>
        <v>0</v>
      </c>
      <c r="I45" s="68">
        <f t="shared" si="3"/>
        <v>0</v>
      </c>
      <c r="J45" s="19">
        <f t="shared" si="11"/>
        <v>0</v>
      </c>
      <c r="K45" s="63"/>
      <c r="L45" s="63">
        <f t="shared" si="4"/>
        <v>0</v>
      </c>
      <c r="M45" s="63"/>
      <c r="N45" s="34">
        <f t="shared" si="17"/>
        <v>0</v>
      </c>
      <c r="O45" s="46">
        <f t="shared" si="5"/>
        <v>0</v>
      </c>
      <c r="P45" s="110"/>
      <c r="R45" s="1">
        <f t="shared" si="16"/>
        <v>0</v>
      </c>
      <c r="S45" s="49">
        <f t="shared" si="12"/>
        <v>0</v>
      </c>
      <c r="T45" s="1">
        <f t="shared" si="13"/>
        <v>0</v>
      </c>
      <c r="U45">
        <f t="shared" si="14"/>
        <v>0</v>
      </c>
      <c r="V45" s="10"/>
      <c r="W45" s="10"/>
      <c r="X45" s="10"/>
      <c r="Y45" s="10"/>
      <c r="Z45" s="10"/>
      <c r="AA45" s="10"/>
      <c r="AB45" s="10"/>
      <c r="AC45" s="10"/>
      <c r="AD45" s="10"/>
      <c r="AF45">
        <v>34</v>
      </c>
      <c r="AG45">
        <f t="shared" si="15"/>
        <v>0</v>
      </c>
      <c r="AH45">
        <f t="shared" si="6"/>
        <v>0</v>
      </c>
    </row>
    <row r="46" spans="2:34">
      <c r="B46">
        <f t="shared" si="7"/>
        <v>0</v>
      </c>
      <c r="C46" s="52">
        <f t="shared" si="0"/>
        <v>0</v>
      </c>
      <c r="D46" s="54">
        <f t="shared" si="1"/>
        <v>0</v>
      </c>
      <c r="E46" s="52">
        <f t="shared" si="2"/>
        <v>0</v>
      </c>
      <c r="F46" s="54">
        <f t="shared" si="8"/>
        <v>0</v>
      </c>
      <c r="G46" s="18">
        <f t="shared" si="9"/>
        <v>0</v>
      </c>
      <c r="H46" s="19">
        <f t="shared" si="10"/>
        <v>0</v>
      </c>
      <c r="I46" s="68">
        <f t="shared" si="3"/>
        <v>0</v>
      </c>
      <c r="J46" s="19">
        <f t="shared" si="11"/>
        <v>0</v>
      </c>
      <c r="K46" s="63"/>
      <c r="L46" s="63">
        <f t="shared" si="4"/>
        <v>0</v>
      </c>
      <c r="M46" s="63"/>
      <c r="N46" s="34">
        <f t="shared" si="17"/>
        <v>0</v>
      </c>
      <c r="O46" s="46">
        <f t="shared" si="5"/>
        <v>0</v>
      </c>
      <c r="P46" s="110"/>
      <c r="R46" s="1">
        <f t="shared" si="16"/>
        <v>0</v>
      </c>
      <c r="S46" s="49">
        <f t="shared" si="12"/>
        <v>0</v>
      </c>
      <c r="T46" s="1">
        <f t="shared" si="13"/>
        <v>0</v>
      </c>
      <c r="U46">
        <f t="shared" si="14"/>
        <v>0</v>
      </c>
      <c r="V46" s="10"/>
      <c r="W46" s="10"/>
      <c r="X46" s="10"/>
      <c r="Y46" s="10"/>
      <c r="Z46" s="10"/>
      <c r="AA46" s="10"/>
      <c r="AB46" s="10"/>
      <c r="AC46" s="10"/>
      <c r="AD46" s="10"/>
      <c r="AF46">
        <v>35</v>
      </c>
      <c r="AG46">
        <f t="shared" si="15"/>
        <v>0</v>
      </c>
      <c r="AH46">
        <f t="shared" si="6"/>
        <v>0</v>
      </c>
    </row>
    <row r="47" spans="2:34">
      <c r="B47">
        <f t="shared" si="7"/>
        <v>0</v>
      </c>
      <c r="C47" s="52">
        <f t="shared" si="0"/>
        <v>0</v>
      </c>
      <c r="D47" s="54">
        <f t="shared" si="1"/>
        <v>0</v>
      </c>
      <c r="E47" s="52">
        <f t="shared" si="2"/>
        <v>0</v>
      </c>
      <c r="F47" s="54">
        <f t="shared" si="8"/>
        <v>0</v>
      </c>
      <c r="G47" s="18">
        <f t="shared" si="9"/>
        <v>0</v>
      </c>
      <c r="H47" s="19">
        <f t="shared" si="10"/>
        <v>0</v>
      </c>
      <c r="I47" s="68">
        <f t="shared" si="3"/>
        <v>0</v>
      </c>
      <c r="J47" s="19">
        <f t="shared" si="11"/>
        <v>0</v>
      </c>
      <c r="K47" s="63"/>
      <c r="L47" s="63">
        <f t="shared" si="4"/>
        <v>0</v>
      </c>
      <c r="M47" s="63"/>
      <c r="N47" s="34">
        <f t="shared" si="17"/>
        <v>0</v>
      </c>
      <c r="O47" s="46">
        <f t="shared" si="5"/>
        <v>0</v>
      </c>
      <c r="P47" s="110"/>
      <c r="R47" s="1">
        <f t="shared" si="16"/>
        <v>0</v>
      </c>
      <c r="S47" s="49">
        <f t="shared" si="12"/>
        <v>0</v>
      </c>
      <c r="T47" s="1">
        <f t="shared" si="13"/>
        <v>0</v>
      </c>
      <c r="U47">
        <f t="shared" si="14"/>
        <v>0</v>
      </c>
      <c r="V47" s="10"/>
      <c r="W47" s="10"/>
      <c r="X47" s="10"/>
      <c r="Y47" s="10"/>
      <c r="Z47" s="10"/>
      <c r="AA47" s="10"/>
      <c r="AB47" s="10"/>
      <c r="AC47" s="10"/>
      <c r="AD47" s="10"/>
      <c r="AF47">
        <v>36</v>
      </c>
      <c r="AG47">
        <f t="shared" si="15"/>
        <v>0</v>
      </c>
      <c r="AH47">
        <f t="shared" si="6"/>
        <v>0</v>
      </c>
    </row>
    <row r="48" spans="2:34">
      <c r="B48">
        <f t="shared" si="7"/>
        <v>0</v>
      </c>
      <c r="C48" s="52">
        <f t="shared" si="0"/>
        <v>0</v>
      </c>
      <c r="D48" s="54">
        <f t="shared" si="1"/>
        <v>0</v>
      </c>
      <c r="E48" s="52">
        <f t="shared" si="2"/>
        <v>0</v>
      </c>
      <c r="F48" s="54">
        <f t="shared" si="8"/>
        <v>0</v>
      </c>
      <c r="G48" s="18">
        <f t="shared" si="9"/>
        <v>0</v>
      </c>
      <c r="H48" s="19">
        <f t="shared" si="10"/>
        <v>0</v>
      </c>
      <c r="I48" s="68">
        <f t="shared" si="3"/>
        <v>0</v>
      </c>
      <c r="J48" s="19">
        <f t="shared" si="11"/>
        <v>0</v>
      </c>
      <c r="K48" s="63"/>
      <c r="L48" s="63">
        <f t="shared" si="4"/>
        <v>0</v>
      </c>
      <c r="M48" s="63"/>
      <c r="N48" s="34">
        <f t="shared" si="17"/>
        <v>0</v>
      </c>
      <c r="O48" s="46">
        <f t="shared" si="5"/>
        <v>0</v>
      </c>
      <c r="P48" s="110"/>
      <c r="R48" s="1">
        <f t="shared" si="16"/>
        <v>0</v>
      </c>
      <c r="S48" s="49">
        <f t="shared" si="12"/>
        <v>0</v>
      </c>
      <c r="T48" s="1">
        <f t="shared" si="13"/>
        <v>0</v>
      </c>
      <c r="U48">
        <f t="shared" si="14"/>
        <v>0</v>
      </c>
      <c r="V48" s="10"/>
      <c r="W48" s="10"/>
      <c r="X48" s="10"/>
      <c r="Y48" s="10"/>
      <c r="Z48" s="10"/>
      <c r="AA48" s="10"/>
      <c r="AB48" s="10"/>
      <c r="AC48" s="10"/>
      <c r="AD48" s="10"/>
      <c r="AF48">
        <v>37</v>
      </c>
      <c r="AG48">
        <f t="shared" si="15"/>
        <v>0</v>
      </c>
      <c r="AH48">
        <f t="shared" si="6"/>
        <v>0</v>
      </c>
    </row>
    <row r="49" spans="2:34">
      <c r="B49">
        <f t="shared" si="7"/>
        <v>0</v>
      </c>
      <c r="C49" s="52">
        <f t="shared" si="0"/>
        <v>0</v>
      </c>
      <c r="D49" s="54">
        <f t="shared" si="1"/>
        <v>0</v>
      </c>
      <c r="E49" s="52">
        <f t="shared" si="2"/>
        <v>0</v>
      </c>
      <c r="F49" s="54">
        <f t="shared" si="8"/>
        <v>0</v>
      </c>
      <c r="G49" s="18">
        <f t="shared" si="9"/>
        <v>0</v>
      </c>
      <c r="H49" s="19">
        <f t="shared" si="10"/>
        <v>0</v>
      </c>
      <c r="I49" s="68">
        <f t="shared" si="3"/>
        <v>0</v>
      </c>
      <c r="J49" s="19">
        <f t="shared" si="11"/>
        <v>0</v>
      </c>
      <c r="K49" s="63"/>
      <c r="L49" s="63">
        <f t="shared" si="4"/>
        <v>0</v>
      </c>
      <c r="M49" s="63"/>
      <c r="N49" s="34">
        <f t="shared" si="17"/>
        <v>0</v>
      </c>
      <c r="O49" s="46">
        <f t="shared" si="5"/>
        <v>0</v>
      </c>
      <c r="P49" s="110"/>
      <c r="R49" s="1">
        <f t="shared" si="16"/>
        <v>0</v>
      </c>
      <c r="S49" s="49">
        <f t="shared" si="12"/>
        <v>0</v>
      </c>
      <c r="T49" s="1">
        <f t="shared" si="13"/>
        <v>0</v>
      </c>
      <c r="U49">
        <f t="shared" si="14"/>
        <v>0</v>
      </c>
      <c r="V49" s="10"/>
      <c r="W49" s="10"/>
      <c r="X49" s="10"/>
      <c r="Y49" s="10"/>
      <c r="Z49" s="10"/>
      <c r="AA49" s="10"/>
      <c r="AB49" s="10"/>
      <c r="AC49" s="10"/>
      <c r="AD49" s="10"/>
      <c r="AF49">
        <v>38</v>
      </c>
      <c r="AG49">
        <f t="shared" si="15"/>
        <v>0</v>
      </c>
      <c r="AH49">
        <f t="shared" si="6"/>
        <v>0</v>
      </c>
    </row>
    <row r="50" spans="2:34">
      <c r="B50">
        <f t="shared" si="7"/>
        <v>0</v>
      </c>
      <c r="C50" s="52">
        <f t="shared" si="0"/>
        <v>0</v>
      </c>
      <c r="D50" s="54">
        <f t="shared" si="1"/>
        <v>0</v>
      </c>
      <c r="E50" s="52">
        <f t="shared" si="2"/>
        <v>0</v>
      </c>
      <c r="F50" s="54">
        <f t="shared" si="8"/>
        <v>0</v>
      </c>
      <c r="G50" s="18">
        <f t="shared" si="9"/>
        <v>0</v>
      </c>
      <c r="H50" s="19">
        <f t="shared" si="10"/>
        <v>0</v>
      </c>
      <c r="I50" s="68">
        <f t="shared" si="3"/>
        <v>0</v>
      </c>
      <c r="J50" s="19">
        <f t="shared" si="11"/>
        <v>0</v>
      </c>
      <c r="K50" s="63"/>
      <c r="L50" s="63">
        <f t="shared" si="4"/>
        <v>0</v>
      </c>
      <c r="M50" s="63"/>
      <c r="N50" s="34">
        <f t="shared" si="17"/>
        <v>0</v>
      </c>
      <c r="O50" s="46">
        <f t="shared" si="5"/>
        <v>0</v>
      </c>
      <c r="P50" s="110"/>
      <c r="R50" s="1">
        <f t="shared" si="16"/>
        <v>0</v>
      </c>
      <c r="S50" s="49">
        <f t="shared" si="12"/>
        <v>0</v>
      </c>
      <c r="T50" s="1">
        <f t="shared" si="13"/>
        <v>0</v>
      </c>
      <c r="U50">
        <f t="shared" si="14"/>
        <v>0</v>
      </c>
      <c r="V50" s="10"/>
      <c r="W50" s="10"/>
      <c r="X50" s="10"/>
      <c r="Y50" s="10"/>
      <c r="Z50" s="10"/>
      <c r="AA50" s="10"/>
      <c r="AB50" s="10"/>
      <c r="AC50" s="10"/>
      <c r="AD50" s="10"/>
      <c r="AF50">
        <v>39</v>
      </c>
      <c r="AG50">
        <f t="shared" si="15"/>
        <v>0</v>
      </c>
      <c r="AH50">
        <f t="shared" si="6"/>
        <v>0</v>
      </c>
    </row>
    <row r="51" spans="2:34">
      <c r="B51">
        <f t="shared" si="7"/>
        <v>0</v>
      </c>
      <c r="C51" s="52">
        <f t="shared" si="0"/>
        <v>0</v>
      </c>
      <c r="D51" s="54">
        <f t="shared" si="1"/>
        <v>0</v>
      </c>
      <c r="E51" s="52">
        <f t="shared" si="2"/>
        <v>0</v>
      </c>
      <c r="F51" s="54">
        <f t="shared" si="8"/>
        <v>0</v>
      </c>
      <c r="G51" s="18">
        <f t="shared" si="9"/>
        <v>0</v>
      </c>
      <c r="H51" s="19">
        <f t="shared" si="10"/>
        <v>0</v>
      </c>
      <c r="I51" s="68">
        <f t="shared" si="3"/>
        <v>0</v>
      </c>
      <c r="J51" s="19">
        <f t="shared" si="11"/>
        <v>0</v>
      </c>
      <c r="K51" s="63"/>
      <c r="L51" s="63">
        <f t="shared" si="4"/>
        <v>0</v>
      </c>
      <c r="M51" s="63"/>
      <c r="N51" s="34">
        <f t="shared" si="17"/>
        <v>0</v>
      </c>
      <c r="O51" s="46">
        <f t="shared" si="5"/>
        <v>0</v>
      </c>
      <c r="P51" s="110"/>
      <c r="R51" s="1">
        <f t="shared" si="16"/>
        <v>0</v>
      </c>
      <c r="S51" s="49">
        <f t="shared" si="12"/>
        <v>0</v>
      </c>
      <c r="T51" s="1">
        <f t="shared" si="13"/>
        <v>0</v>
      </c>
      <c r="U51">
        <f t="shared" si="14"/>
        <v>0</v>
      </c>
      <c r="V51" s="10"/>
      <c r="W51" s="10"/>
      <c r="X51" s="10"/>
      <c r="Y51" s="10"/>
      <c r="Z51" s="10"/>
      <c r="AA51" s="10"/>
      <c r="AB51" s="10"/>
      <c r="AC51" s="10"/>
      <c r="AD51" s="10"/>
      <c r="AF51">
        <v>40</v>
      </c>
      <c r="AG51">
        <f t="shared" si="15"/>
        <v>0</v>
      </c>
      <c r="AH51">
        <f t="shared" si="6"/>
        <v>0</v>
      </c>
    </row>
    <row r="52" spans="2:34">
      <c r="B52">
        <f t="shared" si="7"/>
        <v>0</v>
      </c>
      <c r="C52" s="52">
        <f t="shared" si="0"/>
        <v>0</v>
      </c>
      <c r="D52" s="54">
        <f t="shared" si="1"/>
        <v>0</v>
      </c>
      <c r="E52" s="52">
        <f t="shared" si="2"/>
        <v>0</v>
      </c>
      <c r="F52" s="54">
        <f t="shared" si="8"/>
        <v>0</v>
      </c>
      <c r="G52" s="18">
        <f t="shared" si="9"/>
        <v>0</v>
      </c>
      <c r="H52" s="19">
        <f t="shared" si="10"/>
        <v>0</v>
      </c>
      <c r="I52" s="68">
        <f t="shared" si="3"/>
        <v>0</v>
      </c>
      <c r="J52" s="19">
        <f t="shared" si="11"/>
        <v>0</v>
      </c>
      <c r="K52" s="63"/>
      <c r="L52" s="63">
        <f t="shared" si="4"/>
        <v>0</v>
      </c>
      <c r="M52" s="63"/>
      <c r="N52" s="34">
        <f t="shared" si="17"/>
        <v>0</v>
      </c>
      <c r="O52" s="46">
        <f t="shared" si="5"/>
        <v>0</v>
      </c>
      <c r="P52" s="110"/>
      <c r="R52" s="1">
        <f t="shared" si="16"/>
        <v>0</v>
      </c>
      <c r="S52" s="49">
        <f t="shared" si="12"/>
        <v>0</v>
      </c>
      <c r="T52" s="1">
        <f t="shared" si="13"/>
        <v>0</v>
      </c>
      <c r="U52">
        <f t="shared" si="14"/>
        <v>0</v>
      </c>
      <c r="V52" s="10"/>
      <c r="W52" s="10"/>
      <c r="X52" s="10"/>
      <c r="Y52" s="10"/>
      <c r="Z52" s="10"/>
      <c r="AA52" s="10"/>
      <c r="AB52" s="10"/>
      <c r="AC52" s="10"/>
      <c r="AD52" s="10"/>
      <c r="AF52">
        <v>41</v>
      </c>
      <c r="AG52">
        <f t="shared" si="15"/>
        <v>0</v>
      </c>
      <c r="AH52">
        <f t="shared" si="6"/>
        <v>0</v>
      </c>
    </row>
    <row r="53" spans="2:34">
      <c r="B53">
        <f t="shared" si="7"/>
        <v>0</v>
      </c>
      <c r="C53" s="52">
        <f t="shared" si="0"/>
        <v>0</v>
      </c>
      <c r="D53" s="54">
        <f t="shared" si="1"/>
        <v>0</v>
      </c>
      <c r="E53" s="52">
        <f t="shared" si="2"/>
        <v>0</v>
      </c>
      <c r="F53" s="54">
        <f t="shared" si="8"/>
        <v>0</v>
      </c>
      <c r="G53" s="18">
        <f t="shared" si="9"/>
        <v>0</v>
      </c>
      <c r="H53" s="19">
        <f t="shared" si="10"/>
        <v>0</v>
      </c>
      <c r="I53" s="68">
        <f t="shared" si="3"/>
        <v>0</v>
      </c>
      <c r="J53" s="19">
        <f t="shared" si="11"/>
        <v>0</v>
      </c>
      <c r="K53" s="63"/>
      <c r="L53" s="63">
        <f t="shared" si="4"/>
        <v>0</v>
      </c>
      <c r="M53" s="63"/>
      <c r="N53" s="34">
        <f t="shared" si="17"/>
        <v>0</v>
      </c>
      <c r="O53" s="46">
        <f t="shared" si="5"/>
        <v>0</v>
      </c>
      <c r="P53" s="110"/>
      <c r="R53" s="1">
        <f t="shared" si="16"/>
        <v>0</v>
      </c>
      <c r="S53" s="49">
        <f t="shared" si="12"/>
        <v>0</v>
      </c>
      <c r="T53" s="1">
        <f t="shared" si="13"/>
        <v>0</v>
      </c>
      <c r="U53">
        <f t="shared" si="14"/>
        <v>0</v>
      </c>
      <c r="V53" s="10"/>
      <c r="W53" s="10"/>
      <c r="X53" s="10"/>
      <c r="Y53" s="10"/>
      <c r="Z53" s="10"/>
      <c r="AA53" s="10"/>
      <c r="AB53" s="10"/>
      <c r="AC53" s="10"/>
      <c r="AD53" s="10"/>
      <c r="AF53">
        <v>42</v>
      </c>
      <c r="AG53">
        <f t="shared" si="15"/>
        <v>0</v>
      </c>
      <c r="AH53">
        <f t="shared" si="6"/>
        <v>0</v>
      </c>
    </row>
    <row r="54" spans="2:34">
      <c r="B54">
        <f t="shared" si="7"/>
        <v>0</v>
      </c>
      <c r="C54" s="52">
        <f t="shared" si="0"/>
        <v>0</v>
      </c>
      <c r="D54" s="54">
        <f t="shared" si="1"/>
        <v>0</v>
      </c>
      <c r="E54" s="52">
        <f t="shared" si="2"/>
        <v>0</v>
      </c>
      <c r="F54" s="54">
        <f t="shared" si="8"/>
        <v>0</v>
      </c>
      <c r="G54" s="18">
        <f t="shared" si="9"/>
        <v>0</v>
      </c>
      <c r="H54" s="19">
        <f t="shared" si="10"/>
        <v>0</v>
      </c>
      <c r="I54" s="68">
        <f t="shared" si="3"/>
        <v>0</v>
      </c>
      <c r="J54" s="19">
        <f t="shared" si="11"/>
        <v>0</v>
      </c>
      <c r="K54" s="63"/>
      <c r="L54" s="63">
        <f t="shared" si="4"/>
        <v>0</v>
      </c>
      <c r="M54" s="63"/>
      <c r="N54" s="34">
        <f t="shared" si="17"/>
        <v>0</v>
      </c>
      <c r="O54" s="46">
        <f t="shared" si="5"/>
        <v>0</v>
      </c>
      <c r="P54" s="110"/>
      <c r="R54" s="1">
        <f t="shared" si="16"/>
        <v>0</v>
      </c>
      <c r="S54" s="49">
        <f t="shared" si="12"/>
        <v>0</v>
      </c>
      <c r="T54" s="1">
        <f t="shared" si="13"/>
        <v>0</v>
      </c>
      <c r="U54">
        <f t="shared" si="14"/>
        <v>0</v>
      </c>
      <c r="V54" s="10"/>
      <c r="W54" s="10"/>
      <c r="X54" s="10"/>
      <c r="Y54" s="10"/>
      <c r="Z54" s="10"/>
      <c r="AA54" s="10"/>
      <c r="AB54" s="10"/>
      <c r="AC54" s="10"/>
      <c r="AD54" s="10"/>
      <c r="AF54">
        <v>43</v>
      </c>
      <c r="AG54">
        <f t="shared" si="15"/>
        <v>0</v>
      </c>
      <c r="AH54">
        <f t="shared" si="6"/>
        <v>0</v>
      </c>
    </row>
    <row r="55" spans="2:34">
      <c r="B55">
        <f t="shared" si="7"/>
        <v>0</v>
      </c>
      <c r="C55" s="52">
        <f t="shared" si="0"/>
        <v>0</v>
      </c>
      <c r="D55" s="54">
        <f t="shared" si="1"/>
        <v>0</v>
      </c>
      <c r="E55" s="52">
        <f t="shared" si="2"/>
        <v>0</v>
      </c>
      <c r="F55" s="54">
        <f t="shared" si="8"/>
        <v>0</v>
      </c>
      <c r="G55" s="18">
        <f t="shared" si="9"/>
        <v>0</v>
      </c>
      <c r="H55" s="19">
        <f t="shared" si="10"/>
        <v>0</v>
      </c>
      <c r="I55" s="68">
        <f t="shared" si="3"/>
        <v>0</v>
      </c>
      <c r="J55" s="19">
        <f t="shared" si="11"/>
        <v>0</v>
      </c>
      <c r="K55" s="63"/>
      <c r="L55" s="63">
        <f t="shared" si="4"/>
        <v>0</v>
      </c>
      <c r="M55" s="63"/>
      <c r="N55" s="34">
        <f t="shared" si="17"/>
        <v>0</v>
      </c>
      <c r="O55" s="46">
        <f t="shared" si="5"/>
        <v>0</v>
      </c>
      <c r="P55" s="110"/>
      <c r="R55" s="1">
        <f t="shared" si="16"/>
        <v>0</v>
      </c>
      <c r="S55" s="49">
        <f t="shared" si="12"/>
        <v>0</v>
      </c>
      <c r="T55" s="1">
        <f t="shared" si="13"/>
        <v>0</v>
      </c>
      <c r="U55">
        <f t="shared" si="14"/>
        <v>0</v>
      </c>
      <c r="V55" s="10"/>
      <c r="W55" s="10"/>
      <c r="X55" s="10"/>
      <c r="Y55" s="10"/>
      <c r="Z55" s="10"/>
      <c r="AA55" s="10"/>
      <c r="AB55" s="10"/>
      <c r="AC55" s="10"/>
      <c r="AD55" s="10"/>
      <c r="AF55">
        <v>44</v>
      </c>
      <c r="AG55">
        <f t="shared" si="15"/>
        <v>0</v>
      </c>
      <c r="AH55">
        <f t="shared" si="6"/>
        <v>0</v>
      </c>
    </row>
    <row r="56" spans="2:34">
      <c r="B56">
        <f t="shared" si="7"/>
        <v>0</v>
      </c>
      <c r="C56" s="52">
        <f t="shared" si="0"/>
        <v>0</v>
      </c>
      <c r="D56" s="54">
        <f t="shared" si="1"/>
        <v>0</v>
      </c>
      <c r="E56" s="52">
        <f t="shared" si="2"/>
        <v>0</v>
      </c>
      <c r="F56" s="54">
        <f t="shared" si="8"/>
        <v>0</v>
      </c>
      <c r="G56" s="18">
        <f t="shared" si="9"/>
        <v>0</v>
      </c>
      <c r="H56" s="19">
        <f t="shared" si="10"/>
        <v>0</v>
      </c>
      <c r="I56" s="68">
        <f t="shared" si="3"/>
        <v>0</v>
      </c>
      <c r="J56" s="19">
        <f t="shared" si="11"/>
        <v>0</v>
      </c>
      <c r="K56" s="63"/>
      <c r="L56" s="63">
        <f t="shared" si="4"/>
        <v>0</v>
      </c>
      <c r="M56" s="63"/>
      <c r="N56" s="34">
        <f t="shared" si="17"/>
        <v>0</v>
      </c>
      <c r="O56" s="46">
        <f t="shared" si="5"/>
        <v>0</v>
      </c>
      <c r="P56" s="110"/>
      <c r="R56" s="1">
        <f t="shared" si="16"/>
        <v>0</v>
      </c>
      <c r="S56" s="49">
        <f t="shared" si="12"/>
        <v>0</v>
      </c>
      <c r="T56" s="1">
        <f t="shared" si="13"/>
        <v>0</v>
      </c>
      <c r="U56">
        <f t="shared" si="14"/>
        <v>0</v>
      </c>
      <c r="V56" s="10"/>
      <c r="W56" s="10"/>
      <c r="X56" s="10"/>
      <c r="Y56" s="10"/>
      <c r="Z56" s="10"/>
      <c r="AA56" s="10"/>
      <c r="AB56" s="10"/>
      <c r="AC56" s="10"/>
      <c r="AD56" s="10"/>
      <c r="AF56">
        <v>45</v>
      </c>
      <c r="AG56">
        <f t="shared" si="15"/>
        <v>0</v>
      </c>
      <c r="AH56">
        <f t="shared" si="6"/>
        <v>0</v>
      </c>
    </row>
    <row r="57" spans="2:34">
      <c r="B57">
        <f t="shared" si="7"/>
        <v>0</v>
      </c>
      <c r="C57" s="52">
        <f t="shared" si="0"/>
        <v>0</v>
      </c>
      <c r="D57" s="54">
        <f t="shared" si="1"/>
        <v>0</v>
      </c>
      <c r="E57" s="52">
        <f t="shared" si="2"/>
        <v>0</v>
      </c>
      <c r="F57" s="54">
        <f t="shared" si="8"/>
        <v>0</v>
      </c>
      <c r="G57" s="18">
        <f t="shared" si="9"/>
        <v>0</v>
      </c>
      <c r="H57" s="19">
        <f t="shared" si="10"/>
        <v>0</v>
      </c>
      <c r="I57" s="68">
        <f t="shared" si="3"/>
        <v>0</v>
      </c>
      <c r="J57" s="19">
        <f t="shared" si="11"/>
        <v>0</v>
      </c>
      <c r="K57" s="63"/>
      <c r="L57" s="63">
        <f t="shared" si="4"/>
        <v>0</v>
      </c>
      <c r="M57" s="63"/>
      <c r="N57" s="34">
        <f t="shared" si="17"/>
        <v>0</v>
      </c>
      <c r="O57" s="46">
        <f t="shared" si="5"/>
        <v>0</v>
      </c>
      <c r="P57" s="110"/>
      <c r="R57" s="1">
        <f t="shared" si="16"/>
        <v>0</v>
      </c>
      <c r="S57" s="49">
        <f t="shared" si="12"/>
        <v>0</v>
      </c>
      <c r="T57" s="1">
        <f t="shared" si="13"/>
        <v>0</v>
      </c>
      <c r="U57">
        <f t="shared" si="14"/>
        <v>0</v>
      </c>
      <c r="V57" s="10"/>
      <c r="W57" s="10"/>
      <c r="X57" s="10"/>
      <c r="Y57" s="10"/>
      <c r="Z57" s="10"/>
      <c r="AA57" s="10"/>
      <c r="AB57" s="10"/>
      <c r="AC57" s="10"/>
      <c r="AD57" s="10"/>
      <c r="AF57">
        <v>46</v>
      </c>
      <c r="AG57">
        <f t="shared" si="15"/>
        <v>0</v>
      </c>
      <c r="AH57">
        <f t="shared" si="6"/>
        <v>0</v>
      </c>
    </row>
    <row r="58" spans="2:34">
      <c r="B58">
        <f t="shared" si="7"/>
        <v>0</v>
      </c>
      <c r="C58" s="52">
        <f t="shared" si="0"/>
        <v>0</v>
      </c>
      <c r="D58" s="54">
        <f t="shared" si="1"/>
        <v>0</v>
      </c>
      <c r="E58" s="52">
        <f t="shared" si="2"/>
        <v>0</v>
      </c>
      <c r="F58" s="54">
        <f t="shared" si="8"/>
        <v>0</v>
      </c>
      <c r="G58" s="18">
        <f t="shared" si="9"/>
        <v>0</v>
      </c>
      <c r="H58" s="19">
        <f t="shared" si="10"/>
        <v>0</v>
      </c>
      <c r="I58" s="68">
        <f t="shared" si="3"/>
        <v>0</v>
      </c>
      <c r="J58" s="19">
        <f t="shared" si="11"/>
        <v>0</v>
      </c>
      <c r="K58" s="63"/>
      <c r="L58" s="63">
        <f t="shared" si="4"/>
        <v>0</v>
      </c>
      <c r="M58" s="63"/>
      <c r="N58" s="34">
        <f t="shared" si="17"/>
        <v>0</v>
      </c>
      <c r="O58" s="46">
        <f t="shared" si="5"/>
        <v>0</v>
      </c>
      <c r="P58" s="110"/>
      <c r="R58" s="1">
        <f t="shared" si="16"/>
        <v>0</v>
      </c>
      <c r="S58" s="49">
        <f t="shared" si="12"/>
        <v>0</v>
      </c>
      <c r="T58" s="1">
        <f t="shared" si="13"/>
        <v>0</v>
      </c>
      <c r="U58">
        <f t="shared" si="14"/>
        <v>0</v>
      </c>
      <c r="V58" s="10"/>
      <c r="W58" s="10"/>
      <c r="X58" s="10"/>
      <c r="Y58" s="10"/>
      <c r="Z58" s="10"/>
      <c r="AA58" s="10"/>
      <c r="AB58" s="10"/>
      <c r="AC58" s="10"/>
      <c r="AD58" s="10"/>
      <c r="AF58">
        <v>47</v>
      </c>
      <c r="AG58">
        <f t="shared" si="15"/>
        <v>0</v>
      </c>
      <c r="AH58">
        <f t="shared" si="6"/>
        <v>0</v>
      </c>
    </row>
    <row r="59" spans="2:34">
      <c r="B59">
        <f t="shared" si="7"/>
        <v>0</v>
      </c>
      <c r="C59" s="52">
        <f t="shared" si="0"/>
        <v>0</v>
      </c>
      <c r="D59" s="54">
        <f t="shared" si="1"/>
        <v>0</v>
      </c>
      <c r="E59" s="52">
        <f t="shared" si="2"/>
        <v>0</v>
      </c>
      <c r="F59" s="54">
        <f t="shared" si="8"/>
        <v>0</v>
      </c>
      <c r="G59" s="18">
        <f t="shared" si="9"/>
        <v>0</v>
      </c>
      <c r="H59" s="19">
        <f t="shared" si="10"/>
        <v>0</v>
      </c>
      <c r="I59" s="68">
        <f t="shared" si="3"/>
        <v>0</v>
      </c>
      <c r="J59" s="19">
        <f t="shared" si="11"/>
        <v>0</v>
      </c>
      <c r="K59" s="63"/>
      <c r="L59" s="63">
        <f t="shared" si="4"/>
        <v>0</v>
      </c>
      <c r="M59" s="63"/>
      <c r="N59" s="34">
        <f t="shared" si="17"/>
        <v>0</v>
      </c>
      <c r="O59" s="46">
        <f t="shared" si="5"/>
        <v>0</v>
      </c>
      <c r="P59" s="110"/>
      <c r="R59" s="1">
        <f t="shared" si="16"/>
        <v>0</v>
      </c>
      <c r="S59" s="49">
        <f t="shared" si="12"/>
        <v>0</v>
      </c>
      <c r="T59" s="1">
        <f t="shared" si="13"/>
        <v>0</v>
      </c>
      <c r="U59">
        <f t="shared" si="14"/>
        <v>0</v>
      </c>
      <c r="V59" s="10"/>
      <c r="W59" s="10"/>
      <c r="X59" s="10"/>
      <c r="Y59" s="10"/>
      <c r="Z59" s="10"/>
      <c r="AA59" s="10"/>
      <c r="AB59" s="10"/>
      <c r="AC59" s="10"/>
      <c r="AD59" s="10"/>
      <c r="AF59">
        <v>48</v>
      </c>
      <c r="AG59">
        <f t="shared" si="15"/>
        <v>0</v>
      </c>
      <c r="AH59">
        <f t="shared" si="6"/>
        <v>0</v>
      </c>
    </row>
    <row r="60" spans="2:34">
      <c r="B60">
        <f t="shared" si="7"/>
        <v>0</v>
      </c>
      <c r="C60" s="52">
        <f t="shared" si="0"/>
        <v>0</v>
      </c>
      <c r="D60" s="54">
        <f t="shared" si="1"/>
        <v>0</v>
      </c>
      <c r="E60" s="52">
        <f t="shared" si="2"/>
        <v>0</v>
      </c>
      <c r="F60" s="54">
        <f t="shared" si="8"/>
        <v>0</v>
      </c>
      <c r="G60" s="18">
        <f t="shared" si="9"/>
        <v>0</v>
      </c>
      <c r="H60" s="19">
        <f t="shared" si="10"/>
        <v>0</v>
      </c>
      <c r="I60" s="68">
        <f t="shared" si="3"/>
        <v>0</v>
      </c>
      <c r="J60" s="19">
        <f t="shared" si="11"/>
        <v>0</v>
      </c>
      <c r="K60" s="63"/>
      <c r="L60" s="63">
        <f t="shared" si="4"/>
        <v>0</v>
      </c>
      <c r="M60" s="63"/>
      <c r="N60" s="34">
        <f t="shared" si="17"/>
        <v>0</v>
      </c>
      <c r="O60" s="46">
        <f t="shared" si="5"/>
        <v>0</v>
      </c>
      <c r="P60" s="110"/>
      <c r="R60" s="1">
        <f t="shared" si="16"/>
        <v>0</v>
      </c>
      <c r="S60" s="49">
        <f t="shared" si="12"/>
        <v>0</v>
      </c>
      <c r="T60" s="1">
        <f t="shared" si="13"/>
        <v>0</v>
      </c>
      <c r="U60">
        <f t="shared" si="14"/>
        <v>0</v>
      </c>
      <c r="V60" s="10"/>
      <c r="W60" s="10"/>
      <c r="X60" s="10"/>
      <c r="Y60" s="10"/>
      <c r="Z60" s="10"/>
      <c r="AA60" s="10"/>
      <c r="AB60" s="10"/>
      <c r="AC60" s="10"/>
      <c r="AD60" s="10"/>
      <c r="AF60">
        <v>49</v>
      </c>
      <c r="AG60">
        <f t="shared" si="15"/>
        <v>0</v>
      </c>
      <c r="AH60">
        <f t="shared" si="6"/>
        <v>0</v>
      </c>
    </row>
    <row r="61" spans="2:34">
      <c r="B61">
        <f t="shared" si="7"/>
        <v>0</v>
      </c>
      <c r="C61" s="52">
        <f t="shared" si="0"/>
        <v>0</v>
      </c>
      <c r="D61" s="54">
        <f t="shared" si="1"/>
        <v>0</v>
      </c>
      <c r="E61" s="52">
        <f t="shared" si="2"/>
        <v>0</v>
      </c>
      <c r="F61" s="54">
        <f t="shared" si="8"/>
        <v>0</v>
      </c>
      <c r="G61" s="18">
        <f t="shared" si="9"/>
        <v>0</v>
      </c>
      <c r="H61" s="19">
        <f t="shared" si="10"/>
        <v>0</v>
      </c>
      <c r="I61" s="68">
        <f t="shared" si="3"/>
        <v>0</v>
      </c>
      <c r="J61" s="19">
        <f t="shared" si="11"/>
        <v>0</v>
      </c>
      <c r="K61" s="63"/>
      <c r="L61" s="63">
        <f t="shared" si="4"/>
        <v>0</v>
      </c>
      <c r="M61" s="63"/>
      <c r="N61" s="34">
        <f t="shared" si="17"/>
        <v>0</v>
      </c>
      <c r="O61" s="46">
        <f t="shared" si="5"/>
        <v>0</v>
      </c>
      <c r="P61" s="110"/>
      <c r="R61" s="1">
        <f t="shared" si="16"/>
        <v>0</v>
      </c>
      <c r="S61" s="49">
        <f t="shared" si="12"/>
        <v>0</v>
      </c>
      <c r="T61" s="1">
        <f t="shared" si="13"/>
        <v>0</v>
      </c>
      <c r="U61">
        <f t="shared" si="14"/>
        <v>0</v>
      </c>
      <c r="V61" s="10"/>
      <c r="W61" s="10"/>
      <c r="X61" s="10"/>
      <c r="Y61" s="10"/>
      <c r="Z61" s="10"/>
      <c r="AA61" s="10"/>
      <c r="AB61" s="10"/>
      <c r="AC61" s="10"/>
      <c r="AD61" s="10"/>
      <c r="AF61">
        <v>50</v>
      </c>
      <c r="AG61">
        <f t="shared" si="15"/>
        <v>0</v>
      </c>
      <c r="AH61">
        <f t="shared" si="6"/>
        <v>0</v>
      </c>
    </row>
    <row r="62" spans="2:34">
      <c r="B62">
        <f t="shared" ref="B62:B125" si="18">IF(C62=0,0,B61+1)</f>
        <v>0</v>
      </c>
      <c r="C62" s="52">
        <f t="shared" ref="C62:C125" si="19">IF($R62=0,0,X62)</f>
        <v>0</v>
      </c>
      <c r="D62" s="54">
        <f t="shared" si="1"/>
        <v>0</v>
      </c>
      <c r="E62" s="52">
        <f t="shared" ref="E62:E125" si="20">IF(C62-C61&lt;0,0,C62-C61)</f>
        <v>0</v>
      </c>
      <c r="F62" s="54">
        <f t="shared" si="8"/>
        <v>0</v>
      </c>
      <c r="G62" s="18">
        <f t="shared" ref="G62:G125" si="21">IF(R62=0,0,F62/E62*500)</f>
        <v>0</v>
      </c>
      <c r="H62" s="19">
        <f t="shared" ref="H62:H125" si="22">IF(R62=0,0,2.8/(G62*60*24*60/500)^3)</f>
        <v>0</v>
      </c>
      <c r="I62" s="68">
        <f t="shared" ref="I62:I125" si="23">IF(R62=0,0,AA62)</f>
        <v>0</v>
      </c>
      <c r="J62" s="19">
        <f t="shared" ref="J62:J125" si="24">IF(R62=0,0,U62/(T62/60))</f>
        <v>0</v>
      </c>
      <c r="K62" s="63"/>
      <c r="L62" s="63">
        <f t="shared" ref="L62:L125" si="25">IF(R62=0,0,AC62)</f>
        <v>0</v>
      </c>
      <c r="M62" s="63"/>
      <c r="N62" s="34">
        <f t="shared" ref="N62:N125" si="26">IF(U62=0,0,E62/U62)</f>
        <v>0</v>
      </c>
      <c r="O62" s="46">
        <f t="shared" ref="O62:O125" si="27">IF(J62=0,0,H62/J62)</f>
        <v>0</v>
      </c>
      <c r="P62" s="123"/>
      <c r="R62" s="1">
        <f t="shared" si="16"/>
        <v>0</v>
      </c>
      <c r="S62" s="49">
        <f t="shared" ref="S62:S125" si="28">IF($R62=0,0,S61+U62)</f>
        <v>0</v>
      </c>
      <c r="T62" s="1">
        <f t="shared" ref="T62:T125" si="29">IF(R62=0,0,R62-R61)</f>
        <v>0</v>
      </c>
      <c r="U62">
        <f t="shared" ref="U62:U125" si="30">T62/60*AB62</f>
        <v>0</v>
      </c>
      <c r="V62" s="10"/>
      <c r="W62" s="10"/>
      <c r="X62" s="10"/>
      <c r="Y62" s="10"/>
      <c r="Z62" s="10"/>
      <c r="AA62" s="10"/>
      <c r="AB62" s="10"/>
      <c r="AC62" s="10"/>
      <c r="AD62" s="10"/>
      <c r="AF62">
        <v>50</v>
      </c>
      <c r="AG62">
        <f t="shared" ref="AG62:AG125" si="31">IF(V62=0,0,(V62-V61)/1000)</f>
        <v>0</v>
      </c>
      <c r="AH62">
        <f t="shared" si="6"/>
        <v>0</v>
      </c>
    </row>
    <row r="63" spans="2:34">
      <c r="B63">
        <f t="shared" si="18"/>
        <v>0</v>
      </c>
      <c r="C63" s="52">
        <f t="shared" si="19"/>
        <v>0</v>
      </c>
      <c r="D63" s="54">
        <f t="shared" si="1"/>
        <v>0</v>
      </c>
      <c r="E63" s="52">
        <f t="shared" si="20"/>
        <v>0</v>
      </c>
      <c r="F63" s="54">
        <f t="shared" si="8"/>
        <v>0</v>
      </c>
      <c r="G63" s="18">
        <f t="shared" si="21"/>
        <v>0</v>
      </c>
      <c r="H63" s="19">
        <f t="shared" si="22"/>
        <v>0</v>
      </c>
      <c r="I63" s="68">
        <f t="shared" si="23"/>
        <v>0</v>
      </c>
      <c r="J63" s="19">
        <f t="shared" si="24"/>
        <v>0</v>
      </c>
      <c r="K63" s="63"/>
      <c r="L63" s="63">
        <f t="shared" si="25"/>
        <v>0</v>
      </c>
      <c r="M63" s="63"/>
      <c r="N63" s="34">
        <f t="shared" si="26"/>
        <v>0</v>
      </c>
      <c r="O63" s="46">
        <f t="shared" si="27"/>
        <v>0</v>
      </c>
      <c r="P63" s="123"/>
      <c r="R63" s="1">
        <f t="shared" si="16"/>
        <v>0</v>
      </c>
      <c r="S63" s="49">
        <f t="shared" si="28"/>
        <v>0</v>
      </c>
      <c r="T63" s="1">
        <f t="shared" si="29"/>
        <v>0</v>
      </c>
      <c r="U63">
        <f t="shared" si="30"/>
        <v>0</v>
      </c>
      <c r="V63" s="10"/>
      <c r="W63" s="10"/>
      <c r="X63" s="10"/>
      <c r="Y63" s="10"/>
      <c r="Z63" s="10"/>
      <c r="AA63" s="10"/>
      <c r="AB63" s="10"/>
      <c r="AC63" s="10"/>
      <c r="AD63" s="10"/>
      <c r="AF63">
        <v>50</v>
      </c>
      <c r="AG63">
        <f t="shared" si="31"/>
        <v>0</v>
      </c>
      <c r="AH63">
        <f t="shared" si="6"/>
        <v>0</v>
      </c>
    </row>
    <row r="64" spans="2:34">
      <c r="B64">
        <f t="shared" si="18"/>
        <v>0</v>
      </c>
      <c r="C64" s="52">
        <f t="shared" si="19"/>
        <v>0</v>
      </c>
      <c r="D64" s="54">
        <f t="shared" si="1"/>
        <v>0</v>
      </c>
      <c r="E64" s="52">
        <f t="shared" si="20"/>
        <v>0</v>
      </c>
      <c r="F64" s="54">
        <f t="shared" si="8"/>
        <v>0</v>
      </c>
      <c r="G64" s="18">
        <f t="shared" si="21"/>
        <v>0</v>
      </c>
      <c r="H64" s="19">
        <f t="shared" si="22"/>
        <v>0</v>
      </c>
      <c r="I64" s="68">
        <f t="shared" si="23"/>
        <v>0</v>
      </c>
      <c r="J64" s="19">
        <f t="shared" si="24"/>
        <v>0</v>
      </c>
      <c r="K64" s="63"/>
      <c r="L64" s="63">
        <f t="shared" si="25"/>
        <v>0</v>
      </c>
      <c r="M64" s="63"/>
      <c r="N64" s="34">
        <f t="shared" si="26"/>
        <v>0</v>
      </c>
      <c r="O64" s="46">
        <f t="shared" si="27"/>
        <v>0</v>
      </c>
      <c r="P64" s="123"/>
      <c r="R64" s="1">
        <f t="shared" si="16"/>
        <v>0</v>
      </c>
      <c r="S64" s="49">
        <f t="shared" si="28"/>
        <v>0</v>
      </c>
      <c r="T64" s="1">
        <f t="shared" si="29"/>
        <v>0</v>
      </c>
      <c r="U64">
        <f t="shared" si="30"/>
        <v>0</v>
      </c>
      <c r="V64" s="10"/>
      <c r="W64" s="10"/>
      <c r="X64" s="10"/>
      <c r="Y64" s="10"/>
      <c r="Z64" s="10"/>
      <c r="AA64" s="10"/>
      <c r="AB64" s="10"/>
      <c r="AC64" s="10"/>
      <c r="AD64" s="10"/>
      <c r="AF64">
        <v>50</v>
      </c>
      <c r="AG64">
        <f t="shared" si="31"/>
        <v>0</v>
      </c>
      <c r="AH64">
        <f t="shared" si="6"/>
        <v>0</v>
      </c>
    </row>
    <row r="65" spans="2:34">
      <c r="B65">
        <f t="shared" si="18"/>
        <v>0</v>
      </c>
      <c r="C65" s="52">
        <f t="shared" si="19"/>
        <v>0</v>
      </c>
      <c r="D65" s="54">
        <f t="shared" si="1"/>
        <v>0</v>
      </c>
      <c r="E65" s="52">
        <f t="shared" si="20"/>
        <v>0</v>
      </c>
      <c r="F65" s="54">
        <f t="shared" si="8"/>
        <v>0</v>
      </c>
      <c r="G65" s="18">
        <f t="shared" si="21"/>
        <v>0</v>
      </c>
      <c r="H65" s="19">
        <f t="shared" si="22"/>
        <v>0</v>
      </c>
      <c r="I65" s="68">
        <f t="shared" si="23"/>
        <v>0</v>
      </c>
      <c r="J65" s="19">
        <f t="shared" si="24"/>
        <v>0</v>
      </c>
      <c r="K65" s="63"/>
      <c r="L65" s="63">
        <f t="shared" si="25"/>
        <v>0</v>
      </c>
      <c r="M65" s="63"/>
      <c r="N65" s="34">
        <f t="shared" si="26"/>
        <v>0</v>
      </c>
      <c r="O65" s="46">
        <f t="shared" si="27"/>
        <v>0</v>
      </c>
      <c r="P65" s="123"/>
      <c r="R65" s="1">
        <f t="shared" si="16"/>
        <v>0</v>
      </c>
      <c r="S65" s="49">
        <f t="shared" si="28"/>
        <v>0</v>
      </c>
      <c r="T65" s="1">
        <f t="shared" si="29"/>
        <v>0</v>
      </c>
      <c r="U65">
        <f t="shared" si="30"/>
        <v>0</v>
      </c>
      <c r="V65" s="10"/>
      <c r="W65" s="10"/>
      <c r="X65" s="10"/>
      <c r="Y65" s="10"/>
      <c r="Z65" s="10"/>
      <c r="AA65" s="10"/>
      <c r="AB65" s="10"/>
      <c r="AC65" s="10"/>
      <c r="AD65" s="10"/>
      <c r="AF65">
        <v>50</v>
      </c>
      <c r="AG65">
        <f t="shared" si="31"/>
        <v>0</v>
      </c>
      <c r="AH65">
        <f t="shared" si="6"/>
        <v>0</v>
      </c>
    </row>
    <row r="66" spans="2:34">
      <c r="B66">
        <f t="shared" si="18"/>
        <v>0</v>
      </c>
      <c r="C66" s="52">
        <f t="shared" si="19"/>
        <v>0</v>
      </c>
      <c r="D66" s="54">
        <f t="shared" si="1"/>
        <v>0</v>
      </c>
      <c r="E66" s="52">
        <f t="shared" si="20"/>
        <v>0</v>
      </c>
      <c r="F66" s="54">
        <f t="shared" si="8"/>
        <v>0</v>
      </c>
      <c r="G66" s="18">
        <f t="shared" si="21"/>
        <v>0</v>
      </c>
      <c r="H66" s="19">
        <f t="shared" si="22"/>
        <v>0</v>
      </c>
      <c r="I66" s="68">
        <f t="shared" si="23"/>
        <v>0</v>
      </c>
      <c r="J66" s="19">
        <f t="shared" si="24"/>
        <v>0</v>
      </c>
      <c r="K66" s="63"/>
      <c r="L66" s="63">
        <f t="shared" si="25"/>
        <v>0</v>
      </c>
      <c r="M66" s="63"/>
      <c r="N66" s="34">
        <f t="shared" si="26"/>
        <v>0</v>
      </c>
      <c r="O66" s="46">
        <f t="shared" si="27"/>
        <v>0</v>
      </c>
      <c r="P66" s="123"/>
      <c r="R66" s="1">
        <f t="shared" si="16"/>
        <v>0</v>
      </c>
      <c r="S66" s="49">
        <f t="shared" si="28"/>
        <v>0</v>
      </c>
      <c r="T66" s="1">
        <f t="shared" si="29"/>
        <v>0</v>
      </c>
      <c r="U66">
        <f t="shared" si="30"/>
        <v>0</v>
      </c>
      <c r="V66" s="10"/>
      <c r="W66" s="10"/>
      <c r="X66" s="10"/>
      <c r="Y66" s="10"/>
      <c r="Z66" s="10"/>
      <c r="AA66" s="10"/>
      <c r="AB66" s="10"/>
      <c r="AC66" s="10"/>
      <c r="AD66" s="10"/>
      <c r="AF66">
        <v>50</v>
      </c>
      <c r="AG66">
        <f t="shared" si="31"/>
        <v>0</v>
      </c>
      <c r="AH66">
        <f t="shared" si="6"/>
        <v>0</v>
      </c>
    </row>
    <row r="67" spans="2:34">
      <c r="B67">
        <f t="shared" si="18"/>
        <v>0</v>
      </c>
      <c r="C67" s="52">
        <f t="shared" si="19"/>
        <v>0</v>
      </c>
      <c r="D67" s="54">
        <f t="shared" si="1"/>
        <v>0</v>
      </c>
      <c r="E67" s="52">
        <f t="shared" si="20"/>
        <v>0</v>
      </c>
      <c r="F67" s="54">
        <f t="shared" si="8"/>
        <v>0</v>
      </c>
      <c r="G67" s="18">
        <f t="shared" si="21"/>
        <v>0</v>
      </c>
      <c r="H67" s="19">
        <f t="shared" si="22"/>
        <v>0</v>
      </c>
      <c r="I67" s="68">
        <f t="shared" si="23"/>
        <v>0</v>
      </c>
      <c r="J67" s="19">
        <f t="shared" si="24"/>
        <v>0</v>
      </c>
      <c r="K67" s="63"/>
      <c r="L67" s="63">
        <f t="shared" si="25"/>
        <v>0</v>
      </c>
      <c r="M67" s="63"/>
      <c r="N67" s="34">
        <f t="shared" si="26"/>
        <v>0</v>
      </c>
      <c r="O67" s="46">
        <f t="shared" si="27"/>
        <v>0</v>
      </c>
      <c r="P67" s="123"/>
      <c r="R67" s="1">
        <f t="shared" si="16"/>
        <v>0</v>
      </c>
      <c r="S67" s="49">
        <f t="shared" si="28"/>
        <v>0</v>
      </c>
      <c r="T67" s="1">
        <f t="shared" si="29"/>
        <v>0</v>
      </c>
      <c r="U67">
        <f t="shared" si="30"/>
        <v>0</v>
      </c>
      <c r="V67" s="10"/>
      <c r="W67" s="10"/>
      <c r="X67" s="10"/>
      <c r="Y67" s="10"/>
      <c r="Z67" s="10"/>
      <c r="AA67" s="10"/>
      <c r="AB67" s="10"/>
      <c r="AC67" s="10"/>
      <c r="AD67" s="10"/>
      <c r="AF67">
        <v>50</v>
      </c>
      <c r="AG67">
        <f t="shared" si="31"/>
        <v>0</v>
      </c>
      <c r="AH67">
        <f t="shared" si="6"/>
        <v>0</v>
      </c>
    </row>
    <row r="68" spans="2:34">
      <c r="B68">
        <f t="shared" si="18"/>
        <v>0</v>
      </c>
      <c r="C68" s="52">
        <f t="shared" si="19"/>
        <v>0</v>
      </c>
      <c r="D68" s="54">
        <f t="shared" si="1"/>
        <v>0</v>
      </c>
      <c r="E68" s="52">
        <f t="shared" si="20"/>
        <v>0</v>
      </c>
      <c r="F68" s="54">
        <f t="shared" si="8"/>
        <v>0</v>
      </c>
      <c r="G68" s="18">
        <f t="shared" si="21"/>
        <v>0</v>
      </c>
      <c r="H68" s="19">
        <f t="shared" si="22"/>
        <v>0</v>
      </c>
      <c r="I68" s="68">
        <f t="shared" si="23"/>
        <v>0</v>
      </c>
      <c r="J68" s="19">
        <f t="shared" si="24"/>
        <v>0</v>
      </c>
      <c r="K68" s="63"/>
      <c r="L68" s="63">
        <f t="shared" si="25"/>
        <v>0</v>
      </c>
      <c r="M68" s="63"/>
      <c r="N68" s="34">
        <f t="shared" si="26"/>
        <v>0</v>
      </c>
      <c r="O68" s="46">
        <f t="shared" si="27"/>
        <v>0</v>
      </c>
      <c r="P68" s="123"/>
      <c r="R68" s="1">
        <f t="shared" si="16"/>
        <v>0</v>
      </c>
      <c r="S68" s="49">
        <f t="shared" si="28"/>
        <v>0</v>
      </c>
      <c r="T68" s="1">
        <f t="shared" si="29"/>
        <v>0</v>
      </c>
      <c r="U68">
        <f t="shared" si="30"/>
        <v>0</v>
      </c>
      <c r="V68" s="10"/>
      <c r="W68" s="10"/>
      <c r="X68" s="10"/>
      <c r="Y68" s="10"/>
      <c r="Z68" s="10"/>
      <c r="AA68" s="10"/>
      <c r="AB68" s="10"/>
      <c r="AC68" s="10"/>
      <c r="AD68" s="10"/>
      <c r="AF68">
        <v>50</v>
      </c>
      <c r="AG68">
        <f t="shared" si="31"/>
        <v>0</v>
      </c>
      <c r="AH68">
        <f t="shared" si="6"/>
        <v>0</v>
      </c>
    </row>
    <row r="69" spans="2:34">
      <c r="B69">
        <f t="shared" si="18"/>
        <v>0</v>
      </c>
      <c r="C69" s="52">
        <f t="shared" si="19"/>
        <v>0</v>
      </c>
      <c r="D69" s="54">
        <f t="shared" si="1"/>
        <v>0</v>
      </c>
      <c r="E69" s="52">
        <f t="shared" si="20"/>
        <v>0</v>
      </c>
      <c r="F69" s="54">
        <f t="shared" si="8"/>
        <v>0</v>
      </c>
      <c r="G69" s="18">
        <f t="shared" si="21"/>
        <v>0</v>
      </c>
      <c r="H69" s="19">
        <f t="shared" si="22"/>
        <v>0</v>
      </c>
      <c r="I69" s="68">
        <f t="shared" si="23"/>
        <v>0</v>
      </c>
      <c r="J69" s="19">
        <f t="shared" si="24"/>
        <v>0</v>
      </c>
      <c r="K69" s="63"/>
      <c r="L69" s="63">
        <f t="shared" si="25"/>
        <v>0</v>
      </c>
      <c r="M69" s="63"/>
      <c r="N69" s="34">
        <f t="shared" si="26"/>
        <v>0</v>
      </c>
      <c r="O69" s="46">
        <f t="shared" si="27"/>
        <v>0</v>
      </c>
      <c r="P69" s="123"/>
      <c r="R69" s="1">
        <f t="shared" si="16"/>
        <v>0</v>
      </c>
      <c r="S69" s="49">
        <f t="shared" si="28"/>
        <v>0</v>
      </c>
      <c r="T69" s="1">
        <f t="shared" si="29"/>
        <v>0</v>
      </c>
      <c r="U69">
        <f t="shared" si="30"/>
        <v>0</v>
      </c>
      <c r="V69" s="10"/>
      <c r="W69" s="10"/>
      <c r="X69" s="10"/>
      <c r="Y69" s="10"/>
      <c r="Z69" s="10"/>
      <c r="AA69" s="10"/>
      <c r="AB69" s="10"/>
      <c r="AC69" s="10"/>
      <c r="AD69" s="10"/>
      <c r="AF69">
        <v>50</v>
      </c>
      <c r="AG69">
        <f t="shared" si="31"/>
        <v>0</v>
      </c>
      <c r="AH69">
        <f t="shared" si="6"/>
        <v>0</v>
      </c>
    </row>
    <row r="70" spans="2:34">
      <c r="B70">
        <f t="shared" si="18"/>
        <v>0</v>
      </c>
      <c r="C70" s="52">
        <f t="shared" si="19"/>
        <v>0</v>
      </c>
      <c r="D70" s="54">
        <f t="shared" si="1"/>
        <v>0</v>
      </c>
      <c r="E70" s="52">
        <f t="shared" si="20"/>
        <v>0</v>
      </c>
      <c r="F70" s="54">
        <f t="shared" si="8"/>
        <v>0</v>
      </c>
      <c r="G70" s="18">
        <f t="shared" si="21"/>
        <v>0</v>
      </c>
      <c r="H70" s="19">
        <f t="shared" si="22"/>
        <v>0</v>
      </c>
      <c r="I70" s="68">
        <f t="shared" si="23"/>
        <v>0</v>
      </c>
      <c r="J70" s="19">
        <f t="shared" si="24"/>
        <v>0</v>
      </c>
      <c r="K70" s="63"/>
      <c r="L70" s="63">
        <f t="shared" si="25"/>
        <v>0</v>
      </c>
      <c r="M70" s="63"/>
      <c r="N70" s="34">
        <f t="shared" si="26"/>
        <v>0</v>
      </c>
      <c r="O70" s="46">
        <f t="shared" si="27"/>
        <v>0</v>
      </c>
      <c r="P70" s="123"/>
      <c r="R70" s="1">
        <f t="shared" si="16"/>
        <v>0</v>
      </c>
      <c r="S70" s="49">
        <f t="shared" si="28"/>
        <v>0</v>
      </c>
      <c r="T70" s="1">
        <f t="shared" si="29"/>
        <v>0</v>
      </c>
      <c r="U70">
        <f t="shared" si="30"/>
        <v>0</v>
      </c>
      <c r="V70" s="10"/>
      <c r="W70" s="10"/>
      <c r="X70" s="10"/>
      <c r="Y70" s="10"/>
      <c r="Z70" s="10"/>
      <c r="AA70" s="10"/>
      <c r="AB70" s="10"/>
      <c r="AC70" s="10"/>
      <c r="AD70" s="10"/>
      <c r="AF70">
        <v>50</v>
      </c>
      <c r="AG70">
        <f t="shared" si="31"/>
        <v>0</v>
      </c>
      <c r="AH70">
        <f t="shared" si="6"/>
        <v>0</v>
      </c>
    </row>
    <row r="71" spans="2:34">
      <c r="B71">
        <f t="shared" si="18"/>
        <v>0</v>
      </c>
      <c r="C71" s="52">
        <f t="shared" si="19"/>
        <v>0</v>
      </c>
      <c r="D71" s="54">
        <f t="shared" si="1"/>
        <v>0</v>
      </c>
      <c r="E71" s="52">
        <f t="shared" si="20"/>
        <v>0</v>
      </c>
      <c r="F71" s="54">
        <f t="shared" si="8"/>
        <v>0</v>
      </c>
      <c r="G71" s="18">
        <f t="shared" si="21"/>
        <v>0</v>
      </c>
      <c r="H71" s="19">
        <f t="shared" si="22"/>
        <v>0</v>
      </c>
      <c r="I71" s="68">
        <f t="shared" si="23"/>
        <v>0</v>
      </c>
      <c r="J71" s="19">
        <f t="shared" si="24"/>
        <v>0</v>
      </c>
      <c r="K71" s="63"/>
      <c r="L71" s="63">
        <f t="shared" si="25"/>
        <v>0</v>
      </c>
      <c r="M71" s="63"/>
      <c r="N71" s="34">
        <f t="shared" si="26"/>
        <v>0</v>
      </c>
      <c r="O71" s="46">
        <f t="shared" si="27"/>
        <v>0</v>
      </c>
      <c r="P71" s="123"/>
      <c r="R71" s="1">
        <f t="shared" si="16"/>
        <v>0</v>
      </c>
      <c r="S71" s="49">
        <f t="shared" si="28"/>
        <v>0</v>
      </c>
      <c r="T71" s="1">
        <f t="shared" si="29"/>
        <v>0</v>
      </c>
      <c r="U71">
        <f t="shared" si="30"/>
        <v>0</v>
      </c>
      <c r="V71" s="10"/>
      <c r="W71" s="10"/>
      <c r="X71" s="10"/>
      <c r="Y71" s="10"/>
      <c r="Z71" s="10"/>
      <c r="AA71" s="10"/>
      <c r="AB71" s="10"/>
      <c r="AC71" s="10"/>
      <c r="AD71" s="10"/>
      <c r="AF71">
        <v>50</v>
      </c>
      <c r="AG71">
        <f t="shared" si="31"/>
        <v>0</v>
      </c>
      <c r="AH71">
        <f t="shared" si="6"/>
        <v>0</v>
      </c>
    </row>
    <row r="72" spans="2:34">
      <c r="B72">
        <f t="shared" si="18"/>
        <v>0</v>
      </c>
      <c r="C72" s="52">
        <f t="shared" si="19"/>
        <v>0</v>
      </c>
      <c r="D72" s="54">
        <f t="shared" si="1"/>
        <v>0</v>
      </c>
      <c r="E72" s="52">
        <f t="shared" si="20"/>
        <v>0</v>
      </c>
      <c r="F72" s="54">
        <f t="shared" si="8"/>
        <v>0</v>
      </c>
      <c r="G72" s="18">
        <f t="shared" si="21"/>
        <v>0</v>
      </c>
      <c r="H72" s="19">
        <f t="shared" si="22"/>
        <v>0</v>
      </c>
      <c r="I72" s="68">
        <f t="shared" si="23"/>
        <v>0</v>
      </c>
      <c r="J72" s="19">
        <f t="shared" si="24"/>
        <v>0</v>
      </c>
      <c r="K72" s="63"/>
      <c r="L72" s="63">
        <f t="shared" si="25"/>
        <v>0</v>
      </c>
      <c r="M72" s="63"/>
      <c r="N72" s="34">
        <f t="shared" si="26"/>
        <v>0</v>
      </c>
      <c r="O72" s="46">
        <f t="shared" si="27"/>
        <v>0</v>
      </c>
      <c r="P72" s="123"/>
      <c r="R72" s="1">
        <f t="shared" si="16"/>
        <v>0</v>
      </c>
      <c r="S72" s="49">
        <f t="shared" si="28"/>
        <v>0</v>
      </c>
      <c r="T72" s="1">
        <f t="shared" si="29"/>
        <v>0</v>
      </c>
      <c r="U72">
        <f t="shared" si="30"/>
        <v>0</v>
      </c>
      <c r="V72" s="10"/>
      <c r="W72" s="10"/>
      <c r="X72" s="10"/>
      <c r="Y72" s="10"/>
      <c r="Z72" s="10"/>
      <c r="AA72" s="10"/>
      <c r="AB72" s="10"/>
      <c r="AC72" s="10"/>
      <c r="AD72" s="10"/>
      <c r="AF72">
        <v>50</v>
      </c>
      <c r="AG72">
        <f t="shared" si="31"/>
        <v>0</v>
      </c>
      <c r="AH72">
        <f t="shared" si="6"/>
        <v>0</v>
      </c>
    </row>
    <row r="73" spans="2:34">
      <c r="B73">
        <f t="shared" si="18"/>
        <v>0</v>
      </c>
      <c r="C73" s="52">
        <f t="shared" si="19"/>
        <v>0</v>
      </c>
      <c r="D73" s="54">
        <f t="shared" si="1"/>
        <v>0</v>
      </c>
      <c r="E73" s="52">
        <f t="shared" si="20"/>
        <v>0</v>
      </c>
      <c r="F73" s="54">
        <f t="shared" si="8"/>
        <v>0</v>
      </c>
      <c r="G73" s="18">
        <f t="shared" si="21"/>
        <v>0</v>
      </c>
      <c r="H73" s="19">
        <f t="shared" si="22"/>
        <v>0</v>
      </c>
      <c r="I73" s="68">
        <f t="shared" si="23"/>
        <v>0</v>
      </c>
      <c r="J73" s="19">
        <f t="shared" si="24"/>
        <v>0</v>
      </c>
      <c r="K73" s="63"/>
      <c r="L73" s="63">
        <f t="shared" si="25"/>
        <v>0</v>
      </c>
      <c r="M73" s="63"/>
      <c r="N73" s="34">
        <f t="shared" si="26"/>
        <v>0</v>
      </c>
      <c r="O73" s="46">
        <f t="shared" si="27"/>
        <v>0</v>
      </c>
      <c r="P73" s="123"/>
      <c r="R73" s="1">
        <f t="shared" si="16"/>
        <v>0</v>
      </c>
      <c r="S73" s="49">
        <f t="shared" si="28"/>
        <v>0</v>
      </c>
      <c r="T73" s="1">
        <f t="shared" si="29"/>
        <v>0</v>
      </c>
      <c r="U73">
        <f t="shared" si="30"/>
        <v>0</v>
      </c>
      <c r="V73" s="10"/>
      <c r="W73" s="10"/>
      <c r="X73" s="10"/>
      <c r="Y73" s="10"/>
      <c r="Z73" s="10"/>
      <c r="AA73" s="10"/>
      <c r="AB73" s="10"/>
      <c r="AC73" s="10"/>
      <c r="AD73" s="10"/>
      <c r="AF73">
        <v>50</v>
      </c>
      <c r="AG73">
        <f t="shared" si="31"/>
        <v>0</v>
      </c>
      <c r="AH73">
        <f t="shared" si="6"/>
        <v>0</v>
      </c>
    </row>
    <row r="74" spans="2:34">
      <c r="B74">
        <f t="shared" si="18"/>
        <v>0</v>
      </c>
      <c r="C74" s="52">
        <f t="shared" si="19"/>
        <v>0</v>
      </c>
      <c r="D74" s="54">
        <f t="shared" si="1"/>
        <v>0</v>
      </c>
      <c r="E74" s="52">
        <f t="shared" si="20"/>
        <v>0</v>
      </c>
      <c r="F74" s="54">
        <f t="shared" si="8"/>
        <v>0</v>
      </c>
      <c r="G74" s="18">
        <f t="shared" si="21"/>
        <v>0</v>
      </c>
      <c r="H74" s="19">
        <f t="shared" si="22"/>
        <v>0</v>
      </c>
      <c r="I74" s="68">
        <f t="shared" si="23"/>
        <v>0</v>
      </c>
      <c r="J74" s="19">
        <f t="shared" si="24"/>
        <v>0</v>
      </c>
      <c r="K74" s="63"/>
      <c r="L74" s="63">
        <f t="shared" si="25"/>
        <v>0</v>
      </c>
      <c r="M74" s="63"/>
      <c r="N74" s="34">
        <f t="shared" si="26"/>
        <v>0</v>
      </c>
      <c r="O74" s="46">
        <f t="shared" si="27"/>
        <v>0</v>
      </c>
      <c r="P74" s="123"/>
      <c r="R74" s="1">
        <f t="shared" si="16"/>
        <v>0</v>
      </c>
      <c r="S74" s="49">
        <f t="shared" si="28"/>
        <v>0</v>
      </c>
      <c r="T74" s="1">
        <f t="shared" si="29"/>
        <v>0</v>
      </c>
      <c r="U74">
        <f t="shared" si="30"/>
        <v>0</v>
      </c>
      <c r="V74" s="10"/>
      <c r="W74" s="10"/>
      <c r="X74" s="10"/>
      <c r="Y74" s="10"/>
      <c r="Z74" s="10"/>
      <c r="AA74" s="10"/>
      <c r="AB74" s="10"/>
      <c r="AC74" s="10"/>
      <c r="AD74" s="10"/>
      <c r="AF74">
        <v>50</v>
      </c>
      <c r="AG74">
        <f t="shared" si="31"/>
        <v>0</v>
      </c>
      <c r="AH74">
        <f t="shared" si="6"/>
        <v>0</v>
      </c>
    </row>
    <row r="75" spans="2:34">
      <c r="B75">
        <f t="shared" si="18"/>
        <v>0</v>
      </c>
      <c r="C75" s="52">
        <f t="shared" si="19"/>
        <v>0</v>
      </c>
      <c r="D75" s="54">
        <f t="shared" si="1"/>
        <v>0</v>
      </c>
      <c r="E75" s="52">
        <f t="shared" si="20"/>
        <v>0</v>
      </c>
      <c r="F75" s="54">
        <f t="shared" si="8"/>
        <v>0</v>
      </c>
      <c r="G75" s="18">
        <f t="shared" si="21"/>
        <v>0</v>
      </c>
      <c r="H75" s="19">
        <f t="shared" si="22"/>
        <v>0</v>
      </c>
      <c r="I75" s="68">
        <f t="shared" si="23"/>
        <v>0</v>
      </c>
      <c r="J75" s="19">
        <f t="shared" si="24"/>
        <v>0</v>
      </c>
      <c r="K75" s="63"/>
      <c r="L75" s="63">
        <f t="shared" si="25"/>
        <v>0</v>
      </c>
      <c r="M75" s="63"/>
      <c r="N75" s="34">
        <f t="shared" si="26"/>
        <v>0</v>
      </c>
      <c r="O75" s="46">
        <f t="shared" si="27"/>
        <v>0</v>
      </c>
      <c r="P75" s="123"/>
      <c r="R75" s="1">
        <f t="shared" si="16"/>
        <v>0</v>
      </c>
      <c r="S75" s="49">
        <f t="shared" si="28"/>
        <v>0</v>
      </c>
      <c r="T75" s="1">
        <f t="shared" si="29"/>
        <v>0</v>
      </c>
      <c r="U75">
        <f t="shared" si="30"/>
        <v>0</v>
      </c>
      <c r="V75" s="10"/>
      <c r="W75" s="10"/>
      <c r="X75" s="10"/>
      <c r="Y75" s="10"/>
      <c r="Z75" s="10"/>
      <c r="AA75" s="10"/>
      <c r="AB75" s="10"/>
      <c r="AC75" s="10"/>
      <c r="AD75" s="10"/>
      <c r="AF75">
        <v>50</v>
      </c>
      <c r="AG75">
        <f t="shared" si="31"/>
        <v>0</v>
      </c>
      <c r="AH75">
        <f t="shared" si="6"/>
        <v>0</v>
      </c>
    </row>
    <row r="76" spans="2:34">
      <c r="B76">
        <f t="shared" si="18"/>
        <v>0</v>
      </c>
      <c r="C76" s="52">
        <f t="shared" si="19"/>
        <v>0</v>
      </c>
      <c r="D76" s="54">
        <f t="shared" si="1"/>
        <v>0</v>
      </c>
      <c r="E76" s="52">
        <f t="shared" si="20"/>
        <v>0</v>
      </c>
      <c r="F76" s="54">
        <f t="shared" si="8"/>
        <v>0</v>
      </c>
      <c r="G76" s="18">
        <f t="shared" si="21"/>
        <v>0</v>
      </c>
      <c r="H76" s="19">
        <f t="shared" si="22"/>
        <v>0</v>
      </c>
      <c r="I76" s="68">
        <f t="shared" si="23"/>
        <v>0</v>
      </c>
      <c r="J76" s="19">
        <f t="shared" si="24"/>
        <v>0</v>
      </c>
      <c r="K76" s="63"/>
      <c r="L76" s="63">
        <f t="shared" si="25"/>
        <v>0</v>
      </c>
      <c r="M76" s="63"/>
      <c r="N76" s="34">
        <f t="shared" si="26"/>
        <v>0</v>
      </c>
      <c r="O76" s="46">
        <f t="shared" si="27"/>
        <v>0</v>
      </c>
      <c r="P76" s="123"/>
      <c r="R76" s="1">
        <f t="shared" si="16"/>
        <v>0</v>
      </c>
      <c r="S76" s="49">
        <f t="shared" si="28"/>
        <v>0</v>
      </c>
      <c r="T76" s="1">
        <f t="shared" si="29"/>
        <v>0</v>
      </c>
      <c r="U76">
        <f t="shared" si="30"/>
        <v>0</v>
      </c>
      <c r="V76" s="10"/>
      <c r="W76" s="10"/>
      <c r="X76" s="10"/>
      <c r="Y76" s="10"/>
      <c r="Z76" s="10"/>
      <c r="AA76" s="10"/>
      <c r="AB76" s="10"/>
      <c r="AC76" s="10"/>
      <c r="AD76" s="10"/>
      <c r="AF76">
        <v>50</v>
      </c>
      <c r="AG76">
        <f t="shared" si="31"/>
        <v>0</v>
      </c>
      <c r="AH76">
        <f t="shared" si="6"/>
        <v>0</v>
      </c>
    </row>
    <row r="77" spans="2:34">
      <c r="B77">
        <f t="shared" si="18"/>
        <v>0</v>
      </c>
      <c r="C77" s="52">
        <f t="shared" si="19"/>
        <v>0</v>
      </c>
      <c r="D77" s="54">
        <f t="shared" ref="D77:D140" si="32">IF(V77=1,W77/86400000,0)</f>
        <v>0</v>
      </c>
      <c r="E77" s="52">
        <f t="shared" si="20"/>
        <v>0</v>
      </c>
      <c r="F77" s="54">
        <f t="shared" si="8"/>
        <v>0</v>
      </c>
      <c r="G77" s="18">
        <f t="shared" si="21"/>
        <v>0</v>
      </c>
      <c r="H77" s="19">
        <f t="shared" si="22"/>
        <v>0</v>
      </c>
      <c r="I77" s="68">
        <f t="shared" si="23"/>
        <v>0</v>
      </c>
      <c r="J77" s="19">
        <f t="shared" si="24"/>
        <v>0</v>
      </c>
      <c r="K77" s="63"/>
      <c r="L77" s="63">
        <f t="shared" si="25"/>
        <v>0</v>
      </c>
      <c r="M77" s="63"/>
      <c r="N77" s="34">
        <f t="shared" si="26"/>
        <v>0</v>
      </c>
      <c r="O77" s="46">
        <f t="shared" si="27"/>
        <v>0</v>
      </c>
      <c r="P77" s="123"/>
      <c r="R77" s="1">
        <f t="shared" si="16"/>
        <v>0</v>
      </c>
      <c r="S77" s="49">
        <f t="shared" si="28"/>
        <v>0</v>
      </c>
      <c r="T77" s="1">
        <f t="shared" si="29"/>
        <v>0</v>
      </c>
      <c r="U77">
        <f t="shared" si="30"/>
        <v>0</v>
      </c>
      <c r="V77" s="10"/>
      <c r="W77" s="10"/>
      <c r="X77" s="10"/>
      <c r="Y77" s="10"/>
      <c r="Z77" s="10"/>
      <c r="AA77" s="10"/>
      <c r="AB77" s="10"/>
      <c r="AC77" s="10"/>
      <c r="AD77" s="10"/>
      <c r="AF77">
        <v>50</v>
      </c>
      <c r="AG77">
        <f t="shared" si="31"/>
        <v>0</v>
      </c>
      <c r="AH77">
        <f t="shared" ref="AH77:AH140" si="33">IF(ISERROR(VLOOKUP(1,$V$12:$AF$31,11,0)),0,VLOOKUP(1,$V$12:$AF$31,11,0))</f>
        <v>0</v>
      </c>
    </row>
    <row r="78" spans="2:34">
      <c r="B78">
        <f t="shared" si="18"/>
        <v>0</v>
      </c>
      <c r="C78" s="52">
        <f t="shared" si="19"/>
        <v>0</v>
      </c>
      <c r="D78" s="54">
        <f t="shared" si="32"/>
        <v>0</v>
      </c>
      <c r="E78" s="52">
        <f t="shared" si="20"/>
        <v>0</v>
      </c>
      <c r="F78" s="54">
        <f t="shared" ref="F78:F141" si="34">IF(R78=0,0,(D78-D77))</f>
        <v>0</v>
      </c>
      <c r="G78" s="18">
        <f t="shared" si="21"/>
        <v>0</v>
      </c>
      <c r="H78" s="19">
        <f t="shared" si="22"/>
        <v>0</v>
      </c>
      <c r="I78" s="68">
        <f t="shared" si="23"/>
        <v>0</v>
      </c>
      <c r="J78" s="19">
        <f t="shared" si="24"/>
        <v>0</v>
      </c>
      <c r="K78" s="63"/>
      <c r="L78" s="63">
        <f t="shared" si="25"/>
        <v>0</v>
      </c>
      <c r="M78" s="63"/>
      <c r="N78" s="34">
        <f t="shared" si="26"/>
        <v>0</v>
      </c>
      <c r="O78" s="46">
        <f t="shared" si="27"/>
        <v>0</v>
      </c>
      <c r="P78" s="123"/>
      <c r="R78" s="1">
        <f t="shared" si="16"/>
        <v>0</v>
      </c>
      <c r="S78" s="49">
        <f t="shared" si="28"/>
        <v>0</v>
      </c>
      <c r="T78" s="1">
        <f t="shared" si="29"/>
        <v>0</v>
      </c>
      <c r="U78">
        <f t="shared" si="30"/>
        <v>0</v>
      </c>
      <c r="V78" s="10"/>
      <c r="W78" s="10"/>
      <c r="X78" s="10"/>
      <c r="Y78" s="10"/>
      <c r="Z78" s="10"/>
      <c r="AA78" s="10"/>
      <c r="AB78" s="10"/>
      <c r="AC78" s="10"/>
      <c r="AD78" s="10"/>
      <c r="AF78">
        <v>50</v>
      </c>
      <c r="AG78">
        <f t="shared" si="31"/>
        <v>0</v>
      </c>
      <c r="AH78">
        <f t="shared" si="33"/>
        <v>0</v>
      </c>
    </row>
    <row r="79" spans="2:34">
      <c r="B79">
        <f t="shared" si="18"/>
        <v>0</v>
      </c>
      <c r="C79" s="52">
        <f t="shared" si="19"/>
        <v>0</v>
      </c>
      <c r="D79" s="54">
        <f t="shared" si="32"/>
        <v>0</v>
      </c>
      <c r="E79" s="52">
        <f t="shared" si="20"/>
        <v>0</v>
      </c>
      <c r="F79" s="54">
        <f t="shared" si="34"/>
        <v>0</v>
      </c>
      <c r="G79" s="18">
        <f t="shared" si="21"/>
        <v>0</v>
      </c>
      <c r="H79" s="19">
        <f t="shared" si="22"/>
        <v>0</v>
      </c>
      <c r="I79" s="68">
        <f t="shared" si="23"/>
        <v>0</v>
      </c>
      <c r="J79" s="19">
        <f t="shared" si="24"/>
        <v>0</v>
      </c>
      <c r="K79" s="63"/>
      <c r="L79" s="63">
        <f t="shared" si="25"/>
        <v>0</v>
      </c>
      <c r="M79" s="63"/>
      <c r="N79" s="34">
        <f t="shared" si="26"/>
        <v>0</v>
      </c>
      <c r="O79" s="46">
        <f t="shared" si="27"/>
        <v>0</v>
      </c>
      <c r="P79" s="123"/>
      <c r="R79" s="1">
        <f t="shared" ref="R79:R142" si="35">IF(W79="",0,W79/1000)</f>
        <v>0</v>
      </c>
      <c r="S79" s="49">
        <f t="shared" si="28"/>
        <v>0</v>
      </c>
      <c r="T79" s="1">
        <f t="shared" si="29"/>
        <v>0</v>
      </c>
      <c r="U79">
        <f t="shared" si="30"/>
        <v>0</v>
      </c>
      <c r="V79" s="10"/>
      <c r="W79" s="10"/>
      <c r="X79" s="10"/>
      <c r="Y79" s="10"/>
      <c r="Z79" s="10"/>
      <c r="AA79" s="10"/>
      <c r="AB79" s="10"/>
      <c r="AC79" s="10"/>
      <c r="AD79" s="10"/>
      <c r="AF79">
        <v>50</v>
      </c>
      <c r="AG79">
        <f t="shared" si="31"/>
        <v>0</v>
      </c>
      <c r="AH79">
        <f t="shared" si="33"/>
        <v>0</v>
      </c>
    </row>
    <row r="80" spans="2:34">
      <c r="B80">
        <f t="shared" si="18"/>
        <v>0</v>
      </c>
      <c r="C80" s="52">
        <f t="shared" si="19"/>
        <v>0</v>
      </c>
      <c r="D80" s="54">
        <f t="shared" si="32"/>
        <v>0</v>
      </c>
      <c r="E80" s="52">
        <f t="shared" si="20"/>
        <v>0</v>
      </c>
      <c r="F80" s="54">
        <f t="shared" si="34"/>
        <v>0</v>
      </c>
      <c r="G80" s="18">
        <f t="shared" si="21"/>
        <v>0</v>
      </c>
      <c r="H80" s="19">
        <f t="shared" si="22"/>
        <v>0</v>
      </c>
      <c r="I80" s="68">
        <f t="shared" si="23"/>
        <v>0</v>
      </c>
      <c r="J80" s="19">
        <f t="shared" si="24"/>
        <v>0</v>
      </c>
      <c r="K80" s="63"/>
      <c r="L80" s="63">
        <f t="shared" si="25"/>
        <v>0</v>
      </c>
      <c r="M80" s="63"/>
      <c r="N80" s="34">
        <f t="shared" si="26"/>
        <v>0</v>
      </c>
      <c r="O80" s="46">
        <f t="shared" si="27"/>
        <v>0</v>
      </c>
      <c r="P80" s="123"/>
      <c r="R80" s="1">
        <f t="shared" si="35"/>
        <v>0</v>
      </c>
      <c r="S80" s="49">
        <f t="shared" si="28"/>
        <v>0</v>
      </c>
      <c r="T80" s="1">
        <f t="shared" si="29"/>
        <v>0</v>
      </c>
      <c r="U80">
        <f t="shared" si="30"/>
        <v>0</v>
      </c>
      <c r="V80" s="10"/>
      <c r="W80" s="10"/>
      <c r="X80" s="10"/>
      <c r="Y80" s="10"/>
      <c r="Z80" s="10"/>
      <c r="AA80" s="10"/>
      <c r="AB80" s="10"/>
      <c r="AC80" s="10"/>
      <c r="AD80" s="10"/>
      <c r="AF80">
        <v>50</v>
      </c>
      <c r="AG80">
        <f t="shared" si="31"/>
        <v>0</v>
      </c>
      <c r="AH80">
        <f t="shared" si="33"/>
        <v>0</v>
      </c>
    </row>
    <row r="81" spans="2:34">
      <c r="B81">
        <f t="shared" si="18"/>
        <v>0</v>
      </c>
      <c r="C81" s="52">
        <f t="shared" si="19"/>
        <v>0</v>
      </c>
      <c r="D81" s="54">
        <f t="shared" si="32"/>
        <v>0</v>
      </c>
      <c r="E81" s="52">
        <f t="shared" si="20"/>
        <v>0</v>
      </c>
      <c r="F81" s="54">
        <f t="shared" si="34"/>
        <v>0</v>
      </c>
      <c r="G81" s="18">
        <f t="shared" si="21"/>
        <v>0</v>
      </c>
      <c r="H81" s="19">
        <f t="shared" si="22"/>
        <v>0</v>
      </c>
      <c r="I81" s="68">
        <f t="shared" si="23"/>
        <v>0</v>
      </c>
      <c r="J81" s="19">
        <f t="shared" si="24"/>
        <v>0</v>
      </c>
      <c r="K81" s="63"/>
      <c r="L81" s="63">
        <f t="shared" si="25"/>
        <v>0</v>
      </c>
      <c r="M81" s="63"/>
      <c r="N81" s="34">
        <f t="shared" si="26"/>
        <v>0</v>
      </c>
      <c r="O81" s="46">
        <f t="shared" si="27"/>
        <v>0</v>
      </c>
      <c r="P81" s="123"/>
      <c r="R81" s="1">
        <f t="shared" si="35"/>
        <v>0</v>
      </c>
      <c r="S81" s="49">
        <f t="shared" si="28"/>
        <v>0</v>
      </c>
      <c r="T81" s="1">
        <f t="shared" si="29"/>
        <v>0</v>
      </c>
      <c r="U81">
        <f t="shared" si="30"/>
        <v>0</v>
      </c>
      <c r="V81" s="10"/>
      <c r="W81" s="10"/>
      <c r="X81" s="10"/>
      <c r="Y81" s="10"/>
      <c r="Z81" s="10"/>
      <c r="AA81" s="10"/>
      <c r="AB81" s="10"/>
      <c r="AC81" s="10"/>
      <c r="AD81" s="10"/>
      <c r="AF81">
        <v>50</v>
      </c>
      <c r="AG81">
        <f t="shared" si="31"/>
        <v>0</v>
      </c>
      <c r="AH81">
        <f t="shared" si="33"/>
        <v>0</v>
      </c>
    </row>
    <row r="82" spans="2:34">
      <c r="B82">
        <f t="shared" si="18"/>
        <v>0</v>
      </c>
      <c r="C82" s="52">
        <f t="shared" si="19"/>
        <v>0</v>
      </c>
      <c r="D82" s="54">
        <f t="shared" si="32"/>
        <v>0</v>
      </c>
      <c r="E82" s="52">
        <f t="shared" si="20"/>
        <v>0</v>
      </c>
      <c r="F82" s="54">
        <f t="shared" si="34"/>
        <v>0</v>
      </c>
      <c r="G82" s="18">
        <f t="shared" si="21"/>
        <v>0</v>
      </c>
      <c r="H82" s="19">
        <f t="shared" si="22"/>
        <v>0</v>
      </c>
      <c r="I82" s="68">
        <f t="shared" si="23"/>
        <v>0</v>
      </c>
      <c r="J82" s="19">
        <f t="shared" si="24"/>
        <v>0</v>
      </c>
      <c r="K82" s="63"/>
      <c r="L82" s="63">
        <f t="shared" si="25"/>
        <v>0</v>
      </c>
      <c r="M82" s="63"/>
      <c r="N82" s="34">
        <f t="shared" si="26"/>
        <v>0</v>
      </c>
      <c r="O82" s="46">
        <f t="shared" si="27"/>
        <v>0</v>
      </c>
      <c r="P82" s="123"/>
      <c r="R82" s="1">
        <f t="shared" si="35"/>
        <v>0</v>
      </c>
      <c r="S82" s="49">
        <f t="shared" si="28"/>
        <v>0</v>
      </c>
      <c r="T82" s="1">
        <f t="shared" si="29"/>
        <v>0</v>
      </c>
      <c r="U82">
        <f t="shared" si="30"/>
        <v>0</v>
      </c>
      <c r="V82" s="10"/>
      <c r="W82" s="10"/>
      <c r="X82" s="10"/>
      <c r="Y82" s="10"/>
      <c r="Z82" s="10"/>
      <c r="AA82" s="10"/>
      <c r="AB82" s="10"/>
      <c r="AC82" s="10"/>
      <c r="AD82" s="10"/>
      <c r="AF82">
        <v>50</v>
      </c>
      <c r="AG82">
        <f t="shared" si="31"/>
        <v>0</v>
      </c>
      <c r="AH82">
        <f t="shared" si="33"/>
        <v>0</v>
      </c>
    </row>
    <row r="83" spans="2:34">
      <c r="B83">
        <f t="shared" si="18"/>
        <v>0</v>
      </c>
      <c r="C83" s="52">
        <f t="shared" si="19"/>
        <v>0</v>
      </c>
      <c r="D83" s="54">
        <f t="shared" si="32"/>
        <v>0</v>
      </c>
      <c r="E83" s="52">
        <f t="shared" si="20"/>
        <v>0</v>
      </c>
      <c r="F83" s="54">
        <f t="shared" si="34"/>
        <v>0</v>
      </c>
      <c r="G83" s="18">
        <f t="shared" si="21"/>
        <v>0</v>
      </c>
      <c r="H83" s="19">
        <f t="shared" si="22"/>
        <v>0</v>
      </c>
      <c r="I83" s="68">
        <f t="shared" si="23"/>
        <v>0</v>
      </c>
      <c r="J83" s="19">
        <f t="shared" si="24"/>
        <v>0</v>
      </c>
      <c r="K83" s="63"/>
      <c r="L83" s="63">
        <f t="shared" si="25"/>
        <v>0</v>
      </c>
      <c r="M83" s="63"/>
      <c r="N83" s="34">
        <f t="shared" si="26"/>
        <v>0</v>
      </c>
      <c r="O83" s="46">
        <f t="shared" si="27"/>
        <v>0</v>
      </c>
      <c r="P83" s="123"/>
      <c r="R83" s="1">
        <f t="shared" si="35"/>
        <v>0</v>
      </c>
      <c r="S83" s="49">
        <f t="shared" si="28"/>
        <v>0</v>
      </c>
      <c r="T83" s="1">
        <f t="shared" si="29"/>
        <v>0</v>
      </c>
      <c r="U83">
        <f t="shared" si="30"/>
        <v>0</v>
      </c>
      <c r="V83" s="10"/>
      <c r="W83" s="10"/>
      <c r="X83" s="10"/>
      <c r="Y83" s="10"/>
      <c r="Z83" s="10"/>
      <c r="AA83" s="10"/>
      <c r="AB83" s="10"/>
      <c r="AC83" s="10"/>
      <c r="AD83" s="10"/>
      <c r="AF83">
        <v>50</v>
      </c>
      <c r="AG83">
        <f t="shared" si="31"/>
        <v>0</v>
      </c>
      <c r="AH83">
        <f t="shared" si="33"/>
        <v>0</v>
      </c>
    </row>
    <row r="84" spans="2:34">
      <c r="B84">
        <f t="shared" si="18"/>
        <v>0</v>
      </c>
      <c r="C84" s="52">
        <f t="shared" si="19"/>
        <v>0</v>
      </c>
      <c r="D84" s="54">
        <f t="shared" si="32"/>
        <v>0</v>
      </c>
      <c r="E84" s="52">
        <f t="shared" si="20"/>
        <v>0</v>
      </c>
      <c r="F84" s="54">
        <f t="shared" si="34"/>
        <v>0</v>
      </c>
      <c r="G84" s="18">
        <f t="shared" si="21"/>
        <v>0</v>
      </c>
      <c r="H84" s="19">
        <f t="shared" si="22"/>
        <v>0</v>
      </c>
      <c r="I84" s="68">
        <f t="shared" si="23"/>
        <v>0</v>
      </c>
      <c r="J84" s="19">
        <f t="shared" si="24"/>
        <v>0</v>
      </c>
      <c r="K84" s="63"/>
      <c r="L84" s="63">
        <f t="shared" si="25"/>
        <v>0</v>
      </c>
      <c r="M84" s="63"/>
      <c r="N84" s="34">
        <f t="shared" si="26"/>
        <v>0</v>
      </c>
      <c r="O84" s="46">
        <f t="shared" si="27"/>
        <v>0</v>
      </c>
      <c r="P84" s="123"/>
      <c r="R84" s="1">
        <f t="shared" si="35"/>
        <v>0</v>
      </c>
      <c r="S84" s="49">
        <f t="shared" si="28"/>
        <v>0</v>
      </c>
      <c r="T84" s="1">
        <f t="shared" si="29"/>
        <v>0</v>
      </c>
      <c r="U84">
        <f t="shared" si="30"/>
        <v>0</v>
      </c>
      <c r="V84" s="10"/>
      <c r="W84" s="10"/>
      <c r="X84" s="10"/>
      <c r="Y84" s="10"/>
      <c r="Z84" s="10"/>
      <c r="AA84" s="10"/>
      <c r="AB84" s="10"/>
      <c r="AC84" s="10"/>
      <c r="AD84" s="10"/>
      <c r="AF84">
        <v>50</v>
      </c>
      <c r="AG84">
        <f t="shared" si="31"/>
        <v>0</v>
      </c>
      <c r="AH84">
        <f t="shared" si="33"/>
        <v>0</v>
      </c>
    </row>
    <row r="85" spans="2:34">
      <c r="B85">
        <f t="shared" si="18"/>
        <v>0</v>
      </c>
      <c r="C85" s="52">
        <f t="shared" si="19"/>
        <v>0</v>
      </c>
      <c r="D85" s="54">
        <f t="shared" si="32"/>
        <v>0</v>
      </c>
      <c r="E85" s="52">
        <f t="shared" si="20"/>
        <v>0</v>
      </c>
      <c r="F85" s="54">
        <f t="shared" si="34"/>
        <v>0</v>
      </c>
      <c r="G85" s="18">
        <f t="shared" si="21"/>
        <v>0</v>
      </c>
      <c r="H85" s="19">
        <f t="shared" si="22"/>
        <v>0</v>
      </c>
      <c r="I85" s="68">
        <f t="shared" si="23"/>
        <v>0</v>
      </c>
      <c r="J85" s="19">
        <f t="shared" si="24"/>
        <v>0</v>
      </c>
      <c r="K85" s="63"/>
      <c r="L85" s="63">
        <f t="shared" si="25"/>
        <v>0</v>
      </c>
      <c r="M85" s="63"/>
      <c r="N85" s="34">
        <f t="shared" si="26"/>
        <v>0</v>
      </c>
      <c r="O85" s="46">
        <f t="shared" si="27"/>
        <v>0</v>
      </c>
      <c r="P85" s="123"/>
      <c r="R85" s="1">
        <f t="shared" si="35"/>
        <v>0</v>
      </c>
      <c r="S85" s="49">
        <f t="shared" si="28"/>
        <v>0</v>
      </c>
      <c r="T85" s="1">
        <f t="shared" si="29"/>
        <v>0</v>
      </c>
      <c r="U85">
        <f t="shared" si="30"/>
        <v>0</v>
      </c>
      <c r="V85" s="10"/>
      <c r="W85" s="10"/>
      <c r="X85" s="10"/>
      <c r="Y85" s="10"/>
      <c r="Z85" s="10"/>
      <c r="AA85" s="10"/>
      <c r="AB85" s="10"/>
      <c r="AC85" s="10"/>
      <c r="AD85" s="10"/>
      <c r="AF85">
        <v>50</v>
      </c>
      <c r="AG85">
        <f t="shared" si="31"/>
        <v>0</v>
      </c>
      <c r="AH85">
        <f t="shared" si="33"/>
        <v>0</v>
      </c>
    </row>
    <row r="86" spans="2:34">
      <c r="B86">
        <f t="shared" si="18"/>
        <v>0</v>
      </c>
      <c r="C86" s="52">
        <f t="shared" si="19"/>
        <v>0</v>
      </c>
      <c r="D86" s="54">
        <f t="shared" si="32"/>
        <v>0</v>
      </c>
      <c r="E86" s="52">
        <f t="shared" si="20"/>
        <v>0</v>
      </c>
      <c r="F86" s="54">
        <f t="shared" si="34"/>
        <v>0</v>
      </c>
      <c r="G86" s="18">
        <f t="shared" si="21"/>
        <v>0</v>
      </c>
      <c r="H86" s="19">
        <f t="shared" si="22"/>
        <v>0</v>
      </c>
      <c r="I86" s="68">
        <f t="shared" si="23"/>
        <v>0</v>
      </c>
      <c r="J86" s="19">
        <f t="shared" si="24"/>
        <v>0</v>
      </c>
      <c r="K86" s="63"/>
      <c r="L86" s="63">
        <f t="shared" si="25"/>
        <v>0</v>
      </c>
      <c r="M86" s="63"/>
      <c r="N86" s="34">
        <f t="shared" si="26"/>
        <v>0</v>
      </c>
      <c r="O86" s="46">
        <f t="shared" si="27"/>
        <v>0</v>
      </c>
      <c r="P86" s="123"/>
      <c r="R86" s="1">
        <f t="shared" si="35"/>
        <v>0</v>
      </c>
      <c r="S86" s="49">
        <f t="shared" si="28"/>
        <v>0</v>
      </c>
      <c r="T86" s="1">
        <f t="shared" si="29"/>
        <v>0</v>
      </c>
      <c r="U86">
        <f t="shared" si="30"/>
        <v>0</v>
      </c>
      <c r="V86" s="10"/>
      <c r="W86" s="10"/>
      <c r="X86" s="10"/>
      <c r="Y86" s="10"/>
      <c r="Z86" s="10"/>
      <c r="AA86" s="10"/>
      <c r="AB86" s="10"/>
      <c r="AC86" s="10"/>
      <c r="AD86" s="10"/>
      <c r="AF86">
        <v>50</v>
      </c>
      <c r="AG86">
        <f t="shared" si="31"/>
        <v>0</v>
      </c>
      <c r="AH86">
        <f t="shared" si="33"/>
        <v>0</v>
      </c>
    </row>
    <row r="87" spans="2:34">
      <c r="B87">
        <f t="shared" si="18"/>
        <v>0</v>
      </c>
      <c r="C87" s="52">
        <f t="shared" si="19"/>
        <v>0</v>
      </c>
      <c r="D87" s="54">
        <f t="shared" si="32"/>
        <v>0</v>
      </c>
      <c r="E87" s="52">
        <f t="shared" si="20"/>
        <v>0</v>
      </c>
      <c r="F87" s="54">
        <f t="shared" si="34"/>
        <v>0</v>
      </c>
      <c r="G87" s="18">
        <f t="shared" si="21"/>
        <v>0</v>
      </c>
      <c r="H87" s="19">
        <f t="shared" si="22"/>
        <v>0</v>
      </c>
      <c r="I87" s="68">
        <f t="shared" si="23"/>
        <v>0</v>
      </c>
      <c r="J87" s="19">
        <f t="shared" si="24"/>
        <v>0</v>
      </c>
      <c r="K87" s="63"/>
      <c r="L87" s="63">
        <f t="shared" si="25"/>
        <v>0</v>
      </c>
      <c r="M87" s="63"/>
      <c r="N87" s="34">
        <f t="shared" si="26"/>
        <v>0</v>
      </c>
      <c r="O87" s="46">
        <f t="shared" si="27"/>
        <v>0</v>
      </c>
      <c r="P87" s="123"/>
      <c r="R87" s="1">
        <f t="shared" si="35"/>
        <v>0</v>
      </c>
      <c r="S87" s="49">
        <f t="shared" si="28"/>
        <v>0</v>
      </c>
      <c r="T87" s="1">
        <f t="shared" si="29"/>
        <v>0</v>
      </c>
      <c r="U87">
        <f t="shared" si="30"/>
        <v>0</v>
      </c>
      <c r="V87" s="10"/>
      <c r="W87" s="10"/>
      <c r="X87" s="10"/>
      <c r="Y87" s="10"/>
      <c r="Z87" s="10"/>
      <c r="AA87" s="10"/>
      <c r="AB87" s="10"/>
      <c r="AC87" s="10"/>
      <c r="AD87" s="10"/>
      <c r="AF87">
        <v>50</v>
      </c>
      <c r="AG87">
        <f t="shared" si="31"/>
        <v>0</v>
      </c>
      <c r="AH87">
        <f t="shared" si="33"/>
        <v>0</v>
      </c>
    </row>
    <row r="88" spans="2:34">
      <c r="B88">
        <f t="shared" si="18"/>
        <v>0</v>
      </c>
      <c r="C88" s="52">
        <f t="shared" si="19"/>
        <v>0</v>
      </c>
      <c r="D88" s="54">
        <f t="shared" si="32"/>
        <v>0</v>
      </c>
      <c r="E88" s="52">
        <f t="shared" si="20"/>
        <v>0</v>
      </c>
      <c r="F88" s="54">
        <f t="shared" si="34"/>
        <v>0</v>
      </c>
      <c r="G88" s="18">
        <f t="shared" si="21"/>
        <v>0</v>
      </c>
      <c r="H88" s="19">
        <f t="shared" si="22"/>
        <v>0</v>
      </c>
      <c r="I88" s="68">
        <f t="shared" si="23"/>
        <v>0</v>
      </c>
      <c r="J88" s="19">
        <f t="shared" si="24"/>
        <v>0</v>
      </c>
      <c r="K88" s="63"/>
      <c r="L88" s="63">
        <f t="shared" si="25"/>
        <v>0</v>
      </c>
      <c r="M88" s="63"/>
      <c r="N88" s="34">
        <f t="shared" si="26"/>
        <v>0</v>
      </c>
      <c r="O88" s="46">
        <f t="shared" si="27"/>
        <v>0</v>
      </c>
      <c r="P88" s="123"/>
      <c r="R88" s="1">
        <f t="shared" si="35"/>
        <v>0</v>
      </c>
      <c r="S88" s="49">
        <f t="shared" si="28"/>
        <v>0</v>
      </c>
      <c r="T88" s="1">
        <f t="shared" si="29"/>
        <v>0</v>
      </c>
      <c r="U88">
        <f t="shared" si="30"/>
        <v>0</v>
      </c>
      <c r="V88" s="10"/>
      <c r="W88" s="10"/>
      <c r="X88" s="10"/>
      <c r="Y88" s="10"/>
      <c r="Z88" s="10"/>
      <c r="AA88" s="10"/>
      <c r="AB88" s="10"/>
      <c r="AC88" s="10"/>
      <c r="AD88" s="10"/>
      <c r="AF88">
        <v>50</v>
      </c>
      <c r="AG88">
        <f t="shared" si="31"/>
        <v>0</v>
      </c>
      <c r="AH88">
        <f t="shared" si="33"/>
        <v>0</v>
      </c>
    </row>
    <row r="89" spans="2:34">
      <c r="B89">
        <f t="shared" si="18"/>
        <v>0</v>
      </c>
      <c r="C89" s="52">
        <f t="shared" si="19"/>
        <v>0</v>
      </c>
      <c r="D89" s="54">
        <f t="shared" si="32"/>
        <v>0</v>
      </c>
      <c r="E89" s="52">
        <f t="shared" si="20"/>
        <v>0</v>
      </c>
      <c r="F89" s="54">
        <f t="shared" si="34"/>
        <v>0</v>
      </c>
      <c r="G89" s="18">
        <f t="shared" si="21"/>
        <v>0</v>
      </c>
      <c r="H89" s="19">
        <f t="shared" si="22"/>
        <v>0</v>
      </c>
      <c r="I89" s="68">
        <f t="shared" si="23"/>
        <v>0</v>
      </c>
      <c r="J89" s="19">
        <f t="shared" si="24"/>
        <v>0</v>
      </c>
      <c r="K89" s="63"/>
      <c r="L89" s="63">
        <f t="shared" si="25"/>
        <v>0</v>
      </c>
      <c r="M89" s="63"/>
      <c r="N89" s="34">
        <f t="shared" si="26"/>
        <v>0</v>
      </c>
      <c r="O89" s="46">
        <f t="shared" si="27"/>
        <v>0</v>
      </c>
      <c r="P89" s="123"/>
      <c r="R89" s="1">
        <f t="shared" si="35"/>
        <v>0</v>
      </c>
      <c r="S89" s="49">
        <f t="shared" si="28"/>
        <v>0</v>
      </c>
      <c r="T89" s="1">
        <f t="shared" si="29"/>
        <v>0</v>
      </c>
      <c r="U89">
        <f t="shared" si="30"/>
        <v>0</v>
      </c>
      <c r="V89" s="10"/>
      <c r="W89" s="10"/>
      <c r="X89" s="10"/>
      <c r="Y89" s="10"/>
      <c r="Z89" s="10"/>
      <c r="AA89" s="10"/>
      <c r="AB89" s="10"/>
      <c r="AC89" s="10"/>
      <c r="AD89" s="10"/>
      <c r="AF89">
        <v>50</v>
      </c>
      <c r="AG89">
        <f t="shared" si="31"/>
        <v>0</v>
      </c>
      <c r="AH89">
        <f t="shared" si="33"/>
        <v>0</v>
      </c>
    </row>
    <row r="90" spans="2:34">
      <c r="B90">
        <f t="shared" si="18"/>
        <v>0</v>
      </c>
      <c r="C90" s="52">
        <f t="shared" si="19"/>
        <v>0</v>
      </c>
      <c r="D90" s="54">
        <f t="shared" si="32"/>
        <v>0</v>
      </c>
      <c r="E90" s="52">
        <f t="shared" si="20"/>
        <v>0</v>
      </c>
      <c r="F90" s="54">
        <f t="shared" si="34"/>
        <v>0</v>
      </c>
      <c r="G90" s="18">
        <f t="shared" si="21"/>
        <v>0</v>
      </c>
      <c r="H90" s="19">
        <f t="shared" si="22"/>
        <v>0</v>
      </c>
      <c r="I90" s="68">
        <f t="shared" si="23"/>
        <v>0</v>
      </c>
      <c r="J90" s="19">
        <f t="shared" si="24"/>
        <v>0</v>
      </c>
      <c r="K90" s="63"/>
      <c r="L90" s="63">
        <f t="shared" si="25"/>
        <v>0</v>
      </c>
      <c r="M90" s="63"/>
      <c r="N90" s="34">
        <f t="shared" si="26"/>
        <v>0</v>
      </c>
      <c r="O90" s="46">
        <f t="shared" si="27"/>
        <v>0</v>
      </c>
      <c r="P90" s="123"/>
      <c r="R90" s="1">
        <f t="shared" si="35"/>
        <v>0</v>
      </c>
      <c r="S90" s="49">
        <f t="shared" si="28"/>
        <v>0</v>
      </c>
      <c r="T90" s="1">
        <f t="shared" si="29"/>
        <v>0</v>
      </c>
      <c r="U90">
        <f t="shared" si="30"/>
        <v>0</v>
      </c>
      <c r="V90" s="10"/>
      <c r="W90" s="10"/>
      <c r="X90" s="10"/>
      <c r="Y90" s="10"/>
      <c r="Z90" s="10"/>
      <c r="AA90" s="10"/>
      <c r="AB90" s="10"/>
      <c r="AC90" s="10"/>
      <c r="AD90" s="10"/>
      <c r="AF90">
        <v>50</v>
      </c>
      <c r="AG90">
        <f t="shared" si="31"/>
        <v>0</v>
      </c>
      <c r="AH90">
        <f t="shared" si="33"/>
        <v>0</v>
      </c>
    </row>
    <row r="91" spans="2:34">
      <c r="B91">
        <f t="shared" si="18"/>
        <v>0</v>
      </c>
      <c r="C91" s="52">
        <f t="shared" si="19"/>
        <v>0</v>
      </c>
      <c r="D91" s="54">
        <f t="shared" si="32"/>
        <v>0</v>
      </c>
      <c r="E91" s="52">
        <f t="shared" si="20"/>
        <v>0</v>
      </c>
      <c r="F91" s="54">
        <f t="shared" si="34"/>
        <v>0</v>
      </c>
      <c r="G91" s="18">
        <f t="shared" si="21"/>
        <v>0</v>
      </c>
      <c r="H91" s="19">
        <f t="shared" si="22"/>
        <v>0</v>
      </c>
      <c r="I91" s="68">
        <f t="shared" si="23"/>
        <v>0</v>
      </c>
      <c r="J91" s="19">
        <f t="shared" si="24"/>
        <v>0</v>
      </c>
      <c r="K91" s="63"/>
      <c r="L91" s="63">
        <f t="shared" si="25"/>
        <v>0</v>
      </c>
      <c r="M91" s="63"/>
      <c r="N91" s="34">
        <f t="shared" si="26"/>
        <v>0</v>
      </c>
      <c r="O91" s="46">
        <f t="shared" si="27"/>
        <v>0</v>
      </c>
      <c r="P91" s="123"/>
      <c r="R91" s="1">
        <f t="shared" si="35"/>
        <v>0</v>
      </c>
      <c r="S91" s="49">
        <f t="shared" si="28"/>
        <v>0</v>
      </c>
      <c r="T91" s="1">
        <f t="shared" si="29"/>
        <v>0</v>
      </c>
      <c r="U91">
        <f t="shared" si="30"/>
        <v>0</v>
      </c>
      <c r="V91" s="10"/>
      <c r="W91" s="10"/>
      <c r="X91" s="10"/>
      <c r="Y91" s="10"/>
      <c r="Z91" s="10"/>
      <c r="AA91" s="10"/>
      <c r="AB91" s="10"/>
      <c r="AC91" s="10"/>
      <c r="AD91" s="10"/>
      <c r="AF91">
        <v>50</v>
      </c>
      <c r="AG91">
        <f t="shared" si="31"/>
        <v>0</v>
      </c>
      <c r="AH91">
        <f t="shared" si="33"/>
        <v>0</v>
      </c>
    </row>
    <row r="92" spans="2:34">
      <c r="B92">
        <f t="shared" si="18"/>
        <v>0</v>
      </c>
      <c r="C92" s="52">
        <f t="shared" si="19"/>
        <v>0</v>
      </c>
      <c r="D92" s="54">
        <f t="shared" si="32"/>
        <v>0</v>
      </c>
      <c r="E92" s="52">
        <f t="shared" si="20"/>
        <v>0</v>
      </c>
      <c r="F92" s="54">
        <f t="shared" si="34"/>
        <v>0</v>
      </c>
      <c r="G92" s="18">
        <f t="shared" si="21"/>
        <v>0</v>
      </c>
      <c r="H92" s="19">
        <f t="shared" si="22"/>
        <v>0</v>
      </c>
      <c r="I92" s="68">
        <f t="shared" si="23"/>
        <v>0</v>
      </c>
      <c r="J92" s="19">
        <f t="shared" si="24"/>
        <v>0</v>
      </c>
      <c r="K92" s="63"/>
      <c r="L92" s="63">
        <f t="shared" si="25"/>
        <v>0</v>
      </c>
      <c r="M92" s="63"/>
      <c r="N92" s="34">
        <f t="shared" si="26"/>
        <v>0</v>
      </c>
      <c r="O92" s="46">
        <f t="shared" si="27"/>
        <v>0</v>
      </c>
      <c r="P92" s="123"/>
      <c r="R92" s="1">
        <f t="shared" si="35"/>
        <v>0</v>
      </c>
      <c r="S92" s="49">
        <f t="shared" si="28"/>
        <v>0</v>
      </c>
      <c r="T92" s="1">
        <f t="shared" si="29"/>
        <v>0</v>
      </c>
      <c r="U92">
        <f t="shared" si="30"/>
        <v>0</v>
      </c>
      <c r="V92" s="10"/>
      <c r="W92" s="10"/>
      <c r="X92" s="10"/>
      <c r="Y92" s="10"/>
      <c r="Z92" s="10"/>
      <c r="AA92" s="10"/>
      <c r="AB92" s="10"/>
      <c r="AC92" s="10"/>
      <c r="AD92" s="10"/>
      <c r="AF92">
        <v>50</v>
      </c>
      <c r="AG92">
        <f t="shared" si="31"/>
        <v>0</v>
      </c>
      <c r="AH92">
        <f t="shared" si="33"/>
        <v>0</v>
      </c>
    </row>
    <row r="93" spans="2:34">
      <c r="B93">
        <f t="shared" si="18"/>
        <v>0</v>
      </c>
      <c r="C93" s="52">
        <f t="shared" si="19"/>
        <v>0</v>
      </c>
      <c r="D93" s="54">
        <f t="shared" si="32"/>
        <v>0</v>
      </c>
      <c r="E93" s="52">
        <f t="shared" si="20"/>
        <v>0</v>
      </c>
      <c r="F93" s="54">
        <f t="shared" si="34"/>
        <v>0</v>
      </c>
      <c r="G93" s="18">
        <f t="shared" si="21"/>
        <v>0</v>
      </c>
      <c r="H93" s="19">
        <f t="shared" si="22"/>
        <v>0</v>
      </c>
      <c r="I93" s="68">
        <f t="shared" si="23"/>
        <v>0</v>
      </c>
      <c r="J93" s="19">
        <f t="shared" si="24"/>
        <v>0</v>
      </c>
      <c r="K93" s="63"/>
      <c r="L93" s="63">
        <f t="shared" si="25"/>
        <v>0</v>
      </c>
      <c r="M93" s="63"/>
      <c r="N93" s="34">
        <f t="shared" si="26"/>
        <v>0</v>
      </c>
      <c r="O93" s="46">
        <f t="shared" si="27"/>
        <v>0</v>
      </c>
      <c r="P93" s="123"/>
      <c r="R93" s="1">
        <f t="shared" si="35"/>
        <v>0</v>
      </c>
      <c r="S93" s="49">
        <f t="shared" si="28"/>
        <v>0</v>
      </c>
      <c r="T93" s="1">
        <f t="shared" si="29"/>
        <v>0</v>
      </c>
      <c r="U93">
        <f t="shared" si="30"/>
        <v>0</v>
      </c>
      <c r="V93" s="10"/>
      <c r="W93" s="10"/>
      <c r="X93" s="10"/>
      <c r="Y93" s="10"/>
      <c r="Z93" s="10"/>
      <c r="AA93" s="10"/>
      <c r="AB93" s="10"/>
      <c r="AC93" s="10"/>
      <c r="AD93" s="10"/>
      <c r="AF93">
        <v>50</v>
      </c>
      <c r="AG93">
        <f t="shared" si="31"/>
        <v>0</v>
      </c>
      <c r="AH93">
        <f t="shared" si="33"/>
        <v>0</v>
      </c>
    </row>
    <row r="94" spans="2:34">
      <c r="B94">
        <f t="shared" si="18"/>
        <v>0</v>
      </c>
      <c r="C94" s="52">
        <f t="shared" si="19"/>
        <v>0</v>
      </c>
      <c r="D94" s="54">
        <f t="shared" si="32"/>
        <v>0</v>
      </c>
      <c r="E94" s="52">
        <f t="shared" si="20"/>
        <v>0</v>
      </c>
      <c r="F94" s="54">
        <f t="shared" si="34"/>
        <v>0</v>
      </c>
      <c r="G94" s="18">
        <f t="shared" si="21"/>
        <v>0</v>
      </c>
      <c r="H94" s="19">
        <f t="shared" si="22"/>
        <v>0</v>
      </c>
      <c r="I94" s="68">
        <f t="shared" si="23"/>
        <v>0</v>
      </c>
      <c r="J94" s="19">
        <f t="shared" si="24"/>
        <v>0</v>
      </c>
      <c r="K94" s="63"/>
      <c r="L94" s="63">
        <f t="shared" si="25"/>
        <v>0</v>
      </c>
      <c r="M94" s="63"/>
      <c r="N94" s="34">
        <f t="shared" si="26"/>
        <v>0</v>
      </c>
      <c r="O94" s="46">
        <f t="shared" si="27"/>
        <v>0</v>
      </c>
      <c r="P94" s="123"/>
      <c r="R94" s="1">
        <f t="shared" si="35"/>
        <v>0</v>
      </c>
      <c r="S94" s="49">
        <f t="shared" si="28"/>
        <v>0</v>
      </c>
      <c r="T94" s="1">
        <f t="shared" si="29"/>
        <v>0</v>
      </c>
      <c r="U94">
        <f t="shared" si="30"/>
        <v>0</v>
      </c>
      <c r="V94" s="10"/>
      <c r="W94" s="10"/>
      <c r="X94" s="10"/>
      <c r="Y94" s="10"/>
      <c r="Z94" s="10"/>
      <c r="AA94" s="10"/>
      <c r="AB94" s="10"/>
      <c r="AC94" s="10"/>
      <c r="AD94" s="10"/>
      <c r="AF94">
        <v>50</v>
      </c>
      <c r="AG94">
        <f t="shared" si="31"/>
        <v>0</v>
      </c>
      <c r="AH94">
        <f t="shared" si="33"/>
        <v>0</v>
      </c>
    </row>
    <row r="95" spans="2:34">
      <c r="B95">
        <f t="shared" si="18"/>
        <v>0</v>
      </c>
      <c r="C95" s="52">
        <f t="shared" si="19"/>
        <v>0</v>
      </c>
      <c r="D95" s="54">
        <f t="shared" si="32"/>
        <v>0</v>
      </c>
      <c r="E95" s="52">
        <f t="shared" si="20"/>
        <v>0</v>
      </c>
      <c r="F95" s="54">
        <f t="shared" si="34"/>
        <v>0</v>
      </c>
      <c r="G95" s="18">
        <f t="shared" si="21"/>
        <v>0</v>
      </c>
      <c r="H95" s="19">
        <f t="shared" si="22"/>
        <v>0</v>
      </c>
      <c r="I95" s="68">
        <f t="shared" si="23"/>
        <v>0</v>
      </c>
      <c r="J95" s="19">
        <f t="shared" si="24"/>
        <v>0</v>
      </c>
      <c r="K95" s="63"/>
      <c r="L95" s="63">
        <f t="shared" si="25"/>
        <v>0</v>
      </c>
      <c r="M95" s="63"/>
      <c r="N95" s="34">
        <f t="shared" si="26"/>
        <v>0</v>
      </c>
      <c r="O95" s="46">
        <f t="shared" si="27"/>
        <v>0</v>
      </c>
      <c r="P95" s="123"/>
      <c r="R95" s="1">
        <f t="shared" si="35"/>
        <v>0</v>
      </c>
      <c r="S95" s="49">
        <f t="shared" si="28"/>
        <v>0</v>
      </c>
      <c r="T95" s="1">
        <f t="shared" si="29"/>
        <v>0</v>
      </c>
      <c r="U95">
        <f t="shared" si="30"/>
        <v>0</v>
      </c>
      <c r="V95" s="10"/>
      <c r="W95" s="10"/>
      <c r="X95" s="10"/>
      <c r="Y95" s="10"/>
      <c r="Z95" s="10"/>
      <c r="AA95" s="10"/>
      <c r="AB95" s="10"/>
      <c r="AC95" s="10"/>
      <c r="AD95" s="10"/>
      <c r="AF95">
        <v>50</v>
      </c>
      <c r="AG95">
        <f t="shared" si="31"/>
        <v>0</v>
      </c>
      <c r="AH95">
        <f t="shared" si="33"/>
        <v>0</v>
      </c>
    </row>
    <row r="96" spans="2:34">
      <c r="B96">
        <f t="shared" si="18"/>
        <v>0</v>
      </c>
      <c r="C96" s="52">
        <f t="shared" si="19"/>
        <v>0</v>
      </c>
      <c r="D96" s="54">
        <f t="shared" si="32"/>
        <v>0</v>
      </c>
      <c r="E96" s="52">
        <f t="shared" si="20"/>
        <v>0</v>
      </c>
      <c r="F96" s="54">
        <f t="shared" si="34"/>
        <v>0</v>
      </c>
      <c r="G96" s="18">
        <f t="shared" si="21"/>
        <v>0</v>
      </c>
      <c r="H96" s="19">
        <f t="shared" si="22"/>
        <v>0</v>
      </c>
      <c r="I96" s="68">
        <f t="shared" si="23"/>
        <v>0</v>
      </c>
      <c r="J96" s="19">
        <f t="shared" si="24"/>
        <v>0</v>
      </c>
      <c r="K96" s="63"/>
      <c r="L96" s="63">
        <f t="shared" si="25"/>
        <v>0</v>
      </c>
      <c r="M96" s="63"/>
      <c r="N96" s="34">
        <f t="shared" si="26"/>
        <v>0</v>
      </c>
      <c r="O96" s="46">
        <f t="shared" si="27"/>
        <v>0</v>
      </c>
      <c r="P96" s="123"/>
      <c r="R96" s="1">
        <f t="shared" si="35"/>
        <v>0</v>
      </c>
      <c r="S96" s="49">
        <f t="shared" si="28"/>
        <v>0</v>
      </c>
      <c r="T96" s="1">
        <f t="shared" si="29"/>
        <v>0</v>
      </c>
      <c r="U96">
        <f t="shared" si="30"/>
        <v>0</v>
      </c>
      <c r="V96" s="10"/>
      <c r="W96" s="10"/>
      <c r="X96" s="10"/>
      <c r="Y96" s="10"/>
      <c r="Z96" s="10"/>
      <c r="AA96" s="10"/>
      <c r="AB96" s="10"/>
      <c r="AC96" s="10"/>
      <c r="AD96" s="10"/>
      <c r="AF96">
        <v>50</v>
      </c>
      <c r="AG96">
        <f t="shared" si="31"/>
        <v>0</v>
      </c>
      <c r="AH96">
        <f t="shared" si="33"/>
        <v>0</v>
      </c>
    </row>
    <row r="97" spans="2:34">
      <c r="B97">
        <f t="shared" si="18"/>
        <v>0</v>
      </c>
      <c r="C97" s="52">
        <f t="shared" si="19"/>
        <v>0</v>
      </c>
      <c r="D97" s="54">
        <f t="shared" si="32"/>
        <v>0</v>
      </c>
      <c r="E97" s="52">
        <f t="shared" si="20"/>
        <v>0</v>
      </c>
      <c r="F97" s="54">
        <f t="shared" si="34"/>
        <v>0</v>
      </c>
      <c r="G97" s="18">
        <f t="shared" si="21"/>
        <v>0</v>
      </c>
      <c r="H97" s="19">
        <f t="shared" si="22"/>
        <v>0</v>
      </c>
      <c r="I97" s="68">
        <f t="shared" si="23"/>
        <v>0</v>
      </c>
      <c r="J97" s="19">
        <f t="shared" si="24"/>
        <v>0</v>
      </c>
      <c r="K97" s="63"/>
      <c r="L97" s="63">
        <f t="shared" si="25"/>
        <v>0</v>
      </c>
      <c r="M97" s="63"/>
      <c r="N97" s="34">
        <f t="shared" si="26"/>
        <v>0</v>
      </c>
      <c r="O97" s="46">
        <f t="shared" si="27"/>
        <v>0</v>
      </c>
      <c r="P97" s="123"/>
      <c r="R97" s="1">
        <f t="shared" si="35"/>
        <v>0</v>
      </c>
      <c r="S97" s="49">
        <f t="shared" si="28"/>
        <v>0</v>
      </c>
      <c r="T97" s="1">
        <f t="shared" si="29"/>
        <v>0</v>
      </c>
      <c r="U97">
        <f t="shared" si="30"/>
        <v>0</v>
      </c>
      <c r="V97" s="10"/>
      <c r="W97" s="10"/>
      <c r="X97" s="10"/>
      <c r="Y97" s="10"/>
      <c r="Z97" s="10"/>
      <c r="AA97" s="10"/>
      <c r="AB97" s="10"/>
      <c r="AC97" s="10"/>
      <c r="AD97" s="10"/>
      <c r="AF97">
        <v>50</v>
      </c>
      <c r="AG97">
        <f t="shared" si="31"/>
        <v>0</v>
      </c>
      <c r="AH97">
        <f t="shared" si="33"/>
        <v>0</v>
      </c>
    </row>
    <row r="98" spans="2:34">
      <c r="B98">
        <f t="shared" si="18"/>
        <v>0</v>
      </c>
      <c r="C98" s="52">
        <f t="shared" si="19"/>
        <v>0</v>
      </c>
      <c r="D98" s="54">
        <f t="shared" si="32"/>
        <v>0</v>
      </c>
      <c r="E98" s="52">
        <f t="shared" si="20"/>
        <v>0</v>
      </c>
      <c r="F98" s="54">
        <f t="shared" si="34"/>
        <v>0</v>
      </c>
      <c r="G98" s="18">
        <f t="shared" si="21"/>
        <v>0</v>
      </c>
      <c r="H98" s="19">
        <f t="shared" si="22"/>
        <v>0</v>
      </c>
      <c r="I98" s="68">
        <f t="shared" si="23"/>
        <v>0</v>
      </c>
      <c r="J98" s="19">
        <f t="shared" si="24"/>
        <v>0</v>
      </c>
      <c r="K98" s="63"/>
      <c r="L98" s="63">
        <f t="shared" si="25"/>
        <v>0</v>
      </c>
      <c r="M98" s="63"/>
      <c r="N98" s="34">
        <f t="shared" si="26"/>
        <v>0</v>
      </c>
      <c r="O98" s="46">
        <f t="shared" si="27"/>
        <v>0</v>
      </c>
      <c r="P98" s="123"/>
      <c r="R98" s="1">
        <f t="shared" si="35"/>
        <v>0</v>
      </c>
      <c r="S98" s="49">
        <f t="shared" si="28"/>
        <v>0</v>
      </c>
      <c r="T98" s="1">
        <f t="shared" si="29"/>
        <v>0</v>
      </c>
      <c r="U98">
        <f t="shared" si="30"/>
        <v>0</v>
      </c>
      <c r="V98" s="10"/>
      <c r="W98" s="10"/>
      <c r="X98" s="10"/>
      <c r="Y98" s="10"/>
      <c r="Z98" s="10"/>
      <c r="AA98" s="10"/>
      <c r="AB98" s="10"/>
      <c r="AC98" s="10"/>
      <c r="AD98" s="10"/>
      <c r="AF98">
        <v>50</v>
      </c>
      <c r="AG98">
        <f t="shared" si="31"/>
        <v>0</v>
      </c>
      <c r="AH98">
        <f t="shared" si="33"/>
        <v>0</v>
      </c>
    </row>
    <row r="99" spans="2:34">
      <c r="B99">
        <f t="shared" si="18"/>
        <v>0</v>
      </c>
      <c r="C99" s="52">
        <f t="shared" si="19"/>
        <v>0</v>
      </c>
      <c r="D99" s="54">
        <f t="shared" si="32"/>
        <v>0</v>
      </c>
      <c r="E99" s="52">
        <f t="shared" si="20"/>
        <v>0</v>
      </c>
      <c r="F99" s="54">
        <f t="shared" si="34"/>
        <v>0</v>
      </c>
      <c r="G99" s="18">
        <f t="shared" si="21"/>
        <v>0</v>
      </c>
      <c r="H99" s="19">
        <f t="shared" si="22"/>
        <v>0</v>
      </c>
      <c r="I99" s="68">
        <f t="shared" si="23"/>
        <v>0</v>
      </c>
      <c r="J99" s="19">
        <f t="shared" si="24"/>
        <v>0</v>
      </c>
      <c r="K99" s="63"/>
      <c r="L99" s="63">
        <f t="shared" si="25"/>
        <v>0</v>
      </c>
      <c r="M99" s="63"/>
      <c r="N99" s="34">
        <f t="shared" si="26"/>
        <v>0</v>
      </c>
      <c r="O99" s="46">
        <f t="shared" si="27"/>
        <v>0</v>
      </c>
      <c r="P99" s="123"/>
      <c r="R99" s="1">
        <f t="shared" si="35"/>
        <v>0</v>
      </c>
      <c r="S99" s="49">
        <f t="shared" si="28"/>
        <v>0</v>
      </c>
      <c r="T99" s="1">
        <f t="shared" si="29"/>
        <v>0</v>
      </c>
      <c r="U99">
        <f t="shared" si="30"/>
        <v>0</v>
      </c>
      <c r="V99" s="10"/>
      <c r="W99" s="10"/>
      <c r="X99" s="10"/>
      <c r="Y99" s="10"/>
      <c r="Z99" s="10"/>
      <c r="AA99" s="10"/>
      <c r="AB99" s="10"/>
      <c r="AC99" s="10"/>
      <c r="AD99" s="10"/>
      <c r="AF99">
        <v>50</v>
      </c>
      <c r="AG99">
        <f t="shared" si="31"/>
        <v>0</v>
      </c>
      <c r="AH99">
        <f t="shared" si="33"/>
        <v>0</v>
      </c>
    </row>
    <row r="100" spans="2:34">
      <c r="B100">
        <f t="shared" si="18"/>
        <v>0</v>
      </c>
      <c r="C100" s="52">
        <f t="shared" si="19"/>
        <v>0</v>
      </c>
      <c r="D100" s="54">
        <f t="shared" si="32"/>
        <v>0</v>
      </c>
      <c r="E100" s="52">
        <f t="shared" si="20"/>
        <v>0</v>
      </c>
      <c r="F100" s="54">
        <f t="shared" si="34"/>
        <v>0</v>
      </c>
      <c r="G100" s="18">
        <f t="shared" si="21"/>
        <v>0</v>
      </c>
      <c r="H100" s="19">
        <f t="shared" si="22"/>
        <v>0</v>
      </c>
      <c r="I100" s="68">
        <f t="shared" si="23"/>
        <v>0</v>
      </c>
      <c r="J100" s="19">
        <f t="shared" si="24"/>
        <v>0</v>
      </c>
      <c r="K100" s="63"/>
      <c r="L100" s="63">
        <f t="shared" si="25"/>
        <v>0</v>
      </c>
      <c r="M100" s="63"/>
      <c r="N100" s="34">
        <f t="shared" si="26"/>
        <v>0</v>
      </c>
      <c r="O100" s="46">
        <f t="shared" si="27"/>
        <v>0</v>
      </c>
      <c r="P100" s="123"/>
      <c r="R100" s="1">
        <f t="shared" si="35"/>
        <v>0</v>
      </c>
      <c r="S100" s="49">
        <f t="shared" si="28"/>
        <v>0</v>
      </c>
      <c r="T100" s="1">
        <f t="shared" si="29"/>
        <v>0</v>
      </c>
      <c r="U100">
        <f t="shared" si="30"/>
        <v>0</v>
      </c>
      <c r="V100" s="10"/>
      <c r="W100" s="10"/>
      <c r="X100" s="10"/>
      <c r="Y100" s="10"/>
      <c r="Z100" s="10"/>
      <c r="AA100" s="10"/>
      <c r="AB100" s="10"/>
      <c r="AC100" s="10"/>
      <c r="AD100" s="10"/>
      <c r="AF100">
        <v>50</v>
      </c>
      <c r="AG100">
        <f t="shared" si="31"/>
        <v>0</v>
      </c>
      <c r="AH100">
        <f t="shared" si="33"/>
        <v>0</v>
      </c>
    </row>
    <row r="101" spans="2:34">
      <c r="B101">
        <f t="shared" si="18"/>
        <v>0</v>
      </c>
      <c r="C101" s="52">
        <f t="shared" si="19"/>
        <v>0</v>
      </c>
      <c r="D101" s="54">
        <f t="shared" si="32"/>
        <v>0</v>
      </c>
      <c r="E101" s="52">
        <f t="shared" si="20"/>
        <v>0</v>
      </c>
      <c r="F101" s="54">
        <f t="shared" si="34"/>
        <v>0</v>
      </c>
      <c r="G101" s="18">
        <f t="shared" si="21"/>
        <v>0</v>
      </c>
      <c r="H101" s="19">
        <f t="shared" si="22"/>
        <v>0</v>
      </c>
      <c r="I101" s="68">
        <f t="shared" si="23"/>
        <v>0</v>
      </c>
      <c r="J101" s="19">
        <f t="shared" si="24"/>
        <v>0</v>
      </c>
      <c r="K101" s="63"/>
      <c r="L101" s="63">
        <f t="shared" si="25"/>
        <v>0</v>
      </c>
      <c r="M101" s="63"/>
      <c r="N101" s="34">
        <f t="shared" si="26"/>
        <v>0</v>
      </c>
      <c r="O101" s="46">
        <f t="shared" si="27"/>
        <v>0</v>
      </c>
      <c r="P101" s="123"/>
      <c r="R101" s="1">
        <f t="shared" si="35"/>
        <v>0</v>
      </c>
      <c r="S101" s="49">
        <f t="shared" si="28"/>
        <v>0</v>
      </c>
      <c r="T101" s="1">
        <f t="shared" si="29"/>
        <v>0</v>
      </c>
      <c r="U101">
        <f t="shared" si="30"/>
        <v>0</v>
      </c>
      <c r="V101" s="10"/>
      <c r="W101" s="10"/>
      <c r="X101" s="10"/>
      <c r="Y101" s="10"/>
      <c r="Z101" s="10"/>
      <c r="AA101" s="10"/>
      <c r="AB101" s="10"/>
      <c r="AC101" s="10"/>
      <c r="AD101" s="10"/>
      <c r="AF101">
        <v>50</v>
      </c>
      <c r="AG101">
        <f t="shared" si="31"/>
        <v>0</v>
      </c>
      <c r="AH101">
        <f t="shared" si="33"/>
        <v>0</v>
      </c>
    </row>
    <row r="102" spans="2:34">
      <c r="B102">
        <f t="shared" si="18"/>
        <v>0</v>
      </c>
      <c r="C102" s="52">
        <f t="shared" si="19"/>
        <v>0</v>
      </c>
      <c r="D102" s="54">
        <f t="shared" si="32"/>
        <v>0</v>
      </c>
      <c r="E102" s="52">
        <f t="shared" si="20"/>
        <v>0</v>
      </c>
      <c r="F102" s="54">
        <f t="shared" si="34"/>
        <v>0</v>
      </c>
      <c r="G102" s="18">
        <f t="shared" si="21"/>
        <v>0</v>
      </c>
      <c r="H102" s="19">
        <f t="shared" si="22"/>
        <v>0</v>
      </c>
      <c r="I102" s="68">
        <f t="shared" si="23"/>
        <v>0</v>
      </c>
      <c r="J102" s="19">
        <f t="shared" si="24"/>
        <v>0</v>
      </c>
      <c r="K102" s="63"/>
      <c r="L102" s="63">
        <f t="shared" si="25"/>
        <v>0</v>
      </c>
      <c r="M102" s="63"/>
      <c r="N102" s="34">
        <f t="shared" si="26"/>
        <v>0</v>
      </c>
      <c r="O102" s="46">
        <f t="shared" si="27"/>
        <v>0</v>
      </c>
      <c r="P102" s="123"/>
      <c r="R102" s="1">
        <f t="shared" si="35"/>
        <v>0</v>
      </c>
      <c r="S102" s="49">
        <f t="shared" si="28"/>
        <v>0</v>
      </c>
      <c r="T102" s="1">
        <f t="shared" si="29"/>
        <v>0</v>
      </c>
      <c r="U102">
        <f t="shared" si="30"/>
        <v>0</v>
      </c>
      <c r="V102" s="10"/>
      <c r="W102" s="10"/>
      <c r="X102" s="10"/>
      <c r="Y102" s="10"/>
      <c r="Z102" s="10"/>
      <c r="AA102" s="10"/>
      <c r="AB102" s="10"/>
      <c r="AC102" s="10"/>
      <c r="AD102" s="10"/>
      <c r="AF102">
        <v>50</v>
      </c>
      <c r="AG102">
        <f t="shared" si="31"/>
        <v>0</v>
      </c>
      <c r="AH102">
        <f t="shared" si="33"/>
        <v>0</v>
      </c>
    </row>
    <row r="103" spans="2:34">
      <c r="B103">
        <f t="shared" si="18"/>
        <v>0</v>
      </c>
      <c r="C103" s="52">
        <f t="shared" si="19"/>
        <v>0</v>
      </c>
      <c r="D103" s="54">
        <f t="shared" si="32"/>
        <v>0</v>
      </c>
      <c r="E103" s="52">
        <f t="shared" si="20"/>
        <v>0</v>
      </c>
      <c r="F103" s="54">
        <f t="shared" si="34"/>
        <v>0</v>
      </c>
      <c r="G103" s="18">
        <f t="shared" si="21"/>
        <v>0</v>
      </c>
      <c r="H103" s="19">
        <f t="shared" si="22"/>
        <v>0</v>
      </c>
      <c r="I103" s="68">
        <f t="shared" si="23"/>
        <v>0</v>
      </c>
      <c r="J103" s="19">
        <f t="shared" si="24"/>
        <v>0</v>
      </c>
      <c r="K103" s="63"/>
      <c r="L103" s="63">
        <f t="shared" si="25"/>
        <v>0</v>
      </c>
      <c r="M103" s="63"/>
      <c r="N103" s="34">
        <f t="shared" si="26"/>
        <v>0</v>
      </c>
      <c r="O103" s="46">
        <f t="shared" si="27"/>
        <v>0</v>
      </c>
      <c r="P103" s="123"/>
      <c r="R103" s="1">
        <f t="shared" si="35"/>
        <v>0</v>
      </c>
      <c r="S103" s="49">
        <f t="shared" si="28"/>
        <v>0</v>
      </c>
      <c r="T103" s="1">
        <f t="shared" si="29"/>
        <v>0</v>
      </c>
      <c r="U103">
        <f t="shared" si="30"/>
        <v>0</v>
      </c>
      <c r="V103" s="10"/>
      <c r="W103" s="10"/>
      <c r="X103" s="10"/>
      <c r="Y103" s="10"/>
      <c r="Z103" s="10"/>
      <c r="AA103" s="10"/>
      <c r="AB103" s="10"/>
      <c r="AC103" s="10"/>
      <c r="AD103" s="10"/>
      <c r="AF103">
        <v>50</v>
      </c>
      <c r="AG103">
        <f t="shared" si="31"/>
        <v>0</v>
      </c>
      <c r="AH103">
        <f t="shared" si="33"/>
        <v>0</v>
      </c>
    </row>
    <row r="104" spans="2:34">
      <c r="B104">
        <f t="shared" si="18"/>
        <v>0</v>
      </c>
      <c r="C104" s="52">
        <f t="shared" si="19"/>
        <v>0</v>
      </c>
      <c r="D104" s="54">
        <f t="shared" si="32"/>
        <v>0</v>
      </c>
      <c r="E104" s="52">
        <f t="shared" si="20"/>
        <v>0</v>
      </c>
      <c r="F104" s="54">
        <f t="shared" si="34"/>
        <v>0</v>
      </c>
      <c r="G104" s="18">
        <f t="shared" si="21"/>
        <v>0</v>
      </c>
      <c r="H104" s="19">
        <f t="shared" si="22"/>
        <v>0</v>
      </c>
      <c r="I104" s="68">
        <f t="shared" si="23"/>
        <v>0</v>
      </c>
      <c r="J104" s="19">
        <f t="shared" si="24"/>
        <v>0</v>
      </c>
      <c r="K104" s="63"/>
      <c r="L104" s="63">
        <f t="shared" si="25"/>
        <v>0</v>
      </c>
      <c r="M104" s="63"/>
      <c r="N104" s="34">
        <f t="shared" si="26"/>
        <v>0</v>
      </c>
      <c r="O104" s="46">
        <f t="shared" si="27"/>
        <v>0</v>
      </c>
      <c r="P104" s="123"/>
      <c r="R104" s="1">
        <f t="shared" si="35"/>
        <v>0</v>
      </c>
      <c r="S104" s="49">
        <f t="shared" si="28"/>
        <v>0</v>
      </c>
      <c r="T104" s="1">
        <f t="shared" si="29"/>
        <v>0</v>
      </c>
      <c r="U104">
        <f t="shared" si="30"/>
        <v>0</v>
      </c>
      <c r="V104" s="10"/>
      <c r="W104" s="10"/>
      <c r="X104" s="10"/>
      <c r="Y104" s="10"/>
      <c r="Z104" s="10"/>
      <c r="AA104" s="10"/>
      <c r="AB104" s="10"/>
      <c r="AC104" s="10"/>
      <c r="AD104" s="10"/>
      <c r="AF104">
        <v>50</v>
      </c>
      <c r="AG104">
        <f t="shared" si="31"/>
        <v>0</v>
      </c>
      <c r="AH104">
        <f t="shared" si="33"/>
        <v>0</v>
      </c>
    </row>
    <row r="105" spans="2:34">
      <c r="B105">
        <f t="shared" si="18"/>
        <v>0</v>
      </c>
      <c r="C105" s="52">
        <f t="shared" si="19"/>
        <v>0</v>
      </c>
      <c r="D105" s="54">
        <f t="shared" si="32"/>
        <v>0</v>
      </c>
      <c r="E105" s="52">
        <f t="shared" si="20"/>
        <v>0</v>
      </c>
      <c r="F105" s="54">
        <f t="shared" si="34"/>
        <v>0</v>
      </c>
      <c r="G105" s="18">
        <f t="shared" si="21"/>
        <v>0</v>
      </c>
      <c r="H105" s="19">
        <f t="shared" si="22"/>
        <v>0</v>
      </c>
      <c r="I105" s="68">
        <f t="shared" si="23"/>
        <v>0</v>
      </c>
      <c r="J105" s="19">
        <f t="shared" si="24"/>
        <v>0</v>
      </c>
      <c r="K105" s="63"/>
      <c r="L105" s="63">
        <f t="shared" si="25"/>
        <v>0</v>
      </c>
      <c r="M105" s="63"/>
      <c r="N105" s="34">
        <f t="shared" si="26"/>
        <v>0</v>
      </c>
      <c r="O105" s="46">
        <f t="shared" si="27"/>
        <v>0</v>
      </c>
      <c r="P105" s="123"/>
      <c r="R105" s="1">
        <f t="shared" si="35"/>
        <v>0</v>
      </c>
      <c r="S105" s="49">
        <f t="shared" si="28"/>
        <v>0</v>
      </c>
      <c r="T105" s="1">
        <f t="shared" si="29"/>
        <v>0</v>
      </c>
      <c r="U105">
        <f t="shared" si="30"/>
        <v>0</v>
      </c>
      <c r="V105" s="10"/>
      <c r="W105" s="10"/>
      <c r="X105" s="10"/>
      <c r="Y105" s="10"/>
      <c r="Z105" s="10"/>
      <c r="AA105" s="10"/>
      <c r="AB105" s="10"/>
      <c r="AC105" s="10"/>
      <c r="AD105" s="10"/>
      <c r="AF105">
        <v>50</v>
      </c>
      <c r="AG105">
        <f t="shared" si="31"/>
        <v>0</v>
      </c>
      <c r="AH105">
        <f t="shared" si="33"/>
        <v>0</v>
      </c>
    </row>
    <row r="106" spans="2:34">
      <c r="B106">
        <f t="shared" si="18"/>
        <v>0</v>
      </c>
      <c r="C106" s="52">
        <f t="shared" si="19"/>
        <v>0</v>
      </c>
      <c r="D106" s="54">
        <f t="shared" si="32"/>
        <v>0</v>
      </c>
      <c r="E106" s="52">
        <f t="shared" si="20"/>
        <v>0</v>
      </c>
      <c r="F106" s="54">
        <f t="shared" si="34"/>
        <v>0</v>
      </c>
      <c r="G106" s="18">
        <f t="shared" si="21"/>
        <v>0</v>
      </c>
      <c r="H106" s="19">
        <f t="shared" si="22"/>
        <v>0</v>
      </c>
      <c r="I106" s="68">
        <f t="shared" si="23"/>
        <v>0</v>
      </c>
      <c r="J106" s="19">
        <f t="shared" si="24"/>
        <v>0</v>
      </c>
      <c r="K106" s="63"/>
      <c r="L106" s="63">
        <f t="shared" si="25"/>
        <v>0</v>
      </c>
      <c r="M106" s="63"/>
      <c r="N106" s="34">
        <f t="shared" si="26"/>
        <v>0</v>
      </c>
      <c r="O106" s="46">
        <f t="shared" si="27"/>
        <v>0</v>
      </c>
      <c r="P106" s="123"/>
      <c r="R106" s="1">
        <f t="shared" si="35"/>
        <v>0</v>
      </c>
      <c r="S106" s="49">
        <f t="shared" si="28"/>
        <v>0</v>
      </c>
      <c r="T106" s="1">
        <f t="shared" si="29"/>
        <v>0</v>
      </c>
      <c r="U106">
        <f t="shared" si="30"/>
        <v>0</v>
      </c>
      <c r="V106" s="10"/>
      <c r="W106" s="10"/>
      <c r="X106" s="10"/>
      <c r="Y106" s="10"/>
      <c r="Z106" s="10"/>
      <c r="AA106" s="10"/>
      <c r="AB106" s="10"/>
      <c r="AC106" s="10"/>
      <c r="AD106" s="10"/>
      <c r="AF106">
        <v>50</v>
      </c>
      <c r="AG106">
        <f t="shared" si="31"/>
        <v>0</v>
      </c>
      <c r="AH106">
        <f t="shared" si="33"/>
        <v>0</v>
      </c>
    </row>
    <row r="107" spans="2:34">
      <c r="B107">
        <f t="shared" si="18"/>
        <v>0</v>
      </c>
      <c r="C107" s="52">
        <f t="shared" si="19"/>
        <v>0</v>
      </c>
      <c r="D107" s="54">
        <f t="shared" si="32"/>
        <v>0</v>
      </c>
      <c r="E107" s="52">
        <f t="shared" si="20"/>
        <v>0</v>
      </c>
      <c r="F107" s="54">
        <f t="shared" si="34"/>
        <v>0</v>
      </c>
      <c r="G107" s="18">
        <f t="shared" si="21"/>
        <v>0</v>
      </c>
      <c r="H107" s="19">
        <f t="shared" si="22"/>
        <v>0</v>
      </c>
      <c r="I107" s="68">
        <f t="shared" si="23"/>
        <v>0</v>
      </c>
      <c r="J107" s="19">
        <f t="shared" si="24"/>
        <v>0</v>
      </c>
      <c r="K107" s="63"/>
      <c r="L107" s="63">
        <f t="shared" si="25"/>
        <v>0</v>
      </c>
      <c r="M107" s="63"/>
      <c r="N107" s="34">
        <f t="shared" si="26"/>
        <v>0</v>
      </c>
      <c r="O107" s="46">
        <f t="shared" si="27"/>
        <v>0</v>
      </c>
      <c r="P107" s="123"/>
      <c r="R107" s="1">
        <f t="shared" si="35"/>
        <v>0</v>
      </c>
      <c r="S107" s="49">
        <f t="shared" si="28"/>
        <v>0</v>
      </c>
      <c r="T107" s="1">
        <f t="shared" si="29"/>
        <v>0</v>
      </c>
      <c r="U107">
        <f t="shared" si="30"/>
        <v>0</v>
      </c>
      <c r="V107" s="10"/>
      <c r="W107" s="10"/>
      <c r="X107" s="10"/>
      <c r="Y107" s="10"/>
      <c r="Z107" s="10"/>
      <c r="AA107" s="10"/>
      <c r="AB107" s="10"/>
      <c r="AC107" s="10"/>
      <c r="AD107" s="10"/>
      <c r="AF107">
        <v>50</v>
      </c>
      <c r="AG107">
        <f t="shared" si="31"/>
        <v>0</v>
      </c>
      <c r="AH107">
        <f t="shared" si="33"/>
        <v>0</v>
      </c>
    </row>
    <row r="108" spans="2:34">
      <c r="B108">
        <f t="shared" si="18"/>
        <v>0</v>
      </c>
      <c r="C108" s="52">
        <f t="shared" si="19"/>
        <v>0</v>
      </c>
      <c r="D108" s="54">
        <f t="shared" si="32"/>
        <v>0</v>
      </c>
      <c r="E108" s="52">
        <f t="shared" si="20"/>
        <v>0</v>
      </c>
      <c r="F108" s="54">
        <f t="shared" si="34"/>
        <v>0</v>
      </c>
      <c r="G108" s="18">
        <f t="shared" si="21"/>
        <v>0</v>
      </c>
      <c r="H108" s="19">
        <f t="shared" si="22"/>
        <v>0</v>
      </c>
      <c r="I108" s="68">
        <f t="shared" si="23"/>
        <v>0</v>
      </c>
      <c r="J108" s="19">
        <f t="shared" si="24"/>
        <v>0</v>
      </c>
      <c r="K108" s="63"/>
      <c r="L108" s="63">
        <f t="shared" si="25"/>
        <v>0</v>
      </c>
      <c r="M108" s="63"/>
      <c r="N108" s="34">
        <f t="shared" si="26"/>
        <v>0</v>
      </c>
      <c r="O108" s="46">
        <f t="shared" si="27"/>
        <v>0</v>
      </c>
      <c r="P108" s="123"/>
      <c r="R108" s="1">
        <f t="shared" si="35"/>
        <v>0</v>
      </c>
      <c r="S108" s="49">
        <f t="shared" si="28"/>
        <v>0</v>
      </c>
      <c r="T108" s="1">
        <f t="shared" si="29"/>
        <v>0</v>
      </c>
      <c r="U108">
        <f t="shared" si="30"/>
        <v>0</v>
      </c>
      <c r="V108" s="10"/>
      <c r="W108" s="10"/>
      <c r="X108" s="10"/>
      <c r="Y108" s="10"/>
      <c r="Z108" s="10"/>
      <c r="AA108" s="10"/>
      <c r="AB108" s="10"/>
      <c r="AC108" s="10"/>
      <c r="AD108" s="10"/>
      <c r="AF108">
        <v>50</v>
      </c>
      <c r="AG108">
        <f t="shared" si="31"/>
        <v>0</v>
      </c>
      <c r="AH108">
        <f t="shared" si="33"/>
        <v>0</v>
      </c>
    </row>
    <row r="109" spans="2:34">
      <c r="B109">
        <f t="shared" si="18"/>
        <v>0</v>
      </c>
      <c r="C109" s="52">
        <f t="shared" si="19"/>
        <v>0</v>
      </c>
      <c r="D109" s="54">
        <f t="shared" si="32"/>
        <v>0</v>
      </c>
      <c r="E109" s="52">
        <f t="shared" si="20"/>
        <v>0</v>
      </c>
      <c r="F109" s="54">
        <f t="shared" si="34"/>
        <v>0</v>
      </c>
      <c r="G109" s="18">
        <f t="shared" si="21"/>
        <v>0</v>
      </c>
      <c r="H109" s="19">
        <f t="shared" si="22"/>
        <v>0</v>
      </c>
      <c r="I109" s="68">
        <f t="shared" si="23"/>
        <v>0</v>
      </c>
      <c r="J109" s="19">
        <f t="shared" si="24"/>
        <v>0</v>
      </c>
      <c r="K109" s="63"/>
      <c r="L109" s="63">
        <f t="shared" si="25"/>
        <v>0</v>
      </c>
      <c r="M109" s="63"/>
      <c r="N109" s="34">
        <f t="shared" si="26"/>
        <v>0</v>
      </c>
      <c r="O109" s="46">
        <f t="shared" si="27"/>
        <v>0</v>
      </c>
      <c r="P109" s="123"/>
      <c r="R109" s="1">
        <f t="shared" si="35"/>
        <v>0</v>
      </c>
      <c r="S109" s="49">
        <f t="shared" si="28"/>
        <v>0</v>
      </c>
      <c r="T109" s="1">
        <f t="shared" si="29"/>
        <v>0</v>
      </c>
      <c r="U109">
        <f t="shared" si="30"/>
        <v>0</v>
      </c>
      <c r="V109" s="10"/>
      <c r="W109" s="10"/>
      <c r="X109" s="10"/>
      <c r="Y109" s="10"/>
      <c r="Z109" s="10"/>
      <c r="AA109" s="10"/>
      <c r="AB109" s="10"/>
      <c r="AC109" s="10"/>
      <c r="AD109" s="10"/>
      <c r="AF109">
        <v>50</v>
      </c>
      <c r="AG109">
        <f t="shared" si="31"/>
        <v>0</v>
      </c>
      <c r="AH109">
        <f t="shared" si="33"/>
        <v>0</v>
      </c>
    </row>
    <row r="110" spans="2:34">
      <c r="B110">
        <f t="shared" si="18"/>
        <v>0</v>
      </c>
      <c r="C110" s="52">
        <f t="shared" si="19"/>
        <v>0</v>
      </c>
      <c r="D110" s="54">
        <f t="shared" si="32"/>
        <v>0</v>
      </c>
      <c r="E110" s="52">
        <f t="shared" si="20"/>
        <v>0</v>
      </c>
      <c r="F110" s="54">
        <f t="shared" si="34"/>
        <v>0</v>
      </c>
      <c r="G110" s="18">
        <f t="shared" si="21"/>
        <v>0</v>
      </c>
      <c r="H110" s="19">
        <f t="shared" si="22"/>
        <v>0</v>
      </c>
      <c r="I110" s="68">
        <f t="shared" si="23"/>
        <v>0</v>
      </c>
      <c r="J110" s="19">
        <f t="shared" si="24"/>
        <v>0</v>
      </c>
      <c r="K110" s="63"/>
      <c r="L110" s="63">
        <f t="shared" si="25"/>
        <v>0</v>
      </c>
      <c r="M110" s="63"/>
      <c r="N110" s="34">
        <f t="shared" si="26"/>
        <v>0</v>
      </c>
      <c r="O110" s="46">
        <f t="shared" si="27"/>
        <v>0</v>
      </c>
      <c r="P110" s="123"/>
      <c r="R110" s="1">
        <f t="shared" si="35"/>
        <v>0</v>
      </c>
      <c r="S110" s="49">
        <f t="shared" si="28"/>
        <v>0</v>
      </c>
      <c r="T110" s="1">
        <f t="shared" si="29"/>
        <v>0</v>
      </c>
      <c r="U110">
        <f t="shared" si="30"/>
        <v>0</v>
      </c>
      <c r="V110" s="10"/>
      <c r="W110" s="10"/>
      <c r="X110" s="10"/>
      <c r="Y110" s="10"/>
      <c r="Z110" s="10"/>
      <c r="AA110" s="10"/>
      <c r="AB110" s="10"/>
      <c r="AC110" s="10"/>
      <c r="AD110" s="10"/>
      <c r="AF110">
        <v>50</v>
      </c>
      <c r="AG110">
        <f t="shared" si="31"/>
        <v>0</v>
      </c>
      <c r="AH110">
        <f t="shared" si="33"/>
        <v>0</v>
      </c>
    </row>
    <row r="111" spans="2:34">
      <c r="B111">
        <f t="shared" si="18"/>
        <v>0</v>
      </c>
      <c r="C111" s="52">
        <f t="shared" si="19"/>
        <v>0</v>
      </c>
      <c r="D111" s="54">
        <f t="shared" si="32"/>
        <v>0</v>
      </c>
      <c r="E111" s="52">
        <f t="shared" si="20"/>
        <v>0</v>
      </c>
      <c r="F111" s="54">
        <f t="shared" si="34"/>
        <v>0</v>
      </c>
      <c r="G111" s="18">
        <f t="shared" si="21"/>
        <v>0</v>
      </c>
      <c r="H111" s="19">
        <f t="shared" si="22"/>
        <v>0</v>
      </c>
      <c r="I111" s="68">
        <f t="shared" si="23"/>
        <v>0</v>
      </c>
      <c r="J111" s="19">
        <f t="shared" si="24"/>
        <v>0</v>
      </c>
      <c r="K111" s="63"/>
      <c r="L111" s="63">
        <f t="shared" si="25"/>
        <v>0</v>
      </c>
      <c r="M111" s="63"/>
      <c r="N111" s="34">
        <f t="shared" si="26"/>
        <v>0</v>
      </c>
      <c r="O111" s="46">
        <f t="shared" si="27"/>
        <v>0</v>
      </c>
      <c r="P111" s="123"/>
      <c r="R111" s="1">
        <f t="shared" si="35"/>
        <v>0</v>
      </c>
      <c r="S111" s="49">
        <f t="shared" si="28"/>
        <v>0</v>
      </c>
      <c r="T111" s="1">
        <f t="shared" si="29"/>
        <v>0</v>
      </c>
      <c r="U111">
        <f t="shared" si="30"/>
        <v>0</v>
      </c>
      <c r="V111" s="10"/>
      <c r="W111" s="10"/>
      <c r="X111" s="10"/>
      <c r="Y111" s="10"/>
      <c r="Z111" s="10"/>
      <c r="AA111" s="10"/>
      <c r="AB111" s="10"/>
      <c r="AC111" s="10"/>
      <c r="AD111" s="10"/>
      <c r="AF111">
        <v>50</v>
      </c>
      <c r="AG111">
        <f t="shared" si="31"/>
        <v>0</v>
      </c>
      <c r="AH111">
        <f t="shared" si="33"/>
        <v>0</v>
      </c>
    </row>
    <row r="112" spans="2:34">
      <c r="B112">
        <f t="shared" si="18"/>
        <v>0</v>
      </c>
      <c r="C112" s="52">
        <f t="shared" si="19"/>
        <v>0</v>
      </c>
      <c r="D112" s="54">
        <f t="shared" si="32"/>
        <v>0</v>
      </c>
      <c r="E112" s="52">
        <f t="shared" si="20"/>
        <v>0</v>
      </c>
      <c r="F112" s="54">
        <f t="shared" si="34"/>
        <v>0</v>
      </c>
      <c r="G112" s="18">
        <f t="shared" si="21"/>
        <v>0</v>
      </c>
      <c r="H112" s="19">
        <f t="shared" si="22"/>
        <v>0</v>
      </c>
      <c r="I112" s="68">
        <f t="shared" si="23"/>
        <v>0</v>
      </c>
      <c r="J112" s="19">
        <f t="shared" si="24"/>
        <v>0</v>
      </c>
      <c r="K112" s="63"/>
      <c r="L112" s="63">
        <f t="shared" si="25"/>
        <v>0</v>
      </c>
      <c r="M112" s="63"/>
      <c r="N112" s="34">
        <f t="shared" si="26"/>
        <v>0</v>
      </c>
      <c r="O112" s="46">
        <f t="shared" si="27"/>
        <v>0</v>
      </c>
      <c r="P112" s="123"/>
      <c r="R112" s="1">
        <f t="shared" si="35"/>
        <v>0</v>
      </c>
      <c r="S112" s="49">
        <f t="shared" si="28"/>
        <v>0</v>
      </c>
      <c r="T112" s="1">
        <f t="shared" si="29"/>
        <v>0</v>
      </c>
      <c r="U112">
        <f t="shared" si="30"/>
        <v>0</v>
      </c>
      <c r="V112" s="10"/>
      <c r="W112" s="10"/>
      <c r="X112" s="10"/>
      <c r="Y112" s="10"/>
      <c r="Z112" s="10"/>
      <c r="AA112" s="10"/>
      <c r="AB112" s="10"/>
      <c r="AC112" s="10"/>
      <c r="AD112" s="10"/>
      <c r="AF112">
        <v>50</v>
      </c>
      <c r="AG112">
        <f t="shared" si="31"/>
        <v>0</v>
      </c>
      <c r="AH112">
        <f t="shared" si="33"/>
        <v>0</v>
      </c>
    </row>
    <row r="113" spans="2:34">
      <c r="B113">
        <f t="shared" si="18"/>
        <v>0</v>
      </c>
      <c r="C113" s="52">
        <f t="shared" si="19"/>
        <v>0</v>
      </c>
      <c r="D113" s="54">
        <f t="shared" si="32"/>
        <v>0</v>
      </c>
      <c r="E113" s="52">
        <f t="shared" si="20"/>
        <v>0</v>
      </c>
      <c r="F113" s="54">
        <f t="shared" si="34"/>
        <v>0</v>
      </c>
      <c r="G113" s="18">
        <f t="shared" si="21"/>
        <v>0</v>
      </c>
      <c r="H113" s="19">
        <f t="shared" si="22"/>
        <v>0</v>
      </c>
      <c r="I113" s="68">
        <f t="shared" si="23"/>
        <v>0</v>
      </c>
      <c r="J113" s="19">
        <f t="shared" si="24"/>
        <v>0</v>
      </c>
      <c r="K113" s="63"/>
      <c r="L113" s="63">
        <f t="shared" si="25"/>
        <v>0</v>
      </c>
      <c r="M113" s="63"/>
      <c r="N113" s="34">
        <f t="shared" si="26"/>
        <v>0</v>
      </c>
      <c r="O113" s="46">
        <f t="shared" si="27"/>
        <v>0</v>
      </c>
      <c r="P113" s="123"/>
      <c r="R113" s="1">
        <f t="shared" si="35"/>
        <v>0</v>
      </c>
      <c r="S113" s="49">
        <f t="shared" si="28"/>
        <v>0</v>
      </c>
      <c r="T113" s="1">
        <f t="shared" si="29"/>
        <v>0</v>
      </c>
      <c r="U113">
        <f t="shared" si="30"/>
        <v>0</v>
      </c>
      <c r="V113" s="10"/>
      <c r="W113" s="10"/>
      <c r="X113" s="10"/>
      <c r="Y113" s="10"/>
      <c r="Z113" s="10"/>
      <c r="AA113" s="10"/>
      <c r="AB113" s="10"/>
      <c r="AC113" s="10"/>
      <c r="AD113" s="10"/>
      <c r="AF113">
        <v>50</v>
      </c>
      <c r="AG113">
        <f t="shared" si="31"/>
        <v>0</v>
      </c>
      <c r="AH113">
        <f t="shared" si="33"/>
        <v>0</v>
      </c>
    </row>
    <row r="114" spans="2:34">
      <c r="B114">
        <f t="shared" si="18"/>
        <v>0</v>
      </c>
      <c r="C114" s="52">
        <f t="shared" si="19"/>
        <v>0</v>
      </c>
      <c r="D114" s="54">
        <f t="shared" si="32"/>
        <v>0</v>
      </c>
      <c r="E114" s="52">
        <f t="shared" si="20"/>
        <v>0</v>
      </c>
      <c r="F114" s="54">
        <f t="shared" si="34"/>
        <v>0</v>
      </c>
      <c r="G114" s="18">
        <f t="shared" si="21"/>
        <v>0</v>
      </c>
      <c r="H114" s="19">
        <f t="shared" si="22"/>
        <v>0</v>
      </c>
      <c r="I114" s="68">
        <f t="shared" si="23"/>
        <v>0</v>
      </c>
      <c r="J114" s="19">
        <f t="shared" si="24"/>
        <v>0</v>
      </c>
      <c r="K114" s="63"/>
      <c r="L114" s="63">
        <f t="shared" si="25"/>
        <v>0</v>
      </c>
      <c r="M114" s="63"/>
      <c r="N114" s="34">
        <f t="shared" si="26"/>
        <v>0</v>
      </c>
      <c r="O114" s="46">
        <f t="shared" si="27"/>
        <v>0</v>
      </c>
      <c r="P114" s="123"/>
      <c r="R114" s="1">
        <f t="shared" si="35"/>
        <v>0</v>
      </c>
      <c r="S114" s="49">
        <f t="shared" si="28"/>
        <v>0</v>
      </c>
      <c r="T114" s="1">
        <f t="shared" si="29"/>
        <v>0</v>
      </c>
      <c r="U114">
        <f t="shared" si="30"/>
        <v>0</v>
      </c>
      <c r="V114" s="10"/>
      <c r="W114" s="10"/>
      <c r="X114" s="10"/>
      <c r="Y114" s="10"/>
      <c r="Z114" s="10"/>
      <c r="AA114" s="10"/>
      <c r="AB114" s="10"/>
      <c r="AC114" s="10"/>
      <c r="AD114" s="10"/>
      <c r="AF114">
        <v>50</v>
      </c>
      <c r="AG114">
        <f t="shared" si="31"/>
        <v>0</v>
      </c>
      <c r="AH114">
        <f t="shared" si="33"/>
        <v>0</v>
      </c>
    </row>
    <row r="115" spans="2:34">
      <c r="B115">
        <f t="shared" si="18"/>
        <v>0</v>
      </c>
      <c r="C115" s="52">
        <f t="shared" si="19"/>
        <v>0</v>
      </c>
      <c r="D115" s="54">
        <f t="shared" si="32"/>
        <v>0</v>
      </c>
      <c r="E115" s="52">
        <f t="shared" si="20"/>
        <v>0</v>
      </c>
      <c r="F115" s="54">
        <f t="shared" si="34"/>
        <v>0</v>
      </c>
      <c r="G115" s="18">
        <f t="shared" si="21"/>
        <v>0</v>
      </c>
      <c r="H115" s="19">
        <f t="shared" si="22"/>
        <v>0</v>
      </c>
      <c r="I115" s="68">
        <f t="shared" si="23"/>
        <v>0</v>
      </c>
      <c r="J115" s="19">
        <f t="shared" si="24"/>
        <v>0</v>
      </c>
      <c r="K115" s="63"/>
      <c r="L115" s="63">
        <f t="shared" si="25"/>
        <v>0</v>
      </c>
      <c r="M115" s="63"/>
      <c r="N115" s="34">
        <f t="shared" si="26"/>
        <v>0</v>
      </c>
      <c r="O115" s="46">
        <f t="shared" si="27"/>
        <v>0</v>
      </c>
      <c r="P115" s="123"/>
      <c r="R115" s="1">
        <f t="shared" si="35"/>
        <v>0</v>
      </c>
      <c r="S115" s="49">
        <f t="shared" si="28"/>
        <v>0</v>
      </c>
      <c r="T115" s="1">
        <f t="shared" si="29"/>
        <v>0</v>
      </c>
      <c r="U115">
        <f t="shared" si="30"/>
        <v>0</v>
      </c>
      <c r="V115" s="10"/>
      <c r="W115" s="10"/>
      <c r="X115" s="10"/>
      <c r="Y115" s="10"/>
      <c r="Z115" s="10"/>
      <c r="AA115" s="10"/>
      <c r="AB115" s="10"/>
      <c r="AC115" s="10"/>
      <c r="AD115" s="10"/>
      <c r="AF115">
        <v>50</v>
      </c>
      <c r="AG115">
        <f t="shared" si="31"/>
        <v>0</v>
      </c>
      <c r="AH115">
        <f t="shared" si="33"/>
        <v>0</v>
      </c>
    </row>
    <row r="116" spans="2:34">
      <c r="B116">
        <f t="shared" si="18"/>
        <v>0</v>
      </c>
      <c r="C116" s="52">
        <f t="shared" si="19"/>
        <v>0</v>
      </c>
      <c r="D116" s="54">
        <f t="shared" si="32"/>
        <v>0</v>
      </c>
      <c r="E116" s="52">
        <f t="shared" si="20"/>
        <v>0</v>
      </c>
      <c r="F116" s="54">
        <f t="shared" si="34"/>
        <v>0</v>
      </c>
      <c r="G116" s="18">
        <f t="shared" si="21"/>
        <v>0</v>
      </c>
      <c r="H116" s="19">
        <f t="shared" si="22"/>
        <v>0</v>
      </c>
      <c r="I116" s="68">
        <f t="shared" si="23"/>
        <v>0</v>
      </c>
      <c r="J116" s="19">
        <f t="shared" si="24"/>
        <v>0</v>
      </c>
      <c r="K116" s="63"/>
      <c r="L116" s="63">
        <f t="shared" si="25"/>
        <v>0</v>
      </c>
      <c r="M116" s="63"/>
      <c r="N116" s="34">
        <f t="shared" si="26"/>
        <v>0</v>
      </c>
      <c r="O116" s="46">
        <f t="shared" si="27"/>
        <v>0</v>
      </c>
      <c r="P116" s="123"/>
      <c r="R116" s="1">
        <f t="shared" si="35"/>
        <v>0</v>
      </c>
      <c r="S116" s="49">
        <f t="shared" si="28"/>
        <v>0</v>
      </c>
      <c r="T116" s="1">
        <f t="shared" si="29"/>
        <v>0</v>
      </c>
      <c r="U116">
        <f t="shared" si="30"/>
        <v>0</v>
      </c>
      <c r="V116" s="10"/>
      <c r="W116" s="10"/>
      <c r="X116" s="10"/>
      <c r="Y116" s="10"/>
      <c r="Z116" s="10"/>
      <c r="AA116" s="10"/>
      <c r="AB116" s="10"/>
      <c r="AC116" s="10"/>
      <c r="AD116" s="10"/>
      <c r="AF116">
        <v>50</v>
      </c>
      <c r="AG116">
        <f t="shared" si="31"/>
        <v>0</v>
      </c>
      <c r="AH116">
        <f t="shared" si="33"/>
        <v>0</v>
      </c>
    </row>
    <row r="117" spans="2:34">
      <c r="B117">
        <f t="shared" si="18"/>
        <v>0</v>
      </c>
      <c r="C117" s="52">
        <f t="shared" si="19"/>
        <v>0</v>
      </c>
      <c r="D117" s="54">
        <f t="shared" si="32"/>
        <v>0</v>
      </c>
      <c r="E117" s="52">
        <f t="shared" si="20"/>
        <v>0</v>
      </c>
      <c r="F117" s="54">
        <f t="shared" si="34"/>
        <v>0</v>
      </c>
      <c r="G117" s="18">
        <f t="shared" si="21"/>
        <v>0</v>
      </c>
      <c r="H117" s="19">
        <f t="shared" si="22"/>
        <v>0</v>
      </c>
      <c r="I117" s="68">
        <f t="shared" si="23"/>
        <v>0</v>
      </c>
      <c r="J117" s="19">
        <f t="shared" si="24"/>
        <v>0</v>
      </c>
      <c r="K117" s="63"/>
      <c r="L117" s="63">
        <f t="shared" si="25"/>
        <v>0</v>
      </c>
      <c r="M117" s="63"/>
      <c r="N117" s="34">
        <f t="shared" si="26"/>
        <v>0</v>
      </c>
      <c r="O117" s="46">
        <f t="shared" si="27"/>
        <v>0</v>
      </c>
      <c r="P117" s="123"/>
      <c r="R117" s="1">
        <f t="shared" si="35"/>
        <v>0</v>
      </c>
      <c r="S117" s="49">
        <f t="shared" si="28"/>
        <v>0</v>
      </c>
      <c r="T117" s="1">
        <f t="shared" si="29"/>
        <v>0</v>
      </c>
      <c r="U117">
        <f t="shared" si="30"/>
        <v>0</v>
      </c>
      <c r="V117" s="10"/>
      <c r="W117" s="10"/>
      <c r="X117" s="10"/>
      <c r="Y117" s="10"/>
      <c r="Z117" s="10"/>
      <c r="AA117" s="10"/>
      <c r="AB117" s="10"/>
      <c r="AC117" s="10"/>
      <c r="AD117" s="10"/>
      <c r="AF117">
        <v>50</v>
      </c>
      <c r="AG117">
        <f t="shared" si="31"/>
        <v>0</v>
      </c>
      <c r="AH117">
        <f t="shared" si="33"/>
        <v>0</v>
      </c>
    </row>
    <row r="118" spans="2:34">
      <c r="B118">
        <f t="shared" si="18"/>
        <v>0</v>
      </c>
      <c r="C118" s="52">
        <f t="shared" si="19"/>
        <v>0</v>
      </c>
      <c r="D118" s="54">
        <f t="shared" si="32"/>
        <v>0</v>
      </c>
      <c r="E118" s="52">
        <f t="shared" si="20"/>
        <v>0</v>
      </c>
      <c r="F118" s="54">
        <f t="shared" si="34"/>
        <v>0</v>
      </c>
      <c r="G118" s="18">
        <f t="shared" si="21"/>
        <v>0</v>
      </c>
      <c r="H118" s="19">
        <f t="shared" si="22"/>
        <v>0</v>
      </c>
      <c r="I118" s="68">
        <f t="shared" si="23"/>
        <v>0</v>
      </c>
      <c r="J118" s="19">
        <f t="shared" si="24"/>
        <v>0</v>
      </c>
      <c r="K118" s="63"/>
      <c r="L118" s="63">
        <f t="shared" si="25"/>
        <v>0</v>
      </c>
      <c r="M118" s="63"/>
      <c r="N118" s="34">
        <f t="shared" si="26"/>
        <v>0</v>
      </c>
      <c r="O118" s="46">
        <f t="shared" si="27"/>
        <v>0</v>
      </c>
      <c r="P118" s="123"/>
      <c r="R118" s="1">
        <f t="shared" si="35"/>
        <v>0</v>
      </c>
      <c r="S118" s="49">
        <f t="shared" si="28"/>
        <v>0</v>
      </c>
      <c r="T118" s="1">
        <f t="shared" si="29"/>
        <v>0</v>
      </c>
      <c r="U118">
        <f t="shared" si="30"/>
        <v>0</v>
      </c>
      <c r="V118" s="10"/>
      <c r="W118" s="10"/>
      <c r="X118" s="10"/>
      <c r="Y118" s="10"/>
      <c r="Z118" s="10"/>
      <c r="AA118" s="10"/>
      <c r="AB118" s="10"/>
      <c r="AC118" s="10"/>
      <c r="AD118" s="10"/>
      <c r="AF118">
        <v>50</v>
      </c>
      <c r="AG118">
        <f t="shared" si="31"/>
        <v>0</v>
      </c>
      <c r="AH118">
        <f t="shared" si="33"/>
        <v>0</v>
      </c>
    </row>
    <row r="119" spans="2:34">
      <c r="B119">
        <f t="shared" si="18"/>
        <v>0</v>
      </c>
      <c r="C119" s="52">
        <f t="shared" si="19"/>
        <v>0</v>
      </c>
      <c r="D119" s="54">
        <f t="shared" si="32"/>
        <v>0</v>
      </c>
      <c r="E119" s="52">
        <f t="shared" si="20"/>
        <v>0</v>
      </c>
      <c r="F119" s="54">
        <f t="shared" si="34"/>
        <v>0</v>
      </c>
      <c r="G119" s="18">
        <f t="shared" si="21"/>
        <v>0</v>
      </c>
      <c r="H119" s="19">
        <f t="shared" si="22"/>
        <v>0</v>
      </c>
      <c r="I119" s="68">
        <f t="shared" si="23"/>
        <v>0</v>
      </c>
      <c r="J119" s="19">
        <f t="shared" si="24"/>
        <v>0</v>
      </c>
      <c r="K119" s="63"/>
      <c r="L119" s="63">
        <f t="shared" si="25"/>
        <v>0</v>
      </c>
      <c r="M119" s="63"/>
      <c r="N119" s="34">
        <f t="shared" si="26"/>
        <v>0</v>
      </c>
      <c r="O119" s="46">
        <f t="shared" si="27"/>
        <v>0</v>
      </c>
      <c r="P119" s="123"/>
      <c r="R119" s="1">
        <f t="shared" si="35"/>
        <v>0</v>
      </c>
      <c r="S119" s="49">
        <f t="shared" si="28"/>
        <v>0</v>
      </c>
      <c r="T119" s="1">
        <f t="shared" si="29"/>
        <v>0</v>
      </c>
      <c r="U119">
        <f t="shared" si="30"/>
        <v>0</v>
      </c>
      <c r="V119" s="10"/>
      <c r="W119" s="10"/>
      <c r="X119" s="10"/>
      <c r="Y119" s="10"/>
      <c r="Z119" s="10"/>
      <c r="AA119" s="10"/>
      <c r="AB119" s="10"/>
      <c r="AC119" s="10"/>
      <c r="AD119" s="10"/>
      <c r="AF119">
        <v>50</v>
      </c>
      <c r="AG119">
        <f t="shared" si="31"/>
        <v>0</v>
      </c>
      <c r="AH119">
        <f t="shared" si="33"/>
        <v>0</v>
      </c>
    </row>
    <row r="120" spans="2:34">
      <c r="B120">
        <f t="shared" si="18"/>
        <v>0</v>
      </c>
      <c r="C120" s="52">
        <f t="shared" si="19"/>
        <v>0</v>
      </c>
      <c r="D120" s="54">
        <f t="shared" si="32"/>
        <v>0</v>
      </c>
      <c r="E120" s="52">
        <f t="shared" si="20"/>
        <v>0</v>
      </c>
      <c r="F120" s="54">
        <f t="shared" si="34"/>
        <v>0</v>
      </c>
      <c r="G120" s="18">
        <f t="shared" si="21"/>
        <v>0</v>
      </c>
      <c r="H120" s="19">
        <f t="shared" si="22"/>
        <v>0</v>
      </c>
      <c r="I120" s="68">
        <f t="shared" si="23"/>
        <v>0</v>
      </c>
      <c r="J120" s="19">
        <f t="shared" si="24"/>
        <v>0</v>
      </c>
      <c r="K120" s="63"/>
      <c r="L120" s="63">
        <f t="shared" si="25"/>
        <v>0</v>
      </c>
      <c r="M120" s="63"/>
      <c r="N120" s="34">
        <f t="shared" si="26"/>
        <v>0</v>
      </c>
      <c r="O120" s="46">
        <f t="shared" si="27"/>
        <v>0</v>
      </c>
      <c r="P120" s="123"/>
      <c r="R120" s="1">
        <f t="shared" si="35"/>
        <v>0</v>
      </c>
      <c r="S120" s="49">
        <f t="shared" si="28"/>
        <v>0</v>
      </c>
      <c r="T120" s="1">
        <f t="shared" si="29"/>
        <v>0</v>
      </c>
      <c r="U120">
        <f t="shared" si="30"/>
        <v>0</v>
      </c>
      <c r="V120" s="10"/>
      <c r="W120" s="10"/>
      <c r="X120" s="10"/>
      <c r="Y120" s="10"/>
      <c r="Z120" s="10"/>
      <c r="AA120" s="10"/>
      <c r="AB120" s="10"/>
      <c r="AC120" s="10"/>
      <c r="AD120" s="10"/>
      <c r="AF120">
        <v>50</v>
      </c>
      <c r="AG120">
        <f t="shared" si="31"/>
        <v>0</v>
      </c>
      <c r="AH120">
        <f t="shared" si="33"/>
        <v>0</v>
      </c>
    </row>
    <row r="121" spans="2:34">
      <c r="B121">
        <f t="shared" si="18"/>
        <v>0</v>
      </c>
      <c r="C121" s="52">
        <f t="shared" si="19"/>
        <v>0</v>
      </c>
      <c r="D121" s="54">
        <f t="shared" si="32"/>
        <v>0</v>
      </c>
      <c r="E121" s="52">
        <f t="shared" si="20"/>
        <v>0</v>
      </c>
      <c r="F121" s="54">
        <f t="shared" si="34"/>
        <v>0</v>
      </c>
      <c r="G121" s="18">
        <f t="shared" si="21"/>
        <v>0</v>
      </c>
      <c r="H121" s="19">
        <f t="shared" si="22"/>
        <v>0</v>
      </c>
      <c r="I121" s="68">
        <f t="shared" si="23"/>
        <v>0</v>
      </c>
      <c r="J121" s="19">
        <f t="shared" si="24"/>
        <v>0</v>
      </c>
      <c r="K121" s="63"/>
      <c r="L121" s="63">
        <f t="shared" si="25"/>
        <v>0</v>
      </c>
      <c r="M121" s="63"/>
      <c r="N121" s="34">
        <f t="shared" si="26"/>
        <v>0</v>
      </c>
      <c r="O121" s="46">
        <f t="shared" si="27"/>
        <v>0</v>
      </c>
      <c r="P121" s="123"/>
      <c r="R121" s="1">
        <f t="shared" si="35"/>
        <v>0</v>
      </c>
      <c r="S121" s="49">
        <f t="shared" si="28"/>
        <v>0</v>
      </c>
      <c r="T121" s="1">
        <f t="shared" si="29"/>
        <v>0</v>
      </c>
      <c r="U121">
        <f t="shared" si="30"/>
        <v>0</v>
      </c>
      <c r="V121" s="10"/>
      <c r="W121" s="10"/>
      <c r="X121" s="10"/>
      <c r="Y121" s="10"/>
      <c r="Z121" s="10"/>
      <c r="AA121" s="10"/>
      <c r="AB121" s="10"/>
      <c r="AC121" s="10"/>
      <c r="AD121" s="10"/>
      <c r="AF121">
        <v>50</v>
      </c>
      <c r="AG121">
        <f t="shared" si="31"/>
        <v>0</v>
      </c>
      <c r="AH121">
        <f t="shared" si="33"/>
        <v>0</v>
      </c>
    </row>
    <row r="122" spans="2:34">
      <c r="B122">
        <f t="shared" si="18"/>
        <v>0</v>
      </c>
      <c r="C122" s="52">
        <f t="shared" si="19"/>
        <v>0</v>
      </c>
      <c r="D122" s="54">
        <f t="shared" si="32"/>
        <v>0</v>
      </c>
      <c r="E122" s="52">
        <f t="shared" si="20"/>
        <v>0</v>
      </c>
      <c r="F122" s="54">
        <f t="shared" si="34"/>
        <v>0</v>
      </c>
      <c r="G122" s="18">
        <f t="shared" si="21"/>
        <v>0</v>
      </c>
      <c r="H122" s="19">
        <f t="shared" si="22"/>
        <v>0</v>
      </c>
      <c r="I122" s="68">
        <f t="shared" si="23"/>
        <v>0</v>
      </c>
      <c r="J122" s="19">
        <f t="shared" si="24"/>
        <v>0</v>
      </c>
      <c r="K122" s="63"/>
      <c r="L122" s="63">
        <f t="shared" si="25"/>
        <v>0</v>
      </c>
      <c r="M122" s="63"/>
      <c r="N122" s="34">
        <f t="shared" si="26"/>
        <v>0</v>
      </c>
      <c r="O122" s="46">
        <f t="shared" si="27"/>
        <v>0</v>
      </c>
      <c r="P122" s="123"/>
      <c r="R122" s="1">
        <f t="shared" si="35"/>
        <v>0</v>
      </c>
      <c r="S122" s="49">
        <f t="shared" si="28"/>
        <v>0</v>
      </c>
      <c r="T122" s="1">
        <f t="shared" si="29"/>
        <v>0</v>
      </c>
      <c r="U122">
        <f t="shared" si="30"/>
        <v>0</v>
      </c>
      <c r="V122" s="10"/>
      <c r="W122" s="10"/>
      <c r="X122" s="10"/>
      <c r="Y122" s="10"/>
      <c r="Z122" s="10"/>
      <c r="AA122" s="10"/>
      <c r="AB122" s="10"/>
      <c r="AC122" s="10"/>
      <c r="AD122" s="10"/>
      <c r="AF122">
        <v>50</v>
      </c>
      <c r="AG122">
        <f t="shared" si="31"/>
        <v>0</v>
      </c>
      <c r="AH122">
        <f t="shared" si="33"/>
        <v>0</v>
      </c>
    </row>
    <row r="123" spans="2:34">
      <c r="B123">
        <f t="shared" si="18"/>
        <v>0</v>
      </c>
      <c r="C123" s="52">
        <f t="shared" si="19"/>
        <v>0</v>
      </c>
      <c r="D123" s="54">
        <f t="shared" si="32"/>
        <v>0</v>
      </c>
      <c r="E123" s="52">
        <f t="shared" si="20"/>
        <v>0</v>
      </c>
      <c r="F123" s="54">
        <f t="shared" si="34"/>
        <v>0</v>
      </c>
      <c r="G123" s="18">
        <f t="shared" si="21"/>
        <v>0</v>
      </c>
      <c r="H123" s="19">
        <f t="shared" si="22"/>
        <v>0</v>
      </c>
      <c r="I123" s="68">
        <f t="shared" si="23"/>
        <v>0</v>
      </c>
      <c r="J123" s="19">
        <f t="shared" si="24"/>
        <v>0</v>
      </c>
      <c r="K123" s="63"/>
      <c r="L123" s="63">
        <f t="shared" si="25"/>
        <v>0</v>
      </c>
      <c r="M123" s="63"/>
      <c r="N123" s="34">
        <f t="shared" si="26"/>
        <v>0</v>
      </c>
      <c r="O123" s="46">
        <f t="shared" si="27"/>
        <v>0</v>
      </c>
      <c r="P123" s="123"/>
      <c r="R123" s="1">
        <f t="shared" si="35"/>
        <v>0</v>
      </c>
      <c r="S123" s="49">
        <f t="shared" si="28"/>
        <v>0</v>
      </c>
      <c r="T123" s="1">
        <f t="shared" si="29"/>
        <v>0</v>
      </c>
      <c r="U123">
        <f t="shared" si="30"/>
        <v>0</v>
      </c>
      <c r="V123" s="10"/>
      <c r="W123" s="10"/>
      <c r="X123" s="10"/>
      <c r="Y123" s="10"/>
      <c r="Z123" s="10"/>
      <c r="AA123" s="10"/>
      <c r="AB123" s="10"/>
      <c r="AC123" s="10"/>
      <c r="AD123" s="10"/>
      <c r="AF123">
        <v>50</v>
      </c>
      <c r="AG123">
        <f t="shared" si="31"/>
        <v>0</v>
      </c>
      <c r="AH123">
        <f t="shared" si="33"/>
        <v>0</v>
      </c>
    </row>
    <row r="124" spans="2:34">
      <c r="B124">
        <f t="shared" si="18"/>
        <v>0</v>
      </c>
      <c r="C124" s="52">
        <f t="shared" si="19"/>
        <v>0</v>
      </c>
      <c r="D124" s="54">
        <f t="shared" si="32"/>
        <v>0</v>
      </c>
      <c r="E124" s="52">
        <f t="shared" si="20"/>
        <v>0</v>
      </c>
      <c r="F124" s="54">
        <f t="shared" si="34"/>
        <v>0</v>
      </c>
      <c r="G124" s="18">
        <f t="shared" si="21"/>
        <v>0</v>
      </c>
      <c r="H124" s="19">
        <f t="shared" si="22"/>
        <v>0</v>
      </c>
      <c r="I124" s="68">
        <f t="shared" si="23"/>
        <v>0</v>
      </c>
      <c r="J124" s="19">
        <f t="shared" si="24"/>
        <v>0</v>
      </c>
      <c r="K124" s="63"/>
      <c r="L124" s="63">
        <f t="shared" si="25"/>
        <v>0</v>
      </c>
      <c r="M124" s="63"/>
      <c r="N124" s="34">
        <f t="shared" si="26"/>
        <v>0</v>
      </c>
      <c r="O124" s="46">
        <f t="shared" si="27"/>
        <v>0</v>
      </c>
      <c r="P124" s="123"/>
      <c r="R124" s="1">
        <f t="shared" si="35"/>
        <v>0</v>
      </c>
      <c r="S124" s="49">
        <f t="shared" si="28"/>
        <v>0</v>
      </c>
      <c r="T124" s="1">
        <f t="shared" si="29"/>
        <v>0</v>
      </c>
      <c r="U124">
        <f t="shared" si="30"/>
        <v>0</v>
      </c>
      <c r="V124" s="10"/>
      <c r="W124" s="10"/>
      <c r="X124" s="10"/>
      <c r="Y124" s="10"/>
      <c r="Z124" s="10"/>
      <c r="AA124" s="10"/>
      <c r="AB124" s="10"/>
      <c r="AC124" s="10"/>
      <c r="AD124" s="10"/>
      <c r="AF124">
        <v>50</v>
      </c>
      <c r="AG124">
        <f t="shared" si="31"/>
        <v>0</v>
      </c>
      <c r="AH124">
        <f t="shared" si="33"/>
        <v>0</v>
      </c>
    </row>
    <row r="125" spans="2:34">
      <c r="B125">
        <f t="shared" si="18"/>
        <v>0</v>
      </c>
      <c r="C125" s="52">
        <f t="shared" si="19"/>
        <v>0</v>
      </c>
      <c r="D125" s="54">
        <f t="shared" si="32"/>
        <v>0</v>
      </c>
      <c r="E125" s="52">
        <f t="shared" si="20"/>
        <v>0</v>
      </c>
      <c r="F125" s="54">
        <f t="shared" si="34"/>
        <v>0</v>
      </c>
      <c r="G125" s="18">
        <f t="shared" si="21"/>
        <v>0</v>
      </c>
      <c r="H125" s="19">
        <f t="shared" si="22"/>
        <v>0</v>
      </c>
      <c r="I125" s="68">
        <f t="shared" si="23"/>
        <v>0</v>
      </c>
      <c r="J125" s="19">
        <f t="shared" si="24"/>
        <v>0</v>
      </c>
      <c r="K125" s="63"/>
      <c r="L125" s="63">
        <f t="shared" si="25"/>
        <v>0</v>
      </c>
      <c r="M125" s="63"/>
      <c r="N125" s="34">
        <f t="shared" si="26"/>
        <v>0</v>
      </c>
      <c r="O125" s="46">
        <f t="shared" si="27"/>
        <v>0</v>
      </c>
      <c r="P125" s="123"/>
      <c r="R125" s="1">
        <f t="shared" si="35"/>
        <v>0</v>
      </c>
      <c r="S125" s="49">
        <f t="shared" si="28"/>
        <v>0</v>
      </c>
      <c r="T125" s="1">
        <f t="shared" si="29"/>
        <v>0</v>
      </c>
      <c r="U125">
        <f t="shared" si="30"/>
        <v>0</v>
      </c>
      <c r="V125" s="10"/>
      <c r="W125" s="10"/>
      <c r="X125" s="10"/>
      <c r="Y125" s="10"/>
      <c r="Z125" s="10"/>
      <c r="AA125" s="10"/>
      <c r="AB125" s="10"/>
      <c r="AC125" s="10"/>
      <c r="AD125" s="10"/>
      <c r="AF125">
        <v>50</v>
      </c>
      <c r="AG125">
        <f t="shared" si="31"/>
        <v>0</v>
      </c>
      <c r="AH125">
        <f t="shared" si="33"/>
        <v>0</v>
      </c>
    </row>
    <row r="126" spans="2:34">
      <c r="B126">
        <f t="shared" ref="B126:B175" si="36">IF(C126=0,0,B125+1)</f>
        <v>0</v>
      </c>
      <c r="C126" s="52">
        <f t="shared" ref="C126:C175" si="37">IF($R126=0,0,X126)</f>
        <v>0</v>
      </c>
      <c r="D126" s="54">
        <f t="shared" si="32"/>
        <v>0</v>
      </c>
      <c r="E126" s="52">
        <f t="shared" ref="E126:E175" si="38">IF(C126-C125&lt;0,0,C126-C125)</f>
        <v>0</v>
      </c>
      <c r="F126" s="54">
        <f t="shared" si="34"/>
        <v>0</v>
      </c>
      <c r="G126" s="18">
        <f t="shared" ref="G126:G175" si="39">IF(R126=0,0,F126/E126*500)</f>
        <v>0</v>
      </c>
      <c r="H126" s="19">
        <f t="shared" ref="H126:H175" si="40">IF(R126=0,0,2.8/(G126*60*24*60/500)^3)</f>
        <v>0</v>
      </c>
      <c r="I126" s="68">
        <f t="shared" ref="I126:I175" si="41">IF(R126=0,0,AA126)</f>
        <v>0</v>
      </c>
      <c r="J126" s="19">
        <f t="shared" ref="J126:J175" si="42">IF(R126=0,0,U126/(T126/60))</f>
        <v>0</v>
      </c>
      <c r="K126" s="63"/>
      <c r="L126" s="63">
        <f t="shared" ref="L126:L175" si="43">IF(R126=0,0,AC126)</f>
        <v>0</v>
      </c>
      <c r="M126" s="63"/>
      <c r="N126" s="34">
        <f t="shared" ref="N126:N175" si="44">IF(U126=0,0,E126/U126)</f>
        <v>0</v>
      </c>
      <c r="O126" s="46">
        <f t="shared" ref="O126:O175" si="45">IF(J126=0,0,H126/J126)</f>
        <v>0</v>
      </c>
      <c r="P126" s="123"/>
      <c r="R126" s="1">
        <f t="shared" si="35"/>
        <v>0</v>
      </c>
      <c r="S126" s="49">
        <f t="shared" ref="S126:S175" si="46">IF($R126=0,0,S125+U126)</f>
        <v>0</v>
      </c>
      <c r="T126" s="1">
        <f t="shared" ref="T126:T175" si="47">IF(R126=0,0,R126-R125)</f>
        <v>0</v>
      </c>
      <c r="U126">
        <f t="shared" ref="U126:U175" si="48">T126/60*AB126</f>
        <v>0</v>
      </c>
      <c r="V126" s="10"/>
      <c r="W126" s="10"/>
      <c r="X126" s="10"/>
      <c r="Y126" s="10"/>
      <c r="Z126" s="10"/>
      <c r="AA126" s="10"/>
      <c r="AB126" s="10"/>
      <c r="AC126" s="10"/>
      <c r="AD126" s="10"/>
      <c r="AF126">
        <v>50</v>
      </c>
      <c r="AG126">
        <f t="shared" ref="AG126:AG175" si="49">IF(V126=0,0,(V126-V125)/1000)</f>
        <v>0</v>
      </c>
      <c r="AH126">
        <f t="shared" si="33"/>
        <v>0</v>
      </c>
    </row>
    <row r="127" spans="2:34">
      <c r="B127">
        <f t="shared" si="36"/>
        <v>0</v>
      </c>
      <c r="C127" s="52">
        <f t="shared" si="37"/>
        <v>0</v>
      </c>
      <c r="D127" s="54">
        <f t="shared" si="32"/>
        <v>0</v>
      </c>
      <c r="E127" s="52">
        <f t="shared" si="38"/>
        <v>0</v>
      </c>
      <c r="F127" s="54">
        <f t="shared" si="34"/>
        <v>0</v>
      </c>
      <c r="G127" s="18">
        <f t="shared" si="39"/>
        <v>0</v>
      </c>
      <c r="H127" s="19">
        <f t="shared" si="40"/>
        <v>0</v>
      </c>
      <c r="I127" s="68">
        <f t="shared" si="41"/>
        <v>0</v>
      </c>
      <c r="J127" s="19">
        <f t="shared" si="42"/>
        <v>0</v>
      </c>
      <c r="K127" s="63"/>
      <c r="L127" s="63">
        <f t="shared" si="43"/>
        <v>0</v>
      </c>
      <c r="M127" s="63"/>
      <c r="N127" s="34">
        <f t="shared" si="44"/>
        <v>0</v>
      </c>
      <c r="O127" s="46">
        <f t="shared" si="45"/>
        <v>0</v>
      </c>
      <c r="P127" s="123"/>
      <c r="R127" s="1">
        <f t="shared" si="35"/>
        <v>0</v>
      </c>
      <c r="S127" s="49">
        <f t="shared" si="46"/>
        <v>0</v>
      </c>
      <c r="T127" s="1">
        <f t="shared" si="47"/>
        <v>0</v>
      </c>
      <c r="U127">
        <f t="shared" si="48"/>
        <v>0</v>
      </c>
      <c r="V127" s="10"/>
      <c r="W127" s="10"/>
      <c r="X127" s="10"/>
      <c r="Y127" s="10"/>
      <c r="Z127" s="10"/>
      <c r="AA127" s="10"/>
      <c r="AB127" s="10"/>
      <c r="AC127" s="10"/>
      <c r="AD127" s="10"/>
      <c r="AF127">
        <v>50</v>
      </c>
      <c r="AG127">
        <f t="shared" si="49"/>
        <v>0</v>
      </c>
      <c r="AH127">
        <f t="shared" si="33"/>
        <v>0</v>
      </c>
    </row>
    <row r="128" spans="2:34">
      <c r="B128">
        <f t="shared" si="36"/>
        <v>0</v>
      </c>
      <c r="C128" s="52">
        <f t="shared" si="37"/>
        <v>0</v>
      </c>
      <c r="D128" s="54">
        <f t="shared" si="32"/>
        <v>0</v>
      </c>
      <c r="E128" s="52">
        <f t="shared" si="38"/>
        <v>0</v>
      </c>
      <c r="F128" s="54">
        <f t="shared" si="34"/>
        <v>0</v>
      </c>
      <c r="G128" s="18">
        <f t="shared" si="39"/>
        <v>0</v>
      </c>
      <c r="H128" s="19">
        <f t="shared" si="40"/>
        <v>0</v>
      </c>
      <c r="I128" s="68">
        <f t="shared" si="41"/>
        <v>0</v>
      </c>
      <c r="J128" s="19">
        <f t="shared" si="42"/>
        <v>0</v>
      </c>
      <c r="K128" s="63"/>
      <c r="L128" s="63">
        <f t="shared" si="43"/>
        <v>0</v>
      </c>
      <c r="M128" s="63"/>
      <c r="N128" s="34">
        <f t="shared" si="44"/>
        <v>0</v>
      </c>
      <c r="O128" s="46">
        <f t="shared" si="45"/>
        <v>0</v>
      </c>
      <c r="P128" s="123"/>
      <c r="R128" s="1">
        <f t="shared" si="35"/>
        <v>0</v>
      </c>
      <c r="S128" s="49">
        <f t="shared" si="46"/>
        <v>0</v>
      </c>
      <c r="T128" s="1">
        <f t="shared" si="47"/>
        <v>0</v>
      </c>
      <c r="U128">
        <f t="shared" si="48"/>
        <v>0</v>
      </c>
      <c r="V128" s="10"/>
      <c r="W128" s="10"/>
      <c r="X128" s="10"/>
      <c r="Y128" s="10"/>
      <c r="Z128" s="10"/>
      <c r="AA128" s="10"/>
      <c r="AB128" s="10"/>
      <c r="AC128" s="10"/>
      <c r="AD128" s="10"/>
      <c r="AF128">
        <v>50</v>
      </c>
      <c r="AG128">
        <f t="shared" si="49"/>
        <v>0</v>
      </c>
      <c r="AH128">
        <f t="shared" si="33"/>
        <v>0</v>
      </c>
    </row>
    <row r="129" spans="2:34">
      <c r="B129">
        <f t="shared" si="36"/>
        <v>0</v>
      </c>
      <c r="C129" s="52">
        <f t="shared" si="37"/>
        <v>0</v>
      </c>
      <c r="D129" s="54">
        <f t="shared" si="32"/>
        <v>0</v>
      </c>
      <c r="E129" s="52">
        <f t="shared" si="38"/>
        <v>0</v>
      </c>
      <c r="F129" s="54">
        <f t="shared" si="34"/>
        <v>0</v>
      </c>
      <c r="G129" s="18">
        <f t="shared" si="39"/>
        <v>0</v>
      </c>
      <c r="H129" s="19">
        <f t="shared" si="40"/>
        <v>0</v>
      </c>
      <c r="I129" s="68">
        <f t="shared" si="41"/>
        <v>0</v>
      </c>
      <c r="J129" s="19">
        <f t="shared" si="42"/>
        <v>0</v>
      </c>
      <c r="K129" s="63"/>
      <c r="L129" s="63">
        <f t="shared" si="43"/>
        <v>0</v>
      </c>
      <c r="M129" s="63"/>
      <c r="N129" s="34">
        <f t="shared" si="44"/>
        <v>0</v>
      </c>
      <c r="O129" s="46">
        <f t="shared" si="45"/>
        <v>0</v>
      </c>
      <c r="P129" s="123"/>
      <c r="R129" s="1">
        <f t="shared" si="35"/>
        <v>0</v>
      </c>
      <c r="S129" s="49">
        <f t="shared" si="46"/>
        <v>0</v>
      </c>
      <c r="T129" s="1">
        <f t="shared" si="47"/>
        <v>0</v>
      </c>
      <c r="U129">
        <f t="shared" si="48"/>
        <v>0</v>
      </c>
      <c r="V129" s="10"/>
      <c r="W129" s="10"/>
      <c r="X129" s="10"/>
      <c r="Y129" s="10"/>
      <c r="Z129" s="10"/>
      <c r="AA129" s="10"/>
      <c r="AB129" s="10"/>
      <c r="AC129" s="10"/>
      <c r="AD129" s="10"/>
      <c r="AF129">
        <v>50</v>
      </c>
      <c r="AG129">
        <f t="shared" si="49"/>
        <v>0</v>
      </c>
      <c r="AH129">
        <f t="shared" si="33"/>
        <v>0</v>
      </c>
    </row>
    <row r="130" spans="2:34">
      <c r="B130">
        <f t="shared" si="36"/>
        <v>0</v>
      </c>
      <c r="C130" s="52">
        <f t="shared" si="37"/>
        <v>0</v>
      </c>
      <c r="D130" s="54">
        <f t="shared" si="32"/>
        <v>0</v>
      </c>
      <c r="E130" s="52">
        <f t="shared" si="38"/>
        <v>0</v>
      </c>
      <c r="F130" s="54">
        <f t="shared" si="34"/>
        <v>0</v>
      </c>
      <c r="G130" s="18">
        <f t="shared" si="39"/>
        <v>0</v>
      </c>
      <c r="H130" s="19">
        <f t="shared" si="40"/>
        <v>0</v>
      </c>
      <c r="I130" s="68">
        <f t="shared" si="41"/>
        <v>0</v>
      </c>
      <c r="J130" s="19">
        <f t="shared" si="42"/>
        <v>0</v>
      </c>
      <c r="K130" s="63"/>
      <c r="L130" s="63">
        <f t="shared" si="43"/>
        <v>0</v>
      </c>
      <c r="M130" s="63"/>
      <c r="N130" s="34">
        <f t="shared" si="44"/>
        <v>0</v>
      </c>
      <c r="O130" s="46">
        <f t="shared" si="45"/>
        <v>0</v>
      </c>
      <c r="P130" s="123"/>
      <c r="R130" s="1">
        <f t="shared" si="35"/>
        <v>0</v>
      </c>
      <c r="S130" s="49">
        <f t="shared" si="46"/>
        <v>0</v>
      </c>
      <c r="T130" s="1">
        <f t="shared" si="47"/>
        <v>0</v>
      </c>
      <c r="U130">
        <f t="shared" si="48"/>
        <v>0</v>
      </c>
      <c r="V130" s="10"/>
      <c r="W130" s="10"/>
      <c r="X130" s="10"/>
      <c r="Y130" s="10"/>
      <c r="Z130" s="10"/>
      <c r="AA130" s="10"/>
      <c r="AB130" s="10"/>
      <c r="AC130" s="10"/>
      <c r="AD130" s="10"/>
      <c r="AF130">
        <v>50</v>
      </c>
      <c r="AG130">
        <f t="shared" si="49"/>
        <v>0</v>
      </c>
      <c r="AH130">
        <f t="shared" si="33"/>
        <v>0</v>
      </c>
    </row>
    <row r="131" spans="2:34">
      <c r="B131">
        <f t="shared" si="36"/>
        <v>0</v>
      </c>
      <c r="C131" s="52">
        <f t="shared" si="37"/>
        <v>0</v>
      </c>
      <c r="D131" s="54">
        <f t="shared" si="32"/>
        <v>0</v>
      </c>
      <c r="E131" s="52">
        <f t="shared" si="38"/>
        <v>0</v>
      </c>
      <c r="F131" s="54">
        <f t="shared" si="34"/>
        <v>0</v>
      </c>
      <c r="G131" s="18">
        <f t="shared" si="39"/>
        <v>0</v>
      </c>
      <c r="H131" s="19">
        <f t="shared" si="40"/>
        <v>0</v>
      </c>
      <c r="I131" s="68">
        <f t="shared" si="41"/>
        <v>0</v>
      </c>
      <c r="J131" s="19">
        <f t="shared" si="42"/>
        <v>0</v>
      </c>
      <c r="K131" s="63"/>
      <c r="L131" s="63">
        <f t="shared" si="43"/>
        <v>0</v>
      </c>
      <c r="M131" s="63"/>
      <c r="N131" s="34">
        <f t="shared" si="44"/>
        <v>0</v>
      </c>
      <c r="O131" s="46">
        <f t="shared" si="45"/>
        <v>0</v>
      </c>
      <c r="P131" s="123"/>
      <c r="R131" s="1">
        <f t="shared" si="35"/>
        <v>0</v>
      </c>
      <c r="S131" s="49">
        <f t="shared" si="46"/>
        <v>0</v>
      </c>
      <c r="T131" s="1">
        <f t="shared" si="47"/>
        <v>0</v>
      </c>
      <c r="U131">
        <f t="shared" si="48"/>
        <v>0</v>
      </c>
      <c r="V131" s="10"/>
      <c r="W131" s="10"/>
      <c r="X131" s="10"/>
      <c r="Y131" s="10"/>
      <c r="Z131" s="10"/>
      <c r="AA131" s="10"/>
      <c r="AB131" s="10"/>
      <c r="AC131" s="10"/>
      <c r="AD131" s="10"/>
      <c r="AF131">
        <v>50</v>
      </c>
      <c r="AG131">
        <f t="shared" si="49"/>
        <v>0</v>
      </c>
      <c r="AH131">
        <f t="shared" si="33"/>
        <v>0</v>
      </c>
    </row>
    <row r="132" spans="2:34">
      <c r="B132">
        <f t="shared" si="36"/>
        <v>0</v>
      </c>
      <c r="C132" s="52">
        <f t="shared" si="37"/>
        <v>0</v>
      </c>
      <c r="D132" s="54">
        <f t="shared" si="32"/>
        <v>0</v>
      </c>
      <c r="E132" s="52">
        <f t="shared" si="38"/>
        <v>0</v>
      </c>
      <c r="F132" s="54">
        <f t="shared" si="34"/>
        <v>0</v>
      </c>
      <c r="G132" s="18">
        <f t="shared" si="39"/>
        <v>0</v>
      </c>
      <c r="H132" s="19">
        <f t="shared" si="40"/>
        <v>0</v>
      </c>
      <c r="I132" s="68">
        <f t="shared" si="41"/>
        <v>0</v>
      </c>
      <c r="J132" s="19">
        <f t="shared" si="42"/>
        <v>0</v>
      </c>
      <c r="K132" s="63"/>
      <c r="L132" s="63">
        <f t="shared" si="43"/>
        <v>0</v>
      </c>
      <c r="M132" s="63"/>
      <c r="N132" s="34">
        <f t="shared" si="44"/>
        <v>0</v>
      </c>
      <c r="O132" s="46">
        <f t="shared" si="45"/>
        <v>0</v>
      </c>
      <c r="P132" s="123"/>
      <c r="R132" s="1">
        <f t="shared" si="35"/>
        <v>0</v>
      </c>
      <c r="S132" s="49">
        <f t="shared" si="46"/>
        <v>0</v>
      </c>
      <c r="T132" s="1">
        <f t="shared" si="47"/>
        <v>0</v>
      </c>
      <c r="U132">
        <f t="shared" si="48"/>
        <v>0</v>
      </c>
      <c r="V132" s="10"/>
      <c r="W132" s="10"/>
      <c r="X132" s="10"/>
      <c r="Y132" s="10"/>
      <c r="Z132" s="10"/>
      <c r="AA132" s="10"/>
      <c r="AB132" s="10"/>
      <c r="AC132" s="10"/>
      <c r="AD132" s="10"/>
      <c r="AF132">
        <v>50</v>
      </c>
      <c r="AG132">
        <f t="shared" si="49"/>
        <v>0</v>
      </c>
      <c r="AH132">
        <f t="shared" si="33"/>
        <v>0</v>
      </c>
    </row>
    <row r="133" spans="2:34">
      <c r="B133">
        <f t="shared" si="36"/>
        <v>0</v>
      </c>
      <c r="C133" s="52">
        <f t="shared" si="37"/>
        <v>0</v>
      </c>
      <c r="D133" s="54">
        <f t="shared" si="32"/>
        <v>0</v>
      </c>
      <c r="E133" s="52">
        <f t="shared" si="38"/>
        <v>0</v>
      </c>
      <c r="F133" s="54">
        <f t="shared" si="34"/>
        <v>0</v>
      </c>
      <c r="G133" s="18">
        <f t="shared" si="39"/>
        <v>0</v>
      </c>
      <c r="H133" s="19">
        <f t="shared" si="40"/>
        <v>0</v>
      </c>
      <c r="I133" s="68">
        <f t="shared" si="41"/>
        <v>0</v>
      </c>
      <c r="J133" s="19">
        <f t="shared" si="42"/>
        <v>0</v>
      </c>
      <c r="K133" s="63"/>
      <c r="L133" s="63">
        <f t="shared" si="43"/>
        <v>0</v>
      </c>
      <c r="M133" s="63"/>
      <c r="N133" s="34">
        <f t="shared" si="44"/>
        <v>0</v>
      </c>
      <c r="O133" s="46">
        <f t="shared" si="45"/>
        <v>0</v>
      </c>
      <c r="P133" s="123"/>
      <c r="R133" s="1">
        <f t="shared" si="35"/>
        <v>0</v>
      </c>
      <c r="S133" s="49">
        <f t="shared" si="46"/>
        <v>0</v>
      </c>
      <c r="T133" s="1">
        <f t="shared" si="47"/>
        <v>0</v>
      </c>
      <c r="U133">
        <f t="shared" si="48"/>
        <v>0</v>
      </c>
      <c r="V133" s="10"/>
      <c r="W133" s="10"/>
      <c r="X133" s="10"/>
      <c r="Y133" s="10"/>
      <c r="Z133" s="10"/>
      <c r="AA133" s="10"/>
      <c r="AB133" s="10"/>
      <c r="AC133" s="10"/>
      <c r="AD133" s="10"/>
      <c r="AF133">
        <v>50</v>
      </c>
      <c r="AG133">
        <f t="shared" si="49"/>
        <v>0</v>
      </c>
      <c r="AH133">
        <f t="shared" si="33"/>
        <v>0</v>
      </c>
    </row>
    <row r="134" spans="2:34">
      <c r="B134">
        <f t="shared" si="36"/>
        <v>0</v>
      </c>
      <c r="C134" s="52">
        <f t="shared" si="37"/>
        <v>0</v>
      </c>
      <c r="D134" s="54">
        <f t="shared" si="32"/>
        <v>0</v>
      </c>
      <c r="E134" s="52">
        <f t="shared" si="38"/>
        <v>0</v>
      </c>
      <c r="F134" s="54">
        <f t="shared" si="34"/>
        <v>0</v>
      </c>
      <c r="G134" s="18">
        <f t="shared" si="39"/>
        <v>0</v>
      </c>
      <c r="H134" s="19">
        <f t="shared" si="40"/>
        <v>0</v>
      </c>
      <c r="I134" s="68">
        <f t="shared" si="41"/>
        <v>0</v>
      </c>
      <c r="J134" s="19">
        <f t="shared" si="42"/>
        <v>0</v>
      </c>
      <c r="K134" s="63"/>
      <c r="L134" s="63">
        <f t="shared" si="43"/>
        <v>0</v>
      </c>
      <c r="M134" s="63"/>
      <c r="N134" s="34">
        <f t="shared" si="44"/>
        <v>0</v>
      </c>
      <c r="O134" s="46">
        <f t="shared" si="45"/>
        <v>0</v>
      </c>
      <c r="P134" s="123"/>
      <c r="R134" s="1">
        <f t="shared" si="35"/>
        <v>0</v>
      </c>
      <c r="S134" s="49">
        <f t="shared" si="46"/>
        <v>0</v>
      </c>
      <c r="T134" s="1">
        <f t="shared" si="47"/>
        <v>0</v>
      </c>
      <c r="U134">
        <f t="shared" si="48"/>
        <v>0</v>
      </c>
      <c r="V134" s="10"/>
      <c r="W134" s="10"/>
      <c r="X134" s="10"/>
      <c r="Y134" s="10"/>
      <c r="Z134" s="10"/>
      <c r="AA134" s="10"/>
      <c r="AB134" s="10"/>
      <c r="AC134" s="10"/>
      <c r="AD134" s="10"/>
      <c r="AF134">
        <v>50</v>
      </c>
      <c r="AG134">
        <f t="shared" si="49"/>
        <v>0</v>
      </c>
      <c r="AH134">
        <f t="shared" si="33"/>
        <v>0</v>
      </c>
    </row>
    <row r="135" spans="2:34">
      <c r="B135">
        <f t="shared" si="36"/>
        <v>0</v>
      </c>
      <c r="C135" s="52">
        <f t="shared" si="37"/>
        <v>0</v>
      </c>
      <c r="D135" s="54">
        <f t="shared" si="32"/>
        <v>0</v>
      </c>
      <c r="E135" s="52">
        <f t="shared" si="38"/>
        <v>0</v>
      </c>
      <c r="F135" s="54">
        <f t="shared" si="34"/>
        <v>0</v>
      </c>
      <c r="G135" s="18">
        <f t="shared" si="39"/>
        <v>0</v>
      </c>
      <c r="H135" s="19">
        <f t="shared" si="40"/>
        <v>0</v>
      </c>
      <c r="I135" s="68">
        <f t="shared" si="41"/>
        <v>0</v>
      </c>
      <c r="J135" s="19">
        <f t="shared" si="42"/>
        <v>0</v>
      </c>
      <c r="K135" s="63"/>
      <c r="L135" s="63">
        <f t="shared" si="43"/>
        <v>0</v>
      </c>
      <c r="M135" s="63"/>
      <c r="N135" s="34">
        <f t="shared" si="44"/>
        <v>0</v>
      </c>
      <c r="O135" s="46">
        <f t="shared" si="45"/>
        <v>0</v>
      </c>
      <c r="P135" s="123"/>
      <c r="R135" s="1">
        <f t="shared" si="35"/>
        <v>0</v>
      </c>
      <c r="S135" s="49">
        <f t="shared" si="46"/>
        <v>0</v>
      </c>
      <c r="T135" s="1">
        <f t="shared" si="47"/>
        <v>0</v>
      </c>
      <c r="U135">
        <f t="shared" si="48"/>
        <v>0</v>
      </c>
      <c r="V135" s="10"/>
      <c r="W135" s="10"/>
      <c r="X135" s="10"/>
      <c r="Y135" s="10"/>
      <c r="Z135" s="10"/>
      <c r="AA135" s="10"/>
      <c r="AB135" s="10"/>
      <c r="AC135" s="10"/>
      <c r="AD135" s="10"/>
      <c r="AF135">
        <v>50</v>
      </c>
      <c r="AG135">
        <f t="shared" si="49"/>
        <v>0</v>
      </c>
      <c r="AH135">
        <f t="shared" si="33"/>
        <v>0</v>
      </c>
    </row>
    <row r="136" spans="2:34">
      <c r="B136">
        <f t="shared" si="36"/>
        <v>0</v>
      </c>
      <c r="C136" s="52">
        <f t="shared" si="37"/>
        <v>0</v>
      </c>
      <c r="D136" s="54">
        <f t="shared" si="32"/>
        <v>0</v>
      </c>
      <c r="E136" s="52">
        <f t="shared" si="38"/>
        <v>0</v>
      </c>
      <c r="F136" s="54">
        <f t="shared" si="34"/>
        <v>0</v>
      </c>
      <c r="G136" s="18">
        <f t="shared" si="39"/>
        <v>0</v>
      </c>
      <c r="H136" s="19">
        <f t="shared" si="40"/>
        <v>0</v>
      </c>
      <c r="I136" s="68">
        <f t="shared" si="41"/>
        <v>0</v>
      </c>
      <c r="J136" s="19">
        <f t="shared" si="42"/>
        <v>0</v>
      </c>
      <c r="K136" s="63"/>
      <c r="L136" s="63">
        <f t="shared" si="43"/>
        <v>0</v>
      </c>
      <c r="M136" s="63"/>
      <c r="N136" s="34">
        <f t="shared" si="44"/>
        <v>0</v>
      </c>
      <c r="O136" s="46">
        <f t="shared" si="45"/>
        <v>0</v>
      </c>
      <c r="P136" s="123"/>
      <c r="R136" s="1">
        <f t="shared" si="35"/>
        <v>0</v>
      </c>
      <c r="S136" s="49">
        <f t="shared" si="46"/>
        <v>0</v>
      </c>
      <c r="T136" s="1">
        <f t="shared" si="47"/>
        <v>0</v>
      </c>
      <c r="U136">
        <f t="shared" si="48"/>
        <v>0</v>
      </c>
      <c r="V136" s="10"/>
      <c r="W136" s="10"/>
      <c r="X136" s="10"/>
      <c r="Y136" s="10"/>
      <c r="Z136" s="10"/>
      <c r="AA136" s="10"/>
      <c r="AB136" s="10"/>
      <c r="AC136" s="10"/>
      <c r="AD136" s="10"/>
      <c r="AF136">
        <v>50</v>
      </c>
      <c r="AG136">
        <f t="shared" si="49"/>
        <v>0</v>
      </c>
      <c r="AH136">
        <f t="shared" si="33"/>
        <v>0</v>
      </c>
    </row>
    <row r="137" spans="2:34">
      <c r="B137">
        <f t="shared" si="36"/>
        <v>0</v>
      </c>
      <c r="C137" s="52">
        <f t="shared" si="37"/>
        <v>0</v>
      </c>
      <c r="D137" s="54">
        <f t="shared" si="32"/>
        <v>0</v>
      </c>
      <c r="E137" s="52">
        <f t="shared" si="38"/>
        <v>0</v>
      </c>
      <c r="F137" s="54">
        <f t="shared" si="34"/>
        <v>0</v>
      </c>
      <c r="G137" s="18">
        <f t="shared" si="39"/>
        <v>0</v>
      </c>
      <c r="H137" s="19">
        <f t="shared" si="40"/>
        <v>0</v>
      </c>
      <c r="I137" s="68">
        <f t="shared" si="41"/>
        <v>0</v>
      </c>
      <c r="J137" s="19">
        <f t="shared" si="42"/>
        <v>0</v>
      </c>
      <c r="K137" s="63"/>
      <c r="L137" s="63">
        <f t="shared" si="43"/>
        <v>0</v>
      </c>
      <c r="M137" s="63"/>
      <c r="N137" s="34">
        <f t="shared" si="44"/>
        <v>0</v>
      </c>
      <c r="O137" s="46">
        <f t="shared" si="45"/>
        <v>0</v>
      </c>
      <c r="P137" s="123"/>
      <c r="R137" s="1">
        <f t="shared" si="35"/>
        <v>0</v>
      </c>
      <c r="S137" s="49">
        <f t="shared" si="46"/>
        <v>0</v>
      </c>
      <c r="T137" s="1">
        <f t="shared" si="47"/>
        <v>0</v>
      </c>
      <c r="U137">
        <f t="shared" si="48"/>
        <v>0</v>
      </c>
      <c r="V137" s="10"/>
      <c r="W137" s="10"/>
      <c r="X137" s="10"/>
      <c r="Y137" s="10"/>
      <c r="Z137" s="10"/>
      <c r="AA137" s="10"/>
      <c r="AB137" s="10"/>
      <c r="AC137" s="10"/>
      <c r="AD137" s="10"/>
      <c r="AF137">
        <v>50</v>
      </c>
      <c r="AG137">
        <f t="shared" si="49"/>
        <v>0</v>
      </c>
      <c r="AH137">
        <f t="shared" si="33"/>
        <v>0</v>
      </c>
    </row>
    <row r="138" spans="2:34">
      <c r="B138">
        <f t="shared" si="36"/>
        <v>0</v>
      </c>
      <c r="C138" s="52">
        <f t="shared" si="37"/>
        <v>0</v>
      </c>
      <c r="D138" s="54">
        <f t="shared" si="32"/>
        <v>0</v>
      </c>
      <c r="E138" s="52">
        <f t="shared" si="38"/>
        <v>0</v>
      </c>
      <c r="F138" s="54">
        <f t="shared" si="34"/>
        <v>0</v>
      </c>
      <c r="G138" s="18">
        <f t="shared" si="39"/>
        <v>0</v>
      </c>
      <c r="H138" s="19">
        <f t="shared" si="40"/>
        <v>0</v>
      </c>
      <c r="I138" s="68">
        <f t="shared" si="41"/>
        <v>0</v>
      </c>
      <c r="J138" s="19">
        <f t="shared" si="42"/>
        <v>0</v>
      </c>
      <c r="K138" s="63"/>
      <c r="L138" s="63">
        <f t="shared" si="43"/>
        <v>0</v>
      </c>
      <c r="M138" s="63"/>
      <c r="N138" s="34">
        <f t="shared" si="44"/>
        <v>0</v>
      </c>
      <c r="O138" s="46">
        <f t="shared" si="45"/>
        <v>0</v>
      </c>
      <c r="P138" s="123"/>
      <c r="R138" s="1">
        <f t="shared" si="35"/>
        <v>0</v>
      </c>
      <c r="S138" s="49">
        <f t="shared" si="46"/>
        <v>0</v>
      </c>
      <c r="T138" s="1">
        <f t="shared" si="47"/>
        <v>0</v>
      </c>
      <c r="U138">
        <f t="shared" si="48"/>
        <v>0</v>
      </c>
      <c r="V138" s="10"/>
      <c r="W138" s="10"/>
      <c r="X138" s="10"/>
      <c r="Y138" s="10"/>
      <c r="Z138" s="10"/>
      <c r="AA138" s="10"/>
      <c r="AB138" s="10"/>
      <c r="AC138" s="10"/>
      <c r="AD138" s="10"/>
      <c r="AF138">
        <v>50</v>
      </c>
      <c r="AG138">
        <f t="shared" si="49"/>
        <v>0</v>
      </c>
      <c r="AH138">
        <f t="shared" si="33"/>
        <v>0</v>
      </c>
    </row>
    <row r="139" spans="2:34">
      <c r="B139">
        <f t="shared" si="36"/>
        <v>0</v>
      </c>
      <c r="C139" s="52">
        <f t="shared" si="37"/>
        <v>0</v>
      </c>
      <c r="D139" s="54">
        <f t="shared" si="32"/>
        <v>0</v>
      </c>
      <c r="E139" s="52">
        <f t="shared" si="38"/>
        <v>0</v>
      </c>
      <c r="F139" s="54">
        <f t="shared" si="34"/>
        <v>0</v>
      </c>
      <c r="G139" s="18">
        <f t="shared" si="39"/>
        <v>0</v>
      </c>
      <c r="H139" s="19">
        <f t="shared" si="40"/>
        <v>0</v>
      </c>
      <c r="I139" s="68">
        <f t="shared" si="41"/>
        <v>0</v>
      </c>
      <c r="J139" s="19">
        <f t="shared" si="42"/>
        <v>0</v>
      </c>
      <c r="K139" s="63"/>
      <c r="L139" s="63">
        <f t="shared" si="43"/>
        <v>0</v>
      </c>
      <c r="M139" s="63"/>
      <c r="N139" s="34">
        <f t="shared" si="44"/>
        <v>0</v>
      </c>
      <c r="O139" s="46">
        <f t="shared" si="45"/>
        <v>0</v>
      </c>
      <c r="P139" s="123"/>
      <c r="R139" s="1">
        <f t="shared" si="35"/>
        <v>0</v>
      </c>
      <c r="S139" s="49">
        <f t="shared" si="46"/>
        <v>0</v>
      </c>
      <c r="T139" s="1">
        <f t="shared" si="47"/>
        <v>0</v>
      </c>
      <c r="U139">
        <f t="shared" si="48"/>
        <v>0</v>
      </c>
      <c r="V139" s="10"/>
      <c r="W139" s="10"/>
      <c r="X139" s="10"/>
      <c r="Y139" s="10"/>
      <c r="Z139" s="10"/>
      <c r="AA139" s="10"/>
      <c r="AB139" s="10"/>
      <c r="AC139" s="10"/>
      <c r="AD139" s="10"/>
      <c r="AF139">
        <v>50</v>
      </c>
      <c r="AG139">
        <f t="shared" si="49"/>
        <v>0</v>
      </c>
      <c r="AH139">
        <f t="shared" si="33"/>
        <v>0</v>
      </c>
    </row>
    <row r="140" spans="2:34">
      <c r="B140">
        <f t="shared" si="36"/>
        <v>0</v>
      </c>
      <c r="C140" s="52">
        <f t="shared" si="37"/>
        <v>0</v>
      </c>
      <c r="D140" s="54">
        <f t="shared" si="32"/>
        <v>0</v>
      </c>
      <c r="E140" s="52">
        <f t="shared" si="38"/>
        <v>0</v>
      </c>
      <c r="F140" s="54">
        <f t="shared" si="34"/>
        <v>0</v>
      </c>
      <c r="G140" s="18">
        <f t="shared" si="39"/>
        <v>0</v>
      </c>
      <c r="H140" s="19">
        <f t="shared" si="40"/>
        <v>0</v>
      </c>
      <c r="I140" s="68">
        <f t="shared" si="41"/>
        <v>0</v>
      </c>
      <c r="J140" s="19">
        <f t="shared" si="42"/>
        <v>0</v>
      </c>
      <c r="K140" s="63"/>
      <c r="L140" s="63">
        <f t="shared" si="43"/>
        <v>0</v>
      </c>
      <c r="M140" s="63"/>
      <c r="N140" s="34">
        <f t="shared" si="44"/>
        <v>0</v>
      </c>
      <c r="O140" s="46">
        <f t="shared" si="45"/>
        <v>0</v>
      </c>
      <c r="P140" s="123"/>
      <c r="R140" s="1">
        <f t="shared" si="35"/>
        <v>0</v>
      </c>
      <c r="S140" s="49">
        <f t="shared" si="46"/>
        <v>0</v>
      </c>
      <c r="T140" s="1">
        <f t="shared" si="47"/>
        <v>0</v>
      </c>
      <c r="U140">
        <f t="shared" si="48"/>
        <v>0</v>
      </c>
      <c r="V140" s="10"/>
      <c r="W140" s="10"/>
      <c r="X140" s="10"/>
      <c r="Y140" s="10"/>
      <c r="Z140" s="10"/>
      <c r="AA140" s="10"/>
      <c r="AB140" s="10"/>
      <c r="AC140" s="10"/>
      <c r="AD140" s="10"/>
      <c r="AF140">
        <v>50</v>
      </c>
      <c r="AG140">
        <f t="shared" si="49"/>
        <v>0</v>
      </c>
      <c r="AH140">
        <f t="shared" si="33"/>
        <v>0</v>
      </c>
    </row>
    <row r="141" spans="2:34">
      <c r="B141">
        <f t="shared" si="36"/>
        <v>0</v>
      </c>
      <c r="C141" s="52">
        <f t="shared" si="37"/>
        <v>0</v>
      </c>
      <c r="D141" s="54">
        <f t="shared" ref="D141:D175" si="50">IF(V141=1,W141/86400000,0)</f>
        <v>0</v>
      </c>
      <c r="E141" s="52">
        <f t="shared" si="38"/>
        <v>0</v>
      </c>
      <c r="F141" s="54">
        <f t="shared" si="34"/>
        <v>0</v>
      </c>
      <c r="G141" s="18">
        <f t="shared" si="39"/>
        <v>0</v>
      </c>
      <c r="H141" s="19">
        <f t="shared" si="40"/>
        <v>0</v>
      </c>
      <c r="I141" s="68">
        <f t="shared" si="41"/>
        <v>0</v>
      </c>
      <c r="J141" s="19">
        <f t="shared" si="42"/>
        <v>0</v>
      </c>
      <c r="K141" s="63"/>
      <c r="L141" s="63">
        <f t="shared" si="43"/>
        <v>0</v>
      </c>
      <c r="M141" s="63"/>
      <c r="N141" s="34">
        <f t="shared" si="44"/>
        <v>0</v>
      </c>
      <c r="O141" s="46">
        <f t="shared" si="45"/>
        <v>0</v>
      </c>
      <c r="P141" s="123"/>
      <c r="R141" s="1">
        <f t="shared" si="35"/>
        <v>0</v>
      </c>
      <c r="S141" s="49">
        <f t="shared" si="46"/>
        <v>0</v>
      </c>
      <c r="T141" s="1">
        <f t="shared" si="47"/>
        <v>0</v>
      </c>
      <c r="U141">
        <f t="shared" si="48"/>
        <v>0</v>
      </c>
      <c r="V141" s="10"/>
      <c r="W141" s="10"/>
      <c r="X141" s="10"/>
      <c r="Y141" s="10"/>
      <c r="Z141" s="10"/>
      <c r="AA141" s="10"/>
      <c r="AB141" s="10"/>
      <c r="AC141" s="10"/>
      <c r="AD141" s="10"/>
      <c r="AF141">
        <v>50</v>
      </c>
      <c r="AG141">
        <f t="shared" si="49"/>
        <v>0</v>
      </c>
      <c r="AH141">
        <f t="shared" ref="AH141:AH175" si="51">IF(ISERROR(VLOOKUP(1,$V$12:$AF$31,11,0)),0,VLOOKUP(1,$V$12:$AF$31,11,0))</f>
        <v>0</v>
      </c>
    </row>
    <row r="142" spans="2:34">
      <c r="B142">
        <f t="shared" si="36"/>
        <v>0</v>
      </c>
      <c r="C142" s="52">
        <f t="shared" si="37"/>
        <v>0</v>
      </c>
      <c r="D142" s="54">
        <f t="shared" si="50"/>
        <v>0</v>
      </c>
      <c r="E142" s="52">
        <f t="shared" si="38"/>
        <v>0</v>
      </c>
      <c r="F142" s="54">
        <f t="shared" ref="F142:F175" si="52">IF(R142=0,0,(D142-D141))</f>
        <v>0</v>
      </c>
      <c r="G142" s="18">
        <f t="shared" si="39"/>
        <v>0</v>
      </c>
      <c r="H142" s="19">
        <f t="shared" si="40"/>
        <v>0</v>
      </c>
      <c r="I142" s="68">
        <f t="shared" si="41"/>
        <v>0</v>
      </c>
      <c r="J142" s="19">
        <f t="shared" si="42"/>
        <v>0</v>
      </c>
      <c r="K142" s="63"/>
      <c r="L142" s="63">
        <f t="shared" si="43"/>
        <v>0</v>
      </c>
      <c r="M142" s="63"/>
      <c r="N142" s="34">
        <f t="shared" si="44"/>
        <v>0</v>
      </c>
      <c r="O142" s="46">
        <f t="shared" si="45"/>
        <v>0</v>
      </c>
      <c r="P142" s="123"/>
      <c r="R142" s="1">
        <f t="shared" si="35"/>
        <v>0</v>
      </c>
      <c r="S142" s="49">
        <f t="shared" si="46"/>
        <v>0</v>
      </c>
      <c r="T142" s="1">
        <f t="shared" si="47"/>
        <v>0</v>
      </c>
      <c r="U142">
        <f t="shared" si="48"/>
        <v>0</v>
      </c>
      <c r="V142" s="10"/>
      <c r="W142" s="10"/>
      <c r="X142" s="10"/>
      <c r="Y142" s="10"/>
      <c r="Z142" s="10"/>
      <c r="AA142" s="10"/>
      <c r="AB142" s="10"/>
      <c r="AC142" s="10"/>
      <c r="AD142" s="10"/>
      <c r="AF142">
        <v>50</v>
      </c>
      <c r="AG142">
        <f t="shared" si="49"/>
        <v>0</v>
      </c>
      <c r="AH142">
        <f t="shared" si="51"/>
        <v>0</v>
      </c>
    </row>
    <row r="143" spans="2:34">
      <c r="B143">
        <f t="shared" si="36"/>
        <v>0</v>
      </c>
      <c r="C143" s="52">
        <f t="shared" si="37"/>
        <v>0</v>
      </c>
      <c r="D143" s="54">
        <f t="shared" si="50"/>
        <v>0</v>
      </c>
      <c r="E143" s="52">
        <f t="shared" si="38"/>
        <v>0</v>
      </c>
      <c r="F143" s="54">
        <f t="shared" si="52"/>
        <v>0</v>
      </c>
      <c r="G143" s="18">
        <f t="shared" si="39"/>
        <v>0</v>
      </c>
      <c r="H143" s="19">
        <f t="shared" si="40"/>
        <v>0</v>
      </c>
      <c r="I143" s="68">
        <f t="shared" si="41"/>
        <v>0</v>
      </c>
      <c r="J143" s="19">
        <f t="shared" si="42"/>
        <v>0</v>
      </c>
      <c r="K143" s="63"/>
      <c r="L143" s="63">
        <f t="shared" si="43"/>
        <v>0</v>
      </c>
      <c r="M143" s="63"/>
      <c r="N143" s="34">
        <f t="shared" si="44"/>
        <v>0</v>
      </c>
      <c r="O143" s="46">
        <f t="shared" si="45"/>
        <v>0</v>
      </c>
      <c r="P143" s="123"/>
      <c r="R143" s="1">
        <f t="shared" ref="R143:R175" si="53">IF(W143="",0,W143/1000)</f>
        <v>0</v>
      </c>
      <c r="S143" s="49">
        <f t="shared" si="46"/>
        <v>0</v>
      </c>
      <c r="T143" s="1">
        <f t="shared" si="47"/>
        <v>0</v>
      </c>
      <c r="U143">
        <f t="shared" si="48"/>
        <v>0</v>
      </c>
      <c r="V143" s="10"/>
      <c r="W143" s="10"/>
      <c r="X143" s="10"/>
      <c r="Y143" s="10"/>
      <c r="Z143" s="10"/>
      <c r="AA143" s="10"/>
      <c r="AB143" s="10"/>
      <c r="AC143" s="10"/>
      <c r="AD143" s="10"/>
      <c r="AF143">
        <v>50</v>
      </c>
      <c r="AG143">
        <f t="shared" si="49"/>
        <v>0</v>
      </c>
      <c r="AH143">
        <f t="shared" si="51"/>
        <v>0</v>
      </c>
    </row>
    <row r="144" spans="2:34">
      <c r="B144">
        <f t="shared" si="36"/>
        <v>0</v>
      </c>
      <c r="C144" s="52">
        <f t="shared" si="37"/>
        <v>0</v>
      </c>
      <c r="D144" s="54">
        <f t="shared" si="50"/>
        <v>0</v>
      </c>
      <c r="E144" s="52">
        <f t="shared" si="38"/>
        <v>0</v>
      </c>
      <c r="F144" s="54">
        <f t="shared" si="52"/>
        <v>0</v>
      </c>
      <c r="G144" s="18">
        <f t="shared" si="39"/>
        <v>0</v>
      </c>
      <c r="H144" s="19">
        <f t="shared" si="40"/>
        <v>0</v>
      </c>
      <c r="I144" s="68">
        <f t="shared" si="41"/>
        <v>0</v>
      </c>
      <c r="J144" s="19">
        <f t="shared" si="42"/>
        <v>0</v>
      </c>
      <c r="K144" s="63"/>
      <c r="L144" s="63">
        <f t="shared" si="43"/>
        <v>0</v>
      </c>
      <c r="M144" s="63"/>
      <c r="N144" s="34">
        <f t="shared" si="44"/>
        <v>0</v>
      </c>
      <c r="O144" s="46">
        <f t="shared" si="45"/>
        <v>0</v>
      </c>
      <c r="P144" s="123"/>
      <c r="R144" s="1">
        <f t="shared" si="53"/>
        <v>0</v>
      </c>
      <c r="S144" s="49">
        <f t="shared" si="46"/>
        <v>0</v>
      </c>
      <c r="T144" s="1">
        <f t="shared" si="47"/>
        <v>0</v>
      </c>
      <c r="U144">
        <f t="shared" si="48"/>
        <v>0</v>
      </c>
      <c r="V144" s="10"/>
      <c r="W144" s="10"/>
      <c r="X144" s="10"/>
      <c r="Y144" s="10"/>
      <c r="Z144" s="10"/>
      <c r="AA144" s="10"/>
      <c r="AB144" s="10"/>
      <c r="AC144" s="10"/>
      <c r="AD144" s="10"/>
      <c r="AF144">
        <v>50</v>
      </c>
      <c r="AG144">
        <f t="shared" si="49"/>
        <v>0</v>
      </c>
      <c r="AH144">
        <f t="shared" si="51"/>
        <v>0</v>
      </c>
    </row>
    <row r="145" spans="2:34">
      <c r="B145">
        <f t="shared" si="36"/>
        <v>0</v>
      </c>
      <c r="C145" s="52">
        <f t="shared" si="37"/>
        <v>0</v>
      </c>
      <c r="D145" s="54">
        <f t="shared" si="50"/>
        <v>0</v>
      </c>
      <c r="E145" s="52">
        <f t="shared" si="38"/>
        <v>0</v>
      </c>
      <c r="F145" s="54">
        <f t="shared" si="52"/>
        <v>0</v>
      </c>
      <c r="G145" s="18">
        <f t="shared" si="39"/>
        <v>0</v>
      </c>
      <c r="H145" s="19">
        <f t="shared" si="40"/>
        <v>0</v>
      </c>
      <c r="I145" s="68">
        <f t="shared" si="41"/>
        <v>0</v>
      </c>
      <c r="J145" s="19">
        <f t="shared" si="42"/>
        <v>0</v>
      </c>
      <c r="K145" s="63"/>
      <c r="L145" s="63">
        <f t="shared" si="43"/>
        <v>0</v>
      </c>
      <c r="M145" s="63"/>
      <c r="N145" s="34">
        <f t="shared" si="44"/>
        <v>0</v>
      </c>
      <c r="O145" s="46">
        <f t="shared" si="45"/>
        <v>0</v>
      </c>
      <c r="P145" s="123"/>
      <c r="R145" s="1">
        <f t="shared" si="53"/>
        <v>0</v>
      </c>
      <c r="S145" s="49">
        <f t="shared" si="46"/>
        <v>0</v>
      </c>
      <c r="T145" s="1">
        <f t="shared" si="47"/>
        <v>0</v>
      </c>
      <c r="U145">
        <f t="shared" si="48"/>
        <v>0</v>
      </c>
      <c r="V145" s="10"/>
      <c r="W145" s="10"/>
      <c r="X145" s="10"/>
      <c r="Y145" s="10"/>
      <c r="Z145" s="10"/>
      <c r="AA145" s="10"/>
      <c r="AB145" s="10"/>
      <c r="AC145" s="10"/>
      <c r="AD145" s="10"/>
      <c r="AF145">
        <v>50</v>
      </c>
      <c r="AG145">
        <f t="shared" si="49"/>
        <v>0</v>
      </c>
      <c r="AH145">
        <f t="shared" si="51"/>
        <v>0</v>
      </c>
    </row>
    <row r="146" spans="2:34">
      <c r="B146">
        <f t="shared" si="36"/>
        <v>0</v>
      </c>
      <c r="C146" s="52">
        <f t="shared" si="37"/>
        <v>0</v>
      </c>
      <c r="D146" s="54">
        <f t="shared" si="50"/>
        <v>0</v>
      </c>
      <c r="E146" s="52">
        <f t="shared" si="38"/>
        <v>0</v>
      </c>
      <c r="F146" s="54">
        <f t="shared" si="52"/>
        <v>0</v>
      </c>
      <c r="G146" s="18">
        <f t="shared" si="39"/>
        <v>0</v>
      </c>
      <c r="H146" s="19">
        <f t="shared" si="40"/>
        <v>0</v>
      </c>
      <c r="I146" s="68">
        <f t="shared" si="41"/>
        <v>0</v>
      </c>
      <c r="J146" s="19">
        <f t="shared" si="42"/>
        <v>0</v>
      </c>
      <c r="K146" s="63"/>
      <c r="L146" s="63">
        <f t="shared" si="43"/>
        <v>0</v>
      </c>
      <c r="M146" s="63"/>
      <c r="N146" s="34">
        <f t="shared" si="44"/>
        <v>0</v>
      </c>
      <c r="O146" s="46">
        <f t="shared" si="45"/>
        <v>0</v>
      </c>
      <c r="P146" s="123"/>
      <c r="R146" s="1">
        <f t="shared" si="53"/>
        <v>0</v>
      </c>
      <c r="S146" s="49">
        <f t="shared" si="46"/>
        <v>0</v>
      </c>
      <c r="T146" s="1">
        <f t="shared" si="47"/>
        <v>0</v>
      </c>
      <c r="U146">
        <f t="shared" si="48"/>
        <v>0</v>
      </c>
      <c r="V146" s="10"/>
      <c r="W146" s="10"/>
      <c r="X146" s="10"/>
      <c r="Y146" s="10"/>
      <c r="Z146" s="10"/>
      <c r="AA146" s="10"/>
      <c r="AB146" s="10"/>
      <c r="AC146" s="10"/>
      <c r="AD146" s="10"/>
      <c r="AF146">
        <v>50</v>
      </c>
      <c r="AG146">
        <f t="shared" si="49"/>
        <v>0</v>
      </c>
      <c r="AH146">
        <f t="shared" si="51"/>
        <v>0</v>
      </c>
    </row>
    <row r="147" spans="2:34">
      <c r="B147">
        <f t="shared" si="36"/>
        <v>0</v>
      </c>
      <c r="C147" s="52">
        <f t="shared" si="37"/>
        <v>0</v>
      </c>
      <c r="D147" s="54">
        <f t="shared" si="50"/>
        <v>0</v>
      </c>
      <c r="E147" s="52">
        <f t="shared" si="38"/>
        <v>0</v>
      </c>
      <c r="F147" s="54">
        <f t="shared" si="52"/>
        <v>0</v>
      </c>
      <c r="G147" s="18">
        <f t="shared" si="39"/>
        <v>0</v>
      </c>
      <c r="H147" s="19">
        <f t="shared" si="40"/>
        <v>0</v>
      </c>
      <c r="I147" s="68">
        <f t="shared" si="41"/>
        <v>0</v>
      </c>
      <c r="J147" s="19">
        <f t="shared" si="42"/>
        <v>0</v>
      </c>
      <c r="K147" s="63"/>
      <c r="L147" s="63">
        <f t="shared" si="43"/>
        <v>0</v>
      </c>
      <c r="M147" s="63"/>
      <c r="N147" s="34">
        <f t="shared" si="44"/>
        <v>0</v>
      </c>
      <c r="O147" s="46">
        <f t="shared" si="45"/>
        <v>0</v>
      </c>
      <c r="P147" s="123"/>
      <c r="R147" s="1">
        <f t="shared" si="53"/>
        <v>0</v>
      </c>
      <c r="S147" s="49">
        <f t="shared" si="46"/>
        <v>0</v>
      </c>
      <c r="T147" s="1">
        <f t="shared" si="47"/>
        <v>0</v>
      </c>
      <c r="U147">
        <f t="shared" si="48"/>
        <v>0</v>
      </c>
      <c r="V147" s="10"/>
      <c r="W147" s="10"/>
      <c r="X147" s="10"/>
      <c r="Y147" s="10"/>
      <c r="Z147" s="10"/>
      <c r="AA147" s="10"/>
      <c r="AB147" s="10"/>
      <c r="AC147" s="10"/>
      <c r="AD147" s="10"/>
      <c r="AF147">
        <v>50</v>
      </c>
      <c r="AG147">
        <f t="shared" si="49"/>
        <v>0</v>
      </c>
      <c r="AH147">
        <f t="shared" si="51"/>
        <v>0</v>
      </c>
    </row>
    <row r="148" spans="2:34">
      <c r="B148">
        <f t="shared" si="36"/>
        <v>0</v>
      </c>
      <c r="C148" s="52">
        <f t="shared" si="37"/>
        <v>0</v>
      </c>
      <c r="D148" s="54">
        <f t="shared" si="50"/>
        <v>0</v>
      </c>
      <c r="E148" s="52">
        <f t="shared" si="38"/>
        <v>0</v>
      </c>
      <c r="F148" s="54">
        <f t="shared" si="52"/>
        <v>0</v>
      </c>
      <c r="G148" s="18">
        <f t="shared" si="39"/>
        <v>0</v>
      </c>
      <c r="H148" s="19">
        <f t="shared" si="40"/>
        <v>0</v>
      </c>
      <c r="I148" s="68">
        <f t="shared" si="41"/>
        <v>0</v>
      </c>
      <c r="J148" s="19">
        <f t="shared" si="42"/>
        <v>0</v>
      </c>
      <c r="K148" s="63"/>
      <c r="L148" s="63">
        <f t="shared" si="43"/>
        <v>0</v>
      </c>
      <c r="M148" s="63"/>
      <c r="N148" s="34">
        <f t="shared" si="44"/>
        <v>0</v>
      </c>
      <c r="O148" s="46">
        <f t="shared" si="45"/>
        <v>0</v>
      </c>
      <c r="P148" s="123"/>
      <c r="R148" s="1">
        <f t="shared" si="53"/>
        <v>0</v>
      </c>
      <c r="S148" s="49">
        <f t="shared" si="46"/>
        <v>0</v>
      </c>
      <c r="T148" s="1">
        <f t="shared" si="47"/>
        <v>0</v>
      </c>
      <c r="U148">
        <f t="shared" si="48"/>
        <v>0</v>
      </c>
      <c r="V148" s="10"/>
      <c r="W148" s="10"/>
      <c r="X148" s="10"/>
      <c r="Y148" s="10"/>
      <c r="Z148" s="10"/>
      <c r="AA148" s="10"/>
      <c r="AB148" s="10"/>
      <c r="AC148" s="10"/>
      <c r="AD148" s="10"/>
      <c r="AF148">
        <v>50</v>
      </c>
      <c r="AG148">
        <f t="shared" si="49"/>
        <v>0</v>
      </c>
      <c r="AH148">
        <f t="shared" si="51"/>
        <v>0</v>
      </c>
    </row>
    <row r="149" spans="2:34">
      <c r="B149">
        <f t="shared" si="36"/>
        <v>0</v>
      </c>
      <c r="C149" s="52">
        <f t="shared" si="37"/>
        <v>0</v>
      </c>
      <c r="D149" s="54">
        <f t="shared" si="50"/>
        <v>0</v>
      </c>
      <c r="E149" s="52">
        <f t="shared" si="38"/>
        <v>0</v>
      </c>
      <c r="F149" s="54">
        <f t="shared" si="52"/>
        <v>0</v>
      </c>
      <c r="G149" s="18">
        <f t="shared" si="39"/>
        <v>0</v>
      </c>
      <c r="H149" s="19">
        <f t="shared" si="40"/>
        <v>0</v>
      </c>
      <c r="I149" s="68">
        <f t="shared" si="41"/>
        <v>0</v>
      </c>
      <c r="J149" s="19">
        <f t="shared" si="42"/>
        <v>0</v>
      </c>
      <c r="K149" s="63"/>
      <c r="L149" s="63">
        <f t="shared" si="43"/>
        <v>0</v>
      </c>
      <c r="M149" s="63"/>
      <c r="N149" s="34">
        <f t="shared" si="44"/>
        <v>0</v>
      </c>
      <c r="O149" s="46">
        <f t="shared" si="45"/>
        <v>0</v>
      </c>
      <c r="P149" s="123"/>
      <c r="R149" s="1">
        <f t="shared" si="53"/>
        <v>0</v>
      </c>
      <c r="S149" s="49">
        <f t="shared" si="46"/>
        <v>0</v>
      </c>
      <c r="T149" s="1">
        <f t="shared" si="47"/>
        <v>0</v>
      </c>
      <c r="U149">
        <f t="shared" si="48"/>
        <v>0</v>
      </c>
      <c r="V149" s="10"/>
      <c r="W149" s="10"/>
      <c r="X149" s="10"/>
      <c r="Y149" s="10"/>
      <c r="Z149" s="10"/>
      <c r="AA149" s="10"/>
      <c r="AB149" s="10"/>
      <c r="AC149" s="10"/>
      <c r="AD149" s="10"/>
      <c r="AF149">
        <v>50</v>
      </c>
      <c r="AG149">
        <f t="shared" si="49"/>
        <v>0</v>
      </c>
      <c r="AH149">
        <f t="shared" si="51"/>
        <v>0</v>
      </c>
    </row>
    <row r="150" spans="2:34">
      <c r="B150">
        <f t="shared" si="36"/>
        <v>0</v>
      </c>
      <c r="C150" s="52">
        <f t="shared" si="37"/>
        <v>0</v>
      </c>
      <c r="D150" s="54">
        <f t="shared" si="50"/>
        <v>0</v>
      </c>
      <c r="E150" s="52">
        <f t="shared" si="38"/>
        <v>0</v>
      </c>
      <c r="F150" s="54">
        <f t="shared" si="52"/>
        <v>0</v>
      </c>
      <c r="G150" s="18">
        <f t="shared" si="39"/>
        <v>0</v>
      </c>
      <c r="H150" s="19">
        <f t="shared" si="40"/>
        <v>0</v>
      </c>
      <c r="I150" s="68">
        <f t="shared" si="41"/>
        <v>0</v>
      </c>
      <c r="J150" s="19">
        <f t="shared" si="42"/>
        <v>0</v>
      </c>
      <c r="K150" s="63"/>
      <c r="L150" s="63">
        <f t="shared" si="43"/>
        <v>0</v>
      </c>
      <c r="M150" s="63"/>
      <c r="N150" s="34">
        <f t="shared" si="44"/>
        <v>0</v>
      </c>
      <c r="O150" s="46">
        <f t="shared" si="45"/>
        <v>0</v>
      </c>
      <c r="P150" s="123"/>
      <c r="R150" s="1">
        <f t="shared" si="53"/>
        <v>0</v>
      </c>
      <c r="S150" s="49">
        <f t="shared" si="46"/>
        <v>0</v>
      </c>
      <c r="T150" s="1">
        <f t="shared" si="47"/>
        <v>0</v>
      </c>
      <c r="U150">
        <f t="shared" si="48"/>
        <v>0</v>
      </c>
      <c r="V150" s="10"/>
      <c r="W150" s="10"/>
      <c r="X150" s="10"/>
      <c r="Y150" s="10"/>
      <c r="Z150" s="10"/>
      <c r="AA150" s="10"/>
      <c r="AB150" s="10"/>
      <c r="AC150" s="10"/>
      <c r="AD150" s="10"/>
      <c r="AF150">
        <v>50</v>
      </c>
      <c r="AG150">
        <f t="shared" si="49"/>
        <v>0</v>
      </c>
      <c r="AH150">
        <f t="shared" si="51"/>
        <v>0</v>
      </c>
    </row>
    <row r="151" spans="2:34">
      <c r="B151">
        <f t="shared" si="36"/>
        <v>0</v>
      </c>
      <c r="C151" s="52">
        <f t="shared" si="37"/>
        <v>0</v>
      </c>
      <c r="D151" s="54">
        <f t="shared" si="50"/>
        <v>0</v>
      </c>
      <c r="E151" s="52">
        <f t="shared" si="38"/>
        <v>0</v>
      </c>
      <c r="F151" s="54">
        <f t="shared" si="52"/>
        <v>0</v>
      </c>
      <c r="G151" s="18">
        <f t="shared" si="39"/>
        <v>0</v>
      </c>
      <c r="H151" s="19">
        <f t="shared" si="40"/>
        <v>0</v>
      </c>
      <c r="I151" s="68">
        <f t="shared" si="41"/>
        <v>0</v>
      </c>
      <c r="J151" s="19">
        <f t="shared" si="42"/>
        <v>0</v>
      </c>
      <c r="K151" s="63"/>
      <c r="L151" s="63">
        <f t="shared" si="43"/>
        <v>0</v>
      </c>
      <c r="M151" s="63"/>
      <c r="N151" s="34">
        <f t="shared" si="44"/>
        <v>0</v>
      </c>
      <c r="O151" s="46">
        <f t="shared" si="45"/>
        <v>0</v>
      </c>
      <c r="P151" s="123"/>
      <c r="R151" s="1">
        <f t="shared" si="53"/>
        <v>0</v>
      </c>
      <c r="S151" s="49">
        <f t="shared" si="46"/>
        <v>0</v>
      </c>
      <c r="T151" s="1">
        <f t="shared" si="47"/>
        <v>0</v>
      </c>
      <c r="U151">
        <f t="shared" si="48"/>
        <v>0</v>
      </c>
      <c r="V151" s="10"/>
      <c r="W151" s="10"/>
      <c r="X151" s="10"/>
      <c r="Y151" s="10"/>
      <c r="Z151" s="10"/>
      <c r="AA151" s="10"/>
      <c r="AB151" s="10"/>
      <c r="AC151" s="10"/>
      <c r="AD151" s="10"/>
      <c r="AF151">
        <v>50</v>
      </c>
      <c r="AG151">
        <f t="shared" si="49"/>
        <v>0</v>
      </c>
      <c r="AH151">
        <f t="shared" si="51"/>
        <v>0</v>
      </c>
    </row>
    <row r="152" spans="2:34">
      <c r="B152">
        <f t="shared" si="36"/>
        <v>0</v>
      </c>
      <c r="C152" s="52">
        <f t="shared" si="37"/>
        <v>0</v>
      </c>
      <c r="D152" s="54">
        <f t="shared" si="50"/>
        <v>0</v>
      </c>
      <c r="E152" s="52">
        <f t="shared" si="38"/>
        <v>0</v>
      </c>
      <c r="F152" s="54">
        <f t="shared" si="52"/>
        <v>0</v>
      </c>
      <c r="G152" s="18">
        <f t="shared" si="39"/>
        <v>0</v>
      </c>
      <c r="H152" s="19">
        <f t="shared" si="40"/>
        <v>0</v>
      </c>
      <c r="I152" s="68">
        <f t="shared" si="41"/>
        <v>0</v>
      </c>
      <c r="J152" s="19">
        <f t="shared" si="42"/>
        <v>0</v>
      </c>
      <c r="K152" s="63"/>
      <c r="L152" s="63">
        <f t="shared" si="43"/>
        <v>0</v>
      </c>
      <c r="M152" s="63"/>
      <c r="N152" s="34">
        <f t="shared" si="44"/>
        <v>0</v>
      </c>
      <c r="O152" s="46">
        <f t="shared" si="45"/>
        <v>0</v>
      </c>
      <c r="P152" s="123"/>
      <c r="R152" s="1">
        <f t="shared" si="53"/>
        <v>0</v>
      </c>
      <c r="S152" s="49">
        <f t="shared" si="46"/>
        <v>0</v>
      </c>
      <c r="T152" s="1">
        <f t="shared" si="47"/>
        <v>0</v>
      </c>
      <c r="U152">
        <f t="shared" si="48"/>
        <v>0</v>
      </c>
      <c r="V152" s="10"/>
      <c r="W152" s="10"/>
      <c r="X152" s="10"/>
      <c r="Y152" s="10"/>
      <c r="Z152" s="10"/>
      <c r="AA152" s="10"/>
      <c r="AB152" s="10"/>
      <c r="AC152" s="10"/>
      <c r="AD152" s="10"/>
      <c r="AF152">
        <v>50</v>
      </c>
      <c r="AG152">
        <f t="shared" si="49"/>
        <v>0</v>
      </c>
      <c r="AH152">
        <f t="shared" si="51"/>
        <v>0</v>
      </c>
    </row>
    <row r="153" spans="2:34">
      <c r="B153">
        <f t="shared" si="36"/>
        <v>0</v>
      </c>
      <c r="C153" s="52">
        <f t="shared" si="37"/>
        <v>0</v>
      </c>
      <c r="D153" s="54">
        <f t="shared" si="50"/>
        <v>0</v>
      </c>
      <c r="E153" s="52">
        <f t="shared" si="38"/>
        <v>0</v>
      </c>
      <c r="F153" s="54">
        <f t="shared" si="52"/>
        <v>0</v>
      </c>
      <c r="G153" s="18">
        <f t="shared" si="39"/>
        <v>0</v>
      </c>
      <c r="H153" s="19">
        <f t="shared" si="40"/>
        <v>0</v>
      </c>
      <c r="I153" s="68">
        <f t="shared" si="41"/>
        <v>0</v>
      </c>
      <c r="J153" s="19">
        <f t="shared" si="42"/>
        <v>0</v>
      </c>
      <c r="K153" s="63"/>
      <c r="L153" s="63">
        <f t="shared" si="43"/>
        <v>0</v>
      </c>
      <c r="M153" s="63"/>
      <c r="N153" s="34">
        <f t="shared" si="44"/>
        <v>0</v>
      </c>
      <c r="O153" s="46">
        <f t="shared" si="45"/>
        <v>0</v>
      </c>
      <c r="P153" s="123"/>
      <c r="R153" s="1">
        <f t="shared" si="53"/>
        <v>0</v>
      </c>
      <c r="S153" s="49">
        <f t="shared" si="46"/>
        <v>0</v>
      </c>
      <c r="T153" s="1">
        <f t="shared" si="47"/>
        <v>0</v>
      </c>
      <c r="U153">
        <f t="shared" si="48"/>
        <v>0</v>
      </c>
      <c r="V153" s="10"/>
      <c r="W153" s="10"/>
      <c r="X153" s="10"/>
      <c r="Y153" s="10"/>
      <c r="Z153" s="10"/>
      <c r="AA153" s="10"/>
      <c r="AB153" s="10"/>
      <c r="AC153" s="10"/>
      <c r="AD153" s="10"/>
      <c r="AF153">
        <v>50</v>
      </c>
      <c r="AG153">
        <f t="shared" si="49"/>
        <v>0</v>
      </c>
      <c r="AH153">
        <f t="shared" si="51"/>
        <v>0</v>
      </c>
    </row>
    <row r="154" spans="2:34">
      <c r="B154">
        <f t="shared" si="36"/>
        <v>0</v>
      </c>
      <c r="C154" s="52">
        <f t="shared" si="37"/>
        <v>0</v>
      </c>
      <c r="D154" s="54">
        <f t="shared" si="50"/>
        <v>0</v>
      </c>
      <c r="E154" s="52">
        <f t="shared" si="38"/>
        <v>0</v>
      </c>
      <c r="F154" s="54">
        <f t="shared" si="52"/>
        <v>0</v>
      </c>
      <c r="G154" s="18">
        <f t="shared" si="39"/>
        <v>0</v>
      </c>
      <c r="H154" s="19">
        <f t="shared" si="40"/>
        <v>0</v>
      </c>
      <c r="I154" s="68">
        <f t="shared" si="41"/>
        <v>0</v>
      </c>
      <c r="J154" s="19">
        <f t="shared" si="42"/>
        <v>0</v>
      </c>
      <c r="K154" s="63"/>
      <c r="L154" s="63">
        <f t="shared" si="43"/>
        <v>0</v>
      </c>
      <c r="M154" s="63"/>
      <c r="N154" s="34">
        <f t="shared" si="44"/>
        <v>0</v>
      </c>
      <c r="O154" s="46">
        <f t="shared" si="45"/>
        <v>0</v>
      </c>
      <c r="P154" s="123"/>
      <c r="R154" s="1">
        <f t="shared" si="53"/>
        <v>0</v>
      </c>
      <c r="S154" s="49">
        <f t="shared" si="46"/>
        <v>0</v>
      </c>
      <c r="T154" s="1">
        <f t="shared" si="47"/>
        <v>0</v>
      </c>
      <c r="U154">
        <f t="shared" si="48"/>
        <v>0</v>
      </c>
      <c r="V154" s="10"/>
      <c r="W154" s="10"/>
      <c r="X154" s="10"/>
      <c r="Y154" s="10"/>
      <c r="Z154" s="10"/>
      <c r="AA154" s="10"/>
      <c r="AB154" s="10"/>
      <c r="AC154" s="10"/>
      <c r="AD154" s="10"/>
      <c r="AF154">
        <v>50</v>
      </c>
      <c r="AG154">
        <f t="shared" si="49"/>
        <v>0</v>
      </c>
      <c r="AH154">
        <f t="shared" si="51"/>
        <v>0</v>
      </c>
    </row>
    <row r="155" spans="2:34">
      <c r="B155">
        <f t="shared" si="36"/>
        <v>0</v>
      </c>
      <c r="C155" s="52">
        <f t="shared" si="37"/>
        <v>0</v>
      </c>
      <c r="D155" s="54">
        <f t="shared" si="50"/>
        <v>0</v>
      </c>
      <c r="E155" s="52">
        <f t="shared" si="38"/>
        <v>0</v>
      </c>
      <c r="F155" s="54">
        <f t="shared" si="52"/>
        <v>0</v>
      </c>
      <c r="G155" s="18">
        <f t="shared" si="39"/>
        <v>0</v>
      </c>
      <c r="H155" s="19">
        <f t="shared" si="40"/>
        <v>0</v>
      </c>
      <c r="I155" s="68">
        <f t="shared" si="41"/>
        <v>0</v>
      </c>
      <c r="J155" s="19">
        <f t="shared" si="42"/>
        <v>0</v>
      </c>
      <c r="K155" s="63"/>
      <c r="L155" s="63">
        <f t="shared" si="43"/>
        <v>0</v>
      </c>
      <c r="M155" s="63"/>
      <c r="N155" s="34">
        <f t="shared" si="44"/>
        <v>0</v>
      </c>
      <c r="O155" s="46">
        <f t="shared" si="45"/>
        <v>0</v>
      </c>
      <c r="P155" s="123"/>
      <c r="R155" s="1">
        <f t="shared" si="53"/>
        <v>0</v>
      </c>
      <c r="S155" s="49">
        <f t="shared" si="46"/>
        <v>0</v>
      </c>
      <c r="T155" s="1">
        <f t="shared" si="47"/>
        <v>0</v>
      </c>
      <c r="U155">
        <f t="shared" si="48"/>
        <v>0</v>
      </c>
      <c r="V155" s="10"/>
      <c r="W155" s="10"/>
      <c r="X155" s="10"/>
      <c r="Y155" s="10"/>
      <c r="Z155" s="10"/>
      <c r="AA155" s="10"/>
      <c r="AB155" s="10"/>
      <c r="AC155" s="10"/>
      <c r="AD155" s="10"/>
      <c r="AF155">
        <v>50</v>
      </c>
      <c r="AG155">
        <f t="shared" si="49"/>
        <v>0</v>
      </c>
      <c r="AH155">
        <f t="shared" si="51"/>
        <v>0</v>
      </c>
    </row>
    <row r="156" spans="2:34">
      <c r="B156">
        <f t="shared" si="36"/>
        <v>0</v>
      </c>
      <c r="C156" s="52">
        <f t="shared" si="37"/>
        <v>0</v>
      </c>
      <c r="D156" s="54">
        <f t="shared" si="50"/>
        <v>0</v>
      </c>
      <c r="E156" s="52">
        <f t="shared" si="38"/>
        <v>0</v>
      </c>
      <c r="F156" s="54">
        <f t="shared" si="52"/>
        <v>0</v>
      </c>
      <c r="G156" s="18">
        <f t="shared" si="39"/>
        <v>0</v>
      </c>
      <c r="H156" s="19">
        <f t="shared" si="40"/>
        <v>0</v>
      </c>
      <c r="I156" s="68">
        <f t="shared" si="41"/>
        <v>0</v>
      </c>
      <c r="J156" s="19">
        <f t="shared" si="42"/>
        <v>0</v>
      </c>
      <c r="K156" s="63"/>
      <c r="L156" s="63">
        <f t="shared" si="43"/>
        <v>0</v>
      </c>
      <c r="M156" s="63"/>
      <c r="N156" s="34">
        <f t="shared" si="44"/>
        <v>0</v>
      </c>
      <c r="O156" s="46">
        <f t="shared" si="45"/>
        <v>0</v>
      </c>
      <c r="P156" s="123"/>
      <c r="R156" s="1">
        <f t="shared" si="53"/>
        <v>0</v>
      </c>
      <c r="S156" s="49">
        <f t="shared" si="46"/>
        <v>0</v>
      </c>
      <c r="T156" s="1">
        <f t="shared" si="47"/>
        <v>0</v>
      </c>
      <c r="U156">
        <f t="shared" si="48"/>
        <v>0</v>
      </c>
      <c r="V156" s="10"/>
      <c r="W156" s="10"/>
      <c r="X156" s="10"/>
      <c r="Y156" s="10"/>
      <c r="Z156" s="10"/>
      <c r="AA156" s="10"/>
      <c r="AB156" s="10"/>
      <c r="AC156" s="10"/>
      <c r="AD156" s="10"/>
      <c r="AF156">
        <v>50</v>
      </c>
      <c r="AG156">
        <f t="shared" si="49"/>
        <v>0</v>
      </c>
      <c r="AH156">
        <f t="shared" si="51"/>
        <v>0</v>
      </c>
    </row>
    <row r="157" spans="2:34">
      <c r="B157">
        <f t="shared" si="36"/>
        <v>0</v>
      </c>
      <c r="C157" s="52">
        <f t="shared" si="37"/>
        <v>0</v>
      </c>
      <c r="D157" s="54">
        <f t="shared" si="50"/>
        <v>0</v>
      </c>
      <c r="E157" s="52">
        <f t="shared" si="38"/>
        <v>0</v>
      </c>
      <c r="F157" s="54">
        <f t="shared" si="52"/>
        <v>0</v>
      </c>
      <c r="G157" s="18">
        <f t="shared" si="39"/>
        <v>0</v>
      </c>
      <c r="H157" s="19">
        <f t="shared" si="40"/>
        <v>0</v>
      </c>
      <c r="I157" s="68">
        <f t="shared" si="41"/>
        <v>0</v>
      </c>
      <c r="J157" s="19">
        <f t="shared" si="42"/>
        <v>0</v>
      </c>
      <c r="K157" s="63"/>
      <c r="L157" s="63">
        <f t="shared" si="43"/>
        <v>0</v>
      </c>
      <c r="M157" s="63"/>
      <c r="N157" s="34">
        <f t="shared" si="44"/>
        <v>0</v>
      </c>
      <c r="O157" s="46">
        <f t="shared" si="45"/>
        <v>0</v>
      </c>
      <c r="P157" s="123"/>
      <c r="R157" s="1">
        <f t="shared" si="53"/>
        <v>0</v>
      </c>
      <c r="S157" s="49">
        <f t="shared" si="46"/>
        <v>0</v>
      </c>
      <c r="T157" s="1">
        <f t="shared" si="47"/>
        <v>0</v>
      </c>
      <c r="U157">
        <f t="shared" si="48"/>
        <v>0</v>
      </c>
      <c r="V157" s="10"/>
      <c r="W157" s="10"/>
      <c r="X157" s="10"/>
      <c r="Y157" s="10"/>
      <c r="Z157" s="10"/>
      <c r="AA157" s="10"/>
      <c r="AB157" s="10"/>
      <c r="AC157" s="10"/>
      <c r="AD157" s="10"/>
      <c r="AF157">
        <v>50</v>
      </c>
      <c r="AG157">
        <f t="shared" si="49"/>
        <v>0</v>
      </c>
      <c r="AH157">
        <f t="shared" si="51"/>
        <v>0</v>
      </c>
    </row>
    <row r="158" spans="2:34">
      <c r="B158">
        <f t="shared" si="36"/>
        <v>0</v>
      </c>
      <c r="C158" s="52">
        <f t="shared" si="37"/>
        <v>0</v>
      </c>
      <c r="D158" s="54">
        <f t="shared" si="50"/>
        <v>0</v>
      </c>
      <c r="E158" s="52">
        <f t="shared" si="38"/>
        <v>0</v>
      </c>
      <c r="F158" s="54">
        <f t="shared" si="52"/>
        <v>0</v>
      </c>
      <c r="G158" s="18">
        <f t="shared" si="39"/>
        <v>0</v>
      </c>
      <c r="H158" s="19">
        <f t="shared" si="40"/>
        <v>0</v>
      </c>
      <c r="I158" s="68">
        <f t="shared" si="41"/>
        <v>0</v>
      </c>
      <c r="J158" s="19">
        <f t="shared" si="42"/>
        <v>0</v>
      </c>
      <c r="K158" s="63"/>
      <c r="L158" s="63">
        <f t="shared" si="43"/>
        <v>0</v>
      </c>
      <c r="M158" s="63"/>
      <c r="N158" s="34">
        <f t="shared" si="44"/>
        <v>0</v>
      </c>
      <c r="O158" s="46">
        <f t="shared" si="45"/>
        <v>0</v>
      </c>
      <c r="P158" s="123"/>
      <c r="R158" s="1">
        <f t="shared" si="53"/>
        <v>0</v>
      </c>
      <c r="S158" s="49">
        <f t="shared" si="46"/>
        <v>0</v>
      </c>
      <c r="T158" s="1">
        <f t="shared" si="47"/>
        <v>0</v>
      </c>
      <c r="U158">
        <f t="shared" si="48"/>
        <v>0</v>
      </c>
      <c r="V158" s="10"/>
      <c r="W158" s="10"/>
      <c r="X158" s="10"/>
      <c r="Y158" s="10"/>
      <c r="Z158" s="10"/>
      <c r="AA158" s="10"/>
      <c r="AB158" s="10"/>
      <c r="AC158" s="10"/>
      <c r="AD158" s="10"/>
      <c r="AF158">
        <v>50</v>
      </c>
      <c r="AG158">
        <f t="shared" si="49"/>
        <v>0</v>
      </c>
      <c r="AH158">
        <f t="shared" si="51"/>
        <v>0</v>
      </c>
    </row>
    <row r="159" spans="2:34">
      <c r="B159">
        <f t="shared" si="36"/>
        <v>0</v>
      </c>
      <c r="C159" s="52">
        <f t="shared" si="37"/>
        <v>0</v>
      </c>
      <c r="D159" s="54">
        <f t="shared" si="50"/>
        <v>0</v>
      </c>
      <c r="E159" s="52">
        <f t="shared" si="38"/>
        <v>0</v>
      </c>
      <c r="F159" s="54">
        <f t="shared" si="52"/>
        <v>0</v>
      </c>
      <c r="G159" s="18">
        <f t="shared" si="39"/>
        <v>0</v>
      </c>
      <c r="H159" s="19">
        <f t="shared" si="40"/>
        <v>0</v>
      </c>
      <c r="I159" s="68">
        <f t="shared" si="41"/>
        <v>0</v>
      </c>
      <c r="J159" s="19">
        <f t="shared" si="42"/>
        <v>0</v>
      </c>
      <c r="K159" s="63"/>
      <c r="L159" s="63">
        <f t="shared" si="43"/>
        <v>0</v>
      </c>
      <c r="M159" s="63"/>
      <c r="N159" s="34">
        <f t="shared" si="44"/>
        <v>0</v>
      </c>
      <c r="O159" s="46">
        <f t="shared" si="45"/>
        <v>0</v>
      </c>
      <c r="P159" s="123"/>
      <c r="R159" s="1">
        <f t="shared" si="53"/>
        <v>0</v>
      </c>
      <c r="S159" s="49">
        <f t="shared" si="46"/>
        <v>0</v>
      </c>
      <c r="T159" s="1">
        <f t="shared" si="47"/>
        <v>0</v>
      </c>
      <c r="U159">
        <f t="shared" si="48"/>
        <v>0</v>
      </c>
      <c r="V159" s="10"/>
      <c r="W159" s="10"/>
      <c r="X159" s="10"/>
      <c r="Y159" s="10"/>
      <c r="Z159" s="10"/>
      <c r="AA159" s="10"/>
      <c r="AB159" s="10"/>
      <c r="AC159" s="10"/>
      <c r="AD159" s="10"/>
      <c r="AF159">
        <v>50</v>
      </c>
      <c r="AG159">
        <f t="shared" si="49"/>
        <v>0</v>
      </c>
      <c r="AH159">
        <f t="shared" si="51"/>
        <v>0</v>
      </c>
    </row>
    <row r="160" spans="2:34">
      <c r="B160">
        <f t="shared" si="36"/>
        <v>0</v>
      </c>
      <c r="C160" s="52">
        <f t="shared" si="37"/>
        <v>0</v>
      </c>
      <c r="D160" s="54">
        <f t="shared" si="50"/>
        <v>0</v>
      </c>
      <c r="E160" s="52">
        <f t="shared" si="38"/>
        <v>0</v>
      </c>
      <c r="F160" s="54">
        <f t="shared" si="52"/>
        <v>0</v>
      </c>
      <c r="G160" s="18">
        <f t="shared" si="39"/>
        <v>0</v>
      </c>
      <c r="H160" s="19">
        <f t="shared" si="40"/>
        <v>0</v>
      </c>
      <c r="I160" s="68">
        <f t="shared" si="41"/>
        <v>0</v>
      </c>
      <c r="J160" s="19">
        <f t="shared" si="42"/>
        <v>0</v>
      </c>
      <c r="K160" s="63"/>
      <c r="L160" s="63">
        <f t="shared" si="43"/>
        <v>0</v>
      </c>
      <c r="M160" s="63"/>
      <c r="N160" s="34">
        <f t="shared" si="44"/>
        <v>0</v>
      </c>
      <c r="O160" s="46">
        <f t="shared" si="45"/>
        <v>0</v>
      </c>
      <c r="P160" s="123"/>
      <c r="R160" s="1">
        <f t="shared" si="53"/>
        <v>0</v>
      </c>
      <c r="S160" s="49">
        <f t="shared" si="46"/>
        <v>0</v>
      </c>
      <c r="T160" s="1">
        <f t="shared" si="47"/>
        <v>0</v>
      </c>
      <c r="U160">
        <f t="shared" si="48"/>
        <v>0</v>
      </c>
      <c r="V160" s="10"/>
      <c r="W160" s="10"/>
      <c r="X160" s="10"/>
      <c r="Y160" s="10"/>
      <c r="Z160" s="10"/>
      <c r="AA160" s="10"/>
      <c r="AB160" s="10"/>
      <c r="AC160" s="10"/>
      <c r="AD160" s="10"/>
      <c r="AF160">
        <v>50</v>
      </c>
      <c r="AG160">
        <f t="shared" si="49"/>
        <v>0</v>
      </c>
      <c r="AH160">
        <f t="shared" si="51"/>
        <v>0</v>
      </c>
    </row>
    <row r="161" spans="2:34">
      <c r="B161">
        <f t="shared" si="36"/>
        <v>0</v>
      </c>
      <c r="C161" s="52">
        <f t="shared" si="37"/>
        <v>0</v>
      </c>
      <c r="D161" s="54">
        <f t="shared" si="50"/>
        <v>0</v>
      </c>
      <c r="E161" s="52">
        <f t="shared" si="38"/>
        <v>0</v>
      </c>
      <c r="F161" s="54">
        <f t="shared" si="52"/>
        <v>0</v>
      </c>
      <c r="G161" s="18">
        <f t="shared" si="39"/>
        <v>0</v>
      </c>
      <c r="H161" s="19">
        <f t="shared" si="40"/>
        <v>0</v>
      </c>
      <c r="I161" s="68">
        <f t="shared" si="41"/>
        <v>0</v>
      </c>
      <c r="J161" s="19">
        <f t="shared" si="42"/>
        <v>0</v>
      </c>
      <c r="K161" s="63"/>
      <c r="L161" s="63">
        <f t="shared" si="43"/>
        <v>0</v>
      </c>
      <c r="M161" s="63"/>
      <c r="N161" s="34">
        <f t="shared" si="44"/>
        <v>0</v>
      </c>
      <c r="O161" s="46">
        <f t="shared" si="45"/>
        <v>0</v>
      </c>
      <c r="P161" s="123"/>
      <c r="R161" s="1">
        <f t="shared" si="53"/>
        <v>0</v>
      </c>
      <c r="S161" s="49">
        <f t="shared" si="46"/>
        <v>0</v>
      </c>
      <c r="T161" s="1">
        <f t="shared" si="47"/>
        <v>0</v>
      </c>
      <c r="U161">
        <f t="shared" si="48"/>
        <v>0</v>
      </c>
      <c r="V161" s="10"/>
      <c r="W161" s="10"/>
      <c r="X161" s="10"/>
      <c r="Y161" s="10"/>
      <c r="Z161" s="10"/>
      <c r="AA161" s="10"/>
      <c r="AB161" s="10"/>
      <c r="AC161" s="10"/>
      <c r="AD161" s="10"/>
      <c r="AF161">
        <v>50</v>
      </c>
      <c r="AG161">
        <f t="shared" si="49"/>
        <v>0</v>
      </c>
      <c r="AH161">
        <f t="shared" si="51"/>
        <v>0</v>
      </c>
    </row>
    <row r="162" spans="2:34">
      <c r="B162">
        <f t="shared" si="36"/>
        <v>0</v>
      </c>
      <c r="C162" s="52">
        <f t="shared" si="37"/>
        <v>0</v>
      </c>
      <c r="D162" s="54">
        <f t="shared" si="50"/>
        <v>0</v>
      </c>
      <c r="E162" s="52">
        <f t="shared" si="38"/>
        <v>0</v>
      </c>
      <c r="F162" s="54">
        <f t="shared" si="52"/>
        <v>0</v>
      </c>
      <c r="G162" s="18">
        <f t="shared" si="39"/>
        <v>0</v>
      </c>
      <c r="H162" s="19">
        <f t="shared" si="40"/>
        <v>0</v>
      </c>
      <c r="I162" s="68">
        <f t="shared" si="41"/>
        <v>0</v>
      </c>
      <c r="J162" s="19">
        <f t="shared" si="42"/>
        <v>0</v>
      </c>
      <c r="K162" s="63"/>
      <c r="L162" s="63">
        <f t="shared" si="43"/>
        <v>0</v>
      </c>
      <c r="M162" s="63"/>
      <c r="N162" s="34">
        <f t="shared" si="44"/>
        <v>0</v>
      </c>
      <c r="O162" s="46">
        <f t="shared" si="45"/>
        <v>0</v>
      </c>
      <c r="P162" s="123"/>
      <c r="R162" s="1">
        <f t="shared" si="53"/>
        <v>0</v>
      </c>
      <c r="S162" s="49">
        <f t="shared" si="46"/>
        <v>0</v>
      </c>
      <c r="T162" s="1">
        <f t="shared" si="47"/>
        <v>0</v>
      </c>
      <c r="U162">
        <f t="shared" si="48"/>
        <v>0</v>
      </c>
      <c r="V162" s="10"/>
      <c r="W162" s="10"/>
      <c r="X162" s="10"/>
      <c r="Y162" s="10"/>
      <c r="Z162" s="10"/>
      <c r="AA162" s="10"/>
      <c r="AB162" s="10"/>
      <c r="AC162" s="10"/>
      <c r="AD162" s="10"/>
      <c r="AF162">
        <v>50</v>
      </c>
      <c r="AG162">
        <f t="shared" si="49"/>
        <v>0</v>
      </c>
      <c r="AH162">
        <f t="shared" si="51"/>
        <v>0</v>
      </c>
    </row>
    <row r="163" spans="2:34">
      <c r="B163">
        <f t="shared" si="36"/>
        <v>0</v>
      </c>
      <c r="C163" s="52">
        <f t="shared" si="37"/>
        <v>0</v>
      </c>
      <c r="D163" s="54">
        <f t="shared" si="50"/>
        <v>0</v>
      </c>
      <c r="E163" s="52">
        <f t="shared" si="38"/>
        <v>0</v>
      </c>
      <c r="F163" s="54">
        <f t="shared" si="52"/>
        <v>0</v>
      </c>
      <c r="G163" s="18">
        <f t="shared" si="39"/>
        <v>0</v>
      </c>
      <c r="H163" s="19">
        <f t="shared" si="40"/>
        <v>0</v>
      </c>
      <c r="I163" s="68">
        <f t="shared" si="41"/>
        <v>0</v>
      </c>
      <c r="J163" s="19">
        <f t="shared" si="42"/>
        <v>0</v>
      </c>
      <c r="K163" s="63"/>
      <c r="L163" s="63">
        <f t="shared" si="43"/>
        <v>0</v>
      </c>
      <c r="M163" s="63"/>
      <c r="N163" s="34">
        <f t="shared" si="44"/>
        <v>0</v>
      </c>
      <c r="O163" s="46">
        <f t="shared" si="45"/>
        <v>0</v>
      </c>
      <c r="P163" s="123"/>
      <c r="R163" s="1">
        <f t="shared" si="53"/>
        <v>0</v>
      </c>
      <c r="S163" s="49">
        <f t="shared" si="46"/>
        <v>0</v>
      </c>
      <c r="T163" s="1">
        <f t="shared" si="47"/>
        <v>0</v>
      </c>
      <c r="U163">
        <f t="shared" si="48"/>
        <v>0</v>
      </c>
      <c r="V163" s="10"/>
      <c r="W163" s="10"/>
      <c r="X163" s="10"/>
      <c r="Y163" s="10"/>
      <c r="Z163" s="10"/>
      <c r="AA163" s="10"/>
      <c r="AB163" s="10"/>
      <c r="AC163" s="10"/>
      <c r="AD163" s="10"/>
      <c r="AF163">
        <v>50</v>
      </c>
      <c r="AG163">
        <f t="shared" si="49"/>
        <v>0</v>
      </c>
      <c r="AH163">
        <f t="shared" si="51"/>
        <v>0</v>
      </c>
    </row>
    <row r="164" spans="2:34">
      <c r="B164">
        <f t="shared" si="36"/>
        <v>0</v>
      </c>
      <c r="C164" s="52">
        <f t="shared" si="37"/>
        <v>0</v>
      </c>
      <c r="D164" s="54">
        <f t="shared" si="50"/>
        <v>0</v>
      </c>
      <c r="E164" s="52">
        <f t="shared" si="38"/>
        <v>0</v>
      </c>
      <c r="F164" s="54">
        <f t="shared" si="52"/>
        <v>0</v>
      </c>
      <c r="G164" s="18">
        <f t="shared" si="39"/>
        <v>0</v>
      </c>
      <c r="H164" s="19">
        <f t="shared" si="40"/>
        <v>0</v>
      </c>
      <c r="I164" s="68">
        <f t="shared" si="41"/>
        <v>0</v>
      </c>
      <c r="J164" s="19">
        <f t="shared" si="42"/>
        <v>0</v>
      </c>
      <c r="K164" s="63"/>
      <c r="L164" s="63">
        <f t="shared" si="43"/>
        <v>0</v>
      </c>
      <c r="M164" s="63"/>
      <c r="N164" s="34">
        <f t="shared" si="44"/>
        <v>0</v>
      </c>
      <c r="O164" s="46">
        <f t="shared" si="45"/>
        <v>0</v>
      </c>
      <c r="P164" s="123"/>
      <c r="R164" s="1">
        <f t="shared" si="53"/>
        <v>0</v>
      </c>
      <c r="S164" s="49">
        <f t="shared" si="46"/>
        <v>0</v>
      </c>
      <c r="T164" s="1">
        <f t="shared" si="47"/>
        <v>0</v>
      </c>
      <c r="U164">
        <f t="shared" si="48"/>
        <v>0</v>
      </c>
      <c r="V164" s="10"/>
      <c r="W164" s="10"/>
      <c r="X164" s="10"/>
      <c r="Y164" s="10"/>
      <c r="Z164" s="10"/>
      <c r="AA164" s="10"/>
      <c r="AB164" s="10"/>
      <c r="AC164" s="10"/>
      <c r="AD164" s="10"/>
      <c r="AF164">
        <v>50</v>
      </c>
      <c r="AG164">
        <f t="shared" si="49"/>
        <v>0</v>
      </c>
      <c r="AH164">
        <f t="shared" si="51"/>
        <v>0</v>
      </c>
    </row>
    <row r="165" spans="2:34">
      <c r="B165">
        <f t="shared" si="36"/>
        <v>0</v>
      </c>
      <c r="C165" s="52">
        <f t="shared" si="37"/>
        <v>0</v>
      </c>
      <c r="D165" s="54">
        <f t="shared" si="50"/>
        <v>0</v>
      </c>
      <c r="E165" s="52">
        <f t="shared" si="38"/>
        <v>0</v>
      </c>
      <c r="F165" s="54">
        <f t="shared" si="52"/>
        <v>0</v>
      </c>
      <c r="G165" s="18">
        <f t="shared" si="39"/>
        <v>0</v>
      </c>
      <c r="H165" s="19">
        <f t="shared" si="40"/>
        <v>0</v>
      </c>
      <c r="I165" s="68">
        <f t="shared" si="41"/>
        <v>0</v>
      </c>
      <c r="J165" s="19">
        <f t="shared" si="42"/>
        <v>0</v>
      </c>
      <c r="K165" s="63"/>
      <c r="L165" s="63">
        <f t="shared" si="43"/>
        <v>0</v>
      </c>
      <c r="M165" s="63"/>
      <c r="N165" s="34">
        <f t="shared" si="44"/>
        <v>0</v>
      </c>
      <c r="O165" s="46">
        <f t="shared" si="45"/>
        <v>0</v>
      </c>
      <c r="P165" s="123"/>
      <c r="R165" s="1">
        <f t="shared" si="53"/>
        <v>0</v>
      </c>
      <c r="S165" s="49">
        <f t="shared" si="46"/>
        <v>0</v>
      </c>
      <c r="T165" s="1">
        <f t="shared" si="47"/>
        <v>0</v>
      </c>
      <c r="U165">
        <f t="shared" si="48"/>
        <v>0</v>
      </c>
      <c r="V165" s="10"/>
      <c r="W165" s="10"/>
      <c r="X165" s="10"/>
      <c r="Y165" s="10"/>
      <c r="Z165" s="10"/>
      <c r="AA165" s="10"/>
      <c r="AB165" s="10"/>
      <c r="AC165" s="10"/>
      <c r="AD165" s="10"/>
      <c r="AF165">
        <v>50</v>
      </c>
      <c r="AG165">
        <f t="shared" si="49"/>
        <v>0</v>
      </c>
      <c r="AH165">
        <f t="shared" si="51"/>
        <v>0</v>
      </c>
    </row>
    <row r="166" spans="2:34">
      <c r="B166">
        <f t="shared" si="36"/>
        <v>0</v>
      </c>
      <c r="C166" s="52">
        <f t="shared" si="37"/>
        <v>0</v>
      </c>
      <c r="D166" s="54">
        <f t="shared" si="50"/>
        <v>0</v>
      </c>
      <c r="E166" s="52">
        <f t="shared" si="38"/>
        <v>0</v>
      </c>
      <c r="F166" s="54">
        <f t="shared" si="52"/>
        <v>0</v>
      </c>
      <c r="G166" s="18">
        <f t="shared" si="39"/>
        <v>0</v>
      </c>
      <c r="H166" s="19">
        <f t="shared" si="40"/>
        <v>0</v>
      </c>
      <c r="I166" s="68">
        <f t="shared" si="41"/>
        <v>0</v>
      </c>
      <c r="J166" s="19">
        <f t="shared" si="42"/>
        <v>0</v>
      </c>
      <c r="K166" s="63"/>
      <c r="L166" s="63">
        <f t="shared" si="43"/>
        <v>0</v>
      </c>
      <c r="M166" s="63"/>
      <c r="N166" s="34">
        <f t="shared" si="44"/>
        <v>0</v>
      </c>
      <c r="O166" s="46">
        <f t="shared" si="45"/>
        <v>0</v>
      </c>
      <c r="P166" s="123"/>
      <c r="R166" s="1">
        <f t="shared" si="53"/>
        <v>0</v>
      </c>
      <c r="S166" s="49">
        <f t="shared" si="46"/>
        <v>0</v>
      </c>
      <c r="T166" s="1">
        <f t="shared" si="47"/>
        <v>0</v>
      </c>
      <c r="U166">
        <f t="shared" si="48"/>
        <v>0</v>
      </c>
      <c r="V166" s="10"/>
      <c r="W166" s="10"/>
      <c r="X166" s="10"/>
      <c r="Y166" s="10"/>
      <c r="Z166" s="10"/>
      <c r="AA166" s="10"/>
      <c r="AB166" s="10"/>
      <c r="AC166" s="10"/>
      <c r="AD166" s="10"/>
      <c r="AF166">
        <v>50</v>
      </c>
      <c r="AG166">
        <f t="shared" si="49"/>
        <v>0</v>
      </c>
      <c r="AH166">
        <f t="shared" si="51"/>
        <v>0</v>
      </c>
    </row>
    <row r="167" spans="2:34">
      <c r="B167">
        <f t="shared" si="36"/>
        <v>0</v>
      </c>
      <c r="C167" s="52">
        <f t="shared" si="37"/>
        <v>0</v>
      </c>
      <c r="D167" s="54">
        <f t="shared" si="50"/>
        <v>0</v>
      </c>
      <c r="E167" s="52">
        <f t="shared" si="38"/>
        <v>0</v>
      </c>
      <c r="F167" s="54">
        <f t="shared" si="52"/>
        <v>0</v>
      </c>
      <c r="G167" s="18">
        <f t="shared" si="39"/>
        <v>0</v>
      </c>
      <c r="H167" s="19">
        <f t="shared" si="40"/>
        <v>0</v>
      </c>
      <c r="I167" s="68">
        <f t="shared" si="41"/>
        <v>0</v>
      </c>
      <c r="J167" s="19">
        <f t="shared" si="42"/>
        <v>0</v>
      </c>
      <c r="K167" s="63"/>
      <c r="L167" s="63">
        <f t="shared" si="43"/>
        <v>0</v>
      </c>
      <c r="M167" s="63"/>
      <c r="N167" s="34">
        <f t="shared" si="44"/>
        <v>0</v>
      </c>
      <c r="O167" s="46">
        <f t="shared" si="45"/>
        <v>0</v>
      </c>
      <c r="P167" s="123"/>
      <c r="R167" s="1">
        <f t="shared" si="53"/>
        <v>0</v>
      </c>
      <c r="S167" s="49">
        <f t="shared" si="46"/>
        <v>0</v>
      </c>
      <c r="T167" s="1">
        <f t="shared" si="47"/>
        <v>0</v>
      </c>
      <c r="U167">
        <f t="shared" si="48"/>
        <v>0</v>
      </c>
      <c r="V167" s="10"/>
      <c r="W167" s="10"/>
      <c r="X167" s="10"/>
      <c r="Y167" s="10"/>
      <c r="Z167" s="10"/>
      <c r="AA167" s="10"/>
      <c r="AB167" s="10"/>
      <c r="AC167" s="10"/>
      <c r="AD167" s="10"/>
      <c r="AF167">
        <v>50</v>
      </c>
      <c r="AG167">
        <f t="shared" si="49"/>
        <v>0</v>
      </c>
      <c r="AH167">
        <f t="shared" si="51"/>
        <v>0</v>
      </c>
    </row>
    <row r="168" spans="2:34">
      <c r="B168">
        <f t="shared" si="36"/>
        <v>0</v>
      </c>
      <c r="C168" s="52">
        <f t="shared" si="37"/>
        <v>0</v>
      </c>
      <c r="D168" s="54">
        <f t="shared" si="50"/>
        <v>0</v>
      </c>
      <c r="E168" s="52">
        <f t="shared" si="38"/>
        <v>0</v>
      </c>
      <c r="F168" s="54">
        <f t="shared" si="52"/>
        <v>0</v>
      </c>
      <c r="G168" s="18">
        <f t="shared" si="39"/>
        <v>0</v>
      </c>
      <c r="H168" s="19">
        <f t="shared" si="40"/>
        <v>0</v>
      </c>
      <c r="I168" s="68">
        <f t="shared" si="41"/>
        <v>0</v>
      </c>
      <c r="J168" s="19">
        <f t="shared" si="42"/>
        <v>0</v>
      </c>
      <c r="K168" s="63"/>
      <c r="L168" s="63">
        <f t="shared" si="43"/>
        <v>0</v>
      </c>
      <c r="M168" s="63"/>
      <c r="N168" s="34">
        <f t="shared" si="44"/>
        <v>0</v>
      </c>
      <c r="O168" s="46">
        <f t="shared" si="45"/>
        <v>0</v>
      </c>
      <c r="P168" s="123"/>
      <c r="R168" s="1">
        <f t="shared" si="53"/>
        <v>0</v>
      </c>
      <c r="S168" s="49">
        <f t="shared" si="46"/>
        <v>0</v>
      </c>
      <c r="T168" s="1">
        <f t="shared" si="47"/>
        <v>0</v>
      </c>
      <c r="U168">
        <f t="shared" si="48"/>
        <v>0</v>
      </c>
      <c r="V168" s="10"/>
      <c r="W168" s="10"/>
      <c r="X168" s="10"/>
      <c r="Y168" s="10"/>
      <c r="Z168" s="10"/>
      <c r="AA168" s="10"/>
      <c r="AB168" s="10"/>
      <c r="AC168" s="10"/>
      <c r="AD168" s="10"/>
      <c r="AF168">
        <v>50</v>
      </c>
      <c r="AG168">
        <f t="shared" si="49"/>
        <v>0</v>
      </c>
      <c r="AH168">
        <f t="shared" si="51"/>
        <v>0</v>
      </c>
    </row>
    <row r="169" spans="2:34">
      <c r="B169">
        <f t="shared" si="36"/>
        <v>0</v>
      </c>
      <c r="C169" s="52">
        <f t="shared" si="37"/>
        <v>0</v>
      </c>
      <c r="D169" s="54">
        <f t="shared" si="50"/>
        <v>0</v>
      </c>
      <c r="E169" s="52">
        <f t="shared" si="38"/>
        <v>0</v>
      </c>
      <c r="F169" s="54">
        <f t="shared" si="52"/>
        <v>0</v>
      </c>
      <c r="G169" s="18">
        <f t="shared" si="39"/>
        <v>0</v>
      </c>
      <c r="H169" s="19">
        <f t="shared" si="40"/>
        <v>0</v>
      </c>
      <c r="I169" s="68">
        <f t="shared" si="41"/>
        <v>0</v>
      </c>
      <c r="J169" s="19">
        <f t="shared" si="42"/>
        <v>0</v>
      </c>
      <c r="K169" s="63"/>
      <c r="L169" s="63">
        <f t="shared" si="43"/>
        <v>0</v>
      </c>
      <c r="M169" s="63"/>
      <c r="N169" s="34">
        <f t="shared" si="44"/>
        <v>0</v>
      </c>
      <c r="O169" s="46">
        <f t="shared" si="45"/>
        <v>0</v>
      </c>
      <c r="P169" s="123"/>
      <c r="R169" s="1">
        <f t="shared" si="53"/>
        <v>0</v>
      </c>
      <c r="S169" s="49">
        <f t="shared" si="46"/>
        <v>0</v>
      </c>
      <c r="T169" s="1">
        <f t="shared" si="47"/>
        <v>0</v>
      </c>
      <c r="U169">
        <f t="shared" si="48"/>
        <v>0</v>
      </c>
      <c r="V169" s="10"/>
      <c r="W169" s="10"/>
      <c r="X169" s="10"/>
      <c r="Y169" s="10"/>
      <c r="Z169" s="10"/>
      <c r="AA169" s="10"/>
      <c r="AB169" s="10"/>
      <c r="AC169" s="10"/>
      <c r="AD169" s="10"/>
      <c r="AF169">
        <v>50</v>
      </c>
      <c r="AG169">
        <f t="shared" si="49"/>
        <v>0</v>
      </c>
      <c r="AH169">
        <f t="shared" si="51"/>
        <v>0</v>
      </c>
    </row>
    <row r="170" spans="2:34">
      <c r="B170">
        <f t="shared" si="36"/>
        <v>0</v>
      </c>
      <c r="C170" s="52">
        <f t="shared" si="37"/>
        <v>0</v>
      </c>
      <c r="D170" s="54">
        <f t="shared" si="50"/>
        <v>0</v>
      </c>
      <c r="E170" s="52">
        <f t="shared" si="38"/>
        <v>0</v>
      </c>
      <c r="F170" s="54">
        <f t="shared" si="52"/>
        <v>0</v>
      </c>
      <c r="G170" s="18">
        <f t="shared" si="39"/>
        <v>0</v>
      </c>
      <c r="H170" s="19">
        <f t="shared" si="40"/>
        <v>0</v>
      </c>
      <c r="I170" s="68">
        <f t="shared" si="41"/>
        <v>0</v>
      </c>
      <c r="J170" s="19">
        <f t="shared" si="42"/>
        <v>0</v>
      </c>
      <c r="K170" s="63"/>
      <c r="L170" s="63">
        <f t="shared" si="43"/>
        <v>0</v>
      </c>
      <c r="M170" s="63"/>
      <c r="N170" s="34">
        <f t="shared" si="44"/>
        <v>0</v>
      </c>
      <c r="O170" s="46">
        <f t="shared" si="45"/>
        <v>0</v>
      </c>
      <c r="P170" s="123"/>
      <c r="R170" s="1">
        <f t="shared" si="53"/>
        <v>0</v>
      </c>
      <c r="S170" s="49">
        <f t="shared" si="46"/>
        <v>0</v>
      </c>
      <c r="T170" s="1">
        <f t="shared" si="47"/>
        <v>0</v>
      </c>
      <c r="U170">
        <f t="shared" si="48"/>
        <v>0</v>
      </c>
      <c r="V170" s="10"/>
      <c r="W170" s="10"/>
      <c r="X170" s="10"/>
      <c r="Y170" s="10"/>
      <c r="Z170" s="10"/>
      <c r="AA170" s="10"/>
      <c r="AB170" s="10"/>
      <c r="AC170" s="10"/>
      <c r="AD170" s="10"/>
      <c r="AF170">
        <v>50</v>
      </c>
      <c r="AG170">
        <f t="shared" si="49"/>
        <v>0</v>
      </c>
      <c r="AH170">
        <f t="shared" si="51"/>
        <v>0</v>
      </c>
    </row>
    <row r="171" spans="2:34">
      <c r="B171">
        <f t="shared" si="36"/>
        <v>0</v>
      </c>
      <c r="C171" s="52">
        <f t="shared" si="37"/>
        <v>0</v>
      </c>
      <c r="D171" s="54">
        <f t="shared" si="50"/>
        <v>0</v>
      </c>
      <c r="E171" s="52">
        <f t="shared" si="38"/>
        <v>0</v>
      </c>
      <c r="F171" s="54">
        <f t="shared" si="52"/>
        <v>0</v>
      </c>
      <c r="G171" s="18">
        <f t="shared" si="39"/>
        <v>0</v>
      </c>
      <c r="H171" s="19">
        <f t="shared" si="40"/>
        <v>0</v>
      </c>
      <c r="I171" s="68">
        <f t="shared" si="41"/>
        <v>0</v>
      </c>
      <c r="J171" s="19">
        <f t="shared" si="42"/>
        <v>0</v>
      </c>
      <c r="K171" s="63"/>
      <c r="L171" s="63">
        <f t="shared" si="43"/>
        <v>0</v>
      </c>
      <c r="M171" s="63"/>
      <c r="N171" s="34">
        <f t="shared" si="44"/>
        <v>0</v>
      </c>
      <c r="O171" s="46">
        <f t="shared" si="45"/>
        <v>0</v>
      </c>
      <c r="P171" s="123"/>
      <c r="R171" s="1">
        <f t="shared" si="53"/>
        <v>0</v>
      </c>
      <c r="S171" s="49">
        <f t="shared" si="46"/>
        <v>0</v>
      </c>
      <c r="T171" s="1">
        <f t="shared" si="47"/>
        <v>0</v>
      </c>
      <c r="U171">
        <f t="shared" si="48"/>
        <v>0</v>
      </c>
      <c r="V171" s="10"/>
      <c r="W171" s="10"/>
      <c r="X171" s="10"/>
      <c r="Y171" s="10"/>
      <c r="Z171" s="10"/>
      <c r="AA171" s="10"/>
      <c r="AB171" s="10"/>
      <c r="AC171" s="10"/>
      <c r="AD171" s="10"/>
      <c r="AF171">
        <v>50</v>
      </c>
      <c r="AG171">
        <f t="shared" si="49"/>
        <v>0</v>
      </c>
      <c r="AH171">
        <f t="shared" si="51"/>
        <v>0</v>
      </c>
    </row>
    <row r="172" spans="2:34">
      <c r="B172">
        <f t="shared" si="36"/>
        <v>0</v>
      </c>
      <c r="C172" s="52">
        <f t="shared" si="37"/>
        <v>0</v>
      </c>
      <c r="D172" s="54">
        <f t="shared" si="50"/>
        <v>0</v>
      </c>
      <c r="E172" s="52">
        <f t="shared" si="38"/>
        <v>0</v>
      </c>
      <c r="F172" s="54">
        <f t="shared" si="52"/>
        <v>0</v>
      </c>
      <c r="G172" s="18">
        <f t="shared" si="39"/>
        <v>0</v>
      </c>
      <c r="H172" s="19">
        <f t="shared" si="40"/>
        <v>0</v>
      </c>
      <c r="I172" s="68">
        <f t="shared" si="41"/>
        <v>0</v>
      </c>
      <c r="J172" s="19">
        <f t="shared" si="42"/>
        <v>0</v>
      </c>
      <c r="K172" s="63"/>
      <c r="L172" s="63">
        <f t="shared" si="43"/>
        <v>0</v>
      </c>
      <c r="M172" s="63"/>
      <c r="N172" s="34">
        <f t="shared" si="44"/>
        <v>0</v>
      </c>
      <c r="O172" s="46">
        <f t="shared" si="45"/>
        <v>0</v>
      </c>
      <c r="P172" s="123"/>
      <c r="R172" s="1">
        <f t="shared" si="53"/>
        <v>0</v>
      </c>
      <c r="S172" s="49">
        <f t="shared" si="46"/>
        <v>0</v>
      </c>
      <c r="T172" s="1">
        <f t="shared" si="47"/>
        <v>0</v>
      </c>
      <c r="U172">
        <f t="shared" si="48"/>
        <v>0</v>
      </c>
      <c r="V172" s="10"/>
      <c r="W172" s="10"/>
      <c r="X172" s="10"/>
      <c r="Y172" s="10"/>
      <c r="Z172" s="10"/>
      <c r="AA172" s="10"/>
      <c r="AB172" s="10"/>
      <c r="AC172" s="10"/>
      <c r="AD172" s="10"/>
      <c r="AF172">
        <v>50</v>
      </c>
      <c r="AG172">
        <f t="shared" si="49"/>
        <v>0</v>
      </c>
      <c r="AH172">
        <f t="shared" si="51"/>
        <v>0</v>
      </c>
    </row>
    <row r="173" spans="2:34">
      <c r="B173">
        <f t="shared" si="36"/>
        <v>0</v>
      </c>
      <c r="C173" s="52">
        <f t="shared" si="37"/>
        <v>0</v>
      </c>
      <c r="D173" s="54">
        <f t="shared" si="50"/>
        <v>0</v>
      </c>
      <c r="E173" s="52">
        <f t="shared" si="38"/>
        <v>0</v>
      </c>
      <c r="F173" s="54">
        <f t="shared" si="52"/>
        <v>0</v>
      </c>
      <c r="G173" s="18">
        <f t="shared" si="39"/>
        <v>0</v>
      </c>
      <c r="H173" s="19">
        <f t="shared" si="40"/>
        <v>0</v>
      </c>
      <c r="I173" s="68">
        <f t="shared" si="41"/>
        <v>0</v>
      </c>
      <c r="J173" s="19">
        <f t="shared" si="42"/>
        <v>0</v>
      </c>
      <c r="K173" s="63"/>
      <c r="L173" s="63">
        <f t="shared" si="43"/>
        <v>0</v>
      </c>
      <c r="M173" s="63"/>
      <c r="N173" s="34">
        <f t="shared" si="44"/>
        <v>0</v>
      </c>
      <c r="O173" s="46">
        <f t="shared" si="45"/>
        <v>0</v>
      </c>
      <c r="P173" s="123"/>
      <c r="R173" s="1">
        <f t="shared" si="53"/>
        <v>0</v>
      </c>
      <c r="S173" s="49">
        <f t="shared" si="46"/>
        <v>0</v>
      </c>
      <c r="T173" s="1">
        <f t="shared" si="47"/>
        <v>0</v>
      </c>
      <c r="U173">
        <f t="shared" si="48"/>
        <v>0</v>
      </c>
      <c r="V173" s="10"/>
      <c r="W173" s="10"/>
      <c r="X173" s="10"/>
      <c r="Y173" s="10"/>
      <c r="Z173" s="10"/>
      <c r="AA173" s="10"/>
      <c r="AB173" s="10"/>
      <c r="AC173" s="10"/>
      <c r="AD173" s="10"/>
      <c r="AF173">
        <v>50</v>
      </c>
      <c r="AG173">
        <f t="shared" si="49"/>
        <v>0</v>
      </c>
      <c r="AH173">
        <f t="shared" si="51"/>
        <v>0</v>
      </c>
    </row>
    <row r="174" spans="2:34">
      <c r="B174">
        <f t="shared" si="36"/>
        <v>0</v>
      </c>
      <c r="C174" s="52">
        <f t="shared" si="37"/>
        <v>0</v>
      </c>
      <c r="D174" s="54">
        <f t="shared" si="50"/>
        <v>0</v>
      </c>
      <c r="E174" s="52">
        <f t="shared" si="38"/>
        <v>0</v>
      </c>
      <c r="F174" s="54">
        <f t="shared" si="52"/>
        <v>0</v>
      </c>
      <c r="G174" s="18">
        <f t="shared" si="39"/>
        <v>0</v>
      </c>
      <c r="H174" s="19">
        <f t="shared" si="40"/>
        <v>0</v>
      </c>
      <c r="I174" s="68">
        <f t="shared" si="41"/>
        <v>0</v>
      </c>
      <c r="J174" s="19">
        <f t="shared" si="42"/>
        <v>0</v>
      </c>
      <c r="K174" s="63"/>
      <c r="L174" s="63">
        <f t="shared" si="43"/>
        <v>0</v>
      </c>
      <c r="M174" s="63"/>
      <c r="N174" s="34">
        <f t="shared" si="44"/>
        <v>0</v>
      </c>
      <c r="O174" s="46">
        <f t="shared" si="45"/>
        <v>0</v>
      </c>
      <c r="P174" s="123"/>
      <c r="R174" s="1">
        <f t="shared" si="53"/>
        <v>0</v>
      </c>
      <c r="S174" s="49">
        <f t="shared" si="46"/>
        <v>0</v>
      </c>
      <c r="T174" s="1">
        <f t="shared" si="47"/>
        <v>0</v>
      </c>
      <c r="U174">
        <f t="shared" si="48"/>
        <v>0</v>
      </c>
      <c r="V174" s="10"/>
      <c r="W174" s="10"/>
      <c r="X174" s="10"/>
      <c r="Y174" s="10"/>
      <c r="Z174" s="10"/>
      <c r="AA174" s="10"/>
      <c r="AB174" s="10"/>
      <c r="AC174" s="10"/>
      <c r="AD174" s="10"/>
      <c r="AF174">
        <v>50</v>
      </c>
      <c r="AG174">
        <f t="shared" si="49"/>
        <v>0</v>
      </c>
      <c r="AH174">
        <f t="shared" si="51"/>
        <v>0</v>
      </c>
    </row>
    <row r="175" spans="2:34">
      <c r="B175">
        <f t="shared" si="36"/>
        <v>0</v>
      </c>
      <c r="C175" s="52">
        <f t="shared" si="37"/>
        <v>0</v>
      </c>
      <c r="D175" s="54">
        <f t="shared" si="50"/>
        <v>0</v>
      </c>
      <c r="E175" s="52">
        <f t="shared" si="38"/>
        <v>0</v>
      </c>
      <c r="F175" s="54">
        <f t="shared" si="52"/>
        <v>0</v>
      </c>
      <c r="G175" s="18">
        <f t="shared" si="39"/>
        <v>0</v>
      </c>
      <c r="H175" s="19">
        <f t="shared" si="40"/>
        <v>0</v>
      </c>
      <c r="I175" s="68">
        <f t="shared" si="41"/>
        <v>0</v>
      </c>
      <c r="J175" s="19">
        <f t="shared" si="42"/>
        <v>0</v>
      </c>
      <c r="K175" s="63"/>
      <c r="L175" s="63">
        <f t="shared" si="43"/>
        <v>0</v>
      </c>
      <c r="M175" s="63"/>
      <c r="N175" s="34">
        <f t="shared" si="44"/>
        <v>0</v>
      </c>
      <c r="O175" s="46">
        <f t="shared" si="45"/>
        <v>0</v>
      </c>
      <c r="P175" s="123"/>
      <c r="R175" s="1">
        <f t="shared" si="53"/>
        <v>0</v>
      </c>
      <c r="S175" s="49">
        <f t="shared" si="46"/>
        <v>0</v>
      </c>
      <c r="T175" s="1">
        <f t="shared" si="47"/>
        <v>0</v>
      </c>
      <c r="U175">
        <f t="shared" si="48"/>
        <v>0</v>
      </c>
      <c r="V175" s="10"/>
      <c r="W175" s="10"/>
      <c r="X175" s="10"/>
      <c r="Y175" s="10"/>
      <c r="Z175" s="10"/>
      <c r="AA175" s="10"/>
      <c r="AB175" s="10"/>
      <c r="AC175" s="10"/>
      <c r="AD175" s="10"/>
      <c r="AF175">
        <v>50</v>
      </c>
      <c r="AG175">
        <f t="shared" si="49"/>
        <v>0</v>
      </c>
      <c r="AH175">
        <f t="shared" si="51"/>
        <v>0</v>
      </c>
    </row>
    <row r="5140" spans="33:33">
      <c r="AG5140" t="e">
        <f>MAX(#REF!)/1000/60</f>
        <v>#REF!</v>
      </c>
    </row>
    <row r="5181" spans="5:31" s="9" customFormat="1">
      <c r="AE5181"/>
    </row>
    <row r="5182" spans="5:31" ht="4.5" customHeight="1"/>
    <row r="5183" spans="5:31">
      <c r="E5183" s="2"/>
      <c r="F5183" s="4"/>
      <c r="G5183" s="6"/>
      <c r="H5183" s="3"/>
      <c r="I5183" s="3"/>
      <c r="J5183" s="3"/>
      <c r="K5183" s="3"/>
      <c r="R5183" s="1"/>
    </row>
  </sheetData>
  <mergeCells count="2">
    <mergeCell ref="C4:O4"/>
    <mergeCell ref="V7:AB7"/>
  </mergeCells>
  <dataValidations count="3">
    <dataValidation type="custom" allowBlank="1" showInputMessage="1" showErrorMessage="1" errorTitle="Try again." error="You must enter numbers pasted from the exported RP Stroke data file." sqref="V12:AC175">
      <formula1>ISNUMBER(V12)</formula1>
    </dataValidation>
    <dataValidation type="custom" allowBlank="1" showInputMessage="1" showErrorMessage="1" sqref="D12:D13">
      <formula1>D12&lt;=S6</formula1>
    </dataValidation>
    <dataValidation type="custom" allowBlank="1" showInputMessage="1" showErrorMessage="1" sqref="D14:D175">
      <formula1>D14&lt;=S10</formula1>
    </dataValidation>
  </dataValidations>
  <printOptions horizontalCentered="1"/>
  <pageMargins left="0.45" right="0.45" top="0.5" bottom="0.5" header="0.3" footer="0.3"/>
  <pageSetup orientation="portrait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4" r:id="rId4" name="Button 6">
              <controlPr defaultSize="0" print="0" autoFill="0" autoPict="0" macro="[0]!_xludf.Clear">
                <anchor moveWithCells="1" sizeWithCells="1">
                  <from>
                    <xdr:col>25</xdr:col>
                    <xdr:colOff>190500</xdr:colOff>
                    <xdr:row>3</xdr:row>
                    <xdr:rowOff>0</xdr:rowOff>
                  </from>
                  <to>
                    <xdr:col>26</xdr:col>
                    <xdr:colOff>304800</xdr:colOff>
                    <xdr:row>5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5" name="Button 7">
              <controlPr defaultSize="0" print="0" autoFill="0" autoPict="0" macro="[0]!PopulateTime">
                <anchor moveWithCells="1" sizeWithCells="1">
                  <from>
                    <xdr:col>26</xdr:col>
                    <xdr:colOff>390525</xdr:colOff>
                    <xdr:row>3</xdr:row>
                    <xdr:rowOff>0</xdr:rowOff>
                  </from>
                  <to>
                    <xdr:col>27</xdr:col>
                    <xdr:colOff>504825</xdr:colOff>
                    <xdr:row>5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6" name="Button 8">
              <controlPr defaultSize="0" print="0" autoFill="0" autoPict="0" macro="[0]!PopulateDist">
                <anchor moveWithCells="1" sizeWithCells="1">
                  <from>
                    <xdr:col>24</xdr:col>
                    <xdr:colOff>28575</xdr:colOff>
                    <xdr:row>3</xdr:row>
                    <xdr:rowOff>0</xdr:rowOff>
                  </from>
                  <to>
                    <xdr:col>25</xdr:col>
                    <xdr:colOff>142875</xdr:colOff>
                    <xdr:row>5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7" name="Button 9">
              <controlPr defaultSize="0" print="0" autoFill="0" autoPict="0" macro="[0]!PopulateNoSD">
                <anchor moveWithCells="1" sizeWithCells="1">
                  <from>
                    <xdr:col>28</xdr:col>
                    <xdr:colOff>0</xdr:colOff>
                    <xdr:row>3</xdr:row>
                    <xdr:rowOff>0</xdr:rowOff>
                  </from>
                  <to>
                    <xdr:col>29</xdr:col>
                    <xdr:colOff>285750</xdr:colOff>
                    <xdr:row>5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92D050"/>
  </sheetPr>
  <dimension ref="B1:AF78"/>
  <sheetViews>
    <sheetView tabSelected="1" topLeftCell="A6" zoomScale="80" zoomScaleNormal="80" workbookViewId="0">
      <selection activeCell="D21" sqref="D21"/>
    </sheetView>
  </sheetViews>
  <sheetFormatPr defaultColWidth="9.28515625" defaultRowHeight="15" outlineLevelRow="1" outlineLevelCol="1"/>
  <cols>
    <col min="1" max="1" width="3" style="69" customWidth="1"/>
    <col min="2" max="2" width="31" style="69" customWidth="1"/>
    <col min="3" max="3" width="3.85546875" customWidth="1"/>
    <col min="4" max="4" width="113" style="97" customWidth="1"/>
    <col min="5" max="5" width="1.42578125" style="69" customWidth="1"/>
    <col min="6" max="6" width="15.28515625" style="69" customWidth="1"/>
    <col min="7" max="7" width="10.7109375" style="69" bestFit="1" customWidth="1"/>
    <col min="8" max="8" width="9.42578125" customWidth="1"/>
    <col min="9" max="9" width="22.28515625" style="78" hidden="1" customWidth="1" outlineLevel="1"/>
    <col min="10" max="10" width="5.28515625" style="78" hidden="1" customWidth="1" outlineLevel="1"/>
    <col min="11" max="11" width="24" style="78" hidden="1" customWidth="1" outlineLevel="1"/>
    <col min="12" max="12" width="12" style="78" hidden="1" customWidth="1" outlineLevel="1"/>
    <col min="13" max="13" width="10.140625" style="78" hidden="1" customWidth="1" outlineLevel="1"/>
    <col min="14" max="15" width="13.42578125" style="78" hidden="1" customWidth="1" outlineLevel="1"/>
    <col min="16" max="16" width="10.140625" style="78" hidden="1" customWidth="1" outlineLevel="1"/>
    <col min="17" max="17" width="11.85546875" style="78" hidden="1" customWidth="1" outlineLevel="1"/>
    <col min="18" max="18" width="8.42578125" style="78" hidden="1" customWidth="1" outlineLevel="1"/>
    <col min="19" max="19" width="11.7109375" style="78" hidden="1" customWidth="1" outlineLevel="1"/>
    <col min="20" max="20" width="10.140625" style="78" hidden="1" customWidth="1" outlineLevel="1"/>
    <col min="21" max="21" width="13.85546875" style="78" hidden="1" customWidth="1" outlineLevel="1"/>
    <col min="22" max="22" width="13.7109375" style="78" hidden="1" customWidth="1" outlineLevel="1"/>
    <col min="23" max="23" width="13.85546875" style="78" hidden="1" customWidth="1" outlineLevel="1"/>
    <col min="24" max="24" width="10.140625" style="78" hidden="1" customWidth="1" outlineLevel="1"/>
    <col min="25" max="25" width="13.85546875" style="78" hidden="1" customWidth="1" outlineLevel="1"/>
    <col min="26" max="27" width="8.42578125" style="78" hidden="1" customWidth="1" outlineLevel="1"/>
    <col min="28" max="28" width="18.28515625" style="78" hidden="1" customWidth="1" outlineLevel="1"/>
    <col min="29" max="29" width="9.28515625" style="69" collapsed="1"/>
    <col min="30" max="16384" width="9.28515625" style="69"/>
  </cols>
  <sheetData>
    <row r="1" spans="2:31" s="71" customFormat="1" ht="16.5" thickBot="1">
      <c r="C1"/>
      <c r="G1" s="194" t="s">
        <v>111</v>
      </c>
      <c r="H1"/>
      <c r="I1" s="78"/>
      <c r="J1" s="78"/>
      <c r="K1" s="79"/>
      <c r="L1" s="80"/>
      <c r="M1" s="81"/>
      <c r="N1" s="81"/>
      <c r="O1" s="81"/>
      <c r="P1" s="81"/>
      <c r="Q1" s="81"/>
      <c r="R1" s="81"/>
      <c r="S1" s="81"/>
      <c r="T1" s="81"/>
      <c r="U1" s="78"/>
      <c r="V1" s="81"/>
      <c r="W1" s="78"/>
      <c r="X1" s="81"/>
      <c r="Y1" s="78"/>
      <c r="Z1" s="82"/>
      <c r="AA1" s="78"/>
      <c r="AB1" s="78"/>
    </row>
    <row r="2" spans="2:31" s="71" customFormat="1" ht="15.75">
      <c r="B2" s="107" t="s">
        <v>76</v>
      </c>
      <c r="C2"/>
      <c r="F2" s="106" t="s">
        <v>63</v>
      </c>
      <c r="G2" s="105">
        <v>0</v>
      </c>
      <c r="H2"/>
      <c r="I2" s="78"/>
      <c r="J2" s="78"/>
      <c r="K2" s="83" t="s">
        <v>89</v>
      </c>
      <c r="L2" s="78"/>
      <c r="M2" s="84" t="s">
        <v>91</v>
      </c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</row>
    <row r="3" spans="2:31" s="71" customFormat="1" ht="21">
      <c r="B3" s="108" t="s">
        <v>1</v>
      </c>
      <c r="C3"/>
      <c r="F3" s="106" t="s">
        <v>66</v>
      </c>
      <c r="G3" s="105">
        <v>0</v>
      </c>
      <c r="H3"/>
      <c r="I3" s="78"/>
      <c r="J3" s="78"/>
      <c r="K3" s="85" t="str">
        <f>B3&amp;" Template"</f>
        <v>Time Template</v>
      </c>
      <c r="L3" s="78"/>
      <c r="M3" s="84" t="s">
        <v>72</v>
      </c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</row>
    <row r="4" spans="2:31" s="71" customFormat="1" ht="15.75">
      <c r="C4"/>
      <c r="F4" s="106" t="s">
        <v>46</v>
      </c>
      <c r="G4" s="105">
        <v>1</v>
      </c>
      <c r="H4"/>
      <c r="I4" s="78"/>
      <c r="J4" s="78"/>
      <c r="K4" s="78"/>
      <c r="L4" s="78"/>
      <c r="M4" s="84" t="s">
        <v>1</v>
      </c>
      <c r="N4" s="78"/>
      <c r="O4" s="78"/>
      <c r="P4" s="78"/>
      <c r="Q4" s="78"/>
      <c r="R4" s="78"/>
      <c r="S4" s="78">
        <f ca="1">LEN(TEXT(INDIRECT("'"&amp;$K$3&amp;"'!"&amp;S$9&amp;$I15),"0000000"))</f>
        <v>7</v>
      </c>
      <c r="T4" s="78"/>
      <c r="U4" s="78"/>
      <c r="V4" s="78"/>
      <c r="W4" s="78"/>
      <c r="X4" s="78"/>
      <c r="Y4" s="78"/>
      <c r="Z4" s="78"/>
      <c r="AA4" s="78"/>
      <c r="AB4" s="78"/>
    </row>
    <row r="5" spans="2:31" s="71" customFormat="1" ht="15.75">
      <c r="B5" s="107" t="s">
        <v>74</v>
      </c>
      <c r="C5"/>
      <c r="F5" s="106" t="s">
        <v>119</v>
      </c>
      <c r="G5" s="105">
        <v>1</v>
      </c>
      <c r="H5"/>
      <c r="I5" s="86"/>
      <c r="J5" s="78"/>
      <c r="K5" s="78"/>
      <c r="L5" s="78"/>
      <c r="M5" s="84" t="s">
        <v>166</v>
      </c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</row>
    <row r="6" spans="2:31" s="71" customFormat="1" ht="21">
      <c r="B6" s="108" t="s">
        <v>209</v>
      </c>
      <c r="C6"/>
      <c r="D6" s="71" t="s">
        <v>109</v>
      </c>
      <c r="F6" s="106" t="s">
        <v>120</v>
      </c>
      <c r="G6" s="105">
        <v>1</v>
      </c>
      <c r="H6"/>
      <c r="I6" s="78"/>
      <c r="J6" s="78"/>
      <c r="M6" s="84"/>
    </row>
    <row r="7" spans="2:31" s="71" customFormat="1" ht="16.5" thickBot="1">
      <c r="B7"/>
      <c r="C7"/>
      <c r="F7" s="106" t="s">
        <v>4</v>
      </c>
      <c r="G7" s="105">
        <v>1</v>
      </c>
      <c r="H7"/>
      <c r="I7" s="78"/>
      <c r="J7" s="78"/>
      <c r="K7" s="81" t="s">
        <v>63</v>
      </c>
      <c r="L7" s="79" t="s">
        <v>66</v>
      </c>
      <c r="M7" s="80" t="s">
        <v>46</v>
      </c>
      <c r="N7" s="81" t="s">
        <v>119</v>
      </c>
      <c r="O7" s="81" t="s">
        <v>120</v>
      </c>
      <c r="P7" s="81" t="s">
        <v>4</v>
      </c>
      <c r="Q7" s="81" t="s">
        <v>52</v>
      </c>
      <c r="R7" s="81" t="s">
        <v>22</v>
      </c>
      <c r="S7" s="81" t="s">
        <v>9</v>
      </c>
      <c r="T7" s="81" t="s">
        <v>20</v>
      </c>
      <c r="U7" s="89" t="s">
        <v>140</v>
      </c>
      <c r="V7" s="81" t="s">
        <v>21</v>
      </c>
      <c r="W7" s="89" t="s">
        <v>141</v>
      </c>
      <c r="X7" s="81" t="s">
        <v>19</v>
      </c>
      <c r="Y7" s="89" t="s">
        <v>142</v>
      </c>
      <c r="Z7" s="89" t="s">
        <v>23</v>
      </c>
      <c r="AA7" s="89" t="s">
        <v>24</v>
      </c>
      <c r="AB7" s="89" t="s">
        <v>110</v>
      </c>
    </row>
    <row r="8" spans="2:31" s="71" customFormat="1" ht="16.5" thickBot="1">
      <c r="B8" s="107" t="s">
        <v>143</v>
      </c>
      <c r="C8"/>
      <c r="D8" s="73" t="s">
        <v>90</v>
      </c>
      <c r="E8" s="73"/>
      <c r="F8" s="106" t="s">
        <v>52</v>
      </c>
      <c r="G8" s="105">
        <v>0</v>
      </c>
      <c r="H8"/>
      <c r="I8" s="78"/>
      <c r="J8" s="78"/>
      <c r="K8" s="87">
        <f t="shared" ref="K8:AB8" si="0">VLOOKUP(K7,$F$2:$G$19,2,0)</f>
        <v>0</v>
      </c>
      <c r="L8" s="87">
        <f t="shared" si="0"/>
        <v>0</v>
      </c>
      <c r="M8" s="87">
        <f t="shared" si="0"/>
        <v>1</v>
      </c>
      <c r="N8" s="87">
        <f t="shared" si="0"/>
        <v>1</v>
      </c>
      <c r="O8" s="87">
        <f t="shared" si="0"/>
        <v>1</v>
      </c>
      <c r="P8" s="87">
        <f t="shared" si="0"/>
        <v>1</v>
      </c>
      <c r="Q8" s="87">
        <f t="shared" si="0"/>
        <v>0</v>
      </c>
      <c r="R8" s="87">
        <f t="shared" si="0"/>
        <v>1</v>
      </c>
      <c r="S8" s="87">
        <f t="shared" si="0"/>
        <v>0</v>
      </c>
      <c r="T8" s="87">
        <f t="shared" si="0"/>
        <v>0</v>
      </c>
      <c r="U8" s="87">
        <f t="shared" si="0"/>
        <v>0</v>
      </c>
      <c r="V8" s="87">
        <f t="shared" si="0"/>
        <v>1</v>
      </c>
      <c r="W8" s="87">
        <f t="shared" si="0"/>
        <v>1</v>
      </c>
      <c r="X8" s="87">
        <f t="shared" si="0"/>
        <v>0</v>
      </c>
      <c r="Y8" s="87">
        <f t="shared" si="0"/>
        <v>0</v>
      </c>
      <c r="Z8" s="87">
        <f t="shared" si="0"/>
        <v>1</v>
      </c>
      <c r="AA8" s="87">
        <f t="shared" si="0"/>
        <v>1</v>
      </c>
      <c r="AB8" s="87">
        <f t="shared" si="0"/>
        <v>0</v>
      </c>
    </row>
    <row r="9" spans="2:31" s="71" customFormat="1" ht="16.5">
      <c r="B9" s="105">
        <f>'HR Ranges'!E3</f>
        <v>44</v>
      </c>
      <c r="C9"/>
      <c r="D9" s="99" t="str">
        <f ca="1">"Workout Summary - "&amp;TEXT(TODAY(),"mmm dd, yyyy")</f>
        <v>Workout Summary - Feb 09, 2015</v>
      </c>
      <c r="E9" s="74"/>
      <c r="F9" s="106" t="s">
        <v>22</v>
      </c>
      <c r="G9" s="105">
        <v>1</v>
      </c>
      <c r="H9"/>
      <c r="I9" s="90" t="s">
        <v>88</v>
      </c>
      <c r="J9" s="91" t="s">
        <v>77</v>
      </c>
      <c r="K9" s="91" t="s">
        <v>78</v>
      </c>
      <c r="L9" s="91" t="s">
        <v>79</v>
      </c>
      <c r="M9" s="91" t="s">
        <v>80</v>
      </c>
      <c r="N9" s="91" t="s">
        <v>81</v>
      </c>
      <c r="O9" s="91" t="s">
        <v>82</v>
      </c>
      <c r="P9" s="91" t="s">
        <v>112</v>
      </c>
      <c r="Q9" s="91" t="s">
        <v>113</v>
      </c>
      <c r="R9" s="91" t="s">
        <v>83</v>
      </c>
      <c r="S9" s="91" t="s">
        <v>150</v>
      </c>
      <c r="T9" s="91" t="s">
        <v>114</v>
      </c>
      <c r="U9" s="91" t="s">
        <v>114</v>
      </c>
      <c r="V9" s="91" t="s">
        <v>84</v>
      </c>
      <c r="W9" s="91" t="s">
        <v>84</v>
      </c>
      <c r="X9" s="91" t="s">
        <v>115</v>
      </c>
      <c r="Y9" s="91" t="s">
        <v>115</v>
      </c>
      <c r="Z9" s="91" t="s">
        <v>85</v>
      </c>
      <c r="AA9" s="91" t="s">
        <v>86</v>
      </c>
      <c r="AB9" s="78"/>
    </row>
    <row r="10" spans="2:31" s="71" customFormat="1" ht="15.75">
      <c r="B10"/>
      <c r="C10"/>
      <c r="D10" s="273" t="str">
        <f>J10&amp;K10&amp;L10&amp;M10&amp;N10&amp;O10&amp;P10&amp;Q10&amp;R10&amp;S10&amp;T10&amp;U10&amp;V10&amp;W10&amp;X10&amp;Y10&amp;Z10&amp;AA10</f>
        <v>--_|_Total_|_-Total-_|_--Avg--_|_-Avg-_|_Avg-_|_-Avg-_|_--Avg--_|_-Avg_|_-Avg</v>
      </c>
      <c r="E10" s="75"/>
      <c r="F10" s="106" t="s">
        <v>9</v>
      </c>
      <c r="G10" s="105">
        <v>0</v>
      </c>
      <c r="H10"/>
      <c r="I10" s="78"/>
      <c r="J10" s="88" t="s">
        <v>73</v>
      </c>
      <c r="K10" s="87" t="str">
        <f>IF(K$8=1,K$13&amp;K70,"")</f>
        <v/>
      </c>
      <c r="L10" s="87" t="str">
        <f t="shared" ref="L10:AB10" si="1">IF(L$8=1,L$13&amp;L70,"")</f>
        <v/>
      </c>
      <c r="M10" s="87" t="str">
        <f t="shared" si="1"/>
        <v>_|_Total</v>
      </c>
      <c r="N10" s="87" t="str">
        <f t="shared" si="1"/>
        <v>_|_-Total-</v>
      </c>
      <c r="O10" s="87" t="str">
        <f t="shared" si="1"/>
        <v>_|_--Avg--</v>
      </c>
      <c r="P10" s="87" t="str">
        <f t="shared" si="1"/>
        <v>_|_-Avg-</v>
      </c>
      <c r="Q10" s="87" t="str">
        <f t="shared" si="1"/>
        <v/>
      </c>
      <c r="R10" s="87" t="str">
        <f t="shared" si="1"/>
        <v>_|_Avg-</v>
      </c>
      <c r="S10" s="87" t="str">
        <f>IF(S$8=1,S$13&amp;S70,"")</f>
        <v/>
      </c>
      <c r="T10" s="87" t="str">
        <f t="shared" si="1"/>
        <v/>
      </c>
      <c r="U10" s="87" t="str">
        <f>IF(U$8=1,U$13&amp;U70,"")</f>
        <v/>
      </c>
      <c r="V10" s="87" t="str">
        <f t="shared" si="1"/>
        <v>_|_-Avg-</v>
      </c>
      <c r="W10" s="87" t="str">
        <f>IF(W$8=1,W$13&amp;W70,"")</f>
        <v>_|_--Avg--</v>
      </c>
      <c r="X10" s="87" t="str">
        <f t="shared" si="1"/>
        <v/>
      </c>
      <c r="Y10" s="87" t="str">
        <f>IF(Y$8=1,Y$13&amp;Y70,"")</f>
        <v/>
      </c>
      <c r="Z10" s="87" t="str">
        <f t="shared" si="1"/>
        <v>_|_-Avg</v>
      </c>
      <c r="AA10" s="87" t="str">
        <f t="shared" si="1"/>
        <v>_|_-Avg</v>
      </c>
      <c r="AB10" s="87" t="str">
        <f t="shared" si="1"/>
        <v/>
      </c>
      <c r="AE10" s="71">
        <v>4990</v>
      </c>
    </row>
    <row r="11" spans="2:31" s="71" customFormat="1" ht="15.75">
      <c r="B11" s="107" t="s">
        <v>144</v>
      </c>
      <c r="C11"/>
      <c r="D11" s="273" t="str">
        <f>J11&amp;K11&amp;L11&amp;M11&amp;N11&amp;O11&amp;P11&amp;Q11&amp;R11&amp;S11&amp;T11&amp;U11&amp;V11&amp;W11&amp;X11&amp;Y11&amp;Z11&amp;AA11</f>
        <v>--_|_Dist-_|_-Time--_|_-Pace--_|_Watts_|_SPM-_|_-HR--_|_-%HRR--_|_-DPS_|_-SPI</v>
      </c>
      <c r="E11" s="75"/>
      <c r="F11" s="106" t="s">
        <v>20</v>
      </c>
      <c r="G11" s="105">
        <v>0</v>
      </c>
      <c r="H11"/>
      <c r="J11" s="88" t="s">
        <v>73</v>
      </c>
      <c r="K11" s="87" t="str">
        <f>IF(K$8=1,K$13&amp;K71,"")</f>
        <v/>
      </c>
      <c r="L11" s="87" t="str">
        <f t="shared" ref="L11:AB12" si="2">IF(L$8=1,L$13&amp;L71,"")</f>
        <v/>
      </c>
      <c r="M11" s="87" t="str">
        <f t="shared" si="2"/>
        <v>_|_Dist-</v>
      </c>
      <c r="N11" s="87" t="str">
        <f t="shared" si="2"/>
        <v>_|_-Time--</v>
      </c>
      <c r="O11" s="87" t="str">
        <f t="shared" si="2"/>
        <v>_|_-Pace--</v>
      </c>
      <c r="P11" s="87" t="str">
        <f t="shared" si="2"/>
        <v>_|_Watts</v>
      </c>
      <c r="Q11" s="87" t="str">
        <f t="shared" si="2"/>
        <v/>
      </c>
      <c r="R11" s="87" t="str">
        <f t="shared" si="2"/>
        <v>_|_SPM-</v>
      </c>
      <c r="S11" s="87" t="str">
        <f>IF(S$8=1,S$13&amp;S71,"")</f>
        <v/>
      </c>
      <c r="T11" s="87" t="str">
        <f t="shared" si="2"/>
        <v/>
      </c>
      <c r="U11" s="87" t="str">
        <f>IF(U$8=1,U$13&amp;U71,"")</f>
        <v/>
      </c>
      <c r="V11" s="87" t="str">
        <f t="shared" si="2"/>
        <v>_|_-HR--</v>
      </c>
      <c r="W11" s="87" t="str">
        <f>IF(W$8=1,W$13&amp;W71,"")</f>
        <v>_|_-%HRR--</v>
      </c>
      <c r="X11" s="87" t="str">
        <f t="shared" si="2"/>
        <v/>
      </c>
      <c r="Y11" s="87" t="str">
        <f>IF(Y$8=1,Y$13&amp;Y71,"")</f>
        <v/>
      </c>
      <c r="Z11" s="87" t="str">
        <f t="shared" si="2"/>
        <v>_|_-DPS</v>
      </c>
      <c r="AA11" s="87" t="str">
        <f t="shared" si="2"/>
        <v>_|_-SPI</v>
      </c>
      <c r="AB11" s="87" t="str">
        <f t="shared" si="2"/>
        <v/>
      </c>
      <c r="AE11" s="71">
        <v>4535</v>
      </c>
    </row>
    <row r="12" spans="2:31" s="71" customFormat="1" ht="15.75">
      <c r="B12" s="105">
        <f>'HR Ranges'!E2</f>
        <v>185</v>
      </c>
      <c r="C12"/>
      <c r="D12" s="273" t="str">
        <f ca="1">J12&amp;K12&amp;L12&amp;M12&amp;N12&amp;O12&amp;P12&amp;Q12&amp;R12&amp;S12&amp;T12&amp;U12&amp;V12&amp;W12&amp;X12&amp;Y12&amp;Z12&amp;AA12</f>
        <v>--_|_14995_|_62:00.0_|_02:04.0_|_183.4_|_18.8_|_136.8_|_ 65.8% _|_12.8_|_09.7</v>
      </c>
      <c r="E12" s="75"/>
      <c r="F12" s="106" t="s">
        <v>140</v>
      </c>
      <c r="G12" s="105">
        <v>0</v>
      </c>
      <c r="H12"/>
      <c r="J12" s="88" t="s">
        <v>73</v>
      </c>
      <c r="K12" s="87" t="str">
        <f>IF(K$8=1,K$13&amp;K72,"")</f>
        <v/>
      </c>
      <c r="L12" s="87" t="str">
        <f t="shared" si="2"/>
        <v/>
      </c>
      <c r="M12" s="87" t="str">
        <f t="shared" ca="1" si="2"/>
        <v>_|_14995</v>
      </c>
      <c r="N12" s="87" t="str">
        <f t="shared" ca="1" si="2"/>
        <v>_|_62:00.0</v>
      </c>
      <c r="O12" s="87" t="str">
        <f t="shared" ca="1" si="2"/>
        <v>_|_02:04.0</v>
      </c>
      <c r="P12" s="87" t="str">
        <f t="shared" ca="1" si="2"/>
        <v>_|_183.4</v>
      </c>
      <c r="Q12" s="87" t="str">
        <f t="shared" si="2"/>
        <v/>
      </c>
      <c r="R12" s="87" t="str">
        <f t="shared" ca="1" si="2"/>
        <v>_|_18.8</v>
      </c>
      <c r="S12" s="87" t="str">
        <f>IF(S$8=1,S$13&amp;S72,"")</f>
        <v/>
      </c>
      <c r="T12" s="87" t="str">
        <f t="shared" si="2"/>
        <v/>
      </c>
      <c r="U12" s="87" t="str">
        <f>IF(U$8=1,U$13&amp;U72,"")</f>
        <v/>
      </c>
      <c r="V12" s="87" t="str">
        <f t="shared" ca="1" si="2"/>
        <v>_|_136.8</v>
      </c>
      <c r="W12" s="87" t="str">
        <f ca="1">IF(W$8=1,W$13&amp;W72,"")</f>
        <v xml:space="preserve">_|_ 65.8% </v>
      </c>
      <c r="X12" s="87" t="str">
        <f t="shared" si="2"/>
        <v/>
      </c>
      <c r="Y12" s="87" t="str">
        <f>IF(Y$8=1,Y$13&amp;Y72,"")</f>
        <v/>
      </c>
      <c r="Z12" s="87" t="str">
        <f t="shared" ca="1" si="2"/>
        <v>_|_12.8</v>
      </c>
      <c r="AA12" s="87" t="str">
        <f t="shared" ca="1" si="2"/>
        <v>_|_09.7</v>
      </c>
      <c r="AB12" s="87" t="str">
        <f t="shared" si="2"/>
        <v/>
      </c>
      <c r="AE12" s="71">
        <v>2000</v>
      </c>
    </row>
    <row r="13" spans="2:31" s="71" customFormat="1" ht="16.5">
      <c r="C13"/>
      <c r="D13" s="98" t="s">
        <v>92</v>
      </c>
      <c r="E13" s="74"/>
      <c r="F13" s="106" t="s">
        <v>21</v>
      </c>
      <c r="G13" s="105">
        <v>1</v>
      </c>
      <c r="H13"/>
      <c r="I13" s="94" t="s">
        <v>74</v>
      </c>
      <c r="J13" s="95"/>
      <c r="K13" s="96" t="str">
        <f>IF(K8=1,$B$6,"")</f>
        <v/>
      </c>
      <c r="L13" s="96" t="str">
        <f t="shared" ref="L13:Z13" si="3">IF(L8=1,$B$6,"")</f>
        <v/>
      </c>
      <c r="M13" s="96" t="str">
        <f t="shared" si="3"/>
        <v>_|_</v>
      </c>
      <c r="N13" s="96" t="str">
        <f t="shared" si="3"/>
        <v>_|_</v>
      </c>
      <c r="O13" s="96" t="str">
        <f t="shared" si="3"/>
        <v>_|_</v>
      </c>
      <c r="P13" s="96" t="str">
        <f t="shared" si="3"/>
        <v>_|_</v>
      </c>
      <c r="Q13" s="96" t="str">
        <f t="shared" si="3"/>
        <v/>
      </c>
      <c r="R13" s="96" t="str">
        <f>IF(R8=1,$B$6,"")</f>
        <v>_|_</v>
      </c>
      <c r="S13" s="96" t="str">
        <f>IF(S8=1,$B$6,"")</f>
        <v/>
      </c>
      <c r="T13" s="96" t="str">
        <f t="shared" si="3"/>
        <v/>
      </c>
      <c r="U13" s="96" t="str">
        <f>IF(U8=1,$B$6,"")</f>
        <v/>
      </c>
      <c r="V13" s="96" t="str">
        <f>IF(V8=1,$B$6,"")</f>
        <v>_|_</v>
      </c>
      <c r="W13" s="96" t="str">
        <f>IF(W8=1,$B$6,"")</f>
        <v>_|_</v>
      </c>
      <c r="X13" s="96" t="str">
        <f t="shared" si="3"/>
        <v/>
      </c>
      <c r="Y13" s="96" t="str">
        <f>IF(Y8=1,$B$6,"")</f>
        <v/>
      </c>
      <c r="Z13" s="96" t="str">
        <f t="shared" si="3"/>
        <v>_|_</v>
      </c>
      <c r="AA13" s="96" t="str">
        <f>IF(AA8=1,$B$6,"")</f>
        <v>_|_</v>
      </c>
      <c r="AB13" s="96" t="str">
        <f>IF(AB8=1,$B$6,"")</f>
        <v/>
      </c>
    </row>
    <row r="14" spans="2:31" ht="19.5">
      <c r="B14" s="195" t="s">
        <v>110</v>
      </c>
      <c r="D14" s="273" t="str">
        <f>J14&amp;K14&amp;L14&amp;M14&amp;N14&amp;O14&amp;P14&amp;Q14&amp;R14&amp;S14&amp;T14&amp;U14&amp;V14&amp;W14&amp;X14&amp;Y14&amp;Z14&amp;AA14&amp;AB14</f>
        <v>#-_|_SDist_|_-Split-_|_-SPace-_|_Watts_|_SPM-_|_AvgHR_|_Avg%HRR_|_DPS-_|_-SPI</v>
      </c>
      <c r="E14" s="75"/>
      <c r="F14" s="106" t="s">
        <v>141</v>
      </c>
      <c r="G14" s="105">
        <v>1</v>
      </c>
      <c r="I14" s="92" t="s">
        <v>87</v>
      </c>
      <c r="J14" s="87" t="s">
        <v>105</v>
      </c>
      <c r="K14" s="87" t="str">
        <f>IF(K$8=1,K$13&amp;K74,"")</f>
        <v/>
      </c>
      <c r="L14" s="87" t="str">
        <f t="shared" ref="L14:AB14" si="4">IF(L$8=1,L$13&amp;L74,"")</f>
        <v/>
      </c>
      <c r="M14" s="87" t="str">
        <f t="shared" si="4"/>
        <v>_|_SDist</v>
      </c>
      <c r="N14" s="87" t="str">
        <f t="shared" si="4"/>
        <v>_|_-Split-</v>
      </c>
      <c r="O14" s="87" t="str">
        <f t="shared" si="4"/>
        <v>_|_-SPace-</v>
      </c>
      <c r="P14" s="87" t="str">
        <f t="shared" si="4"/>
        <v>_|_Watts</v>
      </c>
      <c r="Q14" s="87" t="str">
        <f t="shared" si="4"/>
        <v/>
      </c>
      <c r="R14" s="87" t="str">
        <f t="shared" si="4"/>
        <v>_|_SPM-</v>
      </c>
      <c r="S14" s="87" t="str">
        <f t="shared" si="4"/>
        <v/>
      </c>
      <c r="T14" s="87" t="str">
        <f t="shared" si="4"/>
        <v/>
      </c>
      <c r="U14" s="87" t="str">
        <f>IF(U$8=1,U$13&amp;U74,"")</f>
        <v/>
      </c>
      <c r="V14" s="87" t="str">
        <f t="shared" si="4"/>
        <v>_|_AvgHR</v>
      </c>
      <c r="W14" s="87" t="str">
        <f>IF(W$8=1,W$13&amp;W74,"")</f>
        <v>_|_Avg%HRR</v>
      </c>
      <c r="X14" s="87" t="str">
        <f t="shared" si="4"/>
        <v/>
      </c>
      <c r="Y14" s="87" t="str">
        <f>IF(Y$8=1,Y$13&amp;Y74,"")</f>
        <v/>
      </c>
      <c r="Z14" s="87" t="str">
        <f t="shared" si="4"/>
        <v>_|_DPS-</v>
      </c>
      <c r="AA14" s="87" t="str">
        <f t="shared" si="4"/>
        <v>_|_-SPI</v>
      </c>
      <c r="AB14" s="87" t="str">
        <f t="shared" si="4"/>
        <v/>
      </c>
    </row>
    <row r="15" spans="2:31" ht="15.75">
      <c r="B15" s="77"/>
      <c r="D15" s="274" t="str">
        <f t="shared" ref="D15:D46" ca="1" si="5">IF(J15="","",J15&amp;$K$13&amp;K15&amp;$L$13&amp;L15&amp;$M$13&amp;M15&amp;$N$13&amp;N15&amp;$O$13&amp;O15&amp;$P$13&amp;P15&amp;$Q$13&amp;Q15&amp;$R$13&amp;R15&amp;$S$13&amp;S15&amp;$T$13&amp;T15&amp;$U$13&amp;U15&amp;$V$13&amp;V15&amp;$W$13&amp;W15&amp;$X$13&amp;X15&amp;$Y$13&amp;Y15&amp;$Z$13&amp;Z15&amp;$AA$13&amp;AA15&amp;$AB$13&amp;AB15)</f>
        <v/>
      </c>
      <c r="E15" s="76"/>
      <c r="F15" s="106" t="s">
        <v>19</v>
      </c>
      <c r="G15" s="105">
        <v>0</v>
      </c>
      <c r="I15" s="93">
        <v>12</v>
      </c>
      <c r="J15" s="87" t="str">
        <f t="shared" ref="J15" ca="1" si="6">IF(INDIRECT("'"&amp;$K$3&amp;"'!"&amp;J$9&amp;$I15)=0,"",TEXT(INDIRECT("'"&amp;$K$3&amp;"'!"&amp;J$9&amp;$I15),"00"))</f>
        <v/>
      </c>
      <c r="K15" s="87" t="str">
        <f t="shared" ref="K15" ca="1" si="7">IF(J15="","",IF(K$8=1,TEXT(INDIRECT("'"&amp;$K$3&amp;"'!"&amp;K$9&amp;$I15),"00000"),""))</f>
        <v/>
      </c>
      <c r="L15" s="87" t="str">
        <f t="shared" ref="L15" ca="1" si="8">IF(J15="","",IF(L$8=1,TEXT(IF($B$3="Time",INDIRECT("'"&amp;$K$3&amp;"'!"&amp;L$9&amp;$I15)/60/24,INDIRECT("'"&amp;$K$3&amp;"'!"&amp;L$9&amp;$I15)),"[mm]:ss.0"),""))</f>
        <v/>
      </c>
      <c r="M15" s="87" t="str">
        <f t="shared" ref="M15" ca="1" si="9">IF(J15="","",IF(M$8=1,TEXT(INDIRECT("'"&amp;$K$3&amp;"'!"&amp;M$9&amp;$I15),"00000"),""))</f>
        <v/>
      </c>
      <c r="N15" s="87" t="str">
        <f t="shared" ref="N15" ca="1" si="10">IF(J15="","",IF(N$8=1,TEXT(INDIRECT("'"&amp;$K$3&amp;"'!"&amp;N$9&amp;$I15),"mm:ss.0"),""))</f>
        <v/>
      </c>
      <c r="O15" s="87" t="str">
        <f t="shared" ref="O15" ca="1" si="11">IF(J15="","",IF(O$8=1,TEXT(INDIRECT("'"&amp;$K$3&amp;"'!"&amp;O$9&amp;$I15),"mm:ss.0"),""))</f>
        <v/>
      </c>
      <c r="P15" s="87" t="str">
        <f t="shared" ref="P15" ca="1" si="12">IF(J15="","",IF(P$8=1,TEXT(INDIRECT("'"&amp;$K$3&amp;"'!"&amp;P$9&amp;$I15),"000.0"),""))</f>
        <v/>
      </c>
      <c r="Q15" s="87" t="str">
        <f t="shared" ref="Q15" ca="1" si="13">IF(J15="","",IF(Q$8=1,TEXT(INDIRECT("'"&amp;$K$3&amp;"'!"&amp;Q$9&amp;$I15),"0000.0"),""))</f>
        <v/>
      </c>
      <c r="R15" s="87" t="str">
        <f t="shared" ref="R15" ca="1" si="14">IF(J15="","",IF(R$8=1,TEXT(INDIRECT("'"&amp;$K$3&amp;"'!"&amp;R$9&amp;$I15),"00.0"),""))</f>
        <v/>
      </c>
      <c r="S15" s="87" t="str">
        <f t="shared" ref="S15" ca="1" si="15">IF(K15="","",IF(S$8=1,TEXT(INDIRECT("'"&amp;$K$3&amp;"'!"&amp;S$9&amp;$I15)," 0000  "),""))</f>
        <v/>
      </c>
      <c r="T15" s="87" t="str">
        <f t="shared" ref="T15" ca="1" si="16">IF(J15="","",IF(T$8=1,TEXT(INDIRECT("'"&amp;$K$3&amp;"'!"&amp;T$9&amp;$I15),"000.0"),""))</f>
        <v/>
      </c>
      <c r="U15" s="87" t="str">
        <f t="shared" ref="U15" ca="1" si="17">IF($J15="","",IF(U$8=1,TEXT((INDIRECT("'"&amp;$K$3&amp;"'!"&amp;U$9&amp;$I15)-RHR)/(MHR-RHR)," 00.0% "),""))</f>
        <v/>
      </c>
      <c r="V15" s="87" t="str">
        <f t="shared" ref="V15" ca="1" si="18">IF(J15="","",IF(V$8=1,TEXT(INDIRECT("'"&amp;$K$3&amp;"'!"&amp;V$9&amp;$I15),"000.0"),""))</f>
        <v/>
      </c>
      <c r="W15" s="87" t="str">
        <f t="shared" ref="W15" ca="1" si="19">IF($J15="","",IF(W$8=1,TEXT((INDIRECT("'"&amp;$K$3&amp;"'!"&amp;W$9&amp;$I15)-RHR)/(MHR-RHR)," 00.0% "),""))</f>
        <v/>
      </c>
      <c r="X15" s="87" t="str">
        <f t="shared" ref="X15" ca="1" si="20">IF(J15="","",IF(X$8=1,TEXT(INDIRECT("'"&amp;$K$3&amp;"'!"&amp;X$9&amp;$I15),"000.0"),""))</f>
        <v/>
      </c>
      <c r="Y15" s="87" t="str">
        <f t="shared" ref="Y15" ca="1" si="21">IF($J15="","",IF(Y$8=1,TEXT((INDIRECT("'"&amp;$K$3&amp;"'!"&amp;Y$9&amp;$I15)-RHR)/(MHR-RHR)," 00.0% "),""))</f>
        <v/>
      </c>
      <c r="Z15" s="87" t="str">
        <f t="shared" ref="Z15" ca="1" si="22">IF(J15="","",IF(Z$8=1,TEXT(INDIRECT("'"&amp;$K$3&amp;"'!"&amp;Z$9&amp;$I15),"00.0"),""))</f>
        <v/>
      </c>
      <c r="AA15" s="87" t="str">
        <f t="shared" ref="AA15" ca="1" si="23">IF(J15="","",IF(AA$8=1,TEXT(INDIRECT("'"&amp;$K$3&amp;"'!"&amp;AA$9&amp;$I15),"00.0"),""))</f>
        <v/>
      </c>
      <c r="AB15" s="78" t="str">
        <f t="shared" ref="AB15" si="24">IF(B15="","",IF(AB$8=1,B15,""))</f>
        <v/>
      </c>
    </row>
    <row r="16" spans="2:31" ht="15.75">
      <c r="B16" s="77"/>
      <c r="D16" s="274" t="str">
        <f t="shared" ca="1" si="5"/>
        <v>01_|_04909_|_20:00.0_|_02:02.2_|_191.7_|_19.3_|_133.3_|_ 63.4% _|_12.7_|_09.9</v>
      </c>
      <c r="E16" s="76"/>
      <c r="F16" s="106" t="s">
        <v>142</v>
      </c>
      <c r="G16" s="105">
        <v>0</v>
      </c>
      <c r="I16" s="253">
        <f>I15+1</f>
        <v>13</v>
      </c>
      <c r="J16" s="87" t="str">
        <f ca="1">IF(INDIRECT("'"&amp;$K$3&amp;"'!"&amp;J$9&amp;$I16)=0,"",TEXT(INDIRECT("'"&amp;$K$3&amp;"'!"&amp;J$9&amp;$I16),"00"))</f>
        <v>01</v>
      </c>
      <c r="K16" s="253" t="str">
        <f ca="1">IF(J16="","",IF(K$8=1,TEXT(INDIRECT("'"&amp;$K$3&amp;"'!"&amp;K$9&amp;$I16),"00000"),""))</f>
        <v/>
      </c>
      <c r="L16" s="253" t="str">
        <f ca="1">IF(J16="","",IF(L$8=1,TEXT(IF($B$3="Time",INDIRECT("'"&amp;$K$3&amp;"'!"&amp;L$9&amp;$I16)/60/24,INDIRECT("'"&amp;$K$3&amp;"'!"&amp;L$9&amp;$I16)),"[mm]:ss.0"),""))</f>
        <v/>
      </c>
      <c r="M16" s="253" t="str">
        <f ca="1">IF(J16="","",IF(M$8=1,TEXT(INDIRECT("'"&amp;$K$3&amp;"'!"&amp;M$9&amp;$I16),"00000"),""))</f>
        <v>04909</v>
      </c>
      <c r="N16" s="253" t="str">
        <f ca="1">IF(J16="","",IF(N$8=1,TEXT(INDIRECT("'"&amp;$K$3&amp;"'!"&amp;N$9&amp;$I16),"mm:ss.0"),""))</f>
        <v>20:00.0</v>
      </c>
      <c r="O16" s="253" t="str">
        <f ca="1">IF(J16="","",IF(O$8=1,TEXT(INDIRECT("'"&amp;$K$3&amp;"'!"&amp;O$9&amp;$I16),"mm:ss.0"),""))</f>
        <v>02:02.2</v>
      </c>
      <c r="P16" s="253" t="str">
        <f ca="1">IF(J16="","",IF(P$8=1,TEXT(INDIRECT("'"&amp;$K$3&amp;"'!"&amp;P$9&amp;$I16),"000.0"),""))</f>
        <v>191.7</v>
      </c>
      <c r="Q16" s="253" t="str">
        <f ca="1">IF(J16="","",IF(Q$8=1,TEXT(INDIRECT("'"&amp;$K$3&amp;"'!"&amp;Q$9&amp;$I16),"0000.0"),""))</f>
        <v/>
      </c>
      <c r="R16" s="253" t="str">
        <f ca="1">IF(J16="","",IF(R$8=1,TEXT(INDIRECT("'"&amp;$K$3&amp;"'!"&amp;R$9&amp;$I16),"00.0"),""))</f>
        <v>19.3</v>
      </c>
      <c r="S16" s="253" t="str">
        <f ca="1">IF(K16="","",IF(S$8=1,TEXT(INDIRECT("'"&amp;$K$3&amp;"'!"&amp;S$9&amp;$I16)," 0000  "),""))</f>
        <v/>
      </c>
      <c r="T16" s="253" t="str">
        <f ca="1">IF(J16="","",IF(T$8=1,TEXT(INDIRECT("'"&amp;$K$3&amp;"'!"&amp;T$9&amp;$I16),"000.0"),""))</f>
        <v/>
      </c>
      <c r="U16" s="253" t="str">
        <f ca="1">IF($J16="","",IF(U$8=1,TEXT((INDIRECT("'"&amp;$K$3&amp;"'!"&amp;U$9&amp;$I16)-RHR)/(MHR-RHR)," 00.0% "),""))</f>
        <v/>
      </c>
      <c r="V16" s="253" t="str">
        <f ca="1">IF(J16="","",IF(V$8=1,TEXT(INDIRECT("'"&amp;$K$3&amp;"'!"&amp;V$9&amp;$I16),"000.0"),""))</f>
        <v>133.3</v>
      </c>
      <c r="W16" s="253" t="str">
        <f ca="1">IF($J16="","",IF(W$8=1,TEXT((INDIRECT("'"&amp;$K$3&amp;"'!"&amp;W$9&amp;$I16)-RHR)/(MHR-RHR)," 00.0% "),""))</f>
        <v xml:space="preserve"> 63.4% </v>
      </c>
      <c r="X16" s="253" t="str">
        <f ca="1">IF(J16="","",IF(X$8=1,TEXT(INDIRECT("'"&amp;$K$3&amp;"'!"&amp;X$9&amp;$I16),"000.0"),""))</f>
        <v/>
      </c>
      <c r="Y16" s="253" t="str">
        <f ca="1">IF($J16="","",IF(Y$8=1,TEXT((INDIRECT("'"&amp;$K$3&amp;"'!"&amp;Y$9&amp;$I16)-RHR)/(MHR-RHR)," 00.0% "),""))</f>
        <v/>
      </c>
      <c r="Z16" s="253" t="str">
        <f ca="1">IF(J16="","",IF(Z$8=1,TEXT(INDIRECT("'"&amp;$K$3&amp;"'!"&amp;Z$9&amp;$I16),"00.0"),""))</f>
        <v>12.7</v>
      </c>
      <c r="AA16" s="253" t="str">
        <f ca="1">IF(J16="","",IF(AA$8=1,TEXT(INDIRECT("'"&amp;$K$3&amp;"'!"&amp;AA$9&amp;$I16),"00.0"),""))</f>
        <v>09.9</v>
      </c>
      <c r="AB16" s="254" t="str">
        <f>IF(B16="","",IF(AB$8=1,B16,""))</f>
        <v/>
      </c>
    </row>
    <row r="17" spans="2:32" ht="15.75">
      <c r="B17" s="77"/>
      <c r="D17" s="274" t="str">
        <f t="shared" ca="1" si="5"/>
        <v>02_|_00063_|_01:00.0_|_07:59.9_|_003.2_|_05.0_|_125.6_|_ 57.9% _|_12.5_|_00.6</v>
      </c>
      <c r="E17" s="76"/>
      <c r="F17" s="106" t="s">
        <v>23</v>
      </c>
      <c r="G17" s="105">
        <v>1</v>
      </c>
      <c r="I17" s="93">
        <f>I16+1</f>
        <v>14</v>
      </c>
      <c r="J17" s="87" t="str">
        <f ca="1">IF(INDIRECT("'"&amp;$K$3&amp;"'!"&amp;J$9&amp;$I17)=0,"",TEXT(INDIRECT("'"&amp;$K$3&amp;"'!"&amp;J$9&amp;$I17),"00"))</f>
        <v>02</v>
      </c>
      <c r="K17" s="87" t="str">
        <f ca="1">IF(J17="","",IF(K$8=1,TEXT(INDIRECT("'"&amp;$K$3&amp;"'!"&amp;K$9&amp;$I17),"00000"),""))</f>
        <v/>
      </c>
      <c r="L17" s="87" t="str">
        <f ca="1">IF(J17="","",IF(L$8=1,TEXT(IF($B$3="Time",INDIRECT("'"&amp;$K$3&amp;"'!"&amp;L$9&amp;$I17)/60/24,INDIRECT("'"&amp;$K$3&amp;"'!"&amp;L$9&amp;$I17)),"[mm]:ss.0"),""))</f>
        <v/>
      </c>
      <c r="M17" s="87" t="str">
        <f ca="1">IF(J17="","",IF(M$8=1,TEXT(INDIRECT("'"&amp;$K$3&amp;"'!"&amp;M$9&amp;$I17),"00000"),""))</f>
        <v>00063</v>
      </c>
      <c r="N17" s="87" t="str">
        <f ca="1">IF(J17="","",IF(N$8=1,TEXT(INDIRECT("'"&amp;$K$3&amp;"'!"&amp;N$9&amp;$I17),"mm:ss.0"),""))</f>
        <v>01:00.0</v>
      </c>
      <c r="O17" s="87" t="str">
        <f ca="1">IF(J17="","",IF(O$8=1,TEXT(INDIRECT("'"&amp;$K$3&amp;"'!"&amp;O$9&amp;$I17),"mm:ss.0"),""))</f>
        <v>07:59.9</v>
      </c>
      <c r="P17" s="87" t="str">
        <f ca="1">IF(J17="","",IF(P$8=1,TEXT(INDIRECT("'"&amp;$K$3&amp;"'!"&amp;P$9&amp;$I17),"000.0"),""))</f>
        <v>003.2</v>
      </c>
      <c r="Q17" s="87" t="str">
        <f ca="1">IF(J17="","",IF(Q$8=1,TEXT(INDIRECT("'"&amp;$K$3&amp;"'!"&amp;Q$9&amp;$I17),"0000.0"),""))</f>
        <v/>
      </c>
      <c r="R17" s="87" t="str">
        <f ca="1">IF(J17="","",IF(R$8=1,TEXT(INDIRECT("'"&amp;$K$3&amp;"'!"&amp;R$9&amp;$I17),"00.0"),""))</f>
        <v>05.0</v>
      </c>
      <c r="S17" s="87" t="str">
        <f ca="1">IF(K17="","",IF(S$8=1,TEXT(INDIRECT("'"&amp;$K$3&amp;"'!"&amp;S$9&amp;$I17)," 0000  "),""))</f>
        <v/>
      </c>
      <c r="T17" s="87" t="str">
        <f ca="1">IF(J17="","",IF(T$8=1,TEXT(INDIRECT("'"&amp;$K$3&amp;"'!"&amp;T$9&amp;$I17),"000.0"),""))</f>
        <v/>
      </c>
      <c r="U17" s="87" t="str">
        <f ca="1">IF($J17="","",IF(U$8=1,TEXT((INDIRECT("'"&amp;$K$3&amp;"'!"&amp;U$9&amp;$I17)-RHR)/(MHR-RHR)," 00.0% "),""))</f>
        <v/>
      </c>
      <c r="V17" s="87" t="str">
        <f ca="1">IF(J17="","",IF(V$8=1,TEXT(INDIRECT("'"&amp;$K$3&amp;"'!"&amp;V$9&amp;$I17),"000.0"),""))</f>
        <v>125.6</v>
      </c>
      <c r="W17" s="87" t="str">
        <f ca="1">IF($J17="","",IF(W$8=1,TEXT((INDIRECT("'"&amp;$K$3&amp;"'!"&amp;W$9&amp;$I17)-RHR)/(MHR-RHR)," 00.0% "),""))</f>
        <v xml:space="preserve"> 57.9% </v>
      </c>
      <c r="X17" s="87" t="str">
        <f ca="1">IF(J17="","",IF(X$8=1,TEXT(INDIRECT("'"&amp;$K$3&amp;"'!"&amp;X$9&amp;$I17),"000.0"),""))</f>
        <v/>
      </c>
      <c r="Y17" s="87" t="str">
        <f ca="1">IF($J17="","",IF(Y$8=1,TEXT((INDIRECT("'"&amp;$K$3&amp;"'!"&amp;Y$9&amp;$I17)-RHR)/(MHR-RHR)," 00.0% "),""))</f>
        <v/>
      </c>
      <c r="Z17" s="87" t="str">
        <f ca="1">IF(J17="","",IF(Z$8=1,TEXT(INDIRECT("'"&amp;$K$3&amp;"'!"&amp;Z$9&amp;$I17),"00.0"),""))</f>
        <v>12.5</v>
      </c>
      <c r="AA17" s="87" t="str">
        <f ca="1">IF(J17="","",IF(AA$8=1,TEXT(INDIRECT("'"&amp;$K$3&amp;"'!"&amp;AA$9&amp;$I17),"00.0"),""))</f>
        <v>00.6</v>
      </c>
      <c r="AB17" s="78" t="str">
        <f>IF(B17="","",IF(AB$8=1,B17,""))</f>
        <v/>
      </c>
    </row>
    <row r="18" spans="2:32" ht="15.75">
      <c r="B18" s="77"/>
      <c r="D18" s="274" t="str">
        <f t="shared" ca="1" si="5"/>
        <v>03_|_04932_|_20:00.0_|_02:01.6_|_194.4_|_19.1_|_136.3_|_ 65.5% _|_12.9_|_10.2</v>
      </c>
      <c r="E18" s="76"/>
      <c r="F18" s="106" t="s">
        <v>24</v>
      </c>
      <c r="G18" s="105">
        <v>1</v>
      </c>
      <c r="I18" s="93">
        <f>I17+1</f>
        <v>15</v>
      </c>
      <c r="J18" s="87" t="str">
        <f ca="1">IF(INDIRECT("'"&amp;$K$3&amp;"'!"&amp;J$9&amp;$I18)=0,"",TEXT(INDIRECT("'"&amp;$K$3&amp;"'!"&amp;J$9&amp;$I18),"00"))</f>
        <v>03</v>
      </c>
      <c r="K18" s="87" t="str">
        <f ca="1">IF(J18="","",IF(K$8=1,TEXT(INDIRECT("'"&amp;$K$3&amp;"'!"&amp;K$9&amp;$I18),"00000"),""))</f>
        <v/>
      </c>
      <c r="L18" s="87" t="str">
        <f ca="1">IF(J18="","",IF(L$8=1,TEXT(IF($B$3="Time",INDIRECT("'"&amp;$K$3&amp;"'!"&amp;L$9&amp;$I18)/60/24,INDIRECT("'"&amp;$K$3&amp;"'!"&amp;L$9&amp;$I18)),"[mm]:ss.0"),""))</f>
        <v/>
      </c>
      <c r="M18" s="87" t="str">
        <f ca="1">IF(J18="","",IF(M$8=1,TEXT(INDIRECT("'"&amp;$K$3&amp;"'!"&amp;M$9&amp;$I18),"00000"),""))</f>
        <v>04932</v>
      </c>
      <c r="N18" s="87" t="str">
        <f ca="1">IF(J18="","",IF(N$8=1,TEXT(INDIRECT("'"&amp;$K$3&amp;"'!"&amp;N$9&amp;$I18),"mm:ss.0"),""))</f>
        <v>20:00.0</v>
      </c>
      <c r="O18" s="87" t="str">
        <f ca="1">IF(J18="","",IF(O$8=1,TEXT(INDIRECT("'"&amp;$K$3&amp;"'!"&amp;O$9&amp;$I18),"mm:ss.0"),""))</f>
        <v>02:01.6</v>
      </c>
      <c r="P18" s="87" t="str">
        <f ca="1">IF(J18="","",IF(P$8=1,TEXT(INDIRECT("'"&amp;$K$3&amp;"'!"&amp;P$9&amp;$I18),"000.0"),""))</f>
        <v>194.4</v>
      </c>
      <c r="Q18" s="87" t="str">
        <f ca="1">IF(J18="","",IF(Q$8=1,TEXT(INDIRECT("'"&amp;$K$3&amp;"'!"&amp;Q$9&amp;$I18),"0000.0"),""))</f>
        <v/>
      </c>
      <c r="R18" s="87" t="str">
        <f ca="1">IF(J18="","",IF(R$8=1,TEXT(INDIRECT("'"&amp;$K$3&amp;"'!"&amp;R$9&amp;$I18),"00.0"),""))</f>
        <v>19.1</v>
      </c>
      <c r="S18" s="87" t="str">
        <f ca="1">IF(K18="","",IF(S$8=1,TEXT(INDIRECT("'"&amp;$K$3&amp;"'!"&amp;S$9&amp;$I18)," 0000  "),""))</f>
        <v/>
      </c>
      <c r="T18" s="87" t="str">
        <f ca="1">IF(J18="","",IF(T$8=1,TEXT(INDIRECT("'"&amp;$K$3&amp;"'!"&amp;T$9&amp;$I18),"000.0"),""))</f>
        <v/>
      </c>
      <c r="U18" s="87" t="str">
        <f ca="1">IF($J18="","",IF(U$8=1,TEXT((INDIRECT("'"&amp;$K$3&amp;"'!"&amp;U$9&amp;$I18)-RHR)/(MHR-RHR)," 00.0% "),""))</f>
        <v/>
      </c>
      <c r="V18" s="87" t="str">
        <f ca="1">IF(J18="","",IF(V$8=1,TEXT(INDIRECT("'"&amp;$K$3&amp;"'!"&amp;V$9&amp;$I18),"000.0"),""))</f>
        <v>136.3</v>
      </c>
      <c r="W18" s="87" t="str">
        <f ca="1">IF($J18="","",IF(W$8=1,TEXT((INDIRECT("'"&amp;$K$3&amp;"'!"&amp;W$9&amp;$I18)-RHR)/(MHR-RHR)," 00.0% "),""))</f>
        <v xml:space="preserve"> 65.5% </v>
      </c>
      <c r="X18" s="87" t="str">
        <f ca="1">IF(J18="","",IF(X$8=1,TEXT(INDIRECT("'"&amp;$K$3&amp;"'!"&amp;X$9&amp;$I18),"000.0"),""))</f>
        <v/>
      </c>
      <c r="Y18" s="87" t="str">
        <f ca="1">IF($J18="","",IF(Y$8=1,TEXT((INDIRECT("'"&amp;$K$3&amp;"'!"&amp;Y$9&amp;$I18)-RHR)/(MHR-RHR)," 00.0% "),""))</f>
        <v/>
      </c>
      <c r="Z18" s="87" t="str">
        <f ca="1">IF(J18="","",IF(Z$8=1,TEXT(INDIRECT("'"&amp;$K$3&amp;"'!"&amp;Z$9&amp;$I18),"00.0"),""))</f>
        <v>12.9</v>
      </c>
      <c r="AA18" s="87" t="str">
        <f ca="1">IF(J18="","",IF(AA$8=1,TEXT(INDIRECT("'"&amp;$K$3&amp;"'!"&amp;AA$9&amp;$I18),"00.0"),""))</f>
        <v>10.2</v>
      </c>
      <c r="AB18" s="78" t="str">
        <f>IF(B18="","",IF(AB$8=1,B18,""))</f>
        <v/>
      </c>
    </row>
    <row r="19" spans="2:32" ht="15.75">
      <c r="B19" s="77"/>
      <c r="D19" s="274" t="str">
        <f t="shared" ca="1" si="5"/>
        <v>04_|_00104_|_01:00.0_|_04:47.4_|_014.7_|_11.0_|_125.5_|_ 57.8% _|_09.5_|_01.3</v>
      </c>
      <c r="E19" s="76"/>
      <c r="F19" s="106" t="s">
        <v>110</v>
      </c>
      <c r="G19" s="105">
        <v>0</v>
      </c>
      <c r="I19" s="93">
        <f>I18+1</f>
        <v>16</v>
      </c>
      <c r="J19" s="87" t="str">
        <f ca="1">IF(INDIRECT("'"&amp;$K$3&amp;"'!"&amp;J$9&amp;$I19)=0,"",TEXT(INDIRECT("'"&amp;$K$3&amp;"'!"&amp;J$9&amp;$I19),"00"))</f>
        <v>04</v>
      </c>
      <c r="K19" s="87" t="str">
        <f ca="1">IF(J19="","",IF(K$8=1,TEXT(INDIRECT("'"&amp;$K$3&amp;"'!"&amp;K$9&amp;$I19),"00000"),""))</f>
        <v/>
      </c>
      <c r="L19" s="87" t="str">
        <f ca="1">IF(J19="","",IF(L$8=1,TEXT(IF($B$3="Time",INDIRECT("'"&amp;$K$3&amp;"'!"&amp;L$9&amp;$I19)/60/24,INDIRECT("'"&amp;$K$3&amp;"'!"&amp;L$9&amp;$I19)),"[mm]:ss.0"),""))</f>
        <v/>
      </c>
      <c r="M19" s="87" t="str">
        <f ca="1">IF(J19="","",IF(M$8=1,TEXT(INDIRECT("'"&amp;$K$3&amp;"'!"&amp;M$9&amp;$I19),"00000"),""))</f>
        <v>00104</v>
      </c>
      <c r="N19" s="87" t="str">
        <f ca="1">IF(J19="","",IF(N$8=1,TEXT(INDIRECT("'"&amp;$K$3&amp;"'!"&amp;N$9&amp;$I19),"mm:ss.0"),""))</f>
        <v>01:00.0</v>
      </c>
      <c r="O19" s="87" t="str">
        <f ca="1">IF(J19="","",IF(O$8=1,TEXT(INDIRECT("'"&amp;$K$3&amp;"'!"&amp;O$9&amp;$I19),"mm:ss.0"),""))</f>
        <v>04:47.4</v>
      </c>
      <c r="P19" s="87" t="str">
        <f ca="1">IF(J19="","",IF(P$8=1,TEXT(INDIRECT("'"&amp;$K$3&amp;"'!"&amp;P$9&amp;$I19),"000.0"),""))</f>
        <v>014.7</v>
      </c>
      <c r="Q19" s="87" t="str">
        <f ca="1">IF(J19="","",IF(Q$8=1,TEXT(INDIRECT("'"&amp;$K$3&amp;"'!"&amp;Q$9&amp;$I19),"0000.0"),""))</f>
        <v/>
      </c>
      <c r="R19" s="87" t="str">
        <f ca="1">IF(J19="","",IF(R$8=1,TEXT(INDIRECT("'"&amp;$K$3&amp;"'!"&amp;R$9&amp;$I19),"00.0"),""))</f>
        <v>11.0</v>
      </c>
      <c r="S19" s="87" t="str">
        <f ca="1">IF(K19="","",IF(S$8=1,TEXT(INDIRECT("'"&amp;$K$3&amp;"'!"&amp;S$9&amp;$I19)," 0000  "),""))</f>
        <v/>
      </c>
      <c r="T19" s="87" t="str">
        <f ca="1">IF(J19="","",IF(T$8=1,TEXT(INDIRECT("'"&amp;$K$3&amp;"'!"&amp;T$9&amp;$I19),"000.0"),""))</f>
        <v/>
      </c>
      <c r="U19" s="87" t="str">
        <f ca="1">IF($J19="","",IF(U$8=1,TEXT((INDIRECT("'"&amp;$K$3&amp;"'!"&amp;U$9&amp;$I19)-RHR)/(MHR-RHR)," 00.0% "),""))</f>
        <v/>
      </c>
      <c r="V19" s="87" t="str">
        <f ca="1">IF(J19="","",IF(V$8=1,TEXT(INDIRECT("'"&amp;$K$3&amp;"'!"&amp;V$9&amp;$I19),"000.0"),""))</f>
        <v>125.5</v>
      </c>
      <c r="W19" s="87" t="str">
        <f ca="1">IF($J19="","",IF(W$8=1,TEXT((INDIRECT("'"&amp;$K$3&amp;"'!"&amp;W$9&amp;$I19)-RHR)/(MHR-RHR)," 00.0% "),""))</f>
        <v xml:space="preserve"> 57.8% </v>
      </c>
      <c r="X19" s="87" t="str">
        <f ca="1">IF(J19="","",IF(X$8=1,TEXT(INDIRECT("'"&amp;$K$3&amp;"'!"&amp;X$9&amp;$I19),"000.0"),""))</f>
        <v/>
      </c>
      <c r="Y19" s="87" t="str">
        <f ca="1">IF($J19="","",IF(Y$8=1,TEXT((INDIRECT("'"&amp;$K$3&amp;"'!"&amp;Y$9&amp;$I19)-RHR)/(MHR-RHR)," 00.0% "),""))</f>
        <v/>
      </c>
      <c r="Z19" s="87" t="str">
        <f ca="1">IF(J19="","",IF(Z$8=1,TEXT(INDIRECT("'"&amp;$K$3&amp;"'!"&amp;Z$9&amp;$I19),"00.0"),""))</f>
        <v>09.5</v>
      </c>
      <c r="AA19" s="87" t="str">
        <f ca="1">IF(J19="","",IF(AA$8=1,TEXT(INDIRECT("'"&amp;$K$3&amp;"'!"&amp;AA$9&amp;$I19),"00.0"),""))</f>
        <v>01.3</v>
      </c>
      <c r="AB19" s="78" t="str">
        <f>IF(B19="","",IF(AB$8=1,B19,""))</f>
        <v/>
      </c>
    </row>
    <row r="20" spans="2:32" ht="15.75">
      <c r="B20" s="77"/>
      <c r="D20" s="274" t="str">
        <f t="shared" ca="1" si="5"/>
        <v>05_|_00249_|_01:00.0_|_02:00.6_|_199.6_|_19.0_|_121.3_|_ 54.8% _|_13.1_|_10.5</v>
      </c>
      <c r="E20" s="76"/>
      <c r="F20" s="75"/>
      <c r="I20" s="93">
        <f>I19+1</f>
        <v>17</v>
      </c>
      <c r="J20" s="87" t="str">
        <f ca="1">IF(INDIRECT("'"&amp;$K$3&amp;"'!"&amp;J$9&amp;$I20)=0,"",TEXT(INDIRECT("'"&amp;$K$3&amp;"'!"&amp;J$9&amp;$I20),"00"))</f>
        <v>05</v>
      </c>
      <c r="K20" s="87" t="str">
        <f ca="1">IF(J20="","",IF(K$8=1,TEXT(INDIRECT("'"&amp;$K$3&amp;"'!"&amp;K$9&amp;$I20),"00000"),""))</f>
        <v/>
      </c>
      <c r="L20" s="87" t="str">
        <f ca="1">IF(J20="","",IF(L$8=1,TEXT(IF($B$3="Time",INDIRECT("'"&amp;$K$3&amp;"'!"&amp;L$9&amp;$I20)/60/24,INDIRECT("'"&amp;$K$3&amp;"'!"&amp;L$9&amp;$I20)),"[mm]:ss.0"),""))</f>
        <v/>
      </c>
      <c r="M20" s="87" t="str">
        <f ca="1">IF(J20="","",IF(M$8=1,TEXT(INDIRECT("'"&amp;$K$3&amp;"'!"&amp;M$9&amp;$I20),"00000"),""))</f>
        <v>00249</v>
      </c>
      <c r="N20" s="87" t="str">
        <f ca="1">IF(J20="","",IF(N$8=1,TEXT(INDIRECT("'"&amp;$K$3&amp;"'!"&amp;N$9&amp;$I20),"mm:ss.0"),""))</f>
        <v>01:00.0</v>
      </c>
      <c r="O20" s="87" t="str">
        <f ca="1">IF(J20="","",IF(O$8=1,TEXT(INDIRECT("'"&amp;$K$3&amp;"'!"&amp;O$9&amp;$I20),"mm:ss.0"),""))</f>
        <v>02:00.6</v>
      </c>
      <c r="P20" s="87" t="str">
        <f ca="1">IF(J20="","",IF(P$8=1,TEXT(INDIRECT("'"&amp;$K$3&amp;"'!"&amp;P$9&amp;$I20),"000.0"),""))</f>
        <v>199.6</v>
      </c>
      <c r="Q20" s="87" t="str">
        <f ca="1">IF(J20="","",IF(Q$8=1,TEXT(INDIRECT("'"&amp;$K$3&amp;"'!"&amp;Q$9&amp;$I20),"0000.0"),""))</f>
        <v/>
      </c>
      <c r="R20" s="87" t="str">
        <f ca="1">IF(J20="","",IF(R$8=1,TEXT(INDIRECT("'"&amp;$K$3&amp;"'!"&amp;R$9&amp;$I20),"00.0"),""))</f>
        <v>19.0</v>
      </c>
      <c r="S20" s="87" t="str">
        <f ca="1">IF(K20="","",IF(S$8=1,TEXT(INDIRECT("'"&amp;$K$3&amp;"'!"&amp;S$9&amp;$I20)," 0000  "),""))</f>
        <v/>
      </c>
      <c r="T20" s="87" t="str">
        <f ca="1">IF(J20="","",IF(T$8=1,TEXT(INDIRECT("'"&amp;$K$3&amp;"'!"&amp;T$9&amp;$I20),"000.0"),""))</f>
        <v/>
      </c>
      <c r="U20" s="87" t="str">
        <f ca="1">IF($J20="","",IF(U$8=1,TEXT((INDIRECT("'"&amp;$K$3&amp;"'!"&amp;U$9&amp;$I20)-RHR)/(MHR-RHR)," 00.0% "),""))</f>
        <v/>
      </c>
      <c r="V20" s="87" t="str">
        <f ca="1">IF(J20="","",IF(V$8=1,TEXT(INDIRECT("'"&amp;$K$3&amp;"'!"&amp;V$9&amp;$I20),"000.0"),""))</f>
        <v>121.3</v>
      </c>
      <c r="W20" s="87" t="str">
        <f ca="1">IF($J20="","",IF(W$8=1,TEXT((INDIRECT("'"&amp;$K$3&amp;"'!"&amp;W$9&amp;$I20)-RHR)/(MHR-RHR)," 00.0% "),""))</f>
        <v xml:space="preserve"> 54.8% </v>
      </c>
      <c r="X20" s="87" t="str">
        <f ca="1">IF(J20="","",IF(X$8=1,TEXT(INDIRECT("'"&amp;$K$3&amp;"'!"&amp;X$9&amp;$I20),"000.0"),""))</f>
        <v/>
      </c>
      <c r="Y20" s="87" t="str">
        <f ca="1">IF($J20="","",IF(Y$8=1,TEXT((INDIRECT("'"&amp;$K$3&amp;"'!"&amp;Y$9&amp;$I20)-RHR)/(MHR-RHR)," 00.0% "),""))</f>
        <v/>
      </c>
      <c r="Z20" s="87" t="str">
        <f ca="1">IF(J20="","",IF(Z$8=1,TEXT(INDIRECT("'"&amp;$K$3&amp;"'!"&amp;Z$9&amp;$I20),"00.0"),""))</f>
        <v>13.1</v>
      </c>
      <c r="AA20" s="87" t="str">
        <f ca="1">IF(J20="","",IF(AA$8=1,TEXT(INDIRECT("'"&amp;$K$3&amp;"'!"&amp;AA$9&amp;$I20),"00.0"),""))</f>
        <v>10.5</v>
      </c>
      <c r="AB20" s="78" t="str">
        <f>IF(B20="","",IF(AB$8=1,B20,""))</f>
        <v/>
      </c>
    </row>
    <row r="21" spans="2:32" ht="15.75">
      <c r="B21" s="77"/>
      <c r="D21" s="273" t="str">
        <f t="shared" ca="1" si="5"/>
        <v>06_|_00248_|_01:00.0_|_02:00.8_|_198.8_|_20.0_|_134.7_|_ 64.3% _|_12.4_|_09.9</v>
      </c>
      <c r="E21" s="75"/>
      <c r="F21" s="75"/>
      <c r="I21" s="93">
        <f>I20+1</f>
        <v>18</v>
      </c>
      <c r="J21" s="87" t="str">
        <f ca="1">IF(INDIRECT("'"&amp;$K$3&amp;"'!"&amp;J$9&amp;$I21)=0,"",TEXT(INDIRECT("'"&amp;$K$3&amp;"'!"&amp;J$9&amp;$I21),"00"))</f>
        <v>06</v>
      </c>
      <c r="K21" s="87" t="str">
        <f ca="1">IF(J21="","",IF(K$8=1,TEXT(INDIRECT("'"&amp;$K$3&amp;"'!"&amp;K$9&amp;$I21),"00000"),""))</f>
        <v/>
      </c>
      <c r="L21" s="87" t="str">
        <f ca="1">IF(J21="","",IF(L$8=1,TEXT(IF($B$3="Time",INDIRECT("'"&amp;$K$3&amp;"'!"&amp;L$9&amp;$I21)/60/24,INDIRECT("'"&amp;$K$3&amp;"'!"&amp;L$9&amp;$I21)),"[mm]:ss.0"),""))</f>
        <v/>
      </c>
      <c r="M21" s="87" t="str">
        <f ca="1">IF(J21="","",IF(M$8=1,TEXT(INDIRECT("'"&amp;$K$3&amp;"'!"&amp;M$9&amp;$I21),"00000"),""))</f>
        <v>00248</v>
      </c>
      <c r="N21" s="87" t="str">
        <f ca="1">IF(J21="","",IF(N$8=1,TEXT(INDIRECT("'"&amp;$K$3&amp;"'!"&amp;N$9&amp;$I21),"mm:ss.0"),""))</f>
        <v>01:00.0</v>
      </c>
      <c r="O21" s="87" t="str">
        <f ca="1">IF(J21="","",IF(O$8=1,TEXT(INDIRECT("'"&amp;$K$3&amp;"'!"&amp;O$9&amp;$I21),"mm:ss.0"),""))</f>
        <v>02:00.8</v>
      </c>
      <c r="P21" s="87" t="str">
        <f ca="1">IF(J21="","",IF(P$8=1,TEXT(INDIRECT("'"&amp;$K$3&amp;"'!"&amp;P$9&amp;$I21),"000.0"),""))</f>
        <v>198.8</v>
      </c>
      <c r="Q21" s="87" t="str">
        <f ca="1">IF(J21="","",IF(Q$8=1,TEXT(INDIRECT("'"&amp;$K$3&amp;"'!"&amp;Q$9&amp;$I21),"0000.0"),""))</f>
        <v/>
      </c>
      <c r="R21" s="87" t="str">
        <f ca="1">IF(J21="","",IF(R$8=1,TEXT(INDIRECT("'"&amp;$K$3&amp;"'!"&amp;R$9&amp;$I21),"00.0"),""))</f>
        <v>20.0</v>
      </c>
      <c r="S21" s="87" t="str">
        <f ca="1">IF(K21="","",IF(S$8=1,TEXT(INDIRECT("'"&amp;$K$3&amp;"'!"&amp;S$9&amp;$I21)," 0000  "),""))</f>
        <v/>
      </c>
      <c r="T21" s="87" t="str">
        <f ca="1">IF(J21="","",IF(T$8=1,TEXT(INDIRECT("'"&amp;$K$3&amp;"'!"&amp;T$9&amp;$I21),"000.0"),""))</f>
        <v/>
      </c>
      <c r="U21" s="87" t="str">
        <f ca="1">IF($J21="","",IF(U$8=1,TEXT((INDIRECT("'"&amp;$K$3&amp;"'!"&amp;U$9&amp;$I21)-RHR)/(MHR-RHR)," 00.0% "),""))</f>
        <v/>
      </c>
      <c r="V21" s="87" t="str">
        <f ca="1">IF(J21="","",IF(V$8=1,TEXT(INDIRECT("'"&amp;$K$3&amp;"'!"&amp;V$9&amp;$I21),"000.0"),""))</f>
        <v>134.7</v>
      </c>
      <c r="W21" s="87" t="str">
        <f ca="1">IF($J21="","",IF(W$8=1,TEXT((INDIRECT("'"&amp;$K$3&amp;"'!"&amp;W$9&amp;$I21)-RHR)/(MHR-RHR)," 00.0% "),""))</f>
        <v xml:space="preserve"> 64.3% </v>
      </c>
      <c r="X21" s="87" t="str">
        <f ca="1">IF(J21="","",IF(X$8=1,TEXT(INDIRECT("'"&amp;$K$3&amp;"'!"&amp;X$9&amp;$I21),"000.0"),""))</f>
        <v/>
      </c>
      <c r="Y21" s="87" t="str">
        <f ca="1">IF($J21="","",IF(Y$8=1,TEXT((INDIRECT("'"&amp;$K$3&amp;"'!"&amp;Y$9&amp;$I21)-RHR)/(MHR-RHR)," 00.0% "),""))</f>
        <v/>
      </c>
      <c r="Z21" s="87" t="str">
        <f ca="1">IF(J21="","",IF(Z$8=1,TEXT(INDIRECT("'"&amp;$K$3&amp;"'!"&amp;Z$9&amp;$I21),"00.0"),""))</f>
        <v>12.4</v>
      </c>
      <c r="AA21" s="87" t="str">
        <f ca="1">IF(J21="","",IF(AA$8=1,TEXT(INDIRECT("'"&amp;$K$3&amp;"'!"&amp;AA$9&amp;$I21),"00.0"),""))</f>
        <v>09.9</v>
      </c>
      <c r="AB21" s="78" t="str">
        <f>IF(B21="","",IF(AB$8=1,B21,""))</f>
        <v/>
      </c>
    </row>
    <row r="22" spans="2:32" ht="15.75">
      <c r="B22" s="77"/>
      <c r="D22" s="273" t="str">
        <f t="shared" ca="1" si="5"/>
        <v>07_|_00125_|_00:30.0_|_02:00.3_|_200.9_|_20.0_|_138.3_|_ 66.9% _|_12.5_|_10.0</v>
      </c>
      <c r="E22" s="75"/>
      <c r="F22"/>
      <c r="G22"/>
      <c r="I22" s="93">
        <f>I21+1</f>
        <v>19</v>
      </c>
      <c r="J22" s="87" t="str">
        <f ca="1">IF(INDIRECT("'"&amp;$K$3&amp;"'!"&amp;J$9&amp;$I22)=0,"",TEXT(INDIRECT("'"&amp;$K$3&amp;"'!"&amp;J$9&amp;$I22),"00"))</f>
        <v>07</v>
      </c>
      <c r="K22" s="87" t="str">
        <f ca="1">IF(J22="","",IF(K$8=1,TEXT(INDIRECT("'"&amp;$K$3&amp;"'!"&amp;K$9&amp;$I22),"00000"),""))</f>
        <v/>
      </c>
      <c r="L22" s="87" t="str">
        <f ca="1">IF(J22="","",IF(L$8=1,TEXT(IF($B$3="Time",INDIRECT("'"&amp;$K$3&amp;"'!"&amp;L$9&amp;$I22)/60/24,INDIRECT("'"&amp;$K$3&amp;"'!"&amp;L$9&amp;$I22)),"[mm]:ss.0"),""))</f>
        <v/>
      </c>
      <c r="M22" s="87" t="str">
        <f ca="1">IF(J22="","",IF(M$8=1,TEXT(INDIRECT("'"&amp;$K$3&amp;"'!"&amp;M$9&amp;$I22),"00000"),""))</f>
        <v>00125</v>
      </c>
      <c r="N22" s="87" t="str">
        <f ca="1">IF(J22="","",IF(N$8=1,TEXT(INDIRECT("'"&amp;$K$3&amp;"'!"&amp;N$9&amp;$I22),"mm:ss.0"),""))</f>
        <v>00:30.0</v>
      </c>
      <c r="O22" s="87" t="str">
        <f ca="1">IF(J22="","",IF(O$8=1,TEXT(INDIRECT("'"&amp;$K$3&amp;"'!"&amp;O$9&amp;$I22),"mm:ss.0"),""))</f>
        <v>02:00.3</v>
      </c>
      <c r="P22" s="87" t="str">
        <f ca="1">IF(J22="","",IF(P$8=1,TEXT(INDIRECT("'"&amp;$K$3&amp;"'!"&amp;P$9&amp;$I22),"000.0"),""))</f>
        <v>200.9</v>
      </c>
      <c r="Q22" s="87" t="str">
        <f ca="1">IF(J22="","",IF(Q$8=1,TEXT(INDIRECT("'"&amp;$K$3&amp;"'!"&amp;Q$9&amp;$I22),"0000.0"),""))</f>
        <v/>
      </c>
      <c r="R22" s="87" t="str">
        <f ca="1">IF(J22="","",IF(R$8=1,TEXT(INDIRECT("'"&amp;$K$3&amp;"'!"&amp;R$9&amp;$I22),"00.0"),""))</f>
        <v>20.0</v>
      </c>
      <c r="S22" s="87" t="str">
        <f ca="1">IF(K22="","",IF(S$8=1,TEXT(INDIRECT("'"&amp;$K$3&amp;"'!"&amp;S$9&amp;$I22)," 0000  "),""))</f>
        <v/>
      </c>
      <c r="T22" s="87" t="str">
        <f ca="1">IF(J22="","",IF(T$8=1,TEXT(INDIRECT("'"&amp;$K$3&amp;"'!"&amp;T$9&amp;$I22),"000.0"),""))</f>
        <v/>
      </c>
      <c r="U22" s="87" t="str">
        <f ca="1">IF($J22="","",IF(U$8=1,TEXT((INDIRECT("'"&amp;$K$3&amp;"'!"&amp;U$9&amp;$I22)-RHR)/(MHR-RHR)," 00.0% "),""))</f>
        <v/>
      </c>
      <c r="V22" s="87" t="str">
        <f ca="1">IF(J22="","",IF(V$8=1,TEXT(INDIRECT("'"&amp;$K$3&amp;"'!"&amp;V$9&amp;$I22),"000.0"),""))</f>
        <v>138.3</v>
      </c>
      <c r="W22" s="87" t="str">
        <f ca="1">IF($J22="","",IF(W$8=1,TEXT((INDIRECT("'"&amp;$K$3&amp;"'!"&amp;W$9&amp;$I22)-RHR)/(MHR-RHR)," 00.0% "),""))</f>
        <v xml:space="preserve"> 66.9% </v>
      </c>
      <c r="X22" s="87" t="str">
        <f ca="1">IF(J22="","",IF(X$8=1,TEXT(INDIRECT("'"&amp;$K$3&amp;"'!"&amp;X$9&amp;$I22),"000.0"),""))</f>
        <v/>
      </c>
      <c r="Y22" s="87" t="str">
        <f ca="1">IF($J22="","",IF(Y$8=1,TEXT((INDIRECT("'"&amp;$K$3&amp;"'!"&amp;Y$9&amp;$I22)-RHR)/(MHR-RHR)," 00.0% "),""))</f>
        <v/>
      </c>
      <c r="Z22" s="87" t="str">
        <f ca="1">IF(J22="","",IF(Z$8=1,TEXT(INDIRECT("'"&amp;$K$3&amp;"'!"&amp;Z$9&amp;$I22),"00.0"),""))</f>
        <v>12.5</v>
      </c>
      <c r="AA22" s="87" t="str">
        <f ca="1">IF(J22="","",IF(AA$8=1,TEXT(INDIRECT("'"&amp;$K$3&amp;"'!"&amp;AA$9&amp;$I22),"00.0"),""))</f>
        <v>10.0</v>
      </c>
      <c r="AB22" s="78" t="str">
        <f>IF(B22="","",IF(AB$8=1,B22,""))</f>
        <v/>
      </c>
    </row>
    <row r="23" spans="2:32" ht="15.75">
      <c r="B23" s="77"/>
      <c r="D23" s="273" t="str">
        <f t="shared" ca="1" si="5"/>
        <v>08_|_00374_|_01:30.0_|_02:00.3_|_200.8_|_19.3_|_141.2_|_ 68.9% _|_12.9_|_10.4</v>
      </c>
      <c r="E23" s="75"/>
      <c r="F23"/>
      <c r="G23"/>
      <c r="I23" s="93">
        <f>I22+1</f>
        <v>20</v>
      </c>
      <c r="J23" s="87" t="str">
        <f ca="1">IF(INDIRECT("'"&amp;$K$3&amp;"'!"&amp;J$9&amp;$I23)=0,"",TEXT(INDIRECT("'"&amp;$K$3&amp;"'!"&amp;J$9&amp;$I23),"00"))</f>
        <v>08</v>
      </c>
      <c r="K23" s="87" t="str">
        <f ca="1">IF(J23="","",IF(K$8=1,TEXT(INDIRECT("'"&amp;$K$3&amp;"'!"&amp;K$9&amp;$I23),"00000"),""))</f>
        <v/>
      </c>
      <c r="L23" s="87" t="str">
        <f ca="1">IF(J23="","",IF(L$8=1,TEXT(IF($B$3="Time",INDIRECT("'"&amp;$K$3&amp;"'!"&amp;L$9&amp;$I23)/60/24,INDIRECT("'"&amp;$K$3&amp;"'!"&amp;L$9&amp;$I23)),"[mm]:ss.0"),""))</f>
        <v/>
      </c>
      <c r="M23" s="87" t="str">
        <f ca="1">IF(J23="","",IF(M$8=1,TEXT(INDIRECT("'"&amp;$K$3&amp;"'!"&amp;M$9&amp;$I23),"00000"),""))</f>
        <v>00374</v>
      </c>
      <c r="N23" s="87" t="str">
        <f ca="1">IF(J23="","",IF(N$8=1,TEXT(INDIRECT("'"&amp;$K$3&amp;"'!"&amp;N$9&amp;$I23),"mm:ss.0"),""))</f>
        <v>01:30.0</v>
      </c>
      <c r="O23" s="87" t="str">
        <f ca="1">IF(J23="","",IF(O$8=1,TEXT(INDIRECT("'"&amp;$K$3&amp;"'!"&amp;O$9&amp;$I23),"mm:ss.0"),""))</f>
        <v>02:00.3</v>
      </c>
      <c r="P23" s="87" t="str">
        <f ca="1">IF(J23="","",IF(P$8=1,TEXT(INDIRECT("'"&amp;$K$3&amp;"'!"&amp;P$9&amp;$I23),"000.0"),""))</f>
        <v>200.8</v>
      </c>
      <c r="Q23" s="87" t="str">
        <f ca="1">IF(J23="","",IF(Q$8=1,TEXT(INDIRECT("'"&amp;$K$3&amp;"'!"&amp;Q$9&amp;$I23),"0000.0"),""))</f>
        <v/>
      </c>
      <c r="R23" s="87" t="str">
        <f ca="1">IF(J23="","",IF(R$8=1,TEXT(INDIRECT("'"&amp;$K$3&amp;"'!"&amp;R$9&amp;$I23),"00.0"),""))</f>
        <v>19.3</v>
      </c>
      <c r="S23" s="87" t="str">
        <f ca="1">IF(K23="","",IF(S$8=1,TEXT(INDIRECT("'"&amp;$K$3&amp;"'!"&amp;S$9&amp;$I23)," 0000  "),""))</f>
        <v/>
      </c>
      <c r="T23" s="87" t="str">
        <f ca="1">IF(J23="","",IF(T$8=1,TEXT(INDIRECT("'"&amp;$K$3&amp;"'!"&amp;T$9&amp;$I23),"000.0"),""))</f>
        <v/>
      </c>
      <c r="U23" s="87" t="str">
        <f ca="1">IF($J23="","",IF(U$8=1,TEXT((INDIRECT("'"&amp;$K$3&amp;"'!"&amp;U$9&amp;$I23)-RHR)/(MHR-RHR)," 00.0% "),""))</f>
        <v/>
      </c>
      <c r="V23" s="87" t="str">
        <f ca="1">IF(J23="","",IF(V$8=1,TEXT(INDIRECT("'"&amp;$K$3&amp;"'!"&amp;V$9&amp;$I23),"000.0"),""))</f>
        <v>141.2</v>
      </c>
      <c r="W23" s="87" t="str">
        <f ca="1">IF($J23="","",IF(W$8=1,TEXT((INDIRECT("'"&amp;$K$3&amp;"'!"&amp;W$9&amp;$I23)-RHR)/(MHR-RHR)," 00.0% "),""))</f>
        <v xml:space="preserve"> 68.9% </v>
      </c>
      <c r="X23" s="87" t="str">
        <f ca="1">IF(J23="","",IF(X$8=1,TEXT(INDIRECT("'"&amp;$K$3&amp;"'!"&amp;X$9&amp;$I23),"000.0"),""))</f>
        <v/>
      </c>
      <c r="Y23" s="87" t="str">
        <f ca="1">IF($J23="","",IF(Y$8=1,TEXT((INDIRECT("'"&amp;$K$3&amp;"'!"&amp;Y$9&amp;$I23)-RHR)/(MHR-RHR)," 00.0% "),""))</f>
        <v/>
      </c>
      <c r="Z23" s="87" t="str">
        <f ca="1">IF(J23="","",IF(Z$8=1,TEXT(INDIRECT("'"&amp;$K$3&amp;"'!"&amp;Z$9&amp;$I23),"00.0"),""))</f>
        <v>12.9</v>
      </c>
      <c r="AA23" s="87" t="str">
        <f ca="1">IF(J23="","",IF(AA$8=1,TEXT(INDIRECT("'"&amp;$K$3&amp;"'!"&amp;AA$9&amp;$I23),"00.0"),""))</f>
        <v>10.4</v>
      </c>
      <c r="AB23" s="78" t="str">
        <f>IF(B23="","",IF(AB$8=1,B23,""))</f>
        <v/>
      </c>
    </row>
    <row r="24" spans="2:32" ht="15.75">
      <c r="B24" s="77"/>
      <c r="D24" s="273" t="str">
        <f t="shared" ca="1" si="5"/>
        <v>09_|_03990_|_16:00.0_|_02:00.3_|_201.1_|_19.1_|_142.8_|_ 70.1% _|_13.0_|_10.5</v>
      </c>
      <c r="E24" s="75"/>
      <c r="F24"/>
      <c r="G24"/>
      <c r="I24" s="93">
        <f>I23+1</f>
        <v>21</v>
      </c>
      <c r="J24" s="87" t="str">
        <f ca="1">IF(INDIRECT("'"&amp;$K$3&amp;"'!"&amp;J$9&amp;$I24)=0,"",TEXT(INDIRECT("'"&amp;$K$3&amp;"'!"&amp;J$9&amp;$I24),"00"))</f>
        <v>09</v>
      </c>
      <c r="K24" s="87" t="str">
        <f ca="1">IF(J24="","",IF(K$8=1,TEXT(INDIRECT("'"&amp;$K$3&amp;"'!"&amp;K$9&amp;$I24),"00000"),""))</f>
        <v/>
      </c>
      <c r="L24" s="87" t="str">
        <f ca="1">IF(J24="","",IF(L$8=1,TEXT(IF($B$3="Time",INDIRECT("'"&amp;$K$3&amp;"'!"&amp;L$9&amp;$I24)/60/24,INDIRECT("'"&amp;$K$3&amp;"'!"&amp;L$9&amp;$I24)),"[mm]:ss.0"),""))</f>
        <v/>
      </c>
      <c r="M24" s="87" t="str">
        <f ca="1">IF(J24="","",IF(M$8=1,TEXT(INDIRECT("'"&amp;$K$3&amp;"'!"&amp;M$9&amp;$I24),"00000"),""))</f>
        <v>03990</v>
      </c>
      <c r="N24" s="87" t="str">
        <f ca="1">IF(J24="","",IF(N$8=1,TEXT(INDIRECT("'"&amp;$K$3&amp;"'!"&amp;N$9&amp;$I24),"mm:ss.0"),""))</f>
        <v>16:00.0</v>
      </c>
      <c r="O24" s="87" t="str">
        <f ca="1">IF(J24="","",IF(O$8=1,TEXT(INDIRECT("'"&amp;$K$3&amp;"'!"&amp;O$9&amp;$I24),"mm:ss.0"),""))</f>
        <v>02:00.3</v>
      </c>
      <c r="P24" s="87" t="str">
        <f ca="1">IF(J24="","",IF(P$8=1,TEXT(INDIRECT("'"&amp;$K$3&amp;"'!"&amp;P$9&amp;$I24),"000.0"),""))</f>
        <v>201.1</v>
      </c>
      <c r="Q24" s="87" t="str">
        <f ca="1">IF(J24="","",IF(Q$8=1,TEXT(INDIRECT("'"&amp;$K$3&amp;"'!"&amp;Q$9&amp;$I24),"0000.0"),""))</f>
        <v/>
      </c>
      <c r="R24" s="87" t="str">
        <f ca="1">IF(J24="","",IF(R$8=1,TEXT(INDIRECT("'"&amp;$K$3&amp;"'!"&amp;R$9&amp;$I24),"00.0"),""))</f>
        <v>19.1</v>
      </c>
      <c r="S24" s="87" t="str">
        <f ca="1">IF(K24="","",IF(S$8=1,TEXT(INDIRECT("'"&amp;$K$3&amp;"'!"&amp;S$9&amp;$I24)," 0000  "),""))</f>
        <v/>
      </c>
      <c r="T24" s="87" t="str">
        <f ca="1">IF(J24="","",IF(T$8=1,TEXT(INDIRECT("'"&amp;$K$3&amp;"'!"&amp;T$9&amp;$I24),"000.0"),""))</f>
        <v/>
      </c>
      <c r="U24" s="87" t="str">
        <f ca="1">IF($J24="","",IF(U$8=1,TEXT((INDIRECT("'"&amp;$K$3&amp;"'!"&amp;U$9&amp;$I24)-RHR)/(MHR-RHR)," 00.0% "),""))</f>
        <v/>
      </c>
      <c r="V24" s="87" t="str">
        <f ca="1">IF(J24="","",IF(V$8=1,TEXT(INDIRECT("'"&amp;$K$3&amp;"'!"&amp;V$9&amp;$I24),"000.0"),""))</f>
        <v>142.8</v>
      </c>
      <c r="W24" s="87" t="str">
        <f ca="1">IF($J24="","",IF(W$8=1,TEXT((INDIRECT("'"&amp;$K$3&amp;"'!"&amp;W$9&amp;$I24)-RHR)/(MHR-RHR)," 00.0% "),""))</f>
        <v xml:space="preserve"> 70.1% </v>
      </c>
      <c r="X24" s="87" t="str">
        <f ca="1">IF(J24="","",IF(X$8=1,TEXT(INDIRECT("'"&amp;$K$3&amp;"'!"&amp;X$9&amp;$I24),"000.0"),""))</f>
        <v/>
      </c>
      <c r="Y24" s="87" t="str">
        <f ca="1">IF($J24="","",IF(Y$8=1,TEXT((INDIRECT("'"&amp;$K$3&amp;"'!"&amp;Y$9&amp;$I24)-RHR)/(MHR-RHR)," 00.0% "),""))</f>
        <v/>
      </c>
      <c r="Z24" s="87" t="str">
        <f ca="1">IF(J24="","",IF(Z$8=1,TEXT(INDIRECT("'"&amp;$K$3&amp;"'!"&amp;Z$9&amp;$I24),"00.0"),""))</f>
        <v>13.0</v>
      </c>
      <c r="AA24" s="87" t="str">
        <f ca="1">IF(J24="","",IF(AA$8=1,TEXT(INDIRECT("'"&amp;$K$3&amp;"'!"&amp;AA$9&amp;$I24),"00.0"),""))</f>
        <v>10.5</v>
      </c>
      <c r="AB24" s="78" t="str">
        <f>IF(B24="","",IF(AB$8=1,B24,""))</f>
        <v/>
      </c>
      <c r="AC24" s="70"/>
      <c r="AD24" s="70"/>
      <c r="AE24" s="70"/>
      <c r="AF24" s="70"/>
    </row>
    <row r="25" spans="2:32" ht="15.75">
      <c r="B25" s="77"/>
      <c r="D25" s="273" t="str">
        <f t="shared" ca="1" si="5"/>
        <v/>
      </c>
      <c r="E25" s="75"/>
      <c r="F25"/>
      <c r="G25"/>
      <c r="I25" s="93">
        <f>I24+1</f>
        <v>22</v>
      </c>
      <c r="J25" s="87" t="str">
        <f ca="1">IF(INDIRECT("'"&amp;$K$3&amp;"'!"&amp;J$9&amp;$I25)=0,"",TEXT(INDIRECT("'"&amp;$K$3&amp;"'!"&amp;J$9&amp;$I25),"00"))</f>
        <v/>
      </c>
      <c r="K25" s="87" t="str">
        <f ca="1">IF(J25="","",IF(K$8=1,TEXT(INDIRECT("'"&amp;$K$3&amp;"'!"&amp;K$9&amp;$I25),"00000"),""))</f>
        <v/>
      </c>
      <c r="L25" s="87" t="str">
        <f ca="1">IF(J25="","",IF(L$8=1,TEXT(IF($B$3="Time",INDIRECT("'"&amp;$K$3&amp;"'!"&amp;L$9&amp;$I25)/60/24,INDIRECT("'"&amp;$K$3&amp;"'!"&amp;L$9&amp;$I25)),"[mm]:ss.0"),""))</f>
        <v/>
      </c>
      <c r="M25" s="87" t="str">
        <f ca="1">IF(J25="","",IF(M$8=1,TEXT(INDIRECT("'"&amp;$K$3&amp;"'!"&amp;M$9&amp;$I25),"00000"),""))</f>
        <v/>
      </c>
      <c r="N25" s="87" t="str">
        <f ca="1">IF(J25="","",IF(N$8=1,TEXT(INDIRECT("'"&amp;$K$3&amp;"'!"&amp;N$9&amp;$I25),"mm:ss.0"),""))</f>
        <v/>
      </c>
      <c r="O25" s="87" t="str">
        <f ca="1">IF(J25="","",IF(O$8=1,TEXT(INDIRECT("'"&amp;$K$3&amp;"'!"&amp;O$9&amp;$I25),"mm:ss.0"),""))</f>
        <v/>
      </c>
      <c r="P25" s="87" t="str">
        <f ca="1">IF(J25="","",IF(P$8=1,TEXT(INDIRECT("'"&amp;$K$3&amp;"'!"&amp;P$9&amp;$I25),"000.0"),""))</f>
        <v/>
      </c>
      <c r="Q25" s="87" t="str">
        <f ca="1">IF(J25="","",IF(Q$8=1,TEXT(INDIRECT("'"&amp;$K$3&amp;"'!"&amp;Q$9&amp;$I25),"0000.0"),""))</f>
        <v/>
      </c>
      <c r="R25" s="87" t="str">
        <f ca="1">IF(J25="","",IF(R$8=1,TEXT(INDIRECT("'"&amp;$K$3&amp;"'!"&amp;R$9&amp;$I25),"00.0"),""))</f>
        <v/>
      </c>
      <c r="S25" s="87" t="str">
        <f ca="1">IF(K25="","",IF(S$8=1,TEXT(INDIRECT("'"&amp;$K$3&amp;"'!"&amp;S$9&amp;$I25)," 0000  "),""))</f>
        <v/>
      </c>
      <c r="T25" s="87" t="str">
        <f ca="1">IF(J25="","",IF(T$8=1,TEXT(INDIRECT("'"&amp;$K$3&amp;"'!"&amp;T$9&amp;$I25),"000.0"),""))</f>
        <v/>
      </c>
      <c r="U25" s="87" t="str">
        <f ca="1">IF($J25="","",IF(U$8=1,TEXT((INDIRECT("'"&amp;$K$3&amp;"'!"&amp;U$9&amp;$I25)-RHR)/(MHR-RHR)," 00.0% "),""))</f>
        <v/>
      </c>
      <c r="V25" s="87" t="str">
        <f ca="1">IF(J25="","",IF(V$8=1,TEXT(INDIRECT("'"&amp;$K$3&amp;"'!"&amp;V$9&amp;$I25),"000.0"),""))</f>
        <v/>
      </c>
      <c r="W25" s="87" t="str">
        <f ca="1">IF($J25="","",IF(W$8=1,TEXT((INDIRECT("'"&amp;$K$3&amp;"'!"&amp;W$9&amp;$I25)-RHR)/(MHR-RHR)," 00.0% "),""))</f>
        <v/>
      </c>
      <c r="X25" s="87" t="str">
        <f ca="1">IF(J25="","",IF(X$8=1,TEXT(INDIRECT("'"&amp;$K$3&amp;"'!"&amp;X$9&amp;$I25),"000.0"),""))</f>
        <v/>
      </c>
      <c r="Y25" s="87" t="str">
        <f ca="1">IF($J25="","",IF(Y$8=1,TEXT((INDIRECT("'"&amp;$K$3&amp;"'!"&amp;Y$9&amp;$I25)-RHR)/(MHR-RHR)," 00.0% "),""))</f>
        <v/>
      </c>
      <c r="Z25" s="87" t="str">
        <f ca="1">IF(J25="","",IF(Z$8=1,TEXT(INDIRECT("'"&amp;$K$3&amp;"'!"&amp;Z$9&amp;$I25),"00.0"),""))</f>
        <v/>
      </c>
      <c r="AA25" s="87" t="str">
        <f ca="1">IF(J25="","",IF(AA$8=1,TEXT(INDIRECT("'"&amp;$K$3&amp;"'!"&amp;AA$9&amp;$I25),"00.0"),""))</f>
        <v/>
      </c>
      <c r="AB25" s="78" t="str">
        <f>IF(B25="","",IF(AB$8=1,B25,""))</f>
        <v/>
      </c>
      <c r="AC25" s="70"/>
      <c r="AD25" s="70"/>
      <c r="AE25" s="70"/>
      <c r="AF25" s="70"/>
    </row>
    <row r="26" spans="2:32" ht="15.75">
      <c r="B26" s="77"/>
      <c r="D26" s="273" t="str">
        <f t="shared" ca="1" si="5"/>
        <v/>
      </c>
      <c r="E26" s="75"/>
      <c r="F26"/>
      <c r="G26"/>
      <c r="I26" s="93">
        <f>I25+1</f>
        <v>23</v>
      </c>
      <c r="J26" s="87" t="str">
        <f ca="1">IF(INDIRECT("'"&amp;$K$3&amp;"'!"&amp;J$9&amp;$I26)=0,"",TEXT(INDIRECT("'"&amp;$K$3&amp;"'!"&amp;J$9&amp;$I26),"00"))</f>
        <v/>
      </c>
      <c r="K26" s="87" t="str">
        <f ca="1">IF(J26="","",IF(K$8=1,TEXT(INDIRECT("'"&amp;$K$3&amp;"'!"&amp;K$9&amp;$I26),"00000"),""))</f>
        <v/>
      </c>
      <c r="L26" s="87" t="str">
        <f ca="1">IF(J26="","",IF(L$8=1,TEXT(IF($B$3="Time",INDIRECT("'"&amp;$K$3&amp;"'!"&amp;L$9&amp;$I26)/60/24,INDIRECT("'"&amp;$K$3&amp;"'!"&amp;L$9&amp;$I26)),"[mm]:ss.0"),""))</f>
        <v/>
      </c>
      <c r="M26" s="87" t="str">
        <f ca="1">IF(J26="","",IF(M$8=1,TEXT(INDIRECT("'"&amp;$K$3&amp;"'!"&amp;M$9&amp;$I26),"00000"),""))</f>
        <v/>
      </c>
      <c r="N26" s="87" t="str">
        <f ca="1">IF(J26="","",IF(N$8=1,TEXT(INDIRECT("'"&amp;$K$3&amp;"'!"&amp;N$9&amp;$I26),"mm:ss.0"),""))</f>
        <v/>
      </c>
      <c r="O26" s="87" t="str">
        <f ca="1">IF(J26="","",IF(O$8=1,TEXT(INDIRECT("'"&amp;$K$3&amp;"'!"&amp;O$9&amp;$I26),"mm:ss.0"),""))</f>
        <v/>
      </c>
      <c r="P26" s="87" t="str">
        <f ca="1">IF(J26="","",IF(P$8=1,TEXT(INDIRECT("'"&amp;$K$3&amp;"'!"&amp;P$9&amp;$I26),"000.0"),""))</f>
        <v/>
      </c>
      <c r="Q26" s="87" t="str">
        <f ca="1">IF(J26="","",IF(Q$8=1,TEXT(INDIRECT("'"&amp;$K$3&amp;"'!"&amp;Q$9&amp;$I26),"0000.0"),""))</f>
        <v/>
      </c>
      <c r="R26" s="87" t="str">
        <f ca="1">IF(J26="","",IF(R$8=1,TEXT(INDIRECT("'"&amp;$K$3&amp;"'!"&amp;R$9&amp;$I26),"00.0"),""))</f>
        <v/>
      </c>
      <c r="S26" s="87" t="str">
        <f ca="1">IF(K26="","",IF(S$8=1,TEXT(INDIRECT("'"&amp;$K$3&amp;"'!"&amp;S$9&amp;$I26)," 0000  "),""))</f>
        <v/>
      </c>
      <c r="T26" s="87" t="str">
        <f ca="1">IF(J26="","",IF(T$8=1,TEXT(INDIRECT("'"&amp;$K$3&amp;"'!"&amp;T$9&amp;$I26),"000.0"),""))</f>
        <v/>
      </c>
      <c r="U26" s="87" t="str">
        <f ca="1">IF($J26="","",IF(U$8=1,TEXT((INDIRECT("'"&amp;$K$3&amp;"'!"&amp;U$9&amp;$I26)-RHR)/(MHR-RHR)," 00.0% "),""))</f>
        <v/>
      </c>
      <c r="V26" s="87" t="str">
        <f ca="1">IF(J26="","",IF(V$8=1,TEXT(INDIRECT("'"&amp;$K$3&amp;"'!"&amp;V$9&amp;$I26),"000.0"),""))</f>
        <v/>
      </c>
      <c r="W26" s="87" t="str">
        <f ca="1">IF($J26="","",IF(W$8=1,TEXT((INDIRECT("'"&amp;$K$3&amp;"'!"&amp;W$9&amp;$I26)-RHR)/(MHR-RHR)," 00.0% "),""))</f>
        <v/>
      </c>
      <c r="X26" s="87" t="str">
        <f ca="1">IF(J26="","",IF(X$8=1,TEXT(INDIRECT("'"&amp;$K$3&amp;"'!"&amp;X$9&amp;$I26),"000.0"),""))</f>
        <v/>
      </c>
      <c r="Y26" s="87" t="str">
        <f ca="1">IF($J26="","",IF(Y$8=1,TEXT((INDIRECT("'"&amp;$K$3&amp;"'!"&amp;Y$9&amp;$I26)-RHR)/(MHR-RHR)," 00.0% "),""))</f>
        <v/>
      </c>
      <c r="Z26" s="87" t="str">
        <f ca="1">IF(J26="","",IF(Z$8=1,TEXT(INDIRECT("'"&amp;$K$3&amp;"'!"&amp;Z$9&amp;$I26),"00.0"),""))</f>
        <v/>
      </c>
      <c r="AA26" s="87" t="str">
        <f ca="1">IF(J26="","",IF(AA$8=1,TEXT(INDIRECT("'"&amp;$K$3&amp;"'!"&amp;AA$9&amp;$I26),"00.0"),""))</f>
        <v/>
      </c>
      <c r="AB26" s="78" t="str">
        <f>IF(B26="","",IF(AB$8=1,B26,""))</f>
        <v/>
      </c>
      <c r="AC26" s="70"/>
      <c r="AD26" s="70"/>
      <c r="AE26" s="70"/>
      <c r="AF26" s="70"/>
    </row>
    <row r="27" spans="2:32" ht="15.75">
      <c r="B27" s="77"/>
      <c r="D27" s="273" t="str">
        <f t="shared" ca="1" si="5"/>
        <v/>
      </c>
      <c r="E27" s="75"/>
      <c r="F27"/>
      <c r="G27"/>
      <c r="I27" s="93">
        <f>I26+1</f>
        <v>24</v>
      </c>
      <c r="J27" s="87" t="str">
        <f ca="1">IF(INDIRECT("'"&amp;$K$3&amp;"'!"&amp;J$9&amp;$I27)=0,"",TEXT(INDIRECT("'"&amp;$K$3&amp;"'!"&amp;J$9&amp;$I27),"00"))</f>
        <v/>
      </c>
      <c r="K27" s="87" t="str">
        <f ca="1">IF(J27="","",IF(K$8=1,TEXT(INDIRECT("'"&amp;$K$3&amp;"'!"&amp;K$9&amp;$I27),"00000"),""))</f>
        <v/>
      </c>
      <c r="L27" s="87" t="str">
        <f ca="1">IF(J27="","",IF(L$8=1,TEXT(IF($B$3="Time",INDIRECT("'"&amp;$K$3&amp;"'!"&amp;L$9&amp;$I27)/60/24,INDIRECT("'"&amp;$K$3&amp;"'!"&amp;L$9&amp;$I27)),"[mm]:ss.0"),""))</f>
        <v/>
      </c>
      <c r="M27" s="87" t="str">
        <f ca="1">IF(J27="","",IF(M$8=1,TEXT(INDIRECT("'"&amp;$K$3&amp;"'!"&amp;M$9&amp;$I27),"00000"),""))</f>
        <v/>
      </c>
      <c r="N27" s="87" t="str">
        <f ca="1">IF(J27="","",IF(N$8=1,TEXT(INDIRECT("'"&amp;$K$3&amp;"'!"&amp;N$9&amp;$I27),"mm:ss.0"),""))</f>
        <v/>
      </c>
      <c r="O27" s="87" t="str">
        <f ca="1">IF(J27="","",IF(O$8=1,TEXT(INDIRECT("'"&amp;$K$3&amp;"'!"&amp;O$9&amp;$I27),"mm:ss.0"),""))</f>
        <v/>
      </c>
      <c r="P27" s="87" t="str">
        <f ca="1">IF(J27="","",IF(P$8=1,TEXT(INDIRECT("'"&amp;$K$3&amp;"'!"&amp;P$9&amp;$I27),"000.0"),""))</f>
        <v/>
      </c>
      <c r="Q27" s="87" t="str">
        <f ca="1">IF(J27="","",IF(Q$8=1,TEXT(INDIRECT("'"&amp;$K$3&amp;"'!"&amp;Q$9&amp;$I27),"0000.0"),""))</f>
        <v/>
      </c>
      <c r="R27" s="87" t="str">
        <f ca="1">IF(J27="","",IF(R$8=1,TEXT(INDIRECT("'"&amp;$K$3&amp;"'!"&amp;R$9&amp;$I27),"00.0"),""))</f>
        <v/>
      </c>
      <c r="S27" s="87" t="str">
        <f ca="1">IF(K27="","",IF(S$8=1,TEXT(INDIRECT("'"&amp;$K$3&amp;"'!"&amp;S$9&amp;$I27)," 0000  "),""))</f>
        <v/>
      </c>
      <c r="T27" s="87" t="str">
        <f ca="1">IF(J27="","",IF(T$8=1,TEXT(INDIRECT("'"&amp;$K$3&amp;"'!"&amp;T$9&amp;$I27),"000.0"),""))</f>
        <v/>
      </c>
      <c r="U27" s="87" t="str">
        <f ca="1">IF($J27="","",IF(U$8=1,TEXT((INDIRECT("'"&amp;$K$3&amp;"'!"&amp;U$9&amp;$I27)-RHR)/(MHR-RHR)," 00.0% "),""))</f>
        <v/>
      </c>
      <c r="V27" s="87" t="str">
        <f ca="1">IF(J27="","",IF(V$8=1,TEXT(INDIRECT("'"&amp;$K$3&amp;"'!"&amp;V$9&amp;$I27),"000.0"),""))</f>
        <v/>
      </c>
      <c r="W27" s="87" t="str">
        <f ca="1">IF($J27="","",IF(W$8=1,TEXT((INDIRECT("'"&amp;$K$3&amp;"'!"&amp;W$9&amp;$I27)-RHR)/(MHR-RHR)," 00.0% "),""))</f>
        <v/>
      </c>
      <c r="X27" s="87" t="str">
        <f ca="1">IF(J27="","",IF(X$8=1,TEXT(INDIRECT("'"&amp;$K$3&amp;"'!"&amp;X$9&amp;$I27),"000.0"),""))</f>
        <v/>
      </c>
      <c r="Y27" s="87" t="str">
        <f ca="1">IF($J27="","",IF(Y$8=1,TEXT((INDIRECT("'"&amp;$K$3&amp;"'!"&amp;Y$9&amp;$I27)-RHR)/(MHR-RHR)," 00.0% "),""))</f>
        <v/>
      </c>
      <c r="Z27" s="87" t="str">
        <f ca="1">IF(J27="","",IF(Z$8=1,TEXT(INDIRECT("'"&amp;$K$3&amp;"'!"&amp;Z$9&amp;$I27),"00.0"),""))</f>
        <v/>
      </c>
      <c r="AA27" s="87" t="str">
        <f ca="1">IF(J27="","",IF(AA$8=1,TEXT(INDIRECT("'"&amp;$K$3&amp;"'!"&amp;AA$9&amp;$I27),"00.0"),""))</f>
        <v/>
      </c>
      <c r="AB27" s="78" t="str">
        <f>IF(B27="","",IF(AB$8=1,B27,""))</f>
        <v/>
      </c>
    </row>
    <row r="28" spans="2:32" ht="15.75">
      <c r="B28" s="77"/>
      <c r="D28" s="273" t="str">
        <f t="shared" ca="1" si="5"/>
        <v/>
      </c>
      <c r="E28" s="75"/>
      <c r="F28"/>
      <c r="G28"/>
      <c r="I28" s="93">
        <f>I27+1</f>
        <v>25</v>
      </c>
      <c r="J28" s="87" t="str">
        <f ca="1">IF(INDIRECT("'"&amp;$K$3&amp;"'!"&amp;J$9&amp;$I28)=0,"",TEXT(INDIRECT("'"&amp;$K$3&amp;"'!"&amp;J$9&amp;$I28),"00"))</f>
        <v/>
      </c>
      <c r="K28" s="87" t="str">
        <f ca="1">IF(J28="","",IF(K$8=1,TEXT(INDIRECT("'"&amp;$K$3&amp;"'!"&amp;K$9&amp;$I28),"00000"),""))</f>
        <v/>
      </c>
      <c r="L28" s="87" t="str">
        <f ca="1">IF(J28="","",IF(L$8=1,TEXT(IF($B$3="Time",INDIRECT("'"&amp;$K$3&amp;"'!"&amp;L$9&amp;$I28)/60/24,INDIRECT("'"&amp;$K$3&amp;"'!"&amp;L$9&amp;$I28)),"[mm]:ss.0"),""))</f>
        <v/>
      </c>
      <c r="M28" s="87" t="str">
        <f ca="1">IF(J28="","",IF(M$8=1,TEXT(INDIRECT("'"&amp;$K$3&amp;"'!"&amp;M$9&amp;$I28),"00000"),""))</f>
        <v/>
      </c>
      <c r="N28" s="87" t="str">
        <f ca="1">IF(J28="","",IF(N$8=1,TEXT(INDIRECT("'"&amp;$K$3&amp;"'!"&amp;N$9&amp;$I28),"mm:ss.0"),""))</f>
        <v/>
      </c>
      <c r="O28" s="87" t="str">
        <f ca="1">IF(J28="","",IF(O$8=1,TEXT(INDIRECT("'"&amp;$K$3&amp;"'!"&amp;O$9&amp;$I28),"mm:ss.0"),""))</f>
        <v/>
      </c>
      <c r="P28" s="87" t="str">
        <f ca="1">IF(J28="","",IF(P$8=1,TEXT(INDIRECT("'"&amp;$K$3&amp;"'!"&amp;P$9&amp;$I28),"000.0"),""))</f>
        <v/>
      </c>
      <c r="Q28" s="87" t="str">
        <f ca="1">IF(J28="","",IF(Q$8=1,TEXT(INDIRECT("'"&amp;$K$3&amp;"'!"&amp;Q$9&amp;$I28),"0000.0"),""))</f>
        <v/>
      </c>
      <c r="R28" s="87" t="str">
        <f ca="1">IF(J28="","",IF(R$8=1,TEXT(INDIRECT("'"&amp;$K$3&amp;"'!"&amp;R$9&amp;$I28),"00.0"),""))</f>
        <v/>
      </c>
      <c r="S28" s="87" t="str">
        <f ca="1">IF(K28="","",IF(S$8=1,TEXT(INDIRECT("'"&amp;$K$3&amp;"'!"&amp;S$9&amp;$I28)," 0000  "),""))</f>
        <v/>
      </c>
      <c r="T28" s="87" t="str">
        <f ca="1">IF(J28="","",IF(T$8=1,TEXT(INDIRECT("'"&amp;$K$3&amp;"'!"&amp;T$9&amp;$I28),"000.0"),""))</f>
        <v/>
      </c>
      <c r="U28" s="87" t="str">
        <f ca="1">IF($J28="","",IF(U$8=1,TEXT((INDIRECT("'"&amp;$K$3&amp;"'!"&amp;U$9&amp;$I28)-RHR)/(MHR-RHR)," 00.0% "),""))</f>
        <v/>
      </c>
      <c r="V28" s="87" t="str">
        <f ca="1">IF(J28="","",IF(V$8=1,TEXT(INDIRECT("'"&amp;$K$3&amp;"'!"&amp;V$9&amp;$I28),"000.0"),""))</f>
        <v/>
      </c>
      <c r="W28" s="87" t="str">
        <f ca="1">IF($J28="","",IF(W$8=1,TEXT((INDIRECT("'"&amp;$K$3&amp;"'!"&amp;W$9&amp;$I28)-RHR)/(MHR-RHR)," 00.0% "),""))</f>
        <v/>
      </c>
      <c r="X28" s="87" t="str">
        <f ca="1">IF(J28="","",IF(X$8=1,TEXT(INDIRECT("'"&amp;$K$3&amp;"'!"&amp;X$9&amp;$I28),"000.0"),""))</f>
        <v/>
      </c>
      <c r="Y28" s="87" t="str">
        <f ca="1">IF($J28="","",IF(Y$8=1,TEXT((INDIRECT("'"&amp;$K$3&amp;"'!"&amp;Y$9&amp;$I28)-RHR)/(MHR-RHR)," 00.0% "),""))</f>
        <v/>
      </c>
      <c r="Z28" s="87" t="str">
        <f ca="1">IF(J28="","",IF(Z$8=1,TEXT(INDIRECT("'"&amp;$K$3&amp;"'!"&amp;Z$9&amp;$I28),"00.0"),""))</f>
        <v/>
      </c>
      <c r="AA28" s="87" t="str">
        <f ca="1">IF(J28="","",IF(AA$8=1,TEXT(INDIRECT("'"&amp;$K$3&amp;"'!"&amp;AA$9&amp;$I28),"00.0"),""))</f>
        <v/>
      </c>
      <c r="AB28" s="78" t="str">
        <f>IF(B28="","",IF(AB$8=1,B28,""))</f>
        <v/>
      </c>
      <c r="AC28" s="72"/>
      <c r="AD28" s="72"/>
      <c r="AE28" s="72"/>
      <c r="AF28" s="72"/>
    </row>
    <row r="29" spans="2:32" ht="15.75">
      <c r="B29" s="77"/>
      <c r="D29" s="273" t="str">
        <f t="shared" ca="1" si="5"/>
        <v/>
      </c>
      <c r="E29" s="75"/>
      <c r="F29"/>
      <c r="G29"/>
      <c r="I29" s="93">
        <f>I28+1</f>
        <v>26</v>
      </c>
      <c r="J29" s="87" t="str">
        <f ca="1">IF(INDIRECT("'"&amp;$K$3&amp;"'!"&amp;J$9&amp;$I29)=0,"",TEXT(INDIRECT("'"&amp;$K$3&amp;"'!"&amp;J$9&amp;$I29),"00"))</f>
        <v/>
      </c>
      <c r="K29" s="87" t="str">
        <f ca="1">IF(J29="","",IF(K$8=1,TEXT(INDIRECT("'"&amp;$K$3&amp;"'!"&amp;K$9&amp;$I29),"00000"),""))</f>
        <v/>
      </c>
      <c r="L29" s="87" t="str">
        <f ca="1">IF(J29="","",IF(L$8=1,TEXT(IF($B$3="Time",INDIRECT("'"&amp;$K$3&amp;"'!"&amp;L$9&amp;$I29)/60/24,INDIRECT("'"&amp;$K$3&amp;"'!"&amp;L$9&amp;$I29)),"[mm]:ss.0"),""))</f>
        <v/>
      </c>
      <c r="M29" s="87" t="str">
        <f ca="1">IF(J29="","",IF(M$8=1,TEXT(INDIRECT("'"&amp;$K$3&amp;"'!"&amp;M$9&amp;$I29),"00000"),""))</f>
        <v/>
      </c>
      <c r="N29" s="87" t="str">
        <f ca="1">IF(J29="","",IF(N$8=1,TEXT(INDIRECT("'"&amp;$K$3&amp;"'!"&amp;N$9&amp;$I29),"mm:ss.0"),""))</f>
        <v/>
      </c>
      <c r="O29" s="87" t="str">
        <f ca="1">IF(J29="","",IF(O$8=1,TEXT(INDIRECT("'"&amp;$K$3&amp;"'!"&amp;O$9&amp;$I29),"mm:ss.0"),""))</f>
        <v/>
      </c>
      <c r="P29" s="87" t="str">
        <f ca="1">IF(J29="","",IF(P$8=1,TEXT(INDIRECT("'"&amp;$K$3&amp;"'!"&amp;P$9&amp;$I29),"000.0"),""))</f>
        <v/>
      </c>
      <c r="Q29" s="87" t="str">
        <f ca="1">IF(J29="","",IF(Q$8=1,TEXT(INDIRECT("'"&amp;$K$3&amp;"'!"&amp;Q$9&amp;$I29),"0000.0"),""))</f>
        <v/>
      </c>
      <c r="R29" s="87" t="str">
        <f ca="1">IF(J29="","",IF(R$8=1,TEXT(INDIRECT("'"&amp;$K$3&amp;"'!"&amp;R$9&amp;$I29),"00.0"),""))</f>
        <v/>
      </c>
      <c r="S29" s="87" t="str">
        <f ca="1">IF(K29="","",IF(S$8=1,TEXT(INDIRECT("'"&amp;$K$3&amp;"'!"&amp;S$9&amp;$I29)," 0000  "),""))</f>
        <v/>
      </c>
      <c r="T29" s="87" t="str">
        <f ca="1">IF(J29="","",IF(T$8=1,TEXT(INDIRECT("'"&amp;$K$3&amp;"'!"&amp;T$9&amp;$I29),"000.0"),""))</f>
        <v/>
      </c>
      <c r="U29" s="87" t="str">
        <f ca="1">IF($J29="","",IF(U$8=1,TEXT((INDIRECT("'"&amp;$K$3&amp;"'!"&amp;U$9&amp;$I29)-RHR)/(MHR-RHR)," 00.0% "),""))</f>
        <v/>
      </c>
      <c r="V29" s="87" t="str">
        <f ca="1">IF(J29="","",IF(V$8=1,TEXT(INDIRECT("'"&amp;$K$3&amp;"'!"&amp;V$9&amp;$I29),"000.0"),""))</f>
        <v/>
      </c>
      <c r="W29" s="87" t="str">
        <f ca="1">IF($J29="","",IF(W$8=1,TEXT((INDIRECT("'"&amp;$K$3&amp;"'!"&amp;W$9&amp;$I29)-RHR)/(MHR-RHR)," 00.0% "),""))</f>
        <v/>
      </c>
      <c r="X29" s="87" t="str">
        <f ca="1">IF(J29="","",IF(X$8=1,TEXT(INDIRECT("'"&amp;$K$3&amp;"'!"&amp;X$9&amp;$I29),"000.0"),""))</f>
        <v/>
      </c>
      <c r="Y29" s="87" t="str">
        <f ca="1">IF($J29="","",IF(Y$8=1,TEXT((INDIRECT("'"&amp;$K$3&amp;"'!"&amp;Y$9&amp;$I29)-RHR)/(MHR-RHR)," 00.0% "),""))</f>
        <v/>
      </c>
      <c r="Z29" s="87" t="str">
        <f ca="1">IF(J29="","",IF(Z$8=1,TEXT(INDIRECT("'"&amp;$K$3&amp;"'!"&amp;Z$9&amp;$I29),"00.0"),""))</f>
        <v/>
      </c>
      <c r="AA29" s="87" t="str">
        <f ca="1">IF(J29="","",IF(AA$8=1,TEXT(INDIRECT("'"&amp;$K$3&amp;"'!"&amp;AA$9&amp;$I29),"00.0"),""))</f>
        <v/>
      </c>
      <c r="AB29" s="78" t="str">
        <f>IF(B29="","",IF(AB$8=1,B29,""))</f>
        <v/>
      </c>
      <c r="AC29" s="70"/>
      <c r="AD29" s="70"/>
      <c r="AE29" s="70"/>
      <c r="AF29" s="70"/>
    </row>
    <row r="30" spans="2:32" ht="15.75">
      <c r="B30" s="77"/>
      <c r="D30" s="273" t="str">
        <f t="shared" ca="1" si="5"/>
        <v/>
      </c>
      <c r="E30" s="75"/>
      <c r="F30"/>
      <c r="G30"/>
      <c r="I30" s="93">
        <f>I29+1</f>
        <v>27</v>
      </c>
      <c r="J30" s="87" t="str">
        <f ca="1">IF(INDIRECT("'"&amp;$K$3&amp;"'!"&amp;J$9&amp;$I30)=0,"",TEXT(INDIRECT("'"&amp;$K$3&amp;"'!"&amp;J$9&amp;$I30),"00"))</f>
        <v/>
      </c>
      <c r="K30" s="87" t="str">
        <f ca="1">IF(J30="","",IF(K$8=1,TEXT(INDIRECT("'"&amp;$K$3&amp;"'!"&amp;K$9&amp;$I30),"00000"),""))</f>
        <v/>
      </c>
      <c r="L30" s="87" t="str">
        <f ca="1">IF(J30="","",IF(L$8=1,TEXT(IF($B$3="Time",INDIRECT("'"&amp;$K$3&amp;"'!"&amp;L$9&amp;$I30)/60/24,INDIRECT("'"&amp;$K$3&amp;"'!"&amp;L$9&amp;$I30)),"[mm]:ss.0"),""))</f>
        <v/>
      </c>
      <c r="M30" s="87" t="str">
        <f ca="1">IF(J30="","",IF(M$8=1,TEXT(INDIRECT("'"&amp;$K$3&amp;"'!"&amp;M$9&amp;$I30),"00000"),""))</f>
        <v/>
      </c>
      <c r="N30" s="87" t="str">
        <f ca="1">IF(J30="","",IF(N$8=1,TEXT(INDIRECT("'"&amp;$K$3&amp;"'!"&amp;N$9&amp;$I30),"mm:ss.0"),""))</f>
        <v/>
      </c>
      <c r="O30" s="87" t="str">
        <f ca="1">IF(J30="","",IF(O$8=1,TEXT(INDIRECT("'"&amp;$K$3&amp;"'!"&amp;O$9&amp;$I30),"mm:ss.0"),""))</f>
        <v/>
      </c>
      <c r="P30" s="87" t="str">
        <f ca="1">IF(J30="","",IF(P$8=1,TEXT(INDIRECT("'"&amp;$K$3&amp;"'!"&amp;P$9&amp;$I30),"000.0"),""))</f>
        <v/>
      </c>
      <c r="Q30" s="87" t="str">
        <f ca="1">IF(J30="","",IF(Q$8=1,TEXT(INDIRECT("'"&amp;$K$3&amp;"'!"&amp;Q$9&amp;$I30),"0000.0"),""))</f>
        <v/>
      </c>
      <c r="R30" s="87" t="str">
        <f ca="1">IF(J30="","",IF(R$8=1,TEXT(INDIRECT("'"&amp;$K$3&amp;"'!"&amp;R$9&amp;$I30),"00.0"),""))</f>
        <v/>
      </c>
      <c r="S30" s="87" t="str">
        <f ca="1">IF(K30="","",IF(S$8=1,TEXT(INDIRECT("'"&amp;$K$3&amp;"'!"&amp;S$9&amp;$I30)," 0000  "),""))</f>
        <v/>
      </c>
      <c r="T30" s="87" t="str">
        <f ca="1">IF(J30="","",IF(T$8=1,TEXT(INDIRECT("'"&amp;$K$3&amp;"'!"&amp;T$9&amp;$I30),"000.0"),""))</f>
        <v/>
      </c>
      <c r="U30" s="87" t="str">
        <f ca="1">IF($J30="","",IF(U$8=1,TEXT((INDIRECT("'"&amp;$K$3&amp;"'!"&amp;U$9&amp;$I30)-RHR)/(MHR-RHR)," 00.0% "),""))</f>
        <v/>
      </c>
      <c r="V30" s="87" t="str">
        <f ca="1">IF(J30="","",IF(V$8=1,TEXT(INDIRECT("'"&amp;$K$3&amp;"'!"&amp;V$9&amp;$I30),"000.0"),""))</f>
        <v/>
      </c>
      <c r="W30" s="87" t="str">
        <f ca="1">IF($J30="","",IF(W$8=1,TEXT((INDIRECT("'"&amp;$K$3&amp;"'!"&amp;W$9&amp;$I30)-RHR)/(MHR-RHR)," 00.0% "),""))</f>
        <v/>
      </c>
      <c r="X30" s="87" t="str">
        <f ca="1">IF(J30="","",IF(X$8=1,TEXT(INDIRECT("'"&amp;$K$3&amp;"'!"&amp;X$9&amp;$I30),"000.0"),""))</f>
        <v/>
      </c>
      <c r="Y30" s="87" t="str">
        <f ca="1">IF($J30="","",IF(Y$8=1,TEXT((INDIRECT("'"&amp;$K$3&amp;"'!"&amp;Y$9&amp;$I30)-RHR)/(MHR-RHR)," 00.0% "),""))</f>
        <v/>
      </c>
      <c r="Z30" s="87" t="str">
        <f ca="1">IF(J30="","",IF(Z$8=1,TEXT(INDIRECT("'"&amp;$K$3&amp;"'!"&amp;Z$9&amp;$I30),"00.0"),""))</f>
        <v/>
      </c>
      <c r="AA30" s="87" t="str">
        <f ca="1">IF(J30="","",IF(AA$8=1,TEXT(INDIRECT("'"&amp;$K$3&amp;"'!"&amp;AA$9&amp;$I30),"00.0"),""))</f>
        <v/>
      </c>
      <c r="AB30" s="78" t="str">
        <f>IF(B30="","",IF(AB$8=1,B30,""))</f>
        <v/>
      </c>
      <c r="AC30" s="70"/>
      <c r="AD30" s="70"/>
      <c r="AE30" s="70"/>
      <c r="AF30" s="70"/>
    </row>
    <row r="31" spans="2:32" ht="15.75">
      <c r="B31" s="77"/>
      <c r="D31" s="273" t="str">
        <f t="shared" ca="1" si="5"/>
        <v/>
      </c>
      <c r="E31" s="75"/>
      <c r="I31" s="93">
        <f>I30+1</f>
        <v>28</v>
      </c>
      <c r="J31" s="87" t="str">
        <f ca="1">IF(INDIRECT("'"&amp;$K$3&amp;"'!"&amp;J$9&amp;$I31)=0,"",TEXT(INDIRECT("'"&amp;$K$3&amp;"'!"&amp;J$9&amp;$I31),"00"))</f>
        <v/>
      </c>
      <c r="K31" s="87" t="str">
        <f ca="1">IF(J31="","",IF(K$8=1,TEXT(INDIRECT("'"&amp;$K$3&amp;"'!"&amp;K$9&amp;$I31),"00000"),""))</f>
        <v/>
      </c>
      <c r="L31" s="87" t="str">
        <f ca="1">IF(J31="","",IF(L$8=1,TEXT(IF($B$3="Time",INDIRECT("'"&amp;$K$3&amp;"'!"&amp;L$9&amp;$I31)/60/24,INDIRECT("'"&amp;$K$3&amp;"'!"&amp;L$9&amp;$I31)),"[mm]:ss.0"),""))</f>
        <v/>
      </c>
      <c r="M31" s="87" t="str">
        <f ca="1">IF(J31="","",IF(M$8=1,TEXT(INDIRECT("'"&amp;$K$3&amp;"'!"&amp;M$9&amp;$I31),"00000"),""))</f>
        <v/>
      </c>
      <c r="N31" s="87" t="str">
        <f ca="1">IF(J31="","",IF(N$8=1,TEXT(INDIRECT("'"&amp;$K$3&amp;"'!"&amp;N$9&amp;$I31),"mm:ss.0"),""))</f>
        <v/>
      </c>
      <c r="O31" s="87" t="str">
        <f ca="1">IF(J31="","",IF(O$8=1,TEXT(INDIRECT("'"&amp;$K$3&amp;"'!"&amp;O$9&amp;$I31),"mm:ss.0"),""))</f>
        <v/>
      </c>
      <c r="P31" s="87" t="str">
        <f ca="1">IF(J31="","",IF(P$8=1,TEXT(INDIRECT("'"&amp;$K$3&amp;"'!"&amp;P$9&amp;$I31),"000.0"),""))</f>
        <v/>
      </c>
      <c r="Q31" s="87" t="str">
        <f ca="1">IF(J31="","",IF(Q$8=1,TEXT(INDIRECT("'"&amp;$K$3&amp;"'!"&amp;Q$9&amp;$I31),"0000.0"),""))</f>
        <v/>
      </c>
      <c r="R31" s="87" t="str">
        <f ca="1">IF(J31="","",IF(R$8=1,TEXT(INDIRECT("'"&amp;$K$3&amp;"'!"&amp;R$9&amp;$I31),"00.0"),""))</f>
        <v/>
      </c>
      <c r="S31" s="87" t="str">
        <f ca="1">IF(K31="","",IF(S$8=1,TEXT(INDIRECT("'"&amp;$K$3&amp;"'!"&amp;S$9&amp;$I31)," 0000  "),""))</f>
        <v/>
      </c>
      <c r="T31" s="87" t="str">
        <f ca="1">IF(J31="","",IF(T$8=1,TEXT(INDIRECT("'"&amp;$K$3&amp;"'!"&amp;T$9&amp;$I31),"000.0"),""))</f>
        <v/>
      </c>
      <c r="U31" s="87" t="str">
        <f ca="1">IF($J31="","",IF(U$8=1,TEXT((INDIRECT("'"&amp;$K$3&amp;"'!"&amp;U$9&amp;$I31)-RHR)/(MHR-RHR)," 00.0% "),""))</f>
        <v/>
      </c>
      <c r="V31" s="87" t="str">
        <f ca="1">IF(J31="","",IF(V$8=1,TEXT(INDIRECT("'"&amp;$K$3&amp;"'!"&amp;V$9&amp;$I31),"000.0"),""))</f>
        <v/>
      </c>
      <c r="W31" s="87" t="str">
        <f ca="1">IF($J31="","",IF(W$8=1,TEXT((INDIRECT("'"&amp;$K$3&amp;"'!"&amp;W$9&amp;$I31)-RHR)/(MHR-RHR)," 00.0% "),""))</f>
        <v/>
      </c>
      <c r="X31" s="87" t="str">
        <f ca="1">IF(J31="","",IF(X$8=1,TEXT(INDIRECT("'"&amp;$K$3&amp;"'!"&amp;X$9&amp;$I31),"000.0"),""))</f>
        <v/>
      </c>
      <c r="Y31" s="87" t="str">
        <f ca="1">IF($J31="","",IF(Y$8=1,TEXT((INDIRECT("'"&amp;$K$3&amp;"'!"&amp;Y$9&amp;$I31)-RHR)/(MHR-RHR)," 00.0% "),""))</f>
        <v/>
      </c>
      <c r="Z31" s="87" t="str">
        <f ca="1">IF(J31="","",IF(Z$8=1,TEXT(INDIRECT("'"&amp;$K$3&amp;"'!"&amp;Z$9&amp;$I31),"00.0"),""))</f>
        <v/>
      </c>
      <c r="AA31" s="87" t="str">
        <f ca="1">IF(J31="","",IF(AA$8=1,TEXT(INDIRECT("'"&amp;$K$3&amp;"'!"&amp;AA$9&amp;$I31),"00.0"),""))</f>
        <v/>
      </c>
      <c r="AB31" s="78" t="str">
        <f>IF(B31="","",IF(AB$8=1,B31,""))</f>
        <v/>
      </c>
      <c r="AC31" s="70"/>
      <c r="AD31" s="70"/>
      <c r="AE31" s="70"/>
      <c r="AF31" s="70"/>
    </row>
    <row r="32" spans="2:32" ht="15.75">
      <c r="B32" s="77"/>
      <c r="D32" s="273" t="str">
        <f t="shared" ca="1" si="5"/>
        <v/>
      </c>
      <c r="E32" s="75"/>
      <c r="I32" s="93">
        <f>I31+1</f>
        <v>29</v>
      </c>
      <c r="J32" s="87" t="str">
        <f ca="1">IF(INDIRECT("'"&amp;$K$3&amp;"'!"&amp;J$9&amp;$I32)=0,"",TEXT(INDIRECT("'"&amp;$K$3&amp;"'!"&amp;J$9&amp;$I32),"00"))</f>
        <v/>
      </c>
      <c r="K32" s="87" t="str">
        <f ca="1">IF(J32="","",IF(K$8=1,TEXT(INDIRECT("'"&amp;$K$3&amp;"'!"&amp;K$9&amp;$I32),"00000"),""))</f>
        <v/>
      </c>
      <c r="L32" s="87" t="str">
        <f ca="1">IF(J32="","",IF(L$8=1,TEXT(IF($B$3="Time",INDIRECT("'"&amp;$K$3&amp;"'!"&amp;L$9&amp;$I32)/60/24,INDIRECT("'"&amp;$K$3&amp;"'!"&amp;L$9&amp;$I32)),"[mm]:ss.0"),""))</f>
        <v/>
      </c>
      <c r="M32" s="87" t="str">
        <f ca="1">IF(J32="","",IF(M$8=1,TEXT(INDIRECT("'"&amp;$K$3&amp;"'!"&amp;M$9&amp;$I32),"00000"),""))</f>
        <v/>
      </c>
      <c r="N32" s="87" t="str">
        <f ca="1">IF(J32="","",IF(N$8=1,TEXT(INDIRECT("'"&amp;$K$3&amp;"'!"&amp;N$9&amp;$I32),"mm:ss.0"),""))</f>
        <v/>
      </c>
      <c r="O32" s="87" t="str">
        <f ca="1">IF(J32="","",IF(O$8=1,TEXT(INDIRECT("'"&amp;$K$3&amp;"'!"&amp;O$9&amp;$I32),"mm:ss.0"),""))</f>
        <v/>
      </c>
      <c r="P32" s="87" t="str">
        <f ca="1">IF(J32="","",IF(P$8=1,TEXT(INDIRECT("'"&amp;$K$3&amp;"'!"&amp;P$9&amp;$I32),"000.0"),""))</f>
        <v/>
      </c>
      <c r="Q32" s="87" t="str">
        <f ca="1">IF(J32="","",IF(Q$8=1,TEXT(INDIRECT("'"&amp;$K$3&amp;"'!"&amp;Q$9&amp;$I32),"0000.0"),""))</f>
        <v/>
      </c>
      <c r="R32" s="87" t="str">
        <f ca="1">IF(J32="","",IF(R$8=1,TEXT(INDIRECT("'"&amp;$K$3&amp;"'!"&amp;R$9&amp;$I32),"00.0"),""))</f>
        <v/>
      </c>
      <c r="S32" s="87" t="str">
        <f ca="1">IF(K32="","",IF(S$8=1,TEXT(INDIRECT("'"&amp;$K$3&amp;"'!"&amp;S$9&amp;$I32)," 0000  "),""))</f>
        <v/>
      </c>
      <c r="T32" s="87" t="str">
        <f ca="1">IF(J32="","",IF(T$8=1,TEXT(INDIRECT("'"&amp;$K$3&amp;"'!"&amp;T$9&amp;$I32),"000.0"),""))</f>
        <v/>
      </c>
      <c r="U32" s="87" t="str">
        <f ca="1">IF($J32="","",IF(U$8=1,TEXT((INDIRECT("'"&amp;$K$3&amp;"'!"&amp;U$9&amp;$I32)-RHR)/(MHR-RHR)," 00.0% "),""))</f>
        <v/>
      </c>
      <c r="V32" s="87" t="str">
        <f ca="1">IF(J32="","",IF(V$8=1,TEXT(INDIRECT("'"&amp;$K$3&amp;"'!"&amp;V$9&amp;$I32),"000.0"),""))</f>
        <v/>
      </c>
      <c r="W32" s="87" t="str">
        <f ca="1">IF($J32="","",IF(W$8=1,TEXT((INDIRECT("'"&amp;$K$3&amp;"'!"&amp;W$9&amp;$I32)-RHR)/(MHR-RHR)," 00.0% "),""))</f>
        <v/>
      </c>
      <c r="X32" s="87" t="str">
        <f ca="1">IF(J32="","",IF(X$8=1,TEXT(INDIRECT("'"&amp;$K$3&amp;"'!"&amp;X$9&amp;$I32),"000.0"),""))</f>
        <v/>
      </c>
      <c r="Y32" s="87" t="str">
        <f ca="1">IF($J32="","",IF(Y$8=1,TEXT((INDIRECT("'"&amp;$K$3&amp;"'!"&amp;Y$9&amp;$I32)-RHR)/(MHR-RHR)," 00.0% "),""))</f>
        <v/>
      </c>
      <c r="Z32" s="87" t="str">
        <f ca="1">IF(J32="","",IF(Z$8=1,TEXT(INDIRECT("'"&amp;$K$3&amp;"'!"&amp;Z$9&amp;$I32),"00.0"),""))</f>
        <v/>
      </c>
      <c r="AA32" s="87" t="str">
        <f ca="1">IF(J32="","",IF(AA$8=1,TEXT(INDIRECT("'"&amp;$K$3&amp;"'!"&amp;AA$9&amp;$I32),"00.0"),""))</f>
        <v/>
      </c>
      <c r="AB32" s="78" t="str">
        <f>IF(B32="","",IF(AB$8=1,B32,""))</f>
        <v/>
      </c>
      <c r="AC32" s="70"/>
      <c r="AD32" s="70"/>
      <c r="AE32" s="70"/>
      <c r="AF32" s="70"/>
    </row>
    <row r="33" spans="2:32" ht="15.75">
      <c r="B33" s="77"/>
      <c r="D33" s="273" t="str">
        <f t="shared" ca="1" si="5"/>
        <v/>
      </c>
      <c r="E33" s="75"/>
      <c r="F33" s="75"/>
      <c r="I33" s="93">
        <f>I32+1</f>
        <v>30</v>
      </c>
      <c r="J33" s="87" t="str">
        <f ca="1">IF(INDIRECT("'"&amp;$K$3&amp;"'!"&amp;J$9&amp;$I33)=0,"",TEXT(INDIRECT("'"&amp;$K$3&amp;"'!"&amp;J$9&amp;$I33),"00"))</f>
        <v/>
      </c>
      <c r="K33" s="87" t="str">
        <f ca="1">IF(J33="","",IF(K$8=1,TEXT(INDIRECT("'"&amp;$K$3&amp;"'!"&amp;K$9&amp;$I33),"00000"),""))</f>
        <v/>
      </c>
      <c r="L33" s="87" t="str">
        <f ca="1">IF(J33="","",IF(L$8=1,TEXT(IF($B$3="Time",INDIRECT("'"&amp;$K$3&amp;"'!"&amp;L$9&amp;$I33)/60/24,INDIRECT("'"&amp;$K$3&amp;"'!"&amp;L$9&amp;$I33)),"[mm]:ss.0"),""))</f>
        <v/>
      </c>
      <c r="M33" s="87" t="str">
        <f ca="1">IF(J33="","",IF(M$8=1,TEXT(INDIRECT("'"&amp;$K$3&amp;"'!"&amp;M$9&amp;$I33),"00000"),""))</f>
        <v/>
      </c>
      <c r="N33" s="87" t="str">
        <f ca="1">IF(J33="","",IF(N$8=1,TEXT(INDIRECT("'"&amp;$K$3&amp;"'!"&amp;N$9&amp;$I33),"mm:ss.0"),""))</f>
        <v/>
      </c>
      <c r="O33" s="87" t="str">
        <f ca="1">IF(J33="","",IF(O$8=1,TEXT(INDIRECT("'"&amp;$K$3&amp;"'!"&amp;O$9&amp;$I33),"mm:ss.0"),""))</f>
        <v/>
      </c>
      <c r="P33" s="87" t="str">
        <f ca="1">IF(J33="","",IF(P$8=1,TEXT(INDIRECT("'"&amp;$K$3&amp;"'!"&amp;P$9&amp;$I33),"000.0"),""))</f>
        <v/>
      </c>
      <c r="Q33" s="87" t="str">
        <f ca="1">IF(J33="","",IF(Q$8=1,TEXT(INDIRECT("'"&amp;$K$3&amp;"'!"&amp;Q$9&amp;$I33),"0000.0"),""))</f>
        <v/>
      </c>
      <c r="R33" s="87" t="str">
        <f ca="1">IF(J33="","",IF(R$8=1,TEXT(INDIRECT("'"&amp;$K$3&amp;"'!"&amp;R$9&amp;$I33),"00.0"),""))</f>
        <v/>
      </c>
      <c r="S33" s="87" t="str">
        <f ca="1">IF(K33="","",IF(S$8=1,TEXT(INDIRECT("'"&amp;$K$3&amp;"'!"&amp;S$9&amp;$I33)," 0000  "),""))</f>
        <v/>
      </c>
      <c r="T33" s="87" t="str">
        <f ca="1">IF(J33="","",IF(T$8=1,TEXT(INDIRECT("'"&amp;$K$3&amp;"'!"&amp;T$9&amp;$I33),"000.0"),""))</f>
        <v/>
      </c>
      <c r="U33" s="87" t="str">
        <f ca="1">IF($J33="","",IF(U$8=1,TEXT((INDIRECT("'"&amp;$K$3&amp;"'!"&amp;U$9&amp;$I33)-RHR)/(MHR-RHR)," 00.0% "),""))</f>
        <v/>
      </c>
      <c r="V33" s="87" t="str">
        <f ca="1">IF(J33="","",IF(V$8=1,TEXT(INDIRECT("'"&amp;$K$3&amp;"'!"&amp;V$9&amp;$I33),"000.0"),""))</f>
        <v/>
      </c>
      <c r="W33" s="87" t="str">
        <f ca="1">IF($J33="","",IF(W$8=1,TEXT((INDIRECT("'"&amp;$K$3&amp;"'!"&amp;W$9&amp;$I33)-RHR)/(MHR-RHR)," 00.0% "),""))</f>
        <v/>
      </c>
      <c r="X33" s="87" t="str">
        <f ca="1">IF(J33="","",IF(X$8=1,TEXT(INDIRECT("'"&amp;$K$3&amp;"'!"&amp;X$9&amp;$I33),"000.0"),""))</f>
        <v/>
      </c>
      <c r="Y33" s="87" t="str">
        <f ca="1">IF($J33="","",IF(Y$8=1,TEXT((INDIRECT("'"&amp;$K$3&amp;"'!"&amp;Y$9&amp;$I33)-RHR)/(MHR-RHR)," 00.0% "),""))</f>
        <v/>
      </c>
      <c r="Z33" s="87" t="str">
        <f ca="1">IF(J33="","",IF(Z$8=1,TEXT(INDIRECT("'"&amp;$K$3&amp;"'!"&amp;Z$9&amp;$I33),"00.0"),""))</f>
        <v/>
      </c>
      <c r="AA33" s="87" t="str">
        <f ca="1">IF(J33="","",IF(AA$8=1,TEXT(INDIRECT("'"&amp;$K$3&amp;"'!"&amp;AA$9&amp;$I33),"00.0"),""))</f>
        <v/>
      </c>
      <c r="AB33" s="78" t="str">
        <f>IF(B33="","",IF(AB$8=1,B33,""))</f>
        <v/>
      </c>
      <c r="AC33" s="70"/>
      <c r="AD33" s="70"/>
      <c r="AE33" s="70"/>
      <c r="AF33" s="70"/>
    </row>
    <row r="34" spans="2:32" ht="15.75">
      <c r="B34" s="77"/>
      <c r="D34" s="273" t="str">
        <f t="shared" ca="1" si="5"/>
        <v/>
      </c>
      <c r="E34" s="75"/>
      <c r="F34" s="75"/>
      <c r="I34" s="93">
        <f>I33+1</f>
        <v>31</v>
      </c>
      <c r="J34" s="87" t="str">
        <f ca="1">IF(INDIRECT("'"&amp;$K$3&amp;"'!"&amp;J$9&amp;$I34)=0,"",TEXT(INDIRECT("'"&amp;$K$3&amp;"'!"&amp;J$9&amp;$I34),"00"))</f>
        <v/>
      </c>
      <c r="K34" s="87" t="str">
        <f ca="1">IF(J34="","",IF(K$8=1,TEXT(INDIRECT("'"&amp;$K$3&amp;"'!"&amp;K$9&amp;$I34),"00000"),""))</f>
        <v/>
      </c>
      <c r="L34" s="87" t="str">
        <f ca="1">IF(J34="","",IF(L$8=1,TEXT(IF($B$3="Time",INDIRECT("'"&amp;$K$3&amp;"'!"&amp;L$9&amp;$I34)/60/24,INDIRECT("'"&amp;$K$3&amp;"'!"&amp;L$9&amp;$I34)),"[mm]:ss.0"),""))</f>
        <v/>
      </c>
      <c r="M34" s="87" t="str">
        <f ca="1">IF(J34="","",IF(M$8=1,TEXT(INDIRECT("'"&amp;$K$3&amp;"'!"&amp;M$9&amp;$I34),"00000"),""))</f>
        <v/>
      </c>
      <c r="N34" s="87" t="str">
        <f ca="1">IF(J34="","",IF(N$8=1,TEXT(INDIRECT("'"&amp;$K$3&amp;"'!"&amp;N$9&amp;$I34),"mm:ss.0"),""))</f>
        <v/>
      </c>
      <c r="O34" s="87" t="str">
        <f ca="1">IF(J34="","",IF(O$8=1,TEXT(INDIRECT("'"&amp;$K$3&amp;"'!"&amp;O$9&amp;$I34),"mm:ss.0"),""))</f>
        <v/>
      </c>
      <c r="P34" s="87" t="str">
        <f ca="1">IF(J34="","",IF(P$8=1,TEXT(INDIRECT("'"&amp;$K$3&amp;"'!"&amp;P$9&amp;$I34),"000.0"),""))</f>
        <v/>
      </c>
      <c r="Q34" s="87" t="str">
        <f ca="1">IF(J34="","",IF(Q$8=1,TEXT(INDIRECT("'"&amp;$K$3&amp;"'!"&amp;Q$9&amp;$I34),"0000.0"),""))</f>
        <v/>
      </c>
      <c r="R34" s="87" t="str">
        <f ca="1">IF(J34="","",IF(R$8=1,TEXT(INDIRECT("'"&amp;$K$3&amp;"'!"&amp;R$9&amp;$I34),"00.0"),""))</f>
        <v/>
      </c>
      <c r="S34" s="87" t="str">
        <f ca="1">IF(K34="","",IF(S$8=1,TEXT(INDIRECT("'"&amp;$K$3&amp;"'!"&amp;S$9&amp;$I34)," 0000  "),""))</f>
        <v/>
      </c>
      <c r="T34" s="87" t="str">
        <f ca="1">IF(J34="","",IF(T$8=1,TEXT(INDIRECT("'"&amp;$K$3&amp;"'!"&amp;T$9&amp;$I34),"000.0"),""))</f>
        <v/>
      </c>
      <c r="U34" s="87" t="str">
        <f ca="1">IF($J34="","",IF(U$8=1,TEXT((INDIRECT("'"&amp;$K$3&amp;"'!"&amp;U$9&amp;$I34)-RHR)/(MHR-RHR)," 00.0% "),""))</f>
        <v/>
      </c>
      <c r="V34" s="87" t="str">
        <f ca="1">IF(J34="","",IF(V$8=1,TEXT(INDIRECT("'"&amp;$K$3&amp;"'!"&amp;V$9&amp;$I34),"000.0"),""))</f>
        <v/>
      </c>
      <c r="W34" s="87" t="str">
        <f ca="1">IF($J34="","",IF(W$8=1,TEXT((INDIRECT("'"&amp;$K$3&amp;"'!"&amp;W$9&amp;$I34)-RHR)/(MHR-RHR)," 00.0% "),""))</f>
        <v/>
      </c>
      <c r="X34" s="87" t="str">
        <f ca="1">IF(J34="","",IF(X$8=1,TEXT(INDIRECT("'"&amp;$K$3&amp;"'!"&amp;X$9&amp;$I34),"000.0"),""))</f>
        <v/>
      </c>
      <c r="Y34" s="87" t="str">
        <f ca="1">IF($J34="","",IF(Y$8=1,TEXT((INDIRECT("'"&amp;$K$3&amp;"'!"&amp;Y$9&amp;$I34)-RHR)/(MHR-RHR)," 00.0% "),""))</f>
        <v/>
      </c>
      <c r="Z34" s="87" t="str">
        <f ca="1">IF(J34="","",IF(Z$8=1,TEXT(INDIRECT("'"&amp;$K$3&amp;"'!"&amp;Z$9&amp;$I34),"00.0"),""))</f>
        <v/>
      </c>
      <c r="AA34" s="87" t="str">
        <f ca="1">IF(J34="","",IF(AA$8=1,TEXT(INDIRECT("'"&amp;$K$3&amp;"'!"&amp;AA$9&amp;$I34),"00.0"),""))</f>
        <v/>
      </c>
      <c r="AB34" s="78" t="str">
        <f>IF(B34="","",IF(AB$8=1,B34,""))</f>
        <v/>
      </c>
      <c r="AC34" s="70"/>
      <c r="AD34" s="70"/>
      <c r="AE34" s="70"/>
      <c r="AF34" s="70"/>
    </row>
    <row r="35" spans="2:32" ht="15.75">
      <c r="B35" s="77"/>
      <c r="D35" s="273" t="str">
        <f t="shared" ca="1" si="5"/>
        <v/>
      </c>
      <c r="E35" s="75"/>
      <c r="F35" s="75"/>
      <c r="I35" s="93">
        <f>I34+1</f>
        <v>32</v>
      </c>
      <c r="J35" s="87" t="str">
        <f ca="1">IF(INDIRECT("'"&amp;$K$3&amp;"'!"&amp;J$9&amp;$I35)=0,"",TEXT(INDIRECT("'"&amp;$K$3&amp;"'!"&amp;J$9&amp;$I35),"00"))</f>
        <v/>
      </c>
      <c r="K35" s="87" t="str">
        <f ca="1">IF(J35="","",IF(K$8=1,TEXT(INDIRECT("'"&amp;$K$3&amp;"'!"&amp;K$9&amp;$I35),"00000"),""))</f>
        <v/>
      </c>
      <c r="L35" s="87" t="str">
        <f ca="1">IF(J35="","",IF(L$8=1,TEXT(IF($B$3="Time",INDIRECT("'"&amp;$K$3&amp;"'!"&amp;L$9&amp;$I35)/60/24,INDIRECT("'"&amp;$K$3&amp;"'!"&amp;L$9&amp;$I35)),"[mm]:ss.0"),""))</f>
        <v/>
      </c>
      <c r="M35" s="87" t="str">
        <f ca="1">IF(J35="","",IF(M$8=1,TEXT(INDIRECT("'"&amp;$K$3&amp;"'!"&amp;M$9&amp;$I35),"00000"),""))</f>
        <v/>
      </c>
      <c r="N35" s="87" t="str">
        <f ca="1">IF(J35="","",IF(N$8=1,TEXT(INDIRECT("'"&amp;$K$3&amp;"'!"&amp;N$9&amp;$I35),"mm:ss.0"),""))</f>
        <v/>
      </c>
      <c r="O35" s="87" t="str">
        <f ca="1">IF(J35="","",IF(O$8=1,TEXT(INDIRECT("'"&amp;$K$3&amp;"'!"&amp;O$9&amp;$I35),"mm:ss.0"),""))</f>
        <v/>
      </c>
      <c r="P35" s="87" t="str">
        <f ca="1">IF(J35="","",IF(P$8=1,TEXT(INDIRECT("'"&amp;$K$3&amp;"'!"&amp;P$9&amp;$I35),"000.0"),""))</f>
        <v/>
      </c>
      <c r="Q35" s="87" t="str">
        <f ca="1">IF(J35="","",IF(Q$8=1,TEXT(INDIRECT("'"&amp;$K$3&amp;"'!"&amp;Q$9&amp;$I35),"0000.0"),""))</f>
        <v/>
      </c>
      <c r="R35" s="87" t="str">
        <f ca="1">IF(J35="","",IF(R$8=1,TEXT(INDIRECT("'"&amp;$K$3&amp;"'!"&amp;R$9&amp;$I35),"00.0"),""))</f>
        <v/>
      </c>
      <c r="S35" s="87" t="str">
        <f ca="1">IF(K35="","",IF(S$8=1,TEXT(INDIRECT("'"&amp;$K$3&amp;"'!"&amp;S$9&amp;$I35)," 0000  "),""))</f>
        <v/>
      </c>
      <c r="T35" s="87" t="str">
        <f ca="1">IF(J35="","",IF(T$8=1,TEXT(INDIRECT("'"&amp;$K$3&amp;"'!"&amp;T$9&amp;$I35),"000.0"),""))</f>
        <v/>
      </c>
      <c r="U35" s="87" t="str">
        <f ca="1">IF($J35="","",IF(U$8=1,TEXT((INDIRECT("'"&amp;$K$3&amp;"'!"&amp;U$9&amp;$I35)-RHR)/(MHR-RHR)," 00.0% "),""))</f>
        <v/>
      </c>
      <c r="V35" s="87" t="str">
        <f ca="1">IF(J35="","",IF(V$8=1,TEXT(INDIRECT("'"&amp;$K$3&amp;"'!"&amp;V$9&amp;$I35),"000.0"),""))</f>
        <v/>
      </c>
      <c r="W35" s="87" t="str">
        <f ca="1">IF($J35="","",IF(W$8=1,TEXT((INDIRECT("'"&amp;$K$3&amp;"'!"&amp;W$9&amp;$I35)-RHR)/(MHR-RHR)," 00.0% "),""))</f>
        <v/>
      </c>
      <c r="X35" s="87" t="str">
        <f ca="1">IF(J35="","",IF(X$8=1,TEXT(INDIRECT("'"&amp;$K$3&amp;"'!"&amp;X$9&amp;$I35),"000.0"),""))</f>
        <v/>
      </c>
      <c r="Y35" s="87" t="str">
        <f ca="1">IF($J35="","",IF(Y$8=1,TEXT((INDIRECT("'"&amp;$K$3&amp;"'!"&amp;Y$9&amp;$I35)-RHR)/(MHR-RHR)," 00.0% "),""))</f>
        <v/>
      </c>
      <c r="Z35" s="87" t="str">
        <f ca="1">IF(J35="","",IF(Z$8=1,TEXT(INDIRECT("'"&amp;$K$3&amp;"'!"&amp;Z$9&amp;$I35),"00.0"),""))</f>
        <v/>
      </c>
      <c r="AA35" s="87" t="str">
        <f ca="1">IF(J35="","",IF(AA$8=1,TEXT(INDIRECT("'"&amp;$K$3&amp;"'!"&amp;AA$9&amp;$I35),"00.0"),""))</f>
        <v/>
      </c>
      <c r="AB35" s="78" t="str">
        <f>IF(B35="","",IF(AB$8=1,B35,""))</f>
        <v/>
      </c>
      <c r="AC35" s="70"/>
      <c r="AD35" s="70"/>
      <c r="AE35" s="70"/>
      <c r="AF35" s="70"/>
    </row>
    <row r="36" spans="2:32" ht="15.75">
      <c r="B36" s="77"/>
      <c r="D36" s="273" t="str">
        <f t="shared" ca="1" si="5"/>
        <v/>
      </c>
      <c r="E36" s="75"/>
      <c r="F36" s="75"/>
      <c r="I36" s="93">
        <f>I35+1</f>
        <v>33</v>
      </c>
      <c r="J36" s="87" t="str">
        <f ca="1">IF(INDIRECT("'"&amp;$K$3&amp;"'!"&amp;J$9&amp;$I36)=0,"",TEXT(INDIRECT("'"&amp;$K$3&amp;"'!"&amp;J$9&amp;$I36),"00"))</f>
        <v/>
      </c>
      <c r="K36" s="87" t="str">
        <f ca="1">IF(J36="","",IF(K$8=1,TEXT(INDIRECT("'"&amp;$K$3&amp;"'!"&amp;K$9&amp;$I36),"00000"),""))</f>
        <v/>
      </c>
      <c r="L36" s="87" t="str">
        <f ca="1">IF(J36="","",IF(L$8=1,TEXT(IF($B$3="Time",INDIRECT("'"&amp;$K$3&amp;"'!"&amp;L$9&amp;$I36)/60/24,INDIRECT("'"&amp;$K$3&amp;"'!"&amp;L$9&amp;$I36)),"[mm]:ss.0"),""))</f>
        <v/>
      </c>
      <c r="M36" s="87" t="str">
        <f ca="1">IF(J36="","",IF(M$8=1,TEXT(INDIRECT("'"&amp;$K$3&amp;"'!"&amp;M$9&amp;$I36),"00000"),""))</f>
        <v/>
      </c>
      <c r="N36" s="87" t="str">
        <f ca="1">IF(J36="","",IF(N$8=1,TEXT(INDIRECT("'"&amp;$K$3&amp;"'!"&amp;N$9&amp;$I36),"mm:ss.0"),""))</f>
        <v/>
      </c>
      <c r="O36" s="87" t="str">
        <f ca="1">IF(J36="","",IF(O$8=1,TEXT(INDIRECT("'"&amp;$K$3&amp;"'!"&amp;O$9&amp;$I36),"mm:ss.0"),""))</f>
        <v/>
      </c>
      <c r="P36" s="87" t="str">
        <f ca="1">IF(J36="","",IF(P$8=1,TEXT(INDIRECT("'"&amp;$K$3&amp;"'!"&amp;P$9&amp;$I36),"000.0"),""))</f>
        <v/>
      </c>
      <c r="Q36" s="87" t="str">
        <f ca="1">IF(J36="","",IF(Q$8=1,TEXT(INDIRECT("'"&amp;$K$3&amp;"'!"&amp;Q$9&amp;$I36),"0000.0"),""))</f>
        <v/>
      </c>
      <c r="R36" s="87" t="str">
        <f ca="1">IF(J36="","",IF(R$8=1,TEXT(INDIRECT("'"&amp;$K$3&amp;"'!"&amp;R$9&amp;$I36),"00.0"),""))</f>
        <v/>
      </c>
      <c r="S36" s="87" t="str">
        <f ca="1">IF(K36="","",IF(S$8=1,TEXT(INDIRECT("'"&amp;$K$3&amp;"'!"&amp;S$9&amp;$I36)," 0000  "),""))</f>
        <v/>
      </c>
      <c r="T36" s="87" t="str">
        <f ca="1">IF(J36="","",IF(T$8=1,TEXT(INDIRECT("'"&amp;$K$3&amp;"'!"&amp;T$9&amp;$I36),"000.0"),""))</f>
        <v/>
      </c>
      <c r="U36" s="87" t="str">
        <f ca="1">IF($J36="","",IF(U$8=1,TEXT((INDIRECT("'"&amp;$K$3&amp;"'!"&amp;U$9&amp;$I36)-RHR)/(MHR-RHR)," 00.0% "),""))</f>
        <v/>
      </c>
      <c r="V36" s="87" t="str">
        <f ca="1">IF(J36="","",IF(V$8=1,TEXT(INDIRECT("'"&amp;$K$3&amp;"'!"&amp;V$9&amp;$I36),"000.0"),""))</f>
        <v/>
      </c>
      <c r="W36" s="87" t="str">
        <f ca="1">IF($J36="","",IF(W$8=1,TEXT((INDIRECT("'"&amp;$K$3&amp;"'!"&amp;W$9&amp;$I36)-RHR)/(MHR-RHR)," 00.0% "),""))</f>
        <v/>
      </c>
      <c r="X36" s="87" t="str">
        <f ca="1">IF(J36="","",IF(X$8=1,TEXT(INDIRECT("'"&amp;$K$3&amp;"'!"&amp;X$9&amp;$I36),"000.0"),""))</f>
        <v/>
      </c>
      <c r="Y36" s="87" t="str">
        <f ca="1">IF($J36="","",IF(Y$8=1,TEXT((INDIRECT("'"&amp;$K$3&amp;"'!"&amp;Y$9&amp;$I36)-RHR)/(MHR-RHR)," 00.0% "),""))</f>
        <v/>
      </c>
      <c r="Z36" s="87" t="str">
        <f ca="1">IF(J36="","",IF(Z$8=1,TEXT(INDIRECT("'"&amp;$K$3&amp;"'!"&amp;Z$9&amp;$I36),"00.0"),""))</f>
        <v/>
      </c>
      <c r="AA36" s="87" t="str">
        <f ca="1">IF(J36="","",IF(AA$8=1,TEXT(INDIRECT("'"&amp;$K$3&amp;"'!"&amp;AA$9&amp;$I36),"00.0"),""))</f>
        <v/>
      </c>
      <c r="AB36" s="78" t="str">
        <f>IF(B36="","",IF(AB$8=1,B36,""))</f>
        <v/>
      </c>
      <c r="AC36" s="70"/>
      <c r="AD36" s="70"/>
      <c r="AE36" s="70"/>
      <c r="AF36" s="70"/>
    </row>
    <row r="37" spans="2:32" ht="15.75">
      <c r="B37" s="77"/>
      <c r="D37" s="273" t="str">
        <f t="shared" ca="1" si="5"/>
        <v/>
      </c>
      <c r="E37" s="75"/>
      <c r="F37" s="75"/>
      <c r="I37" s="93">
        <f>I36+1</f>
        <v>34</v>
      </c>
      <c r="J37" s="87" t="str">
        <f ca="1">IF(INDIRECT("'"&amp;$K$3&amp;"'!"&amp;J$9&amp;$I37)=0,"",TEXT(INDIRECT("'"&amp;$K$3&amp;"'!"&amp;J$9&amp;$I37),"00"))</f>
        <v/>
      </c>
      <c r="K37" s="87" t="str">
        <f ca="1">IF(J37="","",IF(K$8=1,TEXT(INDIRECT("'"&amp;$K$3&amp;"'!"&amp;K$9&amp;$I37),"00000"),""))</f>
        <v/>
      </c>
      <c r="L37" s="87" t="str">
        <f ca="1">IF(J37="","",IF(L$8=1,TEXT(IF($B$3="Time",INDIRECT("'"&amp;$K$3&amp;"'!"&amp;L$9&amp;$I37)/60/24,INDIRECT("'"&amp;$K$3&amp;"'!"&amp;L$9&amp;$I37)),"[mm]:ss.0"),""))</f>
        <v/>
      </c>
      <c r="M37" s="87" t="str">
        <f ca="1">IF(J37="","",IF(M$8=1,TEXT(INDIRECT("'"&amp;$K$3&amp;"'!"&amp;M$9&amp;$I37),"00000"),""))</f>
        <v/>
      </c>
      <c r="N37" s="87" t="str">
        <f ca="1">IF(J37="","",IF(N$8=1,TEXT(INDIRECT("'"&amp;$K$3&amp;"'!"&amp;N$9&amp;$I37),"mm:ss.0"),""))</f>
        <v/>
      </c>
      <c r="O37" s="87" t="str">
        <f ca="1">IF(J37="","",IF(O$8=1,TEXT(INDIRECT("'"&amp;$K$3&amp;"'!"&amp;O$9&amp;$I37),"mm:ss.0"),""))</f>
        <v/>
      </c>
      <c r="P37" s="87" t="str">
        <f ca="1">IF(J37="","",IF(P$8=1,TEXT(INDIRECT("'"&amp;$K$3&amp;"'!"&amp;P$9&amp;$I37),"000.0"),""))</f>
        <v/>
      </c>
      <c r="Q37" s="87" t="str">
        <f ca="1">IF(J37="","",IF(Q$8=1,TEXT(INDIRECT("'"&amp;$K$3&amp;"'!"&amp;Q$9&amp;$I37),"0000.0"),""))</f>
        <v/>
      </c>
      <c r="R37" s="87" t="str">
        <f ca="1">IF(J37="","",IF(R$8=1,TEXT(INDIRECT("'"&amp;$K$3&amp;"'!"&amp;R$9&amp;$I37),"00.0"),""))</f>
        <v/>
      </c>
      <c r="S37" s="87" t="str">
        <f ca="1">IF(K37="","",IF(S$8=1,TEXT(INDIRECT("'"&amp;$K$3&amp;"'!"&amp;S$9&amp;$I37)," 0000  "),""))</f>
        <v/>
      </c>
      <c r="T37" s="87" t="str">
        <f ca="1">IF(J37="","",IF(T$8=1,TEXT(INDIRECT("'"&amp;$K$3&amp;"'!"&amp;T$9&amp;$I37),"000.0"),""))</f>
        <v/>
      </c>
      <c r="U37" s="87" t="str">
        <f ca="1">IF($J37="","",IF(U$8=1,TEXT((INDIRECT("'"&amp;$K$3&amp;"'!"&amp;U$9&amp;$I37)-RHR)/(MHR-RHR)," 00.0% "),""))</f>
        <v/>
      </c>
      <c r="V37" s="87" t="str">
        <f ca="1">IF(J37="","",IF(V$8=1,TEXT(INDIRECT("'"&amp;$K$3&amp;"'!"&amp;V$9&amp;$I37),"000.0"),""))</f>
        <v/>
      </c>
      <c r="W37" s="87" t="str">
        <f ca="1">IF($J37="","",IF(W$8=1,TEXT((INDIRECT("'"&amp;$K$3&amp;"'!"&amp;W$9&amp;$I37)-RHR)/(MHR-RHR)," 00.0% "),""))</f>
        <v/>
      </c>
      <c r="X37" s="87" t="str">
        <f ca="1">IF(J37="","",IF(X$8=1,TEXT(INDIRECT("'"&amp;$K$3&amp;"'!"&amp;X$9&amp;$I37),"000.0"),""))</f>
        <v/>
      </c>
      <c r="Y37" s="87" t="str">
        <f ca="1">IF($J37="","",IF(Y$8=1,TEXT((INDIRECT("'"&amp;$K$3&amp;"'!"&amp;Y$9&amp;$I37)-RHR)/(MHR-RHR)," 00.0% "),""))</f>
        <v/>
      </c>
      <c r="Z37" s="87" t="str">
        <f ca="1">IF(J37="","",IF(Z$8=1,TEXT(INDIRECT("'"&amp;$K$3&amp;"'!"&amp;Z$9&amp;$I37),"00.0"),""))</f>
        <v/>
      </c>
      <c r="AA37" s="87" t="str">
        <f ca="1">IF(J37="","",IF(AA$8=1,TEXT(INDIRECT("'"&amp;$K$3&amp;"'!"&amp;AA$9&amp;$I37),"00.0"),""))</f>
        <v/>
      </c>
      <c r="AB37" s="78" t="str">
        <f>IF(B37="","",IF(AB$8=1,B37,""))</f>
        <v/>
      </c>
      <c r="AC37" s="70"/>
      <c r="AD37" s="70"/>
      <c r="AE37" s="70"/>
      <c r="AF37" s="70"/>
    </row>
    <row r="38" spans="2:32" ht="15.75">
      <c r="B38" s="77"/>
      <c r="D38" s="273" t="str">
        <f t="shared" ca="1" si="5"/>
        <v/>
      </c>
      <c r="E38" s="75"/>
      <c r="F38" s="75"/>
      <c r="I38" s="93">
        <f>I37+1</f>
        <v>35</v>
      </c>
      <c r="J38" s="87" t="str">
        <f ca="1">IF(INDIRECT("'"&amp;$K$3&amp;"'!"&amp;J$9&amp;$I38)=0,"",TEXT(INDIRECT("'"&amp;$K$3&amp;"'!"&amp;J$9&amp;$I38),"00"))</f>
        <v/>
      </c>
      <c r="K38" s="87" t="str">
        <f ca="1">IF(J38="","",IF(K$8=1,TEXT(INDIRECT("'"&amp;$K$3&amp;"'!"&amp;K$9&amp;$I38),"00000"),""))</f>
        <v/>
      </c>
      <c r="L38" s="87" t="str">
        <f ca="1">IF(J38="","",IF(L$8=1,TEXT(IF($B$3="Time",INDIRECT("'"&amp;$K$3&amp;"'!"&amp;L$9&amp;$I38)/60/24,INDIRECT("'"&amp;$K$3&amp;"'!"&amp;L$9&amp;$I38)),"[mm]:ss.0"),""))</f>
        <v/>
      </c>
      <c r="M38" s="87" t="str">
        <f ca="1">IF(J38="","",IF(M$8=1,TEXT(INDIRECT("'"&amp;$K$3&amp;"'!"&amp;M$9&amp;$I38),"00000"),""))</f>
        <v/>
      </c>
      <c r="N38" s="87" t="str">
        <f ca="1">IF(J38="","",IF(N$8=1,TEXT(INDIRECT("'"&amp;$K$3&amp;"'!"&amp;N$9&amp;$I38),"mm:ss.0"),""))</f>
        <v/>
      </c>
      <c r="O38" s="87" t="str">
        <f ca="1">IF(J38="","",IF(O$8=1,TEXT(INDIRECT("'"&amp;$K$3&amp;"'!"&amp;O$9&amp;$I38),"mm:ss.0"),""))</f>
        <v/>
      </c>
      <c r="P38" s="87" t="str">
        <f ca="1">IF(J38="","",IF(P$8=1,TEXT(INDIRECT("'"&amp;$K$3&amp;"'!"&amp;P$9&amp;$I38),"000.0"),""))</f>
        <v/>
      </c>
      <c r="Q38" s="87" t="str">
        <f ca="1">IF(J38="","",IF(Q$8=1,TEXT(INDIRECT("'"&amp;$K$3&amp;"'!"&amp;Q$9&amp;$I38),"0000.0"),""))</f>
        <v/>
      </c>
      <c r="R38" s="87" t="str">
        <f ca="1">IF(J38="","",IF(R$8=1,TEXT(INDIRECT("'"&amp;$K$3&amp;"'!"&amp;R$9&amp;$I38),"00.0"),""))</f>
        <v/>
      </c>
      <c r="S38" s="87" t="str">
        <f ca="1">IF(K38="","",IF(S$8=1,TEXT(INDIRECT("'"&amp;$K$3&amp;"'!"&amp;S$9&amp;$I38)," 0000  "),""))</f>
        <v/>
      </c>
      <c r="T38" s="87" t="str">
        <f ca="1">IF(J38="","",IF(T$8=1,TEXT(INDIRECT("'"&amp;$K$3&amp;"'!"&amp;T$9&amp;$I38),"000.0"),""))</f>
        <v/>
      </c>
      <c r="U38" s="87" t="str">
        <f ca="1">IF($J38="","",IF(U$8=1,TEXT((INDIRECT("'"&amp;$K$3&amp;"'!"&amp;U$9&amp;$I38)-RHR)/(MHR-RHR)," 00.0% "),""))</f>
        <v/>
      </c>
      <c r="V38" s="87" t="str">
        <f ca="1">IF(J38="","",IF(V$8=1,TEXT(INDIRECT("'"&amp;$K$3&amp;"'!"&amp;V$9&amp;$I38),"000.0"),""))</f>
        <v/>
      </c>
      <c r="W38" s="87" t="str">
        <f ca="1">IF($J38="","",IF(W$8=1,TEXT((INDIRECT("'"&amp;$K$3&amp;"'!"&amp;W$9&amp;$I38)-RHR)/(MHR-RHR)," 00.0% "),""))</f>
        <v/>
      </c>
      <c r="X38" s="87" t="str">
        <f ca="1">IF(J38="","",IF(X$8=1,TEXT(INDIRECT("'"&amp;$K$3&amp;"'!"&amp;X$9&amp;$I38),"000.0"),""))</f>
        <v/>
      </c>
      <c r="Y38" s="87" t="str">
        <f ca="1">IF($J38="","",IF(Y$8=1,TEXT((INDIRECT("'"&amp;$K$3&amp;"'!"&amp;Y$9&amp;$I38)-RHR)/(MHR-RHR)," 00.0% "),""))</f>
        <v/>
      </c>
      <c r="Z38" s="87" t="str">
        <f ca="1">IF(J38="","",IF(Z$8=1,TEXT(INDIRECT("'"&amp;$K$3&amp;"'!"&amp;Z$9&amp;$I38),"00.0"),""))</f>
        <v/>
      </c>
      <c r="AA38" s="87" t="str">
        <f ca="1">IF(J38="","",IF(AA$8=1,TEXT(INDIRECT("'"&amp;$K$3&amp;"'!"&amp;AA$9&amp;$I38),"00.0"),""))</f>
        <v/>
      </c>
      <c r="AB38" s="78" t="str">
        <f>IF(B38="","",IF(AB$8=1,B38,""))</f>
        <v/>
      </c>
      <c r="AC38" s="70"/>
      <c r="AD38" s="70"/>
      <c r="AE38" s="70"/>
      <c r="AF38" s="70"/>
    </row>
    <row r="39" spans="2:32" ht="15.75">
      <c r="B39" s="77"/>
      <c r="D39" s="273" t="str">
        <f t="shared" ca="1" si="5"/>
        <v/>
      </c>
      <c r="E39" s="75"/>
      <c r="F39" s="75"/>
      <c r="I39" s="93">
        <f>I38+1</f>
        <v>36</v>
      </c>
      <c r="J39" s="87" t="str">
        <f ca="1">IF(INDIRECT("'"&amp;$K$3&amp;"'!"&amp;J$9&amp;$I39)=0,"",TEXT(INDIRECT("'"&amp;$K$3&amp;"'!"&amp;J$9&amp;$I39),"00"))</f>
        <v/>
      </c>
      <c r="K39" s="87" t="str">
        <f ca="1">IF(J39="","",IF(K$8=1,TEXT(INDIRECT("'"&amp;$K$3&amp;"'!"&amp;K$9&amp;$I39),"00000"),""))</f>
        <v/>
      </c>
      <c r="L39" s="87" t="str">
        <f ca="1">IF(J39="","",IF(L$8=1,TEXT(IF($B$3="Time",INDIRECT("'"&amp;$K$3&amp;"'!"&amp;L$9&amp;$I39)/60/24,INDIRECT("'"&amp;$K$3&amp;"'!"&amp;L$9&amp;$I39)),"[mm]:ss.0"),""))</f>
        <v/>
      </c>
      <c r="M39" s="87" t="str">
        <f ca="1">IF(J39="","",IF(M$8=1,TEXT(INDIRECT("'"&amp;$K$3&amp;"'!"&amp;M$9&amp;$I39),"00000"),""))</f>
        <v/>
      </c>
      <c r="N39" s="87" t="str">
        <f ca="1">IF(J39="","",IF(N$8=1,TEXT(INDIRECT("'"&amp;$K$3&amp;"'!"&amp;N$9&amp;$I39),"mm:ss.0"),""))</f>
        <v/>
      </c>
      <c r="O39" s="87" t="str">
        <f ca="1">IF(J39="","",IF(O$8=1,TEXT(INDIRECT("'"&amp;$K$3&amp;"'!"&amp;O$9&amp;$I39),"mm:ss.0"),""))</f>
        <v/>
      </c>
      <c r="P39" s="87" t="str">
        <f ca="1">IF(J39="","",IF(P$8=1,TEXT(INDIRECT("'"&amp;$K$3&amp;"'!"&amp;P$9&amp;$I39),"000.0"),""))</f>
        <v/>
      </c>
      <c r="Q39" s="87" t="str">
        <f ca="1">IF(J39="","",IF(Q$8=1,TEXT(INDIRECT("'"&amp;$K$3&amp;"'!"&amp;Q$9&amp;$I39),"0000.0"),""))</f>
        <v/>
      </c>
      <c r="R39" s="87" t="str">
        <f ca="1">IF(J39="","",IF(R$8=1,TEXT(INDIRECT("'"&amp;$K$3&amp;"'!"&amp;R$9&amp;$I39),"00.0"),""))</f>
        <v/>
      </c>
      <c r="S39" s="87" t="str">
        <f ca="1">IF(K39="","",IF(S$8=1,TEXT(INDIRECT("'"&amp;$K$3&amp;"'!"&amp;S$9&amp;$I39)," 0000  "),""))</f>
        <v/>
      </c>
      <c r="T39" s="87" t="str">
        <f ca="1">IF(J39="","",IF(T$8=1,TEXT(INDIRECT("'"&amp;$K$3&amp;"'!"&amp;T$9&amp;$I39),"000.0"),""))</f>
        <v/>
      </c>
      <c r="U39" s="87" t="str">
        <f ca="1">IF($J39="","",IF(U$8=1,TEXT((INDIRECT("'"&amp;$K$3&amp;"'!"&amp;U$9&amp;$I39)-RHR)/(MHR-RHR)," 00.0% "),""))</f>
        <v/>
      </c>
      <c r="V39" s="87" t="str">
        <f ca="1">IF(J39="","",IF(V$8=1,TEXT(INDIRECT("'"&amp;$K$3&amp;"'!"&amp;V$9&amp;$I39),"000.0"),""))</f>
        <v/>
      </c>
      <c r="W39" s="87" t="str">
        <f ca="1">IF($J39="","",IF(W$8=1,TEXT((INDIRECT("'"&amp;$K$3&amp;"'!"&amp;W$9&amp;$I39)-RHR)/(MHR-RHR)," 00.0% "),""))</f>
        <v/>
      </c>
      <c r="X39" s="87" t="str">
        <f ca="1">IF(J39="","",IF(X$8=1,TEXT(INDIRECT("'"&amp;$K$3&amp;"'!"&amp;X$9&amp;$I39),"000.0"),""))</f>
        <v/>
      </c>
      <c r="Y39" s="87" t="str">
        <f ca="1">IF($J39="","",IF(Y$8=1,TEXT((INDIRECT("'"&amp;$K$3&amp;"'!"&amp;Y$9&amp;$I39)-RHR)/(MHR-RHR)," 00.0% "),""))</f>
        <v/>
      </c>
      <c r="Z39" s="87" t="str">
        <f ca="1">IF(J39="","",IF(Z$8=1,TEXT(INDIRECT("'"&amp;$K$3&amp;"'!"&amp;Z$9&amp;$I39),"00.0"),""))</f>
        <v/>
      </c>
      <c r="AA39" s="87" t="str">
        <f ca="1">IF(J39="","",IF(AA$8=1,TEXT(INDIRECT("'"&amp;$K$3&amp;"'!"&amp;AA$9&amp;$I39),"00.0"),""))</f>
        <v/>
      </c>
      <c r="AB39" s="78" t="str">
        <f>IF(B39="","",IF(AB$8=1,B39,""))</f>
        <v/>
      </c>
      <c r="AC39" s="70"/>
      <c r="AD39" s="70"/>
      <c r="AE39" s="70"/>
      <c r="AF39" s="70"/>
    </row>
    <row r="40" spans="2:32" ht="15.75">
      <c r="B40" s="77"/>
      <c r="D40" s="273" t="str">
        <f t="shared" ca="1" si="5"/>
        <v/>
      </c>
      <c r="E40" s="75"/>
      <c r="F40" s="75"/>
      <c r="I40" s="93">
        <f>I39+1</f>
        <v>37</v>
      </c>
      <c r="J40" s="87" t="str">
        <f ca="1">IF(INDIRECT("'"&amp;$K$3&amp;"'!"&amp;J$9&amp;$I40)=0,"",TEXT(INDIRECT("'"&amp;$K$3&amp;"'!"&amp;J$9&amp;$I40),"00"))</f>
        <v/>
      </c>
      <c r="K40" s="87" t="str">
        <f ca="1">IF(J40="","",IF(K$8=1,TEXT(INDIRECT("'"&amp;$K$3&amp;"'!"&amp;K$9&amp;$I40),"00000"),""))</f>
        <v/>
      </c>
      <c r="L40" s="87" t="str">
        <f ca="1">IF(J40="","",IF(L$8=1,TEXT(IF($B$3="Time",INDIRECT("'"&amp;$K$3&amp;"'!"&amp;L$9&amp;$I40)/60/24,INDIRECT("'"&amp;$K$3&amp;"'!"&amp;L$9&amp;$I40)),"[mm]:ss.0"),""))</f>
        <v/>
      </c>
      <c r="M40" s="87" t="str">
        <f ca="1">IF(J40="","",IF(M$8=1,TEXT(INDIRECT("'"&amp;$K$3&amp;"'!"&amp;M$9&amp;$I40),"00000"),""))</f>
        <v/>
      </c>
      <c r="N40" s="87" t="str">
        <f ca="1">IF(J40="","",IF(N$8=1,TEXT(INDIRECT("'"&amp;$K$3&amp;"'!"&amp;N$9&amp;$I40),"mm:ss.0"),""))</f>
        <v/>
      </c>
      <c r="O40" s="87" t="str">
        <f ca="1">IF(J40="","",IF(O$8=1,TEXT(INDIRECT("'"&amp;$K$3&amp;"'!"&amp;O$9&amp;$I40),"mm:ss.0"),""))</f>
        <v/>
      </c>
      <c r="P40" s="87" t="str">
        <f ca="1">IF(J40="","",IF(P$8=1,TEXT(INDIRECT("'"&amp;$K$3&amp;"'!"&amp;P$9&amp;$I40),"000.0"),""))</f>
        <v/>
      </c>
      <c r="Q40" s="87" t="str">
        <f ca="1">IF(J40="","",IF(Q$8=1,TEXT(INDIRECT("'"&amp;$K$3&amp;"'!"&amp;Q$9&amp;$I40),"0000.0"),""))</f>
        <v/>
      </c>
      <c r="R40" s="87" t="str">
        <f ca="1">IF(J40="","",IF(R$8=1,TEXT(INDIRECT("'"&amp;$K$3&amp;"'!"&amp;R$9&amp;$I40),"00.0"),""))</f>
        <v/>
      </c>
      <c r="S40" s="87" t="str">
        <f ca="1">IF(K40="","",IF(S$8=1,TEXT(INDIRECT("'"&amp;$K$3&amp;"'!"&amp;S$9&amp;$I40)," 0000  "),""))</f>
        <v/>
      </c>
      <c r="T40" s="87" t="str">
        <f ca="1">IF(J40="","",IF(T$8=1,TEXT(INDIRECT("'"&amp;$K$3&amp;"'!"&amp;T$9&amp;$I40),"000.0"),""))</f>
        <v/>
      </c>
      <c r="U40" s="87" t="str">
        <f ca="1">IF($J40="","",IF(U$8=1,TEXT((INDIRECT("'"&amp;$K$3&amp;"'!"&amp;U$9&amp;$I40)-RHR)/(MHR-RHR)," 00.0% "),""))</f>
        <v/>
      </c>
      <c r="V40" s="87" t="str">
        <f ca="1">IF(J40="","",IF(V$8=1,TEXT(INDIRECT("'"&amp;$K$3&amp;"'!"&amp;V$9&amp;$I40),"000.0"),""))</f>
        <v/>
      </c>
      <c r="W40" s="87" t="str">
        <f ca="1">IF($J40="","",IF(W$8=1,TEXT((INDIRECT("'"&amp;$K$3&amp;"'!"&amp;W$9&amp;$I40)-RHR)/(MHR-RHR)," 00.0% "),""))</f>
        <v/>
      </c>
      <c r="X40" s="87" t="str">
        <f ca="1">IF(J40="","",IF(X$8=1,TEXT(INDIRECT("'"&amp;$K$3&amp;"'!"&amp;X$9&amp;$I40),"000.0"),""))</f>
        <v/>
      </c>
      <c r="Y40" s="87" t="str">
        <f ca="1">IF($J40="","",IF(Y$8=1,TEXT((INDIRECT("'"&amp;$K$3&amp;"'!"&amp;Y$9&amp;$I40)-RHR)/(MHR-RHR)," 00.0% "),""))</f>
        <v/>
      </c>
      <c r="Z40" s="87" t="str">
        <f ca="1">IF(J40="","",IF(Z$8=1,TEXT(INDIRECT("'"&amp;$K$3&amp;"'!"&amp;Z$9&amp;$I40),"00.0"),""))</f>
        <v/>
      </c>
      <c r="AA40" s="87" t="str">
        <f ca="1">IF(J40="","",IF(AA$8=1,TEXT(INDIRECT("'"&amp;$K$3&amp;"'!"&amp;AA$9&amp;$I40),"00.0"),""))</f>
        <v/>
      </c>
      <c r="AB40" s="78" t="str">
        <f>IF(B40="","",IF(AB$8=1,B40,""))</f>
        <v/>
      </c>
      <c r="AC40" s="70"/>
      <c r="AD40" s="70"/>
      <c r="AE40" s="70"/>
      <c r="AF40" s="70"/>
    </row>
    <row r="41" spans="2:32" ht="15.75">
      <c r="B41" s="77"/>
      <c r="D41" s="273" t="str">
        <f t="shared" ca="1" si="5"/>
        <v/>
      </c>
      <c r="E41" s="75"/>
      <c r="F41" s="75"/>
      <c r="I41" s="93">
        <f>I40+1</f>
        <v>38</v>
      </c>
      <c r="J41" s="87" t="str">
        <f ca="1">IF(INDIRECT("'"&amp;$K$3&amp;"'!"&amp;J$9&amp;$I41)=0,"",TEXT(INDIRECT("'"&amp;$K$3&amp;"'!"&amp;J$9&amp;$I41),"00"))</f>
        <v/>
      </c>
      <c r="K41" s="87" t="str">
        <f ca="1">IF(J41="","",IF(K$8=1,TEXT(INDIRECT("'"&amp;$K$3&amp;"'!"&amp;K$9&amp;$I41),"00000"),""))</f>
        <v/>
      </c>
      <c r="L41" s="87" t="str">
        <f ca="1">IF(J41="","",IF(L$8=1,TEXT(IF($B$3="Time",INDIRECT("'"&amp;$K$3&amp;"'!"&amp;L$9&amp;$I41)/60/24,INDIRECT("'"&amp;$K$3&amp;"'!"&amp;L$9&amp;$I41)),"[mm]:ss.0"),""))</f>
        <v/>
      </c>
      <c r="M41" s="87" t="str">
        <f ca="1">IF(J41="","",IF(M$8=1,TEXT(INDIRECT("'"&amp;$K$3&amp;"'!"&amp;M$9&amp;$I41),"00000"),""))</f>
        <v/>
      </c>
      <c r="N41" s="87" t="str">
        <f ca="1">IF(J41="","",IF(N$8=1,TEXT(INDIRECT("'"&amp;$K$3&amp;"'!"&amp;N$9&amp;$I41),"mm:ss.0"),""))</f>
        <v/>
      </c>
      <c r="O41" s="87" t="str">
        <f ca="1">IF(J41="","",IF(O$8=1,TEXT(INDIRECT("'"&amp;$K$3&amp;"'!"&amp;O$9&amp;$I41),"mm:ss.0"),""))</f>
        <v/>
      </c>
      <c r="P41" s="87" t="str">
        <f ca="1">IF(J41="","",IF(P$8=1,TEXT(INDIRECT("'"&amp;$K$3&amp;"'!"&amp;P$9&amp;$I41),"000.0"),""))</f>
        <v/>
      </c>
      <c r="Q41" s="87" t="str">
        <f ca="1">IF(J41="","",IF(Q$8=1,TEXT(INDIRECT("'"&amp;$K$3&amp;"'!"&amp;Q$9&amp;$I41),"0000.0"),""))</f>
        <v/>
      </c>
      <c r="R41" s="87" t="str">
        <f ca="1">IF(J41="","",IF(R$8=1,TEXT(INDIRECT("'"&amp;$K$3&amp;"'!"&amp;R$9&amp;$I41),"00.0"),""))</f>
        <v/>
      </c>
      <c r="S41" s="87" t="str">
        <f ca="1">IF(K41="","",IF(S$8=1,TEXT(INDIRECT("'"&amp;$K$3&amp;"'!"&amp;S$9&amp;$I41)," 0000  "),""))</f>
        <v/>
      </c>
      <c r="T41" s="87" t="str">
        <f ca="1">IF(J41="","",IF(T$8=1,TEXT(INDIRECT("'"&amp;$K$3&amp;"'!"&amp;T$9&amp;$I41),"000.0"),""))</f>
        <v/>
      </c>
      <c r="U41" s="87" t="str">
        <f ca="1">IF($J41="","",IF(U$8=1,TEXT((INDIRECT("'"&amp;$K$3&amp;"'!"&amp;U$9&amp;$I41)-RHR)/(MHR-RHR)," 00.0% "),""))</f>
        <v/>
      </c>
      <c r="V41" s="87" t="str">
        <f ca="1">IF(J41="","",IF(V$8=1,TEXT(INDIRECT("'"&amp;$K$3&amp;"'!"&amp;V$9&amp;$I41),"000.0"),""))</f>
        <v/>
      </c>
      <c r="W41" s="87" t="str">
        <f ca="1">IF($J41="","",IF(W$8=1,TEXT((INDIRECT("'"&amp;$K$3&amp;"'!"&amp;W$9&amp;$I41)-RHR)/(MHR-RHR)," 00.0% "),""))</f>
        <v/>
      </c>
      <c r="X41" s="87" t="str">
        <f ca="1">IF(J41="","",IF(X$8=1,TEXT(INDIRECT("'"&amp;$K$3&amp;"'!"&amp;X$9&amp;$I41),"000.0"),""))</f>
        <v/>
      </c>
      <c r="Y41" s="87" t="str">
        <f ca="1">IF($J41="","",IF(Y$8=1,TEXT((INDIRECT("'"&amp;$K$3&amp;"'!"&amp;Y$9&amp;$I41)-RHR)/(MHR-RHR)," 00.0% "),""))</f>
        <v/>
      </c>
      <c r="Z41" s="87" t="str">
        <f ca="1">IF(J41="","",IF(Z$8=1,TEXT(INDIRECT("'"&amp;$K$3&amp;"'!"&amp;Z$9&amp;$I41),"00.0"),""))</f>
        <v/>
      </c>
      <c r="AA41" s="87" t="str">
        <f ca="1">IF(J41="","",IF(AA$8=1,TEXT(INDIRECT("'"&amp;$K$3&amp;"'!"&amp;AA$9&amp;$I41),"00.0"),""))</f>
        <v/>
      </c>
      <c r="AB41" s="78" t="str">
        <f>IF(B41="","",IF(AB$8=1,B41,""))</f>
        <v/>
      </c>
      <c r="AC41" s="70"/>
      <c r="AD41" s="70"/>
      <c r="AE41" s="70"/>
      <c r="AF41" s="70"/>
    </row>
    <row r="42" spans="2:32" ht="15.75">
      <c r="B42" s="77"/>
      <c r="D42" s="273" t="str">
        <f t="shared" ca="1" si="5"/>
        <v/>
      </c>
      <c r="E42" s="75"/>
      <c r="F42" s="75"/>
      <c r="I42" s="93">
        <f>I41+1</f>
        <v>39</v>
      </c>
      <c r="J42" s="87" t="str">
        <f ca="1">IF(INDIRECT("'"&amp;$K$3&amp;"'!"&amp;J$9&amp;$I42)=0,"",TEXT(INDIRECT("'"&amp;$K$3&amp;"'!"&amp;J$9&amp;$I42),"00"))</f>
        <v/>
      </c>
      <c r="K42" s="87" t="str">
        <f ca="1">IF(J42="","",IF(K$8=1,TEXT(INDIRECT("'"&amp;$K$3&amp;"'!"&amp;K$9&amp;$I42),"00000"),""))</f>
        <v/>
      </c>
      <c r="L42" s="87" t="str">
        <f ca="1">IF(J42="","",IF(L$8=1,TEXT(IF($B$3="Time",INDIRECT("'"&amp;$K$3&amp;"'!"&amp;L$9&amp;$I42)/60/24,INDIRECT("'"&amp;$K$3&amp;"'!"&amp;L$9&amp;$I42)),"[mm]:ss.0"),""))</f>
        <v/>
      </c>
      <c r="M42" s="87" t="str">
        <f ca="1">IF(J42="","",IF(M$8=1,TEXT(INDIRECT("'"&amp;$K$3&amp;"'!"&amp;M$9&amp;$I42),"00000"),""))</f>
        <v/>
      </c>
      <c r="N42" s="87" t="str">
        <f ca="1">IF(J42="","",IF(N$8=1,TEXT(INDIRECT("'"&amp;$K$3&amp;"'!"&amp;N$9&amp;$I42),"mm:ss.0"),""))</f>
        <v/>
      </c>
      <c r="O42" s="87" t="str">
        <f ca="1">IF(J42="","",IF(O$8=1,TEXT(INDIRECT("'"&amp;$K$3&amp;"'!"&amp;O$9&amp;$I42),"mm:ss.0"),""))</f>
        <v/>
      </c>
      <c r="P42" s="87" t="str">
        <f ca="1">IF(J42="","",IF(P$8=1,TEXT(INDIRECT("'"&amp;$K$3&amp;"'!"&amp;P$9&amp;$I42),"000.0"),""))</f>
        <v/>
      </c>
      <c r="Q42" s="87" t="str">
        <f ca="1">IF(J42="","",IF(Q$8=1,TEXT(INDIRECT("'"&amp;$K$3&amp;"'!"&amp;Q$9&amp;$I42),"0000.0"),""))</f>
        <v/>
      </c>
      <c r="R42" s="87" t="str">
        <f ca="1">IF(J42="","",IF(R$8=1,TEXT(INDIRECT("'"&amp;$K$3&amp;"'!"&amp;R$9&amp;$I42),"00.0"),""))</f>
        <v/>
      </c>
      <c r="S42" s="87" t="str">
        <f ca="1">IF(K42="","",IF(S$8=1,TEXT(INDIRECT("'"&amp;$K$3&amp;"'!"&amp;S$9&amp;$I42)," 0000  "),""))</f>
        <v/>
      </c>
      <c r="T42" s="87" t="str">
        <f ca="1">IF(J42="","",IF(T$8=1,TEXT(INDIRECT("'"&amp;$K$3&amp;"'!"&amp;T$9&amp;$I42),"000.0"),""))</f>
        <v/>
      </c>
      <c r="U42" s="87" t="str">
        <f ca="1">IF($J42="","",IF(U$8=1,TEXT((INDIRECT("'"&amp;$K$3&amp;"'!"&amp;U$9&amp;$I42)-RHR)/(MHR-RHR)," 00.0% "),""))</f>
        <v/>
      </c>
      <c r="V42" s="87" t="str">
        <f ca="1">IF(J42="","",IF(V$8=1,TEXT(INDIRECT("'"&amp;$K$3&amp;"'!"&amp;V$9&amp;$I42),"000.0"),""))</f>
        <v/>
      </c>
      <c r="W42" s="87" t="str">
        <f ca="1">IF($J42="","",IF(W$8=1,TEXT((INDIRECT("'"&amp;$K$3&amp;"'!"&amp;W$9&amp;$I42)-RHR)/(MHR-RHR)," 00.0% "),""))</f>
        <v/>
      </c>
      <c r="X42" s="87" t="str">
        <f ca="1">IF(J42="","",IF(X$8=1,TEXT(INDIRECT("'"&amp;$K$3&amp;"'!"&amp;X$9&amp;$I42),"000.0"),""))</f>
        <v/>
      </c>
      <c r="Y42" s="87" t="str">
        <f ca="1">IF($J42="","",IF(Y$8=1,TEXT((INDIRECT("'"&amp;$K$3&amp;"'!"&amp;Y$9&amp;$I42)-RHR)/(MHR-RHR)," 00.0% "),""))</f>
        <v/>
      </c>
      <c r="Z42" s="87" t="str">
        <f ca="1">IF(J42="","",IF(Z$8=1,TEXT(INDIRECT("'"&amp;$K$3&amp;"'!"&amp;Z$9&amp;$I42),"00.0"),""))</f>
        <v/>
      </c>
      <c r="AA42" s="87" t="str">
        <f ca="1">IF(J42="","",IF(AA$8=1,TEXT(INDIRECT("'"&amp;$K$3&amp;"'!"&amp;AA$9&amp;$I42),"00.0"),""))</f>
        <v/>
      </c>
      <c r="AB42" s="78" t="str">
        <f>IF(B42="","",IF(AB$8=1,B42,""))</f>
        <v/>
      </c>
      <c r="AC42" s="70"/>
      <c r="AD42" s="70"/>
      <c r="AE42" s="70"/>
      <c r="AF42" s="70"/>
    </row>
    <row r="43" spans="2:32" ht="15.75">
      <c r="B43" s="77"/>
      <c r="D43" s="273" t="str">
        <f t="shared" ca="1" si="5"/>
        <v/>
      </c>
      <c r="E43" s="75"/>
      <c r="F43" s="75"/>
      <c r="I43" s="93">
        <f>I42+1</f>
        <v>40</v>
      </c>
      <c r="J43" s="87" t="str">
        <f ca="1">IF(INDIRECT("'"&amp;$K$3&amp;"'!"&amp;J$9&amp;$I43)=0,"",TEXT(INDIRECT("'"&amp;$K$3&amp;"'!"&amp;J$9&amp;$I43),"00"))</f>
        <v/>
      </c>
      <c r="K43" s="87" t="str">
        <f ca="1">IF(J43="","",IF(K$8=1,TEXT(INDIRECT("'"&amp;$K$3&amp;"'!"&amp;K$9&amp;$I43),"00000"),""))</f>
        <v/>
      </c>
      <c r="L43" s="87" t="str">
        <f ca="1">IF(J43="","",IF(L$8=1,TEXT(IF($B$3="Time",INDIRECT("'"&amp;$K$3&amp;"'!"&amp;L$9&amp;$I43)/60/24,INDIRECT("'"&amp;$K$3&amp;"'!"&amp;L$9&amp;$I43)),"[mm]:ss.0"),""))</f>
        <v/>
      </c>
      <c r="M43" s="87" t="str">
        <f ca="1">IF(J43="","",IF(M$8=1,TEXT(INDIRECT("'"&amp;$K$3&amp;"'!"&amp;M$9&amp;$I43),"00000"),""))</f>
        <v/>
      </c>
      <c r="N43" s="87" t="str">
        <f ca="1">IF(J43="","",IF(N$8=1,TEXT(INDIRECT("'"&amp;$K$3&amp;"'!"&amp;N$9&amp;$I43),"mm:ss.0"),""))</f>
        <v/>
      </c>
      <c r="O43" s="87" t="str">
        <f ca="1">IF(J43="","",IF(O$8=1,TEXT(INDIRECT("'"&amp;$K$3&amp;"'!"&amp;O$9&amp;$I43),"mm:ss.0"),""))</f>
        <v/>
      </c>
      <c r="P43" s="87" t="str">
        <f ca="1">IF(J43="","",IF(P$8=1,TEXT(INDIRECT("'"&amp;$K$3&amp;"'!"&amp;P$9&amp;$I43),"000.0"),""))</f>
        <v/>
      </c>
      <c r="Q43" s="87" t="str">
        <f ca="1">IF(J43="","",IF(Q$8=1,TEXT(INDIRECT("'"&amp;$K$3&amp;"'!"&amp;Q$9&amp;$I43),"0000.0"),""))</f>
        <v/>
      </c>
      <c r="R43" s="87" t="str">
        <f ca="1">IF(J43="","",IF(R$8=1,TEXT(INDIRECT("'"&amp;$K$3&amp;"'!"&amp;R$9&amp;$I43),"00.0"),""))</f>
        <v/>
      </c>
      <c r="S43" s="87" t="str">
        <f ca="1">IF(K43="","",IF(S$8=1,TEXT(INDIRECT("'"&amp;$K$3&amp;"'!"&amp;S$9&amp;$I43)," 0000  "),""))</f>
        <v/>
      </c>
      <c r="T43" s="87" t="str">
        <f ca="1">IF(J43="","",IF(T$8=1,TEXT(INDIRECT("'"&amp;$K$3&amp;"'!"&amp;T$9&amp;$I43),"000.0"),""))</f>
        <v/>
      </c>
      <c r="U43" s="87" t="str">
        <f ca="1">IF($J43="","",IF(U$8=1,TEXT((INDIRECT("'"&amp;$K$3&amp;"'!"&amp;U$9&amp;$I43)-RHR)/(MHR-RHR)," 00.0% "),""))</f>
        <v/>
      </c>
      <c r="V43" s="87" t="str">
        <f ca="1">IF(J43="","",IF(V$8=1,TEXT(INDIRECT("'"&amp;$K$3&amp;"'!"&amp;V$9&amp;$I43),"000.0"),""))</f>
        <v/>
      </c>
      <c r="W43" s="87" t="str">
        <f ca="1">IF($J43="","",IF(W$8=1,TEXT((INDIRECT("'"&amp;$K$3&amp;"'!"&amp;W$9&amp;$I43)-RHR)/(MHR-RHR)," 00.0% "),""))</f>
        <v/>
      </c>
      <c r="X43" s="87" t="str">
        <f ca="1">IF(J43="","",IF(X$8=1,TEXT(INDIRECT("'"&amp;$K$3&amp;"'!"&amp;X$9&amp;$I43),"000.0"),""))</f>
        <v/>
      </c>
      <c r="Y43" s="87" t="str">
        <f ca="1">IF($J43="","",IF(Y$8=1,TEXT((INDIRECT("'"&amp;$K$3&amp;"'!"&amp;Y$9&amp;$I43)-RHR)/(MHR-RHR)," 00.0% "),""))</f>
        <v/>
      </c>
      <c r="Z43" s="87" t="str">
        <f ca="1">IF(J43="","",IF(Z$8=1,TEXT(INDIRECT("'"&amp;$K$3&amp;"'!"&amp;Z$9&amp;$I43),"00.0"),""))</f>
        <v/>
      </c>
      <c r="AA43" s="87" t="str">
        <f ca="1">IF(J43="","",IF(AA$8=1,TEXT(INDIRECT("'"&amp;$K$3&amp;"'!"&amp;AA$9&amp;$I43),"00.0"),""))</f>
        <v/>
      </c>
      <c r="AB43" s="78" t="str">
        <f>IF(B43="","",IF(AB$8=1,B43,""))</f>
        <v/>
      </c>
      <c r="AC43" s="70"/>
      <c r="AD43" s="70"/>
      <c r="AE43" s="70"/>
      <c r="AF43" s="70"/>
    </row>
    <row r="44" spans="2:32" ht="15.75">
      <c r="B44" s="77"/>
      <c r="D44" s="273" t="str">
        <f t="shared" ca="1" si="5"/>
        <v/>
      </c>
      <c r="E44" s="75"/>
      <c r="F44" s="75"/>
      <c r="I44" s="93">
        <f>I43+1</f>
        <v>41</v>
      </c>
      <c r="J44" s="87" t="str">
        <f ca="1">IF(INDIRECT("'"&amp;$K$3&amp;"'!"&amp;J$9&amp;$I44)=0,"",TEXT(INDIRECT("'"&amp;$K$3&amp;"'!"&amp;J$9&amp;$I44),"00"))</f>
        <v/>
      </c>
      <c r="K44" s="87" t="str">
        <f ca="1">IF(J44="","",IF(K$8=1,TEXT(INDIRECT("'"&amp;$K$3&amp;"'!"&amp;K$9&amp;$I44),"00000"),""))</f>
        <v/>
      </c>
      <c r="L44" s="87" t="str">
        <f ca="1">IF(J44="","",IF(L$8=1,TEXT(IF($B$3="Time",INDIRECT("'"&amp;$K$3&amp;"'!"&amp;L$9&amp;$I44)/60/24,INDIRECT("'"&amp;$K$3&amp;"'!"&amp;L$9&amp;$I44)),"[mm]:ss.0"),""))</f>
        <v/>
      </c>
      <c r="M44" s="87" t="str">
        <f ca="1">IF(J44="","",IF(M$8=1,TEXT(INDIRECT("'"&amp;$K$3&amp;"'!"&amp;M$9&amp;$I44),"00000"),""))</f>
        <v/>
      </c>
      <c r="N44" s="87" t="str">
        <f ca="1">IF(J44="","",IF(N$8=1,TEXT(INDIRECT("'"&amp;$K$3&amp;"'!"&amp;N$9&amp;$I44),"mm:ss.0"),""))</f>
        <v/>
      </c>
      <c r="O44" s="87" t="str">
        <f ca="1">IF(J44="","",IF(O$8=1,TEXT(INDIRECT("'"&amp;$K$3&amp;"'!"&amp;O$9&amp;$I44),"mm:ss.0"),""))</f>
        <v/>
      </c>
      <c r="P44" s="87" t="str">
        <f ca="1">IF(J44="","",IF(P$8=1,TEXT(INDIRECT("'"&amp;$K$3&amp;"'!"&amp;P$9&amp;$I44),"000.0"),""))</f>
        <v/>
      </c>
      <c r="Q44" s="87" t="str">
        <f ca="1">IF(J44="","",IF(Q$8=1,TEXT(INDIRECT("'"&amp;$K$3&amp;"'!"&amp;Q$9&amp;$I44),"0000.0"),""))</f>
        <v/>
      </c>
      <c r="R44" s="87" t="str">
        <f ca="1">IF(J44="","",IF(R$8=1,TEXT(INDIRECT("'"&amp;$K$3&amp;"'!"&amp;R$9&amp;$I44),"00.0"),""))</f>
        <v/>
      </c>
      <c r="S44" s="87" t="str">
        <f ca="1">IF(K44="","",IF(S$8=1,TEXT(INDIRECT("'"&amp;$K$3&amp;"'!"&amp;S$9&amp;$I44)," 0000  "),""))</f>
        <v/>
      </c>
      <c r="T44" s="87" t="str">
        <f ca="1">IF(J44="","",IF(T$8=1,TEXT(INDIRECT("'"&amp;$K$3&amp;"'!"&amp;T$9&amp;$I44),"000.0"),""))</f>
        <v/>
      </c>
      <c r="U44" s="87" t="str">
        <f ca="1">IF($J44="","",IF(U$8=1,TEXT((INDIRECT("'"&amp;$K$3&amp;"'!"&amp;U$9&amp;$I44)-RHR)/(MHR-RHR)," 00.0% "),""))</f>
        <v/>
      </c>
      <c r="V44" s="87" t="str">
        <f ca="1">IF(J44="","",IF(V$8=1,TEXT(INDIRECT("'"&amp;$K$3&amp;"'!"&amp;V$9&amp;$I44),"000.0"),""))</f>
        <v/>
      </c>
      <c r="W44" s="87" t="str">
        <f ca="1">IF($J44="","",IF(W$8=1,TEXT((INDIRECT("'"&amp;$K$3&amp;"'!"&amp;W$9&amp;$I44)-RHR)/(MHR-RHR)," 00.0% "),""))</f>
        <v/>
      </c>
      <c r="X44" s="87" t="str">
        <f ca="1">IF(J44="","",IF(X$8=1,TEXT(INDIRECT("'"&amp;$K$3&amp;"'!"&amp;X$9&amp;$I44),"000.0"),""))</f>
        <v/>
      </c>
      <c r="Y44" s="87" t="str">
        <f ca="1">IF($J44="","",IF(Y$8=1,TEXT((INDIRECT("'"&amp;$K$3&amp;"'!"&amp;Y$9&amp;$I44)-RHR)/(MHR-RHR)," 00.0% "),""))</f>
        <v/>
      </c>
      <c r="Z44" s="87" t="str">
        <f ca="1">IF(J44="","",IF(Z$8=1,TEXT(INDIRECT("'"&amp;$K$3&amp;"'!"&amp;Z$9&amp;$I44),"00.0"),""))</f>
        <v/>
      </c>
      <c r="AA44" s="87" t="str">
        <f ca="1">IF(J44="","",IF(AA$8=1,TEXT(INDIRECT("'"&amp;$K$3&amp;"'!"&amp;AA$9&amp;$I44),"00.0"),""))</f>
        <v/>
      </c>
      <c r="AB44" s="78" t="str">
        <f>IF(B44="","",IF(AB$8=1,B44,""))</f>
        <v/>
      </c>
      <c r="AC44" s="70"/>
      <c r="AD44" s="70"/>
      <c r="AE44" s="70"/>
      <c r="AF44" s="70"/>
    </row>
    <row r="45" spans="2:32" ht="15.75">
      <c r="B45" s="77"/>
      <c r="D45" s="273" t="str">
        <f t="shared" ca="1" si="5"/>
        <v/>
      </c>
      <c r="E45" s="75"/>
      <c r="F45" s="75"/>
      <c r="I45" s="93">
        <f>I44+1</f>
        <v>42</v>
      </c>
      <c r="J45" s="87" t="str">
        <f ca="1">IF(INDIRECT("'"&amp;$K$3&amp;"'!"&amp;J$9&amp;$I45)=0,"",TEXT(INDIRECT("'"&amp;$K$3&amp;"'!"&amp;J$9&amp;$I45),"00"))</f>
        <v/>
      </c>
      <c r="K45" s="87" t="str">
        <f ca="1">IF(J45="","",IF(K$8=1,TEXT(INDIRECT("'"&amp;$K$3&amp;"'!"&amp;K$9&amp;$I45),"00000"),""))</f>
        <v/>
      </c>
      <c r="L45" s="87" t="str">
        <f ca="1">IF(J45="","",IF(L$8=1,TEXT(IF($B$3="Time",INDIRECT("'"&amp;$K$3&amp;"'!"&amp;L$9&amp;$I45)/60/24,INDIRECT("'"&amp;$K$3&amp;"'!"&amp;L$9&amp;$I45)),"[mm]:ss.0"),""))</f>
        <v/>
      </c>
      <c r="M45" s="87" t="str">
        <f ca="1">IF(J45="","",IF(M$8=1,TEXT(INDIRECT("'"&amp;$K$3&amp;"'!"&amp;M$9&amp;$I45),"00000"),""))</f>
        <v/>
      </c>
      <c r="N45" s="87" t="str">
        <f ca="1">IF(J45="","",IF(N$8=1,TEXT(INDIRECT("'"&amp;$K$3&amp;"'!"&amp;N$9&amp;$I45),"mm:ss.0"),""))</f>
        <v/>
      </c>
      <c r="O45" s="87" t="str">
        <f ca="1">IF(J45="","",IF(O$8=1,TEXT(INDIRECT("'"&amp;$K$3&amp;"'!"&amp;O$9&amp;$I45),"mm:ss.0"),""))</f>
        <v/>
      </c>
      <c r="P45" s="87" t="str">
        <f ca="1">IF(J45="","",IF(P$8=1,TEXT(INDIRECT("'"&amp;$K$3&amp;"'!"&amp;P$9&amp;$I45),"000.0"),""))</f>
        <v/>
      </c>
      <c r="Q45" s="87" t="str">
        <f ca="1">IF(J45="","",IF(Q$8=1,TEXT(INDIRECT("'"&amp;$K$3&amp;"'!"&amp;Q$9&amp;$I45),"0000.0"),""))</f>
        <v/>
      </c>
      <c r="R45" s="87" t="str">
        <f ca="1">IF(J45="","",IF(R$8=1,TEXT(INDIRECT("'"&amp;$K$3&amp;"'!"&amp;R$9&amp;$I45),"00.0"),""))</f>
        <v/>
      </c>
      <c r="S45" s="87" t="str">
        <f ca="1">IF(K45="","",IF(S$8=1,TEXT(INDIRECT("'"&amp;$K$3&amp;"'!"&amp;S$9&amp;$I45)," 0000  "),""))</f>
        <v/>
      </c>
      <c r="T45" s="87" t="str">
        <f ca="1">IF(J45="","",IF(T$8=1,TEXT(INDIRECT("'"&amp;$K$3&amp;"'!"&amp;T$9&amp;$I45),"000.0"),""))</f>
        <v/>
      </c>
      <c r="U45" s="87" t="str">
        <f ca="1">IF($J45="","",IF(U$8=1,TEXT((INDIRECT("'"&amp;$K$3&amp;"'!"&amp;U$9&amp;$I45)-RHR)/(MHR-RHR)," 00.0% "),""))</f>
        <v/>
      </c>
      <c r="V45" s="87" t="str">
        <f ca="1">IF(J45="","",IF(V$8=1,TEXT(INDIRECT("'"&amp;$K$3&amp;"'!"&amp;V$9&amp;$I45),"000.0"),""))</f>
        <v/>
      </c>
      <c r="W45" s="87" t="str">
        <f ca="1">IF($J45="","",IF(W$8=1,TEXT((INDIRECT("'"&amp;$K$3&amp;"'!"&amp;W$9&amp;$I45)-RHR)/(MHR-RHR)," 00.0% "),""))</f>
        <v/>
      </c>
      <c r="X45" s="87" t="str">
        <f ca="1">IF(J45="","",IF(X$8=1,TEXT(INDIRECT("'"&amp;$K$3&amp;"'!"&amp;X$9&amp;$I45),"000.0"),""))</f>
        <v/>
      </c>
      <c r="Y45" s="87" t="str">
        <f ca="1">IF($J45="","",IF(Y$8=1,TEXT((INDIRECT("'"&amp;$K$3&amp;"'!"&amp;Y$9&amp;$I45)-RHR)/(MHR-RHR)," 00.0% "),""))</f>
        <v/>
      </c>
      <c r="Z45" s="87" t="str">
        <f ca="1">IF(J45="","",IF(Z$8=1,TEXT(INDIRECT("'"&amp;$K$3&amp;"'!"&amp;Z$9&amp;$I45),"00.0"),""))</f>
        <v/>
      </c>
      <c r="AA45" s="87" t="str">
        <f ca="1">IF(J45="","",IF(AA$8=1,TEXT(INDIRECT("'"&amp;$K$3&amp;"'!"&amp;AA$9&amp;$I45),"00.0"),""))</f>
        <v/>
      </c>
      <c r="AB45" s="78" t="str">
        <f>IF(B45="","",IF(AB$8=1,B45,""))</f>
        <v/>
      </c>
      <c r="AC45" s="70"/>
      <c r="AD45" s="70"/>
      <c r="AE45" s="70"/>
      <c r="AF45" s="70"/>
    </row>
    <row r="46" spans="2:32" ht="15.75">
      <c r="B46" s="77"/>
      <c r="D46" s="273" t="str">
        <f t="shared" ca="1" si="5"/>
        <v/>
      </c>
      <c r="E46" s="75"/>
      <c r="F46" s="75"/>
      <c r="I46" s="93">
        <f>I45+1</f>
        <v>43</v>
      </c>
      <c r="J46" s="87" t="str">
        <f ca="1">IF(INDIRECT("'"&amp;$K$3&amp;"'!"&amp;J$9&amp;$I46)=0,"",TEXT(INDIRECT("'"&amp;$K$3&amp;"'!"&amp;J$9&amp;$I46),"00"))</f>
        <v/>
      </c>
      <c r="K46" s="87" t="str">
        <f ca="1">IF(J46="","",IF(K$8=1,TEXT(INDIRECT("'"&amp;$K$3&amp;"'!"&amp;K$9&amp;$I46),"00000"),""))</f>
        <v/>
      </c>
      <c r="L46" s="87" t="str">
        <f ca="1">IF(J46="","",IF(L$8=1,TEXT(IF($B$3="Time",INDIRECT("'"&amp;$K$3&amp;"'!"&amp;L$9&amp;$I46)/60/24,INDIRECT("'"&amp;$K$3&amp;"'!"&amp;L$9&amp;$I46)),"[mm]:ss.0"),""))</f>
        <v/>
      </c>
      <c r="M46" s="87" t="str">
        <f ca="1">IF(J46="","",IF(M$8=1,TEXT(INDIRECT("'"&amp;$K$3&amp;"'!"&amp;M$9&amp;$I46),"00000"),""))</f>
        <v/>
      </c>
      <c r="N46" s="87" t="str">
        <f ca="1">IF(J46="","",IF(N$8=1,TEXT(INDIRECT("'"&amp;$K$3&amp;"'!"&amp;N$9&amp;$I46),"mm:ss.0"),""))</f>
        <v/>
      </c>
      <c r="O46" s="87" t="str">
        <f ca="1">IF(J46="","",IF(O$8=1,TEXT(INDIRECT("'"&amp;$K$3&amp;"'!"&amp;O$9&amp;$I46),"mm:ss.0"),""))</f>
        <v/>
      </c>
      <c r="P46" s="87" t="str">
        <f ca="1">IF(J46="","",IF(P$8=1,TEXT(INDIRECT("'"&amp;$K$3&amp;"'!"&amp;P$9&amp;$I46),"000.0"),""))</f>
        <v/>
      </c>
      <c r="Q46" s="87" t="str">
        <f ca="1">IF(J46="","",IF(Q$8=1,TEXT(INDIRECT("'"&amp;$K$3&amp;"'!"&amp;Q$9&amp;$I46),"0000.0"),""))</f>
        <v/>
      </c>
      <c r="R46" s="87" t="str">
        <f ca="1">IF(J46="","",IF(R$8=1,TEXT(INDIRECT("'"&amp;$K$3&amp;"'!"&amp;R$9&amp;$I46),"00.0"),""))</f>
        <v/>
      </c>
      <c r="S46" s="87" t="str">
        <f ca="1">IF(K46="","",IF(S$8=1,TEXT(INDIRECT("'"&amp;$K$3&amp;"'!"&amp;S$9&amp;$I46)," 0000  "),""))</f>
        <v/>
      </c>
      <c r="T46" s="87" t="str">
        <f ca="1">IF(J46="","",IF(T$8=1,TEXT(INDIRECT("'"&amp;$K$3&amp;"'!"&amp;T$9&amp;$I46),"000.0"),""))</f>
        <v/>
      </c>
      <c r="U46" s="87" t="str">
        <f ca="1">IF($J46="","",IF(U$8=1,TEXT((INDIRECT("'"&amp;$K$3&amp;"'!"&amp;U$9&amp;$I46)-RHR)/(MHR-RHR)," 00.0% "),""))</f>
        <v/>
      </c>
      <c r="V46" s="87" t="str">
        <f ca="1">IF(J46="","",IF(V$8=1,TEXT(INDIRECT("'"&amp;$K$3&amp;"'!"&amp;V$9&amp;$I46),"000.0"),""))</f>
        <v/>
      </c>
      <c r="W46" s="87" t="str">
        <f ca="1">IF($J46="","",IF(W$8=1,TEXT((INDIRECT("'"&amp;$K$3&amp;"'!"&amp;W$9&amp;$I46)-RHR)/(MHR-RHR)," 00.0% "),""))</f>
        <v/>
      </c>
      <c r="X46" s="87" t="str">
        <f ca="1">IF(J46="","",IF(X$8=1,TEXT(INDIRECT("'"&amp;$K$3&amp;"'!"&amp;X$9&amp;$I46),"000.0"),""))</f>
        <v/>
      </c>
      <c r="Y46" s="87" t="str">
        <f ca="1">IF($J46="","",IF(Y$8=1,TEXT((INDIRECT("'"&amp;$K$3&amp;"'!"&amp;Y$9&amp;$I46)-RHR)/(MHR-RHR)," 00.0% "),""))</f>
        <v/>
      </c>
      <c r="Z46" s="87" t="str">
        <f ca="1">IF(J46="","",IF(Z$8=1,TEXT(INDIRECT("'"&amp;$K$3&amp;"'!"&amp;Z$9&amp;$I46),"00.0"),""))</f>
        <v/>
      </c>
      <c r="AA46" s="87" t="str">
        <f ca="1">IF(J46="","",IF(AA$8=1,TEXT(INDIRECT("'"&amp;$K$3&amp;"'!"&amp;AA$9&amp;$I46),"00.0"),""))</f>
        <v/>
      </c>
      <c r="AB46" s="78" t="str">
        <f>IF(B46="","",IF(AB$8=1,B46,""))</f>
        <v/>
      </c>
      <c r="AC46" s="70"/>
      <c r="AD46" s="70"/>
      <c r="AE46" s="70"/>
      <c r="AF46" s="70"/>
    </row>
    <row r="47" spans="2:32" ht="15.75">
      <c r="B47" s="77"/>
      <c r="D47" s="273" t="str">
        <f t="shared" ref="D47:D64" ca="1" si="25">IF(J47="","",J47&amp;$K$13&amp;K47&amp;$L$13&amp;L47&amp;$M$13&amp;M47&amp;$N$13&amp;N47&amp;$O$13&amp;O47&amp;$P$13&amp;P47&amp;$Q$13&amp;Q47&amp;$R$13&amp;R47&amp;$S$13&amp;S47&amp;$T$13&amp;T47&amp;$U$13&amp;U47&amp;$V$13&amp;V47&amp;$W$13&amp;W47&amp;$X$13&amp;X47&amp;$Y$13&amp;Y47&amp;$Z$13&amp;Z47&amp;$AA$13&amp;AA47&amp;$AB$13&amp;AB47)</f>
        <v/>
      </c>
      <c r="E47" s="75"/>
      <c r="F47" s="75"/>
      <c r="I47" s="93">
        <f>I46+1</f>
        <v>44</v>
      </c>
      <c r="J47" s="87" t="str">
        <f ca="1">IF(INDIRECT("'"&amp;$K$3&amp;"'!"&amp;J$9&amp;$I47)=0,"",TEXT(INDIRECT("'"&amp;$K$3&amp;"'!"&amp;J$9&amp;$I47),"00"))</f>
        <v/>
      </c>
      <c r="K47" s="87" t="str">
        <f ca="1">IF(J47="","",IF(K$8=1,TEXT(INDIRECT("'"&amp;$K$3&amp;"'!"&amp;K$9&amp;$I47),"00000"),""))</f>
        <v/>
      </c>
      <c r="L47" s="87" t="str">
        <f ca="1">IF(J47="","",IF(L$8=1,TEXT(IF($B$3="Time",INDIRECT("'"&amp;$K$3&amp;"'!"&amp;L$9&amp;$I47)/60/24,INDIRECT("'"&amp;$K$3&amp;"'!"&amp;L$9&amp;$I47)),"[mm]:ss.0"),""))</f>
        <v/>
      </c>
      <c r="M47" s="87" t="str">
        <f ca="1">IF(J47="","",IF(M$8=1,TEXT(INDIRECT("'"&amp;$K$3&amp;"'!"&amp;M$9&amp;$I47),"00000"),""))</f>
        <v/>
      </c>
      <c r="N47" s="87" t="str">
        <f ca="1">IF(J47="","",IF(N$8=1,TEXT(INDIRECT("'"&amp;$K$3&amp;"'!"&amp;N$9&amp;$I47),"mm:ss.0"),""))</f>
        <v/>
      </c>
      <c r="O47" s="87" t="str">
        <f ca="1">IF(J47="","",IF(O$8=1,TEXT(INDIRECT("'"&amp;$K$3&amp;"'!"&amp;O$9&amp;$I47),"mm:ss.0"),""))</f>
        <v/>
      </c>
      <c r="P47" s="87" t="str">
        <f ca="1">IF(J47="","",IF(P$8=1,TEXT(INDIRECT("'"&amp;$K$3&amp;"'!"&amp;P$9&amp;$I47),"000.0"),""))</f>
        <v/>
      </c>
      <c r="Q47" s="87" t="str">
        <f ca="1">IF(J47="","",IF(Q$8=1,TEXT(INDIRECT("'"&amp;$K$3&amp;"'!"&amp;Q$9&amp;$I47),"0000.0"),""))</f>
        <v/>
      </c>
      <c r="R47" s="87" t="str">
        <f ca="1">IF(J47="","",IF(R$8=1,TEXT(INDIRECT("'"&amp;$K$3&amp;"'!"&amp;R$9&amp;$I47),"00.0"),""))</f>
        <v/>
      </c>
      <c r="S47" s="87" t="str">
        <f ca="1">IF(K47="","",IF(S$8=1,TEXT(INDIRECT("'"&amp;$K$3&amp;"'!"&amp;S$9&amp;$I47)," 0000  "),""))</f>
        <v/>
      </c>
      <c r="T47" s="87" t="str">
        <f ca="1">IF(J47="","",IF(T$8=1,TEXT(INDIRECT("'"&amp;$K$3&amp;"'!"&amp;T$9&amp;$I47),"000.0"),""))</f>
        <v/>
      </c>
      <c r="U47" s="87" t="str">
        <f ca="1">IF($J47="","",IF(U$8=1,TEXT((INDIRECT("'"&amp;$K$3&amp;"'!"&amp;U$9&amp;$I47)-RHR)/(MHR-RHR)," 00.0% "),""))</f>
        <v/>
      </c>
      <c r="V47" s="87" t="str">
        <f ca="1">IF(J47="","",IF(V$8=1,TEXT(INDIRECT("'"&amp;$K$3&amp;"'!"&amp;V$9&amp;$I47),"000.0"),""))</f>
        <v/>
      </c>
      <c r="W47" s="87" t="str">
        <f ca="1">IF($J47="","",IF(W$8=1,TEXT((INDIRECT("'"&amp;$K$3&amp;"'!"&amp;W$9&amp;$I47)-RHR)/(MHR-RHR)," 00.0% "),""))</f>
        <v/>
      </c>
      <c r="X47" s="87" t="str">
        <f ca="1">IF(J47="","",IF(X$8=1,TEXT(INDIRECT("'"&amp;$K$3&amp;"'!"&amp;X$9&amp;$I47),"000.0"),""))</f>
        <v/>
      </c>
      <c r="Y47" s="87" t="str">
        <f ca="1">IF($J47="","",IF(Y$8=1,TEXT((INDIRECT("'"&amp;$K$3&amp;"'!"&amp;Y$9&amp;$I47)-RHR)/(MHR-RHR)," 00.0% "),""))</f>
        <v/>
      </c>
      <c r="Z47" s="87" t="str">
        <f ca="1">IF(J47="","",IF(Z$8=1,TEXT(INDIRECT("'"&amp;$K$3&amp;"'!"&amp;Z$9&amp;$I47),"00.0"),""))</f>
        <v/>
      </c>
      <c r="AA47" s="87" t="str">
        <f ca="1">IF(J47="","",IF(AA$8=1,TEXT(INDIRECT("'"&amp;$K$3&amp;"'!"&amp;AA$9&amp;$I47),"00.0"),""))</f>
        <v/>
      </c>
      <c r="AB47" s="78" t="str">
        <f>IF(B47="","",IF(AB$8=1,B47,""))</f>
        <v/>
      </c>
      <c r="AC47" s="70"/>
      <c r="AD47" s="70"/>
      <c r="AE47" s="70"/>
      <c r="AF47" s="70"/>
    </row>
    <row r="48" spans="2:32" ht="15.75">
      <c r="B48" s="77"/>
      <c r="D48" s="273" t="str">
        <f t="shared" ca="1" si="25"/>
        <v/>
      </c>
      <c r="E48" s="75"/>
      <c r="F48" s="75"/>
      <c r="I48" s="93">
        <f>I47+1</f>
        <v>45</v>
      </c>
      <c r="J48" s="87" t="str">
        <f ca="1">IF(INDIRECT("'"&amp;$K$3&amp;"'!"&amp;J$9&amp;$I48)=0,"",TEXT(INDIRECT("'"&amp;$K$3&amp;"'!"&amp;J$9&amp;$I48),"00"))</f>
        <v/>
      </c>
      <c r="K48" s="87" t="str">
        <f ca="1">IF(J48="","",IF(K$8=1,TEXT(INDIRECT("'"&amp;$K$3&amp;"'!"&amp;K$9&amp;$I48),"00000"),""))</f>
        <v/>
      </c>
      <c r="L48" s="87" t="str">
        <f ca="1">IF(J48="","",IF(L$8=1,TEXT(IF($B$3="Time",INDIRECT("'"&amp;$K$3&amp;"'!"&amp;L$9&amp;$I48)/60/24,INDIRECT("'"&amp;$K$3&amp;"'!"&amp;L$9&amp;$I48)),"[mm]:ss.0"),""))</f>
        <v/>
      </c>
      <c r="M48" s="87" t="str">
        <f ca="1">IF(J48="","",IF(M$8=1,TEXT(INDIRECT("'"&amp;$K$3&amp;"'!"&amp;M$9&amp;$I48),"00000"),""))</f>
        <v/>
      </c>
      <c r="N48" s="87" t="str">
        <f ca="1">IF(J48="","",IF(N$8=1,TEXT(INDIRECT("'"&amp;$K$3&amp;"'!"&amp;N$9&amp;$I48),"mm:ss.0"),""))</f>
        <v/>
      </c>
      <c r="O48" s="87" t="str">
        <f ca="1">IF(J48="","",IF(O$8=1,TEXT(INDIRECT("'"&amp;$K$3&amp;"'!"&amp;O$9&amp;$I48),"mm:ss.0"),""))</f>
        <v/>
      </c>
      <c r="P48" s="87" t="str">
        <f ca="1">IF(J48="","",IF(P$8=1,TEXT(INDIRECT("'"&amp;$K$3&amp;"'!"&amp;P$9&amp;$I48),"000.0"),""))</f>
        <v/>
      </c>
      <c r="Q48" s="87" t="str">
        <f ca="1">IF(J48="","",IF(Q$8=1,TEXT(INDIRECT("'"&amp;$K$3&amp;"'!"&amp;Q$9&amp;$I48),"0000.0"),""))</f>
        <v/>
      </c>
      <c r="R48" s="87" t="str">
        <f ca="1">IF(J48="","",IF(R$8=1,TEXT(INDIRECT("'"&amp;$K$3&amp;"'!"&amp;R$9&amp;$I48),"00.0"),""))</f>
        <v/>
      </c>
      <c r="S48" s="87" t="str">
        <f ca="1">IF(K48="","",IF(S$8=1,TEXT(INDIRECT("'"&amp;$K$3&amp;"'!"&amp;S$9&amp;$I48)," 0000  "),""))</f>
        <v/>
      </c>
      <c r="T48" s="87" t="str">
        <f ca="1">IF(J48="","",IF(T$8=1,TEXT(INDIRECT("'"&amp;$K$3&amp;"'!"&amp;T$9&amp;$I48),"000.0"),""))</f>
        <v/>
      </c>
      <c r="U48" s="87" t="str">
        <f ca="1">IF($J48="","",IF(U$8=1,TEXT((INDIRECT("'"&amp;$K$3&amp;"'!"&amp;U$9&amp;$I48)-RHR)/(MHR-RHR)," 00.0% "),""))</f>
        <v/>
      </c>
      <c r="V48" s="87" t="str">
        <f ca="1">IF(J48="","",IF(V$8=1,TEXT(INDIRECT("'"&amp;$K$3&amp;"'!"&amp;V$9&amp;$I48),"000.0"),""))</f>
        <v/>
      </c>
      <c r="W48" s="87" t="str">
        <f ca="1">IF($J48="","",IF(W$8=1,TEXT((INDIRECT("'"&amp;$K$3&amp;"'!"&amp;W$9&amp;$I48)-RHR)/(MHR-RHR)," 00.0% "),""))</f>
        <v/>
      </c>
      <c r="X48" s="87" t="str">
        <f ca="1">IF(J48="","",IF(X$8=1,TEXT(INDIRECT("'"&amp;$K$3&amp;"'!"&amp;X$9&amp;$I48),"000.0"),""))</f>
        <v/>
      </c>
      <c r="Y48" s="87" t="str">
        <f ca="1">IF($J48="","",IF(Y$8=1,TEXT((INDIRECT("'"&amp;$K$3&amp;"'!"&amp;Y$9&amp;$I48)-RHR)/(MHR-RHR)," 00.0% "),""))</f>
        <v/>
      </c>
      <c r="Z48" s="87" t="str">
        <f ca="1">IF(J48="","",IF(Z$8=1,TEXT(INDIRECT("'"&amp;$K$3&amp;"'!"&amp;Z$9&amp;$I48),"00.0"),""))</f>
        <v/>
      </c>
      <c r="AA48" s="87" t="str">
        <f ca="1">IF(J48="","",IF(AA$8=1,TEXT(INDIRECT("'"&amp;$K$3&amp;"'!"&amp;AA$9&amp;$I48),"00.0"),""))</f>
        <v/>
      </c>
      <c r="AB48" s="78" t="str">
        <f>IF(B48="","",IF(AB$8=1,B48,""))</f>
        <v/>
      </c>
      <c r="AC48" s="70"/>
      <c r="AD48" s="70"/>
      <c r="AE48" s="70"/>
      <c r="AF48" s="70"/>
    </row>
    <row r="49" spans="2:32" ht="15.75">
      <c r="B49" s="77"/>
      <c r="D49" s="273" t="str">
        <f t="shared" ca="1" si="25"/>
        <v/>
      </c>
      <c r="E49" s="75"/>
      <c r="F49" s="75"/>
      <c r="I49" s="93">
        <f>I48+1</f>
        <v>46</v>
      </c>
      <c r="J49" s="87" t="str">
        <f ca="1">IF(INDIRECT("'"&amp;$K$3&amp;"'!"&amp;J$9&amp;$I49)=0,"",TEXT(INDIRECT("'"&amp;$K$3&amp;"'!"&amp;J$9&amp;$I49),"00"))</f>
        <v/>
      </c>
      <c r="K49" s="87" t="str">
        <f ca="1">IF(J49="","",IF(K$8=1,TEXT(INDIRECT("'"&amp;$K$3&amp;"'!"&amp;K$9&amp;$I49),"00000"),""))</f>
        <v/>
      </c>
      <c r="L49" s="87" t="str">
        <f ca="1">IF(J49="","",IF(L$8=1,TEXT(IF($B$3="Time",INDIRECT("'"&amp;$K$3&amp;"'!"&amp;L$9&amp;$I49)/60/24,INDIRECT("'"&amp;$K$3&amp;"'!"&amp;L$9&amp;$I49)),"[mm]:ss.0"),""))</f>
        <v/>
      </c>
      <c r="M49" s="87" t="str">
        <f ca="1">IF(J49="","",IF(M$8=1,TEXT(INDIRECT("'"&amp;$K$3&amp;"'!"&amp;M$9&amp;$I49),"00000"),""))</f>
        <v/>
      </c>
      <c r="N49" s="87" t="str">
        <f ca="1">IF(J49="","",IF(N$8=1,TEXT(INDIRECT("'"&amp;$K$3&amp;"'!"&amp;N$9&amp;$I49),"mm:ss.0"),""))</f>
        <v/>
      </c>
      <c r="O49" s="87" t="str">
        <f ca="1">IF(J49="","",IF(O$8=1,TEXT(INDIRECT("'"&amp;$K$3&amp;"'!"&amp;O$9&amp;$I49),"mm:ss.0"),""))</f>
        <v/>
      </c>
      <c r="P49" s="87" t="str">
        <f ca="1">IF(J49="","",IF(P$8=1,TEXT(INDIRECT("'"&amp;$K$3&amp;"'!"&amp;P$9&amp;$I49),"000.0"),""))</f>
        <v/>
      </c>
      <c r="Q49" s="87" t="str">
        <f ca="1">IF(J49="","",IF(Q$8=1,TEXT(INDIRECT("'"&amp;$K$3&amp;"'!"&amp;Q$9&amp;$I49),"0000.0"),""))</f>
        <v/>
      </c>
      <c r="R49" s="87" t="str">
        <f ca="1">IF(J49="","",IF(R$8=1,TEXT(INDIRECT("'"&amp;$K$3&amp;"'!"&amp;R$9&amp;$I49),"00.0"),""))</f>
        <v/>
      </c>
      <c r="S49" s="87" t="str">
        <f ca="1">IF(K49="","",IF(S$8=1,TEXT(INDIRECT("'"&amp;$K$3&amp;"'!"&amp;S$9&amp;$I49)," 0000  "),""))</f>
        <v/>
      </c>
      <c r="T49" s="87" t="str">
        <f ca="1">IF(J49="","",IF(T$8=1,TEXT(INDIRECT("'"&amp;$K$3&amp;"'!"&amp;T$9&amp;$I49),"000.0"),""))</f>
        <v/>
      </c>
      <c r="U49" s="87" t="str">
        <f ca="1">IF($J49="","",IF(U$8=1,TEXT((INDIRECT("'"&amp;$K$3&amp;"'!"&amp;U$9&amp;$I49)-RHR)/(MHR-RHR)," 00.0% "),""))</f>
        <v/>
      </c>
      <c r="V49" s="87" t="str">
        <f ca="1">IF(J49="","",IF(V$8=1,TEXT(INDIRECT("'"&amp;$K$3&amp;"'!"&amp;V$9&amp;$I49),"000.0"),""))</f>
        <v/>
      </c>
      <c r="W49" s="87" t="str">
        <f ca="1">IF($J49="","",IF(W$8=1,TEXT((INDIRECT("'"&amp;$K$3&amp;"'!"&amp;W$9&amp;$I49)-RHR)/(MHR-RHR)," 00.0% "),""))</f>
        <v/>
      </c>
      <c r="X49" s="87" t="str">
        <f ca="1">IF(J49="","",IF(X$8=1,TEXT(INDIRECT("'"&amp;$K$3&amp;"'!"&amp;X$9&amp;$I49),"000.0"),""))</f>
        <v/>
      </c>
      <c r="Y49" s="87" t="str">
        <f ca="1">IF($J49="","",IF(Y$8=1,TEXT((INDIRECT("'"&amp;$K$3&amp;"'!"&amp;Y$9&amp;$I49)-RHR)/(MHR-RHR)," 00.0% "),""))</f>
        <v/>
      </c>
      <c r="Z49" s="87" t="str">
        <f ca="1">IF(J49="","",IF(Z$8=1,TEXT(INDIRECT("'"&amp;$K$3&amp;"'!"&amp;Z$9&amp;$I49),"00.0"),""))</f>
        <v/>
      </c>
      <c r="AA49" s="87" t="str">
        <f ca="1">IF(J49="","",IF(AA$8=1,TEXT(INDIRECT("'"&amp;$K$3&amp;"'!"&amp;AA$9&amp;$I49),"00.0"),""))</f>
        <v/>
      </c>
      <c r="AB49" s="78" t="str">
        <f>IF(B49="","",IF(AB$8=1,B49,""))</f>
        <v/>
      </c>
      <c r="AC49" s="70"/>
      <c r="AD49" s="70"/>
      <c r="AE49" s="70"/>
      <c r="AF49" s="70"/>
    </row>
    <row r="50" spans="2:32" ht="15.75">
      <c r="B50" s="77"/>
      <c r="D50" s="273" t="str">
        <f t="shared" ca="1" si="25"/>
        <v/>
      </c>
      <c r="E50" s="75"/>
      <c r="F50" s="75"/>
      <c r="I50" s="93">
        <f>I49+1</f>
        <v>47</v>
      </c>
      <c r="J50" s="87" t="str">
        <f ca="1">IF(INDIRECT("'"&amp;$K$3&amp;"'!"&amp;J$9&amp;$I50)=0,"",TEXT(INDIRECT("'"&amp;$K$3&amp;"'!"&amp;J$9&amp;$I50),"00"))</f>
        <v/>
      </c>
      <c r="K50" s="87" t="str">
        <f ca="1">IF(J50="","",IF(K$8=1,TEXT(INDIRECT("'"&amp;$K$3&amp;"'!"&amp;K$9&amp;$I50),"00000"),""))</f>
        <v/>
      </c>
      <c r="L50" s="87" t="str">
        <f ca="1">IF(J50="","",IF(L$8=1,TEXT(IF($B$3="Time",INDIRECT("'"&amp;$K$3&amp;"'!"&amp;L$9&amp;$I50)/60/24,INDIRECT("'"&amp;$K$3&amp;"'!"&amp;L$9&amp;$I50)),"[mm]:ss.0"),""))</f>
        <v/>
      </c>
      <c r="M50" s="87" t="str">
        <f ca="1">IF(J50="","",IF(M$8=1,TEXT(INDIRECT("'"&amp;$K$3&amp;"'!"&amp;M$9&amp;$I50),"00000"),""))</f>
        <v/>
      </c>
      <c r="N50" s="87" t="str">
        <f ca="1">IF(J50="","",IF(N$8=1,TEXT(INDIRECT("'"&amp;$K$3&amp;"'!"&amp;N$9&amp;$I50),"mm:ss.0"),""))</f>
        <v/>
      </c>
      <c r="O50" s="87" t="str">
        <f ca="1">IF(J50="","",IF(O$8=1,TEXT(INDIRECT("'"&amp;$K$3&amp;"'!"&amp;O$9&amp;$I50),"mm:ss.0"),""))</f>
        <v/>
      </c>
      <c r="P50" s="87" t="str">
        <f ca="1">IF(J50="","",IF(P$8=1,TEXT(INDIRECT("'"&amp;$K$3&amp;"'!"&amp;P$9&amp;$I50),"000.0"),""))</f>
        <v/>
      </c>
      <c r="Q50" s="87" t="str">
        <f ca="1">IF(J50="","",IF(Q$8=1,TEXT(INDIRECT("'"&amp;$K$3&amp;"'!"&amp;Q$9&amp;$I50),"0000.0"),""))</f>
        <v/>
      </c>
      <c r="R50" s="87" t="str">
        <f ca="1">IF(J50="","",IF(R$8=1,TEXT(INDIRECT("'"&amp;$K$3&amp;"'!"&amp;R$9&amp;$I50),"00.0"),""))</f>
        <v/>
      </c>
      <c r="S50" s="87" t="str">
        <f ca="1">IF(K50="","",IF(S$8=1,TEXT(INDIRECT("'"&amp;$K$3&amp;"'!"&amp;S$9&amp;$I50)," 0000  "),""))</f>
        <v/>
      </c>
      <c r="T50" s="87" t="str">
        <f ca="1">IF(J50="","",IF(T$8=1,TEXT(INDIRECT("'"&amp;$K$3&amp;"'!"&amp;T$9&amp;$I50),"000.0"),""))</f>
        <v/>
      </c>
      <c r="U50" s="87" t="str">
        <f ca="1">IF($J50="","",IF(U$8=1,TEXT((INDIRECT("'"&amp;$K$3&amp;"'!"&amp;U$9&amp;$I50)-RHR)/(MHR-RHR)," 00.0% "),""))</f>
        <v/>
      </c>
      <c r="V50" s="87" t="str">
        <f ca="1">IF(J50="","",IF(V$8=1,TEXT(INDIRECT("'"&amp;$K$3&amp;"'!"&amp;V$9&amp;$I50),"000.0"),""))</f>
        <v/>
      </c>
      <c r="W50" s="87" t="str">
        <f ca="1">IF($J50="","",IF(W$8=1,TEXT((INDIRECT("'"&amp;$K$3&amp;"'!"&amp;W$9&amp;$I50)-RHR)/(MHR-RHR)," 00.0% "),""))</f>
        <v/>
      </c>
      <c r="X50" s="87" t="str">
        <f ca="1">IF(J50="","",IF(X$8=1,TEXT(INDIRECT("'"&amp;$K$3&amp;"'!"&amp;X$9&amp;$I50),"000.0"),""))</f>
        <v/>
      </c>
      <c r="Y50" s="87" t="str">
        <f ca="1">IF($J50="","",IF(Y$8=1,TEXT((INDIRECT("'"&amp;$K$3&amp;"'!"&amp;Y$9&amp;$I50)-RHR)/(MHR-RHR)," 00.0% "),""))</f>
        <v/>
      </c>
      <c r="Z50" s="87" t="str">
        <f ca="1">IF(J50="","",IF(Z$8=1,TEXT(INDIRECT("'"&amp;$K$3&amp;"'!"&amp;Z$9&amp;$I50),"00.0"),""))</f>
        <v/>
      </c>
      <c r="AA50" s="87" t="str">
        <f ca="1">IF(J50="","",IF(AA$8=1,TEXT(INDIRECT("'"&amp;$K$3&amp;"'!"&amp;AA$9&amp;$I50),"00.0"),""))</f>
        <v/>
      </c>
      <c r="AB50" s="78" t="str">
        <f>IF(B50="","",IF(AB$8=1,B50,""))</f>
        <v/>
      </c>
      <c r="AC50" s="70"/>
      <c r="AD50" s="70"/>
      <c r="AE50" s="70"/>
      <c r="AF50" s="70"/>
    </row>
    <row r="51" spans="2:32" ht="15.75">
      <c r="B51" s="77"/>
      <c r="D51" s="273" t="str">
        <f t="shared" ca="1" si="25"/>
        <v/>
      </c>
      <c r="E51" s="75"/>
      <c r="F51" s="75"/>
      <c r="I51" s="93">
        <f>I50+1</f>
        <v>48</v>
      </c>
      <c r="J51" s="87" t="str">
        <f ca="1">IF(INDIRECT("'"&amp;$K$3&amp;"'!"&amp;J$9&amp;$I51)=0,"",TEXT(INDIRECT("'"&amp;$K$3&amp;"'!"&amp;J$9&amp;$I51),"00"))</f>
        <v/>
      </c>
      <c r="K51" s="87" t="str">
        <f ca="1">IF(J51="","",IF(K$8=1,TEXT(INDIRECT("'"&amp;$K$3&amp;"'!"&amp;K$9&amp;$I51),"00000"),""))</f>
        <v/>
      </c>
      <c r="L51" s="87" t="str">
        <f ca="1">IF(J51="","",IF(L$8=1,TEXT(IF($B$3="Time",INDIRECT("'"&amp;$K$3&amp;"'!"&amp;L$9&amp;$I51)/60/24,INDIRECT("'"&amp;$K$3&amp;"'!"&amp;L$9&amp;$I51)),"[mm]:ss.0"),""))</f>
        <v/>
      </c>
      <c r="M51" s="87" t="str">
        <f ca="1">IF(J51="","",IF(M$8=1,TEXT(INDIRECT("'"&amp;$K$3&amp;"'!"&amp;M$9&amp;$I51),"00000"),""))</f>
        <v/>
      </c>
      <c r="N51" s="87" t="str">
        <f ca="1">IF(J51="","",IF(N$8=1,TEXT(INDIRECT("'"&amp;$K$3&amp;"'!"&amp;N$9&amp;$I51),"mm:ss.0"),""))</f>
        <v/>
      </c>
      <c r="O51" s="87" t="str">
        <f ca="1">IF(J51="","",IF(O$8=1,TEXT(INDIRECT("'"&amp;$K$3&amp;"'!"&amp;O$9&amp;$I51),"mm:ss.0"),""))</f>
        <v/>
      </c>
      <c r="P51" s="87" t="str">
        <f ca="1">IF(J51="","",IF(P$8=1,TEXT(INDIRECT("'"&amp;$K$3&amp;"'!"&amp;P$9&amp;$I51),"000.0"),""))</f>
        <v/>
      </c>
      <c r="Q51" s="87" t="str">
        <f ca="1">IF(J51="","",IF(Q$8=1,TEXT(INDIRECT("'"&amp;$K$3&amp;"'!"&amp;Q$9&amp;$I51),"0000.0"),""))</f>
        <v/>
      </c>
      <c r="R51" s="87" t="str">
        <f ca="1">IF(J51="","",IF(R$8=1,TEXT(INDIRECT("'"&amp;$K$3&amp;"'!"&amp;R$9&amp;$I51),"00.0"),""))</f>
        <v/>
      </c>
      <c r="S51" s="87" t="str">
        <f ca="1">IF(K51="","",IF(S$8=1,TEXT(INDIRECT("'"&amp;$K$3&amp;"'!"&amp;S$9&amp;$I51)," 0000  "),""))</f>
        <v/>
      </c>
      <c r="T51" s="87" t="str">
        <f ca="1">IF(J51="","",IF(T$8=1,TEXT(INDIRECT("'"&amp;$K$3&amp;"'!"&amp;T$9&amp;$I51),"000.0"),""))</f>
        <v/>
      </c>
      <c r="U51" s="87" t="str">
        <f ca="1">IF($J51="","",IF(U$8=1,TEXT((INDIRECT("'"&amp;$K$3&amp;"'!"&amp;U$9&amp;$I51)-RHR)/(MHR-RHR)," 00.0% "),""))</f>
        <v/>
      </c>
      <c r="V51" s="87" t="str">
        <f ca="1">IF(J51="","",IF(V$8=1,TEXT(INDIRECT("'"&amp;$K$3&amp;"'!"&amp;V$9&amp;$I51),"000.0"),""))</f>
        <v/>
      </c>
      <c r="W51" s="87" t="str">
        <f ca="1">IF($J51="","",IF(W$8=1,TEXT((INDIRECT("'"&amp;$K$3&amp;"'!"&amp;W$9&amp;$I51)-RHR)/(MHR-RHR)," 00.0% "),""))</f>
        <v/>
      </c>
      <c r="X51" s="87" t="str">
        <f ca="1">IF(J51="","",IF(X$8=1,TEXT(INDIRECT("'"&amp;$K$3&amp;"'!"&amp;X$9&amp;$I51),"000.0"),""))</f>
        <v/>
      </c>
      <c r="Y51" s="87" t="str">
        <f ca="1">IF($J51="","",IF(Y$8=1,TEXT((INDIRECT("'"&amp;$K$3&amp;"'!"&amp;Y$9&amp;$I51)-RHR)/(MHR-RHR)," 00.0% "),""))</f>
        <v/>
      </c>
      <c r="Z51" s="87" t="str">
        <f ca="1">IF(J51="","",IF(Z$8=1,TEXT(INDIRECT("'"&amp;$K$3&amp;"'!"&amp;Z$9&amp;$I51),"00.0"),""))</f>
        <v/>
      </c>
      <c r="AA51" s="87" t="str">
        <f ca="1">IF(J51="","",IF(AA$8=1,TEXT(INDIRECT("'"&amp;$K$3&amp;"'!"&amp;AA$9&amp;$I51),"00.0"),""))</f>
        <v/>
      </c>
      <c r="AB51" s="78" t="str">
        <f>IF(B51="","",IF(AB$8=1,B51,""))</f>
        <v/>
      </c>
      <c r="AC51" s="70"/>
      <c r="AD51" s="70"/>
      <c r="AE51" s="70"/>
      <c r="AF51" s="70"/>
    </row>
    <row r="52" spans="2:32" ht="15.75">
      <c r="B52" s="77"/>
      <c r="D52" s="273" t="str">
        <f t="shared" ca="1" si="25"/>
        <v/>
      </c>
      <c r="E52" s="75"/>
      <c r="F52" s="75"/>
      <c r="I52" s="93">
        <f>I51+1</f>
        <v>49</v>
      </c>
      <c r="J52" s="87" t="str">
        <f ca="1">IF(INDIRECT("'"&amp;$K$3&amp;"'!"&amp;J$9&amp;$I52)=0,"",TEXT(INDIRECT("'"&amp;$K$3&amp;"'!"&amp;J$9&amp;$I52),"00"))</f>
        <v/>
      </c>
      <c r="K52" s="87" t="str">
        <f ca="1">IF(J52="","",IF(K$8=1,TEXT(INDIRECT("'"&amp;$K$3&amp;"'!"&amp;K$9&amp;$I52),"00000"),""))</f>
        <v/>
      </c>
      <c r="L52" s="87" t="str">
        <f ca="1">IF(J52="","",IF(L$8=1,TEXT(IF($B$3="Time",INDIRECT("'"&amp;$K$3&amp;"'!"&amp;L$9&amp;$I52)/60/24,INDIRECT("'"&amp;$K$3&amp;"'!"&amp;L$9&amp;$I52)),"[mm]:ss.0"),""))</f>
        <v/>
      </c>
      <c r="M52" s="87" t="str">
        <f ca="1">IF(J52="","",IF(M$8=1,TEXT(INDIRECT("'"&amp;$K$3&amp;"'!"&amp;M$9&amp;$I52),"00000"),""))</f>
        <v/>
      </c>
      <c r="N52" s="87" t="str">
        <f ca="1">IF(J52="","",IF(N$8=1,TEXT(INDIRECT("'"&amp;$K$3&amp;"'!"&amp;N$9&amp;$I52),"mm:ss.0"),""))</f>
        <v/>
      </c>
      <c r="O52" s="87" t="str">
        <f ca="1">IF(J52="","",IF(O$8=1,TEXT(INDIRECT("'"&amp;$K$3&amp;"'!"&amp;O$9&amp;$I52),"mm:ss.0"),""))</f>
        <v/>
      </c>
      <c r="P52" s="87" t="str">
        <f ca="1">IF(J52="","",IF(P$8=1,TEXT(INDIRECT("'"&amp;$K$3&amp;"'!"&amp;P$9&amp;$I52),"000.0"),""))</f>
        <v/>
      </c>
      <c r="Q52" s="87" t="str">
        <f ca="1">IF(J52="","",IF(Q$8=1,TEXT(INDIRECT("'"&amp;$K$3&amp;"'!"&amp;Q$9&amp;$I52),"0000.0"),""))</f>
        <v/>
      </c>
      <c r="R52" s="87" t="str">
        <f ca="1">IF(J52="","",IF(R$8=1,TEXT(INDIRECT("'"&amp;$K$3&amp;"'!"&amp;R$9&amp;$I52),"00.0"),""))</f>
        <v/>
      </c>
      <c r="S52" s="87" t="str">
        <f ca="1">IF(K52="","",IF(S$8=1,TEXT(INDIRECT("'"&amp;$K$3&amp;"'!"&amp;S$9&amp;$I52)," 0000  "),""))</f>
        <v/>
      </c>
      <c r="T52" s="87" t="str">
        <f ca="1">IF(J52="","",IF(T$8=1,TEXT(INDIRECT("'"&amp;$K$3&amp;"'!"&amp;T$9&amp;$I52),"000.0"),""))</f>
        <v/>
      </c>
      <c r="U52" s="87" t="str">
        <f ca="1">IF($J52="","",IF(U$8=1,TEXT((INDIRECT("'"&amp;$K$3&amp;"'!"&amp;U$9&amp;$I52)-RHR)/(MHR-RHR)," 00.0% "),""))</f>
        <v/>
      </c>
      <c r="V52" s="87" t="str">
        <f ca="1">IF(J52="","",IF(V$8=1,TEXT(INDIRECT("'"&amp;$K$3&amp;"'!"&amp;V$9&amp;$I52),"000.0"),""))</f>
        <v/>
      </c>
      <c r="W52" s="87" t="str">
        <f ca="1">IF($J52="","",IF(W$8=1,TEXT((INDIRECT("'"&amp;$K$3&amp;"'!"&amp;W$9&amp;$I52)-RHR)/(MHR-RHR)," 00.0% "),""))</f>
        <v/>
      </c>
      <c r="X52" s="87" t="str">
        <f ca="1">IF(J52="","",IF(X$8=1,TEXT(INDIRECT("'"&amp;$K$3&amp;"'!"&amp;X$9&amp;$I52),"000.0"),""))</f>
        <v/>
      </c>
      <c r="Y52" s="87" t="str">
        <f ca="1">IF($J52="","",IF(Y$8=1,TEXT((INDIRECT("'"&amp;$K$3&amp;"'!"&amp;Y$9&amp;$I52)-RHR)/(MHR-RHR)," 00.0% "),""))</f>
        <v/>
      </c>
      <c r="Z52" s="87" t="str">
        <f ca="1">IF(J52="","",IF(Z$8=1,TEXT(INDIRECT("'"&amp;$K$3&amp;"'!"&amp;Z$9&amp;$I52),"00.0"),""))</f>
        <v/>
      </c>
      <c r="AA52" s="87" t="str">
        <f ca="1">IF(J52="","",IF(AA$8=1,TEXT(INDIRECT("'"&amp;$K$3&amp;"'!"&amp;AA$9&amp;$I52),"00.0"),""))</f>
        <v/>
      </c>
      <c r="AB52" s="78" t="str">
        <f>IF(B52="","",IF(AB$8=1,B52,""))</f>
        <v/>
      </c>
      <c r="AC52" s="70"/>
      <c r="AD52" s="70"/>
      <c r="AE52" s="70"/>
      <c r="AF52" s="70"/>
    </row>
    <row r="53" spans="2:32" ht="15.75">
      <c r="B53" s="77"/>
      <c r="D53" s="273" t="str">
        <f t="shared" ca="1" si="25"/>
        <v/>
      </c>
      <c r="E53" s="75"/>
      <c r="F53" s="75"/>
      <c r="I53" s="93">
        <f>I52+1</f>
        <v>50</v>
      </c>
      <c r="J53" s="87" t="str">
        <f ca="1">IF(INDIRECT("'"&amp;$K$3&amp;"'!"&amp;J$9&amp;$I53)=0,"",TEXT(INDIRECT("'"&amp;$K$3&amp;"'!"&amp;J$9&amp;$I53),"00"))</f>
        <v/>
      </c>
      <c r="K53" s="87" t="str">
        <f ca="1">IF(J53="","",IF(K$8=1,TEXT(INDIRECT("'"&amp;$K$3&amp;"'!"&amp;K$9&amp;$I53),"00000"),""))</f>
        <v/>
      </c>
      <c r="L53" s="87" t="str">
        <f ca="1">IF(J53="","",IF(L$8=1,TEXT(IF($B$3="Time",INDIRECT("'"&amp;$K$3&amp;"'!"&amp;L$9&amp;$I53)/60/24,INDIRECT("'"&amp;$K$3&amp;"'!"&amp;L$9&amp;$I53)),"[mm]:ss.0"),""))</f>
        <v/>
      </c>
      <c r="M53" s="87" t="str">
        <f ca="1">IF(J53="","",IF(M$8=1,TEXT(INDIRECT("'"&amp;$K$3&amp;"'!"&amp;M$9&amp;$I53),"00000"),""))</f>
        <v/>
      </c>
      <c r="N53" s="87" t="str">
        <f ca="1">IF(J53="","",IF(N$8=1,TEXT(INDIRECT("'"&amp;$K$3&amp;"'!"&amp;N$9&amp;$I53),"mm:ss.0"),""))</f>
        <v/>
      </c>
      <c r="O53" s="87" t="str">
        <f ca="1">IF(J53="","",IF(O$8=1,TEXT(INDIRECT("'"&amp;$K$3&amp;"'!"&amp;O$9&amp;$I53),"mm:ss.0"),""))</f>
        <v/>
      </c>
      <c r="P53" s="87" t="str">
        <f ca="1">IF(J53="","",IF(P$8=1,TEXT(INDIRECT("'"&amp;$K$3&amp;"'!"&amp;P$9&amp;$I53),"000.0"),""))</f>
        <v/>
      </c>
      <c r="Q53" s="87" t="str">
        <f ca="1">IF(J53="","",IF(Q$8=1,TEXT(INDIRECT("'"&amp;$K$3&amp;"'!"&amp;Q$9&amp;$I53),"0000.0"),""))</f>
        <v/>
      </c>
      <c r="R53" s="87" t="str">
        <f ca="1">IF(J53="","",IF(R$8=1,TEXT(INDIRECT("'"&amp;$K$3&amp;"'!"&amp;R$9&amp;$I53),"00.0"),""))</f>
        <v/>
      </c>
      <c r="S53" s="87" t="str">
        <f ca="1">IF(K53="","",IF(S$8=1,TEXT(INDIRECT("'"&amp;$K$3&amp;"'!"&amp;S$9&amp;$I53)," 0000  "),""))</f>
        <v/>
      </c>
      <c r="T53" s="87" t="str">
        <f ca="1">IF(J53="","",IF(T$8=1,TEXT(INDIRECT("'"&amp;$K$3&amp;"'!"&amp;T$9&amp;$I53),"000.0"),""))</f>
        <v/>
      </c>
      <c r="U53" s="87" t="str">
        <f ca="1">IF($J53="","",IF(U$8=1,TEXT((INDIRECT("'"&amp;$K$3&amp;"'!"&amp;U$9&amp;$I53)-RHR)/(MHR-RHR)," 00.0% "),""))</f>
        <v/>
      </c>
      <c r="V53" s="87" t="str">
        <f ca="1">IF(J53="","",IF(V$8=1,TEXT(INDIRECT("'"&amp;$K$3&amp;"'!"&amp;V$9&amp;$I53),"000.0"),""))</f>
        <v/>
      </c>
      <c r="W53" s="87" t="str">
        <f ca="1">IF($J53="","",IF(W$8=1,TEXT((INDIRECT("'"&amp;$K$3&amp;"'!"&amp;W$9&amp;$I53)-RHR)/(MHR-RHR)," 00.0% "),""))</f>
        <v/>
      </c>
      <c r="X53" s="87" t="str">
        <f ca="1">IF(J53="","",IF(X$8=1,TEXT(INDIRECT("'"&amp;$K$3&amp;"'!"&amp;X$9&amp;$I53),"000.0"),""))</f>
        <v/>
      </c>
      <c r="Y53" s="87" t="str">
        <f ca="1">IF($J53="","",IF(Y$8=1,TEXT((INDIRECT("'"&amp;$K$3&amp;"'!"&amp;Y$9&amp;$I53)-RHR)/(MHR-RHR)," 00.0% "),""))</f>
        <v/>
      </c>
      <c r="Z53" s="87" t="str">
        <f ca="1">IF(J53="","",IF(Z$8=1,TEXT(INDIRECT("'"&amp;$K$3&amp;"'!"&amp;Z$9&amp;$I53),"00.0"),""))</f>
        <v/>
      </c>
      <c r="AA53" s="87" t="str">
        <f ca="1">IF(J53="","",IF(AA$8=1,TEXT(INDIRECT("'"&amp;$K$3&amp;"'!"&amp;AA$9&amp;$I53),"00.0"),""))</f>
        <v/>
      </c>
      <c r="AB53" s="78" t="str">
        <f>IF(B53="","",IF(AB$8=1,B53,""))</f>
        <v/>
      </c>
      <c r="AC53" s="70"/>
      <c r="AD53" s="70"/>
      <c r="AE53" s="70"/>
      <c r="AF53" s="70"/>
    </row>
    <row r="54" spans="2:32" ht="15.75">
      <c r="B54" s="77"/>
      <c r="D54" s="273" t="str">
        <f t="shared" ca="1" si="25"/>
        <v/>
      </c>
      <c r="E54" s="75"/>
      <c r="F54" s="75"/>
      <c r="I54" s="93">
        <f>I53+1</f>
        <v>51</v>
      </c>
      <c r="J54" s="87" t="str">
        <f ca="1">IF(INDIRECT("'"&amp;$K$3&amp;"'!"&amp;J$9&amp;$I54)=0,"",TEXT(INDIRECT("'"&amp;$K$3&amp;"'!"&amp;J$9&amp;$I54),"00"))</f>
        <v/>
      </c>
      <c r="K54" s="87" t="str">
        <f ca="1">IF(J54="","",IF(K$8=1,TEXT(INDIRECT("'"&amp;$K$3&amp;"'!"&amp;K$9&amp;$I54),"00000"),""))</f>
        <v/>
      </c>
      <c r="L54" s="87" t="str">
        <f ca="1">IF(J54="","",IF(L$8=1,TEXT(IF($B$3="Time",INDIRECT("'"&amp;$K$3&amp;"'!"&amp;L$9&amp;$I54)/60/24,INDIRECT("'"&amp;$K$3&amp;"'!"&amp;L$9&amp;$I54)),"[mm]:ss.0"),""))</f>
        <v/>
      </c>
      <c r="M54" s="87" t="str">
        <f ca="1">IF(J54="","",IF(M$8=1,TEXT(INDIRECT("'"&amp;$K$3&amp;"'!"&amp;M$9&amp;$I54),"00000"),""))</f>
        <v/>
      </c>
      <c r="N54" s="87" t="str">
        <f ca="1">IF(J54="","",IF(N$8=1,TEXT(INDIRECT("'"&amp;$K$3&amp;"'!"&amp;N$9&amp;$I54),"mm:ss.0"),""))</f>
        <v/>
      </c>
      <c r="O54" s="87" t="str">
        <f ca="1">IF(J54="","",IF(O$8=1,TEXT(INDIRECT("'"&amp;$K$3&amp;"'!"&amp;O$9&amp;$I54),"mm:ss.0"),""))</f>
        <v/>
      </c>
      <c r="P54" s="87" t="str">
        <f ca="1">IF(J54="","",IF(P$8=1,TEXT(INDIRECT("'"&amp;$K$3&amp;"'!"&amp;P$9&amp;$I54),"000.0"),""))</f>
        <v/>
      </c>
      <c r="Q54" s="87" t="str">
        <f ca="1">IF(J54="","",IF(Q$8=1,TEXT(INDIRECT("'"&amp;$K$3&amp;"'!"&amp;Q$9&amp;$I54),"0000.0"),""))</f>
        <v/>
      </c>
      <c r="R54" s="87" t="str">
        <f ca="1">IF(J54="","",IF(R$8=1,TEXT(INDIRECT("'"&amp;$K$3&amp;"'!"&amp;R$9&amp;$I54),"00.0"),""))</f>
        <v/>
      </c>
      <c r="S54" s="87" t="str">
        <f ca="1">IF(K54="","",IF(S$8=1,TEXT(INDIRECT("'"&amp;$K$3&amp;"'!"&amp;S$9&amp;$I54)," 0000  "),""))</f>
        <v/>
      </c>
      <c r="T54" s="87" t="str">
        <f ca="1">IF(J54="","",IF(T$8=1,TEXT(INDIRECT("'"&amp;$K$3&amp;"'!"&amp;T$9&amp;$I54),"000.0"),""))</f>
        <v/>
      </c>
      <c r="U54" s="87" t="str">
        <f ca="1">IF($J54="","",IF(U$8=1,TEXT((INDIRECT("'"&amp;$K$3&amp;"'!"&amp;U$9&amp;$I54)-RHR)/(MHR-RHR)," 00.0% "),""))</f>
        <v/>
      </c>
      <c r="V54" s="87" t="str">
        <f ca="1">IF(J54="","",IF(V$8=1,TEXT(INDIRECT("'"&amp;$K$3&amp;"'!"&amp;V$9&amp;$I54),"000.0"),""))</f>
        <v/>
      </c>
      <c r="W54" s="87" t="str">
        <f ca="1">IF($J54="","",IF(W$8=1,TEXT((INDIRECT("'"&amp;$K$3&amp;"'!"&amp;W$9&amp;$I54)-RHR)/(MHR-RHR)," 00.0% "),""))</f>
        <v/>
      </c>
      <c r="X54" s="87" t="str">
        <f ca="1">IF(J54="","",IF(X$8=1,TEXT(INDIRECT("'"&amp;$K$3&amp;"'!"&amp;X$9&amp;$I54),"000.0"),""))</f>
        <v/>
      </c>
      <c r="Y54" s="87" t="str">
        <f ca="1">IF($J54="","",IF(Y$8=1,TEXT((INDIRECT("'"&amp;$K$3&amp;"'!"&amp;Y$9&amp;$I54)-RHR)/(MHR-RHR)," 00.0% "),""))</f>
        <v/>
      </c>
      <c r="Z54" s="87" t="str">
        <f ca="1">IF(J54="","",IF(Z$8=1,TEXT(INDIRECT("'"&amp;$K$3&amp;"'!"&amp;Z$9&amp;$I54),"00.0"),""))</f>
        <v/>
      </c>
      <c r="AA54" s="87" t="str">
        <f ca="1">IF(J54="","",IF(AA$8=1,TEXT(INDIRECT("'"&amp;$K$3&amp;"'!"&amp;AA$9&amp;$I54),"00.0"),""))</f>
        <v/>
      </c>
      <c r="AB54" s="78" t="str">
        <f>IF(B54="","",IF(AB$8=1,B54,""))</f>
        <v/>
      </c>
      <c r="AC54" s="70"/>
      <c r="AD54" s="70"/>
      <c r="AE54" s="70"/>
      <c r="AF54" s="70"/>
    </row>
    <row r="55" spans="2:32" ht="15.75">
      <c r="B55" s="77"/>
      <c r="D55" s="273" t="str">
        <f t="shared" ca="1" si="25"/>
        <v/>
      </c>
      <c r="E55" s="75"/>
      <c r="F55" s="75"/>
      <c r="I55" s="93">
        <f>I54+1</f>
        <v>52</v>
      </c>
      <c r="J55" s="87" t="str">
        <f ca="1">IF(INDIRECT("'"&amp;$K$3&amp;"'!"&amp;J$9&amp;$I55)=0,"",TEXT(INDIRECT("'"&amp;$K$3&amp;"'!"&amp;J$9&amp;$I55),"00"))</f>
        <v/>
      </c>
      <c r="K55" s="87" t="str">
        <f ca="1">IF(J55="","",IF(K$8=1,TEXT(INDIRECT("'"&amp;$K$3&amp;"'!"&amp;K$9&amp;$I55),"00000"),""))</f>
        <v/>
      </c>
      <c r="L55" s="87" t="str">
        <f ca="1">IF(J55="","",IF(L$8=1,TEXT(IF($B$3="Time",INDIRECT("'"&amp;$K$3&amp;"'!"&amp;L$9&amp;$I55)/60/24,INDIRECT("'"&amp;$K$3&amp;"'!"&amp;L$9&amp;$I55)),"[mm]:ss.0"),""))</f>
        <v/>
      </c>
      <c r="M55" s="87" t="str">
        <f ca="1">IF(J55="","",IF(M$8=1,TEXT(INDIRECT("'"&amp;$K$3&amp;"'!"&amp;M$9&amp;$I55),"00000"),""))</f>
        <v/>
      </c>
      <c r="N55" s="87" t="str">
        <f ca="1">IF(J55="","",IF(N$8=1,TEXT(INDIRECT("'"&amp;$K$3&amp;"'!"&amp;N$9&amp;$I55),"mm:ss.0"),""))</f>
        <v/>
      </c>
      <c r="O55" s="87" t="str">
        <f ca="1">IF(J55="","",IF(O$8=1,TEXT(INDIRECT("'"&amp;$K$3&amp;"'!"&amp;O$9&amp;$I55),"mm:ss.0"),""))</f>
        <v/>
      </c>
      <c r="P55" s="87" t="str">
        <f ca="1">IF(J55="","",IF(P$8=1,TEXT(INDIRECT("'"&amp;$K$3&amp;"'!"&amp;P$9&amp;$I55),"000.0"),""))</f>
        <v/>
      </c>
      <c r="Q55" s="87" t="str">
        <f ca="1">IF(J55="","",IF(Q$8=1,TEXT(INDIRECT("'"&amp;$K$3&amp;"'!"&amp;Q$9&amp;$I55),"0000.0"),""))</f>
        <v/>
      </c>
      <c r="R55" s="87" t="str">
        <f ca="1">IF(J55="","",IF(R$8=1,TEXT(INDIRECT("'"&amp;$K$3&amp;"'!"&amp;R$9&amp;$I55),"00.0"),""))</f>
        <v/>
      </c>
      <c r="S55" s="87" t="str">
        <f ca="1">IF(K55="","",IF(S$8=1,TEXT(INDIRECT("'"&amp;$K$3&amp;"'!"&amp;S$9&amp;$I55)," 0000  "),""))</f>
        <v/>
      </c>
      <c r="T55" s="87" t="str">
        <f ca="1">IF(J55="","",IF(T$8=1,TEXT(INDIRECT("'"&amp;$K$3&amp;"'!"&amp;T$9&amp;$I55),"000.0"),""))</f>
        <v/>
      </c>
      <c r="U55" s="87" t="str">
        <f ca="1">IF($J55="","",IF(U$8=1,TEXT((INDIRECT("'"&amp;$K$3&amp;"'!"&amp;U$9&amp;$I55)-RHR)/(MHR-RHR)," 00.0% "),""))</f>
        <v/>
      </c>
      <c r="V55" s="87" t="str">
        <f ca="1">IF(J55="","",IF(V$8=1,TEXT(INDIRECT("'"&amp;$K$3&amp;"'!"&amp;V$9&amp;$I55),"000.0"),""))</f>
        <v/>
      </c>
      <c r="W55" s="87" t="str">
        <f ca="1">IF($J55="","",IF(W$8=1,TEXT((INDIRECT("'"&amp;$K$3&amp;"'!"&amp;W$9&amp;$I55)-RHR)/(MHR-RHR)," 00.0% "),""))</f>
        <v/>
      </c>
      <c r="X55" s="87" t="str">
        <f ca="1">IF(J55="","",IF(X$8=1,TEXT(INDIRECT("'"&amp;$K$3&amp;"'!"&amp;X$9&amp;$I55),"000.0"),""))</f>
        <v/>
      </c>
      <c r="Y55" s="87" t="str">
        <f ca="1">IF($J55="","",IF(Y$8=1,TEXT((INDIRECT("'"&amp;$K$3&amp;"'!"&amp;Y$9&amp;$I55)-RHR)/(MHR-RHR)," 00.0% "),""))</f>
        <v/>
      </c>
      <c r="Z55" s="87" t="str">
        <f ca="1">IF(J55="","",IF(Z$8=1,TEXT(INDIRECT("'"&amp;$K$3&amp;"'!"&amp;Z$9&amp;$I55),"00.0"),""))</f>
        <v/>
      </c>
      <c r="AA55" s="87" t="str">
        <f ca="1">IF(J55="","",IF(AA$8=1,TEXT(INDIRECT("'"&amp;$K$3&amp;"'!"&amp;AA$9&amp;$I55),"00.0"),""))</f>
        <v/>
      </c>
      <c r="AB55" s="78" t="str">
        <f>IF(B55="","",IF(AB$8=1,B55,""))</f>
        <v/>
      </c>
      <c r="AC55" s="70"/>
      <c r="AD55" s="70"/>
      <c r="AE55" s="70"/>
      <c r="AF55" s="70"/>
    </row>
    <row r="56" spans="2:32" ht="15.75">
      <c r="B56" s="77"/>
      <c r="D56" s="273" t="str">
        <f t="shared" ca="1" si="25"/>
        <v/>
      </c>
      <c r="E56" s="75"/>
      <c r="F56" s="75"/>
      <c r="I56" s="93">
        <f>I55+1</f>
        <v>53</v>
      </c>
      <c r="J56" s="87" t="str">
        <f ca="1">IF(INDIRECT("'"&amp;$K$3&amp;"'!"&amp;J$9&amp;$I56)=0,"",TEXT(INDIRECT("'"&amp;$K$3&amp;"'!"&amp;J$9&amp;$I56),"00"))</f>
        <v/>
      </c>
      <c r="K56" s="87" t="str">
        <f ca="1">IF(J56="","",IF(K$8=1,TEXT(INDIRECT("'"&amp;$K$3&amp;"'!"&amp;K$9&amp;$I56),"00000"),""))</f>
        <v/>
      </c>
      <c r="L56" s="87" t="str">
        <f ca="1">IF(J56="","",IF(L$8=1,TEXT(IF($B$3="Time",INDIRECT("'"&amp;$K$3&amp;"'!"&amp;L$9&amp;$I56)/60/24,INDIRECT("'"&amp;$K$3&amp;"'!"&amp;L$9&amp;$I56)),"[mm]:ss.0"),""))</f>
        <v/>
      </c>
      <c r="M56" s="87" t="str">
        <f ca="1">IF(J56="","",IF(M$8=1,TEXT(INDIRECT("'"&amp;$K$3&amp;"'!"&amp;M$9&amp;$I56),"00000"),""))</f>
        <v/>
      </c>
      <c r="N56" s="87" t="str">
        <f ca="1">IF(J56="","",IF(N$8=1,TEXT(INDIRECT("'"&amp;$K$3&amp;"'!"&amp;N$9&amp;$I56),"mm:ss.0"),""))</f>
        <v/>
      </c>
      <c r="O56" s="87" t="str">
        <f ca="1">IF(J56="","",IF(O$8=1,TEXT(INDIRECT("'"&amp;$K$3&amp;"'!"&amp;O$9&amp;$I56),"mm:ss.0"),""))</f>
        <v/>
      </c>
      <c r="P56" s="87" t="str">
        <f ca="1">IF(J56="","",IF(P$8=1,TEXT(INDIRECT("'"&amp;$K$3&amp;"'!"&amp;P$9&amp;$I56),"000.0"),""))</f>
        <v/>
      </c>
      <c r="Q56" s="87" t="str">
        <f ca="1">IF(J56="","",IF(Q$8=1,TEXT(INDIRECT("'"&amp;$K$3&amp;"'!"&amp;Q$9&amp;$I56),"0000.0"),""))</f>
        <v/>
      </c>
      <c r="R56" s="87" t="str">
        <f ca="1">IF(J56="","",IF(R$8=1,TEXT(INDIRECT("'"&amp;$K$3&amp;"'!"&amp;R$9&amp;$I56),"00.0"),""))</f>
        <v/>
      </c>
      <c r="S56" s="87" t="str">
        <f ca="1">IF(K56="","",IF(S$8=1,TEXT(INDIRECT("'"&amp;$K$3&amp;"'!"&amp;S$9&amp;$I56)," 0000  "),""))</f>
        <v/>
      </c>
      <c r="T56" s="87" t="str">
        <f ca="1">IF(J56="","",IF(T$8=1,TEXT(INDIRECT("'"&amp;$K$3&amp;"'!"&amp;T$9&amp;$I56),"000.0"),""))</f>
        <v/>
      </c>
      <c r="U56" s="87" t="str">
        <f ca="1">IF($J56="","",IF(U$8=1,TEXT((INDIRECT("'"&amp;$K$3&amp;"'!"&amp;U$9&amp;$I56)-RHR)/(MHR-RHR)," 00.0% "),""))</f>
        <v/>
      </c>
      <c r="V56" s="87" t="str">
        <f ca="1">IF(J56="","",IF(V$8=1,TEXT(INDIRECT("'"&amp;$K$3&amp;"'!"&amp;V$9&amp;$I56),"000.0"),""))</f>
        <v/>
      </c>
      <c r="W56" s="87" t="str">
        <f ca="1">IF($J56="","",IF(W$8=1,TEXT((INDIRECT("'"&amp;$K$3&amp;"'!"&amp;W$9&amp;$I56)-RHR)/(MHR-RHR)," 00.0% "),""))</f>
        <v/>
      </c>
      <c r="X56" s="87" t="str">
        <f ca="1">IF(J56="","",IF(X$8=1,TEXT(INDIRECT("'"&amp;$K$3&amp;"'!"&amp;X$9&amp;$I56),"000.0"),""))</f>
        <v/>
      </c>
      <c r="Y56" s="87" t="str">
        <f ca="1">IF($J56="","",IF(Y$8=1,TEXT((INDIRECT("'"&amp;$K$3&amp;"'!"&amp;Y$9&amp;$I56)-RHR)/(MHR-RHR)," 00.0% "),""))</f>
        <v/>
      </c>
      <c r="Z56" s="87" t="str">
        <f ca="1">IF(J56="","",IF(Z$8=1,TEXT(INDIRECT("'"&amp;$K$3&amp;"'!"&amp;Z$9&amp;$I56),"00.0"),""))</f>
        <v/>
      </c>
      <c r="AA56" s="87" t="str">
        <f ca="1">IF(J56="","",IF(AA$8=1,TEXT(INDIRECT("'"&amp;$K$3&amp;"'!"&amp;AA$9&amp;$I56),"00.0"),""))</f>
        <v/>
      </c>
      <c r="AB56" s="78" t="str">
        <f>IF(B56="","",IF(AB$8=1,B56,""))</f>
        <v/>
      </c>
      <c r="AC56" s="70"/>
      <c r="AD56" s="70"/>
      <c r="AE56" s="70"/>
      <c r="AF56" s="70"/>
    </row>
    <row r="57" spans="2:32" ht="15.75">
      <c r="B57" s="77"/>
      <c r="D57" s="273" t="str">
        <f t="shared" ca="1" si="25"/>
        <v/>
      </c>
      <c r="E57" s="75"/>
      <c r="F57" s="75"/>
      <c r="I57" s="93">
        <f>I56+1</f>
        <v>54</v>
      </c>
      <c r="J57" s="87" t="str">
        <f ca="1">IF(INDIRECT("'"&amp;$K$3&amp;"'!"&amp;J$9&amp;$I57)=0,"",TEXT(INDIRECT("'"&amp;$K$3&amp;"'!"&amp;J$9&amp;$I57),"00"))</f>
        <v/>
      </c>
      <c r="K57" s="87" t="str">
        <f ca="1">IF(J57="","",IF(K$8=1,TEXT(INDIRECT("'"&amp;$K$3&amp;"'!"&amp;K$9&amp;$I57),"00000"),""))</f>
        <v/>
      </c>
      <c r="L57" s="87" t="str">
        <f ca="1">IF(J57="","",IF(L$8=1,TEXT(IF($B$3="Time",INDIRECT("'"&amp;$K$3&amp;"'!"&amp;L$9&amp;$I57)/60/24,INDIRECT("'"&amp;$K$3&amp;"'!"&amp;L$9&amp;$I57)),"[mm]:ss.0"),""))</f>
        <v/>
      </c>
      <c r="M57" s="87" t="str">
        <f ca="1">IF(J57="","",IF(M$8=1,TEXT(INDIRECT("'"&amp;$K$3&amp;"'!"&amp;M$9&amp;$I57),"00000"),""))</f>
        <v/>
      </c>
      <c r="N57" s="87" t="str">
        <f ca="1">IF(J57="","",IF(N$8=1,TEXT(INDIRECT("'"&amp;$K$3&amp;"'!"&amp;N$9&amp;$I57),"mm:ss.0"),""))</f>
        <v/>
      </c>
      <c r="O57" s="87" t="str">
        <f ca="1">IF(J57="","",IF(O$8=1,TEXT(INDIRECT("'"&amp;$K$3&amp;"'!"&amp;O$9&amp;$I57),"mm:ss.0"),""))</f>
        <v/>
      </c>
      <c r="P57" s="87" t="str">
        <f ca="1">IF(J57="","",IF(P$8=1,TEXT(INDIRECT("'"&amp;$K$3&amp;"'!"&amp;P$9&amp;$I57),"000.0"),""))</f>
        <v/>
      </c>
      <c r="Q57" s="87" t="str">
        <f ca="1">IF(J57="","",IF(Q$8=1,TEXT(INDIRECT("'"&amp;$K$3&amp;"'!"&amp;Q$9&amp;$I57),"0000.0"),""))</f>
        <v/>
      </c>
      <c r="R57" s="87" t="str">
        <f ca="1">IF(J57="","",IF(R$8=1,TEXT(INDIRECT("'"&amp;$K$3&amp;"'!"&amp;R$9&amp;$I57),"00.0"),""))</f>
        <v/>
      </c>
      <c r="S57" s="87" t="str">
        <f ca="1">IF(K57="","",IF(S$8=1,TEXT(INDIRECT("'"&amp;$K$3&amp;"'!"&amp;S$9&amp;$I57)," 0000  "),""))</f>
        <v/>
      </c>
      <c r="T57" s="87" t="str">
        <f ca="1">IF(J57="","",IF(T$8=1,TEXT(INDIRECT("'"&amp;$K$3&amp;"'!"&amp;T$9&amp;$I57),"000.0"),""))</f>
        <v/>
      </c>
      <c r="U57" s="87" t="str">
        <f ca="1">IF($J57="","",IF(U$8=1,TEXT((INDIRECT("'"&amp;$K$3&amp;"'!"&amp;U$9&amp;$I57)-RHR)/(MHR-RHR)," 00.0% "),""))</f>
        <v/>
      </c>
      <c r="V57" s="87" t="str">
        <f ca="1">IF(J57="","",IF(V$8=1,TEXT(INDIRECT("'"&amp;$K$3&amp;"'!"&amp;V$9&amp;$I57),"000.0"),""))</f>
        <v/>
      </c>
      <c r="W57" s="87" t="str">
        <f ca="1">IF($J57="","",IF(W$8=1,TEXT((INDIRECT("'"&amp;$K$3&amp;"'!"&amp;W$9&amp;$I57)-RHR)/(MHR-RHR)," 00.0% "),""))</f>
        <v/>
      </c>
      <c r="X57" s="87" t="str">
        <f ca="1">IF(J57="","",IF(X$8=1,TEXT(INDIRECT("'"&amp;$K$3&amp;"'!"&amp;X$9&amp;$I57),"000.0"),""))</f>
        <v/>
      </c>
      <c r="Y57" s="87" t="str">
        <f ca="1">IF($J57="","",IF(Y$8=1,TEXT((INDIRECT("'"&amp;$K$3&amp;"'!"&amp;Y$9&amp;$I57)-RHR)/(MHR-RHR)," 00.0% "),""))</f>
        <v/>
      </c>
      <c r="Z57" s="87" t="str">
        <f ca="1">IF(J57="","",IF(Z$8=1,TEXT(INDIRECT("'"&amp;$K$3&amp;"'!"&amp;Z$9&amp;$I57),"00.0"),""))</f>
        <v/>
      </c>
      <c r="AA57" s="87" t="str">
        <f ca="1">IF(J57="","",IF(AA$8=1,TEXT(INDIRECT("'"&amp;$K$3&amp;"'!"&amp;AA$9&amp;$I57),"00.0"),""))</f>
        <v/>
      </c>
      <c r="AB57" s="78" t="str">
        <f>IF(B57="","",IF(AB$8=1,B57,""))</f>
        <v/>
      </c>
      <c r="AC57" s="70"/>
      <c r="AD57" s="70"/>
      <c r="AE57" s="70"/>
      <c r="AF57" s="70"/>
    </row>
    <row r="58" spans="2:32" ht="15.75">
      <c r="B58" s="77"/>
      <c r="D58" s="273" t="str">
        <f t="shared" ca="1" si="25"/>
        <v/>
      </c>
      <c r="E58" s="75"/>
      <c r="F58" s="75"/>
      <c r="I58" s="93">
        <f>I57+1</f>
        <v>55</v>
      </c>
      <c r="J58" s="87" t="str">
        <f ca="1">IF(INDIRECT("'"&amp;$K$3&amp;"'!"&amp;J$9&amp;$I58)=0,"",TEXT(INDIRECT("'"&amp;$K$3&amp;"'!"&amp;J$9&amp;$I58),"00"))</f>
        <v/>
      </c>
      <c r="K58" s="87" t="str">
        <f ca="1">IF(J58="","",IF(K$8=1,TEXT(INDIRECT("'"&amp;$K$3&amp;"'!"&amp;K$9&amp;$I58),"00000"),""))</f>
        <v/>
      </c>
      <c r="L58" s="87" t="str">
        <f ca="1">IF(J58="","",IF(L$8=1,TEXT(IF($B$3="Time",INDIRECT("'"&amp;$K$3&amp;"'!"&amp;L$9&amp;$I58)/60/24,INDIRECT("'"&amp;$K$3&amp;"'!"&amp;L$9&amp;$I58)),"[mm]:ss.0"),""))</f>
        <v/>
      </c>
      <c r="M58" s="87" t="str">
        <f ca="1">IF(J58="","",IF(M$8=1,TEXT(INDIRECT("'"&amp;$K$3&amp;"'!"&amp;M$9&amp;$I58),"00000"),""))</f>
        <v/>
      </c>
      <c r="N58" s="87" t="str">
        <f ca="1">IF(J58="","",IF(N$8=1,TEXT(INDIRECT("'"&amp;$K$3&amp;"'!"&amp;N$9&amp;$I58),"mm:ss.0"),""))</f>
        <v/>
      </c>
      <c r="O58" s="87" t="str">
        <f ca="1">IF(J58="","",IF(O$8=1,TEXT(INDIRECT("'"&amp;$K$3&amp;"'!"&amp;O$9&amp;$I58),"mm:ss.0"),""))</f>
        <v/>
      </c>
      <c r="P58" s="87" t="str">
        <f ca="1">IF(J58="","",IF(P$8=1,TEXT(INDIRECT("'"&amp;$K$3&amp;"'!"&amp;P$9&amp;$I58),"000.0"),""))</f>
        <v/>
      </c>
      <c r="Q58" s="87" t="str">
        <f ca="1">IF(J58="","",IF(Q$8=1,TEXT(INDIRECT("'"&amp;$K$3&amp;"'!"&amp;Q$9&amp;$I58),"0000.0"),""))</f>
        <v/>
      </c>
      <c r="R58" s="87" t="str">
        <f ca="1">IF(J58="","",IF(R$8=1,TEXT(INDIRECT("'"&amp;$K$3&amp;"'!"&amp;R$9&amp;$I58),"00.0"),""))</f>
        <v/>
      </c>
      <c r="S58" s="87" t="str">
        <f ca="1">IF(K58="","",IF(S$8=1,TEXT(INDIRECT("'"&amp;$K$3&amp;"'!"&amp;S$9&amp;$I58)," 0000  "),""))</f>
        <v/>
      </c>
      <c r="T58" s="87" t="str">
        <f ca="1">IF(J58="","",IF(T$8=1,TEXT(INDIRECT("'"&amp;$K$3&amp;"'!"&amp;T$9&amp;$I58),"000.0"),""))</f>
        <v/>
      </c>
      <c r="U58" s="87" t="str">
        <f ca="1">IF($J58="","",IF(U$8=1,TEXT((INDIRECT("'"&amp;$K$3&amp;"'!"&amp;U$9&amp;$I58)-RHR)/(MHR-RHR)," 00.0% "),""))</f>
        <v/>
      </c>
      <c r="V58" s="87" t="str">
        <f ca="1">IF(J58="","",IF(V$8=1,TEXT(INDIRECT("'"&amp;$K$3&amp;"'!"&amp;V$9&amp;$I58),"000.0"),""))</f>
        <v/>
      </c>
      <c r="W58" s="87" t="str">
        <f ca="1">IF($J58="","",IF(W$8=1,TEXT((INDIRECT("'"&amp;$K$3&amp;"'!"&amp;W$9&amp;$I58)-RHR)/(MHR-RHR)," 00.0% "),""))</f>
        <v/>
      </c>
      <c r="X58" s="87" t="str">
        <f ca="1">IF(J58="","",IF(X$8=1,TEXT(INDIRECT("'"&amp;$K$3&amp;"'!"&amp;X$9&amp;$I58),"000.0"),""))</f>
        <v/>
      </c>
      <c r="Y58" s="87" t="str">
        <f ca="1">IF($J58="","",IF(Y$8=1,TEXT((INDIRECT("'"&amp;$K$3&amp;"'!"&amp;Y$9&amp;$I58)-RHR)/(MHR-RHR)," 00.0% "),""))</f>
        <v/>
      </c>
      <c r="Z58" s="87" t="str">
        <f ca="1">IF(J58="","",IF(Z$8=1,TEXT(INDIRECT("'"&amp;$K$3&amp;"'!"&amp;Z$9&amp;$I58),"00.0"),""))</f>
        <v/>
      </c>
      <c r="AA58" s="87" t="str">
        <f ca="1">IF(J58="","",IF(AA$8=1,TEXT(INDIRECT("'"&amp;$K$3&amp;"'!"&amp;AA$9&amp;$I58),"00.0"),""))</f>
        <v/>
      </c>
      <c r="AB58" s="78" t="str">
        <f>IF(B58="","",IF(AB$8=1,B58,""))</f>
        <v/>
      </c>
      <c r="AC58" s="70"/>
      <c r="AD58" s="70"/>
      <c r="AE58" s="70"/>
      <c r="AF58" s="70"/>
    </row>
    <row r="59" spans="2:32" ht="15.75">
      <c r="B59" s="77"/>
      <c r="D59" s="273" t="str">
        <f t="shared" ca="1" si="25"/>
        <v/>
      </c>
      <c r="E59" s="75"/>
      <c r="F59" s="75"/>
      <c r="I59" s="93">
        <f>I58+1</f>
        <v>56</v>
      </c>
      <c r="J59" s="87" t="str">
        <f ca="1">IF(INDIRECT("'"&amp;$K$3&amp;"'!"&amp;J$9&amp;$I59)=0,"",TEXT(INDIRECT("'"&amp;$K$3&amp;"'!"&amp;J$9&amp;$I59),"00"))</f>
        <v/>
      </c>
      <c r="K59" s="87" t="str">
        <f ca="1">IF(J59="","",IF(K$8=1,TEXT(INDIRECT("'"&amp;$K$3&amp;"'!"&amp;K$9&amp;$I59),"00000"),""))</f>
        <v/>
      </c>
      <c r="L59" s="87" t="str">
        <f ca="1">IF(J59="","",IF(L$8=1,TEXT(IF($B$3="Time",INDIRECT("'"&amp;$K$3&amp;"'!"&amp;L$9&amp;$I59)/60/24,INDIRECT("'"&amp;$K$3&amp;"'!"&amp;L$9&amp;$I59)),"[mm]:ss.0"),""))</f>
        <v/>
      </c>
      <c r="M59" s="87" t="str">
        <f ca="1">IF(J59="","",IF(M$8=1,TEXT(INDIRECT("'"&amp;$K$3&amp;"'!"&amp;M$9&amp;$I59),"00000"),""))</f>
        <v/>
      </c>
      <c r="N59" s="87" t="str">
        <f ca="1">IF(J59="","",IF(N$8=1,TEXT(INDIRECT("'"&amp;$K$3&amp;"'!"&amp;N$9&amp;$I59),"mm:ss.0"),""))</f>
        <v/>
      </c>
      <c r="O59" s="87" t="str">
        <f ca="1">IF(J59="","",IF(O$8=1,TEXT(INDIRECT("'"&amp;$K$3&amp;"'!"&amp;O$9&amp;$I59),"mm:ss.0"),""))</f>
        <v/>
      </c>
      <c r="P59" s="87" t="str">
        <f ca="1">IF(J59="","",IF(P$8=1,TEXT(INDIRECT("'"&amp;$K$3&amp;"'!"&amp;P$9&amp;$I59),"000.0"),""))</f>
        <v/>
      </c>
      <c r="Q59" s="87" t="str">
        <f ca="1">IF(J59="","",IF(Q$8=1,TEXT(INDIRECT("'"&amp;$K$3&amp;"'!"&amp;Q$9&amp;$I59),"0000.0"),""))</f>
        <v/>
      </c>
      <c r="R59" s="87" t="str">
        <f ca="1">IF(J59="","",IF(R$8=1,TEXT(INDIRECT("'"&amp;$K$3&amp;"'!"&amp;R$9&amp;$I59),"00.0"),""))</f>
        <v/>
      </c>
      <c r="S59" s="87" t="str">
        <f ca="1">IF(K59="","",IF(S$8=1,TEXT(INDIRECT("'"&amp;$K$3&amp;"'!"&amp;S$9&amp;$I59)," 0000  "),""))</f>
        <v/>
      </c>
      <c r="T59" s="87" t="str">
        <f ca="1">IF(J59="","",IF(T$8=1,TEXT(INDIRECT("'"&amp;$K$3&amp;"'!"&amp;T$9&amp;$I59),"000.0"),""))</f>
        <v/>
      </c>
      <c r="U59" s="87" t="str">
        <f ca="1">IF($J59="","",IF(U$8=1,TEXT((INDIRECT("'"&amp;$K$3&amp;"'!"&amp;U$9&amp;$I59)-RHR)/(MHR-RHR)," 00.0% "),""))</f>
        <v/>
      </c>
      <c r="V59" s="87" t="str">
        <f ca="1">IF(J59="","",IF(V$8=1,TEXT(INDIRECT("'"&amp;$K$3&amp;"'!"&amp;V$9&amp;$I59),"000.0"),""))</f>
        <v/>
      </c>
      <c r="W59" s="87" t="str">
        <f ca="1">IF($J59="","",IF(W$8=1,TEXT((INDIRECT("'"&amp;$K$3&amp;"'!"&amp;W$9&amp;$I59)-RHR)/(MHR-RHR)," 00.0% "),""))</f>
        <v/>
      </c>
      <c r="X59" s="87" t="str">
        <f ca="1">IF(J59="","",IF(X$8=1,TEXT(INDIRECT("'"&amp;$K$3&amp;"'!"&amp;X$9&amp;$I59),"000.0"),""))</f>
        <v/>
      </c>
      <c r="Y59" s="87" t="str">
        <f ca="1">IF($J59="","",IF(Y$8=1,TEXT((INDIRECT("'"&amp;$K$3&amp;"'!"&amp;Y$9&amp;$I59)-RHR)/(MHR-RHR)," 00.0% "),""))</f>
        <v/>
      </c>
      <c r="Z59" s="87" t="str">
        <f ca="1">IF(J59="","",IF(Z$8=1,TEXT(INDIRECT("'"&amp;$K$3&amp;"'!"&amp;Z$9&amp;$I59),"00.0"),""))</f>
        <v/>
      </c>
      <c r="AA59" s="87" t="str">
        <f ca="1">IF(J59="","",IF(AA$8=1,TEXT(INDIRECT("'"&amp;$K$3&amp;"'!"&amp;AA$9&amp;$I59),"00.0"),""))</f>
        <v/>
      </c>
      <c r="AB59" s="78" t="str">
        <f>IF(B59="","",IF(AB$8=1,B59,""))</f>
        <v/>
      </c>
      <c r="AC59" s="70"/>
      <c r="AD59" s="70"/>
      <c r="AE59" s="70"/>
      <c r="AF59" s="70"/>
    </row>
    <row r="60" spans="2:32" ht="15.75">
      <c r="B60" s="77"/>
      <c r="D60" s="273" t="str">
        <f t="shared" ca="1" si="25"/>
        <v/>
      </c>
      <c r="E60" s="75"/>
      <c r="F60" s="75"/>
      <c r="I60" s="93">
        <f>I59+1</f>
        <v>57</v>
      </c>
      <c r="J60" s="87" t="str">
        <f ca="1">IF(INDIRECT("'"&amp;$K$3&amp;"'!"&amp;J$9&amp;$I60)=0,"",TEXT(INDIRECT("'"&amp;$K$3&amp;"'!"&amp;J$9&amp;$I60),"00"))</f>
        <v/>
      </c>
      <c r="K60" s="87" t="str">
        <f ca="1">IF(J60="","",IF(K$8=1,TEXT(INDIRECT("'"&amp;$K$3&amp;"'!"&amp;K$9&amp;$I60),"00000"),""))</f>
        <v/>
      </c>
      <c r="L60" s="87" t="str">
        <f ca="1">IF(J60="","",IF(L$8=1,TEXT(IF($B$3="Time",INDIRECT("'"&amp;$K$3&amp;"'!"&amp;L$9&amp;$I60)/60/24,INDIRECT("'"&amp;$K$3&amp;"'!"&amp;L$9&amp;$I60)),"[mm]:ss.0"),""))</f>
        <v/>
      </c>
      <c r="M60" s="87" t="str">
        <f ca="1">IF(J60="","",IF(M$8=1,TEXT(INDIRECT("'"&amp;$K$3&amp;"'!"&amp;M$9&amp;$I60),"00000"),""))</f>
        <v/>
      </c>
      <c r="N60" s="87" t="str">
        <f ca="1">IF(J60="","",IF(N$8=1,TEXT(INDIRECT("'"&amp;$K$3&amp;"'!"&amp;N$9&amp;$I60),"mm:ss.0"),""))</f>
        <v/>
      </c>
      <c r="O60" s="87" t="str">
        <f ca="1">IF(J60="","",IF(O$8=1,TEXT(INDIRECT("'"&amp;$K$3&amp;"'!"&amp;O$9&amp;$I60),"mm:ss.0"),""))</f>
        <v/>
      </c>
      <c r="P60" s="87" t="str">
        <f ca="1">IF(J60="","",IF(P$8=1,TEXT(INDIRECT("'"&amp;$K$3&amp;"'!"&amp;P$9&amp;$I60),"000.0"),""))</f>
        <v/>
      </c>
      <c r="Q60" s="87" t="str">
        <f ca="1">IF(J60="","",IF(Q$8=1,TEXT(INDIRECT("'"&amp;$K$3&amp;"'!"&amp;Q$9&amp;$I60),"0000.0"),""))</f>
        <v/>
      </c>
      <c r="R60" s="87" t="str">
        <f ca="1">IF(J60="","",IF(R$8=1,TEXT(INDIRECT("'"&amp;$K$3&amp;"'!"&amp;R$9&amp;$I60),"00.0"),""))</f>
        <v/>
      </c>
      <c r="S60" s="87" t="str">
        <f ca="1">IF(K60="","",IF(S$8=1,TEXT(INDIRECT("'"&amp;$K$3&amp;"'!"&amp;S$9&amp;$I60)," 0000  "),""))</f>
        <v/>
      </c>
      <c r="T60" s="87" t="str">
        <f ca="1">IF(J60="","",IF(T$8=1,TEXT(INDIRECT("'"&amp;$K$3&amp;"'!"&amp;T$9&amp;$I60),"000.0"),""))</f>
        <v/>
      </c>
      <c r="U60" s="87" t="str">
        <f ca="1">IF($J60="","",IF(U$8=1,TEXT((INDIRECT("'"&amp;$K$3&amp;"'!"&amp;U$9&amp;$I60)-RHR)/(MHR-RHR)," 00.0% "),""))</f>
        <v/>
      </c>
      <c r="V60" s="87" t="str">
        <f ca="1">IF(J60="","",IF(V$8=1,TEXT(INDIRECT("'"&amp;$K$3&amp;"'!"&amp;V$9&amp;$I60),"000.0"),""))</f>
        <v/>
      </c>
      <c r="W60" s="87" t="str">
        <f ca="1">IF($J60="","",IF(W$8=1,TEXT((INDIRECT("'"&amp;$K$3&amp;"'!"&amp;W$9&amp;$I60)-RHR)/(MHR-RHR)," 00.0% "),""))</f>
        <v/>
      </c>
      <c r="X60" s="87" t="str">
        <f ca="1">IF(J60="","",IF(X$8=1,TEXT(INDIRECT("'"&amp;$K$3&amp;"'!"&amp;X$9&amp;$I60),"000.0"),""))</f>
        <v/>
      </c>
      <c r="Y60" s="87" t="str">
        <f ca="1">IF($J60="","",IF(Y$8=1,TEXT((INDIRECT("'"&amp;$K$3&amp;"'!"&amp;Y$9&amp;$I60)-RHR)/(MHR-RHR)," 00.0% "),""))</f>
        <v/>
      </c>
      <c r="Z60" s="87" t="str">
        <f ca="1">IF(J60="","",IF(Z$8=1,TEXT(INDIRECT("'"&amp;$K$3&amp;"'!"&amp;Z$9&amp;$I60),"00.0"),""))</f>
        <v/>
      </c>
      <c r="AA60" s="87" t="str">
        <f ca="1">IF(J60="","",IF(AA$8=1,TEXT(INDIRECT("'"&amp;$K$3&amp;"'!"&amp;AA$9&amp;$I60),"00.0"),""))</f>
        <v/>
      </c>
      <c r="AB60" s="78" t="str">
        <f>IF(B60="","",IF(AB$8=1,B60,""))</f>
        <v/>
      </c>
      <c r="AC60" s="70"/>
      <c r="AD60" s="70"/>
      <c r="AE60" s="70"/>
      <c r="AF60" s="70"/>
    </row>
    <row r="61" spans="2:32" ht="15.75">
      <c r="B61" s="77"/>
      <c r="D61" s="273" t="str">
        <f t="shared" ca="1" si="25"/>
        <v/>
      </c>
      <c r="E61" s="75"/>
      <c r="F61" s="75"/>
      <c r="I61" s="93">
        <f>I60+1</f>
        <v>58</v>
      </c>
      <c r="J61" s="87" t="str">
        <f ca="1">IF(INDIRECT("'"&amp;$K$3&amp;"'!"&amp;J$9&amp;$I61)=0,"",TEXT(INDIRECT("'"&amp;$K$3&amp;"'!"&amp;J$9&amp;$I61),"00"))</f>
        <v/>
      </c>
      <c r="K61" s="87" t="str">
        <f ca="1">IF(J61="","",IF(K$8=1,TEXT(INDIRECT("'"&amp;$K$3&amp;"'!"&amp;K$9&amp;$I61),"00000"),""))</f>
        <v/>
      </c>
      <c r="L61" s="87" t="str">
        <f ca="1">IF(J61="","",IF(L$8=1,TEXT(IF($B$3="Time",INDIRECT("'"&amp;$K$3&amp;"'!"&amp;L$9&amp;$I61)/60/24,INDIRECT("'"&amp;$K$3&amp;"'!"&amp;L$9&amp;$I61)),"[mm]:ss.0"),""))</f>
        <v/>
      </c>
      <c r="M61" s="87" t="str">
        <f ca="1">IF(J61="","",IF(M$8=1,TEXT(INDIRECT("'"&amp;$K$3&amp;"'!"&amp;M$9&amp;$I61),"00000"),""))</f>
        <v/>
      </c>
      <c r="N61" s="87" t="str">
        <f ca="1">IF(J61="","",IF(N$8=1,TEXT(INDIRECT("'"&amp;$K$3&amp;"'!"&amp;N$9&amp;$I61),"mm:ss.0"),""))</f>
        <v/>
      </c>
      <c r="O61" s="87" t="str">
        <f ca="1">IF(J61="","",IF(O$8=1,TEXT(INDIRECT("'"&amp;$K$3&amp;"'!"&amp;O$9&amp;$I61),"mm:ss.0"),""))</f>
        <v/>
      </c>
      <c r="P61" s="87" t="str">
        <f ca="1">IF(J61="","",IF(P$8=1,TEXT(INDIRECT("'"&amp;$K$3&amp;"'!"&amp;P$9&amp;$I61),"000.0"),""))</f>
        <v/>
      </c>
      <c r="Q61" s="87" t="str">
        <f ca="1">IF(J61="","",IF(Q$8=1,TEXT(INDIRECT("'"&amp;$K$3&amp;"'!"&amp;Q$9&amp;$I61),"0000.0"),""))</f>
        <v/>
      </c>
      <c r="R61" s="87" t="str">
        <f ca="1">IF(J61="","",IF(R$8=1,TEXT(INDIRECT("'"&amp;$K$3&amp;"'!"&amp;R$9&amp;$I61),"00.0"),""))</f>
        <v/>
      </c>
      <c r="S61" s="87" t="str">
        <f ca="1">IF(K61="","",IF(S$8=1,TEXT(INDIRECT("'"&amp;$K$3&amp;"'!"&amp;S$9&amp;$I61)," 0000  "),""))</f>
        <v/>
      </c>
      <c r="T61" s="87" t="str">
        <f ca="1">IF(J61="","",IF(T$8=1,TEXT(INDIRECT("'"&amp;$K$3&amp;"'!"&amp;T$9&amp;$I61),"000.0"),""))</f>
        <v/>
      </c>
      <c r="U61" s="87" t="str">
        <f ca="1">IF($J61="","",IF(U$8=1,TEXT((INDIRECT("'"&amp;$K$3&amp;"'!"&amp;U$9&amp;$I61)-RHR)/(MHR-RHR)," 00.0% "),""))</f>
        <v/>
      </c>
      <c r="V61" s="87" t="str">
        <f ca="1">IF(J61="","",IF(V$8=1,TEXT(INDIRECT("'"&amp;$K$3&amp;"'!"&amp;V$9&amp;$I61),"000.0"),""))</f>
        <v/>
      </c>
      <c r="W61" s="87" t="str">
        <f ca="1">IF($J61="","",IF(W$8=1,TEXT((INDIRECT("'"&amp;$K$3&amp;"'!"&amp;W$9&amp;$I61)-RHR)/(MHR-RHR)," 00.0% "),""))</f>
        <v/>
      </c>
      <c r="X61" s="87" t="str">
        <f ca="1">IF(J61="","",IF(X$8=1,TEXT(INDIRECT("'"&amp;$K$3&amp;"'!"&amp;X$9&amp;$I61),"000.0"),""))</f>
        <v/>
      </c>
      <c r="Y61" s="87" t="str">
        <f ca="1">IF($J61="","",IF(Y$8=1,TEXT((INDIRECT("'"&amp;$K$3&amp;"'!"&amp;Y$9&amp;$I61)-RHR)/(MHR-RHR)," 00.0% "),""))</f>
        <v/>
      </c>
      <c r="Z61" s="87" t="str">
        <f ca="1">IF(J61="","",IF(Z$8=1,TEXT(INDIRECT("'"&amp;$K$3&amp;"'!"&amp;Z$9&amp;$I61),"00.0"),""))</f>
        <v/>
      </c>
      <c r="AA61" s="87" t="str">
        <f ca="1">IF(J61="","",IF(AA$8=1,TEXT(INDIRECT("'"&amp;$K$3&amp;"'!"&amp;AA$9&amp;$I61),"00.0"),""))</f>
        <v/>
      </c>
      <c r="AB61" s="78" t="str">
        <f>IF(B61="","",IF(AB$8=1,B61,""))</f>
        <v/>
      </c>
      <c r="AC61" s="70"/>
      <c r="AD61" s="70"/>
      <c r="AE61" s="70"/>
      <c r="AF61" s="70"/>
    </row>
    <row r="62" spans="2:32" ht="15.75">
      <c r="B62" s="77"/>
      <c r="D62" s="273" t="str">
        <f t="shared" ca="1" si="25"/>
        <v/>
      </c>
      <c r="E62" s="75"/>
      <c r="F62" s="75"/>
      <c r="I62" s="93">
        <f>I61+1</f>
        <v>59</v>
      </c>
      <c r="J62" s="87" t="str">
        <f ca="1">IF(INDIRECT("'"&amp;$K$3&amp;"'!"&amp;J$9&amp;$I62)=0,"",TEXT(INDIRECT("'"&amp;$K$3&amp;"'!"&amp;J$9&amp;$I62),"00"))</f>
        <v/>
      </c>
      <c r="K62" s="87" t="str">
        <f ca="1">IF(J62="","",IF(K$8=1,TEXT(INDIRECT("'"&amp;$K$3&amp;"'!"&amp;K$9&amp;$I62),"00000"),""))</f>
        <v/>
      </c>
      <c r="L62" s="87" t="str">
        <f ca="1">IF(J62="","",IF(L$8=1,TEXT(IF($B$3="Time",INDIRECT("'"&amp;$K$3&amp;"'!"&amp;L$9&amp;$I62)/60/24,INDIRECT("'"&amp;$K$3&amp;"'!"&amp;L$9&amp;$I62)),"[mm]:ss.0"),""))</f>
        <v/>
      </c>
      <c r="M62" s="87" t="str">
        <f ca="1">IF(J62="","",IF(M$8=1,TEXT(INDIRECT("'"&amp;$K$3&amp;"'!"&amp;M$9&amp;$I62),"00000"),""))</f>
        <v/>
      </c>
      <c r="N62" s="87" t="str">
        <f ca="1">IF(J62="","",IF(N$8=1,TEXT(INDIRECT("'"&amp;$K$3&amp;"'!"&amp;N$9&amp;$I62),"mm:ss.0"),""))</f>
        <v/>
      </c>
      <c r="O62" s="87" t="str">
        <f ca="1">IF(J62="","",IF(O$8=1,TEXT(INDIRECT("'"&amp;$K$3&amp;"'!"&amp;O$9&amp;$I62),"mm:ss.0"),""))</f>
        <v/>
      </c>
      <c r="P62" s="87" t="str">
        <f ca="1">IF(J62="","",IF(P$8=1,TEXT(INDIRECT("'"&amp;$K$3&amp;"'!"&amp;P$9&amp;$I62),"000.0"),""))</f>
        <v/>
      </c>
      <c r="Q62" s="87" t="str">
        <f ca="1">IF(J62="","",IF(Q$8=1,TEXT(INDIRECT("'"&amp;$K$3&amp;"'!"&amp;Q$9&amp;$I62),"0000.0"),""))</f>
        <v/>
      </c>
      <c r="R62" s="87" t="str">
        <f ca="1">IF(J62="","",IF(R$8=1,TEXT(INDIRECT("'"&amp;$K$3&amp;"'!"&amp;R$9&amp;$I62),"00.0"),""))</f>
        <v/>
      </c>
      <c r="S62" s="87" t="str">
        <f ca="1">IF(K62="","",IF(S$8=1,TEXT(INDIRECT("'"&amp;$K$3&amp;"'!"&amp;S$9&amp;$I62)," 0000  "),""))</f>
        <v/>
      </c>
      <c r="T62" s="87" t="str">
        <f ca="1">IF(J62="","",IF(T$8=1,TEXT(INDIRECT("'"&amp;$K$3&amp;"'!"&amp;T$9&amp;$I62),"000.0"),""))</f>
        <v/>
      </c>
      <c r="U62" s="87" t="str">
        <f ca="1">IF($J62="","",IF(U$8=1,TEXT((INDIRECT("'"&amp;$K$3&amp;"'!"&amp;U$9&amp;$I62)-RHR)/(MHR-RHR)," 00.0% "),""))</f>
        <v/>
      </c>
      <c r="V62" s="87" t="str">
        <f ca="1">IF(J62="","",IF(V$8=1,TEXT(INDIRECT("'"&amp;$K$3&amp;"'!"&amp;V$9&amp;$I62),"000.0"),""))</f>
        <v/>
      </c>
      <c r="W62" s="87" t="str">
        <f ca="1">IF($J62="","",IF(W$8=1,TEXT((INDIRECT("'"&amp;$K$3&amp;"'!"&amp;W$9&amp;$I62)-RHR)/(MHR-RHR)," 00.0% "),""))</f>
        <v/>
      </c>
      <c r="X62" s="87" t="str">
        <f ca="1">IF(J62="","",IF(X$8=1,TEXT(INDIRECT("'"&amp;$K$3&amp;"'!"&amp;X$9&amp;$I62),"000.0"),""))</f>
        <v/>
      </c>
      <c r="Y62" s="87" t="str">
        <f ca="1">IF($J62="","",IF(Y$8=1,TEXT((INDIRECT("'"&amp;$K$3&amp;"'!"&amp;Y$9&amp;$I62)-RHR)/(MHR-RHR)," 00.0% "),""))</f>
        <v/>
      </c>
      <c r="Z62" s="87" t="str">
        <f ca="1">IF(J62="","",IF(Z$8=1,TEXT(INDIRECT("'"&amp;$K$3&amp;"'!"&amp;Z$9&amp;$I62),"00.0"),""))</f>
        <v/>
      </c>
      <c r="AA62" s="87" t="str">
        <f ca="1">IF(J62="","",IF(AA$8=1,TEXT(INDIRECT("'"&amp;$K$3&amp;"'!"&amp;AA$9&amp;$I62),"00.0"),""))</f>
        <v/>
      </c>
      <c r="AB62" s="78" t="str">
        <f>IF(B62="","",IF(AB$8=1,B62,""))</f>
        <v/>
      </c>
      <c r="AC62" s="70"/>
      <c r="AD62" s="70"/>
      <c r="AE62" s="70"/>
      <c r="AF62" s="70"/>
    </row>
    <row r="63" spans="2:32" ht="15.75">
      <c r="B63" s="77"/>
      <c r="D63" s="273" t="str">
        <f t="shared" ca="1" si="25"/>
        <v/>
      </c>
      <c r="E63" s="75"/>
      <c r="F63" s="75"/>
      <c r="I63" s="93">
        <f>I62+1</f>
        <v>60</v>
      </c>
      <c r="J63" s="87" t="str">
        <f ca="1">IF(INDIRECT("'"&amp;$K$3&amp;"'!"&amp;J$9&amp;$I63)=0,"",TEXT(INDIRECT("'"&amp;$K$3&amp;"'!"&amp;J$9&amp;$I63),"00"))</f>
        <v/>
      </c>
      <c r="K63" s="87" t="str">
        <f ca="1">IF(J63="","",IF(K$8=1,TEXT(INDIRECT("'"&amp;$K$3&amp;"'!"&amp;K$9&amp;$I63),"00000"),""))</f>
        <v/>
      </c>
      <c r="L63" s="87" t="str">
        <f ca="1">IF(J63="","",IF(L$8=1,TEXT(IF($B$3="Time",INDIRECT("'"&amp;$K$3&amp;"'!"&amp;L$9&amp;$I63)/60/24,INDIRECT("'"&amp;$K$3&amp;"'!"&amp;L$9&amp;$I63)),"[mm]:ss.0"),""))</f>
        <v/>
      </c>
      <c r="M63" s="87" t="str">
        <f ca="1">IF(J63="","",IF(M$8=1,TEXT(INDIRECT("'"&amp;$K$3&amp;"'!"&amp;M$9&amp;$I63),"00000"),""))</f>
        <v/>
      </c>
      <c r="N63" s="87" t="str">
        <f ca="1">IF(J63="","",IF(N$8=1,TEXT(INDIRECT("'"&amp;$K$3&amp;"'!"&amp;N$9&amp;$I63),"mm:ss.0"),""))</f>
        <v/>
      </c>
      <c r="O63" s="87" t="str">
        <f ca="1">IF(J63="","",IF(O$8=1,TEXT(INDIRECT("'"&amp;$K$3&amp;"'!"&amp;O$9&amp;$I63),"mm:ss.0"),""))</f>
        <v/>
      </c>
      <c r="P63" s="87" t="str">
        <f ca="1">IF(J63="","",IF(P$8=1,TEXT(INDIRECT("'"&amp;$K$3&amp;"'!"&amp;P$9&amp;$I63),"000.0"),""))</f>
        <v/>
      </c>
      <c r="Q63" s="87" t="str">
        <f ca="1">IF(J63="","",IF(Q$8=1,TEXT(INDIRECT("'"&amp;$K$3&amp;"'!"&amp;Q$9&amp;$I63),"0000.0"),""))</f>
        <v/>
      </c>
      <c r="R63" s="87" t="str">
        <f ca="1">IF(J63="","",IF(R$8=1,TEXT(INDIRECT("'"&amp;$K$3&amp;"'!"&amp;R$9&amp;$I63),"00.0"),""))</f>
        <v/>
      </c>
      <c r="S63" s="87" t="str">
        <f ca="1">IF(K63="","",IF(S$8=1,TEXT(INDIRECT("'"&amp;$K$3&amp;"'!"&amp;S$9&amp;$I63)," 0000  "),""))</f>
        <v/>
      </c>
      <c r="T63" s="87" t="str">
        <f ca="1">IF(J63="","",IF(T$8=1,TEXT(INDIRECT("'"&amp;$K$3&amp;"'!"&amp;T$9&amp;$I63),"000.0"),""))</f>
        <v/>
      </c>
      <c r="U63" s="87" t="str">
        <f ca="1">IF($J63="","",IF(U$8=1,TEXT((INDIRECT("'"&amp;$K$3&amp;"'!"&amp;U$9&amp;$I63)-RHR)/(MHR-RHR)," 00.0% "),""))</f>
        <v/>
      </c>
      <c r="V63" s="87" t="str">
        <f ca="1">IF(J63="","",IF(V$8=1,TEXT(INDIRECT("'"&amp;$K$3&amp;"'!"&amp;V$9&amp;$I63),"000.0"),""))</f>
        <v/>
      </c>
      <c r="W63" s="87" t="str">
        <f ca="1">IF($J63="","",IF(W$8=1,TEXT((INDIRECT("'"&amp;$K$3&amp;"'!"&amp;W$9&amp;$I63)-RHR)/(MHR-RHR)," 00.0% "),""))</f>
        <v/>
      </c>
      <c r="X63" s="87" t="str">
        <f ca="1">IF(J63="","",IF(X$8=1,TEXT(INDIRECT("'"&amp;$K$3&amp;"'!"&amp;X$9&amp;$I63),"000.0"),""))</f>
        <v/>
      </c>
      <c r="Y63" s="87" t="str">
        <f ca="1">IF($J63="","",IF(Y$8=1,TEXT((INDIRECT("'"&amp;$K$3&amp;"'!"&amp;Y$9&amp;$I63)-RHR)/(MHR-RHR)," 00.0% "),""))</f>
        <v/>
      </c>
      <c r="Z63" s="87" t="str">
        <f ca="1">IF(J63="","",IF(Z$8=1,TEXT(INDIRECT("'"&amp;$K$3&amp;"'!"&amp;Z$9&amp;$I63),"00.0"),""))</f>
        <v/>
      </c>
      <c r="AA63" s="87" t="str">
        <f ca="1">IF(J63="","",IF(AA$8=1,TEXT(INDIRECT("'"&amp;$K$3&amp;"'!"&amp;AA$9&amp;$I63),"00.0"),""))</f>
        <v/>
      </c>
      <c r="AB63" s="78" t="str">
        <f>IF(B63="","",IF(AB$8=1,B63,""))</f>
        <v/>
      </c>
      <c r="AC63" s="70"/>
      <c r="AD63" s="70"/>
      <c r="AE63" s="70"/>
      <c r="AF63" s="70"/>
    </row>
    <row r="64" spans="2:32" ht="16.5" thickBot="1">
      <c r="B64" s="77"/>
      <c r="D64" s="275" t="str">
        <f t="shared" ca="1" si="25"/>
        <v/>
      </c>
      <c r="E64" s="75"/>
      <c r="F64" s="75"/>
      <c r="I64" s="93">
        <f>I63+1</f>
        <v>61</v>
      </c>
      <c r="J64" s="87" t="str">
        <f ca="1">IF(INDIRECT("'"&amp;$K$3&amp;"'!"&amp;J$9&amp;$I64)=0,"",TEXT(INDIRECT("'"&amp;$K$3&amp;"'!"&amp;J$9&amp;$I64),"00"))</f>
        <v/>
      </c>
      <c r="K64" s="87" t="str">
        <f ca="1">IF(J64="","",IF(K$8=1,TEXT(INDIRECT("'"&amp;$K$3&amp;"'!"&amp;K$9&amp;$I64),"00000"),""))</f>
        <v/>
      </c>
      <c r="L64" s="87" t="str">
        <f ca="1">IF(J64="","",IF(L$8=1,TEXT(IF($B$3="Time",INDIRECT("'"&amp;$K$3&amp;"'!"&amp;L$9&amp;$I64)/60/24,INDIRECT("'"&amp;$K$3&amp;"'!"&amp;L$9&amp;$I64)),"[mm]:ss.0"),""))</f>
        <v/>
      </c>
      <c r="M64" s="87" t="str">
        <f ca="1">IF(J64="","",IF(M$8=1,TEXT(INDIRECT("'"&amp;$K$3&amp;"'!"&amp;M$9&amp;$I64),"00000"),""))</f>
        <v/>
      </c>
      <c r="N64" s="87" t="str">
        <f ca="1">IF(J64="","",IF(N$8=1,TEXT(INDIRECT("'"&amp;$K$3&amp;"'!"&amp;N$9&amp;$I64),"mm:ss.0"),""))</f>
        <v/>
      </c>
      <c r="O64" s="87" t="str">
        <f ca="1">IF(J64="","",IF(O$8=1,TEXT(INDIRECT("'"&amp;$K$3&amp;"'!"&amp;O$9&amp;$I64),"mm:ss.0"),""))</f>
        <v/>
      </c>
      <c r="P64" s="87" t="str">
        <f ca="1">IF(J64="","",IF(P$8=1,TEXT(INDIRECT("'"&amp;$K$3&amp;"'!"&amp;P$9&amp;$I64),"000.0"),""))</f>
        <v/>
      </c>
      <c r="Q64" s="87" t="str">
        <f ca="1">IF(J64="","",IF(Q$8=1,TEXT(INDIRECT("'"&amp;$K$3&amp;"'!"&amp;Q$9&amp;$I64),"0000.0"),""))</f>
        <v/>
      </c>
      <c r="R64" s="87" t="str">
        <f ca="1">IF(J64="","",IF(R$8=1,TEXT(INDIRECT("'"&amp;$K$3&amp;"'!"&amp;R$9&amp;$I64),"00.0"),""))</f>
        <v/>
      </c>
      <c r="S64" s="87" t="str">
        <f ca="1">IF(K64="","",IF(S$8=1,TEXT(INDIRECT("'"&amp;$K$3&amp;"'!"&amp;S$9&amp;$I64)," 0000  "),""))</f>
        <v/>
      </c>
      <c r="T64" s="87" t="str">
        <f ca="1">IF(J64="","",IF(T$8=1,TEXT(INDIRECT("'"&amp;$K$3&amp;"'!"&amp;T$9&amp;$I64),"000.0"),""))</f>
        <v/>
      </c>
      <c r="U64" s="87" t="str">
        <f ca="1">IF($J64="","",IF(U$8=1,TEXT((INDIRECT("'"&amp;$K$3&amp;"'!"&amp;U$9&amp;$I64)-RHR)/(MHR-RHR)," 00.0% "),""))</f>
        <v/>
      </c>
      <c r="V64" s="87" t="str">
        <f ca="1">IF(J64="","",IF(V$8=1,TEXT(INDIRECT("'"&amp;$K$3&amp;"'!"&amp;V$9&amp;$I64),"000.0"),""))</f>
        <v/>
      </c>
      <c r="W64" s="87" t="str">
        <f ca="1">IF($J64="","",IF(W$8=1,TEXT((INDIRECT("'"&amp;$K$3&amp;"'!"&amp;W$9&amp;$I64)-RHR)/(MHR-RHR)," 00.0% "),""))</f>
        <v/>
      </c>
      <c r="X64" s="87" t="str">
        <f ca="1">IF(J64="","",IF(X$8=1,TEXT(INDIRECT("'"&amp;$K$3&amp;"'!"&amp;X$9&amp;$I64),"000.0"),""))</f>
        <v/>
      </c>
      <c r="Y64" s="87" t="str">
        <f ca="1">IF($J64="","",IF(Y$8=1,TEXT((INDIRECT("'"&amp;$K$3&amp;"'!"&amp;Y$9&amp;$I64)-RHR)/(MHR-RHR)," 00.0% "),""))</f>
        <v/>
      </c>
      <c r="Z64" s="87" t="str">
        <f ca="1">IF(J64="","",IF(Z$8=1,TEXT(INDIRECT("'"&amp;$K$3&amp;"'!"&amp;Z$9&amp;$I64),"00.0"),""))</f>
        <v/>
      </c>
      <c r="AA64" s="87" t="str">
        <f ca="1">IF(J64="","",IF(AA$8=1,TEXT(INDIRECT("'"&amp;$K$3&amp;"'!"&amp;AA$9&amp;$I64),"00.0"),""))</f>
        <v/>
      </c>
      <c r="AB64" s="78" t="str">
        <f>IF(B64="","",IF(AB$8=1,B64,""))</f>
        <v/>
      </c>
      <c r="AC64" s="70"/>
      <c r="AD64" s="70"/>
      <c r="AE64" s="70"/>
      <c r="AF64" s="70"/>
    </row>
    <row r="65" spans="3:32" ht="15.75">
      <c r="F65" s="75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70"/>
      <c r="AD65" s="70"/>
      <c r="AE65" s="70"/>
      <c r="AF65" s="70"/>
    </row>
    <row r="66" spans="3:32" ht="15.75">
      <c r="F66" s="75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70"/>
      <c r="AD66" s="70"/>
      <c r="AE66" s="70"/>
      <c r="AF66" s="70"/>
    </row>
    <row r="67" spans="3:32"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70"/>
      <c r="AD67" s="70"/>
      <c r="AE67" s="70"/>
      <c r="AF67" s="70"/>
    </row>
    <row r="68" spans="3:32"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70"/>
      <c r="AD68" s="70"/>
      <c r="AE68" s="70"/>
      <c r="AF68" s="70"/>
    </row>
    <row r="69" spans="3:32"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70"/>
      <c r="AD69" s="70"/>
      <c r="AE69" s="70"/>
      <c r="AF69" s="70"/>
    </row>
    <row r="70" spans="3:32" s="100" customFormat="1" outlineLevel="1">
      <c r="C70" s="101"/>
      <c r="D70" s="101"/>
      <c r="H70" s="102"/>
      <c r="I70" s="90"/>
      <c r="J70" s="90"/>
      <c r="K70" s="91" t="s">
        <v>47</v>
      </c>
      <c r="L70" s="103" t="s">
        <v>94</v>
      </c>
      <c r="M70" s="91" t="s">
        <v>47</v>
      </c>
      <c r="N70" s="103" t="s">
        <v>94</v>
      </c>
      <c r="O70" s="103" t="s">
        <v>97</v>
      </c>
      <c r="P70" s="103" t="s">
        <v>100</v>
      </c>
      <c r="Q70" s="91" t="s">
        <v>121</v>
      </c>
      <c r="R70" s="91" t="s">
        <v>98</v>
      </c>
      <c r="S70" s="103" t="s">
        <v>94</v>
      </c>
      <c r="T70" s="103" t="s">
        <v>116</v>
      </c>
      <c r="U70" s="103" t="s">
        <v>146</v>
      </c>
      <c r="V70" s="103" t="s">
        <v>100</v>
      </c>
      <c r="W70" s="103" t="s">
        <v>97</v>
      </c>
      <c r="X70" s="103" t="s">
        <v>117</v>
      </c>
      <c r="Y70" s="103" t="s">
        <v>147</v>
      </c>
      <c r="Z70" s="103" t="s">
        <v>106</v>
      </c>
      <c r="AA70" s="103" t="s">
        <v>106</v>
      </c>
      <c r="AB70" s="90"/>
      <c r="AC70" s="104"/>
      <c r="AD70" s="104"/>
      <c r="AE70" s="104"/>
      <c r="AF70" s="104"/>
    </row>
    <row r="71" spans="3:32" s="100" customFormat="1" outlineLevel="1">
      <c r="C71" s="101"/>
      <c r="D71" s="101"/>
      <c r="H71" s="102"/>
      <c r="I71" s="90"/>
      <c r="J71" s="90"/>
      <c r="K71" s="91" t="s">
        <v>93</v>
      </c>
      <c r="L71" s="103" t="s">
        <v>95</v>
      </c>
      <c r="M71" s="91" t="s">
        <v>93</v>
      </c>
      <c r="N71" s="103" t="s">
        <v>95</v>
      </c>
      <c r="O71" s="103" t="s">
        <v>96</v>
      </c>
      <c r="P71" s="91" t="s">
        <v>4</v>
      </c>
      <c r="Q71" s="103" t="s">
        <v>118</v>
      </c>
      <c r="R71" s="91" t="s">
        <v>99</v>
      </c>
      <c r="S71" s="91" t="s">
        <v>9</v>
      </c>
      <c r="T71" s="103" t="s">
        <v>122</v>
      </c>
      <c r="U71" s="103" t="s">
        <v>145</v>
      </c>
      <c r="V71" s="103" t="s">
        <v>122</v>
      </c>
      <c r="W71" s="103" t="s">
        <v>145</v>
      </c>
      <c r="X71" s="103" t="s">
        <v>122</v>
      </c>
      <c r="Y71" s="103" t="s">
        <v>145</v>
      </c>
      <c r="Z71" s="103" t="s">
        <v>107</v>
      </c>
      <c r="AA71" s="103" t="s">
        <v>102</v>
      </c>
      <c r="AB71" s="90"/>
      <c r="AC71" s="104"/>
      <c r="AD71" s="104"/>
      <c r="AE71" s="104"/>
      <c r="AF71" s="104"/>
    </row>
    <row r="72" spans="3:32" s="100" customFormat="1" outlineLevel="1">
      <c r="C72" s="101"/>
      <c r="D72" s="101"/>
      <c r="I72" s="91">
        <v>7</v>
      </c>
      <c r="J72" s="91" t="str">
        <f>J11</f>
        <v>--</v>
      </c>
      <c r="K72" s="91" t="str">
        <f ca="1">IF(J72="","",TEXT(INDIRECT("'"&amp;$K$3&amp;"'!"&amp;K$9&amp;$I72),"00000"))</f>
        <v>14995</v>
      </c>
      <c r="L72" s="91" t="str">
        <f ca="1">IF(J72="","",TEXT(IF($B$3="Time",INDIRECT("'"&amp;$K$3&amp;"'!"&amp;L$9&amp;$I72)/60/24,INDIRECT("'"&amp;$K$3&amp;"'!"&amp;L$9&amp;$I72)),"[mm]:ss.0"))</f>
        <v>62:00.0</v>
      </c>
      <c r="M72" s="91" t="str">
        <f ca="1">IF(J72="","",TEXT(INDIRECT("'"&amp;$K$3&amp;"'!"&amp;M$9&amp;$I72),"00000"))</f>
        <v>14995</v>
      </c>
      <c r="N72" s="91" t="str">
        <f ca="1">IF(J72="","",TEXT(INDIRECT("'"&amp;$K$3&amp;"'!"&amp;N$9&amp;$I72),"[mm]:ss.0"))</f>
        <v>62:00.0</v>
      </c>
      <c r="O72" s="91" t="str">
        <f ca="1">IF(J72="","",TEXT(INDIRECT("'"&amp;$K$3&amp;"'!"&amp;O$9&amp;$I72),"mm:ss.0"))</f>
        <v>02:04.0</v>
      </c>
      <c r="P72" s="91" t="str">
        <f ca="1">IF(M72="","",IF(P$8=1,TEXT(INDIRECT("'"&amp;$K$3&amp;"'!"&amp;P$9&amp;$I72),"000.0"),""))</f>
        <v>183.4</v>
      </c>
      <c r="Q72" s="91" t="str">
        <f ca="1">IF(N72="","",IF(Q$8=1,TEXT(INDIRECT("'"&amp;$K$3&amp;"'!"&amp;Q$9&amp;$I72),"0000.0"),""))</f>
        <v/>
      </c>
      <c r="R72" s="91" t="str">
        <f ca="1">IF(J72="","",TEXT(INDIRECT("'"&amp;$K$3&amp;"'!"&amp;R$9&amp;$I72),"00.0"))</f>
        <v>18.8</v>
      </c>
      <c r="S72" s="91" t="str">
        <f ca="1">IF(K72="","",TEXT(INDIRECT("'"&amp;$K$3&amp;"'!"&amp;S$9&amp;$I74)," 0000  "))</f>
        <v xml:space="preserve"> 1167  </v>
      </c>
      <c r="T72" s="91" t="str">
        <f ca="1">IF(K72="","",TEXT(INDIRECT("'"&amp;$K$3&amp;"'!"&amp;T$9&amp;$I72),"000.0"))</f>
        <v>094.0</v>
      </c>
      <c r="U72" s="91" t="str">
        <f ca="1">IF(K72="","",TEXT(MAX((INDIRECT("'"&amp;$K$3&amp;"'!"&amp;U$9&amp;$I72)-RHR)/(MHR-RHR),0)," 00.0% "))</f>
        <v xml:space="preserve"> 35.5% </v>
      </c>
      <c r="V72" s="91" t="str">
        <f ca="1">IF(J72="","",TEXT(INDIRECT("'"&amp;$K$3&amp;"'!"&amp;V$9&amp;$I72),"000.0"))</f>
        <v>136.8</v>
      </c>
      <c r="W72" s="91" t="str">
        <f ca="1">IF(L72="","",TEXT(MAX((INDIRECT("'"&amp;$K$3&amp;"'!"&amp;W$9&amp;$I72)-RHR)/(MHR-RHR),0)," 00.0% "))</f>
        <v xml:space="preserve"> 65.8% </v>
      </c>
      <c r="X72" s="91" t="str">
        <f ca="1">IF(M72="","",TEXT(INDIRECT("'"&amp;$K$3&amp;"'!"&amp;X$9&amp;$I72),"000.0"))</f>
        <v>146.0</v>
      </c>
      <c r="Y72" s="91" t="str">
        <f ca="1">IF(M72="","",TEXT(MAX((INDIRECT("'"&amp;$K$3&amp;"'!"&amp;Y$9&amp;$I72)-RHR)/(MHR-RHR),0)," 00.0% "))</f>
        <v xml:space="preserve"> 72.3% </v>
      </c>
      <c r="Z72" s="91" t="str">
        <f ca="1">IF(J72="","",TEXT(INDIRECT("'"&amp;$K$3&amp;"'!"&amp;Z$9&amp;$I72),"00.0"))</f>
        <v>12.8</v>
      </c>
      <c r="AA72" s="91" t="str">
        <f ca="1">IF(J72="","",TEXT(INDIRECT("'"&amp;$K$3&amp;"'!"&amp;AA$9&amp;$I72),"00.0"))</f>
        <v>09.7</v>
      </c>
      <c r="AB72" s="90"/>
      <c r="AC72" s="104"/>
      <c r="AD72" s="104"/>
      <c r="AE72" s="104"/>
      <c r="AF72" s="104"/>
    </row>
    <row r="73" spans="3:32" s="100" customFormat="1" outlineLevel="1">
      <c r="C73" s="101"/>
      <c r="D73" s="101"/>
      <c r="H73" s="102"/>
      <c r="I73" s="90"/>
      <c r="J73" s="90"/>
      <c r="K73" s="91"/>
      <c r="L73" s="103"/>
      <c r="M73" s="91"/>
      <c r="N73" s="103"/>
      <c r="O73" s="103"/>
      <c r="P73" s="91"/>
      <c r="Q73" s="103"/>
      <c r="R73" s="91"/>
      <c r="S73" s="91"/>
      <c r="T73" s="103"/>
      <c r="U73" s="90"/>
      <c r="V73" s="103"/>
      <c r="W73" s="90"/>
      <c r="X73" s="103"/>
      <c r="Y73" s="90"/>
      <c r="Z73" s="103"/>
      <c r="AA73" s="103"/>
      <c r="AB73" s="90"/>
      <c r="AC73" s="104"/>
      <c r="AD73" s="104"/>
      <c r="AE73" s="104"/>
      <c r="AF73" s="104"/>
    </row>
    <row r="74" spans="3:32" s="100" customFormat="1" outlineLevel="1">
      <c r="C74" s="101"/>
      <c r="D74" s="101"/>
      <c r="H74" s="102"/>
      <c r="I74" s="295">
        <v>4</v>
      </c>
      <c r="J74" s="90"/>
      <c r="K74" s="91" t="s">
        <v>63</v>
      </c>
      <c r="L74" s="103" t="s">
        <v>103</v>
      </c>
      <c r="M74" s="91" t="s">
        <v>75</v>
      </c>
      <c r="N74" s="103" t="s">
        <v>104</v>
      </c>
      <c r="O74" s="103" t="s">
        <v>108</v>
      </c>
      <c r="P74" s="91" t="s">
        <v>4</v>
      </c>
      <c r="Q74" s="91" t="s">
        <v>118</v>
      </c>
      <c r="R74" s="91" t="s">
        <v>99</v>
      </c>
      <c r="S74" s="91" t="s">
        <v>9</v>
      </c>
      <c r="T74" s="103" t="s">
        <v>20</v>
      </c>
      <c r="U74" s="90" t="s">
        <v>140</v>
      </c>
      <c r="V74" s="91" t="s">
        <v>21</v>
      </c>
      <c r="W74" s="90" t="s">
        <v>141</v>
      </c>
      <c r="X74" s="91" t="s">
        <v>19</v>
      </c>
      <c r="Y74" s="90" t="s">
        <v>142</v>
      </c>
      <c r="Z74" s="91" t="s">
        <v>101</v>
      </c>
      <c r="AA74" s="91" t="s">
        <v>102</v>
      </c>
      <c r="AB74" s="90" t="s">
        <v>110</v>
      </c>
      <c r="AC74" s="104"/>
      <c r="AD74" s="104"/>
      <c r="AE74" s="104"/>
      <c r="AF74" s="104"/>
    </row>
    <row r="75" spans="3:32"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70"/>
      <c r="AD75" s="70"/>
      <c r="AE75" s="70"/>
      <c r="AF75" s="70"/>
    </row>
    <row r="76" spans="3:32"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70"/>
      <c r="AD76" s="70"/>
      <c r="AE76" s="70"/>
      <c r="AF76" s="70"/>
    </row>
    <row r="77" spans="3:32"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70"/>
      <c r="AD77" s="70"/>
      <c r="AE77" s="70"/>
      <c r="AF77" s="70"/>
    </row>
    <row r="78" spans="3:32"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70"/>
      <c r="AD78" s="70"/>
      <c r="AE78" s="70"/>
      <c r="AF78" s="70"/>
    </row>
  </sheetData>
  <dataValidations count="2">
    <dataValidation type="list" allowBlank="1" showInputMessage="1" showErrorMessage="1" sqref="G2:G19">
      <formula1>"0, 1"</formula1>
    </dataValidation>
    <dataValidation type="list" allowBlank="1" showInputMessage="1" showErrorMessage="1" sqref="B3">
      <formula1>$M$3:$M$6</formula1>
    </dataValidation>
  </dataValidation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6" r:id="rId4" name="Button 2">
              <controlPr defaultSize="0" print="0" autoFill="0" autoPict="0" macro="[0]!_xludf.Clear">
                <anchor moveWithCells="1" sizeWithCells="1">
                  <from>
                    <xdr:col>3</xdr:col>
                    <xdr:colOff>2447925</xdr:colOff>
                    <xdr:row>0</xdr:row>
                    <xdr:rowOff>95250</xdr:rowOff>
                  </from>
                  <to>
                    <xdr:col>3</xdr:col>
                    <xdr:colOff>3171825</xdr:colOff>
                    <xdr:row>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5" name="Button 3">
              <controlPr defaultSize="0" print="0" autoFill="0" autoPict="0" macro="[0]!PopulateTime">
                <anchor moveWithCells="1" sizeWithCells="1">
                  <from>
                    <xdr:col>3</xdr:col>
                    <xdr:colOff>3257550</xdr:colOff>
                    <xdr:row>0</xdr:row>
                    <xdr:rowOff>95250</xdr:rowOff>
                  </from>
                  <to>
                    <xdr:col>3</xdr:col>
                    <xdr:colOff>3981450</xdr:colOff>
                    <xdr:row>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6" name="Button 4">
              <controlPr defaultSize="0" print="0" autoFill="0" autoPict="0" macro="[0]!PopulateDist">
                <anchor moveWithCells="1" sizeWithCells="1">
                  <from>
                    <xdr:col>3</xdr:col>
                    <xdr:colOff>1676400</xdr:colOff>
                    <xdr:row>0</xdr:row>
                    <xdr:rowOff>95250</xdr:rowOff>
                  </from>
                  <to>
                    <xdr:col>3</xdr:col>
                    <xdr:colOff>2400300</xdr:colOff>
                    <xdr:row>2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rgb="FF92D050"/>
  </sheetPr>
  <dimension ref="B2:J13"/>
  <sheetViews>
    <sheetView workbookViewId="0">
      <selection activeCell="H11" sqref="H11"/>
    </sheetView>
  </sheetViews>
  <sheetFormatPr defaultRowHeight="12.75"/>
  <cols>
    <col min="1" max="1" width="2.42578125" customWidth="1"/>
    <col min="2" max="2" width="6.5703125" bestFit="1" customWidth="1"/>
    <col min="3" max="3" width="27" customWidth="1"/>
    <col min="4" max="4" width="7.140625" bestFit="1" customWidth="1"/>
    <col min="5" max="5" width="30.42578125" customWidth="1"/>
    <col min="6" max="6" width="24.5703125" customWidth="1"/>
    <col min="7" max="8" width="7.7109375" customWidth="1"/>
    <col min="9" max="10" width="8.5703125" bestFit="1" customWidth="1"/>
  </cols>
  <sheetData>
    <row r="2" spans="2:10">
      <c r="D2" s="287" t="s">
        <v>144</v>
      </c>
      <c r="E2" s="202">
        <v>185</v>
      </c>
    </row>
    <row r="3" spans="2:10">
      <c r="D3" s="287" t="s">
        <v>143</v>
      </c>
      <c r="E3" s="202">
        <v>44</v>
      </c>
    </row>
    <row r="4" spans="2:10">
      <c r="D4" s="287" t="s">
        <v>197</v>
      </c>
      <c r="E4" s="202">
        <f>E2-E3</f>
        <v>141</v>
      </c>
    </row>
    <row r="8" spans="2:10">
      <c r="B8" s="278" t="s">
        <v>167</v>
      </c>
      <c r="C8" s="279" t="s">
        <v>168</v>
      </c>
      <c r="D8" s="279" t="s">
        <v>169</v>
      </c>
      <c r="E8" s="279" t="s">
        <v>170</v>
      </c>
      <c r="F8" s="280" t="s">
        <v>171</v>
      </c>
      <c r="G8" s="281" t="s">
        <v>198</v>
      </c>
      <c r="H8" s="281" t="s">
        <v>199</v>
      </c>
      <c r="I8" s="281" t="s">
        <v>137</v>
      </c>
      <c r="J8" s="281" t="s">
        <v>138</v>
      </c>
    </row>
    <row r="9" spans="2:10" ht="33.75">
      <c r="B9" s="278" t="s">
        <v>172</v>
      </c>
      <c r="C9" s="282" t="s">
        <v>173</v>
      </c>
      <c r="D9" s="282" t="s">
        <v>174</v>
      </c>
      <c r="E9" s="282" t="s">
        <v>175</v>
      </c>
      <c r="F9" s="283" t="s">
        <v>176</v>
      </c>
      <c r="G9" s="289">
        <v>0.65</v>
      </c>
      <c r="H9" s="289">
        <v>0.7</v>
      </c>
      <c r="I9" s="202">
        <f t="shared" ref="I9:J13" si="0">G9*$E$4+$E$3</f>
        <v>135.65</v>
      </c>
      <c r="J9" s="202">
        <f t="shared" si="0"/>
        <v>142.69999999999999</v>
      </c>
    </row>
    <row r="10" spans="2:10" ht="33.75">
      <c r="B10" s="278" t="s">
        <v>177</v>
      </c>
      <c r="C10" s="282" t="s">
        <v>178</v>
      </c>
      <c r="D10" s="282" t="s">
        <v>179</v>
      </c>
      <c r="E10" s="282" t="s">
        <v>180</v>
      </c>
      <c r="F10" s="283" t="s">
        <v>181</v>
      </c>
      <c r="G10" s="288">
        <f>H9</f>
        <v>0.7</v>
      </c>
      <c r="H10" s="289">
        <v>0.8</v>
      </c>
      <c r="I10" s="202">
        <f t="shared" si="0"/>
        <v>142.69999999999999</v>
      </c>
      <c r="J10" s="202">
        <f t="shared" si="0"/>
        <v>156.80000000000001</v>
      </c>
    </row>
    <row r="11" spans="2:10" ht="45">
      <c r="B11" s="278" t="s">
        <v>182</v>
      </c>
      <c r="C11" s="282" t="s">
        <v>183</v>
      </c>
      <c r="D11" s="282" t="s">
        <v>184</v>
      </c>
      <c r="E11" s="282" t="s">
        <v>185</v>
      </c>
      <c r="F11" s="283" t="s">
        <v>186</v>
      </c>
      <c r="G11" s="288">
        <f>H10</f>
        <v>0.8</v>
      </c>
      <c r="H11" s="289">
        <v>0.85</v>
      </c>
      <c r="I11" s="202">
        <f t="shared" si="0"/>
        <v>156.80000000000001</v>
      </c>
      <c r="J11" s="202">
        <f t="shared" si="0"/>
        <v>163.85</v>
      </c>
    </row>
    <row r="12" spans="2:10" ht="33.75">
      <c r="B12" s="284" t="s">
        <v>187</v>
      </c>
      <c r="C12" s="285" t="s">
        <v>188</v>
      </c>
      <c r="D12" s="285" t="s">
        <v>189</v>
      </c>
      <c r="E12" s="285" t="s">
        <v>190</v>
      </c>
      <c r="F12" s="286" t="s">
        <v>191</v>
      </c>
      <c r="G12" s="288">
        <f>H11</f>
        <v>0.85</v>
      </c>
      <c r="H12" s="289">
        <v>0.95</v>
      </c>
      <c r="I12" s="202">
        <f t="shared" si="0"/>
        <v>163.85</v>
      </c>
      <c r="J12" s="202">
        <f t="shared" si="0"/>
        <v>177.95</v>
      </c>
    </row>
    <row r="13" spans="2:10" ht="45">
      <c r="B13" s="278" t="s">
        <v>192</v>
      </c>
      <c r="C13" s="282" t="s">
        <v>193</v>
      </c>
      <c r="D13" s="282" t="s">
        <v>194</v>
      </c>
      <c r="E13" s="282" t="s">
        <v>195</v>
      </c>
      <c r="F13" s="283" t="s">
        <v>196</v>
      </c>
      <c r="G13" s="288">
        <f>H12</f>
        <v>0.95</v>
      </c>
      <c r="H13" s="289">
        <v>1</v>
      </c>
      <c r="I13" s="202">
        <f t="shared" si="0"/>
        <v>177.95</v>
      </c>
      <c r="J13" s="202">
        <f t="shared" si="0"/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rgb="FF92D050"/>
  </sheetPr>
  <dimension ref="B2:AE34"/>
  <sheetViews>
    <sheetView topLeftCell="A7" workbookViewId="0">
      <selection activeCell="AA29" sqref="AA29"/>
    </sheetView>
  </sheetViews>
  <sheetFormatPr defaultRowHeight="12.75" outlineLevelRow="1" outlineLevelCol="1"/>
  <cols>
    <col min="1" max="1" width="2.140625" customWidth="1"/>
    <col min="2" max="2" width="4.85546875" style="2" bestFit="1" customWidth="1"/>
    <col min="3" max="3" width="10.7109375" customWidth="1"/>
    <col min="4" max="5" width="6.28515625" bestFit="1" customWidth="1"/>
    <col min="6" max="6" width="6.7109375" bestFit="1" customWidth="1"/>
    <col min="7" max="7" width="7.85546875" bestFit="1" customWidth="1"/>
    <col min="8" max="8" width="1.42578125" customWidth="1"/>
    <col min="9" max="9" width="7.7109375" bestFit="1" customWidth="1"/>
    <col min="10" max="10" width="7.7109375" customWidth="1"/>
    <col min="11" max="11" width="6" bestFit="1" customWidth="1"/>
    <col min="12" max="12" width="4.7109375" bestFit="1" customWidth="1"/>
    <col min="13" max="13" width="7.140625" bestFit="1" customWidth="1"/>
    <col min="14" max="14" width="7" customWidth="1"/>
    <col min="15" max="15" width="7.28515625" bestFit="1" customWidth="1"/>
    <col min="16" max="17" width="6" bestFit="1" customWidth="1"/>
    <col min="18" max="18" width="7" customWidth="1"/>
    <col min="19" max="19" width="6.85546875" bestFit="1" customWidth="1"/>
    <col min="20" max="20" width="7" bestFit="1" customWidth="1"/>
    <col min="21" max="21" width="7.42578125" bestFit="1" customWidth="1"/>
    <col min="22" max="22" width="5.42578125" bestFit="1" customWidth="1"/>
    <col min="23" max="23" width="4.7109375" bestFit="1" customWidth="1"/>
    <col min="26" max="26" width="10.85546875" hidden="1" customWidth="1" outlineLevel="1"/>
    <col min="27" max="27" width="11.140625" bestFit="1" customWidth="1" collapsed="1"/>
    <col min="28" max="28" width="10" customWidth="1"/>
  </cols>
  <sheetData>
    <row r="2" spans="2:27">
      <c r="C2" s="141" t="s">
        <v>132</v>
      </c>
      <c r="D2" s="141"/>
      <c r="E2" s="141"/>
      <c r="F2" s="141"/>
      <c r="G2" s="141"/>
    </row>
    <row r="4" spans="2:27" ht="13.5" outlineLevel="1" thickBot="1">
      <c r="C4" s="118" t="s">
        <v>124</v>
      </c>
      <c r="D4" s="118"/>
      <c r="E4" s="118"/>
      <c r="F4" s="118"/>
      <c r="G4" s="118"/>
      <c r="I4" s="118"/>
      <c r="J4" s="118"/>
      <c r="K4" s="117" t="s">
        <v>80</v>
      </c>
      <c r="L4" s="118"/>
      <c r="M4" s="117" t="s">
        <v>81</v>
      </c>
      <c r="N4" s="118"/>
      <c r="O4" s="117" t="s">
        <v>82</v>
      </c>
      <c r="P4" s="117" t="s">
        <v>112</v>
      </c>
      <c r="Q4" s="117" t="s">
        <v>113</v>
      </c>
      <c r="R4" s="117"/>
      <c r="S4" s="117" t="s">
        <v>114</v>
      </c>
      <c r="T4" s="117" t="s">
        <v>84</v>
      </c>
      <c r="U4" s="117" t="s">
        <v>115</v>
      </c>
      <c r="V4" s="117" t="s">
        <v>85</v>
      </c>
      <c r="W4" s="117" t="s">
        <v>86</v>
      </c>
    </row>
    <row r="5" spans="2:27">
      <c r="C5" s="387" t="s">
        <v>133</v>
      </c>
      <c r="D5" s="388"/>
      <c r="E5" s="388"/>
      <c r="F5" s="388"/>
      <c r="G5" s="389"/>
      <c r="I5" s="163">
        <f ca="1">SUM(I8:I13)</f>
        <v>1187</v>
      </c>
      <c r="J5" s="164" t="s">
        <v>139</v>
      </c>
      <c r="K5" s="169">
        <f ca="1">SUM(K8:K13)</f>
        <v>15233.46</v>
      </c>
      <c r="L5" s="164" t="s">
        <v>139</v>
      </c>
      <c r="M5" s="172">
        <f ca="1">SUM(M8:M13)</f>
        <v>4.3722129629629632E-2</v>
      </c>
      <c r="N5" s="164" t="s">
        <v>139</v>
      </c>
      <c r="O5" s="173">
        <f ca="1">IF(K5=0,0,M5/K5*500)</f>
        <v>1.4350689084958255E-3</v>
      </c>
      <c r="P5" s="174">
        <f ca="1">IF(K5=0,0,2.8/(O5*60*24*60/500)^3)</f>
        <v>183.61516655227706</v>
      </c>
      <c r="Q5" s="174">
        <f ca="1">SUM(Q8:Q13)</f>
        <v>977.90340000000003</v>
      </c>
      <c r="R5" s="175">
        <f ca="1">IF(I5&lt;=1,0,I5/(M5*60*24))</f>
        <v>18.853280078949762</v>
      </c>
      <c r="S5" s="176">
        <f t="array" ref="S5">MIN(IF((HeartBeats&gt;0),HeartBeats))</f>
        <v>94</v>
      </c>
      <c r="T5" s="177">
        <f ca="1">IF(M5=0,0,Z5/(M5*24*60))</f>
        <v>136.46371312730449</v>
      </c>
      <c r="U5" s="176">
        <f>MAX(HeartBeats)</f>
        <v>146</v>
      </c>
      <c r="V5" s="178">
        <f ca="1">IF(I5=0,0,K5/I5)</f>
        <v>12.83358045492839</v>
      </c>
      <c r="W5" s="179">
        <f ca="1">IF(I5&lt;=1,0,P5/R5)</f>
        <v>9.7391629352225433</v>
      </c>
      <c r="Z5" s="143">
        <f ca="1">SUM(Z8:Z13)</f>
        <v>8591.73718333334</v>
      </c>
    </row>
    <row r="6" spans="2:27" ht="25.5">
      <c r="C6" s="136" t="s">
        <v>7</v>
      </c>
      <c r="D6" s="197" t="s">
        <v>148</v>
      </c>
      <c r="E6" s="197" t="s">
        <v>149</v>
      </c>
      <c r="F6" s="136" t="s">
        <v>137</v>
      </c>
      <c r="G6" s="136" t="s">
        <v>138</v>
      </c>
      <c r="I6" s="165" t="s">
        <v>9</v>
      </c>
      <c r="J6" s="166" t="s">
        <v>9</v>
      </c>
      <c r="K6" s="165" t="s">
        <v>46</v>
      </c>
      <c r="L6" s="166" t="s">
        <v>72</v>
      </c>
      <c r="M6" s="165" t="s">
        <v>1</v>
      </c>
      <c r="N6" s="166" t="s">
        <v>1</v>
      </c>
      <c r="O6" s="165" t="s">
        <v>25</v>
      </c>
      <c r="P6" s="139" t="s">
        <v>4</v>
      </c>
      <c r="Q6" s="139" t="s">
        <v>60</v>
      </c>
      <c r="R6" s="139" t="s">
        <v>6</v>
      </c>
      <c r="S6" s="139" t="s">
        <v>20</v>
      </c>
      <c r="T6" s="139" t="s">
        <v>21</v>
      </c>
      <c r="U6" s="139" t="s">
        <v>19</v>
      </c>
      <c r="V6" s="149" t="s">
        <v>23</v>
      </c>
      <c r="W6" s="180" t="s">
        <v>24</v>
      </c>
      <c r="Z6" s="140" t="s">
        <v>132</v>
      </c>
    </row>
    <row r="7" spans="2:27">
      <c r="C7" s="136">
        <v>0</v>
      </c>
      <c r="D7" s="116"/>
      <c r="E7" s="116"/>
      <c r="F7" s="116"/>
      <c r="G7" s="116"/>
      <c r="I7" s="167"/>
      <c r="J7" s="168"/>
      <c r="K7" s="170"/>
      <c r="L7" s="171"/>
      <c r="M7" s="167"/>
      <c r="N7" s="168"/>
      <c r="O7" s="170"/>
      <c r="P7" s="115"/>
      <c r="Q7" s="115"/>
      <c r="R7" s="115"/>
      <c r="S7" s="115"/>
      <c r="T7" s="115"/>
      <c r="U7" s="115"/>
      <c r="V7" s="150"/>
      <c r="W7" s="181"/>
      <c r="Z7" s="137"/>
    </row>
    <row r="8" spans="2:27">
      <c r="B8" s="2" t="s">
        <v>130</v>
      </c>
      <c r="C8" s="320">
        <f t="array" ref="C8:C13">TRANSPOSE('HR Chart Data'!E4:J4)</f>
        <v>135.65</v>
      </c>
      <c r="D8" s="196">
        <f>(C8-RHR)/(MHR-RHR)</f>
        <v>0.65</v>
      </c>
      <c r="E8" s="196"/>
      <c r="F8" s="145"/>
      <c r="G8" s="146" t="str">
        <f>IF(C8=0,0,"&lt;="&amp;ROUND(C8,0))</f>
        <v>&lt;=136</v>
      </c>
      <c r="I8" s="255">
        <f ca="1">IF(C8=0,0,COUNTIF(INDIRECT($C$2),"&lt;="&amp;$C8)-SUM(I$7:I7))</f>
        <v>376</v>
      </c>
      <c r="J8" s="256">
        <f t="shared" ref="J8:J13" ca="1" si="0">IF(I$5=0,0,I8/I$5)</f>
        <v>0.31676495366470092</v>
      </c>
      <c r="K8" s="257">
        <f ca="1">IF(C8=0,0,SUMIF(INDIRECT($C$2),"&lt;="&amp;$C8,StrokeDist)-SUM(K7:K$7))</f>
        <v>4751.3009999999995</v>
      </c>
      <c r="L8" s="256">
        <f t="shared" ref="L8:L13" ca="1" si="1">IF(K$5=0,0,K8/K$5)</f>
        <v>0.31189900390324982</v>
      </c>
      <c r="M8" s="258">
        <f ca="1">IF(C8=0,0,SUMIF(INDIRECT($C$2),"&lt;="&amp;$C8,StrokeTime)/60/60/24-SUM(M7:M$7))</f>
        <v>1.4334131944444444E-2</v>
      </c>
      <c r="N8" s="256">
        <f t="shared" ref="N8:N13" ca="1" si="2">IF(M$5=0,0,M8/M$5)</f>
        <v>0.32784615172840265</v>
      </c>
      <c r="O8" s="259">
        <f t="shared" ref="O8:O13" ca="1" si="3">IF(K8=0,0,M8/K8*500)</f>
        <v>1.5084428395974539E-3</v>
      </c>
      <c r="P8" s="260">
        <f t="shared" ref="P8:P13" ca="1" si="4">IF(K8=0,0,2.8/(O8*60*24*60/500)^3)</f>
        <v>158.10304831479257</v>
      </c>
      <c r="Q8" s="261">
        <f ca="1">IF(C8=0,0,SUMIF(INDIRECT($C$2),"&lt;="&amp;$C8,StrokeCals)-SUM(Q7:Q$7))</f>
        <v>289.2195999999999</v>
      </c>
      <c r="R8" s="260">
        <f t="shared" ref="R8:R13" ca="1" si="5">IF(I8&lt;=1,0,I8/(M8*60*24))</f>
        <v>18.21603931951466</v>
      </c>
      <c r="S8" s="152">
        <f t="array" aca="1" ref="S8" ca="1">MIN(IF((INDIRECT($C$2)&lt;=$C8)*(INDIRECT($C$2)&gt;$C7)*(HeartBeats&gt;0),(HeartBeats)))</f>
        <v>94</v>
      </c>
      <c r="T8" s="262">
        <f t="shared" ref="T8:T13" ca="1" si="6">IF(M8=0,0,Z8/(M8*24*60))</f>
        <v>129.43678121939263</v>
      </c>
      <c r="U8" s="152">
        <f t="array" aca="1" ref="U8" ca="1">MAX(IF((INDIRECT($C$2)&lt;=$C8)*(INDIRECT($C$2)&gt;$C7)*(HeartBeats&gt;0),(HeartBeats)))</f>
        <v>135</v>
      </c>
      <c r="V8" s="263">
        <f t="shared" ref="V8:V13" ca="1" si="7">IF(I8=0,0,K8/I8)</f>
        <v>12.636438829787233</v>
      </c>
      <c r="W8" s="264">
        <f t="shared" ref="W8:W13" ca="1" si="8">IF(I8&lt;=1,0,P8/R8)</f>
        <v>8.6793317439438304</v>
      </c>
      <c r="Z8" s="138">
        <f ca="1">IF(C8=0,0,(SUMIF(INDIRECT($C$2),"&lt;="&amp;$C8,StrokeHR))-SUM(Z$7:Z7))</f>
        <v>2671.7240166666661</v>
      </c>
      <c r="AA8" s="3"/>
    </row>
    <row r="9" spans="2:27">
      <c r="B9" s="2" t="s">
        <v>136</v>
      </c>
      <c r="C9" s="321">
        <v>142.69999999999999</v>
      </c>
      <c r="D9" s="196">
        <f>D8</f>
        <v>0.65</v>
      </c>
      <c r="E9" s="196">
        <f>(C9-RHR)/(MHR-RHR)</f>
        <v>0.7</v>
      </c>
      <c r="F9" s="147" t="str">
        <f>IF(C9=0,0,"&gt;"&amp;ROUND(C8,0))</f>
        <v>&gt;136</v>
      </c>
      <c r="G9" s="146" t="str">
        <f t="shared" ref="G9:G13" si="9">IF(C9=0,0,"&lt;="&amp;ROUND(C9,0))</f>
        <v>&lt;=143</v>
      </c>
      <c r="I9" s="155">
        <f ca="1">IF(C9=0,0,COUNTIF(INDIRECT($C$2),"&lt;="&amp;$C9)-SUM(I$7:I8))</f>
        <v>590</v>
      </c>
      <c r="J9" s="156">
        <f t="shared" ca="1" si="0"/>
        <v>0.4970513900589722</v>
      </c>
      <c r="K9" s="159">
        <f ca="1">IF(C9=0,0,SUMIF(INDIRECT($C$2),"&lt;="&amp;$C9,StrokeDist)-SUM(K$7:K8))</f>
        <v>7617.1490000000049</v>
      </c>
      <c r="L9" s="156">
        <f t="shared" ca="1" si="1"/>
        <v>0.5000275052417511</v>
      </c>
      <c r="M9" s="161">
        <f ca="1">IF(C9=0,0,SUMIF(INDIRECT($C$2),"&lt;="&amp;$C9,StrokeTime)/60/60/24-SUM(M$7:M8))</f>
        <v>2.140778935185185E-2</v>
      </c>
      <c r="N9" s="156">
        <f t="shared" ca="1" si="2"/>
        <v>0.48963281370777989</v>
      </c>
      <c r="O9" s="182">
        <f t="shared" ca="1" si="3"/>
        <v>1.4052363523315505E-3</v>
      </c>
      <c r="P9" s="151">
        <f t="shared" ca="1" si="4"/>
        <v>195.55939659925573</v>
      </c>
      <c r="Q9" s="152">
        <f ca="1">IF(C9=0,0,SUMIF(INDIRECT($C$2),"&lt;="&amp;$C9,StrokeCals)-SUM(Q$7:Q8))</f>
        <v>499.23560000000009</v>
      </c>
      <c r="R9" s="151">
        <f t="shared" ca="1" si="5"/>
        <v>19.138931885406457</v>
      </c>
      <c r="S9" s="152">
        <f t="array" aca="1" ref="S9" ca="1">MIN(IF((INDIRECT($C$2)&lt;=$C9)*(INDIRECT($C$2)&gt;$C8)*(HeartBeats&gt;0),(HeartBeats)))</f>
        <v>136</v>
      </c>
      <c r="T9" s="153">
        <f t="shared" ca="1" si="6"/>
        <v>138.42831523875282</v>
      </c>
      <c r="U9" s="152">
        <f t="array" aca="1" ref="U9" ca="1">MAX(IF((INDIRECT($C$2)&lt;=$C9)*(INDIRECT($C$2)&gt;$C8)*(HeartBeats&gt;0),(HeartBeats)))</f>
        <v>142</v>
      </c>
      <c r="V9" s="154">
        <f t="shared" ca="1" si="7"/>
        <v>12.910422033898314</v>
      </c>
      <c r="W9" s="183">
        <f t="shared" ca="1" si="8"/>
        <v>10.21788455960653</v>
      </c>
      <c r="Z9" s="138">
        <f ca="1">IF(C9=0,0,(SUMIF(INDIRECT($C$2),"&lt;="&amp;$C9,StrokeHR))-SUM(Z$7:Z8))</f>
        <v>4267.3596666666681</v>
      </c>
      <c r="AA9" s="3"/>
    </row>
    <row r="10" spans="2:27">
      <c r="B10" s="2" t="s">
        <v>136</v>
      </c>
      <c r="C10" s="321">
        <v>156.80000000000001</v>
      </c>
      <c r="D10" s="196">
        <f>E9</f>
        <v>0.7</v>
      </c>
      <c r="E10" s="196">
        <f>(C10-RHR)/(MHR-RHR)</f>
        <v>0.8</v>
      </c>
      <c r="F10" s="147" t="str">
        <f t="shared" ref="F10:F13" si="10">IF(C10=0,0,"&gt;"&amp;ROUND(C9,0))</f>
        <v>&gt;143</v>
      </c>
      <c r="G10" s="146" t="str">
        <f t="shared" si="9"/>
        <v>&lt;=157</v>
      </c>
      <c r="I10" s="155">
        <f ca="1">IF(C10=0,0,COUNTIF(INDIRECT($C$2),"&lt;="&amp;$C10)-SUM(I$7:I9))</f>
        <v>221</v>
      </c>
      <c r="J10" s="156">
        <f t="shared" ca="1" si="0"/>
        <v>0.18618365627632688</v>
      </c>
      <c r="K10" s="159">
        <f ca="1">IF(C10=0,0,SUMIF(INDIRECT($C$2),"&lt;="&amp;$C10,StrokeDist)-SUM(K$7:K9))</f>
        <v>2865.0099999999948</v>
      </c>
      <c r="L10" s="156">
        <f t="shared" ca="1" si="1"/>
        <v>0.18807349085499911</v>
      </c>
      <c r="M10" s="161">
        <f ca="1">IF(C10=0,0,SUMIF(INDIRECT($C$2),"&lt;="&amp;$C10,StrokeTime)/60/60/24-SUM(M$7:M9))</f>
        <v>7.9802083333333357E-3</v>
      </c>
      <c r="N10" s="156">
        <f t="shared" ca="1" si="2"/>
        <v>0.18252103456381741</v>
      </c>
      <c r="O10" s="182">
        <f t="shared" ca="1" si="3"/>
        <v>1.3927016543281438E-3</v>
      </c>
      <c r="P10" s="151">
        <f t="shared" ca="1" si="4"/>
        <v>200.88732810938845</v>
      </c>
      <c r="Q10" s="152">
        <f ca="1">IF(C10=0,0,SUMIF(INDIRECT($C$2),"&lt;="&amp;$C10,StrokeCals)-SUM(Q$7:Q9))</f>
        <v>189.44820000000004</v>
      </c>
      <c r="R10" s="151">
        <f t="shared" ca="1" si="5"/>
        <v>19.231605969629719</v>
      </c>
      <c r="S10" s="152">
        <f t="array" aca="1" ref="S10" ca="1">MIN(IF((INDIRECT($C$2)&lt;=$C10)*(INDIRECT($C$2)&gt;$C9)*(HeartBeats&gt;0),(HeartBeats)))</f>
        <v>143</v>
      </c>
      <c r="T10" s="153">
        <f t="shared" ca="1" si="6"/>
        <v>143.81529826393466</v>
      </c>
      <c r="U10" s="152">
        <f t="array" aca="1" ref="U10" ca="1">MAX(IF((INDIRECT($C$2)&lt;=$C10)*(INDIRECT($C$2)&gt;$C9)*(HeartBeats&gt;0),(HeartBeats)))</f>
        <v>146</v>
      </c>
      <c r="V10" s="154">
        <f t="shared" ca="1" si="7"/>
        <v>12.963846153846131</v>
      </c>
      <c r="W10" s="183">
        <f t="shared" ca="1" si="8"/>
        <v>10.445686565470762</v>
      </c>
      <c r="Z10" s="138">
        <f ca="1">IF(C10=0,0,(SUMIF(INDIRECT($C$2),"&lt;="&amp;$C10,StrokeHR))-SUM(Z$7:Z9))</f>
        <v>1652.6535000000058</v>
      </c>
      <c r="AA10" s="3"/>
    </row>
    <row r="11" spans="2:27">
      <c r="B11" s="2" t="s">
        <v>136</v>
      </c>
      <c r="C11" s="321">
        <v>163.85</v>
      </c>
      <c r="D11" s="196">
        <f>E10</f>
        <v>0.8</v>
      </c>
      <c r="E11" s="196">
        <f>(C11-RHR)/(MHR-RHR)</f>
        <v>0.85</v>
      </c>
      <c r="F11" s="147" t="str">
        <f t="shared" si="10"/>
        <v>&gt;157</v>
      </c>
      <c r="G11" s="146" t="str">
        <f t="shared" si="9"/>
        <v>&lt;=164</v>
      </c>
      <c r="I11" s="155">
        <f ca="1">IF(C11=0,0,COUNTIF(INDIRECT($C$2),"&lt;="&amp;$C11)-SUM(I$7:I10))</f>
        <v>0</v>
      </c>
      <c r="J11" s="156">
        <f t="shared" ca="1" si="0"/>
        <v>0</v>
      </c>
      <c r="K11" s="159">
        <f ca="1">IF(C11=0,0,SUMIF(INDIRECT($C$2),"&lt;="&amp;$C11,StrokeDist)-SUM(K$7:K10))</f>
        <v>0</v>
      </c>
      <c r="L11" s="156">
        <f t="shared" ca="1" si="1"/>
        <v>0</v>
      </c>
      <c r="M11" s="161">
        <f ca="1">IF(C11=0,0,SUMIF(INDIRECT($C$2),"&lt;="&amp;$C11,StrokeTime)/60/60/24-SUM(M$7:M10))</f>
        <v>0</v>
      </c>
      <c r="N11" s="156">
        <f t="shared" ca="1" si="2"/>
        <v>0</v>
      </c>
      <c r="O11" s="182">
        <f t="shared" ca="1" si="3"/>
        <v>0</v>
      </c>
      <c r="P11" s="151">
        <f t="shared" ca="1" si="4"/>
        <v>0</v>
      </c>
      <c r="Q11" s="152">
        <f ca="1">IF(C11=0,0,SUMIF(INDIRECT($C$2),"&lt;="&amp;$C11,StrokeCals)-SUM(Q$7:Q10))</f>
        <v>0</v>
      </c>
      <c r="R11" s="151">
        <f t="shared" ca="1" si="5"/>
        <v>0</v>
      </c>
      <c r="S11" s="152">
        <f t="array" aca="1" ref="S11" ca="1">MIN(IF((INDIRECT($C$2)&lt;=$C11)*(INDIRECT($C$2)&gt;$C10)*(HeartBeats&gt;0),(HeartBeats)))</f>
        <v>0</v>
      </c>
      <c r="T11" s="153">
        <f t="shared" ca="1" si="6"/>
        <v>0</v>
      </c>
      <c r="U11" s="152">
        <f t="array" aca="1" ref="U11" ca="1">MAX(IF((INDIRECT($C$2)&lt;=$C11)*(INDIRECT($C$2)&gt;$C10)*(HeartBeats&gt;0),(HeartBeats)))</f>
        <v>0</v>
      </c>
      <c r="V11" s="154">
        <f t="shared" ca="1" si="7"/>
        <v>0</v>
      </c>
      <c r="W11" s="183">
        <f t="shared" ca="1" si="8"/>
        <v>0</v>
      </c>
      <c r="Z11" s="138">
        <f ca="1">IF(C11=0,0,(SUMIF(INDIRECT($C$2),"&lt;="&amp;$C11,StrokeHR))-SUM(Z$7:Z10))</f>
        <v>0</v>
      </c>
      <c r="AA11" s="3"/>
    </row>
    <row r="12" spans="2:27">
      <c r="B12" s="2" t="s">
        <v>136</v>
      </c>
      <c r="C12" s="321">
        <v>177.95</v>
      </c>
      <c r="D12" s="196">
        <f>E11</f>
        <v>0.85</v>
      </c>
      <c r="E12" s="196">
        <f>(C12-RHR)/(MHR-RHR)</f>
        <v>0.95</v>
      </c>
      <c r="F12" s="147" t="str">
        <f t="shared" si="10"/>
        <v>&gt;164</v>
      </c>
      <c r="G12" s="146" t="str">
        <f t="shared" si="9"/>
        <v>&lt;=178</v>
      </c>
      <c r="I12" s="155">
        <f ca="1">IF(C12=0,0,COUNTIF(INDIRECT($C$2),"&lt;="&amp;$C12)-SUM(I$7:I11))</f>
        <v>0</v>
      </c>
      <c r="J12" s="156">
        <f t="shared" ca="1" si="0"/>
        <v>0</v>
      </c>
      <c r="K12" s="159">
        <f ca="1">IF(C12=0,0,SUMIF(INDIRECT($C$2),"&lt;="&amp;$C12,StrokeDist)-SUM(K$7:K11))</f>
        <v>0</v>
      </c>
      <c r="L12" s="156">
        <f t="shared" ca="1" si="1"/>
        <v>0</v>
      </c>
      <c r="M12" s="161">
        <f ca="1">IF(C12=0,0,SUMIF(INDIRECT($C$2),"&lt;="&amp;$C12,StrokeTime)/60/60/24-SUM(M$7:M11))</f>
        <v>0</v>
      </c>
      <c r="N12" s="156">
        <f t="shared" ca="1" si="2"/>
        <v>0</v>
      </c>
      <c r="O12" s="182">
        <f t="shared" ca="1" si="3"/>
        <v>0</v>
      </c>
      <c r="P12" s="151">
        <f t="shared" ca="1" si="4"/>
        <v>0</v>
      </c>
      <c r="Q12" s="152">
        <f ca="1">IF(C12=0,0,SUMIF(INDIRECT($C$2),"&lt;="&amp;$C12,StrokeCals)-SUM(Q$7:Q11))</f>
        <v>0</v>
      </c>
      <c r="R12" s="151">
        <f t="shared" ca="1" si="5"/>
        <v>0</v>
      </c>
      <c r="S12" s="152">
        <f t="array" aca="1" ref="S12" ca="1">MIN(IF((INDIRECT($C$2)&lt;=$C12)*(INDIRECT($C$2)&gt;$C11)*(HeartBeats&gt;0),(HeartBeats)))</f>
        <v>0</v>
      </c>
      <c r="T12" s="153">
        <f t="shared" ca="1" si="6"/>
        <v>0</v>
      </c>
      <c r="U12" s="152">
        <f t="array" aca="1" ref="U12" ca="1">MAX(IF((INDIRECT($C$2)&lt;=$C12)*(INDIRECT($C$2)&gt;$C11)*(HeartBeats&gt;0),(HeartBeats)))</f>
        <v>0</v>
      </c>
      <c r="V12" s="154">
        <f t="shared" ca="1" si="7"/>
        <v>0</v>
      </c>
      <c r="W12" s="183">
        <f t="shared" ca="1" si="8"/>
        <v>0</v>
      </c>
      <c r="Z12" s="138">
        <f ca="1">IF(C12=0,0,(SUMIF(INDIRECT($C$2),"&lt;="&amp;$C12,StrokeHR))-SUM(Z$7:Z11))</f>
        <v>0</v>
      </c>
      <c r="AA12" s="3"/>
    </row>
    <row r="13" spans="2:27">
      <c r="B13" s="2" t="s">
        <v>136</v>
      </c>
      <c r="C13" s="321">
        <v>185</v>
      </c>
      <c r="D13" s="196">
        <f>E12</f>
        <v>0.95</v>
      </c>
      <c r="E13" s="196">
        <f>(C13-RHR)/(MHR-RHR)</f>
        <v>1</v>
      </c>
      <c r="F13" s="147" t="str">
        <f t="shared" si="10"/>
        <v>&gt;178</v>
      </c>
      <c r="G13" s="146" t="str">
        <f t="shared" si="9"/>
        <v>&lt;=185</v>
      </c>
      <c r="I13" s="155">
        <f ca="1">IF(C13=0,0,COUNTIF(INDIRECT($C$2),"&lt;="&amp;$C13)-SUM(I$7:I12))</f>
        <v>0</v>
      </c>
      <c r="J13" s="156">
        <f t="shared" ca="1" si="0"/>
        <v>0</v>
      </c>
      <c r="K13" s="159">
        <f ca="1">IF(C13=0,0,SUMIF(INDIRECT($C$2),"&lt;="&amp;$C13,StrokeDist)-SUM(K$7:K12))</f>
        <v>0</v>
      </c>
      <c r="L13" s="156">
        <f t="shared" ca="1" si="1"/>
        <v>0</v>
      </c>
      <c r="M13" s="161">
        <f ca="1">IF(C13=0,0,SUMIF(INDIRECT($C$2),"&lt;="&amp;$C13,StrokeTime)/60/60/24-SUM(M$7:M12))</f>
        <v>0</v>
      </c>
      <c r="N13" s="156">
        <f t="shared" ca="1" si="2"/>
        <v>0</v>
      </c>
      <c r="O13" s="182">
        <f t="shared" ca="1" si="3"/>
        <v>0</v>
      </c>
      <c r="P13" s="151">
        <f t="shared" ca="1" si="4"/>
        <v>0</v>
      </c>
      <c r="Q13" s="152">
        <f ca="1">IF(C13=0,0,SUMIF(INDIRECT($C$2),"&lt;="&amp;$C13,StrokeCals)-SUM(Q$7:Q12))</f>
        <v>0</v>
      </c>
      <c r="R13" s="151">
        <f t="shared" ca="1" si="5"/>
        <v>0</v>
      </c>
      <c r="S13" s="152">
        <f t="array" aca="1" ref="S13" ca="1">MIN(IF((INDIRECT($C$2)&lt;=$C13)*(INDIRECT($C$2)&gt;$C12)*(HeartBeats&gt;0),(HeartBeats)))</f>
        <v>0</v>
      </c>
      <c r="T13" s="153">
        <f t="shared" ca="1" si="6"/>
        <v>0</v>
      </c>
      <c r="U13" s="152">
        <f t="array" aca="1" ref="U13" ca="1">MAX(IF((INDIRECT($C$2)&lt;=$C13)*(INDIRECT($C$2)&gt;$C12)*(HeartBeats&gt;0),(HeartBeats)))</f>
        <v>0</v>
      </c>
      <c r="V13" s="154">
        <f t="shared" ca="1" si="7"/>
        <v>0</v>
      </c>
      <c r="W13" s="183">
        <f t="shared" ca="1" si="8"/>
        <v>0</v>
      </c>
      <c r="Z13" s="138">
        <f ca="1">IF(C13=0,0,(SUMIF(INDIRECT($C$2),"&lt;="&amp;$C13,StrokeHR))-SUM(Z$7:Z12))</f>
        <v>0</v>
      </c>
      <c r="AA13" s="3"/>
    </row>
    <row r="15" spans="2:27">
      <c r="C15" s="144" t="s">
        <v>135</v>
      </c>
      <c r="D15" s="144"/>
      <c r="E15" s="144"/>
      <c r="F15" s="144"/>
      <c r="G15" s="144"/>
    </row>
    <row r="17" spans="3:31" ht="13.5" thickBot="1"/>
    <row r="18" spans="3:31" ht="13.5" thickBot="1">
      <c r="C18" s="306"/>
      <c r="D18" s="307"/>
      <c r="E18" s="307"/>
      <c r="F18" s="307"/>
      <c r="G18" s="307"/>
      <c r="H18" s="307"/>
      <c r="I18" s="307"/>
      <c r="J18" s="307"/>
      <c r="K18" s="307"/>
      <c r="L18" s="307"/>
      <c r="M18" s="307"/>
      <c r="N18" s="307"/>
      <c r="O18" s="307"/>
      <c r="P18" s="307"/>
      <c r="Q18" s="307"/>
      <c r="R18" s="307"/>
      <c r="S18" s="307"/>
      <c r="T18" s="317"/>
    </row>
    <row r="19" spans="3:31">
      <c r="C19" s="308"/>
      <c r="D19" s="309"/>
      <c r="E19" s="309"/>
      <c r="F19" s="309"/>
      <c r="G19" s="309"/>
      <c r="H19" s="309"/>
      <c r="I19" s="309"/>
      <c r="J19" s="309"/>
      <c r="K19" s="309"/>
      <c r="L19" s="310"/>
      <c r="M19" s="387" t="s">
        <v>133</v>
      </c>
      <c r="N19" s="388"/>
      <c r="O19" s="388"/>
      <c r="P19" s="388"/>
      <c r="Q19" s="389"/>
      <c r="R19" s="311">
        <f ca="1">SUM(R22:R27)</f>
        <v>4.3722129629629632E-2</v>
      </c>
      <c r="S19" s="164" t="s">
        <v>139</v>
      </c>
      <c r="T19" s="318"/>
    </row>
    <row r="20" spans="3:31" ht="25.5">
      <c r="C20" s="308"/>
      <c r="D20" s="309"/>
      <c r="E20" s="309"/>
      <c r="F20" s="309"/>
      <c r="G20" s="309"/>
      <c r="H20" s="309"/>
      <c r="I20" s="309"/>
      <c r="J20" s="309"/>
      <c r="K20" s="309"/>
      <c r="L20" s="310"/>
      <c r="M20" s="136" t="s">
        <v>7</v>
      </c>
      <c r="N20" s="197" t="s">
        <v>148</v>
      </c>
      <c r="O20" s="197" t="s">
        <v>149</v>
      </c>
      <c r="P20" s="136" t="s">
        <v>137</v>
      </c>
      <c r="Q20" s="136" t="s">
        <v>138</v>
      </c>
      <c r="R20" s="165" t="s">
        <v>1</v>
      </c>
      <c r="S20" s="166" t="s">
        <v>1</v>
      </c>
      <c r="T20" s="318"/>
    </row>
    <row r="21" spans="3:31">
      <c r="C21" s="308"/>
      <c r="D21" s="309"/>
      <c r="E21" s="309"/>
      <c r="F21" s="309"/>
      <c r="G21" s="309"/>
      <c r="H21" s="309"/>
      <c r="I21" s="309"/>
      <c r="J21" s="309"/>
      <c r="K21" s="309"/>
      <c r="L21" s="310"/>
      <c r="M21" s="136">
        <v>0</v>
      </c>
      <c r="N21" s="116"/>
      <c r="O21" s="116"/>
      <c r="P21" s="116"/>
      <c r="Q21" s="116"/>
      <c r="R21" s="167"/>
      <c r="S21" s="168"/>
      <c r="T21" s="318"/>
    </row>
    <row r="22" spans="3:31" ht="15">
      <c r="C22" s="308"/>
      <c r="D22" s="309"/>
      <c r="E22" s="309"/>
      <c r="F22" s="309"/>
      <c r="G22" s="309"/>
      <c r="H22" s="309"/>
      <c r="I22" s="309"/>
      <c r="J22" s="309"/>
      <c r="K22" s="309"/>
      <c r="L22" s="312" t="s">
        <v>200</v>
      </c>
      <c r="M22" s="135">
        <f>C8</f>
        <v>135.65</v>
      </c>
      <c r="N22" s="316">
        <f t="shared" ref="N22:Q22" si="11">D8</f>
        <v>0.65</v>
      </c>
      <c r="O22" s="316">
        <f t="shared" si="11"/>
        <v>0</v>
      </c>
      <c r="P22" s="320">
        <f t="shared" si="11"/>
        <v>0</v>
      </c>
      <c r="Q22" s="320" t="str">
        <f t="shared" si="11"/>
        <v>&lt;=136</v>
      </c>
      <c r="R22" s="313">
        <f ca="1">M8</f>
        <v>1.4334131944444444E-2</v>
      </c>
      <c r="S22" s="156">
        <f ca="1">R22/$R$19</f>
        <v>0.32784615172840265</v>
      </c>
      <c r="T22" s="318"/>
      <c r="X22" s="313">
        <v>6.56585648148148E-4</v>
      </c>
      <c r="Y22" s="313">
        <v>0</v>
      </c>
      <c r="AA22" s="324">
        <v>5.4575231481481488E-3</v>
      </c>
      <c r="AB22" s="313">
        <v>7.1348379629629745E-4</v>
      </c>
      <c r="AC22" s="313"/>
      <c r="AD22" s="324"/>
      <c r="AE22" s="324">
        <f>SUM(X22:AD22)</f>
        <v>6.8275925925925943E-3</v>
      </c>
    </row>
    <row r="23" spans="3:31" ht="15">
      <c r="C23" s="308"/>
      <c r="D23" s="309"/>
      <c r="E23" s="309"/>
      <c r="F23" s="309"/>
      <c r="G23" s="309"/>
      <c r="H23" s="309"/>
      <c r="I23" s="309"/>
      <c r="J23" s="309"/>
      <c r="K23" s="309"/>
      <c r="L23" s="312" t="s">
        <v>210</v>
      </c>
      <c r="M23" s="135">
        <f t="shared" ref="M23:M27" si="12">C9</f>
        <v>142.69999999999999</v>
      </c>
      <c r="N23" s="316">
        <f t="shared" ref="N23:Q23" si="13">D9</f>
        <v>0.65</v>
      </c>
      <c r="O23" s="316">
        <f t="shared" si="13"/>
        <v>0.7</v>
      </c>
      <c r="P23" s="320" t="str">
        <f t="shared" si="13"/>
        <v>&gt;136</v>
      </c>
      <c r="Q23" s="320" t="str">
        <f t="shared" si="13"/>
        <v>&lt;=143</v>
      </c>
      <c r="R23" s="313">
        <f t="shared" ref="R23:R27" ca="1" si="14">M9</f>
        <v>2.140778935185185E-2</v>
      </c>
      <c r="S23" s="156">
        <f t="shared" ref="S23:S27" ca="1" si="15">R23/$R$19</f>
        <v>0.48963281370777989</v>
      </c>
      <c r="T23" s="318"/>
      <c r="U23">
        <v>12</v>
      </c>
      <c r="V23">
        <f ca="1">(R23*24)*U23</f>
        <v>6.1654433333333323</v>
      </c>
      <c r="X23" s="313">
        <v>3.1245370370370389E-4</v>
      </c>
      <c r="Y23" s="313">
        <v>6.9444444444444447E-4</v>
      </c>
      <c r="AA23" s="324">
        <v>3.2854861111111106E-3</v>
      </c>
      <c r="AB23" s="313">
        <v>3.3700810185185175E-3</v>
      </c>
      <c r="AC23" s="313"/>
      <c r="AD23" s="324"/>
      <c r="AE23" s="324">
        <f t="shared" ref="AE23:AE27" si="16">SUM(X23:AD23)</f>
        <v>7.6624652777777767E-3</v>
      </c>
    </row>
    <row r="24" spans="3:31" ht="15">
      <c r="C24" s="308"/>
      <c r="D24" s="309"/>
      <c r="E24" s="309"/>
      <c r="F24" s="309"/>
      <c r="G24" s="309"/>
      <c r="H24" s="309"/>
      <c r="I24" s="309"/>
      <c r="J24" s="309"/>
      <c r="K24" s="309"/>
      <c r="L24" s="312" t="s">
        <v>211</v>
      </c>
      <c r="M24" s="135">
        <f t="shared" si="12"/>
        <v>156.80000000000001</v>
      </c>
      <c r="N24" s="316">
        <f t="shared" ref="N24:Q24" si="17">D10</f>
        <v>0.7</v>
      </c>
      <c r="O24" s="316">
        <f t="shared" si="17"/>
        <v>0.8</v>
      </c>
      <c r="P24" s="320" t="str">
        <f t="shared" si="17"/>
        <v>&gt;143</v>
      </c>
      <c r="Q24" s="320" t="str">
        <f t="shared" si="17"/>
        <v>&lt;=157</v>
      </c>
      <c r="R24" s="313">
        <f t="shared" ca="1" si="14"/>
        <v>7.9802083333333357E-3</v>
      </c>
      <c r="S24" s="156">
        <f t="shared" ca="1" si="15"/>
        <v>0.18252103456381741</v>
      </c>
      <c r="T24" s="318"/>
      <c r="U24">
        <v>24</v>
      </c>
      <c r="V24">
        <f t="shared" ref="V24:V27" ca="1" si="18">(R24*24)*U24</f>
        <v>4.5966000000000014</v>
      </c>
      <c r="X24" s="313">
        <v>1.7426388888888886E-3</v>
      </c>
      <c r="Y24" s="313">
        <v>2.7777777777777779E-3</v>
      </c>
      <c r="AA24" s="324">
        <v>4.0503703703703691E-3</v>
      </c>
      <c r="AB24" s="313">
        <v>9.7004398148148145E-3</v>
      </c>
      <c r="AC24" s="313"/>
      <c r="AD24" s="324"/>
      <c r="AE24" s="324">
        <f t="shared" si="16"/>
        <v>1.8271226851851851E-2</v>
      </c>
    </row>
    <row r="25" spans="3:31" ht="15">
      <c r="C25" s="308"/>
      <c r="D25" s="309"/>
      <c r="E25" s="309"/>
      <c r="F25" s="309"/>
      <c r="G25" s="309"/>
      <c r="H25" s="309"/>
      <c r="I25" s="309"/>
      <c r="J25" s="309"/>
      <c r="K25" s="309"/>
      <c r="L25" s="312" t="s">
        <v>212</v>
      </c>
      <c r="M25" s="135">
        <f t="shared" si="12"/>
        <v>163.85</v>
      </c>
      <c r="N25" s="316">
        <f t="shared" ref="N25:Q25" si="19">D11</f>
        <v>0.8</v>
      </c>
      <c r="O25" s="316">
        <f t="shared" si="19"/>
        <v>0.85</v>
      </c>
      <c r="P25" s="320" t="str">
        <f t="shared" si="19"/>
        <v>&gt;157</v>
      </c>
      <c r="Q25" s="320" t="str">
        <f t="shared" si="19"/>
        <v>&lt;=164</v>
      </c>
      <c r="R25" s="313">
        <f t="shared" ca="1" si="14"/>
        <v>0</v>
      </c>
      <c r="S25" s="156">
        <f t="shared" ca="1" si="15"/>
        <v>0</v>
      </c>
      <c r="T25" s="318"/>
      <c r="U25">
        <v>45</v>
      </c>
      <c r="V25">
        <f t="shared" ca="1" si="18"/>
        <v>0</v>
      </c>
      <c r="X25" s="313">
        <v>1.622337962962963E-3</v>
      </c>
      <c r="Y25" s="313">
        <v>2.7777777777777779E-3</v>
      </c>
      <c r="AA25" s="324">
        <v>1.0748379629629649E-3</v>
      </c>
      <c r="AB25" s="313">
        <v>9.2731481481483566E-5</v>
      </c>
      <c r="AC25" s="313"/>
      <c r="AD25" s="324"/>
      <c r="AE25" s="324">
        <f t="shared" si="16"/>
        <v>5.5676851851851894E-3</v>
      </c>
    </row>
    <row r="26" spans="3:31" ht="15">
      <c r="C26" s="308"/>
      <c r="D26" s="309"/>
      <c r="E26" s="309"/>
      <c r="F26" s="309"/>
      <c r="G26" s="309"/>
      <c r="H26" s="309"/>
      <c r="I26" s="309"/>
      <c r="J26" s="309"/>
      <c r="K26" s="309"/>
      <c r="L26" s="312" t="s">
        <v>213</v>
      </c>
      <c r="M26" s="135">
        <f t="shared" si="12"/>
        <v>177.95</v>
      </c>
      <c r="N26" s="316">
        <f t="shared" ref="N26:Q26" si="20">D12</f>
        <v>0.85</v>
      </c>
      <c r="O26" s="316">
        <f t="shared" si="20"/>
        <v>0.95</v>
      </c>
      <c r="P26" s="320" t="str">
        <f t="shared" si="20"/>
        <v>&gt;164</v>
      </c>
      <c r="Q26" s="320" t="str">
        <f t="shared" si="20"/>
        <v>&lt;=178</v>
      </c>
      <c r="R26" s="313">
        <f t="shared" ca="1" si="14"/>
        <v>0</v>
      </c>
      <c r="S26" s="156">
        <f t="shared" ca="1" si="15"/>
        <v>0</v>
      </c>
      <c r="T26" s="318"/>
      <c r="U26">
        <v>100</v>
      </c>
      <c r="V26">
        <f t="shared" ca="1" si="18"/>
        <v>0</v>
      </c>
      <c r="X26" s="313">
        <v>2.6095949074074077E-3</v>
      </c>
      <c r="Y26" s="313">
        <v>2.7777777777777779E-3</v>
      </c>
      <c r="AA26" s="324">
        <v>0</v>
      </c>
      <c r="AB26" s="313">
        <v>0</v>
      </c>
      <c r="AC26" s="313"/>
      <c r="AD26" s="324"/>
      <c r="AE26" s="324">
        <f t="shared" si="16"/>
        <v>5.387372685185186E-3</v>
      </c>
    </row>
    <row r="27" spans="3:31" ht="15">
      <c r="C27" s="308"/>
      <c r="D27" s="309"/>
      <c r="E27" s="309"/>
      <c r="F27" s="309"/>
      <c r="G27" s="309"/>
      <c r="H27" s="309"/>
      <c r="I27" s="309"/>
      <c r="J27" s="309"/>
      <c r="K27" s="309"/>
      <c r="L27" s="312" t="s">
        <v>214</v>
      </c>
      <c r="M27" s="135">
        <f t="shared" si="12"/>
        <v>185</v>
      </c>
      <c r="N27" s="316">
        <f t="shared" ref="N27:Q27" si="21">D13</f>
        <v>0.95</v>
      </c>
      <c r="O27" s="316">
        <f t="shared" si="21"/>
        <v>1</v>
      </c>
      <c r="P27" s="320" t="str">
        <f t="shared" si="21"/>
        <v>&gt;178</v>
      </c>
      <c r="Q27" s="320" t="str">
        <f t="shared" si="21"/>
        <v>&lt;=185</v>
      </c>
      <c r="R27" s="313">
        <f t="shared" ca="1" si="14"/>
        <v>0</v>
      </c>
      <c r="S27" s="156">
        <f t="shared" ca="1" si="15"/>
        <v>0</v>
      </c>
      <c r="T27" s="318"/>
      <c r="U27">
        <v>120</v>
      </c>
      <c r="V27">
        <f t="shared" ca="1" si="18"/>
        <v>0</v>
      </c>
      <c r="X27" s="313">
        <v>0</v>
      </c>
      <c r="Y27" s="313">
        <v>0</v>
      </c>
      <c r="AA27" s="324">
        <v>0</v>
      </c>
      <c r="AB27" s="313">
        <v>0</v>
      </c>
      <c r="AC27" s="313"/>
      <c r="AD27" s="324"/>
      <c r="AE27" s="324">
        <f t="shared" si="16"/>
        <v>0</v>
      </c>
    </row>
    <row r="28" spans="3:31">
      <c r="C28" s="308"/>
      <c r="D28" s="309"/>
      <c r="E28" s="309"/>
      <c r="F28" s="309"/>
      <c r="G28" s="309"/>
      <c r="H28" s="309"/>
      <c r="I28" s="309"/>
      <c r="J28" s="309"/>
      <c r="K28" s="309"/>
      <c r="L28" s="309"/>
      <c r="M28" s="309"/>
      <c r="N28" s="309"/>
      <c r="O28" s="309"/>
      <c r="P28" s="309"/>
      <c r="Q28" s="309"/>
      <c r="R28" s="309"/>
      <c r="S28" s="309"/>
      <c r="T28" s="318"/>
    </row>
    <row r="29" spans="3:31">
      <c r="C29" s="308"/>
      <c r="D29" s="309"/>
      <c r="E29" s="309"/>
      <c r="F29" s="309"/>
      <c r="G29" s="309"/>
      <c r="H29" s="309"/>
      <c r="I29" s="309"/>
      <c r="J29" s="309"/>
      <c r="K29" s="309"/>
      <c r="L29" s="309"/>
      <c r="M29" s="309" t="s">
        <v>221</v>
      </c>
      <c r="N29" s="309"/>
      <c r="O29" s="323">
        <f ca="1">SUM(V23:V27)</f>
        <v>10.762043333333335</v>
      </c>
      <c r="P29" s="309"/>
      <c r="Q29" s="309"/>
      <c r="R29" s="309"/>
      <c r="S29" s="309"/>
      <c r="T29" s="318"/>
    </row>
    <row r="30" spans="3:31">
      <c r="C30" s="308"/>
      <c r="D30" s="309"/>
      <c r="E30" s="309"/>
      <c r="F30" s="309"/>
      <c r="G30" s="309"/>
      <c r="H30" s="309"/>
      <c r="I30" s="309"/>
      <c r="J30" s="309"/>
      <c r="K30" s="309"/>
      <c r="L30" s="309"/>
      <c r="M30" s="309"/>
      <c r="N30" s="309"/>
      <c r="O30" s="309"/>
      <c r="P30" s="309"/>
      <c r="Q30" s="309"/>
      <c r="R30" s="309"/>
      <c r="S30" s="309"/>
      <c r="T30" s="318"/>
    </row>
    <row r="31" spans="3:31">
      <c r="C31" s="308"/>
      <c r="D31" s="309"/>
      <c r="E31" s="309"/>
      <c r="F31" s="309"/>
      <c r="G31" s="309"/>
      <c r="H31" s="309"/>
      <c r="I31" s="309"/>
      <c r="J31" s="309"/>
      <c r="K31" s="309"/>
      <c r="L31" s="309"/>
      <c r="M31" s="309"/>
      <c r="N31" s="309"/>
      <c r="O31" s="309"/>
      <c r="P31" s="309"/>
      <c r="Q31" s="309"/>
      <c r="R31" s="309"/>
      <c r="S31" s="309"/>
      <c r="T31" s="318"/>
    </row>
    <row r="32" spans="3:31">
      <c r="C32" s="308"/>
      <c r="D32" s="309"/>
      <c r="E32" s="309"/>
      <c r="F32" s="309"/>
      <c r="G32" s="309"/>
      <c r="H32" s="309"/>
      <c r="I32" s="309"/>
      <c r="J32" s="309"/>
      <c r="K32" s="309"/>
      <c r="L32" s="309"/>
      <c r="M32" s="309"/>
      <c r="N32" s="309"/>
      <c r="O32" s="309"/>
      <c r="P32" s="309"/>
      <c r="Q32" s="309"/>
      <c r="R32" s="309"/>
      <c r="S32" s="309"/>
      <c r="T32" s="318"/>
    </row>
    <row r="33" spans="3:20">
      <c r="C33" s="308"/>
      <c r="D33" s="309"/>
      <c r="E33" s="309"/>
      <c r="F33" s="309"/>
      <c r="G33" s="309"/>
      <c r="H33" s="309"/>
      <c r="I33" s="309"/>
      <c r="J33" s="309"/>
      <c r="K33" s="309"/>
      <c r="L33" s="309"/>
      <c r="M33" s="309"/>
      <c r="N33" s="309"/>
      <c r="O33" s="309"/>
      <c r="P33" s="309"/>
      <c r="Q33" s="309"/>
      <c r="R33" s="309"/>
      <c r="S33" s="309"/>
      <c r="T33" s="318"/>
    </row>
    <row r="34" spans="3:20" ht="13.5" thickBot="1">
      <c r="C34" s="314"/>
      <c r="D34" s="315"/>
      <c r="E34" s="315"/>
      <c r="F34" s="315"/>
      <c r="G34" s="315"/>
      <c r="H34" s="315"/>
      <c r="I34" s="315"/>
      <c r="J34" s="315"/>
      <c r="K34" s="315"/>
      <c r="L34" s="315"/>
      <c r="M34" s="315"/>
      <c r="N34" s="315"/>
      <c r="O34" s="315"/>
      <c r="P34" s="315"/>
      <c r="Q34" s="315"/>
      <c r="R34" s="315"/>
      <c r="S34" s="315"/>
      <c r="T34" s="319"/>
    </row>
  </sheetData>
  <mergeCells count="2">
    <mergeCell ref="C5:G5"/>
    <mergeCell ref="M19:Q19"/>
  </mergeCells>
  <dataValidations count="2">
    <dataValidation type="list" allowBlank="1" showInputMessage="1" showErrorMessage="1" sqref="C2:G2">
      <formula1>"HeartBeats, Strokes"</formula1>
    </dataValidation>
    <dataValidation type="custom" allowBlank="1" showInputMessage="1" showErrorMessage="1" sqref="C8:C13 M22:Q27">
      <formula1>C8&gt;C7</formula1>
    </dataValidation>
  </dataValidation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B050"/>
  </sheetPr>
  <dimension ref="B2:Y33"/>
  <sheetViews>
    <sheetView workbookViewId="0"/>
  </sheetViews>
  <sheetFormatPr defaultRowHeight="12.75" outlineLevelRow="1" outlineLevelCol="1"/>
  <cols>
    <col min="1" max="1" width="2" customWidth="1"/>
    <col min="2" max="2" width="3.28515625" bestFit="1" customWidth="1"/>
    <col min="3" max="3" width="10.28515625" bestFit="1" customWidth="1"/>
    <col min="4" max="4" width="5.42578125" bestFit="1" customWidth="1"/>
    <col min="5" max="5" width="6.28515625" customWidth="1"/>
    <col min="6" max="6" width="1.42578125" customWidth="1"/>
    <col min="7" max="8" width="7.7109375" bestFit="1" customWidth="1"/>
    <col min="9" max="9" width="7.140625" bestFit="1" customWidth="1"/>
    <col min="10" max="10" width="7.7109375" customWidth="1"/>
    <col min="11" max="11" width="7.140625" bestFit="1" customWidth="1"/>
    <col min="12" max="12" width="7.7109375" customWidth="1"/>
    <col min="13" max="13" width="7.28515625" bestFit="1" customWidth="1"/>
    <col min="14" max="15" width="6" bestFit="1" customWidth="1"/>
    <col min="16" max="16" width="5.140625" bestFit="1" customWidth="1"/>
    <col min="17" max="17" width="6.85546875" bestFit="1" customWidth="1"/>
    <col min="18" max="18" width="7" bestFit="1" customWidth="1"/>
    <col min="19" max="19" width="7.42578125" bestFit="1" customWidth="1"/>
    <col min="20" max="20" width="5.42578125" bestFit="1" customWidth="1"/>
    <col min="21" max="21" width="4.7109375" bestFit="1" customWidth="1"/>
    <col min="24" max="24" width="10.85546875" hidden="1" customWidth="1" outlineLevel="1"/>
    <col min="25" max="25" width="11.140625" bestFit="1" customWidth="1" collapsed="1"/>
  </cols>
  <sheetData>
    <row r="2" spans="2:25">
      <c r="C2" s="142" t="s">
        <v>9</v>
      </c>
      <c r="D2" s="141"/>
      <c r="E2" s="141"/>
    </row>
    <row r="3" spans="2:25" ht="13.5" thickBot="1"/>
    <row r="4" spans="2:25" ht="13.5" hidden="1" outlineLevel="1" thickBot="1">
      <c r="C4" s="118" t="s">
        <v>124</v>
      </c>
      <c r="D4" s="118"/>
      <c r="E4" s="118"/>
      <c r="G4" s="118"/>
      <c r="H4" s="118"/>
      <c r="I4" s="117" t="s">
        <v>80</v>
      </c>
      <c r="J4" s="118"/>
      <c r="K4" s="117" t="s">
        <v>81</v>
      </c>
      <c r="L4" s="118"/>
      <c r="M4" s="117" t="s">
        <v>82</v>
      </c>
      <c r="N4" s="117" t="s">
        <v>112</v>
      </c>
      <c r="O4" s="117" t="s">
        <v>113</v>
      </c>
      <c r="P4" s="117"/>
      <c r="Q4" s="117" t="s">
        <v>114</v>
      </c>
      <c r="R4" s="117" t="s">
        <v>84</v>
      </c>
      <c r="S4" s="117" t="s">
        <v>115</v>
      </c>
      <c r="T4" s="117" t="s">
        <v>85</v>
      </c>
      <c r="U4" s="117" t="s">
        <v>86</v>
      </c>
    </row>
    <row r="5" spans="2:25" collapsed="1">
      <c r="C5" s="387" t="s">
        <v>133</v>
      </c>
      <c r="D5" s="388"/>
      <c r="E5" s="389"/>
      <c r="G5" s="163">
        <f ca="1">SUM(G8:G31)</f>
        <v>1186</v>
      </c>
      <c r="H5" s="164" t="s">
        <v>139</v>
      </c>
      <c r="I5" s="169">
        <f ca="1">SUM(I8:I31)</f>
        <v>15211.482999999998</v>
      </c>
      <c r="J5" s="164" t="s">
        <v>139</v>
      </c>
      <c r="K5" s="172">
        <f ca="1">SUM(K8:K31)</f>
        <v>4.3158773148148151E-2</v>
      </c>
      <c r="L5" s="164" t="s">
        <v>139</v>
      </c>
      <c r="M5" s="173">
        <f ca="1">IF(I5=0,0,K5/I5*500)</f>
        <v>1.4186247701209723E-3</v>
      </c>
      <c r="N5" s="174">
        <f ca="1">IF(I5=0,0,2.8/(M5*60*24*60/500)^3)</f>
        <v>190.07465066459335</v>
      </c>
      <c r="O5" s="174">
        <f ca="1">SUM(O8:O31)</f>
        <v>987.92500000000007</v>
      </c>
      <c r="P5" s="175">
        <f ca="1">IF(G5=0,0,G5/(K5*60*24))</f>
        <v>19.083283676390845</v>
      </c>
      <c r="Q5" s="176">
        <f t="array" ref="Q5">MIN(IF((HeartBeats&gt;0),HeartBeats))</f>
        <v>94</v>
      </c>
      <c r="R5" s="177">
        <f ca="1">IF(K5=0,0,X5/(K5*24*60))</f>
        <v>138.24498983351202</v>
      </c>
      <c r="S5" s="176">
        <f>MAX(HeartBeats)</f>
        <v>146</v>
      </c>
      <c r="T5" s="178">
        <f ca="1">IF(G5=0,0,I5/G5)</f>
        <v>12.825870994940976</v>
      </c>
      <c r="U5" s="179">
        <f ca="1">IF(G5=0,0,N5/P5)</f>
        <v>9.9602696206705197</v>
      </c>
      <c r="X5" s="143">
        <f ca="1">SUM(X8:X31)</f>
        <v>8591.7371833333345</v>
      </c>
    </row>
    <row r="6" spans="2:25">
      <c r="C6" s="136" t="s">
        <v>6</v>
      </c>
      <c r="D6" s="136" t="s">
        <v>137</v>
      </c>
      <c r="E6" s="136" t="s">
        <v>138</v>
      </c>
      <c r="G6" s="165" t="s">
        <v>9</v>
      </c>
      <c r="H6" s="166" t="s">
        <v>9</v>
      </c>
      <c r="I6" s="165" t="s">
        <v>46</v>
      </c>
      <c r="J6" s="166" t="s">
        <v>46</v>
      </c>
      <c r="K6" s="165" t="s">
        <v>1</v>
      </c>
      <c r="L6" s="166" t="s">
        <v>1</v>
      </c>
      <c r="M6" s="165" t="s">
        <v>25</v>
      </c>
      <c r="N6" s="139" t="s">
        <v>4</v>
      </c>
      <c r="O6" s="139" t="s">
        <v>60</v>
      </c>
      <c r="P6" s="139" t="s">
        <v>6</v>
      </c>
      <c r="Q6" s="139" t="s">
        <v>20</v>
      </c>
      <c r="R6" s="139" t="s">
        <v>21</v>
      </c>
      <c r="S6" s="139" t="s">
        <v>19</v>
      </c>
      <c r="T6" s="149" t="s">
        <v>23</v>
      </c>
      <c r="U6" s="180" t="s">
        <v>24</v>
      </c>
      <c r="X6" s="140" t="s">
        <v>132</v>
      </c>
    </row>
    <row r="7" spans="2:25">
      <c r="C7" s="136"/>
      <c r="D7" s="116"/>
      <c r="E7" s="116"/>
      <c r="G7" s="167"/>
      <c r="H7" s="168"/>
      <c r="I7" s="170"/>
      <c r="J7" s="171"/>
      <c r="K7" s="167"/>
      <c r="L7" s="168"/>
      <c r="M7" s="170"/>
      <c r="N7" s="115"/>
      <c r="O7" s="115"/>
      <c r="P7" s="115"/>
      <c r="Q7" s="115"/>
      <c r="R7" s="115"/>
      <c r="S7" s="115"/>
      <c r="T7" s="150"/>
      <c r="U7" s="181"/>
      <c r="X7" s="137"/>
    </row>
    <row r="8" spans="2:25">
      <c r="B8" s="2" t="s">
        <v>130</v>
      </c>
      <c r="C8" s="135">
        <v>16</v>
      </c>
      <c r="D8" s="145"/>
      <c r="E8" s="146" t="str">
        <f>IF(C8=0,0,"&lt;="&amp;C8)</f>
        <v>&lt;=16</v>
      </c>
      <c r="G8" s="255">
        <f ca="1">IF(C8=0,0,COUNTIF(INDIRECT($C$2),"&lt;="&amp;$C8)-SUM(G$7:G7))</f>
        <v>0</v>
      </c>
      <c r="H8" s="256">
        <f ca="1">IF(G$5=0,0,G8/G$5)</f>
        <v>0</v>
      </c>
      <c r="I8" s="257">
        <f ca="1">IF(C8=0,0,SUMIF(INDIRECT($C$2),"&lt;="&amp;$C8,StrokeDist)-SUM(I7:I$7))</f>
        <v>0</v>
      </c>
      <c r="J8" s="256">
        <f ca="1">IF(I$5=0,0,I8/I$5)</f>
        <v>0</v>
      </c>
      <c r="K8" s="258">
        <f ca="1">IF(C8=0,0,SUMIF(INDIRECT($C$2),"&lt;="&amp;$C8,StrokeTime)/60/60/24-SUM(K7:K$7))</f>
        <v>0</v>
      </c>
      <c r="L8" s="256">
        <f ca="1">IF(K$5=0,0,K8/K$5)</f>
        <v>0</v>
      </c>
      <c r="M8" s="259">
        <f ca="1">IF(I8=0,0,K8/I8*500)</f>
        <v>0</v>
      </c>
      <c r="N8" s="260">
        <f ca="1">IF(I8=0,0,2.8/(M8*60*24*60/500)^3)</f>
        <v>0</v>
      </c>
      <c r="O8" s="261">
        <f ca="1">IF(C8=0,0,SUMIF(INDIRECT($C$2),"&lt;="&amp;$C8,StrokeCals)-SUM(O7:O$7))</f>
        <v>0</v>
      </c>
      <c r="P8" s="260">
        <f ca="1">IF(G8=0,0,G8/(K8*60*24))</f>
        <v>0</v>
      </c>
      <c r="Q8" s="261">
        <f t="array" aca="1" ref="Q8" ca="1">MIN(IF((INDIRECT($C$2)&lt;=$C8)*(INDIRECT($C$2)&gt;$C7)*(INDIRECT($C$2)&gt;0),(HeartBeats)))</f>
        <v>0</v>
      </c>
      <c r="R8" s="262">
        <f t="shared" ref="R8:R31" ca="1" si="0">IF(K8=0,0,X8/(K8*24*60))</f>
        <v>0</v>
      </c>
      <c r="S8" s="261">
        <f t="array" aca="1" ref="S8" ca="1">MAX(IF((INDIRECT($C$2)&lt;=$C8)*(INDIRECT($C$2)&gt;$C7)*(INDIRECT($C$2)&gt;0),HeartBeats))</f>
        <v>0</v>
      </c>
      <c r="T8" s="263">
        <f ca="1">IF(G8=0,0,I8/G8)</f>
        <v>0</v>
      </c>
      <c r="U8" s="264">
        <f ca="1">IF(G8=0,0,N8/P8)</f>
        <v>0</v>
      </c>
      <c r="X8" s="138">
        <f ca="1">IF(C8=0,0,(SUMIF(INDIRECT($C$2),"&lt;="&amp;$C8,StrokeHR))-SUM(X$7:X7))</f>
        <v>0</v>
      </c>
      <c r="Y8" s="3"/>
    </row>
    <row r="9" spans="2:25">
      <c r="B9" s="2" t="s">
        <v>130</v>
      </c>
      <c r="C9" s="134">
        <v>18</v>
      </c>
      <c r="D9" s="147" t="str">
        <f>IF(C9=0,0,"&gt;"&amp;C8)</f>
        <v>&gt;16</v>
      </c>
      <c r="E9" s="146" t="str">
        <f>IF(C9=0,0,"&lt;="&amp;C9)</f>
        <v>&lt;=18</v>
      </c>
      <c r="G9" s="155">
        <f ca="1">IF(C9=0,0,COUNTIF(INDIRECT($C$2),"&lt;="&amp;$C9)-SUM(G$7:G8))</f>
        <v>60</v>
      </c>
      <c r="H9" s="156">
        <f ca="1">IF(G$5=0,0,G9/G$5)</f>
        <v>5.0590219224283306E-2</v>
      </c>
      <c r="I9" s="159">
        <f ca="1">IF(C9=0,0,SUMIF(INDIRECT($C$2),"&lt;="&amp;$C9,StrokeDist)-SUM(I$7:I8))</f>
        <v>803.91786999999931</v>
      </c>
      <c r="J9" s="156">
        <f ca="1">IF(I$5=0,0,I9/I$5)</f>
        <v>5.2849407911115531E-2</v>
      </c>
      <c r="K9" s="161">
        <f ca="1">IF(C9=0,0,SUMIF(INDIRECT($C$2),"&lt;="&amp;$C9,StrokeTime)/60/60/24-SUM(K$7:K8))</f>
        <v>2.2683564814814914E-3</v>
      </c>
      <c r="L9" s="156">
        <f ca="1">IF(K$5=0,0,K9/K$5)</f>
        <v>5.2558409704906585E-2</v>
      </c>
      <c r="M9" s="182">
        <f ca="1">IF(I9=0,0,K9/I9*500)</f>
        <v>1.4108135707205348E-3</v>
      </c>
      <c r="N9" s="151">
        <f ca="1">IF(I9=0,0,2.8/(M9*60*24*60/500)^3)</f>
        <v>193.24930083228358</v>
      </c>
      <c r="O9" s="152">
        <f ca="1">IF(C9=0,0,SUMIF(INDIRECT($C$2),"&lt;="&amp;$C9,StrokeCals)-SUM(O$7:O8))</f>
        <v>52.479986099999962</v>
      </c>
      <c r="P9" s="151">
        <f ca="1">IF(G9=0,0,G9/(K9*60*24))</f>
        <v>18.368658985845848</v>
      </c>
      <c r="Q9" s="152"/>
      <c r="R9" s="153">
        <f t="shared" ca="1" si="0"/>
        <v>137.32168624289488</v>
      </c>
      <c r="S9" s="152"/>
      <c r="T9" s="154">
        <f ca="1">IF(G9=0,0,I9/G9)</f>
        <v>13.398631166666656</v>
      </c>
      <c r="U9" s="183">
        <f ca="1">IF(G9=0,0,N9/P9)</f>
        <v>10.520599298032248</v>
      </c>
      <c r="X9" s="138">
        <f ca="1">IF(C9=0,0,(SUMIF(INDIRECT($C$2),"&lt;="&amp;$C9,StrokeHR))-SUM(X$7:X8))</f>
        <v>448.55213333333529</v>
      </c>
      <c r="Y9" s="3"/>
    </row>
    <row r="10" spans="2:25">
      <c r="B10" s="2" t="s">
        <v>130</v>
      </c>
      <c r="C10" s="134">
        <f t="shared" ref="C10:C25" si="1">C9+2</f>
        <v>20</v>
      </c>
      <c r="D10" s="147" t="str">
        <f t="shared" ref="D10:D30" si="2">IF(C10=0,0,"&gt;"&amp;C9)</f>
        <v>&gt;18</v>
      </c>
      <c r="E10" s="146" t="str">
        <f t="shared" ref="E10:E30" si="3">IF(C10=0,0,"&lt;="&amp;C10)</f>
        <v>&lt;=20</v>
      </c>
      <c r="G10" s="155">
        <f ca="1">IF(C10=0,0,COUNTIF(INDIRECT($C$2),"&lt;="&amp;$C10)-SUM(G$7:G9))</f>
        <v>1117</v>
      </c>
      <c r="H10" s="156">
        <f ca="1">IF(G$5=0,0,G10/G$5)</f>
        <v>0.94182124789207422</v>
      </c>
      <c r="I10" s="159">
        <f ca="1">IF(C10=0,0,SUMIF(INDIRECT($C$2),"&lt;="&amp;$C10,StrokeDist)-SUM(I$7:I9))</f>
        <v>14301.340129999999</v>
      </c>
      <c r="J10" s="156">
        <f ca="1">IF(I$5=0,0,I10/I$5)</f>
        <v>0.94016738078726447</v>
      </c>
      <c r="K10" s="161">
        <f ca="1">IF(C10=0,0,SUMIF(INDIRECT($C$2),"&lt;="&amp;$C10,StrokeTime)/60/60/24-SUM(K$7:K9))</f>
        <v>4.0267812499999993E-2</v>
      </c>
      <c r="L10" s="156">
        <f ca="1">IF(K$5=0,0,K10/K$5)</f>
        <v>0.93301568980599714</v>
      </c>
      <c r="M10" s="182">
        <f ca="1">IF(I10=0,0,K10/I10*500)</f>
        <v>1.4078335363666369E-3</v>
      </c>
      <c r="N10" s="151">
        <f ca="1">IF(I10=0,0,2.8/(M10*60*24*60/500)^3)</f>
        <v>194.47908279702048</v>
      </c>
      <c r="O10" s="152">
        <f ca="1">IF(C10=0,0,SUMIF(INDIRECT($C$2),"&lt;="&amp;$C10,StrokeCals)-SUM(O$7:O9))</f>
        <v>935.76601390000019</v>
      </c>
      <c r="P10" s="151">
        <f ca="1">IF(G10=0,0,G10/(K10*60*24))</f>
        <v>19.263386717230905</v>
      </c>
      <c r="Q10" s="152"/>
      <c r="R10" s="153">
        <f t="shared" ca="1" si="0"/>
        <v>137.06785040781642</v>
      </c>
      <c r="S10" s="152"/>
      <c r="T10" s="154">
        <f ca="1">IF(G10=0,0,I10/G10)</f>
        <v>12.80334837063563</v>
      </c>
      <c r="U10" s="183">
        <f ca="1">IF(G10=0,0,N10/P10)</f>
        <v>10.095788744305326</v>
      </c>
      <c r="X10" s="138">
        <f ca="1">IF(C10=0,0,(SUMIF(INDIRECT($C$2),"&lt;="&amp;$C10,StrokeHR))-SUM(X$7:X9))</f>
        <v>7947.9683999999988</v>
      </c>
      <c r="Y10" s="3"/>
    </row>
    <row r="11" spans="2:25">
      <c r="B11" s="2" t="s">
        <v>130</v>
      </c>
      <c r="C11" s="134">
        <f t="shared" si="1"/>
        <v>22</v>
      </c>
      <c r="D11" s="147" t="str">
        <f t="shared" si="2"/>
        <v>&gt;20</v>
      </c>
      <c r="E11" s="146" t="str">
        <f t="shared" si="3"/>
        <v>&lt;=22</v>
      </c>
      <c r="G11" s="155">
        <f ca="1">IF(C11=0,0,COUNTIF(INDIRECT($C$2),"&lt;="&amp;$C11)-SUM(G$7:G10))</f>
        <v>7</v>
      </c>
      <c r="H11" s="156">
        <f ca="1">IF(G$5=0,0,G11/G$5)</f>
        <v>5.902192242833052E-3</v>
      </c>
      <c r="I11" s="159">
        <f ca="1">IF(C11=0,0,SUMIF(INDIRECT($C$2),"&lt;="&amp;$C11,StrokeDist)-SUM(I$7:I10))</f>
        <v>75.842999999998938</v>
      </c>
      <c r="J11" s="156">
        <f ca="1">IF(I$5=0,0,I11/I$5)</f>
        <v>4.9859043986703296E-3</v>
      </c>
      <c r="K11" s="161">
        <f ca="1">IF(C11=0,0,SUMIF(INDIRECT($C$2),"&lt;="&amp;$C11,StrokeTime)/60/60/24-SUM(K$7:K10))</f>
        <v>2.282754629629527E-4</v>
      </c>
      <c r="L11" s="156">
        <f ca="1">IF(K$5=0,0,K11/K$5)</f>
        <v>5.2892018542641892E-3</v>
      </c>
      <c r="M11" s="182">
        <f ca="1">IF(I11=0,0,K11/I11*500)</f>
        <v>1.5049211065158016E-3</v>
      </c>
      <c r="N11" s="151">
        <f ca="1">IF(I11=0,0,2.8/(M11*60*24*60/500)^3)</f>
        <v>159.21559979893132</v>
      </c>
      <c r="O11" s="152">
        <f ca="1">IF(C11=0,0,SUMIF(INDIRECT($C$2),"&lt;="&amp;$C11,StrokeCals)-SUM(O$7:O10))</f>
        <v>4.6378000000000839</v>
      </c>
      <c r="P11" s="151">
        <f ca="1">IF(G11=0,0,G11/(K11*60*24))</f>
        <v>21.294934847640768</v>
      </c>
      <c r="Q11" s="152"/>
      <c r="R11" s="153">
        <f t="shared" ca="1" si="0"/>
        <v>120.39106626781816</v>
      </c>
      <c r="S11" s="152"/>
      <c r="T11" s="154">
        <f ca="1">IF(G11=0,0,I11/G11)</f>
        <v>10.834714285714133</v>
      </c>
      <c r="U11" s="183">
        <f ca="1">IF(G11=0,0,N11/P11)</f>
        <v>7.4766887496051941</v>
      </c>
      <c r="X11" s="138">
        <f ca="1">IF(C11=0,0,(SUMIF(INDIRECT($C$2),"&lt;="&amp;$C11,StrokeHR))-SUM(X$7:X10))</f>
        <v>39.574550000001182</v>
      </c>
      <c r="Y11" s="3"/>
    </row>
    <row r="12" spans="2:25">
      <c r="B12" s="2" t="s">
        <v>130</v>
      </c>
      <c r="C12" s="134">
        <f t="shared" si="1"/>
        <v>24</v>
      </c>
      <c r="D12" s="147" t="str">
        <f t="shared" si="2"/>
        <v>&gt;22</v>
      </c>
      <c r="E12" s="146" t="str">
        <f t="shared" si="3"/>
        <v>&lt;=24</v>
      </c>
      <c r="G12" s="155">
        <f ca="1">IF(C12=0,0,COUNTIF(INDIRECT($C$2),"&lt;="&amp;$C12)-SUM(G$7:G11))</f>
        <v>1</v>
      </c>
      <c r="H12" s="156">
        <f ca="1">IF(G$5=0,0,G12/G$5)</f>
        <v>8.4317032040472171E-4</v>
      </c>
      <c r="I12" s="159">
        <f ca="1">IF(C12=0,0,SUMIF(INDIRECT($C$2),"&lt;="&amp;$C12,StrokeDist)-SUM(I$7:I11))</f>
        <v>8.2399999999997817</v>
      </c>
      <c r="J12" s="156">
        <f ca="1">IF(I$5=0,0,I12/I$5)</f>
        <v>5.4169603318754542E-4</v>
      </c>
      <c r="K12" s="161">
        <f ca="1">IF(C12=0,0,SUMIF(INDIRECT($C$2),"&lt;="&amp;$C12,StrokeTime)/60/60/24-SUM(K$7:K11))</f>
        <v>2.9201388888892843E-5</v>
      </c>
      <c r="L12" s="156">
        <f ca="1">IF(K$5=0,0,K12/K$5)</f>
        <v>6.766037762161414E-4</v>
      </c>
      <c r="M12" s="182">
        <f ca="1">IF(I12=0,0,K12/I12*500)</f>
        <v>1.7719289374328651E-3</v>
      </c>
      <c r="N12" s="151">
        <f ca="1">IF(I12=0,0,2.8/(M12*60*24*60/500)^3)</f>
        <v>97.541159726880963</v>
      </c>
      <c r="O12" s="152">
        <f ca="1">IF(C12=0,0,SUMIF(INDIRECT($C$2),"&lt;="&amp;$C12,StrokeCals)-SUM(O$7:O11))</f>
        <v>0.41039999999998145</v>
      </c>
      <c r="P12" s="151">
        <f ca="1">IF(G12=0,0,G12/(K12*60*24))</f>
        <v>23.781212841851715</v>
      </c>
      <c r="Q12" s="152"/>
      <c r="R12" s="153">
        <f t="shared" ca="1" si="0"/>
        <v>107.00000000002994</v>
      </c>
      <c r="S12" s="152"/>
      <c r="T12" s="154">
        <f ca="1">IF(G12=0,0,I12/G12)</f>
        <v>8.2399999999997817</v>
      </c>
      <c r="U12" s="183">
        <f ca="1">IF(G12=0,0,N12/P12)</f>
        <v>4.1016057665158998</v>
      </c>
      <c r="X12" s="138">
        <f ca="1">IF(C12=0,0,(SUMIF(INDIRECT($C$2),"&lt;="&amp;$C12,StrokeHR))-SUM(X$7:X11))</f>
        <v>4.4993500000018685</v>
      </c>
      <c r="Y12" s="3"/>
    </row>
    <row r="13" spans="2:25">
      <c r="B13" s="2" t="s">
        <v>130</v>
      </c>
      <c r="C13" s="134">
        <f t="shared" si="1"/>
        <v>26</v>
      </c>
      <c r="D13" s="147" t="str">
        <f t="shared" si="2"/>
        <v>&gt;24</v>
      </c>
      <c r="E13" s="146" t="str">
        <f t="shared" si="3"/>
        <v>&lt;=26</v>
      </c>
      <c r="G13" s="155">
        <f ca="1">IF(C13=0,0,COUNTIF(INDIRECT($C$2),"&lt;="&amp;$C13)-SUM(G$7:G12))</f>
        <v>0</v>
      </c>
      <c r="H13" s="156">
        <f ca="1">IF(G$5=0,0,G13/G$5)</f>
        <v>0</v>
      </c>
      <c r="I13" s="159">
        <f ca="1">IF(C13=0,0,SUMIF(INDIRECT($C$2),"&lt;="&amp;$C13,StrokeDist)-SUM(I$7:I12))</f>
        <v>0</v>
      </c>
      <c r="J13" s="156">
        <f ca="1">IF(I$5=0,0,I13/I$5)</f>
        <v>0</v>
      </c>
      <c r="K13" s="161">
        <f ca="1">IF(C13=0,0,SUMIF(INDIRECT($C$2),"&lt;="&amp;$C13,StrokeTime)/60/60/24-SUM(K$7:K12))</f>
        <v>0</v>
      </c>
      <c r="L13" s="156">
        <f ca="1">IF(K$5=0,0,K13/K$5)</f>
        <v>0</v>
      </c>
      <c r="M13" s="182">
        <f ca="1">IF(I13=0,0,K13/I13*500)</f>
        <v>0</v>
      </c>
      <c r="N13" s="151">
        <f ca="1">IF(I13=0,0,2.8/(M13*60*24*60/500)^3)</f>
        <v>0</v>
      </c>
      <c r="O13" s="152">
        <f ca="1">IF(C13=0,0,SUMIF(INDIRECT($C$2),"&lt;="&amp;$C13,StrokeCals)-SUM(O$7:O12))</f>
        <v>0</v>
      </c>
      <c r="P13" s="151">
        <f ca="1">IF(G13=0,0,G13/(K13*60*24))</f>
        <v>0</v>
      </c>
      <c r="Q13" s="152"/>
      <c r="R13" s="153">
        <f t="shared" ca="1" si="0"/>
        <v>0</v>
      </c>
      <c r="S13" s="152"/>
      <c r="T13" s="154">
        <f ca="1">IF(G13=0,0,I13/G13)</f>
        <v>0</v>
      </c>
      <c r="U13" s="183">
        <f ca="1">IF(G13=0,0,N13/P13)</f>
        <v>0</v>
      </c>
      <c r="X13" s="138">
        <f ca="1">IF(C13=0,0,(SUMIF(INDIRECT($C$2),"&lt;="&amp;$C13,StrokeHR))-SUM(X$7:X12))</f>
        <v>0</v>
      </c>
      <c r="Y13" s="3"/>
    </row>
    <row r="14" spans="2:25">
      <c r="B14" s="2" t="s">
        <v>130</v>
      </c>
      <c r="C14" s="134">
        <f t="shared" si="1"/>
        <v>28</v>
      </c>
      <c r="D14" s="147" t="str">
        <f t="shared" si="2"/>
        <v>&gt;26</v>
      </c>
      <c r="E14" s="146" t="str">
        <f t="shared" si="3"/>
        <v>&lt;=28</v>
      </c>
      <c r="G14" s="155">
        <f ca="1">IF(C14=0,0,COUNTIF(INDIRECT($C$2),"&lt;="&amp;$C14)-SUM(G$7:G13))</f>
        <v>0</v>
      </c>
      <c r="H14" s="156">
        <f ca="1">IF(G$5=0,0,G14/G$5)</f>
        <v>0</v>
      </c>
      <c r="I14" s="159">
        <f ca="1">IF(C14=0,0,SUMIF(INDIRECT($C$2),"&lt;="&amp;$C14,StrokeDist)-SUM(I$7:I13))</f>
        <v>0</v>
      </c>
      <c r="J14" s="156">
        <f ca="1">IF(I$5=0,0,I14/I$5)</f>
        <v>0</v>
      </c>
      <c r="K14" s="161">
        <f ca="1">IF(C14=0,0,SUMIF(INDIRECT($C$2),"&lt;="&amp;$C14,StrokeTime)/60/60/24-SUM(K$7:K13))</f>
        <v>0</v>
      </c>
      <c r="L14" s="156">
        <f ca="1">IF(K$5=0,0,K14/K$5)</f>
        <v>0</v>
      </c>
      <c r="M14" s="182">
        <f ca="1">IF(I14=0,0,K14/I14*500)</f>
        <v>0</v>
      </c>
      <c r="N14" s="151">
        <f ca="1">IF(I14=0,0,2.8/(M14*60*24*60/500)^3)</f>
        <v>0</v>
      </c>
      <c r="O14" s="152">
        <f ca="1">IF(C14=0,0,SUMIF(INDIRECT($C$2),"&lt;="&amp;$C14,StrokeCals)-SUM(O$7:O13))</f>
        <v>0</v>
      </c>
      <c r="P14" s="151">
        <f ca="1">IF(G14=0,0,G14/(K14*60*24))</f>
        <v>0</v>
      </c>
      <c r="Q14" s="152"/>
      <c r="R14" s="153">
        <f t="shared" ca="1" si="0"/>
        <v>0</v>
      </c>
      <c r="S14" s="152"/>
      <c r="T14" s="154">
        <f ca="1">IF(G14=0,0,I14/G14)</f>
        <v>0</v>
      </c>
      <c r="U14" s="183">
        <f ca="1">IF(G14=0,0,N14/P14)</f>
        <v>0</v>
      </c>
      <c r="X14" s="138">
        <f ca="1">IF(C14=0,0,(SUMIF(INDIRECT($C$2),"&lt;="&amp;$C14,StrokeHR))-SUM(X$7:X13))</f>
        <v>0</v>
      </c>
      <c r="Y14" s="3"/>
    </row>
    <row r="15" spans="2:25">
      <c r="B15" s="2" t="s">
        <v>130</v>
      </c>
      <c r="C15" s="134">
        <f t="shared" si="1"/>
        <v>30</v>
      </c>
      <c r="D15" s="147" t="str">
        <f t="shared" si="2"/>
        <v>&gt;28</v>
      </c>
      <c r="E15" s="146" t="str">
        <f t="shared" si="3"/>
        <v>&lt;=30</v>
      </c>
      <c r="G15" s="155">
        <f ca="1">IF(C15=0,0,COUNTIF(INDIRECT($C$2),"&lt;="&amp;$C15)-SUM(G$7:G14))</f>
        <v>0</v>
      </c>
      <c r="H15" s="156">
        <f ca="1">IF(G$5=0,0,G15/G$5)</f>
        <v>0</v>
      </c>
      <c r="I15" s="159">
        <f ca="1">IF(C15=0,0,SUMIF(INDIRECT($C$2),"&lt;="&amp;$C15,StrokeDist)-SUM(I$7:I14))</f>
        <v>0</v>
      </c>
      <c r="J15" s="156">
        <f ca="1">IF(I$5=0,0,I15/I$5)</f>
        <v>0</v>
      </c>
      <c r="K15" s="161">
        <f ca="1">IF(C15=0,0,SUMIF(INDIRECT($C$2),"&lt;="&amp;$C15,StrokeTime)/60/60/24-SUM(K$7:K14))</f>
        <v>0</v>
      </c>
      <c r="L15" s="156">
        <f ca="1">IF(K$5=0,0,K15/K$5)</f>
        <v>0</v>
      </c>
      <c r="M15" s="182">
        <f ca="1">IF(I15=0,0,K15/I15*500)</f>
        <v>0</v>
      </c>
      <c r="N15" s="151">
        <f ca="1">IF(I15=0,0,2.8/(M15*60*24*60/500)^3)</f>
        <v>0</v>
      </c>
      <c r="O15" s="152">
        <f ca="1">IF(C15=0,0,SUMIF(INDIRECT($C$2),"&lt;="&amp;$C15,StrokeCals)-SUM(O$7:O14))</f>
        <v>0</v>
      </c>
      <c r="P15" s="151">
        <f ca="1">IF(G15=0,0,G15/(K15*60*24))</f>
        <v>0</v>
      </c>
      <c r="Q15" s="152"/>
      <c r="R15" s="153">
        <f t="shared" ca="1" si="0"/>
        <v>0</v>
      </c>
      <c r="S15" s="152"/>
      <c r="T15" s="154">
        <f ca="1">IF(G15=0,0,I15/G15)</f>
        <v>0</v>
      </c>
      <c r="U15" s="183">
        <f ca="1">IF(G15=0,0,N15/P15)</f>
        <v>0</v>
      </c>
      <c r="X15" s="138">
        <f ca="1">IF(C15=0,0,(SUMIF(INDIRECT($C$2),"&lt;="&amp;$C15,StrokeHR))-SUM(X$7:X14))</f>
        <v>0</v>
      </c>
      <c r="Y15" s="3"/>
    </row>
    <row r="16" spans="2:25">
      <c r="B16" s="2" t="s">
        <v>130</v>
      </c>
      <c r="C16" s="134">
        <f t="shared" si="1"/>
        <v>32</v>
      </c>
      <c r="D16" s="147" t="str">
        <f t="shared" si="2"/>
        <v>&gt;30</v>
      </c>
      <c r="E16" s="146" t="str">
        <f t="shared" si="3"/>
        <v>&lt;=32</v>
      </c>
      <c r="G16" s="155">
        <f ca="1">IF(C16=0,0,COUNTIF(INDIRECT($C$2),"&lt;="&amp;$C16)-SUM(G$7:G15))</f>
        <v>0</v>
      </c>
      <c r="H16" s="156">
        <f ca="1">IF(G$5=0,0,G16/G$5)</f>
        <v>0</v>
      </c>
      <c r="I16" s="159">
        <f ca="1">IF(C16=0,0,SUMIF(INDIRECT($C$2),"&lt;="&amp;$C16,StrokeDist)-SUM(I$7:I15))</f>
        <v>0</v>
      </c>
      <c r="J16" s="156">
        <f ca="1">IF(I$5=0,0,I16/I$5)</f>
        <v>0</v>
      </c>
      <c r="K16" s="161">
        <f ca="1">IF(C16=0,0,SUMIF(INDIRECT($C$2),"&lt;="&amp;$C16,StrokeTime)/60/60/24-SUM(K$7:K15))</f>
        <v>0</v>
      </c>
      <c r="L16" s="156">
        <f ca="1">IF(K$5=0,0,K16/K$5)</f>
        <v>0</v>
      </c>
      <c r="M16" s="182">
        <f ca="1">IF(I16=0,0,K16/I16*500)</f>
        <v>0</v>
      </c>
      <c r="N16" s="151">
        <f ca="1">IF(I16=0,0,2.8/(M16*60*24*60/500)^3)</f>
        <v>0</v>
      </c>
      <c r="O16" s="152">
        <f ca="1">IF(C16=0,0,SUMIF(INDIRECT($C$2),"&lt;="&amp;$C16,StrokeCals)-SUM(O$7:O15))</f>
        <v>0</v>
      </c>
      <c r="P16" s="151">
        <f ca="1">IF(G16=0,0,G16/(K16*60*24))</f>
        <v>0</v>
      </c>
      <c r="Q16" s="152"/>
      <c r="R16" s="153">
        <f t="shared" ca="1" si="0"/>
        <v>0</v>
      </c>
      <c r="S16" s="152"/>
      <c r="T16" s="154">
        <f ca="1">IF(G16=0,0,I16/G16)</f>
        <v>0</v>
      </c>
      <c r="U16" s="183">
        <f ca="1">IF(G16=0,0,N16/P16)</f>
        <v>0</v>
      </c>
      <c r="X16" s="138">
        <f ca="1">IF(C16=0,0,(SUMIF(INDIRECT($C$2),"&lt;="&amp;$C16,StrokeHR))-SUM(X$7:X15))</f>
        <v>0</v>
      </c>
      <c r="Y16" s="3"/>
    </row>
    <row r="17" spans="2:25">
      <c r="B17" s="2" t="s">
        <v>130</v>
      </c>
      <c r="C17" s="134">
        <f t="shared" si="1"/>
        <v>34</v>
      </c>
      <c r="D17" s="147" t="str">
        <f t="shared" si="2"/>
        <v>&gt;32</v>
      </c>
      <c r="E17" s="146" t="str">
        <f t="shared" si="3"/>
        <v>&lt;=34</v>
      </c>
      <c r="G17" s="155">
        <f ca="1">IF(C17=0,0,COUNTIF(INDIRECT($C$2),"&lt;="&amp;$C17)-SUM(G$7:G16))</f>
        <v>0</v>
      </c>
      <c r="H17" s="156">
        <f ca="1">IF(G$5=0,0,G17/G$5)</f>
        <v>0</v>
      </c>
      <c r="I17" s="159">
        <f ca="1">IF(C17=0,0,SUMIF(INDIRECT($C$2),"&lt;="&amp;$C17,StrokeDist)-SUM(I$7:I16))</f>
        <v>0</v>
      </c>
      <c r="J17" s="156">
        <f ca="1">IF(I$5=0,0,I17/I$5)</f>
        <v>0</v>
      </c>
      <c r="K17" s="161">
        <f ca="1">IF(C17=0,0,SUMIF(INDIRECT($C$2),"&lt;="&amp;$C17,StrokeTime)/60/60/24-SUM(K$7:K16))</f>
        <v>0</v>
      </c>
      <c r="L17" s="156">
        <f ca="1">IF(K$5=0,0,K17/K$5)</f>
        <v>0</v>
      </c>
      <c r="M17" s="182">
        <f ca="1">IF(I17=0,0,K17/I17*500)</f>
        <v>0</v>
      </c>
      <c r="N17" s="151">
        <f ca="1">IF(I17=0,0,2.8/(M17*60*24*60/500)^3)</f>
        <v>0</v>
      </c>
      <c r="O17" s="152">
        <f ca="1">IF(C17=0,0,SUMIF(INDIRECT($C$2),"&lt;="&amp;$C17,StrokeCals)-SUM(O$7:O16))</f>
        <v>0</v>
      </c>
      <c r="P17" s="151">
        <f ca="1">IF(G17=0,0,G17/(K17*60*24))</f>
        <v>0</v>
      </c>
      <c r="Q17" s="152"/>
      <c r="R17" s="153">
        <f t="shared" ca="1" si="0"/>
        <v>0</v>
      </c>
      <c r="S17" s="152"/>
      <c r="T17" s="154">
        <f ca="1">IF(G17=0,0,I17/G17)</f>
        <v>0</v>
      </c>
      <c r="U17" s="183">
        <f ca="1">IF(G17=0,0,N17/P17)</f>
        <v>0</v>
      </c>
      <c r="X17" s="138">
        <f ca="1">IF(C17=0,0,(SUMIF(INDIRECT($C$2),"&lt;="&amp;$C17,StrokeHR))-SUM(X$7:X16))</f>
        <v>0</v>
      </c>
      <c r="Y17" s="3"/>
    </row>
    <row r="18" spans="2:25">
      <c r="B18" s="2" t="s">
        <v>130</v>
      </c>
      <c r="C18" s="134">
        <f t="shared" si="1"/>
        <v>36</v>
      </c>
      <c r="D18" s="147" t="str">
        <f t="shared" si="2"/>
        <v>&gt;34</v>
      </c>
      <c r="E18" s="146" t="str">
        <f t="shared" si="3"/>
        <v>&lt;=36</v>
      </c>
      <c r="G18" s="155">
        <f ca="1">IF(C18=0,0,COUNTIF(INDIRECT($C$2),"&lt;="&amp;$C18)-SUM(G$7:G17))</f>
        <v>0</v>
      </c>
      <c r="H18" s="156">
        <f ca="1">IF(G$5=0,0,G18/G$5)</f>
        <v>0</v>
      </c>
      <c r="I18" s="159">
        <f ca="1">IF(C18=0,0,SUMIF(INDIRECT($C$2),"&lt;="&amp;$C18,StrokeDist)-SUM(I$7:I17))</f>
        <v>0</v>
      </c>
      <c r="J18" s="156">
        <f ca="1">IF(I$5=0,0,I18/I$5)</f>
        <v>0</v>
      </c>
      <c r="K18" s="161">
        <f ca="1">IF(C18=0,0,SUMIF(INDIRECT($C$2),"&lt;="&amp;$C18,StrokeTime)/60/60/24-SUM(K$7:K17))</f>
        <v>0</v>
      </c>
      <c r="L18" s="156">
        <f ca="1">IF(K$5=0,0,K18/K$5)</f>
        <v>0</v>
      </c>
      <c r="M18" s="182">
        <f ca="1">IF(I18=0,0,K18/I18*500)</f>
        <v>0</v>
      </c>
      <c r="N18" s="151">
        <f ca="1">IF(I18=0,0,2.8/(M18*60*24*60/500)^3)</f>
        <v>0</v>
      </c>
      <c r="O18" s="152">
        <f ca="1">IF(C18=0,0,SUMIF(INDIRECT($C$2),"&lt;="&amp;$C18,StrokeCals)-SUM(O$7:O17))</f>
        <v>0</v>
      </c>
      <c r="P18" s="151">
        <f ca="1">IF(G18=0,0,G18/(K18*60*24))</f>
        <v>0</v>
      </c>
      <c r="Q18" s="152"/>
      <c r="R18" s="153">
        <f t="shared" ca="1" si="0"/>
        <v>0</v>
      </c>
      <c r="S18" s="152"/>
      <c r="T18" s="154">
        <f ca="1">IF(G18=0,0,I18/G18)</f>
        <v>0</v>
      </c>
      <c r="U18" s="183">
        <f ca="1">IF(G18=0,0,N18/P18)</f>
        <v>0</v>
      </c>
      <c r="X18" s="138">
        <f ca="1">IF(C18=0,0,(SUMIF(INDIRECT($C$2),"&lt;="&amp;$C18,StrokeHR))-SUM(X$7:X17))</f>
        <v>0</v>
      </c>
      <c r="Y18" s="3"/>
    </row>
    <row r="19" spans="2:25">
      <c r="B19" s="2" t="s">
        <v>130</v>
      </c>
      <c r="C19" s="134">
        <f t="shared" si="1"/>
        <v>38</v>
      </c>
      <c r="D19" s="147" t="str">
        <f t="shared" si="2"/>
        <v>&gt;36</v>
      </c>
      <c r="E19" s="146" t="str">
        <f t="shared" si="3"/>
        <v>&lt;=38</v>
      </c>
      <c r="G19" s="155">
        <f ca="1">IF(C19=0,0,COUNTIF(INDIRECT($C$2),"&lt;="&amp;$C19)-SUM(G$7:G18))</f>
        <v>0</v>
      </c>
      <c r="H19" s="156">
        <f ca="1">IF(G$5=0,0,G19/G$5)</f>
        <v>0</v>
      </c>
      <c r="I19" s="159">
        <f ca="1">IF(C19=0,0,SUMIF(INDIRECT($C$2),"&lt;="&amp;$C19,StrokeDist)-SUM(I$7:I18))</f>
        <v>0</v>
      </c>
      <c r="J19" s="156">
        <f ca="1">IF(I$5=0,0,I19/I$5)</f>
        <v>0</v>
      </c>
      <c r="K19" s="161">
        <f ca="1">IF(C19=0,0,SUMIF(INDIRECT($C$2),"&lt;="&amp;$C19,StrokeTime)/60/60/24-SUM(K$7:K18))</f>
        <v>0</v>
      </c>
      <c r="L19" s="156">
        <f ca="1">IF(K$5=0,0,K19/K$5)</f>
        <v>0</v>
      </c>
      <c r="M19" s="182">
        <f ca="1">IF(I19=0,0,K19/I19*500)</f>
        <v>0</v>
      </c>
      <c r="N19" s="151">
        <f ca="1">IF(I19=0,0,2.8/(M19*60*24*60/500)^3)</f>
        <v>0</v>
      </c>
      <c r="O19" s="152">
        <f ca="1">IF(C19=0,0,SUMIF(INDIRECT($C$2),"&lt;="&amp;$C19,StrokeCals)-SUM(O$7:O18))</f>
        <v>0</v>
      </c>
      <c r="P19" s="151">
        <f ca="1">IF(G19=0,0,G19/(K19*60*24))</f>
        <v>0</v>
      </c>
      <c r="Q19" s="152"/>
      <c r="R19" s="153">
        <f t="shared" ca="1" si="0"/>
        <v>0</v>
      </c>
      <c r="S19" s="152"/>
      <c r="T19" s="154">
        <f ca="1">IF(G19=0,0,I19/G19)</f>
        <v>0</v>
      </c>
      <c r="U19" s="183">
        <f ca="1">IF(G19=0,0,N19/P19)</f>
        <v>0</v>
      </c>
      <c r="X19" s="138">
        <f ca="1">IF(C19=0,0,(SUMIF(INDIRECT($C$2),"&lt;="&amp;$C19,StrokeHR))-SUM(X$7:X18))</f>
        <v>0</v>
      </c>
      <c r="Y19" s="3"/>
    </row>
    <row r="20" spans="2:25">
      <c r="B20" s="2" t="s">
        <v>130</v>
      </c>
      <c r="C20" s="134">
        <f t="shared" si="1"/>
        <v>40</v>
      </c>
      <c r="D20" s="147" t="str">
        <f t="shared" si="2"/>
        <v>&gt;38</v>
      </c>
      <c r="E20" s="146" t="str">
        <f t="shared" si="3"/>
        <v>&lt;=40</v>
      </c>
      <c r="G20" s="155">
        <f ca="1">IF(C20=0,0,COUNTIF(INDIRECT($C$2),"&lt;="&amp;$C20)-SUM(G$7:G19))</f>
        <v>1</v>
      </c>
      <c r="H20" s="156">
        <f ca="1">IF(G$5=0,0,G20/G$5)</f>
        <v>8.4317032040472171E-4</v>
      </c>
      <c r="I20" s="159">
        <f ca="1">IF(C20=0,0,SUMIF(INDIRECT($C$2),"&lt;="&amp;$C20,StrokeDist)-SUM(I$7:I19))</f>
        <v>22.142000000001644</v>
      </c>
      <c r="J20" s="156">
        <f ca="1">IF(I$5=0,0,I20/I$5)</f>
        <v>1.4556108697621163E-3</v>
      </c>
      <c r="K20" s="161">
        <f ca="1">IF(C20=0,0,SUMIF(INDIRECT($C$2),"&lt;="&amp;$C20,StrokeTime)/60/60/24-SUM(K$7:K19))</f>
        <v>3.6512731481481986E-4</v>
      </c>
      <c r="L20" s="156">
        <f ca="1">IF(K$5=0,0,K20/K$5)</f>
        <v>8.4600948586159401E-3</v>
      </c>
      <c r="M20" s="182">
        <f ca="1">IF(I20=0,0,K20/I20*500)</f>
        <v>8.2451295008308372E-3</v>
      </c>
      <c r="N20" s="151">
        <f ca="1">IF(I20=0,0,2.8/(M20*60*24*60/500)^3)</f>
        <v>0.96813154977059013</v>
      </c>
      <c r="O20" s="153">
        <f ca="1">IF(C20=0,0,SUMIF(INDIRECT($C$2),"&lt;="&amp;$C20,StrokeCals)-SUM(O$7:O19))</f>
        <v>-5.3692000000000917</v>
      </c>
      <c r="P20" s="151">
        <f ca="1">IF(G20=0,0,G20/(K20*60*24))</f>
        <v>1.9019241132278559</v>
      </c>
      <c r="Q20" s="152"/>
      <c r="R20" s="153">
        <f t="shared" ca="1" si="0"/>
        <v>126.99999999999355</v>
      </c>
      <c r="S20" s="152"/>
      <c r="T20" s="154">
        <f ca="1">IF(G20=0,0,I20/G20)</f>
        <v>22.142000000001644</v>
      </c>
      <c r="U20" s="183">
        <f ca="1">IF(G20=0,0,N20/P20)</f>
        <v>0.50902743334355383</v>
      </c>
      <c r="X20" s="138">
        <f ca="1">IF(C20=0,0,(SUMIF(INDIRECT($C$2),"&lt;="&amp;$C20,StrokeHR))-SUM(X$7:X19))</f>
        <v>66.774483333330863</v>
      </c>
      <c r="Y20" s="3"/>
    </row>
    <row r="21" spans="2:25">
      <c r="B21" s="2" t="s">
        <v>130</v>
      </c>
      <c r="C21" s="134">
        <f t="shared" si="1"/>
        <v>42</v>
      </c>
      <c r="D21" s="147" t="str">
        <f t="shared" si="2"/>
        <v>&gt;40</v>
      </c>
      <c r="E21" s="146" t="str">
        <f t="shared" si="3"/>
        <v>&lt;=42</v>
      </c>
      <c r="G21" s="155">
        <f ca="1">IF(C21=0,0,COUNTIF(INDIRECT($C$2),"&lt;="&amp;$C21)-SUM(G$7:G20))</f>
        <v>0</v>
      </c>
      <c r="H21" s="156">
        <f ca="1">IF(G$5=0,0,G21/G$5)</f>
        <v>0</v>
      </c>
      <c r="I21" s="159">
        <f ca="1">IF(C21=0,0,SUMIF(INDIRECT($C$2),"&lt;="&amp;$C21,StrokeDist)-SUM(I$7:I20))</f>
        <v>0</v>
      </c>
      <c r="J21" s="156">
        <f ca="1">IF(I$5=0,0,I21/I$5)</f>
        <v>0</v>
      </c>
      <c r="K21" s="161">
        <f ca="1">IF(C21=0,0,SUMIF(INDIRECT($C$2),"&lt;="&amp;$C21,StrokeTime)/60/60/24-SUM(K$7:K20))</f>
        <v>0</v>
      </c>
      <c r="L21" s="156">
        <f ca="1">IF(K$5=0,0,K21/K$5)</f>
        <v>0</v>
      </c>
      <c r="M21" s="182">
        <f ca="1">IF(I21=0,0,K21/I21*500)</f>
        <v>0</v>
      </c>
      <c r="N21" s="151">
        <f ca="1">IF(I21=0,0,2.8/(M21*60*24*60/500)^3)</f>
        <v>0</v>
      </c>
      <c r="O21" s="153">
        <f ca="1">IF(C21=0,0,SUMIF(INDIRECT($C$2),"&lt;="&amp;$C21,StrokeCals)-SUM(O$7:O20))</f>
        <v>0</v>
      </c>
      <c r="P21" s="151">
        <f ca="1">IF(G21=0,0,G21/(K21*60*24))</f>
        <v>0</v>
      </c>
      <c r="Q21" s="152"/>
      <c r="R21" s="153">
        <f t="shared" ca="1" si="0"/>
        <v>0</v>
      </c>
      <c r="S21" s="152"/>
      <c r="T21" s="154">
        <f ca="1">IF(G21=0,0,I21/G21)</f>
        <v>0</v>
      </c>
      <c r="U21" s="183">
        <f ca="1">IF(G21=0,0,N21/P21)</f>
        <v>0</v>
      </c>
      <c r="X21" s="138">
        <f ca="1">IF(C21=0,0,(SUMIF(INDIRECT($C$2),"&lt;="&amp;$C21,StrokeHR))-SUM(X$7:X20))</f>
        <v>0</v>
      </c>
      <c r="Y21" s="3"/>
    </row>
    <row r="22" spans="2:25">
      <c r="B22" s="2" t="s">
        <v>130</v>
      </c>
      <c r="C22" s="134">
        <f t="shared" si="1"/>
        <v>44</v>
      </c>
      <c r="D22" s="147" t="str">
        <f t="shared" si="2"/>
        <v>&gt;42</v>
      </c>
      <c r="E22" s="146" t="str">
        <f t="shared" si="3"/>
        <v>&lt;=44</v>
      </c>
      <c r="G22" s="155">
        <f ca="1">IF(C22=0,0,COUNTIF(INDIRECT($C$2),"&lt;="&amp;$C22)-SUM(G$7:G21))</f>
        <v>0</v>
      </c>
      <c r="H22" s="156">
        <f ca="1">IF(G$5=0,0,G22/G$5)</f>
        <v>0</v>
      </c>
      <c r="I22" s="159">
        <f ca="1">IF(C22=0,0,SUMIF(INDIRECT($C$2),"&lt;="&amp;$C22,StrokeDist)-SUM(I$7:I21))</f>
        <v>0</v>
      </c>
      <c r="J22" s="156">
        <f ca="1">IF(I$5=0,0,I22/I$5)</f>
        <v>0</v>
      </c>
      <c r="K22" s="161">
        <f ca="1">IF(C22=0,0,SUMIF(INDIRECT($C$2),"&lt;="&amp;$C22,StrokeTime)/60/60/24-SUM(K$7:K21))</f>
        <v>0</v>
      </c>
      <c r="L22" s="156">
        <f ca="1">IF(K$5=0,0,K22/K$5)</f>
        <v>0</v>
      </c>
      <c r="M22" s="182">
        <f ca="1">IF(I22=0,0,K22/I22*500)</f>
        <v>0</v>
      </c>
      <c r="N22" s="151">
        <f ca="1">IF(I22=0,0,2.8/(M22*60*24*60/500)^3)</f>
        <v>0</v>
      </c>
      <c r="O22" s="153">
        <f ca="1">IF(C22=0,0,SUMIF(INDIRECT($C$2),"&lt;="&amp;$C22,StrokeCals)-SUM(O$7:O21))</f>
        <v>0</v>
      </c>
      <c r="P22" s="151">
        <f ca="1">IF(G22=0,0,G22/(K22*60*24))</f>
        <v>0</v>
      </c>
      <c r="Q22" s="152"/>
      <c r="R22" s="153">
        <f t="shared" ca="1" si="0"/>
        <v>0</v>
      </c>
      <c r="S22" s="152"/>
      <c r="T22" s="154">
        <f ca="1">IF(G22=0,0,I22/G22)</f>
        <v>0</v>
      </c>
      <c r="U22" s="183">
        <f ca="1">IF(G22=0,0,N22/P22)</f>
        <v>0</v>
      </c>
      <c r="X22" s="138">
        <f ca="1">IF(C22=0,0,(SUMIF(INDIRECT($C$2),"&lt;="&amp;$C22,StrokeHR))-SUM(X$7:X21))</f>
        <v>0</v>
      </c>
      <c r="Y22" s="3"/>
    </row>
    <row r="23" spans="2:25">
      <c r="B23" s="2" t="s">
        <v>130</v>
      </c>
      <c r="C23" s="134">
        <f t="shared" si="1"/>
        <v>46</v>
      </c>
      <c r="D23" s="147" t="str">
        <f t="shared" si="2"/>
        <v>&gt;44</v>
      </c>
      <c r="E23" s="146" t="str">
        <f t="shared" si="3"/>
        <v>&lt;=46</v>
      </c>
      <c r="G23" s="155">
        <f ca="1">IF(C23=0,0,COUNTIF(INDIRECT($C$2),"&lt;="&amp;$C23)-SUM(G$7:G22))</f>
        <v>0</v>
      </c>
      <c r="H23" s="156">
        <f ca="1">IF(G$5=0,0,G23/G$5)</f>
        <v>0</v>
      </c>
      <c r="I23" s="159">
        <f ca="1">IF(C23=0,0,SUMIF(INDIRECT($C$2),"&lt;="&amp;$C23,StrokeDist)-SUM(I$7:I22))</f>
        <v>0</v>
      </c>
      <c r="J23" s="156">
        <f ca="1">IF(I$5=0,0,I23/I$5)</f>
        <v>0</v>
      </c>
      <c r="K23" s="161">
        <f ca="1">IF(C23=0,0,SUMIF(INDIRECT($C$2),"&lt;="&amp;$C23,StrokeTime)/60/60/24-SUM(K$7:K22))</f>
        <v>0</v>
      </c>
      <c r="L23" s="156">
        <f ca="1">IF(K$5=0,0,K23/K$5)</f>
        <v>0</v>
      </c>
      <c r="M23" s="182">
        <f ca="1">IF(I23=0,0,K23/I23*500)</f>
        <v>0</v>
      </c>
      <c r="N23" s="151">
        <f ca="1">IF(I23=0,0,2.8/(M23*60*24*60/500)^3)</f>
        <v>0</v>
      </c>
      <c r="O23" s="153">
        <f ca="1">IF(C23=0,0,SUMIF(INDIRECT($C$2),"&lt;="&amp;$C23,StrokeCals)-SUM(O$7:O22))</f>
        <v>0</v>
      </c>
      <c r="P23" s="151">
        <f ca="1">IF(G23=0,0,G23/(K23*60*24))</f>
        <v>0</v>
      </c>
      <c r="Q23" s="152"/>
      <c r="R23" s="153">
        <f t="shared" ca="1" si="0"/>
        <v>0</v>
      </c>
      <c r="S23" s="152"/>
      <c r="T23" s="154">
        <f ca="1">IF(G23=0,0,I23/G23)</f>
        <v>0</v>
      </c>
      <c r="U23" s="183">
        <f ca="1">IF(G23=0,0,N23/P23)</f>
        <v>0</v>
      </c>
      <c r="X23" s="138">
        <f ca="1">IF(C23=0,0,(SUMIF(INDIRECT($C$2),"&lt;="&amp;$C23,StrokeHR))-SUM(X$7:X22))</f>
        <v>0</v>
      </c>
      <c r="Y23" s="3"/>
    </row>
    <row r="24" spans="2:25">
      <c r="B24" s="2" t="s">
        <v>130</v>
      </c>
      <c r="C24" s="134">
        <f t="shared" si="1"/>
        <v>48</v>
      </c>
      <c r="D24" s="147" t="str">
        <f t="shared" si="2"/>
        <v>&gt;46</v>
      </c>
      <c r="E24" s="146" t="str">
        <f t="shared" si="3"/>
        <v>&lt;=48</v>
      </c>
      <c r="G24" s="155">
        <f ca="1">IF(C24=0,0,COUNTIF(INDIRECT($C$2),"&lt;="&amp;$C24)-SUM(G$7:G23))</f>
        <v>0</v>
      </c>
      <c r="H24" s="156">
        <f ca="1">IF(G$5=0,0,G24/G$5)</f>
        <v>0</v>
      </c>
      <c r="I24" s="159">
        <f ca="1">IF(C24=0,0,SUMIF(INDIRECT($C$2),"&lt;="&amp;$C24,StrokeDist)-SUM(I$7:I23))</f>
        <v>0</v>
      </c>
      <c r="J24" s="156">
        <f ca="1">IF(I$5=0,0,I24/I$5)</f>
        <v>0</v>
      </c>
      <c r="K24" s="161">
        <f ca="1">IF(C24=0,0,SUMIF(INDIRECT($C$2),"&lt;="&amp;$C24,StrokeTime)/60/60/24-SUM(K$7:K23))</f>
        <v>0</v>
      </c>
      <c r="L24" s="156">
        <f ca="1">IF(K$5=0,0,K24/K$5)</f>
        <v>0</v>
      </c>
      <c r="M24" s="182">
        <f ca="1">IF(I24=0,0,K24/I24*500)</f>
        <v>0</v>
      </c>
      <c r="N24" s="151">
        <f ca="1">IF(I24=0,0,2.8/(M24*60*24*60/500)^3)</f>
        <v>0</v>
      </c>
      <c r="O24" s="153">
        <f ca="1">IF(C24=0,0,SUMIF(INDIRECT($C$2),"&lt;="&amp;$C24,StrokeCals)-SUM(O$7:O23))</f>
        <v>0</v>
      </c>
      <c r="P24" s="151">
        <f ca="1">IF(G24=0,0,G24/(K24*60*24))</f>
        <v>0</v>
      </c>
      <c r="Q24" s="152"/>
      <c r="R24" s="153">
        <f t="shared" ca="1" si="0"/>
        <v>0</v>
      </c>
      <c r="S24" s="152"/>
      <c r="T24" s="154">
        <f ca="1">IF(G24=0,0,I24/G24)</f>
        <v>0</v>
      </c>
      <c r="U24" s="183">
        <f ca="1">IF(G24=0,0,N24/P24)</f>
        <v>0</v>
      </c>
      <c r="X24" s="138">
        <f ca="1">IF(C24=0,0,(SUMIF(INDIRECT($C$2),"&lt;="&amp;$C24,StrokeHR))-SUM(X$7:X23))</f>
        <v>0</v>
      </c>
      <c r="Y24" s="3"/>
    </row>
    <row r="25" spans="2:25">
      <c r="B25" s="2" t="s">
        <v>130</v>
      </c>
      <c r="C25" s="134">
        <f t="shared" si="1"/>
        <v>50</v>
      </c>
      <c r="D25" s="147" t="str">
        <f t="shared" si="2"/>
        <v>&gt;48</v>
      </c>
      <c r="E25" s="146" t="str">
        <f t="shared" si="3"/>
        <v>&lt;=50</v>
      </c>
      <c r="G25" s="155">
        <f ca="1">IF(C25=0,0,COUNTIF(INDIRECT($C$2),"&lt;="&amp;$C25)-SUM(G$7:G24))</f>
        <v>0</v>
      </c>
      <c r="H25" s="156">
        <f ca="1">IF(G$5=0,0,G25/G$5)</f>
        <v>0</v>
      </c>
      <c r="I25" s="159">
        <f ca="1">IF(C25=0,0,SUMIF(INDIRECT($C$2),"&lt;="&amp;$C25,StrokeDist)-SUM(I$7:I24))</f>
        <v>0</v>
      </c>
      <c r="J25" s="156">
        <f ca="1">IF(I$5=0,0,I25/I$5)</f>
        <v>0</v>
      </c>
      <c r="K25" s="161">
        <f ca="1">IF(C25=0,0,SUMIF(INDIRECT($C$2),"&lt;="&amp;$C25,StrokeTime)/60/60/24-SUM(K$7:K24))</f>
        <v>0</v>
      </c>
      <c r="L25" s="156">
        <f ca="1">IF(K$5=0,0,K25/K$5)</f>
        <v>0</v>
      </c>
      <c r="M25" s="182">
        <f ca="1">IF(I25=0,0,K25/I25*500)</f>
        <v>0</v>
      </c>
      <c r="N25" s="151">
        <f ca="1">IF(I25=0,0,2.8/(M25*60*24*60/500)^3)</f>
        <v>0</v>
      </c>
      <c r="O25" s="153">
        <f ca="1">IF(C25=0,0,SUMIF(INDIRECT($C$2),"&lt;="&amp;$C25,StrokeCals)-SUM(O$7:O24))</f>
        <v>0</v>
      </c>
      <c r="P25" s="151">
        <f ca="1">IF(G25=0,0,G25/(K25*60*24))</f>
        <v>0</v>
      </c>
      <c r="Q25" s="152"/>
      <c r="R25" s="153">
        <f t="shared" ca="1" si="0"/>
        <v>0</v>
      </c>
      <c r="S25" s="152"/>
      <c r="T25" s="154">
        <f ca="1">IF(G25=0,0,I25/G25)</f>
        <v>0</v>
      </c>
      <c r="U25" s="183">
        <f ca="1">IF(G25=0,0,N25/P25)</f>
        <v>0</v>
      </c>
      <c r="X25" s="138">
        <f ca="1">IF(C25=0,0,(SUMIF(INDIRECT($C$2),"&lt;="&amp;$C25,StrokeHR))-SUM(X$7:X24))</f>
        <v>0</v>
      </c>
      <c r="Y25" s="3"/>
    </row>
    <row r="26" spans="2:25">
      <c r="B26" s="2" t="s">
        <v>130</v>
      </c>
      <c r="C26" s="134"/>
      <c r="D26" s="147">
        <f t="shared" si="2"/>
        <v>0</v>
      </c>
      <c r="E26" s="146">
        <f t="shared" si="3"/>
        <v>0</v>
      </c>
      <c r="G26" s="155">
        <f ca="1">IF(C26=0,0,COUNTIF(INDIRECT($C$2),"&lt;="&amp;$C26)-SUM(G$7:G25))</f>
        <v>0</v>
      </c>
      <c r="H26" s="156">
        <f ca="1">IF(G$5=0,0,G26/G$5)</f>
        <v>0</v>
      </c>
      <c r="I26" s="159">
        <f ca="1">IF(C26=0,0,SUMIF(INDIRECT($C$2),"&lt;="&amp;$C26,StrokeDist)-SUM(I$7:I25))</f>
        <v>0</v>
      </c>
      <c r="J26" s="156">
        <f ca="1">IF(I$5=0,0,I26/I$5)</f>
        <v>0</v>
      </c>
      <c r="K26" s="161">
        <f ca="1">IF(C26=0,0,SUMIF(INDIRECT($C$2),"&lt;="&amp;$C26,StrokeTime)/60/60/24-SUM(K$7:K25))</f>
        <v>0</v>
      </c>
      <c r="L26" s="156">
        <f ca="1">IF(K$5=0,0,K26/K$5)</f>
        <v>0</v>
      </c>
      <c r="M26" s="182">
        <f ca="1">IF(I26=0,0,K26/I26*500)</f>
        <v>0</v>
      </c>
      <c r="N26" s="151">
        <f ca="1">IF(I26=0,0,2.8/(M26*60*24*60/500)^3)</f>
        <v>0</v>
      </c>
      <c r="O26" s="153">
        <f ca="1">IF(C26=0,0,SUMIF(INDIRECT($C$2),"&lt;="&amp;$C26,StrokeCals)-SUM(O$7:O25))</f>
        <v>0</v>
      </c>
      <c r="P26" s="151">
        <f ca="1">IF(G26=0,0,G26/(K26*60*24))</f>
        <v>0</v>
      </c>
      <c r="Q26" s="152"/>
      <c r="R26" s="153">
        <f t="shared" ca="1" si="0"/>
        <v>0</v>
      </c>
      <c r="S26" s="152"/>
      <c r="T26" s="154">
        <f ca="1">IF(G26=0,0,I26/G26)</f>
        <v>0</v>
      </c>
      <c r="U26" s="183">
        <f ca="1">IF(G26=0,0,N26/P26)</f>
        <v>0</v>
      </c>
      <c r="X26" s="138">
        <f ca="1">IF(C26=0,0,(SUMIF(INDIRECT($C$2),"&lt;="&amp;$C26,StrokeHR))-SUM(X$7:X25))</f>
        <v>0</v>
      </c>
      <c r="Y26" s="3"/>
    </row>
    <row r="27" spans="2:25">
      <c r="B27" s="2" t="s">
        <v>130</v>
      </c>
      <c r="C27" s="134"/>
      <c r="D27" s="147">
        <f t="shared" si="2"/>
        <v>0</v>
      </c>
      <c r="E27" s="146">
        <f t="shared" si="3"/>
        <v>0</v>
      </c>
      <c r="G27" s="155">
        <f ca="1">IF(C27=0,0,COUNTIF(INDIRECT($C$2),"&lt;="&amp;$C27)-SUM(G$7:G26))</f>
        <v>0</v>
      </c>
      <c r="H27" s="156">
        <f ca="1">IF(G$5=0,0,G27/G$5)</f>
        <v>0</v>
      </c>
      <c r="I27" s="159">
        <f ca="1">IF(C27=0,0,SUMIF(INDIRECT($C$2),"&lt;="&amp;$C27,StrokeDist)-SUM(I$7:I26))</f>
        <v>0</v>
      </c>
      <c r="J27" s="156">
        <f ca="1">IF(I$5=0,0,I27/I$5)</f>
        <v>0</v>
      </c>
      <c r="K27" s="161">
        <f ca="1">IF(C27=0,0,SUMIF(INDIRECT($C$2),"&lt;="&amp;$C27,StrokeTime)/60/60/24-SUM(K$7:K26))</f>
        <v>0</v>
      </c>
      <c r="L27" s="156">
        <f ca="1">IF(K$5=0,0,K27/K$5)</f>
        <v>0</v>
      </c>
      <c r="M27" s="182">
        <f ca="1">IF(I27=0,0,K27/I27*500)</f>
        <v>0</v>
      </c>
      <c r="N27" s="151">
        <f ca="1">IF(I27=0,0,2.8/(M27*60*24*60/500)^3)</f>
        <v>0</v>
      </c>
      <c r="O27" s="153">
        <f ca="1">IF(C27=0,0,SUMIF(INDIRECT($C$2),"&lt;="&amp;$C27,StrokeCals)-SUM(O$7:O26))</f>
        <v>0</v>
      </c>
      <c r="P27" s="151">
        <f ca="1">IF(G27=0,0,G27/(K27*60*24))</f>
        <v>0</v>
      </c>
      <c r="Q27" s="152"/>
      <c r="R27" s="153">
        <f t="shared" ca="1" si="0"/>
        <v>0</v>
      </c>
      <c r="S27" s="152"/>
      <c r="T27" s="154">
        <f ca="1">IF(G27=0,0,I27/G27)</f>
        <v>0</v>
      </c>
      <c r="U27" s="183">
        <f ca="1">IF(G27=0,0,N27/P27)</f>
        <v>0</v>
      </c>
      <c r="X27" s="138">
        <f ca="1">IF(C27=0,0,(SUMIF(INDIRECT($C$2),"&lt;="&amp;$C27,StrokeHR))-SUM(X$7:X26))</f>
        <v>0</v>
      </c>
      <c r="Y27" s="3"/>
    </row>
    <row r="28" spans="2:25">
      <c r="B28" s="2" t="s">
        <v>130</v>
      </c>
      <c r="C28" s="134"/>
      <c r="D28" s="147">
        <f t="shared" si="2"/>
        <v>0</v>
      </c>
      <c r="E28" s="146">
        <f t="shared" si="3"/>
        <v>0</v>
      </c>
      <c r="G28" s="155">
        <f ca="1">IF(C28=0,0,COUNTIF(INDIRECT($C$2),"&lt;="&amp;$C28)-SUM(G$7:G27))</f>
        <v>0</v>
      </c>
      <c r="H28" s="156">
        <f ca="1">IF(G$5=0,0,G28/G$5)</f>
        <v>0</v>
      </c>
      <c r="I28" s="159">
        <f ca="1">IF(C28=0,0,SUMIF(INDIRECT($C$2),"&lt;="&amp;$C28,StrokeDist)-SUM(I$7:I27))</f>
        <v>0</v>
      </c>
      <c r="J28" s="156">
        <f ca="1">IF(I$5=0,0,I28/I$5)</f>
        <v>0</v>
      </c>
      <c r="K28" s="161">
        <f ca="1">IF(C28=0,0,SUMIF(INDIRECT($C$2),"&lt;="&amp;$C28,StrokeTime)/60/60/24-SUM(K$7:K27))</f>
        <v>0</v>
      </c>
      <c r="L28" s="156">
        <f ca="1">IF(K$5=0,0,K28/K$5)</f>
        <v>0</v>
      </c>
      <c r="M28" s="182">
        <f ca="1">IF(I28=0,0,K28/I28*500)</f>
        <v>0</v>
      </c>
      <c r="N28" s="151">
        <f ca="1">IF(I28=0,0,2.8/(M28*60*24*60/500)^3)</f>
        <v>0</v>
      </c>
      <c r="O28" s="153">
        <f ca="1">IF(C28=0,0,SUMIF(INDIRECT($C$2),"&lt;="&amp;$C28,StrokeCals)-SUM(O$7:O27))</f>
        <v>0</v>
      </c>
      <c r="P28" s="151">
        <f ca="1">IF(G28=0,0,G28/(K28*60*24))</f>
        <v>0</v>
      </c>
      <c r="Q28" s="152"/>
      <c r="R28" s="153">
        <f t="shared" ca="1" si="0"/>
        <v>0</v>
      </c>
      <c r="S28" s="152"/>
      <c r="T28" s="154">
        <f ca="1">IF(G28=0,0,I28/G28)</f>
        <v>0</v>
      </c>
      <c r="U28" s="183">
        <f ca="1">IF(G28=0,0,N28/P28)</f>
        <v>0</v>
      </c>
      <c r="X28" s="138">
        <f ca="1">IF(C28=0,0,(SUMIF(INDIRECT($C$2),"&lt;="&amp;$C28,StrokeHR))-SUM(X$7:X27))</f>
        <v>0</v>
      </c>
      <c r="Y28" s="3"/>
    </row>
    <row r="29" spans="2:25">
      <c r="B29" s="2" t="s">
        <v>130</v>
      </c>
      <c r="C29" s="134"/>
      <c r="D29" s="147">
        <f t="shared" si="2"/>
        <v>0</v>
      </c>
      <c r="E29" s="146">
        <f t="shared" si="3"/>
        <v>0</v>
      </c>
      <c r="G29" s="155">
        <f ca="1">IF(C29=0,0,COUNTIF(INDIRECT($C$2),"&lt;="&amp;$C29)-SUM(G$7:G28))</f>
        <v>0</v>
      </c>
      <c r="H29" s="156">
        <f ca="1">IF(G$5=0,0,G29/G$5)</f>
        <v>0</v>
      </c>
      <c r="I29" s="159">
        <f ca="1">IF(C29=0,0,SUMIF(INDIRECT($C$2),"&lt;="&amp;$C29,StrokeDist)-SUM(I$7:I28))</f>
        <v>0</v>
      </c>
      <c r="J29" s="156">
        <f ca="1">IF(I$5=0,0,I29/I$5)</f>
        <v>0</v>
      </c>
      <c r="K29" s="161">
        <f ca="1">IF(C29=0,0,SUMIF(INDIRECT($C$2),"&lt;="&amp;$C29,StrokeTime)/60/60/24-SUM(K$7:K28))</f>
        <v>0</v>
      </c>
      <c r="L29" s="156">
        <f ca="1">IF(K$5=0,0,K29/K$5)</f>
        <v>0</v>
      </c>
      <c r="M29" s="182">
        <f ca="1">IF(I29=0,0,K29/I29*500)</f>
        <v>0</v>
      </c>
      <c r="N29" s="151">
        <f ca="1">IF(I29=0,0,2.8/(M29*60*24*60/500)^3)</f>
        <v>0</v>
      </c>
      <c r="O29" s="153">
        <f ca="1">IF(C29=0,0,SUMIF(INDIRECT($C$2),"&lt;="&amp;$C29,StrokeCals)-SUM(O$7:O28))</f>
        <v>0</v>
      </c>
      <c r="P29" s="151">
        <f ca="1">IF(G29=0,0,G29/(K29*60*24))</f>
        <v>0</v>
      </c>
      <c r="Q29" s="152"/>
      <c r="R29" s="153">
        <f t="shared" ca="1" si="0"/>
        <v>0</v>
      </c>
      <c r="S29" s="152"/>
      <c r="T29" s="154">
        <f ca="1">IF(G29=0,0,I29/G29)</f>
        <v>0</v>
      </c>
      <c r="U29" s="183">
        <f ca="1">IF(G29=0,0,N29/P29)</f>
        <v>0</v>
      </c>
      <c r="X29" s="138">
        <f ca="1">IF(C29=0,0,(SUMIF(INDIRECT($C$2),"&lt;="&amp;$C29,StrokeHR))-SUM(X$7:X28))</f>
        <v>0</v>
      </c>
      <c r="Y29" s="3"/>
    </row>
    <row r="30" spans="2:25">
      <c r="B30" s="2" t="s">
        <v>130</v>
      </c>
      <c r="C30" s="134"/>
      <c r="D30" s="147">
        <f t="shared" si="2"/>
        <v>0</v>
      </c>
      <c r="E30" s="146">
        <f t="shared" si="3"/>
        <v>0</v>
      </c>
      <c r="G30" s="155">
        <f ca="1">IF(C30=0,0,COUNTIF(INDIRECT($C$2),"&lt;="&amp;$C30)-SUM(G$7:G29))</f>
        <v>0</v>
      </c>
      <c r="H30" s="156">
        <f ca="1">IF(G$5=0,0,G30/G$5)</f>
        <v>0</v>
      </c>
      <c r="I30" s="159">
        <f ca="1">IF(C30=0,0,SUMIF(INDIRECT($C$2),"&lt;="&amp;$C30,StrokeDist)-SUM(I$7:I29))</f>
        <v>0</v>
      </c>
      <c r="J30" s="156">
        <f ca="1">IF(I$5=0,0,I30/I$5)</f>
        <v>0</v>
      </c>
      <c r="K30" s="161">
        <f ca="1">IF(C30=0,0,SUMIF(INDIRECT($C$2),"&lt;="&amp;$C30,StrokeTime)/60/60/24-SUM(K$7:K29))</f>
        <v>0</v>
      </c>
      <c r="L30" s="156">
        <f ca="1">IF(K$5=0,0,K30/K$5)</f>
        <v>0</v>
      </c>
      <c r="M30" s="182">
        <f ca="1">IF(I30=0,0,K30/I30*500)</f>
        <v>0</v>
      </c>
      <c r="N30" s="151">
        <f ca="1">IF(I30=0,0,2.8/(M30*60*24*60/500)^3)</f>
        <v>0</v>
      </c>
      <c r="O30" s="153">
        <f ca="1">IF(C30=0,0,SUMIF(INDIRECT($C$2),"&lt;="&amp;$C30,StrokeCals)-SUM(O$7:O29))</f>
        <v>0</v>
      </c>
      <c r="P30" s="151">
        <f ca="1">IF(G30=0,0,G30/(K30*60*24))</f>
        <v>0</v>
      </c>
      <c r="Q30" s="152"/>
      <c r="R30" s="153">
        <f t="shared" ca="1" si="0"/>
        <v>0</v>
      </c>
      <c r="S30" s="152"/>
      <c r="T30" s="154">
        <f ca="1">IF(G30=0,0,I30/G30)</f>
        <v>0</v>
      </c>
      <c r="U30" s="183">
        <f ca="1">IF(G30=0,0,N30/P30)</f>
        <v>0</v>
      </c>
      <c r="X30" s="138">
        <f ca="1">IF(C30=0,0,(SUMIF(INDIRECT($C$2),"&lt;="&amp;$C30,StrokeHR))-SUM(X$7:X29))</f>
        <v>0</v>
      </c>
      <c r="Y30" s="3"/>
    </row>
    <row r="31" spans="2:25" ht="13.5" thickBot="1">
      <c r="B31" s="2" t="s">
        <v>131</v>
      </c>
      <c r="C31" s="146">
        <f>MAX(C8:C30)</f>
        <v>50</v>
      </c>
      <c r="D31" s="147" t="str">
        <f>IF(C31=0,0,"&gt;"&amp;C31)</f>
        <v>&gt;50</v>
      </c>
      <c r="E31" s="146"/>
      <c r="G31" s="157">
        <f ca="1">IF(C31=0,0,COUNTIF(INDIRECT($C$2),"&lt;="&amp;$C31)-SUM(G$7:G30))</f>
        <v>0</v>
      </c>
      <c r="H31" s="158">
        <f ca="1">IF(G$5=0,0,G31/G$5)</f>
        <v>0</v>
      </c>
      <c r="I31" s="160">
        <f ca="1">IF(C31=0,0,SUMIF(INDIRECT($C$2),"&lt;="&amp;$C31,StrokeDist)-SUM(I$7:I30))</f>
        <v>0</v>
      </c>
      <c r="J31" s="158">
        <f ca="1">IF(I$5=0,0,I31/I$5)</f>
        <v>0</v>
      </c>
      <c r="K31" s="162">
        <f ca="1">IF(C31=0,0,SUMIF(INDIRECT($C$2),"&lt;="&amp;$C31,StrokeTime)/60/60/24-SUM(K$7:K30))</f>
        <v>0</v>
      </c>
      <c r="L31" s="158">
        <f ca="1">IF(K$5=0,0,K31/K$5)</f>
        <v>0</v>
      </c>
      <c r="M31" s="184">
        <f ca="1">IF(I31=0,0,K31/I31*500)</f>
        <v>0</v>
      </c>
      <c r="N31" s="185">
        <f ca="1">IF(I31=0,0,2.8/(M31*60*24*60/500)^3)</f>
        <v>0</v>
      </c>
      <c r="O31" s="186">
        <f ca="1">IF(C31=0,0,SUMIF(INDIRECT($C$2),"&lt;="&amp;$C31,StrokeCals)-SUM(O$7:O30))</f>
        <v>0</v>
      </c>
      <c r="P31" s="185">
        <f ca="1">IF(G31=0,0,G31/(K31*60*24))</f>
        <v>0</v>
      </c>
      <c r="Q31" s="269">
        <f t="array" aca="1" ref="Q31" ca="1">MIN(IF((INDIRECT($C$2)&gt;$C31)*(INDIRECT($C$2)&gt;0),(HeartBeats)))</f>
        <v>104</v>
      </c>
      <c r="R31" s="186">
        <f t="shared" ca="1" si="0"/>
        <v>0</v>
      </c>
      <c r="S31" s="269">
        <f t="array" aca="1" ref="S31" ca="1">MAX(IF((INDIRECT($C$2)&gt;$C31)*(INDIRECT($C$2)&gt;0),HeartBeats))</f>
        <v>104</v>
      </c>
      <c r="T31" s="187">
        <f ca="1">IF(G31=0,0,I31/G31)</f>
        <v>0</v>
      </c>
      <c r="U31" s="188">
        <f ca="1">IF(G31=0,0,N31/P31)</f>
        <v>0</v>
      </c>
      <c r="X31" s="138">
        <f ca="1">IF(C31=0,0,(SUMIF(INDIRECT($C$2),"&gt;="&amp;$C31,StrokeHR)))</f>
        <v>84.368266666666628</v>
      </c>
    </row>
    <row r="33" spans="3:5">
      <c r="C33" s="144" t="s">
        <v>135</v>
      </c>
      <c r="D33" s="144"/>
      <c r="E33" s="144"/>
    </row>
  </sheetData>
  <mergeCells count="1">
    <mergeCell ref="C5:E5"/>
  </mergeCells>
  <dataValidations count="2">
    <dataValidation type="list" allowBlank="1" showInputMessage="1" showErrorMessage="1" sqref="C2:E2">
      <formula1>"HeartBeats, Strokes"</formula1>
    </dataValidation>
    <dataValidation type="custom" allowBlank="1" showInputMessage="1" showErrorMessage="1" sqref="C8:C31">
      <formula1>C8&gt;C7</formula1>
    </dataValidation>
  </dataValidation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00B050"/>
  </sheetPr>
  <dimension ref="B2:AA33"/>
  <sheetViews>
    <sheetView workbookViewId="0"/>
  </sheetViews>
  <sheetFormatPr defaultRowHeight="12.75" outlineLevelRow="1" outlineLevelCol="1"/>
  <cols>
    <col min="1" max="1" width="2.140625" customWidth="1"/>
    <col min="2" max="2" width="4.85546875" style="2" bestFit="1" customWidth="1"/>
    <col min="3" max="3" width="10.7109375" customWidth="1"/>
    <col min="4" max="5" width="6.28515625" bestFit="1" customWidth="1"/>
    <col min="6" max="6" width="5.140625" bestFit="1" customWidth="1"/>
    <col min="7" max="7" width="7.85546875" bestFit="1" customWidth="1"/>
    <col min="8" max="8" width="1.42578125" customWidth="1"/>
    <col min="9" max="9" width="7.7109375" bestFit="1" customWidth="1"/>
    <col min="10" max="10" width="7.7109375" customWidth="1"/>
    <col min="11" max="11" width="6" bestFit="1" customWidth="1"/>
    <col min="12" max="12" width="4.7109375" bestFit="1" customWidth="1"/>
    <col min="13" max="13" width="7.140625" bestFit="1" customWidth="1"/>
    <col min="14" max="14" width="5.42578125" bestFit="1" customWidth="1"/>
    <col min="15" max="15" width="7.28515625" bestFit="1" customWidth="1"/>
    <col min="16" max="17" width="6" bestFit="1" customWidth="1"/>
    <col min="18" max="18" width="7" customWidth="1"/>
    <col min="19" max="19" width="6.85546875" bestFit="1" customWidth="1"/>
    <col min="20" max="20" width="7" bestFit="1" customWidth="1"/>
    <col min="21" max="21" width="7.42578125" bestFit="1" customWidth="1"/>
    <col min="22" max="22" width="5.42578125" bestFit="1" customWidth="1"/>
    <col min="23" max="23" width="4.7109375" bestFit="1" customWidth="1"/>
    <col min="26" max="26" width="10.85546875" hidden="1" customWidth="1" outlineLevel="1"/>
    <col min="27" max="27" width="11.140625" bestFit="1" customWidth="1" collapsed="1"/>
  </cols>
  <sheetData>
    <row r="2" spans="2:27">
      <c r="C2" s="141" t="s">
        <v>132</v>
      </c>
      <c r="D2" s="141"/>
      <c r="E2" s="141"/>
      <c r="F2" s="141"/>
      <c r="G2" s="141"/>
    </row>
    <row r="3" spans="2:27" ht="13.5" thickBot="1"/>
    <row r="4" spans="2:27" ht="13.5" hidden="1" outlineLevel="1" thickBot="1">
      <c r="C4" s="118" t="s">
        <v>124</v>
      </c>
      <c r="D4" s="118"/>
      <c r="E4" s="118"/>
      <c r="F4" s="118"/>
      <c r="G4" s="118"/>
      <c r="I4" s="118"/>
      <c r="J4" s="118"/>
      <c r="K4" s="117" t="s">
        <v>80</v>
      </c>
      <c r="L4" s="118"/>
      <c r="M4" s="117" t="s">
        <v>81</v>
      </c>
      <c r="N4" s="118"/>
      <c r="O4" s="117" t="s">
        <v>82</v>
      </c>
      <c r="P4" s="117" t="s">
        <v>112</v>
      </c>
      <c r="Q4" s="117" t="s">
        <v>113</v>
      </c>
      <c r="R4" s="117"/>
      <c r="S4" s="117" t="s">
        <v>114</v>
      </c>
      <c r="T4" s="117" t="s">
        <v>84</v>
      </c>
      <c r="U4" s="117" t="s">
        <v>115</v>
      </c>
      <c r="V4" s="117" t="s">
        <v>85</v>
      </c>
      <c r="W4" s="117" t="s">
        <v>86</v>
      </c>
    </row>
    <row r="5" spans="2:27" collapsed="1">
      <c r="C5" s="387" t="s">
        <v>133</v>
      </c>
      <c r="D5" s="388"/>
      <c r="E5" s="388"/>
      <c r="F5" s="388"/>
      <c r="G5" s="389"/>
      <c r="I5" s="163">
        <f ca="1">SUM(I8:I31)</f>
        <v>1187</v>
      </c>
      <c r="J5" s="164" t="s">
        <v>139</v>
      </c>
      <c r="K5" s="169">
        <f ca="1">SUM(K8:K31)</f>
        <v>15233.46</v>
      </c>
      <c r="L5" s="164" t="s">
        <v>139</v>
      </c>
      <c r="M5" s="172">
        <f ca="1">SUM(M8:M31)</f>
        <v>4.3722129629629632E-2</v>
      </c>
      <c r="N5" s="164" t="s">
        <v>139</v>
      </c>
      <c r="O5" s="173">
        <f ca="1">IF(K5=0,0,M5/K5*500)</f>
        <v>1.4350689084958255E-3</v>
      </c>
      <c r="P5" s="174">
        <f ca="1">IF(K5=0,0,2.8/(O5*60*24*60/500)^3)</f>
        <v>183.61516655227706</v>
      </c>
      <c r="Q5" s="174">
        <f ca="1">SUM(Q8:Q31)</f>
        <v>977.90340000000003</v>
      </c>
      <c r="R5" s="175">
        <f ca="1">IF(I5&lt;=1,0,I5/(M5*60*24))</f>
        <v>18.853280078949762</v>
      </c>
      <c r="S5" s="176">
        <f t="array" ref="S5">MIN(IF((HeartBeats&gt;0),HeartBeats))</f>
        <v>94</v>
      </c>
      <c r="T5" s="177">
        <f ca="1">IF(M5=0,0,Z5/(M5*24*60))</f>
        <v>136.46371312730449</v>
      </c>
      <c r="U5" s="176">
        <f>MAX(HeartBeats)</f>
        <v>146</v>
      </c>
      <c r="V5" s="178">
        <f ca="1">IF(I5=0,0,K5/I5)</f>
        <v>12.83358045492839</v>
      </c>
      <c r="W5" s="179">
        <f ca="1">IF(I5&lt;=1,0,P5/R5)</f>
        <v>9.7391629352225433</v>
      </c>
      <c r="Z5" s="143">
        <f ca="1">SUM(Z8:Z31)</f>
        <v>8591.73718333334</v>
      </c>
    </row>
    <row r="6" spans="2:27" ht="25.5">
      <c r="C6" s="136" t="s">
        <v>7</v>
      </c>
      <c r="D6" s="197" t="s">
        <v>148</v>
      </c>
      <c r="E6" s="197" t="s">
        <v>149</v>
      </c>
      <c r="F6" s="136" t="s">
        <v>137</v>
      </c>
      <c r="G6" s="136" t="s">
        <v>138</v>
      </c>
      <c r="I6" s="165" t="s">
        <v>9</v>
      </c>
      <c r="J6" s="166" t="s">
        <v>9</v>
      </c>
      <c r="K6" s="165" t="s">
        <v>46</v>
      </c>
      <c r="L6" s="166" t="s">
        <v>72</v>
      </c>
      <c r="M6" s="165" t="s">
        <v>1</v>
      </c>
      <c r="N6" s="166" t="s">
        <v>1</v>
      </c>
      <c r="O6" s="165" t="s">
        <v>25</v>
      </c>
      <c r="P6" s="139" t="s">
        <v>4</v>
      </c>
      <c r="Q6" s="139" t="s">
        <v>60</v>
      </c>
      <c r="R6" s="139" t="s">
        <v>6</v>
      </c>
      <c r="S6" s="139" t="s">
        <v>20</v>
      </c>
      <c r="T6" s="139" t="s">
        <v>21</v>
      </c>
      <c r="U6" s="139" t="s">
        <v>19</v>
      </c>
      <c r="V6" s="149" t="s">
        <v>23</v>
      </c>
      <c r="W6" s="180" t="s">
        <v>24</v>
      </c>
      <c r="Z6" s="140" t="s">
        <v>132</v>
      </c>
    </row>
    <row r="7" spans="2:27">
      <c r="C7" s="136"/>
      <c r="D7" s="116"/>
      <c r="E7" s="116"/>
      <c r="F7" s="116"/>
      <c r="G7" s="116"/>
      <c r="I7" s="167"/>
      <c r="J7" s="168"/>
      <c r="K7" s="170"/>
      <c r="L7" s="171"/>
      <c r="M7" s="167"/>
      <c r="N7" s="168"/>
      <c r="O7" s="170"/>
      <c r="P7" s="115"/>
      <c r="Q7" s="115"/>
      <c r="R7" s="115"/>
      <c r="S7" s="115"/>
      <c r="T7" s="115"/>
      <c r="U7" s="115"/>
      <c r="V7" s="150"/>
      <c r="W7" s="181"/>
      <c r="Z7" s="137"/>
    </row>
    <row r="8" spans="2:27">
      <c r="B8" s="2" t="s">
        <v>130</v>
      </c>
      <c r="C8" s="135">
        <v>70</v>
      </c>
      <c r="D8" s="196">
        <f>(C8-RHR)/(MHR-RHR)</f>
        <v>0.18439716312056736</v>
      </c>
      <c r="E8" s="196"/>
      <c r="F8" s="145"/>
      <c r="G8" s="146" t="str">
        <f>IF(C8=0,0,"&lt;="&amp;C8)</f>
        <v>&lt;=70</v>
      </c>
      <c r="I8" s="255">
        <f ca="1">IF(C8=0,0,COUNTIF(INDIRECT($C$2),"&lt;="&amp;$C8)-SUM(I$7:I7))</f>
        <v>0</v>
      </c>
      <c r="J8" s="256">
        <f ca="1">IF(I$5=0,0,I8/I$5)</f>
        <v>0</v>
      </c>
      <c r="K8" s="257">
        <f ca="1">IF(C8=0,0,SUMIF(INDIRECT($C$2),"&lt;="&amp;$C8,StrokeDist)-SUM(K7:K$7))</f>
        <v>0</v>
      </c>
      <c r="L8" s="256">
        <f ca="1">IF(K$5=0,0,K8/K$5)</f>
        <v>0</v>
      </c>
      <c r="M8" s="258">
        <f ca="1">IF(C8=0,0,SUMIF(INDIRECT($C$2),"&lt;="&amp;$C8,StrokeTime)/60/60/24-SUM(M7:M$7))</f>
        <v>0</v>
      </c>
      <c r="N8" s="256">
        <f ca="1">IF(M$5=0,0,M8/M$5)</f>
        <v>0</v>
      </c>
      <c r="O8" s="259">
        <f ca="1">IF(K8=0,0,M8/K8*500)</f>
        <v>0</v>
      </c>
      <c r="P8" s="260">
        <f ca="1">IF(K8=0,0,2.8/(O8*60*24*60/500)^3)</f>
        <v>0</v>
      </c>
      <c r="Q8" s="261">
        <f ca="1">IF(C8=0,0,SUMIF(INDIRECT($C$2),"&lt;="&amp;$C8,StrokeCals)-SUM(Q7:Q$7))</f>
        <v>0</v>
      </c>
      <c r="R8" s="260">
        <f ca="1">IF(I8&lt;=1,0,I8/(M8*60*24))</f>
        <v>0</v>
      </c>
      <c r="S8" s="152">
        <f ca="1">MIN(IF((INDIRECT($C$2)&lt;=$C8)*(INDIRECT($C$2)&gt;$C7)*(HeartBeats&gt;0),(HeartBeats)))</f>
        <v>0</v>
      </c>
      <c r="T8" s="262">
        <f t="shared" ref="T8:T31" ca="1" si="0">IF(M8=0,0,Z8/(M8*24*60))</f>
        <v>0</v>
      </c>
      <c r="U8" s="152">
        <f ca="1">MAX(IF((INDIRECT($C$2)&lt;=$C8)*(INDIRECT($C$2)&gt;$C7)*(INDIRECT($C$2)&gt;0),HeartBeats))</f>
        <v>0</v>
      </c>
      <c r="V8" s="263">
        <f ca="1">IF(I8=0,0,K8/I8)</f>
        <v>0</v>
      </c>
      <c r="W8" s="264">
        <f ca="1">IF(I8&lt;=1,0,P8/R8)</f>
        <v>0</v>
      </c>
      <c r="Z8" s="138">
        <f ca="1">IF(C8=0,0,(SUMIF(INDIRECT($C$2),"&lt;="&amp;$C8,StrokeHR))-SUM(Z$7:Z7))</f>
        <v>0</v>
      </c>
      <c r="AA8" s="3"/>
    </row>
    <row r="9" spans="2:27">
      <c r="B9" s="2" t="s">
        <v>136</v>
      </c>
      <c r="C9" s="134">
        <f t="shared" ref="C9:C22" si="1">C8+10</f>
        <v>80</v>
      </c>
      <c r="D9" s="196">
        <f>D8</f>
        <v>0.18439716312056736</v>
      </c>
      <c r="E9" s="196">
        <f t="shared" ref="E9:E22" si="2">(C9-RHR)/(MHR-RHR)</f>
        <v>0.25531914893617019</v>
      </c>
      <c r="F9" s="147" t="str">
        <f>IF(C9=0,0,"&gt;"&amp;C8)</f>
        <v>&gt;70</v>
      </c>
      <c r="G9" s="146" t="str">
        <f>IF(C9=0,0,"&lt;="&amp;C9)</f>
        <v>&lt;=80</v>
      </c>
      <c r="I9" s="155">
        <f ca="1">IF(C9=0,0,COUNTIF(INDIRECT($C$2),"&lt;="&amp;$C9)-SUM(I$7:I8))</f>
        <v>0</v>
      </c>
      <c r="J9" s="156">
        <f ca="1">IF(I$5=0,0,I9/I$5)</f>
        <v>0</v>
      </c>
      <c r="K9" s="159">
        <f ca="1">IF(C9=0,0,SUMIF(INDIRECT($C$2),"&lt;="&amp;$C9,StrokeDist)-SUM(K$7:K8))</f>
        <v>0</v>
      </c>
      <c r="L9" s="156">
        <f ca="1">IF(K$5=0,0,K9/K$5)</f>
        <v>0</v>
      </c>
      <c r="M9" s="161">
        <f ca="1">IF(C9=0,0,SUMIF(INDIRECT($C$2),"&lt;="&amp;$C9,StrokeTime)/60/60/24-SUM(M$7:M8))</f>
        <v>0</v>
      </c>
      <c r="N9" s="156">
        <f ca="1">IF(M$5=0,0,M9/M$5)</f>
        <v>0</v>
      </c>
      <c r="O9" s="182">
        <f ca="1">IF(K9=0,0,M9/K9*500)</f>
        <v>0</v>
      </c>
      <c r="P9" s="151">
        <f ca="1">IF(K9=0,0,2.8/(O9*60*24*60/500)^3)</f>
        <v>0</v>
      </c>
      <c r="Q9" s="152">
        <f ca="1">IF(C9=0,0,SUMIF(INDIRECT($C$2),"&lt;="&amp;$C9,StrokeCals)-SUM(Q$7:Q8))</f>
        <v>0</v>
      </c>
      <c r="R9" s="151">
        <f ca="1">IF(I9&lt;=1,0,I9/(M9*60*24))</f>
        <v>0</v>
      </c>
      <c r="S9" s="152">
        <f t="array" aca="1" ref="S9" ca="1">MIN(IF((INDIRECT($C$2)&lt;=$C9)*(INDIRECT($C$2)&gt;$C8)*(HeartBeats&gt;0),(HeartBeats)))</f>
        <v>0</v>
      </c>
      <c r="T9" s="153">
        <f t="shared" ca="1" si="0"/>
        <v>0</v>
      </c>
      <c r="U9" s="152">
        <f t="array" aca="1" ref="U9" ca="1">MAX(IF((INDIRECT($C$2)&lt;=$C9)*(INDIRECT($C$2)&gt;$C8)*(INDIRECT($C$2)&gt;0),HeartBeats))</f>
        <v>0</v>
      </c>
      <c r="V9" s="154">
        <f ca="1">IF(I9=0,0,K9/I9)</f>
        <v>0</v>
      </c>
      <c r="W9" s="183">
        <f ca="1">IF(I9&lt;=1,0,P9/R9)</f>
        <v>0</v>
      </c>
      <c r="Z9" s="138">
        <f ca="1">IF(C9=0,0,(SUMIF(INDIRECT($C$2),"&lt;="&amp;$C9,StrokeHR))-SUM(Z$7:Z8))</f>
        <v>0</v>
      </c>
      <c r="AA9" s="3"/>
    </row>
    <row r="10" spans="2:27">
      <c r="B10" s="2" t="s">
        <v>136</v>
      </c>
      <c r="C10" s="134">
        <f t="shared" si="1"/>
        <v>90</v>
      </c>
      <c r="D10" s="196">
        <f>E9</f>
        <v>0.25531914893617019</v>
      </c>
      <c r="E10" s="196">
        <f t="shared" si="2"/>
        <v>0.32624113475177308</v>
      </c>
      <c r="F10" s="147" t="str">
        <f t="shared" ref="F10:F30" si="3">IF(C10=0,0,"&gt;"&amp;C9)</f>
        <v>&gt;80</v>
      </c>
      <c r="G10" s="146" t="str">
        <f t="shared" ref="G10:G30" si="4">IF(C10=0,0,"&lt;="&amp;C10)</f>
        <v>&lt;=90</v>
      </c>
      <c r="I10" s="155">
        <f ca="1">IF(C10=0,0,COUNTIF(INDIRECT($C$2),"&lt;="&amp;$C10)-SUM(I$7:I9))</f>
        <v>0</v>
      </c>
      <c r="J10" s="156">
        <f ca="1">IF(I$5=0,0,I10/I$5)</f>
        <v>0</v>
      </c>
      <c r="K10" s="159">
        <f ca="1">IF(C10=0,0,SUMIF(INDIRECT($C$2),"&lt;="&amp;$C10,StrokeDist)-SUM(K$7:K9))</f>
        <v>0</v>
      </c>
      <c r="L10" s="156">
        <f ca="1">IF(K$5=0,0,K10/K$5)</f>
        <v>0</v>
      </c>
      <c r="M10" s="161">
        <f ca="1">IF(C10=0,0,SUMIF(INDIRECT($C$2),"&lt;="&amp;$C10,StrokeTime)/60/60/24-SUM(M$7:M9))</f>
        <v>0</v>
      </c>
      <c r="N10" s="156">
        <f ca="1">IF(M$5=0,0,M10/M$5)</f>
        <v>0</v>
      </c>
      <c r="O10" s="182">
        <f ca="1">IF(K10=0,0,M10/K10*500)</f>
        <v>0</v>
      </c>
      <c r="P10" s="151">
        <f ca="1">IF(K10=0,0,2.8/(O10*60*24*60/500)^3)</f>
        <v>0</v>
      </c>
      <c r="Q10" s="152">
        <f ca="1">IF(C10=0,0,SUMIF(INDIRECT($C$2),"&lt;="&amp;$C10,StrokeCals)-SUM(Q$7:Q9))</f>
        <v>0</v>
      </c>
      <c r="R10" s="151">
        <f ca="1">IF(I10&lt;=1,0,I10/(M10*60*24))</f>
        <v>0</v>
      </c>
      <c r="S10" s="152">
        <f t="array" aca="1" ref="S10" ca="1">MIN(IF((INDIRECT($C$2)&lt;=$C10)*(INDIRECT($C$2)&gt;$C9)*(HeartBeats&gt;0),(HeartBeats)))</f>
        <v>0</v>
      </c>
      <c r="T10" s="153">
        <f t="shared" ca="1" si="0"/>
        <v>0</v>
      </c>
      <c r="U10" s="152">
        <f t="array" aca="1" ref="U10" ca="1">MAX(IF((INDIRECT($C$2)&lt;=$C10)*(INDIRECT($C$2)&gt;$C9)*(INDIRECT($C$2)&gt;0),HeartBeats))</f>
        <v>0</v>
      </c>
      <c r="V10" s="154">
        <f ca="1">IF(I10=0,0,K10/I10)</f>
        <v>0</v>
      </c>
      <c r="W10" s="183">
        <f ca="1">IF(I10&lt;=1,0,P10/R10)</f>
        <v>0</v>
      </c>
      <c r="Z10" s="138">
        <f ca="1">IF(C10=0,0,(SUMIF(INDIRECT($C$2),"&lt;="&amp;$C10,StrokeHR))-SUM(Z$7:Z9))</f>
        <v>0</v>
      </c>
      <c r="AA10" s="3"/>
    </row>
    <row r="11" spans="2:27">
      <c r="B11" s="2" t="s">
        <v>136</v>
      </c>
      <c r="C11" s="134">
        <f t="shared" si="1"/>
        <v>100</v>
      </c>
      <c r="D11" s="196">
        <f t="shared" ref="D11:D22" si="5">E10</f>
        <v>0.32624113475177308</v>
      </c>
      <c r="E11" s="196">
        <f t="shared" si="2"/>
        <v>0.3971631205673759</v>
      </c>
      <c r="F11" s="147" t="str">
        <f t="shared" si="3"/>
        <v>&gt;90</v>
      </c>
      <c r="G11" s="146" t="str">
        <f t="shared" si="4"/>
        <v>&lt;=100</v>
      </c>
      <c r="I11" s="155">
        <f ca="1">IF(C11=0,0,COUNTIF(INDIRECT($C$2),"&lt;="&amp;$C11)-SUM(I$7:I10))</f>
        <v>3</v>
      </c>
      <c r="J11" s="156">
        <f ca="1">IF(I$5=0,0,I11/I$5)</f>
        <v>2.527379949452401E-3</v>
      </c>
      <c r="K11" s="159">
        <f ca="1">IF(C11=0,0,SUMIF(INDIRECT($C$2),"&lt;="&amp;$C11,StrokeDist)-SUM(K$7:K10))</f>
        <v>29.112439999999999</v>
      </c>
      <c r="L11" s="156">
        <f ca="1">IF(K$5=0,0,K11/K$5)</f>
        <v>1.9110852032302576E-3</v>
      </c>
      <c r="M11" s="161">
        <f ca="1">IF(C11=0,0,SUMIF(INDIRECT($C$2),"&lt;="&amp;$C11,StrokeTime)/60/60/24-SUM(M$7:M10))</f>
        <v>8.3935185185185195E-5</v>
      </c>
      <c r="N11" s="156">
        <f ca="1">IF(M$5=0,0,M11/M$5)</f>
        <v>1.9197414649332169E-3</v>
      </c>
      <c r="O11" s="182">
        <f ca="1">IF(K11=0,0,M11/K11*500)</f>
        <v>1.4415690540742238E-3</v>
      </c>
      <c r="P11" s="151">
        <f ca="1">IF(K11=0,0,2.8/(O11*60*24*60/500)^3)</f>
        <v>181.14254472157972</v>
      </c>
      <c r="Q11" s="152">
        <f ca="1">IF(C11=0,0,SUMIF(INDIRECT($C$2),"&lt;="&amp;$C11,StrokeCals)-SUM(Q$7:Q10))</f>
        <v>1.860052</v>
      </c>
      <c r="R11" s="151">
        <f ca="1">IF(I11&lt;=1,0,I11/(M11*60*24))</f>
        <v>24.820739106453392</v>
      </c>
      <c r="S11" s="152">
        <f t="array" aca="1" ref="S11" ca="1">MIN(IF((INDIRECT($C$2)&lt;=$C11)*(INDIRECT($C$2)&gt;$C10)*(HeartBeats&gt;0),(HeartBeats)))</f>
        <v>94</v>
      </c>
      <c r="T11" s="153">
        <f t="shared" ca="1" si="0"/>
        <v>96.705460562603406</v>
      </c>
      <c r="U11" s="152">
        <f t="array" aca="1" ref="U11" ca="1">MAX(IF((INDIRECT($C$2)&lt;=$C11)*(INDIRECT($C$2)&gt;$C10)*(INDIRECT($C$2)&gt;0),HeartBeats))</f>
        <v>98</v>
      </c>
      <c r="V11" s="154">
        <f ca="1">IF(I11=0,0,K11/I11)</f>
        <v>9.7041466666666665</v>
      </c>
      <c r="W11" s="183">
        <f ca="1">IF(I11&lt;=1,0,P11/R11)</f>
        <v>7.2980318573383123</v>
      </c>
      <c r="Z11" s="138">
        <f ca="1">IF(C11=0,0,(SUMIF(INDIRECT($C$2),"&lt;="&amp;$C11,StrokeHR))-SUM(Z$7:Z10))</f>
        <v>11.688466666666667</v>
      </c>
      <c r="AA11" s="3"/>
    </row>
    <row r="12" spans="2:27">
      <c r="B12" s="2" t="s">
        <v>136</v>
      </c>
      <c r="C12" s="134">
        <f t="shared" si="1"/>
        <v>110</v>
      </c>
      <c r="D12" s="196">
        <f t="shared" si="5"/>
        <v>0.3971631205673759</v>
      </c>
      <c r="E12" s="196">
        <f t="shared" si="2"/>
        <v>0.46808510638297873</v>
      </c>
      <c r="F12" s="147" t="str">
        <f t="shared" si="3"/>
        <v>&gt;100</v>
      </c>
      <c r="G12" s="146" t="str">
        <f t="shared" si="4"/>
        <v>&lt;=110</v>
      </c>
      <c r="I12" s="155">
        <f ca="1">IF(C12=0,0,COUNTIF(INDIRECT($C$2),"&lt;="&amp;$C12)-SUM(I$7:I11))</f>
        <v>7</v>
      </c>
      <c r="J12" s="156">
        <f ca="1">IF(I$5=0,0,I12/I$5)</f>
        <v>5.8972198820556026E-3</v>
      </c>
      <c r="K12" s="159">
        <f ca="1">IF(C12=0,0,SUMIF(INDIRECT($C$2),"&lt;="&amp;$C12,StrokeDist)-SUM(K$7:K11))</f>
        <v>93.59026999999989</v>
      </c>
      <c r="L12" s="156">
        <f ca="1">IF(K$5=0,0,K12/K$5)</f>
        <v>6.1437303147151004E-3</v>
      </c>
      <c r="M12" s="161">
        <f ca="1">IF(C12=0,0,SUMIF(INDIRECT($C$2),"&lt;="&amp;$C12,StrokeTime)/60/60/24-SUM(M$7:M11))</f>
        <v>7.7184027777777798E-4</v>
      </c>
      <c r="N12" s="156">
        <f ca="1">IF(M$5=0,0,M12/M$5)</f>
        <v>1.765330930391636E-2</v>
      </c>
      <c r="O12" s="182">
        <f ca="1">IF(K12=0,0,M12/K12*500)</f>
        <v>4.1235070578265181E-3</v>
      </c>
      <c r="P12" s="151">
        <f ca="1">IF(K12=0,0,2.8/(O12*60*24*60/500)^3)</f>
        <v>7.7397438931689271</v>
      </c>
      <c r="Q12" s="152">
        <f ca="1">IF(C12=0,0,SUMIF(INDIRECT($C$2),"&lt;="&amp;$C12,StrokeCals)-SUM(Q$7:Q11))</f>
        <v>-5.4820950000000455</v>
      </c>
      <c r="R12" s="151">
        <f ca="1">IF(I12&lt;=1,0,I12/(M12*60*24))</f>
        <v>6.2980790858788058</v>
      </c>
      <c r="S12" s="152">
        <f t="array" aca="1" ref="S12" ca="1">MIN(IF((INDIRECT($C$2)&lt;=$C12)*(INDIRECT($C$2)&gt;$C11)*(HeartBeats&gt;0),(HeartBeats)))</f>
        <v>101</v>
      </c>
      <c r="T12" s="153">
        <f t="shared" ca="1" si="0"/>
        <v>104.60028191401625</v>
      </c>
      <c r="U12" s="152">
        <f t="array" aca="1" ref="U12" ca="1">MAX(IF((INDIRECT($C$2)&lt;=$C12)*(INDIRECT($C$2)&gt;$C11)*(INDIRECT($C$2)&gt;0),HeartBeats))</f>
        <v>110</v>
      </c>
      <c r="V12" s="154">
        <f ca="1">IF(I12=0,0,K12/I12)</f>
        <v>13.370038571428555</v>
      </c>
      <c r="W12" s="183">
        <f ca="1">IF(I12&lt;=1,0,P12/R12)</f>
        <v>1.2289054785803721</v>
      </c>
      <c r="Z12" s="138">
        <f ca="1">IF(C12=0,0,(SUMIF(INDIRECT($C$2),"&lt;="&amp;$C12,StrokeHR))-SUM(Z$7:Z11))</f>
        <v>116.25798333333339</v>
      </c>
      <c r="AA12" s="3"/>
    </row>
    <row r="13" spans="2:27">
      <c r="B13" s="2" t="s">
        <v>136</v>
      </c>
      <c r="C13" s="134">
        <f t="shared" si="1"/>
        <v>120</v>
      </c>
      <c r="D13" s="196">
        <f t="shared" si="5"/>
        <v>0.46808510638297873</v>
      </c>
      <c r="E13" s="196">
        <f t="shared" si="2"/>
        <v>0.53900709219858156</v>
      </c>
      <c r="F13" s="147" t="str">
        <f t="shared" si="3"/>
        <v>&gt;110</v>
      </c>
      <c r="G13" s="146" t="str">
        <f t="shared" si="4"/>
        <v>&lt;=120</v>
      </c>
      <c r="I13" s="155">
        <f ca="1">IF(C13=0,0,COUNTIF(INDIRECT($C$2),"&lt;="&amp;$C13)-SUM(I$7:I12))</f>
        <v>28</v>
      </c>
      <c r="J13" s="156">
        <f ca="1">IF(I$5=0,0,I13/I$5)</f>
        <v>2.358887952822241E-2</v>
      </c>
      <c r="K13" s="159">
        <f ca="1">IF(C13=0,0,SUMIF(INDIRECT($C$2),"&lt;="&amp;$C13,StrokeDist)-SUM(K$7:K12))</f>
        <v>337.50599000000079</v>
      </c>
      <c r="L13" s="156">
        <f ca="1">IF(K$5=0,0,K13/K$5)</f>
        <v>2.2155570041211964E-2</v>
      </c>
      <c r="M13" s="161">
        <f ca="1">IF(C13=0,0,SUMIF(INDIRECT($C$2),"&lt;="&amp;$C13,StrokeTime)/60/60/24-SUM(M$7:M12))</f>
        <v>9.8951388888888592E-4</v>
      </c>
      <c r="N13" s="156">
        <f ca="1">IF(M$5=0,0,M13/M$5)</f>
        <v>2.2631877661748474E-2</v>
      </c>
      <c r="O13" s="182">
        <f ca="1">IF(K13=0,0,M13/K13*500)</f>
        <v>1.4659204846836696E-3</v>
      </c>
      <c r="P13" s="151">
        <f ca="1">IF(K13=0,0,2.8/(O13*60*24*60/500)^3)</f>
        <v>172.264415873611</v>
      </c>
      <c r="Q13" s="152">
        <f ca="1">IF(C13=0,0,SUMIF(INDIRECT($C$2),"&lt;="&amp;$C13,StrokeCals)-SUM(Q$7:Q12))</f>
        <v>21.205933000000073</v>
      </c>
      <c r="R13" s="151">
        <f ca="1">IF(I13&lt;=1,0,I13/(M13*60*24))</f>
        <v>19.650501789599328</v>
      </c>
      <c r="S13" s="152">
        <f t="array" aca="1" ref="S13" ca="1">MIN(IF((INDIRECT($C$2)&lt;=$C13)*(INDIRECT($C$2)&gt;$C12)*(HeartBeats&gt;0),(HeartBeats)))</f>
        <v>111</v>
      </c>
      <c r="T13" s="153">
        <f t="shared" ca="1" si="0"/>
        <v>116.38802722998111</v>
      </c>
      <c r="U13" s="152">
        <f t="array" aca="1" ref="U13" ca="1">MAX(IF((INDIRECT($C$2)&lt;=$C13)*(INDIRECT($C$2)&gt;$C12)*(INDIRECT($C$2)&gt;0),HeartBeats))</f>
        <v>120</v>
      </c>
      <c r="V13" s="154">
        <f ca="1">IF(I13=0,0,K13/I13)</f>
        <v>12.053785357142885</v>
      </c>
      <c r="W13" s="183">
        <f ca="1">IF(I13&lt;=1,0,P13/R13)</f>
        <v>8.7664130777966989</v>
      </c>
      <c r="Z13" s="138">
        <f ca="1">IF(C13=0,0,(SUMIF(INDIRECT($C$2),"&lt;="&amp;$C13,StrokeHR))-SUM(Z$7:Z12))</f>
        <v>165.84129999999956</v>
      </c>
      <c r="AA13" s="3"/>
    </row>
    <row r="14" spans="2:27">
      <c r="B14" s="2" t="s">
        <v>136</v>
      </c>
      <c r="C14" s="134">
        <f t="shared" si="1"/>
        <v>130</v>
      </c>
      <c r="D14" s="196">
        <f t="shared" si="5"/>
        <v>0.53900709219858156</v>
      </c>
      <c r="E14" s="196">
        <f t="shared" si="2"/>
        <v>0.60992907801418439</v>
      </c>
      <c r="F14" s="147" t="str">
        <f t="shared" si="3"/>
        <v>&gt;120</v>
      </c>
      <c r="G14" s="146" t="str">
        <f t="shared" si="4"/>
        <v>&lt;=130</v>
      </c>
      <c r="I14" s="155">
        <f ca="1">IF(C14=0,0,COUNTIF(INDIRECT($C$2),"&lt;="&amp;$C14)-SUM(I$7:I13))</f>
        <v>50</v>
      </c>
      <c r="J14" s="156">
        <f ca="1">IF(I$5=0,0,I14/I$5)</f>
        <v>4.2122999157540017E-2</v>
      </c>
      <c r="K14" s="159">
        <f ca="1">IF(C14=0,0,SUMIF(INDIRECT($C$2),"&lt;="&amp;$C14,StrokeDist)-SUM(K$7:K13))</f>
        <v>640.00579999999934</v>
      </c>
      <c r="L14" s="156">
        <f ca="1">IF(K$5=0,0,K14/K$5)</f>
        <v>4.2013160503260545E-2</v>
      </c>
      <c r="M14" s="161">
        <f ca="1">IF(C14=0,0,SUMIF(INDIRECT($C$2),"&lt;="&amp;$C14,StrokeTime)/60/60/24-SUM(M$7:M13))</f>
        <v>2.1500810185185217E-3</v>
      </c>
      <c r="N14" s="156">
        <f ca="1">IF(M$5=0,0,M14/M$5)</f>
        <v>4.9176035950944483E-2</v>
      </c>
      <c r="O14" s="182">
        <f ca="1">IF(K14=0,0,M14/K14*500)</f>
        <v>1.6797355731139655E-3</v>
      </c>
      <c r="P14" s="151">
        <f ca="1">IF(K14=0,0,2.8/(O14*60*24*60/500)^3)</f>
        <v>114.49962327391367</v>
      </c>
      <c r="Q14" s="152">
        <f ca="1">IF(C14=0,0,SUMIF(INDIRECT($C$2),"&lt;="&amp;$C14,StrokeCals)-SUM(Q$7:Q13))</f>
        <v>34.039119999999926</v>
      </c>
      <c r="R14" s="151">
        <f ca="1">IF(I14&lt;=1,0,I14/(M14*60*24))</f>
        <v>16.149262247869618</v>
      </c>
      <c r="S14" s="152">
        <f t="array" aca="1" ref="S14" ca="1">MIN(IF((INDIRECT($C$2)&lt;=$C14)*(INDIRECT($C$2)&gt;$C13)*(HeartBeats&gt;0),(HeartBeats)))</f>
        <v>121</v>
      </c>
      <c r="T14" s="153">
        <f t="shared" ca="1" si="0"/>
        <v>126.29535385725116</v>
      </c>
      <c r="U14" s="152">
        <f t="array" aca="1" ref="U14" ca="1">MAX(IF((INDIRECT($C$2)&lt;=$C14)*(INDIRECT($C$2)&gt;$C13)*(INDIRECT($C$2)&gt;0),HeartBeats))</f>
        <v>130</v>
      </c>
      <c r="V14" s="154">
        <f ca="1">IF(I14=0,0,K14/I14)</f>
        <v>12.800115999999987</v>
      </c>
      <c r="W14" s="183">
        <f ca="1">IF(I14&lt;=1,0,P14/R14)</f>
        <v>7.0900838389083845</v>
      </c>
      <c r="Z14" s="138">
        <f ca="1">IF(C14=0,0,(SUMIF(INDIRECT($C$2),"&lt;="&amp;$C14,StrokeHR))-SUM(Z$7:Z13))</f>
        <v>391.02515000000017</v>
      </c>
      <c r="AA14" s="3"/>
    </row>
    <row r="15" spans="2:27">
      <c r="B15" s="2" t="s">
        <v>136</v>
      </c>
      <c r="C15" s="134">
        <f t="shared" si="1"/>
        <v>140</v>
      </c>
      <c r="D15" s="196">
        <f t="shared" si="5"/>
        <v>0.60992907801418439</v>
      </c>
      <c r="E15" s="196">
        <f t="shared" si="2"/>
        <v>0.68085106382978722</v>
      </c>
      <c r="F15" s="147" t="str">
        <f t="shared" si="3"/>
        <v>&gt;130</v>
      </c>
      <c r="G15" s="146" t="str">
        <f t="shared" si="4"/>
        <v>&lt;=140</v>
      </c>
      <c r="I15" s="155">
        <f ca="1">IF(C15=0,0,COUNTIF(INDIRECT($C$2),"&lt;="&amp;$C15)-SUM(I$7:I14))</f>
        <v>768</v>
      </c>
      <c r="J15" s="156">
        <f ca="1">IF(I$5=0,0,I15/I$5)</f>
        <v>0.64700926705981465</v>
      </c>
      <c r="K15" s="159">
        <f ca="1">IF(C15=0,0,SUMIF(INDIRECT($C$2),"&lt;="&amp;$C15,StrokeDist)-SUM(K$7:K14))</f>
        <v>9832.7344999999987</v>
      </c>
      <c r="L15" s="156">
        <f ca="1">IF(K$5=0,0,K15/K$5)</f>
        <v>0.64546954532981993</v>
      </c>
      <c r="M15" s="161">
        <f ca="1">IF(C15=0,0,SUMIF(INDIRECT($C$2),"&lt;="&amp;$C15,StrokeTime)/60/60/24-SUM(M$7:M14))</f>
        <v>2.7748553240740735E-2</v>
      </c>
      <c r="N15" s="156">
        <f ca="1">IF(M$5=0,0,M15/M$5)</f>
        <v>0.63465694548273066</v>
      </c>
      <c r="O15" s="182">
        <f ca="1">IF(K15=0,0,M15/K15*500)</f>
        <v>1.4110293144160833E-3</v>
      </c>
      <c r="P15" s="151">
        <f ca="1">IF(K15=0,0,2.8/(O15*60*24*60/500)^3)</f>
        <v>193.16067203439823</v>
      </c>
      <c r="Q15" s="152">
        <f ca="1">IF(C15=0,0,SUMIF(INDIRECT($C$2),"&lt;="&amp;$C15,StrokeCals)-SUM(Q$7:Q14))</f>
        <v>641.96118999999999</v>
      </c>
      <c r="R15" s="151">
        <f ca="1">IF(I15&lt;=1,0,I15/(M15*60*24))</f>
        <v>19.220221274465846</v>
      </c>
      <c r="S15" s="152">
        <f t="array" aca="1" ref="S15" ca="1">MIN(IF((INDIRECT($C$2)&lt;=$C15)*(INDIRECT($C$2)&gt;$C14)*(HeartBeats&gt;0),(HeartBeats)))</f>
        <v>131</v>
      </c>
      <c r="T15" s="153">
        <f t="shared" ca="1" si="0"/>
        <v>136.13443185017576</v>
      </c>
      <c r="U15" s="152">
        <f t="array" aca="1" ref="U15" ca="1">MAX(IF((INDIRECT($C$2)&lt;=$C15)*(INDIRECT($C$2)&gt;$C14)*(INDIRECT($C$2)&gt;0),HeartBeats))</f>
        <v>140</v>
      </c>
      <c r="V15" s="154">
        <f ca="1">IF(I15=0,0,K15/I15)</f>
        <v>12.803039713541665</v>
      </c>
      <c r="W15" s="183">
        <f ca="1">IF(I15&lt;=1,0,P15/R15)</f>
        <v>10.04986723493205</v>
      </c>
      <c r="Z15" s="138">
        <f ca="1">IF(C15=0,0,(SUMIF(INDIRECT($C$2),"&lt;="&amp;$C15,StrokeHR))-SUM(Z$7:Z14))</f>
        <v>5439.6482833333339</v>
      </c>
      <c r="AA15" s="3"/>
    </row>
    <row r="16" spans="2:27">
      <c r="B16" s="2" t="s">
        <v>136</v>
      </c>
      <c r="C16" s="134">
        <f t="shared" si="1"/>
        <v>150</v>
      </c>
      <c r="D16" s="196">
        <f t="shared" si="5"/>
        <v>0.68085106382978722</v>
      </c>
      <c r="E16" s="196">
        <f t="shared" si="2"/>
        <v>0.75177304964539005</v>
      </c>
      <c r="F16" s="147" t="str">
        <f t="shared" si="3"/>
        <v>&gt;140</v>
      </c>
      <c r="G16" s="146" t="str">
        <f t="shared" si="4"/>
        <v>&lt;=150</v>
      </c>
      <c r="I16" s="155">
        <f ca="1">IF(C16=0,0,COUNTIF(INDIRECT($C$2),"&lt;="&amp;$C16)-SUM(I$7:I15))</f>
        <v>331</v>
      </c>
      <c r="J16" s="156">
        <f ca="1">IF(I$5=0,0,I16/I$5)</f>
        <v>0.27885425442291489</v>
      </c>
      <c r="K16" s="159">
        <f ca="1">IF(C16=0,0,SUMIF(INDIRECT($C$2),"&lt;="&amp;$C16,StrokeDist)-SUM(K$7:K15))</f>
        <v>4300.5110000000004</v>
      </c>
      <c r="L16" s="156">
        <f ca="1">IF(K$5=0,0,K16/K$5)</f>
        <v>0.28230690860776214</v>
      </c>
      <c r="M16" s="161">
        <f ca="1">IF(C16=0,0,SUMIF(INDIRECT($C$2),"&lt;="&amp;$C16,StrokeTime)/60/60/24-SUM(M$7:M15))</f>
        <v>1.1978206018518525E-2</v>
      </c>
      <c r="N16" s="156">
        <f ca="1">IF(M$5=0,0,M16/M$5)</f>
        <v>0.27396209013572681</v>
      </c>
      <c r="O16" s="182">
        <f ca="1">IF(K16=0,0,M16/K16*500)</f>
        <v>1.3926491547770167E-3</v>
      </c>
      <c r="P16" s="151">
        <f ca="1">IF(K16=0,0,2.8/(O16*60*24*60/500)^3)</f>
        <v>200.91004788507516</v>
      </c>
      <c r="Q16" s="152">
        <f ca="1">IF(C16=0,0,SUMIF(INDIRECT($C$2),"&lt;="&amp;$C16,StrokeCals)-SUM(Q$7:Q15))</f>
        <v>284.31920000000014</v>
      </c>
      <c r="R16" s="151">
        <f ca="1">IF(I16&lt;=1,0,I16/(M16*60*24))</f>
        <v>19.189944700879384</v>
      </c>
      <c r="S16" s="152">
        <f t="array" aca="1" ref="S16" ca="1">MIN(IF((INDIRECT($C$2)&lt;=$C16)*(INDIRECT($C$2)&gt;$C15)*(HeartBeats&gt;0),(HeartBeats)))</f>
        <v>141</v>
      </c>
      <c r="T16" s="153">
        <f t="shared" ca="1" si="0"/>
        <v>143.04196375168277</v>
      </c>
      <c r="U16" s="152">
        <f t="array" aca="1" ref="U16" ca="1">MAX(IF((INDIRECT($C$2)&lt;=$C16)*(INDIRECT($C$2)&gt;$C15)*(INDIRECT($C$2)&gt;0),HeartBeats))</f>
        <v>146</v>
      </c>
      <c r="V16" s="154">
        <f ca="1">IF(I16=0,0,K16/I16)</f>
        <v>12.992480362537766</v>
      </c>
      <c r="W16" s="183">
        <f ca="1">IF(I16&lt;=1,0,P16/R16)</f>
        <v>10.469548037617242</v>
      </c>
      <c r="Z16" s="138">
        <f ca="1">IF(C16=0,0,(SUMIF(INDIRECT($C$2),"&lt;="&amp;$C16,StrokeHR))-SUM(Z$7:Z15))</f>
        <v>2467.2760000000062</v>
      </c>
      <c r="AA16" s="3"/>
    </row>
    <row r="17" spans="2:27">
      <c r="B17" s="2" t="s">
        <v>136</v>
      </c>
      <c r="C17" s="134">
        <f t="shared" si="1"/>
        <v>160</v>
      </c>
      <c r="D17" s="196">
        <f t="shared" si="5"/>
        <v>0.75177304964539005</v>
      </c>
      <c r="E17" s="196">
        <f t="shared" si="2"/>
        <v>0.82269503546099287</v>
      </c>
      <c r="F17" s="147" t="str">
        <f t="shared" si="3"/>
        <v>&gt;150</v>
      </c>
      <c r="G17" s="146" t="str">
        <f t="shared" si="4"/>
        <v>&lt;=160</v>
      </c>
      <c r="I17" s="155">
        <f ca="1">IF(C17=0,0,COUNTIF(INDIRECT($C$2),"&lt;="&amp;$C17)-SUM(I$7:I16))</f>
        <v>0</v>
      </c>
      <c r="J17" s="156">
        <f ca="1">IF(I$5=0,0,I17/I$5)</f>
        <v>0</v>
      </c>
      <c r="K17" s="159">
        <f ca="1">IF(C17=0,0,SUMIF(INDIRECT($C$2),"&lt;="&amp;$C17,StrokeDist)-SUM(K$7:K16))</f>
        <v>0</v>
      </c>
      <c r="L17" s="156">
        <f ca="1">IF(K$5=0,0,K17/K$5)</f>
        <v>0</v>
      </c>
      <c r="M17" s="161">
        <f ca="1">IF(C17=0,0,SUMIF(INDIRECT($C$2),"&lt;="&amp;$C17,StrokeTime)/60/60/24-SUM(M$7:M16))</f>
        <v>0</v>
      </c>
      <c r="N17" s="156">
        <f ca="1">IF(M$5=0,0,M17/M$5)</f>
        <v>0</v>
      </c>
      <c r="O17" s="182">
        <f ca="1">IF(K17=0,0,M17/K17*500)</f>
        <v>0</v>
      </c>
      <c r="P17" s="151">
        <f ca="1">IF(K17=0,0,2.8/(O17*60*24*60/500)^3)</f>
        <v>0</v>
      </c>
      <c r="Q17" s="152">
        <f ca="1">IF(C17=0,0,SUMIF(INDIRECT($C$2),"&lt;="&amp;$C17,StrokeCals)-SUM(Q$7:Q16))</f>
        <v>0</v>
      </c>
      <c r="R17" s="151">
        <f ca="1">IF(I17&lt;=1,0,I17/(M17*60*24))</f>
        <v>0</v>
      </c>
      <c r="S17" s="152">
        <f t="array" aca="1" ref="S17" ca="1">MIN(IF((INDIRECT($C$2)&lt;=$C17)*(INDIRECT($C$2)&gt;$C16)*(HeartBeats&gt;0),(HeartBeats)))</f>
        <v>0</v>
      </c>
      <c r="T17" s="153">
        <f t="shared" ca="1" si="0"/>
        <v>0</v>
      </c>
      <c r="U17" s="152">
        <f t="array" aca="1" ref="U17" ca="1">MAX(IF((INDIRECT($C$2)&lt;=$C17)*(INDIRECT($C$2)&gt;$C16)*(INDIRECT($C$2)&gt;0),HeartBeats))</f>
        <v>0</v>
      </c>
      <c r="V17" s="154">
        <f ca="1">IF(I17=0,0,K17/I17)</f>
        <v>0</v>
      </c>
      <c r="W17" s="183">
        <f ca="1">IF(I17&lt;=1,0,P17/R17)</f>
        <v>0</v>
      </c>
      <c r="Z17" s="138">
        <f ca="1">IF(C17=0,0,(SUMIF(INDIRECT($C$2),"&lt;="&amp;$C17,StrokeHR))-SUM(Z$7:Z16))</f>
        <v>0</v>
      </c>
      <c r="AA17" s="3"/>
    </row>
    <row r="18" spans="2:27">
      <c r="B18" s="2" t="s">
        <v>136</v>
      </c>
      <c r="C18" s="134">
        <f t="shared" si="1"/>
        <v>170</v>
      </c>
      <c r="D18" s="196">
        <f t="shared" si="5"/>
        <v>0.82269503546099287</v>
      </c>
      <c r="E18" s="196">
        <f t="shared" si="2"/>
        <v>0.8936170212765957</v>
      </c>
      <c r="F18" s="147" t="str">
        <f t="shared" si="3"/>
        <v>&gt;160</v>
      </c>
      <c r="G18" s="146" t="str">
        <f t="shared" si="4"/>
        <v>&lt;=170</v>
      </c>
      <c r="I18" s="155">
        <f ca="1">IF(C18=0,0,COUNTIF(INDIRECT($C$2),"&lt;="&amp;$C18)-SUM(I$7:I17))</f>
        <v>0</v>
      </c>
      <c r="J18" s="156">
        <f ca="1">IF(I$5=0,0,I18/I$5)</f>
        <v>0</v>
      </c>
      <c r="K18" s="159">
        <f ca="1">IF(C18=0,0,SUMIF(INDIRECT($C$2),"&lt;="&amp;$C18,StrokeDist)-SUM(K$7:K17))</f>
        <v>0</v>
      </c>
      <c r="L18" s="156">
        <f ca="1">IF(K$5=0,0,K18/K$5)</f>
        <v>0</v>
      </c>
      <c r="M18" s="161">
        <f ca="1">IF(C18=0,0,SUMIF(INDIRECT($C$2),"&lt;="&amp;$C18,StrokeTime)/60/60/24-SUM(M$7:M17))</f>
        <v>0</v>
      </c>
      <c r="N18" s="156">
        <f ca="1">IF(M$5=0,0,M18/M$5)</f>
        <v>0</v>
      </c>
      <c r="O18" s="182">
        <f ca="1">IF(K18=0,0,M18/K18*500)</f>
        <v>0</v>
      </c>
      <c r="P18" s="151">
        <f ca="1">IF(K18=0,0,2.8/(O18*60*24*60/500)^3)</f>
        <v>0</v>
      </c>
      <c r="Q18" s="152">
        <f ca="1">IF(C18=0,0,SUMIF(INDIRECT($C$2),"&lt;="&amp;$C18,StrokeCals)-SUM(Q$7:Q17))</f>
        <v>0</v>
      </c>
      <c r="R18" s="151">
        <f ca="1">IF(I18&lt;=1,0,I18/(M18*60*24))</f>
        <v>0</v>
      </c>
      <c r="S18" s="152">
        <f t="array" aca="1" ref="S18" ca="1">MIN(IF((INDIRECT($C$2)&lt;=$C18)*(INDIRECT($C$2)&gt;$C17)*(HeartBeats&gt;0),(HeartBeats)))</f>
        <v>0</v>
      </c>
      <c r="T18" s="153">
        <f t="shared" ca="1" si="0"/>
        <v>0</v>
      </c>
      <c r="U18" s="152">
        <f t="array" aca="1" ref="U18" ca="1">MAX(IF((INDIRECT($C$2)&lt;=$C18)*(INDIRECT($C$2)&gt;$C17)*(INDIRECT($C$2)&gt;0),HeartBeats))</f>
        <v>0</v>
      </c>
      <c r="V18" s="154">
        <f ca="1">IF(I18=0,0,K18/I18)</f>
        <v>0</v>
      </c>
      <c r="W18" s="183">
        <f ca="1">IF(I18&lt;=1,0,P18/R18)</f>
        <v>0</v>
      </c>
      <c r="Z18" s="138">
        <f ca="1">IF(C18=0,0,(SUMIF(INDIRECT($C$2),"&lt;="&amp;$C18,StrokeHR))-SUM(Z$7:Z17))</f>
        <v>0</v>
      </c>
      <c r="AA18" s="3"/>
    </row>
    <row r="19" spans="2:27">
      <c r="B19" s="2" t="s">
        <v>136</v>
      </c>
      <c r="C19" s="134">
        <f t="shared" si="1"/>
        <v>180</v>
      </c>
      <c r="D19" s="196">
        <f t="shared" si="5"/>
        <v>0.8936170212765957</v>
      </c>
      <c r="E19" s="196">
        <f t="shared" si="2"/>
        <v>0.96453900709219853</v>
      </c>
      <c r="F19" s="147" t="str">
        <f t="shared" si="3"/>
        <v>&gt;170</v>
      </c>
      <c r="G19" s="146" t="str">
        <f t="shared" si="4"/>
        <v>&lt;=180</v>
      </c>
      <c r="I19" s="155">
        <f ca="1">IF(C19=0,0,COUNTIF(INDIRECT($C$2),"&lt;="&amp;$C19)-SUM(I$7:I18))</f>
        <v>0</v>
      </c>
      <c r="J19" s="156">
        <f ca="1">IF(I$5=0,0,I19/I$5)</f>
        <v>0</v>
      </c>
      <c r="K19" s="159">
        <f ca="1">IF(C19=0,0,SUMIF(INDIRECT($C$2),"&lt;="&amp;$C19,StrokeDist)-SUM(K$7:K18))</f>
        <v>0</v>
      </c>
      <c r="L19" s="156">
        <f ca="1">IF(K$5=0,0,K19/K$5)</f>
        <v>0</v>
      </c>
      <c r="M19" s="161">
        <f ca="1">IF(C19=0,0,SUMIF(INDIRECT($C$2),"&lt;="&amp;$C19,StrokeTime)/60/60/24-SUM(M$7:M18))</f>
        <v>0</v>
      </c>
      <c r="N19" s="156">
        <f ca="1">IF(M$5=0,0,M19/M$5)</f>
        <v>0</v>
      </c>
      <c r="O19" s="182">
        <f ca="1">IF(K19=0,0,M19/K19*500)</f>
        <v>0</v>
      </c>
      <c r="P19" s="151">
        <f ca="1">IF(K19=0,0,2.8/(O19*60*24*60/500)^3)</f>
        <v>0</v>
      </c>
      <c r="Q19" s="152">
        <f ca="1">IF(C19=0,0,SUMIF(INDIRECT($C$2),"&lt;="&amp;$C19,StrokeCals)-SUM(Q$7:Q18))</f>
        <v>0</v>
      </c>
      <c r="R19" s="151">
        <f ca="1">IF(I19&lt;=1,0,I19/(M19*60*24))</f>
        <v>0</v>
      </c>
      <c r="S19" s="152">
        <f t="array" aca="1" ref="S19" ca="1">MIN(IF((INDIRECT($C$2)&lt;=$C19)*(INDIRECT($C$2)&gt;$C18)*(HeartBeats&gt;0),(HeartBeats)))</f>
        <v>0</v>
      </c>
      <c r="T19" s="153">
        <f t="shared" ca="1" si="0"/>
        <v>0</v>
      </c>
      <c r="U19" s="152">
        <f t="array" aca="1" ref="U19" ca="1">MAX(IF((INDIRECT($C$2)&lt;=$C19)*(INDIRECT($C$2)&gt;$C18)*(INDIRECT($C$2)&gt;0),HeartBeats))</f>
        <v>0</v>
      </c>
      <c r="V19" s="154">
        <f ca="1">IF(I19=0,0,K19/I19)</f>
        <v>0</v>
      </c>
      <c r="W19" s="183">
        <f ca="1">IF(I19&lt;=1,0,P19/R19)</f>
        <v>0</v>
      </c>
      <c r="Z19" s="138">
        <f ca="1">IF(C19=0,0,(SUMIF(INDIRECT($C$2),"&lt;="&amp;$C19,StrokeHR))-SUM(Z$7:Z18))</f>
        <v>0</v>
      </c>
      <c r="AA19" s="3"/>
    </row>
    <row r="20" spans="2:27">
      <c r="B20" s="2" t="s">
        <v>136</v>
      </c>
      <c r="C20" s="134">
        <f t="shared" si="1"/>
        <v>190</v>
      </c>
      <c r="D20" s="196">
        <f t="shared" si="5"/>
        <v>0.96453900709219853</v>
      </c>
      <c r="E20" s="196">
        <f t="shared" si="2"/>
        <v>1.0354609929078014</v>
      </c>
      <c r="F20" s="147" t="str">
        <f t="shared" si="3"/>
        <v>&gt;180</v>
      </c>
      <c r="G20" s="146" t="str">
        <f t="shared" si="4"/>
        <v>&lt;=190</v>
      </c>
      <c r="I20" s="155">
        <f ca="1">IF(C20=0,0,COUNTIF(INDIRECT($C$2),"&lt;="&amp;$C20)-SUM(I$7:I19))</f>
        <v>0</v>
      </c>
      <c r="J20" s="156">
        <f ca="1">IF(I$5=0,0,I20/I$5)</f>
        <v>0</v>
      </c>
      <c r="K20" s="159">
        <f ca="1">IF(C20=0,0,SUMIF(INDIRECT($C$2),"&lt;="&amp;$C20,StrokeDist)-SUM(K$7:K19))</f>
        <v>0</v>
      </c>
      <c r="L20" s="156">
        <f ca="1">IF(K$5=0,0,K20/K$5)</f>
        <v>0</v>
      </c>
      <c r="M20" s="161">
        <f ca="1">IF(C20=0,0,SUMIF(INDIRECT($C$2),"&lt;="&amp;$C20,StrokeTime)/60/60/24-SUM(M$7:M19))</f>
        <v>0</v>
      </c>
      <c r="N20" s="156">
        <f ca="1">IF(M$5=0,0,M20/M$5)</f>
        <v>0</v>
      </c>
      <c r="O20" s="182">
        <f ca="1">IF(K20=0,0,M20/K20*500)</f>
        <v>0</v>
      </c>
      <c r="P20" s="151">
        <f ca="1">IF(K20=0,0,2.8/(O20*60*24*60/500)^3)</f>
        <v>0</v>
      </c>
      <c r="Q20" s="153">
        <f ca="1">IF(C20=0,0,SUMIF(INDIRECT($C$2),"&lt;="&amp;$C20,StrokeCals)-SUM(Q$7:Q19))</f>
        <v>0</v>
      </c>
      <c r="R20" s="151">
        <f ca="1">IF(I20&lt;=1,0,I20/(M20*60*24))</f>
        <v>0</v>
      </c>
      <c r="S20" s="152">
        <f t="array" aca="1" ref="S20" ca="1">MIN(IF((INDIRECT($C$2)&lt;=$C20)*(INDIRECT($C$2)&gt;$C19)*(HeartBeats&gt;0),(HeartBeats)))</f>
        <v>0</v>
      </c>
      <c r="T20" s="153">
        <f t="shared" ca="1" si="0"/>
        <v>0</v>
      </c>
      <c r="U20" s="152">
        <f t="array" aca="1" ref="U20" ca="1">MAX(IF((INDIRECT($C$2)&lt;=$C20)*(INDIRECT($C$2)&gt;$C19)*(INDIRECT($C$2)&gt;0),HeartBeats))</f>
        <v>0</v>
      </c>
      <c r="V20" s="154">
        <f ca="1">IF(I20=0,0,K20/I20)</f>
        <v>0</v>
      </c>
      <c r="W20" s="183">
        <f ca="1">IF(I20&lt;=1,0,P20/R20)</f>
        <v>0</v>
      </c>
      <c r="Z20" s="138">
        <f ca="1">IF(C20=0,0,(SUMIF(INDIRECT($C$2),"&lt;="&amp;$C20,StrokeHR))-SUM(Z$7:Z19))</f>
        <v>0</v>
      </c>
      <c r="AA20" s="3"/>
    </row>
    <row r="21" spans="2:27">
      <c r="B21" s="2" t="s">
        <v>136</v>
      </c>
      <c r="C21" s="134">
        <f t="shared" si="1"/>
        <v>200</v>
      </c>
      <c r="D21" s="196">
        <f t="shared" si="5"/>
        <v>1.0354609929078014</v>
      </c>
      <c r="E21" s="196">
        <f t="shared" si="2"/>
        <v>1.1063829787234043</v>
      </c>
      <c r="F21" s="147" t="str">
        <f t="shared" si="3"/>
        <v>&gt;190</v>
      </c>
      <c r="G21" s="146" t="str">
        <f t="shared" si="4"/>
        <v>&lt;=200</v>
      </c>
      <c r="I21" s="155">
        <f ca="1">IF(C21=0,0,COUNTIF(INDIRECT($C$2),"&lt;="&amp;$C21)-SUM(I$7:I20))</f>
        <v>0</v>
      </c>
      <c r="J21" s="156">
        <f ca="1">IF(I$5=0,0,I21/I$5)</f>
        <v>0</v>
      </c>
      <c r="K21" s="159">
        <f ca="1">IF(C21=0,0,SUMIF(INDIRECT($C$2),"&lt;="&amp;$C21,StrokeDist)-SUM(K$7:K20))</f>
        <v>0</v>
      </c>
      <c r="L21" s="156">
        <f ca="1">IF(K$5=0,0,K21/K$5)</f>
        <v>0</v>
      </c>
      <c r="M21" s="161">
        <f ca="1">IF(C21=0,0,SUMIF(INDIRECT($C$2),"&lt;="&amp;$C21,StrokeTime)/60/60/24-SUM(M$7:M20))</f>
        <v>0</v>
      </c>
      <c r="N21" s="156">
        <f ca="1">IF(M$5=0,0,M21/M$5)</f>
        <v>0</v>
      </c>
      <c r="O21" s="182">
        <f ca="1">IF(K21=0,0,M21/K21*500)</f>
        <v>0</v>
      </c>
      <c r="P21" s="151">
        <f ca="1">IF(K21=0,0,2.8/(O21*60*24*60/500)^3)</f>
        <v>0</v>
      </c>
      <c r="Q21" s="153">
        <f ca="1">IF(C21=0,0,SUMIF(INDIRECT($C$2),"&lt;="&amp;$C21,StrokeCals)-SUM(Q$7:Q20))</f>
        <v>0</v>
      </c>
      <c r="R21" s="151">
        <f ca="1">IF(I21&lt;=1,0,I21/(M21*60*24))</f>
        <v>0</v>
      </c>
      <c r="S21" s="152">
        <f t="array" aca="1" ref="S21" ca="1">MIN(IF((INDIRECT($C$2)&lt;=$C21)*(INDIRECT($C$2)&gt;$C20)*(HeartBeats&gt;0),(HeartBeats)))</f>
        <v>0</v>
      </c>
      <c r="T21" s="153">
        <f t="shared" ca="1" si="0"/>
        <v>0</v>
      </c>
      <c r="U21" s="152">
        <f t="array" aca="1" ref="U21" ca="1">MAX(IF((INDIRECT($C$2)&lt;=$C21)*(INDIRECT($C$2)&gt;$C20)*(INDIRECT($C$2)&gt;0),HeartBeats))</f>
        <v>0</v>
      </c>
      <c r="V21" s="154">
        <f ca="1">IF(I21=0,0,K21/I21)</f>
        <v>0</v>
      </c>
      <c r="W21" s="183">
        <f ca="1">IF(I21&lt;=1,0,P21/R21)</f>
        <v>0</v>
      </c>
      <c r="Z21" s="138">
        <f ca="1">IF(C21=0,0,(SUMIF(INDIRECT($C$2),"&lt;="&amp;$C21,StrokeHR))-SUM(Z$7:Z20))</f>
        <v>0</v>
      </c>
      <c r="AA21" s="3"/>
    </row>
    <row r="22" spans="2:27">
      <c r="B22" s="2" t="s">
        <v>136</v>
      </c>
      <c r="C22" s="134">
        <f t="shared" si="1"/>
        <v>210</v>
      </c>
      <c r="D22" s="196">
        <f t="shared" si="5"/>
        <v>1.1063829787234043</v>
      </c>
      <c r="E22" s="196">
        <f t="shared" si="2"/>
        <v>1.177304964539007</v>
      </c>
      <c r="F22" s="147" t="str">
        <f t="shared" si="3"/>
        <v>&gt;200</v>
      </c>
      <c r="G22" s="146" t="str">
        <f t="shared" si="4"/>
        <v>&lt;=210</v>
      </c>
      <c r="I22" s="155">
        <f ca="1">IF(C22=0,0,COUNTIF(INDIRECT($C$2),"&lt;="&amp;$C22)-SUM(I$7:I21))</f>
        <v>0</v>
      </c>
      <c r="J22" s="156">
        <f ca="1">IF(I$5=0,0,I22/I$5)</f>
        <v>0</v>
      </c>
      <c r="K22" s="159">
        <f ca="1">IF(C22=0,0,SUMIF(INDIRECT($C$2),"&lt;="&amp;$C22,StrokeDist)-SUM(K$7:K21))</f>
        <v>0</v>
      </c>
      <c r="L22" s="156">
        <f ca="1">IF(K$5=0,0,K22/K$5)</f>
        <v>0</v>
      </c>
      <c r="M22" s="161">
        <f ca="1">IF(C22=0,0,SUMIF(INDIRECT($C$2),"&lt;="&amp;$C22,StrokeTime)/60/60/24-SUM(M$7:M21))</f>
        <v>0</v>
      </c>
      <c r="N22" s="156">
        <f ca="1">IF(M$5=0,0,M22/M$5)</f>
        <v>0</v>
      </c>
      <c r="O22" s="182">
        <f ca="1">IF(K22=0,0,M22/K22*500)</f>
        <v>0</v>
      </c>
      <c r="P22" s="151">
        <f ca="1">IF(K22=0,0,2.8/(O22*60*24*60/500)^3)</f>
        <v>0</v>
      </c>
      <c r="Q22" s="153">
        <f ca="1">IF(C22=0,0,SUMIF(INDIRECT($C$2),"&lt;="&amp;$C22,StrokeCals)-SUM(Q$7:Q21))</f>
        <v>0</v>
      </c>
      <c r="R22" s="151">
        <f ca="1">IF(I22&lt;=1,0,I22/(M22*60*24))</f>
        <v>0</v>
      </c>
      <c r="S22" s="152">
        <f t="array" aca="1" ref="S22" ca="1">MIN(IF((INDIRECT($C$2)&lt;=$C22)*(INDIRECT($C$2)&gt;$C21)*(HeartBeats&gt;0),(HeartBeats)))</f>
        <v>0</v>
      </c>
      <c r="T22" s="153">
        <f t="shared" ca="1" si="0"/>
        <v>0</v>
      </c>
      <c r="U22" s="152">
        <f t="array" aca="1" ref="U22" ca="1">MAX(IF((INDIRECT($C$2)&lt;=$C22)*(INDIRECT($C$2)&gt;$C21)*(INDIRECT($C$2)&gt;0),HeartBeats))</f>
        <v>0</v>
      </c>
      <c r="V22" s="154">
        <f ca="1">IF(I22=0,0,K22/I22)</f>
        <v>0</v>
      </c>
      <c r="W22" s="183">
        <f ca="1">IF(I22&lt;=1,0,P22/R22)</f>
        <v>0</v>
      </c>
      <c r="Z22" s="138">
        <f ca="1">IF(C22=0,0,(SUMIF(INDIRECT($C$2),"&lt;="&amp;$C22,StrokeHR))-SUM(Z$7:Z21))</f>
        <v>0</v>
      </c>
      <c r="AA22" s="3"/>
    </row>
    <row r="23" spans="2:27">
      <c r="B23" s="2" t="s">
        <v>136</v>
      </c>
      <c r="C23" s="134"/>
      <c r="D23" s="146"/>
      <c r="E23" s="146"/>
      <c r="F23" s="147">
        <f t="shared" si="3"/>
        <v>0</v>
      </c>
      <c r="G23" s="146">
        <f t="shared" si="4"/>
        <v>0</v>
      </c>
      <c r="I23" s="155">
        <f ca="1">IF(C23=0,0,COUNTIF(INDIRECT($C$2),"&lt;="&amp;$C23)-SUM(I$7:I22))</f>
        <v>0</v>
      </c>
      <c r="J23" s="156">
        <f ca="1">IF(I$5=0,0,I23/I$5)</f>
        <v>0</v>
      </c>
      <c r="K23" s="159">
        <f ca="1">IF(C23=0,0,SUMIF(INDIRECT($C$2),"&lt;="&amp;$C23,StrokeDist)-SUM(K$7:K22))</f>
        <v>0</v>
      </c>
      <c r="L23" s="156">
        <f ca="1">IF(K$5=0,0,K23/K$5)</f>
        <v>0</v>
      </c>
      <c r="M23" s="161">
        <f ca="1">IF(C23=0,0,SUMIF(INDIRECT($C$2),"&lt;="&amp;$C23,StrokeTime)/60/60/24-SUM(M$7:M22))</f>
        <v>0</v>
      </c>
      <c r="N23" s="156">
        <f ca="1">IF(M$5=0,0,M23/M$5)</f>
        <v>0</v>
      </c>
      <c r="O23" s="182">
        <f ca="1">IF(K23=0,0,M23/K23*500)</f>
        <v>0</v>
      </c>
      <c r="P23" s="151">
        <f ca="1">IF(K23=0,0,2.8/(O23*60*24*60/500)^3)</f>
        <v>0</v>
      </c>
      <c r="Q23" s="153">
        <f ca="1">IF(C23=0,0,SUMIF(INDIRECT($C$2),"&lt;="&amp;$C23,StrokeCals)-SUM(Q$7:Q22))</f>
        <v>0</v>
      </c>
      <c r="R23" s="151">
        <f ca="1">IF(I23&lt;=1,0,I23/(M23*60*24))</f>
        <v>0</v>
      </c>
      <c r="S23" s="152">
        <f t="array" aca="1" ref="S23" ca="1">MIN(IF((INDIRECT($C$2)&lt;=$C23)*(INDIRECT($C$2)&gt;$C22)*(HeartBeats&gt;0),(HeartBeats)))</f>
        <v>0</v>
      </c>
      <c r="T23" s="153">
        <f t="shared" ca="1" si="0"/>
        <v>0</v>
      </c>
      <c r="U23" s="152">
        <f t="array" aca="1" ref="U23" ca="1">MAX(IF((INDIRECT($C$2)&lt;=$C23)*(INDIRECT($C$2)&gt;$C22)*(INDIRECT($C$2)&gt;0),HeartBeats))</f>
        <v>0</v>
      </c>
      <c r="V23" s="154">
        <f ca="1">IF(I23=0,0,K23/I23)</f>
        <v>0</v>
      </c>
      <c r="W23" s="183">
        <f ca="1">IF(I23&lt;=1,0,P23/R23)</f>
        <v>0</v>
      </c>
      <c r="Z23" s="138">
        <f ca="1">IF(C23=0,0,(SUMIF(INDIRECT($C$2),"&lt;="&amp;$C23,StrokeHR))-SUM(Z$7:Z22))</f>
        <v>0</v>
      </c>
      <c r="AA23" s="3"/>
    </row>
    <row r="24" spans="2:27">
      <c r="B24" s="2" t="s">
        <v>136</v>
      </c>
      <c r="C24" s="134"/>
      <c r="D24" s="146"/>
      <c r="E24" s="146"/>
      <c r="F24" s="147">
        <f t="shared" si="3"/>
        <v>0</v>
      </c>
      <c r="G24" s="146">
        <f t="shared" si="4"/>
        <v>0</v>
      </c>
      <c r="I24" s="155">
        <f ca="1">IF(C24=0,0,COUNTIF(INDIRECT($C$2),"&lt;="&amp;$C24)-SUM(I$7:I23))</f>
        <v>0</v>
      </c>
      <c r="J24" s="156">
        <f ca="1">IF(I$5=0,0,I24/I$5)</f>
        <v>0</v>
      </c>
      <c r="K24" s="159">
        <f ca="1">IF(C24=0,0,SUMIF(INDIRECT($C$2),"&lt;="&amp;$C24,StrokeDist)-SUM(K$7:K23))</f>
        <v>0</v>
      </c>
      <c r="L24" s="156">
        <f ca="1">IF(K$5=0,0,K24/K$5)</f>
        <v>0</v>
      </c>
      <c r="M24" s="161">
        <f ca="1">IF(C24=0,0,SUMIF(INDIRECT($C$2),"&lt;="&amp;$C24,StrokeTime)/60/60/24-SUM(M$7:M23))</f>
        <v>0</v>
      </c>
      <c r="N24" s="156">
        <f ca="1">IF(M$5=0,0,M24/M$5)</f>
        <v>0</v>
      </c>
      <c r="O24" s="182">
        <f ca="1">IF(K24=0,0,M24/K24*500)</f>
        <v>0</v>
      </c>
      <c r="P24" s="151">
        <f ca="1">IF(K24=0,0,2.8/(O24*60*24*60/500)^3)</f>
        <v>0</v>
      </c>
      <c r="Q24" s="153">
        <f ca="1">IF(C24=0,0,SUMIF(INDIRECT($C$2),"&lt;="&amp;$C24,StrokeCals)-SUM(Q$7:Q23))</f>
        <v>0</v>
      </c>
      <c r="R24" s="151">
        <f ca="1">IF(I24&lt;=1,0,I24/(M24*60*24))</f>
        <v>0</v>
      </c>
      <c r="S24" s="152">
        <f t="array" aca="1" ref="S24" ca="1">MIN(IF((INDIRECT($C$2)&lt;=$C24)*(INDIRECT($C$2)&gt;$C23)*(HeartBeats&gt;0),(HeartBeats)))</f>
        <v>0</v>
      </c>
      <c r="T24" s="153">
        <f t="shared" ca="1" si="0"/>
        <v>0</v>
      </c>
      <c r="U24" s="152">
        <f t="array" aca="1" ref="U24" ca="1">MAX(IF((INDIRECT($C$2)&lt;=$C24)*(INDIRECT($C$2)&gt;$C23)*(INDIRECT($C$2)&gt;0),HeartBeats))</f>
        <v>0</v>
      </c>
      <c r="V24" s="154">
        <f ca="1">IF(I24=0,0,K24/I24)</f>
        <v>0</v>
      </c>
      <c r="W24" s="183">
        <f ca="1">IF(I24&lt;=1,0,P24/R24)</f>
        <v>0</v>
      </c>
      <c r="Z24" s="138">
        <f ca="1">IF(C24=0,0,(SUMIF(INDIRECT($C$2),"&lt;="&amp;$C24,StrokeHR))-SUM(Z$7:Z23))</f>
        <v>0</v>
      </c>
      <c r="AA24" s="3"/>
    </row>
    <row r="25" spans="2:27">
      <c r="B25" s="2" t="s">
        <v>136</v>
      </c>
      <c r="C25" s="134"/>
      <c r="D25" s="146"/>
      <c r="E25" s="146"/>
      <c r="F25" s="147">
        <f t="shared" si="3"/>
        <v>0</v>
      </c>
      <c r="G25" s="146">
        <f t="shared" si="4"/>
        <v>0</v>
      </c>
      <c r="I25" s="155">
        <f ca="1">IF(C25=0,0,COUNTIF(INDIRECT($C$2),"&lt;="&amp;$C25)-SUM(I$7:I24))</f>
        <v>0</v>
      </c>
      <c r="J25" s="156">
        <f ca="1">IF(I$5=0,0,I25/I$5)</f>
        <v>0</v>
      </c>
      <c r="K25" s="159">
        <f ca="1">IF(C25=0,0,SUMIF(INDIRECT($C$2),"&lt;="&amp;$C25,StrokeDist)-SUM(K$7:K24))</f>
        <v>0</v>
      </c>
      <c r="L25" s="156">
        <f ca="1">IF(K$5=0,0,K25/K$5)</f>
        <v>0</v>
      </c>
      <c r="M25" s="161">
        <f ca="1">IF(C25=0,0,SUMIF(INDIRECT($C$2),"&lt;="&amp;$C25,StrokeTime)/60/60/24-SUM(M$7:M24))</f>
        <v>0</v>
      </c>
      <c r="N25" s="156">
        <f ca="1">IF(M$5=0,0,M25/M$5)</f>
        <v>0</v>
      </c>
      <c r="O25" s="182">
        <f ca="1">IF(K25=0,0,M25/K25*500)</f>
        <v>0</v>
      </c>
      <c r="P25" s="151">
        <f ca="1">IF(K25=0,0,2.8/(O25*60*24*60/500)^3)</f>
        <v>0</v>
      </c>
      <c r="Q25" s="153">
        <f ca="1">IF(C25=0,0,SUMIF(INDIRECT($C$2),"&lt;="&amp;$C25,StrokeCals)-SUM(Q$7:Q24))</f>
        <v>0</v>
      </c>
      <c r="R25" s="151">
        <f ca="1">IF(I25&lt;=1,0,I25/(M25*60*24))</f>
        <v>0</v>
      </c>
      <c r="S25" s="152">
        <f t="array" aca="1" ref="S25" ca="1">MIN(IF((INDIRECT($C$2)&lt;=$C25)*(INDIRECT($C$2)&gt;$C24)*(HeartBeats&gt;0),(HeartBeats)))</f>
        <v>0</v>
      </c>
      <c r="T25" s="153">
        <f t="shared" ca="1" si="0"/>
        <v>0</v>
      </c>
      <c r="U25" s="152">
        <f t="array" aca="1" ref="U25" ca="1">MAX(IF((INDIRECT($C$2)&lt;=$C25)*(INDIRECT($C$2)&gt;$C24)*(INDIRECT($C$2)&gt;0),HeartBeats))</f>
        <v>0</v>
      </c>
      <c r="V25" s="154">
        <f ca="1">IF(I25=0,0,K25/I25)</f>
        <v>0</v>
      </c>
      <c r="W25" s="183">
        <f ca="1">IF(I25&lt;=1,0,P25/R25)</f>
        <v>0</v>
      </c>
      <c r="Z25" s="138">
        <f ca="1">IF(C25=0,0,(SUMIF(INDIRECT($C$2),"&lt;="&amp;$C25,StrokeHR))-SUM(Z$7:Z24))</f>
        <v>0</v>
      </c>
      <c r="AA25" s="3"/>
    </row>
    <row r="26" spans="2:27">
      <c r="B26" s="2" t="s">
        <v>136</v>
      </c>
      <c r="C26" s="134"/>
      <c r="D26" s="146"/>
      <c r="E26" s="146"/>
      <c r="F26" s="147">
        <f t="shared" si="3"/>
        <v>0</v>
      </c>
      <c r="G26" s="146">
        <f t="shared" si="4"/>
        <v>0</v>
      </c>
      <c r="I26" s="155">
        <f ca="1">IF(C26=0,0,COUNTIF(INDIRECT($C$2),"&lt;="&amp;$C26)-SUM(I$7:I25))</f>
        <v>0</v>
      </c>
      <c r="J26" s="156">
        <f ca="1">IF(I$5=0,0,I26/I$5)</f>
        <v>0</v>
      </c>
      <c r="K26" s="159">
        <f ca="1">IF(C26=0,0,SUMIF(INDIRECT($C$2),"&lt;="&amp;$C26,StrokeDist)-SUM(K$7:K25))</f>
        <v>0</v>
      </c>
      <c r="L26" s="156">
        <f ca="1">IF(K$5=0,0,K26/K$5)</f>
        <v>0</v>
      </c>
      <c r="M26" s="161">
        <f ca="1">IF(C26=0,0,SUMIF(INDIRECT($C$2),"&lt;="&amp;$C26,StrokeTime)/60/60/24-SUM(M$7:M25))</f>
        <v>0</v>
      </c>
      <c r="N26" s="156">
        <f ca="1">IF(M$5=0,0,M26/M$5)</f>
        <v>0</v>
      </c>
      <c r="O26" s="182">
        <f ca="1">IF(K26=0,0,M26/K26*500)</f>
        <v>0</v>
      </c>
      <c r="P26" s="151">
        <f ca="1">IF(K26=0,0,2.8/(O26*60*24*60/500)^3)</f>
        <v>0</v>
      </c>
      <c r="Q26" s="153">
        <f ca="1">IF(C26=0,0,SUMIF(INDIRECT($C$2),"&lt;="&amp;$C26,StrokeCals)-SUM(Q$7:Q25))</f>
        <v>0</v>
      </c>
      <c r="R26" s="151">
        <f ca="1">IF(I26&lt;=1,0,I26/(M26*60*24))</f>
        <v>0</v>
      </c>
      <c r="S26" s="152">
        <f t="array" aca="1" ref="S26" ca="1">MIN(IF((INDIRECT($C$2)&lt;=$C26)*(INDIRECT($C$2)&gt;$C25)*(HeartBeats&gt;0),(HeartBeats)))</f>
        <v>0</v>
      </c>
      <c r="T26" s="153">
        <f t="shared" ca="1" si="0"/>
        <v>0</v>
      </c>
      <c r="U26" s="152">
        <f t="array" aca="1" ref="U26" ca="1">MAX(IF((INDIRECT($C$2)&lt;=$C26)*(INDIRECT($C$2)&gt;$C25)*(INDIRECT($C$2)&gt;0),HeartBeats))</f>
        <v>0</v>
      </c>
      <c r="V26" s="154">
        <f ca="1">IF(I26=0,0,K26/I26)</f>
        <v>0</v>
      </c>
      <c r="W26" s="183">
        <f ca="1">IF(I26&lt;=1,0,P26/R26)</f>
        <v>0</v>
      </c>
      <c r="Z26" s="138">
        <f ca="1">IF(C26=0,0,(SUMIF(INDIRECT($C$2),"&lt;="&amp;$C26,StrokeHR))-SUM(Z$7:Z25))</f>
        <v>0</v>
      </c>
      <c r="AA26" s="3"/>
    </row>
    <row r="27" spans="2:27">
      <c r="B27" s="2" t="s">
        <v>136</v>
      </c>
      <c r="C27" s="134"/>
      <c r="D27" s="146"/>
      <c r="E27" s="146"/>
      <c r="F27" s="147">
        <f t="shared" si="3"/>
        <v>0</v>
      </c>
      <c r="G27" s="146">
        <f t="shared" si="4"/>
        <v>0</v>
      </c>
      <c r="I27" s="155">
        <f ca="1">IF(C27=0,0,COUNTIF(INDIRECT($C$2),"&lt;="&amp;$C27)-SUM(I$7:I26))</f>
        <v>0</v>
      </c>
      <c r="J27" s="156">
        <f ca="1">IF(I$5=0,0,I27/I$5)</f>
        <v>0</v>
      </c>
      <c r="K27" s="159">
        <f ca="1">IF(C27=0,0,SUMIF(INDIRECT($C$2),"&lt;="&amp;$C27,StrokeDist)-SUM(K$7:K26))</f>
        <v>0</v>
      </c>
      <c r="L27" s="156">
        <f ca="1">IF(K$5=0,0,K27/K$5)</f>
        <v>0</v>
      </c>
      <c r="M27" s="161">
        <f ca="1">IF(C27=0,0,SUMIF(INDIRECT($C$2),"&lt;="&amp;$C27,StrokeTime)/60/60/24-SUM(M$7:M26))</f>
        <v>0</v>
      </c>
      <c r="N27" s="156">
        <f ca="1">IF(M$5=0,0,M27/M$5)</f>
        <v>0</v>
      </c>
      <c r="O27" s="182">
        <f ca="1">IF(K27=0,0,M27/K27*500)</f>
        <v>0</v>
      </c>
      <c r="P27" s="151">
        <f ca="1">IF(K27=0,0,2.8/(O27*60*24*60/500)^3)</f>
        <v>0</v>
      </c>
      <c r="Q27" s="153">
        <f ca="1">IF(C27=0,0,SUMIF(INDIRECT($C$2),"&lt;="&amp;$C27,StrokeCals)-SUM(Q$7:Q26))</f>
        <v>0</v>
      </c>
      <c r="R27" s="151">
        <f ca="1">IF(I27&lt;=1,0,I27/(M27*60*24))</f>
        <v>0</v>
      </c>
      <c r="S27" s="152">
        <f t="array" aca="1" ref="S27" ca="1">MIN(IF((INDIRECT($C$2)&lt;=$C27)*(INDIRECT($C$2)&gt;$C26)*(HeartBeats&gt;0),(HeartBeats)))</f>
        <v>0</v>
      </c>
      <c r="T27" s="153">
        <f t="shared" ca="1" si="0"/>
        <v>0</v>
      </c>
      <c r="U27" s="152">
        <f t="array" aca="1" ref="U27" ca="1">MAX(IF((INDIRECT($C$2)&lt;=$C27)*(INDIRECT($C$2)&gt;$C26)*(INDIRECT($C$2)&gt;0),HeartBeats))</f>
        <v>0</v>
      </c>
      <c r="V27" s="154">
        <f ca="1">IF(I27=0,0,K27/I27)</f>
        <v>0</v>
      </c>
      <c r="W27" s="183">
        <f ca="1">IF(I27&lt;=1,0,P27/R27)</f>
        <v>0</v>
      </c>
      <c r="Z27" s="138">
        <f ca="1">IF(C27=0,0,(SUMIF(INDIRECT($C$2),"&lt;="&amp;$C27,StrokeHR))-SUM(Z$7:Z26))</f>
        <v>0</v>
      </c>
      <c r="AA27" s="3"/>
    </row>
    <row r="28" spans="2:27">
      <c r="B28" s="2" t="s">
        <v>136</v>
      </c>
      <c r="C28" s="134"/>
      <c r="D28" s="146"/>
      <c r="E28" s="146"/>
      <c r="F28" s="147">
        <f t="shared" si="3"/>
        <v>0</v>
      </c>
      <c r="G28" s="146">
        <f t="shared" si="4"/>
        <v>0</v>
      </c>
      <c r="I28" s="155">
        <f ca="1">IF(C28=0,0,COUNTIF(INDIRECT($C$2),"&lt;="&amp;$C28)-SUM(I$7:I27))</f>
        <v>0</v>
      </c>
      <c r="J28" s="156">
        <f ca="1">IF(I$5=0,0,I28/I$5)</f>
        <v>0</v>
      </c>
      <c r="K28" s="159">
        <f ca="1">IF(C28=0,0,SUMIF(INDIRECT($C$2),"&lt;="&amp;$C28,StrokeDist)-SUM(K$7:K27))</f>
        <v>0</v>
      </c>
      <c r="L28" s="156">
        <f ca="1">IF(K$5=0,0,K28/K$5)</f>
        <v>0</v>
      </c>
      <c r="M28" s="161">
        <f ca="1">IF(C28=0,0,SUMIF(INDIRECT($C$2),"&lt;="&amp;$C28,StrokeTime)/60/60/24-SUM(M$7:M27))</f>
        <v>0</v>
      </c>
      <c r="N28" s="156">
        <f ca="1">IF(M$5=0,0,M28/M$5)</f>
        <v>0</v>
      </c>
      <c r="O28" s="182">
        <f ca="1">IF(K28=0,0,M28/K28*500)</f>
        <v>0</v>
      </c>
      <c r="P28" s="151">
        <f ca="1">IF(K28=0,0,2.8/(O28*60*24*60/500)^3)</f>
        <v>0</v>
      </c>
      <c r="Q28" s="153">
        <f ca="1">IF(C28=0,0,SUMIF(INDIRECT($C$2),"&lt;="&amp;$C28,StrokeCals)-SUM(Q$7:Q27))</f>
        <v>0</v>
      </c>
      <c r="R28" s="151">
        <f ca="1">IF(I28&lt;=1,0,I28/(M28*60*24))</f>
        <v>0</v>
      </c>
      <c r="S28" s="152">
        <f t="array" aca="1" ref="S28" ca="1">MIN(IF((INDIRECT($C$2)&lt;=$C28)*(INDIRECT($C$2)&gt;$C27)*(HeartBeats&gt;0),(HeartBeats)))</f>
        <v>0</v>
      </c>
      <c r="T28" s="153">
        <f t="shared" ca="1" si="0"/>
        <v>0</v>
      </c>
      <c r="U28" s="152">
        <f t="array" aca="1" ref="U28" ca="1">MAX(IF((INDIRECT($C$2)&lt;=$C28)*(INDIRECT($C$2)&gt;$C27)*(INDIRECT($C$2)&gt;0),HeartBeats))</f>
        <v>0</v>
      </c>
      <c r="V28" s="154">
        <f ca="1">IF(I28=0,0,K28/I28)</f>
        <v>0</v>
      </c>
      <c r="W28" s="183">
        <f ca="1">IF(I28&lt;=1,0,P28/R28)</f>
        <v>0</v>
      </c>
      <c r="Z28" s="138">
        <f ca="1">IF(C28=0,0,(SUMIF(INDIRECT($C$2),"&lt;="&amp;$C28,StrokeHR))-SUM(Z$7:Z27))</f>
        <v>0</v>
      </c>
      <c r="AA28" s="3"/>
    </row>
    <row r="29" spans="2:27">
      <c r="B29" s="2" t="s">
        <v>136</v>
      </c>
      <c r="C29" s="134"/>
      <c r="D29" s="146"/>
      <c r="E29" s="146"/>
      <c r="F29" s="147">
        <f t="shared" si="3"/>
        <v>0</v>
      </c>
      <c r="G29" s="146">
        <f t="shared" si="4"/>
        <v>0</v>
      </c>
      <c r="I29" s="155">
        <f ca="1">IF(C29=0,0,COUNTIF(INDIRECT($C$2),"&lt;="&amp;$C29)-SUM(I$7:I28))</f>
        <v>0</v>
      </c>
      <c r="J29" s="156">
        <f ca="1">IF(I$5=0,0,I29/I$5)</f>
        <v>0</v>
      </c>
      <c r="K29" s="159">
        <f ca="1">IF(C29=0,0,SUMIF(INDIRECT($C$2),"&lt;="&amp;$C29,StrokeDist)-SUM(K$7:K28))</f>
        <v>0</v>
      </c>
      <c r="L29" s="156">
        <f ca="1">IF(K$5=0,0,K29/K$5)</f>
        <v>0</v>
      </c>
      <c r="M29" s="161">
        <f ca="1">IF(C29=0,0,SUMIF(INDIRECT($C$2),"&lt;="&amp;$C29,StrokeTime)/60/60/24-SUM(M$7:M28))</f>
        <v>0</v>
      </c>
      <c r="N29" s="156">
        <f ca="1">IF(M$5=0,0,M29/M$5)</f>
        <v>0</v>
      </c>
      <c r="O29" s="182">
        <f ca="1">IF(K29=0,0,M29/K29*500)</f>
        <v>0</v>
      </c>
      <c r="P29" s="151">
        <f ca="1">IF(K29=0,0,2.8/(O29*60*24*60/500)^3)</f>
        <v>0</v>
      </c>
      <c r="Q29" s="153">
        <f ca="1">IF(C29=0,0,SUMIF(INDIRECT($C$2),"&lt;="&amp;$C29,StrokeCals)-SUM(Q$7:Q28))</f>
        <v>0</v>
      </c>
      <c r="R29" s="151">
        <f ca="1">IF(I29&lt;=1,0,I29/(M29*60*24))</f>
        <v>0</v>
      </c>
      <c r="S29" s="152">
        <f t="array" aca="1" ref="S29" ca="1">MIN(IF((INDIRECT($C$2)&lt;=$C29)*(INDIRECT($C$2)&gt;$C28)*(HeartBeats&gt;0),(HeartBeats)))</f>
        <v>0</v>
      </c>
      <c r="T29" s="153">
        <f t="shared" ca="1" si="0"/>
        <v>0</v>
      </c>
      <c r="U29" s="152">
        <f t="array" aca="1" ref="U29" ca="1">MAX(IF((INDIRECT($C$2)&lt;=$C29)*(INDIRECT($C$2)&gt;$C28)*(INDIRECT($C$2)&gt;0),HeartBeats))</f>
        <v>0</v>
      </c>
      <c r="V29" s="154">
        <f ca="1">IF(I29=0,0,K29/I29)</f>
        <v>0</v>
      </c>
      <c r="W29" s="183">
        <f ca="1">IF(I29&lt;=1,0,P29/R29)</f>
        <v>0</v>
      </c>
      <c r="Z29" s="138">
        <f ca="1">IF(C29=0,0,(SUMIF(INDIRECT($C$2),"&lt;="&amp;$C29,StrokeHR))-SUM(Z$7:Z28))</f>
        <v>0</v>
      </c>
      <c r="AA29" s="3"/>
    </row>
    <row r="30" spans="2:27">
      <c r="B30" s="2" t="s">
        <v>136</v>
      </c>
      <c r="C30" s="134"/>
      <c r="D30" s="146"/>
      <c r="E30" s="146"/>
      <c r="F30" s="147">
        <f t="shared" si="3"/>
        <v>0</v>
      </c>
      <c r="G30" s="146">
        <f t="shared" si="4"/>
        <v>0</v>
      </c>
      <c r="I30" s="155">
        <f ca="1">IF(C30=0,0,COUNTIF(INDIRECT($C$2),"&lt;="&amp;$C30)-SUM(I$7:I29))</f>
        <v>0</v>
      </c>
      <c r="J30" s="156">
        <f ca="1">IF(I$5=0,0,I30/I$5)</f>
        <v>0</v>
      </c>
      <c r="K30" s="159">
        <f ca="1">IF(C30=0,0,SUMIF(INDIRECT($C$2),"&lt;="&amp;$C30,StrokeDist)-SUM(K$7:K29))</f>
        <v>0</v>
      </c>
      <c r="L30" s="156">
        <f ca="1">IF(K$5=0,0,K30/K$5)</f>
        <v>0</v>
      </c>
      <c r="M30" s="161">
        <f ca="1">IF(C30=0,0,SUMIF(INDIRECT($C$2),"&lt;="&amp;$C30,StrokeTime)/60/60/24-SUM(M$7:M29))</f>
        <v>0</v>
      </c>
      <c r="N30" s="156">
        <f ca="1">IF(M$5=0,0,M30/M$5)</f>
        <v>0</v>
      </c>
      <c r="O30" s="182">
        <f ca="1">IF(K30=0,0,M30/K30*500)</f>
        <v>0</v>
      </c>
      <c r="P30" s="151">
        <f ca="1">IF(K30=0,0,2.8/(O30*60*24*60/500)^3)</f>
        <v>0</v>
      </c>
      <c r="Q30" s="153">
        <f ca="1">IF(C30=0,0,SUMIF(INDIRECT($C$2),"&lt;="&amp;$C30,StrokeCals)-SUM(Q$7:Q29))</f>
        <v>0</v>
      </c>
      <c r="R30" s="151">
        <f ca="1">IF(I30&lt;=1,0,I30/(M30*60*24))</f>
        <v>0</v>
      </c>
      <c r="S30" s="152">
        <f t="array" aca="1" ref="S30" ca="1">MIN(IF((INDIRECT($C$2)&lt;=$C30)*(INDIRECT($C$2)&gt;$C29)*(HeartBeats&gt;0),(HeartBeats)))</f>
        <v>0</v>
      </c>
      <c r="T30" s="153">
        <f t="shared" ca="1" si="0"/>
        <v>0</v>
      </c>
      <c r="U30" s="152">
        <f t="array" aca="1" ref="U30" ca="1">MAX(IF((INDIRECT($C$2)&lt;=$C30)*(INDIRECT($C$2)&gt;$C29)*(INDIRECT($C$2)&gt;0),HeartBeats))</f>
        <v>0</v>
      </c>
      <c r="V30" s="154">
        <f ca="1">IF(I30=0,0,K30/I30)</f>
        <v>0</v>
      </c>
      <c r="W30" s="183">
        <f ca="1">IF(I30&lt;=1,0,P30/R30)</f>
        <v>0</v>
      </c>
      <c r="Z30" s="138">
        <f ca="1">IF(C30=0,0,(SUMIF(INDIRECT($C$2),"&lt;="&amp;$C30,StrokeHR))-SUM(Z$7:Z29))</f>
        <v>0</v>
      </c>
      <c r="AA30" s="3"/>
    </row>
    <row r="31" spans="2:27" ht="13.5" thickBot="1">
      <c r="B31" s="2" t="s">
        <v>131</v>
      </c>
      <c r="C31" s="146">
        <f>MAX(C8:C30)</f>
        <v>210</v>
      </c>
      <c r="D31" s="146"/>
      <c r="E31" s="196">
        <f>(C31-RHR)/(MHR-RHR)</f>
        <v>1.177304964539007</v>
      </c>
      <c r="F31" s="147" t="str">
        <f>IF(C31=0,0,"&gt;"&amp;C31)</f>
        <v>&gt;210</v>
      </c>
      <c r="G31" s="146" t="str">
        <f>IF(C31=0,0,"&gt;="&amp;C31)</f>
        <v>&gt;=210</v>
      </c>
      <c r="I31" s="157">
        <f ca="1">IF(C31=0,0,COUNTIF(INDIRECT($C$2),"&lt;="&amp;$C31)-SUM(I$7:I30))</f>
        <v>0</v>
      </c>
      <c r="J31" s="158">
        <f ca="1">IF(I$5=0,0,I31/I$5)</f>
        <v>0</v>
      </c>
      <c r="K31" s="160">
        <f ca="1">IF(C31=0,0,SUMIF(INDIRECT($C$2),"&lt;="&amp;$C31,StrokeDist)-SUM(K$7:K30))</f>
        <v>0</v>
      </c>
      <c r="L31" s="158">
        <f ca="1">IF(K$5=0,0,K31/K$5)</f>
        <v>0</v>
      </c>
      <c r="M31" s="162">
        <f ca="1">IF(C31=0,0,SUMIF(INDIRECT($C$2),"&lt;="&amp;$C31,StrokeTime)/60/60/24-SUM(M$7:M30))</f>
        <v>0</v>
      </c>
      <c r="N31" s="158">
        <f ca="1">IF(M$5=0,0,M31/M$5)</f>
        <v>0</v>
      </c>
      <c r="O31" s="184">
        <f ca="1">IF(K31=0,0,M31/K31*500)</f>
        <v>0</v>
      </c>
      <c r="P31" s="185">
        <f ca="1">IF(K31=0,0,2.8/(O31*60*24*60/500)^3)</f>
        <v>0</v>
      </c>
      <c r="Q31" s="186">
        <f ca="1">IF(C31=0,0,SUMIF(INDIRECT($C$2),"&lt;="&amp;$C31,StrokeCals)-SUM(Q$7:Q30))</f>
        <v>0</v>
      </c>
      <c r="R31" s="185">
        <f ca="1">IF(I31&lt;=1,0,I31/(M31*60*24))</f>
        <v>0</v>
      </c>
      <c r="S31" s="268">
        <f t="array" aca="1" ref="S31" ca="1">MIN(IF((INDIRECT($C$2)&gt;=$C31)*(HeartBeats&gt;0),(HeartBeats)))</f>
        <v>0</v>
      </c>
      <c r="T31" s="186">
        <f t="shared" ca="1" si="0"/>
        <v>0</v>
      </c>
      <c r="U31" s="269">
        <f t="array" aca="1" ref="U31" ca="1">MAX(IF((INDIRECT($C$2)&gt;$C31)*(INDIRECT($C$2)&gt;0),HeartBeats))</f>
        <v>0</v>
      </c>
      <c r="V31" s="187">
        <f ca="1">IF(I31=0,0,K31/I31)</f>
        <v>0</v>
      </c>
      <c r="W31" s="188">
        <f ca="1">IF(I31&lt;=1,0,P31/R31)</f>
        <v>0</v>
      </c>
      <c r="Z31" s="138">
        <f ca="1">IF(C31=0,0,(SUMIF(INDIRECT($C$2),"&gt;="&amp;$C31,StrokeHR)))</f>
        <v>0</v>
      </c>
    </row>
    <row r="33" spans="3:7">
      <c r="C33" s="144" t="s">
        <v>135</v>
      </c>
      <c r="D33" s="144"/>
      <c r="E33" s="144"/>
      <c r="F33" s="144"/>
      <c r="G33" s="144"/>
    </row>
  </sheetData>
  <mergeCells count="1">
    <mergeCell ref="C5:G5"/>
  </mergeCells>
  <dataValidations count="2">
    <dataValidation type="custom" allowBlank="1" showInputMessage="1" showErrorMessage="1" sqref="C8:C31">
      <formula1>C8&gt;C7</formula1>
    </dataValidation>
    <dataValidation type="list" allowBlank="1" showInputMessage="1" showErrorMessage="1" sqref="C2:G2">
      <formula1>"HeartBeats, Strokes"</formula1>
    </dataValidation>
  </dataValidation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B2:R5135"/>
  <sheetViews>
    <sheetView topLeftCell="A1085" workbookViewId="0">
      <selection activeCell="D1098" sqref="D1098"/>
    </sheetView>
  </sheetViews>
  <sheetFormatPr defaultRowHeight="12.75"/>
  <cols>
    <col min="1" max="1" width="2.5703125" customWidth="1"/>
    <col min="4" max="4" width="12.42578125" bestFit="1" customWidth="1"/>
    <col min="5" max="5" width="6" bestFit="1" customWidth="1"/>
    <col min="6" max="6" width="7" bestFit="1" customWidth="1"/>
    <col min="7" max="8" width="6.5703125" customWidth="1"/>
    <col min="9" max="9" width="6.28515625" bestFit="1" customWidth="1"/>
    <col min="10" max="10" width="6.7109375" customWidth="1"/>
    <col min="11" max="12" width="6" bestFit="1" customWidth="1"/>
    <col min="13" max="13" width="7.5703125" bestFit="1" customWidth="1"/>
    <col min="14" max="15" width="6" bestFit="1" customWidth="1"/>
    <col min="17" max="17" width="6.42578125" customWidth="1"/>
  </cols>
  <sheetData>
    <row r="2" spans="2:18">
      <c r="D2" s="202">
        <f>COUNTIF($D$8:$D$5134,"&gt;0")</f>
        <v>1187</v>
      </c>
      <c r="E2" s="265" t="s">
        <v>200</v>
      </c>
      <c r="F2" s="265" t="s">
        <v>172</v>
      </c>
      <c r="G2" s="265" t="s">
        <v>177</v>
      </c>
      <c r="H2" s="265" t="s">
        <v>182</v>
      </c>
      <c r="I2" s="265" t="s">
        <v>187</v>
      </c>
      <c r="J2" s="265" t="s">
        <v>192</v>
      </c>
      <c r="M2" s="298" t="s">
        <v>201</v>
      </c>
    </row>
    <row r="3" spans="2:18">
      <c r="D3" s="202" t="s">
        <v>137</v>
      </c>
      <c r="E3" s="137">
        <v>1</v>
      </c>
      <c r="F3" s="137">
        <f t="array" ref="F3:J3">TRANSPOSE('HR Ranges'!I9:I13)</f>
        <v>135.65</v>
      </c>
      <c r="G3" s="137">
        <v>142.69999999999999</v>
      </c>
      <c r="H3" s="137">
        <v>156.80000000000001</v>
      </c>
      <c r="I3" s="137">
        <v>163.85</v>
      </c>
      <c r="J3" s="137">
        <v>177.95</v>
      </c>
      <c r="M3" s="294">
        <v>-4000</v>
      </c>
    </row>
    <row r="4" spans="2:18">
      <c r="D4" s="202" t="s">
        <v>138</v>
      </c>
      <c r="E4" s="137">
        <f>F3</f>
        <v>135.65</v>
      </c>
      <c r="F4" s="137">
        <f t="array" ref="F4:J4">TRANSPOSE('HR Ranges'!J9:J13)</f>
        <v>142.69999999999999</v>
      </c>
      <c r="G4" s="137">
        <v>156.80000000000001</v>
      </c>
      <c r="H4" s="137">
        <v>163.85</v>
      </c>
      <c r="I4" s="137">
        <v>177.95</v>
      </c>
      <c r="J4" s="137">
        <v>185</v>
      </c>
      <c r="P4" t="s">
        <v>111</v>
      </c>
    </row>
    <row r="5" spans="2:18">
      <c r="P5" s="294">
        <v>1</v>
      </c>
    </row>
    <row r="7" spans="2:18">
      <c r="B7" s="265" t="s">
        <v>7</v>
      </c>
      <c r="C7" s="265" t="s">
        <v>2</v>
      </c>
      <c r="D7" s="265" t="s">
        <v>1</v>
      </c>
      <c r="E7" s="265" t="s">
        <v>200</v>
      </c>
      <c r="F7" s="265" t="s">
        <v>172</v>
      </c>
      <c r="G7" s="265" t="s">
        <v>177</v>
      </c>
      <c r="H7" s="265" t="s">
        <v>182</v>
      </c>
      <c r="I7" s="265" t="s">
        <v>187</v>
      </c>
      <c r="J7" s="265" t="s">
        <v>192</v>
      </c>
      <c r="K7" s="265" t="s">
        <v>172</v>
      </c>
      <c r="L7" s="265" t="s">
        <v>177</v>
      </c>
      <c r="M7" s="265" t="s">
        <v>182</v>
      </c>
      <c r="N7" s="265" t="s">
        <v>187</v>
      </c>
      <c r="O7" s="265" t="s">
        <v>192</v>
      </c>
      <c r="P7" s="293" t="s">
        <v>3</v>
      </c>
      <c r="Q7" s="293" t="s">
        <v>6</v>
      </c>
      <c r="R7" s="301" t="s">
        <v>4</v>
      </c>
    </row>
    <row r="8" spans="2:18">
      <c r="B8" s="290">
        <f>DataSheet!L7</f>
        <v>94</v>
      </c>
      <c r="C8" s="296">
        <f>DataSheet!C7</f>
        <v>3.1717490000000002</v>
      </c>
      <c r="D8" s="291">
        <f>DataSheet!B7/60000/60/24</f>
        <v>9.7106481481481473E-6</v>
      </c>
      <c r="E8" s="290">
        <f>IF($B8=0,40,IF($B8&gt;=E$3,$B8,$M$3))</f>
        <v>94</v>
      </c>
      <c r="F8" s="290">
        <f>IF($B8=0,40,IF($B8&gt;=F$3,$B8,$M$3))</f>
        <v>-4000</v>
      </c>
      <c r="G8" s="290">
        <f>IF($B8=0,40,IF($B8&gt;=G$3,$B8,$M$3))</f>
        <v>-4000</v>
      </c>
      <c r="H8" s="290">
        <f>IF($B8=0,40,IF($B8&gt;=H$3,$B8,$M$3))</f>
        <v>-4000</v>
      </c>
      <c r="I8" s="290">
        <f>IF($B8=0,40,IF($B8&gt;=I$3,$B8,$M$3))</f>
        <v>-4000</v>
      </c>
      <c r="J8" s="290">
        <f>IF($B8=0,40,IF($B8&gt;=J$3,$B8,$M$3))</f>
        <v>-4000</v>
      </c>
      <c r="K8" s="290">
        <f>F$3</f>
        <v>135.65</v>
      </c>
      <c r="L8" s="290">
        <f>G$3</f>
        <v>142.69999999999999</v>
      </c>
      <c r="M8" s="290">
        <f>H$3</f>
        <v>156.80000000000001</v>
      </c>
      <c r="N8" s="290">
        <f>I$3</f>
        <v>163.85</v>
      </c>
      <c r="O8" s="290">
        <f>J$3</f>
        <v>177.95</v>
      </c>
      <c r="P8" s="291">
        <f>IF($P$5=1,(DataSheet!D7*500)/60/60/24,"")</f>
        <v>1.5388825231481484E-3</v>
      </c>
      <c r="Q8" s="290">
        <f>IF($P$5=1,DataSheet!G7,"")</f>
        <v>20</v>
      </c>
      <c r="R8" s="290">
        <f>IF($P$5=1,DataSheet!E7,"")</f>
        <v>148.90530000000001</v>
      </c>
    </row>
    <row r="9" spans="2:18">
      <c r="B9" s="202">
        <v>96</v>
      </c>
      <c r="C9" s="297">
        <v>15.47212</v>
      </c>
      <c r="D9" s="292">
        <v>4.4618055555555557E-5</v>
      </c>
      <c r="E9" s="202">
        <v>96</v>
      </c>
      <c r="F9" s="202">
        <v>-4000</v>
      </c>
      <c r="G9" s="202">
        <v>-4000</v>
      </c>
      <c r="H9" s="202">
        <v>-4000</v>
      </c>
      <c r="I9" s="202">
        <v>-4000</v>
      </c>
      <c r="J9" s="202">
        <v>-4000</v>
      </c>
      <c r="K9" s="146">
        <v>135.65</v>
      </c>
      <c r="L9" s="146">
        <v>142.69999999999999</v>
      </c>
      <c r="M9" s="146">
        <v>156.80000000000001</v>
      </c>
      <c r="N9" s="146">
        <v>163.85</v>
      </c>
      <c r="O9" s="146">
        <v>177.95</v>
      </c>
      <c r="P9" s="292">
        <v>1.4216273148148146E-3</v>
      </c>
      <c r="Q9" s="202">
        <f>IF($P$5=1,DataSheet!G8,"")</f>
        <v>20</v>
      </c>
      <c r="R9" s="290">
        <f>IF($P$5=1,DataSheet!E8,"")</f>
        <v>188.87280000000001</v>
      </c>
    </row>
    <row r="10" spans="2:18">
      <c r="B10" s="202">
        <v>98</v>
      </c>
      <c r="C10" s="297">
        <v>29.112439999999999</v>
      </c>
      <c r="D10" s="292">
        <v>8.3935185185185195E-5</v>
      </c>
      <c r="E10" s="202">
        <v>98</v>
      </c>
      <c r="F10" s="202">
        <v>-4000</v>
      </c>
      <c r="G10" s="202">
        <v>-4000</v>
      </c>
      <c r="H10" s="202">
        <v>-4000</v>
      </c>
      <c r="I10" s="202">
        <v>-4000</v>
      </c>
      <c r="J10" s="202">
        <v>-4000</v>
      </c>
      <c r="K10" s="146">
        <v>135.65</v>
      </c>
      <c r="L10" s="146">
        <v>142.69999999999999</v>
      </c>
      <c r="M10" s="146">
        <v>156.80000000000001</v>
      </c>
      <c r="N10" s="146">
        <v>163.85</v>
      </c>
      <c r="O10" s="146">
        <v>177.95</v>
      </c>
      <c r="P10" s="292">
        <v>1.4440665509259257E-3</v>
      </c>
      <c r="Q10" s="202">
        <f>IF($P$5=1,DataSheet!G9,"")</f>
        <v>18</v>
      </c>
      <c r="R10" s="290">
        <f>IF($P$5=1,DataSheet!E9,"")</f>
        <v>180.20419999999999</v>
      </c>
    </row>
    <row r="11" spans="2:18">
      <c r="B11" s="202">
        <v>101</v>
      </c>
      <c r="C11" s="297">
        <v>41.700780000000002</v>
      </c>
      <c r="D11" s="292">
        <v>1.1974537037037037E-4</v>
      </c>
      <c r="E11" s="202">
        <v>101</v>
      </c>
      <c r="F11" s="202">
        <v>-4000</v>
      </c>
      <c r="G11" s="202">
        <v>-4000</v>
      </c>
      <c r="H11" s="202">
        <v>-4000</v>
      </c>
      <c r="I11" s="202">
        <v>-4000</v>
      </c>
      <c r="J11" s="202">
        <v>-4000</v>
      </c>
      <c r="K11" s="146">
        <v>135.65</v>
      </c>
      <c r="L11" s="146">
        <v>142.69999999999999</v>
      </c>
      <c r="M11" s="146">
        <v>156.80000000000001</v>
      </c>
      <c r="N11" s="146">
        <v>163.85</v>
      </c>
      <c r="O11" s="146">
        <v>177.95</v>
      </c>
      <c r="P11" s="292">
        <v>1.4159357638888889E-3</v>
      </c>
      <c r="Q11" s="202">
        <f>IF($P$5=1,DataSheet!G10,"")</f>
        <v>19</v>
      </c>
      <c r="R11" s="290">
        <f>IF($P$5=1,DataSheet!E10,"")</f>
        <v>191.15969999999999</v>
      </c>
    </row>
    <row r="12" spans="2:18">
      <c r="B12" s="202">
        <v>104</v>
      </c>
      <c r="C12" s="297">
        <v>55.377310000000001</v>
      </c>
      <c r="D12" s="292">
        <v>1.5800925925925927E-4</v>
      </c>
      <c r="E12" s="202">
        <v>104</v>
      </c>
      <c r="F12" s="202">
        <v>-4000</v>
      </c>
      <c r="G12" s="202">
        <v>-4000</v>
      </c>
      <c r="H12" s="202">
        <v>-4000</v>
      </c>
      <c r="I12" s="202">
        <v>-4000</v>
      </c>
      <c r="J12" s="202">
        <v>-4000</v>
      </c>
      <c r="K12" s="146">
        <v>135.65</v>
      </c>
      <c r="L12" s="146">
        <v>142.69999999999999</v>
      </c>
      <c r="M12" s="146">
        <v>156.80000000000001</v>
      </c>
      <c r="N12" s="146">
        <v>163.85</v>
      </c>
      <c r="O12" s="146">
        <v>177.95</v>
      </c>
      <c r="P12" s="292">
        <v>1.4050283564814815E-3</v>
      </c>
      <c r="Q12" s="202">
        <f>IF($P$5=1,DataSheet!G11,"")</f>
        <v>19</v>
      </c>
      <c r="R12" s="290">
        <f>IF($P$5=1,DataSheet!E11,"")</f>
        <v>195.6464</v>
      </c>
    </row>
    <row r="13" spans="2:18">
      <c r="B13" s="202">
        <v>107</v>
      </c>
      <c r="C13" s="297">
        <v>68.507909999999995</v>
      </c>
      <c r="D13" s="292">
        <v>1.9505787037037037E-4</v>
      </c>
      <c r="E13" s="202">
        <v>107</v>
      </c>
      <c r="F13" s="202">
        <v>-4000</v>
      </c>
      <c r="G13" s="202">
        <v>-4000</v>
      </c>
      <c r="H13" s="202">
        <v>-4000</v>
      </c>
      <c r="I13" s="202">
        <v>-4000</v>
      </c>
      <c r="J13" s="202">
        <v>-4000</v>
      </c>
      <c r="K13" s="146">
        <v>135.65</v>
      </c>
      <c r="L13" s="146">
        <v>142.69999999999999</v>
      </c>
      <c r="M13" s="146">
        <v>156.80000000000001</v>
      </c>
      <c r="N13" s="146">
        <v>163.85</v>
      </c>
      <c r="O13" s="146">
        <v>177.95</v>
      </c>
      <c r="P13" s="292">
        <v>1.4097332175925924E-3</v>
      </c>
      <c r="Q13" s="202">
        <f>IF($P$5=1,DataSheet!G12,"")</f>
        <v>19</v>
      </c>
      <c r="R13" s="290">
        <f>IF($P$5=1,DataSheet!E12,"")</f>
        <v>193.69380000000001</v>
      </c>
    </row>
    <row r="14" spans="2:18">
      <c r="B14" s="202">
        <v>109</v>
      </c>
      <c r="C14" s="297">
        <v>81.649709999999999</v>
      </c>
      <c r="D14" s="292">
        <v>2.3201388888888889E-4</v>
      </c>
      <c r="E14" s="202">
        <v>109</v>
      </c>
      <c r="F14" s="202">
        <v>-4000</v>
      </c>
      <c r="G14" s="202">
        <v>-4000</v>
      </c>
      <c r="H14" s="202">
        <v>-4000</v>
      </c>
      <c r="I14" s="202">
        <v>-4000</v>
      </c>
      <c r="J14" s="202">
        <v>-4000</v>
      </c>
      <c r="K14" s="146">
        <v>135.65</v>
      </c>
      <c r="L14" s="146">
        <v>142.69999999999999</v>
      </c>
      <c r="M14" s="146">
        <v>156.80000000000001</v>
      </c>
      <c r="N14" s="146">
        <v>163.85</v>
      </c>
      <c r="O14" s="146">
        <v>177.95</v>
      </c>
      <c r="P14" s="292">
        <v>1.4058020833333333E-3</v>
      </c>
      <c r="Q14" s="202">
        <f>IF($P$5=1,DataSheet!G13,"")</f>
        <v>19</v>
      </c>
      <c r="R14" s="290">
        <f>IF($P$5=1,DataSheet!E13,"")</f>
        <v>195.32329999999999</v>
      </c>
    </row>
    <row r="15" spans="2:18">
      <c r="B15" s="202">
        <v>111</v>
      </c>
      <c r="C15" s="297">
        <v>94.707160000000002</v>
      </c>
      <c r="D15" s="292">
        <v>2.6909722222222222E-4</v>
      </c>
      <c r="E15" s="202">
        <v>111</v>
      </c>
      <c r="F15" s="202">
        <v>-4000</v>
      </c>
      <c r="G15" s="202">
        <v>-4000</v>
      </c>
      <c r="H15" s="202">
        <v>-4000</v>
      </c>
      <c r="I15" s="202">
        <v>-4000</v>
      </c>
      <c r="J15" s="202">
        <v>-4000</v>
      </c>
      <c r="K15" s="146">
        <v>135.65</v>
      </c>
      <c r="L15" s="146">
        <v>142.69999999999999</v>
      </c>
      <c r="M15" s="146">
        <v>156.80000000000001</v>
      </c>
      <c r="N15" s="146">
        <v>163.85</v>
      </c>
      <c r="O15" s="146">
        <v>177.95</v>
      </c>
      <c r="P15" s="292">
        <v>1.4159392361111113E-3</v>
      </c>
      <c r="Q15" s="202">
        <f>IF($P$5=1,DataSheet!G14,"")</f>
        <v>18</v>
      </c>
      <c r="R15" s="290">
        <f>IF($P$5=1,DataSheet!E14,"")</f>
        <v>191.1583</v>
      </c>
    </row>
    <row r="16" spans="2:18">
      <c r="B16" s="202">
        <v>113</v>
      </c>
      <c r="C16" s="297">
        <v>107.8215</v>
      </c>
      <c r="D16" s="292">
        <v>3.0609953703703707E-4</v>
      </c>
      <c r="E16" s="202">
        <v>113</v>
      </c>
      <c r="F16" s="202">
        <v>-4000</v>
      </c>
      <c r="G16" s="202">
        <v>-4000</v>
      </c>
      <c r="H16" s="202">
        <v>-4000</v>
      </c>
      <c r="I16" s="202">
        <v>-4000</v>
      </c>
      <c r="J16" s="202">
        <v>-4000</v>
      </c>
      <c r="K16" s="146">
        <v>135.65</v>
      </c>
      <c r="L16" s="146">
        <v>142.69999999999999</v>
      </c>
      <c r="M16" s="146">
        <v>156.80000000000001</v>
      </c>
      <c r="N16" s="146">
        <v>163.85</v>
      </c>
      <c r="O16" s="146">
        <v>177.95</v>
      </c>
      <c r="P16" s="292">
        <v>1.4156678240740742E-3</v>
      </c>
      <c r="Q16" s="202">
        <f>IF($P$5=1,DataSheet!G15,"")</f>
        <v>19</v>
      </c>
      <c r="R16" s="290">
        <f>IF($P$5=1,DataSheet!E15,"")</f>
        <v>191.26820000000001</v>
      </c>
    </row>
    <row r="17" spans="2:18">
      <c r="B17" s="202">
        <v>114</v>
      </c>
      <c r="C17" s="297">
        <v>120.4179</v>
      </c>
      <c r="D17" s="292">
        <v>3.418865740740741E-4</v>
      </c>
      <c r="E17" s="202">
        <v>114</v>
      </c>
      <c r="F17" s="202">
        <v>-4000</v>
      </c>
      <c r="G17" s="202">
        <v>-4000</v>
      </c>
      <c r="H17" s="202">
        <v>-4000</v>
      </c>
      <c r="I17" s="202">
        <v>-4000</v>
      </c>
      <c r="J17" s="202">
        <v>-4000</v>
      </c>
      <c r="K17" s="146">
        <v>135.65</v>
      </c>
      <c r="L17" s="146">
        <v>142.69999999999999</v>
      </c>
      <c r="M17" s="146">
        <v>156.80000000000001</v>
      </c>
      <c r="N17" s="146">
        <v>163.85</v>
      </c>
      <c r="O17" s="146">
        <v>177.95</v>
      </c>
      <c r="P17" s="292">
        <v>1.4178761574074076E-3</v>
      </c>
      <c r="Q17" s="202">
        <f>IF($P$5=1,DataSheet!G16,"")</f>
        <v>19</v>
      </c>
      <c r="R17" s="290">
        <f>IF($P$5=1,DataSheet!E16,"")</f>
        <v>190.3758</v>
      </c>
    </row>
    <row r="18" spans="2:18">
      <c r="B18" s="202">
        <v>115</v>
      </c>
      <c r="C18" s="297">
        <v>133.10599999999999</v>
      </c>
      <c r="D18" s="292">
        <v>3.7785879629629633E-4</v>
      </c>
      <c r="E18" s="202">
        <v>115</v>
      </c>
      <c r="F18" s="202">
        <v>-4000</v>
      </c>
      <c r="G18" s="202">
        <v>-4000</v>
      </c>
      <c r="H18" s="202">
        <v>-4000</v>
      </c>
      <c r="I18" s="202">
        <v>-4000</v>
      </c>
      <c r="J18" s="202">
        <v>-4000</v>
      </c>
      <c r="K18" s="146">
        <v>135.65</v>
      </c>
      <c r="L18" s="146">
        <v>142.69999999999999</v>
      </c>
      <c r="M18" s="146">
        <v>156.80000000000001</v>
      </c>
      <c r="N18" s="146">
        <v>163.85</v>
      </c>
      <c r="O18" s="146">
        <v>177.95</v>
      </c>
      <c r="P18" s="292">
        <v>1.4166469907407409E-3</v>
      </c>
      <c r="Q18" s="202">
        <f>IF($P$5=1,DataSheet!G17,"")</f>
        <v>19</v>
      </c>
      <c r="R18" s="290">
        <f>IF($P$5=1,DataSheet!E17,"")</f>
        <v>190.87190000000001</v>
      </c>
    </row>
    <row r="19" spans="2:18">
      <c r="B19" s="202">
        <v>115</v>
      </c>
      <c r="C19" s="297">
        <v>146.18709999999999</v>
      </c>
      <c r="D19" s="292">
        <v>4.1483796296296299E-4</v>
      </c>
      <c r="E19" s="202">
        <v>115</v>
      </c>
      <c r="F19" s="202">
        <v>-4000</v>
      </c>
      <c r="G19" s="202">
        <v>-4000</v>
      </c>
      <c r="H19" s="202">
        <v>-4000</v>
      </c>
      <c r="I19" s="202">
        <v>-4000</v>
      </c>
      <c r="J19" s="202">
        <v>-4000</v>
      </c>
      <c r="K19" s="146">
        <v>135.65</v>
      </c>
      <c r="L19" s="146">
        <v>142.69999999999999</v>
      </c>
      <c r="M19" s="146">
        <v>156.80000000000001</v>
      </c>
      <c r="N19" s="146">
        <v>163.85</v>
      </c>
      <c r="O19" s="146">
        <v>177.95</v>
      </c>
      <c r="P19" s="292">
        <v>1.4119820601851852E-3</v>
      </c>
      <c r="Q19" s="202">
        <f>IF($P$5=1,DataSheet!G18,"")</f>
        <v>19</v>
      </c>
      <c r="R19" s="290">
        <f>IF($P$5=1,DataSheet!E18,"")</f>
        <v>192.7698</v>
      </c>
    </row>
    <row r="20" spans="2:18">
      <c r="B20" s="202">
        <v>116</v>
      </c>
      <c r="C20" s="297">
        <v>159.25460000000001</v>
      </c>
      <c r="D20" s="292">
        <v>4.5182870370370364E-4</v>
      </c>
      <c r="E20" s="202">
        <v>116</v>
      </c>
      <c r="F20" s="202">
        <v>-4000</v>
      </c>
      <c r="G20" s="202">
        <v>-4000</v>
      </c>
      <c r="H20" s="202">
        <v>-4000</v>
      </c>
      <c r="I20" s="202">
        <v>-4000</v>
      </c>
      <c r="J20" s="202">
        <v>-4000</v>
      </c>
      <c r="K20" s="146">
        <v>135.65</v>
      </c>
      <c r="L20" s="146">
        <v>142.69999999999999</v>
      </c>
      <c r="M20" s="146">
        <v>156.80000000000001</v>
      </c>
      <c r="N20" s="146">
        <v>163.85</v>
      </c>
      <c r="O20" s="146">
        <v>177.95</v>
      </c>
      <c r="P20" s="292">
        <v>1.4191394675925927E-3</v>
      </c>
      <c r="Q20" s="202">
        <f>IF($P$5=1,DataSheet!G19,"")</f>
        <v>19</v>
      </c>
      <c r="R20" s="290">
        <f>IF($P$5=1,DataSheet!E19,"")</f>
        <v>189.86799999999999</v>
      </c>
    </row>
    <row r="21" spans="2:18">
      <c r="B21" s="202">
        <v>117</v>
      </c>
      <c r="C21" s="297">
        <v>171.93170000000001</v>
      </c>
      <c r="D21" s="292">
        <v>4.8785879629629629E-4</v>
      </c>
      <c r="E21" s="202">
        <v>117</v>
      </c>
      <c r="F21" s="202">
        <v>-4000</v>
      </c>
      <c r="G21" s="202">
        <v>-4000</v>
      </c>
      <c r="H21" s="202">
        <v>-4000</v>
      </c>
      <c r="I21" s="202">
        <v>-4000</v>
      </c>
      <c r="J21" s="202">
        <v>-4000</v>
      </c>
      <c r="K21" s="146">
        <v>135.65</v>
      </c>
      <c r="L21" s="146">
        <v>142.69999999999999</v>
      </c>
      <c r="M21" s="146">
        <v>156.80000000000001</v>
      </c>
      <c r="N21" s="146">
        <v>163.85</v>
      </c>
      <c r="O21" s="146">
        <v>177.95</v>
      </c>
      <c r="P21" s="292">
        <v>1.4174259259259259E-3</v>
      </c>
      <c r="Q21" s="202">
        <f>IF($P$5=1,DataSheet!G20,"")</f>
        <v>19</v>
      </c>
      <c r="R21" s="290">
        <f>IF($P$5=1,DataSheet!E20,"")</f>
        <v>190.5573</v>
      </c>
    </row>
    <row r="22" spans="2:18">
      <c r="B22" s="202">
        <v>118</v>
      </c>
      <c r="C22" s="297">
        <v>184.68389999999999</v>
      </c>
      <c r="D22" s="292">
        <v>5.2363425925925928E-4</v>
      </c>
      <c r="E22" s="202">
        <v>118</v>
      </c>
      <c r="F22" s="202">
        <v>-4000</v>
      </c>
      <c r="G22" s="202">
        <v>-4000</v>
      </c>
      <c r="H22" s="202">
        <v>-4000</v>
      </c>
      <c r="I22" s="202">
        <v>-4000</v>
      </c>
      <c r="J22" s="202">
        <v>-4000</v>
      </c>
      <c r="K22" s="146">
        <v>135.65</v>
      </c>
      <c r="L22" s="146">
        <v>142.69999999999999</v>
      </c>
      <c r="M22" s="146">
        <v>156.80000000000001</v>
      </c>
      <c r="N22" s="146">
        <v>163.85</v>
      </c>
      <c r="O22" s="146">
        <v>177.95</v>
      </c>
      <c r="P22" s="292">
        <v>1.4025399305555555E-3</v>
      </c>
      <c r="Q22" s="202">
        <f>IF($P$5=1,DataSheet!G21,"")</f>
        <v>19</v>
      </c>
      <c r="R22" s="290">
        <f>IF($P$5=1,DataSheet!E21,"")</f>
        <v>196.68950000000001</v>
      </c>
    </row>
    <row r="23" spans="2:18">
      <c r="B23" s="202">
        <v>119</v>
      </c>
      <c r="C23" s="297">
        <v>197.7457</v>
      </c>
      <c r="D23" s="292">
        <v>5.6056712962962972E-4</v>
      </c>
      <c r="E23" s="202">
        <v>119</v>
      </c>
      <c r="F23" s="202">
        <v>-4000</v>
      </c>
      <c r="G23" s="202">
        <v>-4000</v>
      </c>
      <c r="H23" s="202">
        <v>-4000</v>
      </c>
      <c r="I23" s="202">
        <v>-4000</v>
      </c>
      <c r="J23" s="202">
        <v>-4000</v>
      </c>
      <c r="K23" s="146">
        <v>135.65</v>
      </c>
      <c r="L23" s="146">
        <v>142.69999999999999</v>
      </c>
      <c r="M23" s="146">
        <v>156.80000000000001</v>
      </c>
      <c r="N23" s="146">
        <v>163.85</v>
      </c>
      <c r="O23" s="146">
        <v>177.95</v>
      </c>
      <c r="P23" s="292">
        <v>1.4139982638888887E-3</v>
      </c>
      <c r="Q23" s="202">
        <f>IF($P$5=1,DataSheet!G22,"")</f>
        <v>19</v>
      </c>
      <c r="R23" s="290">
        <f>IF($P$5=1,DataSheet!E22,"")</f>
        <v>191.94640000000001</v>
      </c>
    </row>
    <row r="24" spans="2:18">
      <c r="B24" s="202">
        <v>121</v>
      </c>
      <c r="C24" s="297">
        <v>210.88550000000001</v>
      </c>
      <c r="D24" s="292">
        <v>5.9778935185185185E-4</v>
      </c>
      <c r="E24" s="202">
        <v>121</v>
      </c>
      <c r="F24" s="202">
        <v>-4000</v>
      </c>
      <c r="G24" s="202">
        <v>-4000</v>
      </c>
      <c r="H24" s="202">
        <v>-4000</v>
      </c>
      <c r="I24" s="202">
        <v>-4000</v>
      </c>
      <c r="J24" s="202">
        <v>-4000</v>
      </c>
      <c r="K24" s="146">
        <v>135.65</v>
      </c>
      <c r="L24" s="146">
        <v>142.69999999999999</v>
      </c>
      <c r="M24" s="146">
        <v>156.80000000000001</v>
      </c>
      <c r="N24" s="146">
        <v>163.85</v>
      </c>
      <c r="O24" s="146">
        <v>177.95</v>
      </c>
      <c r="P24" s="292">
        <v>1.4164293981481484E-3</v>
      </c>
      <c r="Q24" s="202">
        <f>IF($P$5=1,DataSheet!G23,"")</f>
        <v>19</v>
      </c>
      <c r="R24" s="290">
        <f>IF($P$5=1,DataSheet!E23,"")</f>
        <v>190.9599</v>
      </c>
    </row>
    <row r="25" spans="2:18">
      <c r="B25" s="202">
        <v>122</v>
      </c>
      <c r="C25" s="297">
        <v>223.96170000000001</v>
      </c>
      <c r="D25" s="292">
        <v>6.3471064814814824E-4</v>
      </c>
      <c r="E25" s="202">
        <v>122</v>
      </c>
      <c r="F25" s="202">
        <v>-4000</v>
      </c>
      <c r="G25" s="202">
        <v>-4000</v>
      </c>
      <c r="H25" s="202">
        <v>-4000</v>
      </c>
      <c r="I25" s="202">
        <v>-4000</v>
      </c>
      <c r="J25" s="202">
        <v>-4000</v>
      </c>
      <c r="K25" s="146">
        <v>135.65</v>
      </c>
      <c r="L25" s="146">
        <v>142.69999999999999</v>
      </c>
      <c r="M25" s="146">
        <v>156.80000000000001</v>
      </c>
      <c r="N25" s="146">
        <v>163.85</v>
      </c>
      <c r="O25" s="146">
        <v>177.95</v>
      </c>
      <c r="P25" s="292">
        <v>1.410459490740741E-3</v>
      </c>
      <c r="Q25" s="202">
        <f>IF($P$5=1,DataSheet!G24,"")</f>
        <v>19</v>
      </c>
      <c r="R25" s="290">
        <f>IF($P$5=1,DataSheet!E24,"")</f>
        <v>193.39490000000001</v>
      </c>
    </row>
    <row r="26" spans="2:18">
      <c r="B26" s="202">
        <v>123</v>
      </c>
      <c r="C26" s="297">
        <v>237.26689999999999</v>
      </c>
      <c r="D26" s="292">
        <v>6.7185185185185186E-4</v>
      </c>
      <c r="E26" s="202">
        <v>123</v>
      </c>
      <c r="F26" s="202">
        <v>-4000</v>
      </c>
      <c r="G26" s="202">
        <v>-4000</v>
      </c>
      <c r="H26" s="202">
        <v>-4000</v>
      </c>
      <c r="I26" s="202">
        <v>-4000</v>
      </c>
      <c r="J26" s="202">
        <v>-4000</v>
      </c>
      <c r="K26" s="146">
        <v>135.65</v>
      </c>
      <c r="L26" s="146">
        <v>142.69999999999999</v>
      </c>
      <c r="M26" s="146">
        <v>156.80000000000001</v>
      </c>
      <c r="N26" s="146">
        <v>163.85</v>
      </c>
      <c r="O26" s="146">
        <v>177.95</v>
      </c>
      <c r="P26" s="292">
        <v>1.4016151620370369E-3</v>
      </c>
      <c r="Q26" s="202">
        <f>IF($P$5=1,DataSheet!G25,"")</f>
        <v>19</v>
      </c>
      <c r="R26" s="290">
        <f>IF($P$5=1,DataSheet!E25,"")</f>
        <v>197.07900000000001</v>
      </c>
    </row>
    <row r="27" spans="2:18">
      <c r="B27" s="202">
        <v>125</v>
      </c>
      <c r="C27" s="297">
        <v>250.03059999999999</v>
      </c>
      <c r="D27" s="292">
        <v>7.0773148148148138E-4</v>
      </c>
      <c r="E27" s="202">
        <v>125</v>
      </c>
      <c r="F27" s="202">
        <v>-4000</v>
      </c>
      <c r="G27" s="202">
        <v>-4000</v>
      </c>
      <c r="H27" s="202">
        <v>-4000</v>
      </c>
      <c r="I27" s="202">
        <v>-4000</v>
      </c>
      <c r="J27" s="202">
        <v>-4000</v>
      </c>
      <c r="K27" s="146">
        <v>135.65</v>
      </c>
      <c r="L27" s="146">
        <v>142.69999999999999</v>
      </c>
      <c r="M27" s="146">
        <v>156.80000000000001</v>
      </c>
      <c r="N27" s="146">
        <v>163.85</v>
      </c>
      <c r="O27" s="146">
        <v>177.95</v>
      </c>
      <c r="P27" s="292">
        <v>1.4020190972222223E-3</v>
      </c>
      <c r="Q27" s="202">
        <f>IF($P$5=1,DataSheet!G26,"")</f>
        <v>19</v>
      </c>
      <c r="R27" s="290">
        <f>IF($P$5=1,DataSheet!E26,"")</f>
        <v>196.90889999999999</v>
      </c>
    </row>
    <row r="28" spans="2:18">
      <c r="B28" s="202">
        <v>126</v>
      </c>
      <c r="C28" s="297">
        <v>263.56169999999997</v>
      </c>
      <c r="D28" s="292">
        <v>7.4584490740740731E-4</v>
      </c>
      <c r="E28" s="202">
        <v>126</v>
      </c>
      <c r="F28" s="202">
        <v>-4000</v>
      </c>
      <c r="G28" s="202">
        <v>-4000</v>
      </c>
      <c r="H28" s="202">
        <v>-4000</v>
      </c>
      <c r="I28" s="202">
        <v>-4000</v>
      </c>
      <c r="J28" s="202">
        <v>-4000</v>
      </c>
      <c r="K28" s="146">
        <v>135.65</v>
      </c>
      <c r="L28" s="146">
        <v>142.69999999999999</v>
      </c>
      <c r="M28" s="146">
        <v>156.80000000000001</v>
      </c>
      <c r="N28" s="146">
        <v>163.85</v>
      </c>
      <c r="O28" s="146">
        <v>177.95</v>
      </c>
      <c r="P28" s="292">
        <v>1.4106637731481483E-3</v>
      </c>
      <c r="Q28" s="202">
        <f>IF($P$5=1,DataSheet!G27,"")</f>
        <v>18</v>
      </c>
      <c r="R28" s="290">
        <f>IF($P$5=1,DataSheet!E27,"")</f>
        <v>193.3109</v>
      </c>
    </row>
    <row r="29" spans="2:18">
      <c r="B29" s="202">
        <v>126</v>
      </c>
      <c r="C29" s="297">
        <v>276.78559999999999</v>
      </c>
      <c r="D29" s="292">
        <v>7.8291666666666657E-4</v>
      </c>
      <c r="E29" s="202">
        <v>126</v>
      </c>
      <c r="F29" s="202">
        <v>-4000</v>
      </c>
      <c r="G29" s="202">
        <v>-4000</v>
      </c>
      <c r="H29" s="202">
        <v>-4000</v>
      </c>
      <c r="I29" s="202">
        <v>-4000</v>
      </c>
      <c r="J29" s="202">
        <v>-4000</v>
      </c>
      <c r="K29" s="146">
        <v>135.65</v>
      </c>
      <c r="L29" s="146">
        <v>142.69999999999999</v>
      </c>
      <c r="M29" s="146">
        <v>156.80000000000001</v>
      </c>
      <c r="N29" s="146">
        <v>163.85</v>
      </c>
      <c r="O29" s="146">
        <v>177.95</v>
      </c>
      <c r="P29" s="292">
        <v>1.4000844907407406E-3</v>
      </c>
      <c r="Q29" s="202">
        <f>IF($P$5=1,DataSheet!G28,"")</f>
        <v>19</v>
      </c>
      <c r="R29" s="290">
        <f>IF($P$5=1,DataSheet!E28,"")</f>
        <v>197.72630000000001</v>
      </c>
    </row>
    <row r="30" spans="2:18">
      <c r="B30" s="202">
        <v>127</v>
      </c>
      <c r="C30" s="297">
        <v>289.8603</v>
      </c>
      <c r="D30" s="292">
        <v>8.1988425925925935E-4</v>
      </c>
      <c r="E30" s="202">
        <v>127</v>
      </c>
      <c r="F30" s="202">
        <v>-4000</v>
      </c>
      <c r="G30" s="202">
        <v>-4000</v>
      </c>
      <c r="H30" s="202">
        <v>-4000</v>
      </c>
      <c r="I30" s="202">
        <v>-4000</v>
      </c>
      <c r="J30" s="202">
        <v>-4000</v>
      </c>
      <c r="K30" s="146">
        <v>135.65</v>
      </c>
      <c r="L30" s="146">
        <v>142.69999999999999</v>
      </c>
      <c r="M30" s="146">
        <v>156.80000000000001</v>
      </c>
      <c r="N30" s="146">
        <v>163.85</v>
      </c>
      <c r="O30" s="146">
        <v>177.95</v>
      </c>
      <c r="P30" s="292">
        <v>1.4151192129629629E-3</v>
      </c>
      <c r="Q30" s="202">
        <f>IF($P$5=1,DataSheet!G29,"")</f>
        <v>19</v>
      </c>
      <c r="R30" s="290">
        <f>IF($P$5=1,DataSheet!E29,"")</f>
        <v>191.49080000000001</v>
      </c>
    </row>
    <row r="31" spans="2:18">
      <c r="B31" s="202">
        <v>127</v>
      </c>
      <c r="C31" s="297">
        <v>302.928</v>
      </c>
      <c r="D31" s="292">
        <v>8.5695601851851861E-4</v>
      </c>
      <c r="E31" s="202">
        <v>127</v>
      </c>
      <c r="F31" s="202">
        <v>-4000</v>
      </c>
      <c r="G31" s="202">
        <v>-4000</v>
      </c>
      <c r="H31" s="202">
        <v>-4000</v>
      </c>
      <c r="I31" s="202">
        <v>-4000</v>
      </c>
      <c r="J31" s="202">
        <v>-4000</v>
      </c>
      <c r="K31" s="146">
        <v>135.65</v>
      </c>
      <c r="L31" s="146">
        <v>142.69999999999999</v>
      </c>
      <c r="M31" s="146">
        <v>156.80000000000001</v>
      </c>
      <c r="N31" s="146">
        <v>163.85</v>
      </c>
      <c r="O31" s="146">
        <v>177.95</v>
      </c>
      <c r="P31" s="292">
        <v>1.4173032407407407E-3</v>
      </c>
      <c r="Q31" s="202">
        <f>IF($P$5=1,DataSheet!G30,"")</f>
        <v>19</v>
      </c>
      <c r="R31" s="290">
        <f>IF($P$5=1,DataSheet!E30,"")</f>
        <v>190.60679999999999</v>
      </c>
    </row>
    <row r="32" spans="2:18">
      <c r="B32" s="202">
        <v>128</v>
      </c>
      <c r="C32" s="297">
        <v>316.005</v>
      </c>
      <c r="D32" s="292">
        <v>8.9391203703703692E-4</v>
      </c>
      <c r="E32" s="202">
        <v>128</v>
      </c>
      <c r="F32" s="202">
        <v>-4000</v>
      </c>
      <c r="G32" s="202">
        <v>-4000</v>
      </c>
      <c r="H32" s="202">
        <v>-4000</v>
      </c>
      <c r="I32" s="202">
        <v>-4000</v>
      </c>
      <c r="J32" s="202">
        <v>-4000</v>
      </c>
      <c r="K32" s="146">
        <v>135.65</v>
      </c>
      <c r="L32" s="146">
        <v>142.69999999999999</v>
      </c>
      <c r="M32" s="146">
        <v>156.80000000000001</v>
      </c>
      <c r="N32" s="146">
        <v>163.85</v>
      </c>
      <c r="O32" s="146">
        <v>177.95</v>
      </c>
      <c r="P32" s="292">
        <v>1.4140202546296299E-3</v>
      </c>
      <c r="Q32" s="202">
        <f>IF($P$5=1,DataSheet!G31,"")</f>
        <v>19</v>
      </c>
      <c r="R32" s="290">
        <f>IF($P$5=1,DataSheet!E31,"")</f>
        <v>191.9375</v>
      </c>
    </row>
    <row r="33" spans="2:18">
      <c r="B33" s="202">
        <v>128</v>
      </c>
      <c r="C33" s="297">
        <v>329.00850000000003</v>
      </c>
      <c r="D33" s="292">
        <v>9.3100694444444437E-4</v>
      </c>
      <c r="E33" s="202">
        <v>128</v>
      </c>
      <c r="F33" s="202">
        <v>-4000</v>
      </c>
      <c r="G33" s="202">
        <v>-4000</v>
      </c>
      <c r="H33" s="202">
        <v>-4000</v>
      </c>
      <c r="I33" s="202">
        <v>-4000</v>
      </c>
      <c r="J33" s="202">
        <v>-4000</v>
      </c>
      <c r="K33" s="146">
        <v>135.65</v>
      </c>
      <c r="L33" s="146">
        <v>142.69999999999999</v>
      </c>
      <c r="M33" s="146">
        <v>156.80000000000001</v>
      </c>
      <c r="N33" s="146">
        <v>163.85</v>
      </c>
      <c r="O33" s="146">
        <v>177.95</v>
      </c>
      <c r="P33" s="292">
        <v>1.4262633101851851E-3</v>
      </c>
      <c r="Q33" s="202">
        <f>IF($P$5=1,DataSheet!G32,"")</f>
        <v>19</v>
      </c>
      <c r="R33" s="290">
        <f>IF($P$5=1,DataSheet!E32,"")</f>
        <v>187.03710000000001</v>
      </c>
    </row>
    <row r="34" spans="2:18">
      <c r="B34" s="202">
        <v>129</v>
      </c>
      <c r="C34" s="297">
        <v>341.70609999999999</v>
      </c>
      <c r="D34" s="292">
        <v>9.6679398148148156E-4</v>
      </c>
      <c r="E34" s="202">
        <v>129</v>
      </c>
      <c r="F34" s="202">
        <v>-4000</v>
      </c>
      <c r="G34" s="202">
        <v>-4000</v>
      </c>
      <c r="H34" s="202">
        <v>-4000</v>
      </c>
      <c r="I34" s="202">
        <v>-4000</v>
      </c>
      <c r="J34" s="202">
        <v>-4000</v>
      </c>
      <c r="K34" s="146">
        <v>135.65</v>
      </c>
      <c r="L34" s="146">
        <v>142.69999999999999</v>
      </c>
      <c r="M34" s="146">
        <v>156.80000000000001</v>
      </c>
      <c r="N34" s="146">
        <v>163.85</v>
      </c>
      <c r="O34" s="146">
        <v>177.95</v>
      </c>
      <c r="P34" s="292">
        <v>1.4095109953703704E-3</v>
      </c>
      <c r="Q34" s="202">
        <f>IF($P$5=1,DataSheet!G33,"")</f>
        <v>19</v>
      </c>
      <c r="R34" s="290">
        <f>IF($P$5=1,DataSheet!E33,"")</f>
        <v>193.78540000000001</v>
      </c>
    </row>
    <row r="35" spans="2:18">
      <c r="B35" s="202">
        <v>130</v>
      </c>
      <c r="C35" s="297">
        <v>354.5539</v>
      </c>
      <c r="D35" s="292">
        <v>1.0027662037037038E-3</v>
      </c>
      <c r="E35" s="202">
        <v>130</v>
      </c>
      <c r="F35" s="202">
        <v>-4000</v>
      </c>
      <c r="G35" s="202">
        <v>-4000</v>
      </c>
      <c r="H35" s="202">
        <v>-4000</v>
      </c>
      <c r="I35" s="202">
        <v>-4000</v>
      </c>
      <c r="J35" s="202">
        <v>-4000</v>
      </c>
      <c r="K35" s="146">
        <v>135.65</v>
      </c>
      <c r="L35" s="146">
        <v>142.69999999999999</v>
      </c>
      <c r="M35" s="146">
        <v>156.80000000000001</v>
      </c>
      <c r="N35" s="146">
        <v>163.85</v>
      </c>
      <c r="O35" s="146">
        <v>177.95</v>
      </c>
      <c r="P35" s="292">
        <v>1.4013015046296295E-3</v>
      </c>
      <c r="Q35" s="202">
        <f>IF($P$5=1,DataSheet!G34,"")</f>
        <v>19</v>
      </c>
      <c r="R35" s="290">
        <f>IF($P$5=1,DataSheet!E34,"")</f>
        <v>197.2115</v>
      </c>
    </row>
    <row r="36" spans="2:18">
      <c r="B36" s="202">
        <v>130</v>
      </c>
      <c r="C36" s="297">
        <v>367.31950000000001</v>
      </c>
      <c r="D36" s="292">
        <v>1.0386226851851852E-3</v>
      </c>
      <c r="E36" s="202">
        <v>130</v>
      </c>
      <c r="F36" s="202">
        <v>-4000</v>
      </c>
      <c r="G36" s="202">
        <v>-4000</v>
      </c>
      <c r="H36" s="202">
        <v>-4000</v>
      </c>
      <c r="I36" s="202">
        <v>-4000</v>
      </c>
      <c r="J36" s="202">
        <v>-4000</v>
      </c>
      <c r="K36" s="146">
        <v>135.65</v>
      </c>
      <c r="L36" s="146">
        <v>142.69999999999999</v>
      </c>
      <c r="M36" s="146">
        <v>156.80000000000001</v>
      </c>
      <c r="N36" s="146">
        <v>163.85</v>
      </c>
      <c r="O36" s="146">
        <v>177.95</v>
      </c>
      <c r="P36" s="292">
        <v>1.4029618055555557E-3</v>
      </c>
      <c r="Q36" s="202">
        <f>IF($P$5=1,DataSheet!G35,"")</f>
        <v>19</v>
      </c>
      <c r="R36" s="290">
        <f>IF($P$5=1,DataSheet!E35,"")</f>
        <v>196.51220000000001</v>
      </c>
    </row>
    <row r="37" spans="2:18">
      <c r="B37" s="202">
        <v>130</v>
      </c>
      <c r="C37" s="297">
        <v>379.70049999999998</v>
      </c>
      <c r="D37" s="292">
        <v>1.0733680555555555E-3</v>
      </c>
      <c r="E37" s="202">
        <v>130</v>
      </c>
      <c r="F37" s="202">
        <v>-4000</v>
      </c>
      <c r="G37" s="202">
        <v>-4000</v>
      </c>
      <c r="H37" s="202">
        <v>-4000</v>
      </c>
      <c r="I37" s="202">
        <v>-4000</v>
      </c>
      <c r="J37" s="202">
        <v>-4000</v>
      </c>
      <c r="K37" s="146">
        <v>135.65</v>
      </c>
      <c r="L37" s="146">
        <v>142.69999999999999</v>
      </c>
      <c r="M37" s="146">
        <v>156.80000000000001</v>
      </c>
      <c r="N37" s="146">
        <v>163.85</v>
      </c>
      <c r="O37" s="146">
        <v>177.95</v>
      </c>
      <c r="P37" s="292">
        <v>1.3993663194444448E-3</v>
      </c>
      <c r="Q37" s="202">
        <f>IF($P$5=1,DataSheet!G36,"")</f>
        <v>20</v>
      </c>
      <c r="R37" s="290">
        <f>IF($P$5=1,DataSheet!E36,"")</f>
        <v>198.0308</v>
      </c>
    </row>
    <row r="38" spans="2:18">
      <c r="B38" s="202">
        <v>130</v>
      </c>
      <c r="C38" s="297">
        <v>392.5385</v>
      </c>
      <c r="D38" s="292">
        <v>1.1092708333333334E-3</v>
      </c>
      <c r="E38" s="202">
        <v>130</v>
      </c>
      <c r="F38" s="202">
        <v>-4000</v>
      </c>
      <c r="G38" s="202">
        <v>-4000</v>
      </c>
      <c r="H38" s="202">
        <v>-4000</v>
      </c>
      <c r="I38" s="202">
        <v>-4000</v>
      </c>
      <c r="J38" s="202">
        <v>-4000</v>
      </c>
      <c r="K38" s="146">
        <v>135.65</v>
      </c>
      <c r="L38" s="146">
        <v>142.69999999999999</v>
      </c>
      <c r="M38" s="146">
        <v>156.80000000000001</v>
      </c>
      <c r="N38" s="146">
        <v>163.85</v>
      </c>
      <c r="O38" s="146">
        <v>177.95</v>
      </c>
      <c r="P38" s="292">
        <v>1.3986203703703704E-3</v>
      </c>
      <c r="Q38" s="202">
        <f>IF($P$5=1,DataSheet!G37,"")</f>
        <v>19</v>
      </c>
      <c r="R38" s="290">
        <f>IF($P$5=1,DataSheet!E37,"")</f>
        <v>198.3477</v>
      </c>
    </row>
    <row r="39" spans="2:18">
      <c r="B39" s="202">
        <v>130</v>
      </c>
      <c r="C39" s="297">
        <v>405.69150000000002</v>
      </c>
      <c r="D39" s="292">
        <v>1.1462037037037038E-3</v>
      </c>
      <c r="E39" s="202">
        <v>130</v>
      </c>
      <c r="F39" s="202">
        <v>-4000</v>
      </c>
      <c r="G39" s="202">
        <v>-4000</v>
      </c>
      <c r="H39" s="202">
        <v>-4000</v>
      </c>
      <c r="I39" s="202">
        <v>-4000</v>
      </c>
      <c r="J39" s="202">
        <v>-4000</v>
      </c>
      <c r="K39" s="146">
        <v>135.65</v>
      </c>
      <c r="L39" s="146">
        <v>142.69999999999999</v>
      </c>
      <c r="M39" s="146">
        <v>156.80000000000001</v>
      </c>
      <c r="N39" s="146">
        <v>163.85</v>
      </c>
      <c r="O39" s="146">
        <v>177.95</v>
      </c>
      <c r="P39" s="292">
        <v>1.4063900462962964E-3</v>
      </c>
      <c r="Q39" s="202">
        <f>IF($P$5=1,DataSheet!G38,"")</f>
        <v>19</v>
      </c>
      <c r="R39" s="290">
        <f>IF($P$5=1,DataSheet!E38,"")</f>
        <v>195.07859999999999</v>
      </c>
    </row>
    <row r="40" spans="2:18">
      <c r="B40" s="202">
        <v>130</v>
      </c>
      <c r="C40" s="297">
        <v>418.45949999999999</v>
      </c>
      <c r="D40" s="292">
        <v>1.182199074074074E-3</v>
      </c>
      <c r="E40" s="202">
        <v>130</v>
      </c>
      <c r="F40" s="202">
        <v>-4000</v>
      </c>
      <c r="G40" s="202">
        <v>-4000</v>
      </c>
      <c r="H40" s="202">
        <v>-4000</v>
      </c>
      <c r="I40" s="202">
        <v>-4000</v>
      </c>
      <c r="J40" s="202">
        <v>-4000</v>
      </c>
      <c r="K40" s="146">
        <v>135.65</v>
      </c>
      <c r="L40" s="146">
        <v>142.69999999999999</v>
      </c>
      <c r="M40" s="146">
        <v>156.80000000000001</v>
      </c>
      <c r="N40" s="146">
        <v>163.85</v>
      </c>
      <c r="O40" s="146">
        <v>177.95</v>
      </c>
      <c r="P40" s="292">
        <v>1.408023148148148E-3</v>
      </c>
      <c r="Q40" s="202">
        <f>IF($P$5=1,DataSheet!G39,"")</f>
        <v>19</v>
      </c>
      <c r="R40" s="290">
        <f>IF($P$5=1,DataSheet!E39,"")</f>
        <v>194.40049999999999</v>
      </c>
    </row>
    <row r="41" spans="2:18">
      <c r="B41" s="202">
        <v>131</v>
      </c>
      <c r="C41" s="297">
        <v>430.76319999999998</v>
      </c>
      <c r="D41" s="292">
        <v>1.2168287037037037E-3</v>
      </c>
      <c r="E41" s="202">
        <v>131</v>
      </c>
      <c r="F41" s="202">
        <v>-4000</v>
      </c>
      <c r="G41" s="202">
        <v>-4000</v>
      </c>
      <c r="H41" s="202">
        <v>-4000</v>
      </c>
      <c r="I41" s="202">
        <v>-4000</v>
      </c>
      <c r="J41" s="202">
        <v>-4000</v>
      </c>
      <c r="K41" s="146">
        <v>135.65</v>
      </c>
      <c r="L41" s="146">
        <v>142.69999999999999</v>
      </c>
      <c r="M41" s="146">
        <v>156.80000000000001</v>
      </c>
      <c r="N41" s="146">
        <v>163.85</v>
      </c>
      <c r="O41" s="146">
        <v>177.95</v>
      </c>
      <c r="P41" s="292">
        <v>1.4058709490740739E-3</v>
      </c>
      <c r="Q41" s="202">
        <f>IF($P$5=1,DataSheet!G40,"")</f>
        <v>20</v>
      </c>
      <c r="R41" s="290">
        <f>IF($P$5=1,DataSheet!E40,"")</f>
        <v>195.29470000000001</v>
      </c>
    </row>
    <row r="42" spans="2:18">
      <c r="B42" s="202">
        <v>131</v>
      </c>
      <c r="C42" s="297">
        <v>443.61090000000002</v>
      </c>
      <c r="D42" s="292">
        <v>1.2527199074074075E-3</v>
      </c>
      <c r="E42" s="202">
        <v>131</v>
      </c>
      <c r="F42" s="202">
        <v>-4000</v>
      </c>
      <c r="G42" s="202">
        <v>-4000</v>
      </c>
      <c r="H42" s="202">
        <v>-4000</v>
      </c>
      <c r="I42" s="202">
        <v>-4000</v>
      </c>
      <c r="J42" s="202">
        <v>-4000</v>
      </c>
      <c r="K42" s="146">
        <v>135.65</v>
      </c>
      <c r="L42" s="146">
        <v>142.69999999999999</v>
      </c>
      <c r="M42" s="146">
        <v>156.80000000000001</v>
      </c>
      <c r="N42" s="146">
        <v>163.85</v>
      </c>
      <c r="O42" s="146">
        <v>177.95</v>
      </c>
      <c r="P42" s="292">
        <v>1.4002511574074073E-3</v>
      </c>
      <c r="Q42" s="202">
        <f>IF($P$5=1,DataSheet!G41,"")</f>
        <v>20</v>
      </c>
      <c r="R42" s="290">
        <f>IF($P$5=1,DataSheet!E41,"")</f>
        <v>197.65559999999999</v>
      </c>
    </row>
    <row r="43" spans="2:18">
      <c r="B43" s="202">
        <v>132</v>
      </c>
      <c r="C43" s="297">
        <v>456.29539999999997</v>
      </c>
      <c r="D43" s="292">
        <v>1.2886342592592591E-3</v>
      </c>
      <c r="E43" s="202">
        <v>132</v>
      </c>
      <c r="F43" s="202">
        <v>-4000</v>
      </c>
      <c r="G43" s="202">
        <v>-4000</v>
      </c>
      <c r="H43" s="202">
        <v>-4000</v>
      </c>
      <c r="I43" s="202">
        <v>-4000</v>
      </c>
      <c r="J43" s="202">
        <v>-4000</v>
      </c>
      <c r="K43" s="146">
        <v>135.65</v>
      </c>
      <c r="L43" s="146">
        <v>142.69999999999999</v>
      </c>
      <c r="M43" s="146">
        <v>156.80000000000001</v>
      </c>
      <c r="N43" s="146">
        <v>163.85</v>
      </c>
      <c r="O43" s="146">
        <v>177.95</v>
      </c>
      <c r="P43" s="292">
        <v>1.414386574074074E-3</v>
      </c>
      <c r="Q43" s="202">
        <f>IF($P$5=1,DataSheet!G42,"")</f>
        <v>19</v>
      </c>
      <c r="R43" s="290">
        <f>IF($P$5=1,DataSheet!E42,"")</f>
        <v>191.7886</v>
      </c>
    </row>
    <row r="44" spans="2:18">
      <c r="B44" s="202">
        <v>132</v>
      </c>
      <c r="C44" s="297">
        <v>468.9153</v>
      </c>
      <c r="D44" s="292">
        <v>1.3244097222222223E-3</v>
      </c>
      <c r="E44" s="202">
        <v>132</v>
      </c>
      <c r="F44" s="202">
        <v>-4000</v>
      </c>
      <c r="G44" s="202">
        <v>-4000</v>
      </c>
      <c r="H44" s="202">
        <v>-4000</v>
      </c>
      <c r="I44" s="202">
        <v>-4000</v>
      </c>
      <c r="J44" s="202">
        <v>-4000</v>
      </c>
      <c r="K44" s="146">
        <v>135.65</v>
      </c>
      <c r="L44" s="146">
        <v>142.69999999999999</v>
      </c>
      <c r="M44" s="146">
        <v>156.80000000000001</v>
      </c>
      <c r="N44" s="146">
        <v>163.85</v>
      </c>
      <c r="O44" s="146">
        <v>177.95</v>
      </c>
      <c r="P44" s="292">
        <v>1.4162708333333334E-3</v>
      </c>
      <c r="Q44" s="202">
        <f>IF($P$5=1,DataSheet!G43,"")</f>
        <v>19</v>
      </c>
      <c r="R44" s="290">
        <f>IF($P$5=1,DataSheet!E43,"")</f>
        <v>191.0239</v>
      </c>
    </row>
    <row r="45" spans="2:18">
      <c r="B45" s="202">
        <v>132</v>
      </c>
      <c r="C45" s="297">
        <v>481.67869999999999</v>
      </c>
      <c r="D45" s="292">
        <v>1.3603472222222222E-3</v>
      </c>
      <c r="E45" s="202">
        <v>132</v>
      </c>
      <c r="F45" s="202">
        <v>-4000</v>
      </c>
      <c r="G45" s="202">
        <v>-4000</v>
      </c>
      <c r="H45" s="202">
        <v>-4000</v>
      </c>
      <c r="I45" s="202">
        <v>-4000</v>
      </c>
      <c r="J45" s="202">
        <v>-4000</v>
      </c>
      <c r="K45" s="146">
        <v>135.65</v>
      </c>
      <c r="L45" s="146">
        <v>142.69999999999999</v>
      </c>
      <c r="M45" s="146">
        <v>156.80000000000001</v>
      </c>
      <c r="N45" s="146">
        <v>163.85</v>
      </c>
      <c r="O45" s="146">
        <v>177.95</v>
      </c>
      <c r="P45" s="292">
        <v>1.4093003472222219E-3</v>
      </c>
      <c r="Q45" s="202">
        <f>IF($P$5=1,DataSheet!G44,"")</f>
        <v>19</v>
      </c>
      <c r="R45" s="290">
        <f>IF($P$5=1,DataSheet!E44,"")</f>
        <v>193.8725</v>
      </c>
    </row>
    <row r="46" spans="2:18">
      <c r="B46" s="202">
        <v>132</v>
      </c>
      <c r="C46" s="297">
        <v>494.04860000000002</v>
      </c>
      <c r="D46" s="292">
        <v>1.3951851851851851E-3</v>
      </c>
      <c r="E46" s="202">
        <v>132</v>
      </c>
      <c r="F46" s="202">
        <v>-4000</v>
      </c>
      <c r="G46" s="202">
        <v>-4000</v>
      </c>
      <c r="H46" s="202">
        <v>-4000</v>
      </c>
      <c r="I46" s="202">
        <v>-4000</v>
      </c>
      <c r="J46" s="202">
        <v>-4000</v>
      </c>
      <c r="K46" s="146">
        <v>135.65</v>
      </c>
      <c r="L46" s="146">
        <v>142.69999999999999</v>
      </c>
      <c r="M46" s="146">
        <v>156.80000000000001</v>
      </c>
      <c r="N46" s="146">
        <v>163.85</v>
      </c>
      <c r="O46" s="146">
        <v>177.95</v>
      </c>
      <c r="P46" s="292">
        <v>1.406804976851852E-3</v>
      </c>
      <c r="Q46" s="202">
        <f>IF($P$5=1,DataSheet!G45,"")</f>
        <v>20</v>
      </c>
      <c r="R46" s="290">
        <f>IF($P$5=1,DataSheet!E45,"")</f>
        <v>194.9058</v>
      </c>
    </row>
    <row r="47" spans="2:18">
      <c r="B47" s="202">
        <v>132</v>
      </c>
      <c r="C47" s="297">
        <v>507.02510000000001</v>
      </c>
      <c r="D47" s="292">
        <v>1.4320254629629631E-3</v>
      </c>
      <c r="E47" s="202">
        <v>132</v>
      </c>
      <c r="F47" s="202">
        <v>-4000</v>
      </c>
      <c r="G47" s="202">
        <v>-4000</v>
      </c>
      <c r="H47" s="202">
        <v>-4000</v>
      </c>
      <c r="I47" s="202">
        <v>-4000</v>
      </c>
      <c r="J47" s="202">
        <v>-4000</v>
      </c>
      <c r="K47" s="146">
        <v>135.65</v>
      </c>
      <c r="L47" s="146">
        <v>142.69999999999999</v>
      </c>
      <c r="M47" s="146">
        <v>156.80000000000001</v>
      </c>
      <c r="N47" s="146">
        <v>163.85</v>
      </c>
      <c r="O47" s="146">
        <v>177.95</v>
      </c>
      <c r="P47" s="292">
        <v>1.4206307870370371E-3</v>
      </c>
      <c r="Q47" s="202">
        <f>IF($P$5=1,DataSheet!G46,"")</f>
        <v>19</v>
      </c>
      <c r="R47" s="290">
        <f>IF($P$5=1,DataSheet!E46,"")</f>
        <v>189.2706</v>
      </c>
    </row>
    <row r="48" spans="2:18">
      <c r="B48" s="202">
        <v>132</v>
      </c>
      <c r="C48" s="297">
        <v>519.7079</v>
      </c>
      <c r="D48" s="292">
        <v>1.4680092592592592E-3</v>
      </c>
      <c r="E48" s="202">
        <v>132</v>
      </c>
      <c r="F48" s="202">
        <v>-4000</v>
      </c>
      <c r="G48" s="202">
        <v>-4000</v>
      </c>
      <c r="H48" s="202">
        <v>-4000</v>
      </c>
      <c r="I48" s="202">
        <v>-4000</v>
      </c>
      <c r="J48" s="202">
        <v>-4000</v>
      </c>
      <c r="K48" s="146">
        <v>135.65</v>
      </c>
      <c r="L48" s="146">
        <v>142.69999999999999</v>
      </c>
      <c r="M48" s="146">
        <v>156.80000000000001</v>
      </c>
      <c r="N48" s="146">
        <v>163.85</v>
      </c>
      <c r="O48" s="146">
        <v>177.95</v>
      </c>
      <c r="P48" s="292">
        <v>1.417521412037037E-3</v>
      </c>
      <c r="Q48" s="202">
        <f>IF($P$5=1,DataSheet!G47,"")</f>
        <v>19</v>
      </c>
      <c r="R48" s="290">
        <f>IF($P$5=1,DataSheet!E47,"")</f>
        <v>190.5189</v>
      </c>
    </row>
    <row r="49" spans="2:18">
      <c r="B49" s="202">
        <v>132</v>
      </c>
      <c r="C49" s="297">
        <v>532.31299999999999</v>
      </c>
      <c r="D49" s="292">
        <v>1.5037962962962963E-3</v>
      </c>
      <c r="E49" s="202">
        <v>132</v>
      </c>
      <c r="F49" s="202">
        <v>-4000</v>
      </c>
      <c r="G49" s="202">
        <v>-4000</v>
      </c>
      <c r="H49" s="202">
        <v>-4000</v>
      </c>
      <c r="I49" s="202">
        <v>-4000</v>
      </c>
      <c r="J49" s="202">
        <v>-4000</v>
      </c>
      <c r="K49" s="146">
        <v>135.65</v>
      </c>
      <c r="L49" s="146">
        <v>142.69999999999999</v>
      </c>
      <c r="M49" s="146">
        <v>156.80000000000001</v>
      </c>
      <c r="N49" s="146">
        <v>163.85</v>
      </c>
      <c r="O49" s="146">
        <v>177.95</v>
      </c>
      <c r="P49" s="292">
        <v>1.4191145833333332E-3</v>
      </c>
      <c r="Q49" s="202">
        <f>IF($P$5=1,DataSheet!G48,"")</f>
        <v>19</v>
      </c>
      <c r="R49" s="290">
        <f>IF($P$5=1,DataSheet!E48,"")</f>
        <v>189.87780000000001</v>
      </c>
    </row>
    <row r="50" spans="2:18">
      <c r="B50" s="202">
        <v>132</v>
      </c>
      <c r="C50" s="297">
        <v>544.91639999999995</v>
      </c>
      <c r="D50" s="292">
        <v>1.5396180555555556E-3</v>
      </c>
      <c r="E50" s="202">
        <v>132</v>
      </c>
      <c r="F50" s="202">
        <v>-4000</v>
      </c>
      <c r="G50" s="202">
        <v>-4000</v>
      </c>
      <c r="H50" s="202">
        <v>-4000</v>
      </c>
      <c r="I50" s="202">
        <v>-4000</v>
      </c>
      <c r="J50" s="202">
        <v>-4000</v>
      </c>
      <c r="K50" s="146">
        <v>135.65</v>
      </c>
      <c r="L50" s="146">
        <v>142.69999999999999</v>
      </c>
      <c r="M50" s="146">
        <v>156.80000000000001</v>
      </c>
      <c r="N50" s="146">
        <v>163.85</v>
      </c>
      <c r="O50" s="146">
        <v>177.95</v>
      </c>
      <c r="P50" s="292">
        <v>1.4212407407407409E-3</v>
      </c>
      <c r="Q50" s="202">
        <f>IF($P$5=1,DataSheet!G49,"")</f>
        <v>19</v>
      </c>
      <c r="R50" s="290">
        <f>IF($P$5=1,DataSheet!E49,"")</f>
        <v>189.02690000000001</v>
      </c>
    </row>
    <row r="51" spans="2:18">
      <c r="B51" s="202">
        <v>132</v>
      </c>
      <c r="C51" s="297">
        <v>557.21220000000005</v>
      </c>
      <c r="D51" s="292">
        <v>1.5743518518518517E-3</v>
      </c>
      <c r="E51" s="202">
        <v>132</v>
      </c>
      <c r="F51" s="202">
        <v>-4000</v>
      </c>
      <c r="G51" s="202">
        <v>-4000</v>
      </c>
      <c r="H51" s="202">
        <v>-4000</v>
      </c>
      <c r="I51" s="202">
        <v>-4000</v>
      </c>
      <c r="J51" s="202">
        <v>-4000</v>
      </c>
      <c r="K51" s="146">
        <v>135.65</v>
      </c>
      <c r="L51" s="146">
        <v>142.69999999999999</v>
      </c>
      <c r="M51" s="146">
        <v>156.80000000000001</v>
      </c>
      <c r="N51" s="146">
        <v>163.85</v>
      </c>
      <c r="O51" s="146">
        <v>177.95</v>
      </c>
      <c r="P51" s="292">
        <v>1.4111464120370369E-3</v>
      </c>
      <c r="Q51" s="202">
        <f>IF($P$5=1,DataSheet!G50,"")</f>
        <v>20</v>
      </c>
      <c r="R51" s="290">
        <f>IF($P$5=1,DataSheet!E50,"")</f>
        <v>193.11250000000001</v>
      </c>
    </row>
    <row r="52" spans="2:18">
      <c r="B52" s="202">
        <v>132</v>
      </c>
      <c r="C52" s="297">
        <v>569.90409999999997</v>
      </c>
      <c r="D52" s="292">
        <v>1.6103240740740739E-3</v>
      </c>
      <c r="E52" s="202">
        <v>132</v>
      </c>
      <c r="F52" s="202">
        <v>-4000</v>
      </c>
      <c r="G52" s="202">
        <v>-4000</v>
      </c>
      <c r="H52" s="202">
        <v>-4000</v>
      </c>
      <c r="I52" s="202">
        <v>-4000</v>
      </c>
      <c r="J52" s="202">
        <v>-4000</v>
      </c>
      <c r="K52" s="146">
        <v>135.65</v>
      </c>
      <c r="L52" s="146">
        <v>142.69999999999999</v>
      </c>
      <c r="M52" s="146">
        <v>156.80000000000001</v>
      </c>
      <c r="N52" s="146">
        <v>163.85</v>
      </c>
      <c r="O52" s="146">
        <v>177.95</v>
      </c>
      <c r="P52" s="292">
        <v>1.4195624999999998E-3</v>
      </c>
      <c r="Q52" s="202">
        <f>IF($P$5=1,DataSheet!G51,"")</f>
        <v>20</v>
      </c>
      <c r="R52" s="290">
        <f>IF($P$5=1,DataSheet!E51,"")</f>
        <v>189.69810000000001</v>
      </c>
    </row>
    <row r="53" spans="2:18">
      <c r="B53" s="202">
        <v>132</v>
      </c>
      <c r="C53" s="297">
        <v>582.51570000000004</v>
      </c>
      <c r="D53" s="292">
        <v>1.6462500000000001E-3</v>
      </c>
      <c r="E53" s="202">
        <v>132</v>
      </c>
      <c r="F53" s="202">
        <v>-4000</v>
      </c>
      <c r="G53" s="202">
        <v>-4000</v>
      </c>
      <c r="H53" s="202">
        <v>-4000</v>
      </c>
      <c r="I53" s="202">
        <v>-4000</v>
      </c>
      <c r="J53" s="202">
        <v>-4000</v>
      </c>
      <c r="K53" s="146">
        <v>135.65</v>
      </c>
      <c r="L53" s="146">
        <v>142.69999999999999</v>
      </c>
      <c r="M53" s="146">
        <v>156.80000000000001</v>
      </c>
      <c r="N53" s="146">
        <v>163.85</v>
      </c>
      <c r="O53" s="146">
        <v>177.95</v>
      </c>
      <c r="P53" s="292">
        <v>1.4221458333333332E-3</v>
      </c>
      <c r="Q53" s="202">
        <f>IF($P$5=1,DataSheet!G52,"")</f>
        <v>19</v>
      </c>
      <c r="R53" s="290">
        <f>IF($P$5=1,DataSheet!E52,"")</f>
        <v>188.66630000000001</v>
      </c>
    </row>
    <row r="54" spans="2:18">
      <c r="B54" s="202">
        <v>131</v>
      </c>
      <c r="C54" s="297">
        <v>595.10950000000003</v>
      </c>
      <c r="D54" s="292">
        <v>1.6821412037037037E-3</v>
      </c>
      <c r="E54" s="202">
        <v>131</v>
      </c>
      <c r="F54" s="202">
        <v>-4000</v>
      </c>
      <c r="G54" s="202">
        <v>-4000</v>
      </c>
      <c r="H54" s="202">
        <v>-4000</v>
      </c>
      <c r="I54" s="202">
        <v>-4000</v>
      </c>
      <c r="J54" s="202">
        <v>-4000</v>
      </c>
      <c r="K54" s="146">
        <v>135.65</v>
      </c>
      <c r="L54" s="146">
        <v>142.69999999999999</v>
      </c>
      <c r="M54" s="146">
        <v>156.80000000000001</v>
      </c>
      <c r="N54" s="146">
        <v>163.85</v>
      </c>
      <c r="O54" s="146">
        <v>177.95</v>
      </c>
      <c r="P54" s="292">
        <v>1.4248582175925926E-3</v>
      </c>
      <c r="Q54" s="202">
        <f>IF($P$5=1,DataSheet!G53,"")</f>
        <v>19</v>
      </c>
      <c r="R54" s="290">
        <f>IF($P$5=1,DataSheet!E53,"")</f>
        <v>187.59100000000001</v>
      </c>
    </row>
    <row r="55" spans="2:18">
      <c r="B55" s="202">
        <v>132</v>
      </c>
      <c r="C55" s="297">
        <v>607.78520000000003</v>
      </c>
      <c r="D55" s="292">
        <v>1.7179050925925927E-3</v>
      </c>
      <c r="E55" s="202">
        <v>132</v>
      </c>
      <c r="F55" s="202">
        <v>-4000</v>
      </c>
      <c r="G55" s="202">
        <v>-4000</v>
      </c>
      <c r="H55" s="202">
        <v>-4000</v>
      </c>
      <c r="I55" s="202">
        <v>-4000</v>
      </c>
      <c r="J55" s="202">
        <v>-4000</v>
      </c>
      <c r="K55" s="146">
        <v>135.65</v>
      </c>
      <c r="L55" s="146">
        <v>142.69999999999999</v>
      </c>
      <c r="M55" s="146">
        <v>156.80000000000001</v>
      </c>
      <c r="N55" s="146">
        <v>163.85</v>
      </c>
      <c r="O55" s="146">
        <v>177.95</v>
      </c>
      <c r="P55" s="292">
        <v>1.4155601851851848E-3</v>
      </c>
      <c r="Q55" s="202">
        <f>IF($P$5=1,DataSheet!G54,"")</f>
        <v>20</v>
      </c>
      <c r="R55" s="290">
        <f>IF($P$5=1,DataSheet!E54,"")</f>
        <v>191.31180000000001</v>
      </c>
    </row>
    <row r="56" spans="2:18">
      <c r="B56" s="202">
        <v>132</v>
      </c>
      <c r="C56" s="297">
        <v>620.08349999999996</v>
      </c>
      <c r="D56" s="292">
        <v>1.7526620370370369E-3</v>
      </c>
      <c r="E56" s="202">
        <v>132</v>
      </c>
      <c r="F56" s="202">
        <v>-4000</v>
      </c>
      <c r="G56" s="202">
        <v>-4000</v>
      </c>
      <c r="H56" s="202">
        <v>-4000</v>
      </c>
      <c r="I56" s="202">
        <v>-4000</v>
      </c>
      <c r="J56" s="202">
        <v>-4000</v>
      </c>
      <c r="K56" s="146">
        <v>135.65</v>
      </c>
      <c r="L56" s="146">
        <v>142.69999999999999</v>
      </c>
      <c r="M56" s="146">
        <v>156.80000000000001</v>
      </c>
      <c r="N56" s="146">
        <v>163.85</v>
      </c>
      <c r="O56" s="146">
        <v>177.95</v>
      </c>
      <c r="P56" s="292">
        <v>1.4106649305555554E-3</v>
      </c>
      <c r="Q56" s="202">
        <f>IF($P$5=1,DataSheet!G55,"")</f>
        <v>20</v>
      </c>
      <c r="R56" s="290">
        <f>IF($P$5=1,DataSheet!E55,"")</f>
        <v>193.31030000000001</v>
      </c>
    </row>
    <row r="57" spans="2:18">
      <c r="B57" s="202">
        <v>131</v>
      </c>
      <c r="C57" s="297">
        <v>632.68790000000001</v>
      </c>
      <c r="D57" s="292">
        <v>1.7885532407407407E-3</v>
      </c>
      <c r="E57" s="202">
        <v>131</v>
      </c>
      <c r="F57" s="202">
        <v>-4000</v>
      </c>
      <c r="G57" s="202">
        <v>-4000</v>
      </c>
      <c r="H57" s="202">
        <v>-4000</v>
      </c>
      <c r="I57" s="202">
        <v>-4000</v>
      </c>
      <c r="J57" s="202">
        <v>-4000</v>
      </c>
      <c r="K57" s="146">
        <v>135.65</v>
      </c>
      <c r="L57" s="146">
        <v>142.69999999999999</v>
      </c>
      <c r="M57" s="146">
        <v>156.80000000000001</v>
      </c>
      <c r="N57" s="146">
        <v>163.85</v>
      </c>
      <c r="O57" s="146">
        <v>177.95</v>
      </c>
      <c r="P57" s="292">
        <v>1.4224872685185185E-3</v>
      </c>
      <c r="Q57" s="202">
        <f>IF($P$5=1,DataSheet!G56,"")</f>
        <v>19</v>
      </c>
      <c r="R57" s="290">
        <f>IF($P$5=1,DataSheet!E56,"")</f>
        <v>188.53059999999999</v>
      </c>
    </row>
    <row r="58" spans="2:18">
      <c r="B58" s="202">
        <v>132</v>
      </c>
      <c r="C58" s="297">
        <v>645.77719999999999</v>
      </c>
      <c r="D58" s="292">
        <v>1.8256018518518519E-3</v>
      </c>
      <c r="E58" s="202">
        <v>132</v>
      </c>
      <c r="F58" s="202">
        <v>-4000</v>
      </c>
      <c r="G58" s="202">
        <v>-4000</v>
      </c>
      <c r="H58" s="202">
        <v>-4000</v>
      </c>
      <c r="I58" s="202">
        <v>-4000</v>
      </c>
      <c r="J58" s="202">
        <v>-4000</v>
      </c>
      <c r="K58" s="146">
        <v>135.65</v>
      </c>
      <c r="L58" s="146">
        <v>142.69999999999999</v>
      </c>
      <c r="M58" s="146">
        <v>156.80000000000001</v>
      </c>
      <c r="N58" s="146">
        <v>163.85</v>
      </c>
      <c r="O58" s="146">
        <v>177.95</v>
      </c>
      <c r="P58" s="292">
        <v>1.4201365740740739E-3</v>
      </c>
      <c r="Q58" s="202">
        <f>IF($P$5=1,DataSheet!G57,"")</f>
        <v>19</v>
      </c>
      <c r="R58" s="290">
        <f>IF($P$5=1,DataSheet!E57,"")</f>
        <v>189.4683</v>
      </c>
    </row>
    <row r="59" spans="2:18">
      <c r="B59" s="202">
        <v>132</v>
      </c>
      <c r="C59" s="297">
        <v>658.00789999999995</v>
      </c>
      <c r="D59" s="292">
        <v>1.8603472222222222E-3</v>
      </c>
      <c r="E59" s="202">
        <v>132</v>
      </c>
      <c r="F59" s="202">
        <v>-4000</v>
      </c>
      <c r="G59" s="202">
        <v>-4000</v>
      </c>
      <c r="H59" s="202">
        <v>-4000</v>
      </c>
      <c r="I59" s="202">
        <v>-4000</v>
      </c>
      <c r="J59" s="202">
        <v>-4000</v>
      </c>
      <c r="K59" s="146">
        <v>135.65</v>
      </c>
      <c r="L59" s="146">
        <v>142.69999999999999</v>
      </c>
      <c r="M59" s="146">
        <v>156.80000000000001</v>
      </c>
      <c r="N59" s="146">
        <v>163.85</v>
      </c>
      <c r="O59" s="146">
        <v>177.95</v>
      </c>
      <c r="P59" s="292">
        <v>1.4139924768518518E-3</v>
      </c>
      <c r="Q59" s="202">
        <f>IF($P$5=1,DataSheet!G58,"")</f>
        <v>19</v>
      </c>
      <c r="R59" s="290">
        <f>IF($P$5=1,DataSheet!E58,"")</f>
        <v>191.94890000000001</v>
      </c>
    </row>
    <row r="60" spans="2:18">
      <c r="B60" s="202">
        <v>132</v>
      </c>
      <c r="C60" s="297">
        <v>670.61509999999998</v>
      </c>
      <c r="D60" s="292">
        <v>1.8961458333333332E-3</v>
      </c>
      <c r="E60" s="202">
        <v>132</v>
      </c>
      <c r="F60" s="202">
        <v>-4000</v>
      </c>
      <c r="G60" s="202">
        <v>-4000</v>
      </c>
      <c r="H60" s="202">
        <v>-4000</v>
      </c>
      <c r="I60" s="202">
        <v>-4000</v>
      </c>
      <c r="J60" s="202">
        <v>-4000</v>
      </c>
      <c r="K60" s="146">
        <v>135.65</v>
      </c>
      <c r="L60" s="146">
        <v>142.69999999999999</v>
      </c>
      <c r="M60" s="146">
        <v>156.80000000000001</v>
      </c>
      <c r="N60" s="146">
        <v>163.85</v>
      </c>
      <c r="O60" s="146">
        <v>177.95</v>
      </c>
      <c r="P60" s="292">
        <v>1.418671875E-3</v>
      </c>
      <c r="Q60" s="202">
        <f>IF($P$5=1,DataSheet!G59,"")</f>
        <v>19</v>
      </c>
      <c r="R60" s="290">
        <f>IF($P$5=1,DataSheet!E59,"")</f>
        <v>190.0558</v>
      </c>
    </row>
    <row r="61" spans="2:18">
      <c r="B61" s="202">
        <v>132</v>
      </c>
      <c r="C61" s="297">
        <v>683.68399999999997</v>
      </c>
      <c r="D61" s="292">
        <v>1.9331365740740741E-3</v>
      </c>
      <c r="E61" s="202">
        <v>132</v>
      </c>
      <c r="F61" s="202">
        <v>-4000</v>
      </c>
      <c r="G61" s="202">
        <v>-4000</v>
      </c>
      <c r="H61" s="202">
        <v>-4000</v>
      </c>
      <c r="I61" s="202">
        <v>-4000</v>
      </c>
      <c r="J61" s="202">
        <v>-4000</v>
      </c>
      <c r="K61" s="146">
        <v>135.65</v>
      </c>
      <c r="L61" s="146">
        <v>142.69999999999999</v>
      </c>
      <c r="M61" s="146">
        <v>156.80000000000001</v>
      </c>
      <c r="N61" s="146">
        <v>163.85</v>
      </c>
      <c r="O61" s="146">
        <v>177.95</v>
      </c>
      <c r="P61" s="292">
        <v>1.4211412037037038E-3</v>
      </c>
      <c r="Q61" s="202">
        <f>IF($P$5=1,DataSheet!G60,"")</f>
        <v>19</v>
      </c>
      <c r="R61" s="290">
        <f>IF($P$5=1,DataSheet!E60,"")</f>
        <v>189.0668</v>
      </c>
    </row>
    <row r="62" spans="2:18">
      <c r="B62" s="202">
        <v>132</v>
      </c>
      <c r="C62" s="297">
        <v>695.9905</v>
      </c>
      <c r="D62" s="292">
        <v>1.9678587962962961E-3</v>
      </c>
      <c r="E62" s="202">
        <v>132</v>
      </c>
      <c r="F62" s="202">
        <v>-4000</v>
      </c>
      <c r="G62" s="202">
        <v>-4000</v>
      </c>
      <c r="H62" s="202">
        <v>-4000</v>
      </c>
      <c r="I62" s="202">
        <v>-4000</v>
      </c>
      <c r="J62" s="202">
        <v>-4000</v>
      </c>
      <c r="K62" s="146">
        <v>135.65</v>
      </c>
      <c r="L62" s="146">
        <v>142.69999999999999</v>
      </c>
      <c r="M62" s="146">
        <v>156.80000000000001</v>
      </c>
      <c r="N62" s="146">
        <v>163.85</v>
      </c>
      <c r="O62" s="146">
        <v>177.95</v>
      </c>
      <c r="P62" s="292">
        <v>1.4081903935185185E-3</v>
      </c>
      <c r="Q62" s="202">
        <f>IF($P$5=1,DataSheet!G61,"")</f>
        <v>20</v>
      </c>
      <c r="R62" s="290">
        <f>IF($P$5=1,DataSheet!E61,"")</f>
        <v>194.3312</v>
      </c>
    </row>
    <row r="63" spans="2:18">
      <c r="B63" s="202">
        <v>132</v>
      </c>
      <c r="C63" s="297">
        <v>708.29</v>
      </c>
      <c r="D63" s="292">
        <v>2.002650462962963E-3</v>
      </c>
      <c r="E63" s="202">
        <v>132</v>
      </c>
      <c r="F63" s="202">
        <v>-4000</v>
      </c>
      <c r="G63" s="202">
        <v>-4000</v>
      </c>
      <c r="H63" s="202">
        <v>-4000</v>
      </c>
      <c r="I63" s="202">
        <v>-4000</v>
      </c>
      <c r="J63" s="202">
        <v>-4000</v>
      </c>
      <c r="K63" s="146">
        <v>135.65</v>
      </c>
      <c r="L63" s="146">
        <v>142.69999999999999</v>
      </c>
      <c r="M63" s="146">
        <v>156.80000000000001</v>
      </c>
      <c r="N63" s="146">
        <v>163.85</v>
      </c>
      <c r="O63" s="146">
        <v>177.95</v>
      </c>
      <c r="P63" s="292">
        <v>1.4107783564814814E-3</v>
      </c>
      <c r="Q63" s="202">
        <f>IF($P$5=1,DataSheet!G62,"")</f>
        <v>20</v>
      </c>
      <c r="R63" s="290">
        <f>IF($P$5=1,DataSheet!E62,"")</f>
        <v>193.2638</v>
      </c>
    </row>
    <row r="64" spans="2:18">
      <c r="B64" s="202">
        <v>132</v>
      </c>
      <c r="C64" s="297">
        <v>721.44389999999999</v>
      </c>
      <c r="D64" s="292">
        <v>2.0397222222222219E-3</v>
      </c>
      <c r="E64" s="202">
        <v>132</v>
      </c>
      <c r="F64" s="202">
        <v>-4000</v>
      </c>
      <c r="G64" s="202">
        <v>-4000</v>
      </c>
      <c r="H64" s="202">
        <v>-4000</v>
      </c>
      <c r="I64" s="202">
        <v>-4000</v>
      </c>
      <c r="J64" s="202">
        <v>-4000</v>
      </c>
      <c r="K64" s="146">
        <v>135.65</v>
      </c>
      <c r="L64" s="146">
        <v>142.69999999999999</v>
      </c>
      <c r="M64" s="146">
        <v>156.80000000000001</v>
      </c>
      <c r="N64" s="146">
        <v>163.85</v>
      </c>
      <c r="O64" s="146">
        <v>177.95</v>
      </c>
      <c r="P64" s="292">
        <v>1.4159756944444445E-3</v>
      </c>
      <c r="Q64" s="202">
        <f>IF($P$5=1,DataSheet!G63,"")</f>
        <v>19</v>
      </c>
      <c r="R64" s="290">
        <f>IF($P$5=1,DataSheet!E63,"")</f>
        <v>191.14340000000001</v>
      </c>
    </row>
    <row r="65" spans="2:18">
      <c r="B65" s="202">
        <v>132</v>
      </c>
      <c r="C65" s="297">
        <v>733.67830000000004</v>
      </c>
      <c r="D65" s="292">
        <v>2.0743981481481481E-3</v>
      </c>
      <c r="E65" s="202">
        <v>132</v>
      </c>
      <c r="F65" s="202">
        <v>-4000</v>
      </c>
      <c r="G65" s="202">
        <v>-4000</v>
      </c>
      <c r="H65" s="202">
        <v>-4000</v>
      </c>
      <c r="I65" s="202">
        <v>-4000</v>
      </c>
      <c r="J65" s="202">
        <v>-4000</v>
      </c>
      <c r="K65" s="146">
        <v>135.65</v>
      </c>
      <c r="L65" s="146">
        <v>142.69999999999999</v>
      </c>
      <c r="M65" s="146">
        <v>156.80000000000001</v>
      </c>
      <c r="N65" s="146">
        <v>163.85</v>
      </c>
      <c r="O65" s="146">
        <v>177.95</v>
      </c>
      <c r="P65" s="292">
        <v>1.4136707175925927E-3</v>
      </c>
      <c r="Q65" s="202">
        <f>IF($P$5=1,DataSheet!G64,"")</f>
        <v>20</v>
      </c>
      <c r="R65" s="290">
        <f>IF($P$5=1,DataSheet!E64,"")</f>
        <v>192.07990000000001</v>
      </c>
    </row>
    <row r="66" spans="2:18">
      <c r="B66" s="202">
        <v>133</v>
      </c>
      <c r="C66" s="297">
        <v>745.98800000000006</v>
      </c>
      <c r="D66" s="292">
        <v>2.1091550925925926E-3</v>
      </c>
      <c r="E66" s="202">
        <v>133</v>
      </c>
      <c r="F66" s="202">
        <v>-4000</v>
      </c>
      <c r="G66" s="202">
        <v>-4000</v>
      </c>
      <c r="H66" s="202">
        <v>-4000</v>
      </c>
      <c r="I66" s="202">
        <v>-4000</v>
      </c>
      <c r="J66" s="202">
        <v>-4000</v>
      </c>
      <c r="K66" s="146">
        <v>135.65</v>
      </c>
      <c r="L66" s="146">
        <v>142.69999999999999</v>
      </c>
      <c r="M66" s="146">
        <v>156.80000000000001</v>
      </c>
      <c r="N66" s="146">
        <v>163.85</v>
      </c>
      <c r="O66" s="146">
        <v>177.95</v>
      </c>
      <c r="P66" s="292">
        <v>1.4141863425925925E-3</v>
      </c>
      <c r="Q66" s="202">
        <f>IF($P$5=1,DataSheet!G65,"")</f>
        <v>20</v>
      </c>
      <c r="R66" s="290">
        <f>IF($P$5=1,DataSheet!E65,"")</f>
        <v>191.8699</v>
      </c>
    </row>
    <row r="67" spans="2:18">
      <c r="B67" s="202">
        <v>133</v>
      </c>
      <c r="C67" s="297">
        <v>758.45839999999998</v>
      </c>
      <c r="D67" s="292">
        <v>2.1448842592592591E-3</v>
      </c>
      <c r="E67" s="202">
        <v>133</v>
      </c>
      <c r="F67" s="202">
        <v>-4000</v>
      </c>
      <c r="G67" s="202">
        <v>-4000</v>
      </c>
      <c r="H67" s="202">
        <v>-4000</v>
      </c>
      <c r="I67" s="202">
        <v>-4000</v>
      </c>
      <c r="J67" s="202">
        <v>-4000</v>
      </c>
      <c r="K67" s="146">
        <v>135.65</v>
      </c>
      <c r="L67" s="146">
        <v>142.69999999999999</v>
      </c>
      <c r="M67" s="146">
        <v>156.80000000000001</v>
      </c>
      <c r="N67" s="146">
        <v>163.85</v>
      </c>
      <c r="O67" s="146">
        <v>177.95</v>
      </c>
      <c r="P67" s="292">
        <v>1.4287962962962967E-3</v>
      </c>
      <c r="Q67" s="202">
        <f>IF($P$5=1,DataSheet!G66,"")</f>
        <v>19</v>
      </c>
      <c r="R67" s="290">
        <f>IF($P$5=1,DataSheet!E66,"")</f>
        <v>186.04400000000001</v>
      </c>
    </row>
    <row r="68" spans="2:18">
      <c r="B68" s="202">
        <v>133</v>
      </c>
      <c r="C68" s="297">
        <v>771.16409999999996</v>
      </c>
      <c r="D68" s="292">
        <v>2.1808796296296294E-3</v>
      </c>
      <c r="E68" s="202">
        <v>133</v>
      </c>
      <c r="F68" s="202">
        <v>-4000</v>
      </c>
      <c r="G68" s="202">
        <v>-4000</v>
      </c>
      <c r="H68" s="202">
        <v>-4000</v>
      </c>
      <c r="I68" s="202">
        <v>-4000</v>
      </c>
      <c r="J68" s="202">
        <v>-4000</v>
      </c>
      <c r="K68" s="146">
        <v>135.65</v>
      </c>
      <c r="L68" s="146">
        <v>142.69999999999999</v>
      </c>
      <c r="M68" s="146">
        <v>156.80000000000001</v>
      </c>
      <c r="N68" s="146">
        <v>163.85</v>
      </c>
      <c r="O68" s="146">
        <v>177.95</v>
      </c>
      <c r="P68" s="292">
        <v>1.4198883101851853E-3</v>
      </c>
      <c r="Q68" s="202">
        <f>IF($P$5=1,DataSheet!G67,"")</f>
        <v>20</v>
      </c>
      <c r="R68" s="290">
        <f>IF($P$5=1,DataSheet!E67,"")</f>
        <v>189.5676</v>
      </c>
    </row>
    <row r="69" spans="2:18">
      <c r="B69" s="202">
        <v>133</v>
      </c>
      <c r="C69" s="297">
        <v>783.30859999999996</v>
      </c>
      <c r="D69" s="292">
        <v>2.215439814814815E-3</v>
      </c>
      <c r="E69" s="202">
        <v>133</v>
      </c>
      <c r="F69" s="202">
        <v>-4000</v>
      </c>
      <c r="G69" s="202">
        <v>-4000</v>
      </c>
      <c r="H69" s="202">
        <v>-4000</v>
      </c>
      <c r="I69" s="202">
        <v>-4000</v>
      </c>
      <c r="J69" s="202">
        <v>-4000</v>
      </c>
      <c r="K69" s="146">
        <v>135.65</v>
      </c>
      <c r="L69" s="146">
        <v>142.69999999999999</v>
      </c>
      <c r="M69" s="146">
        <v>156.80000000000001</v>
      </c>
      <c r="N69" s="146">
        <v>163.85</v>
      </c>
      <c r="O69" s="146">
        <v>177.95</v>
      </c>
      <c r="P69" s="292">
        <v>1.4182100694444444E-3</v>
      </c>
      <c r="Q69" s="202">
        <f>IF($P$5=1,DataSheet!G68,"")</f>
        <v>20</v>
      </c>
      <c r="R69" s="290">
        <f>IF($P$5=1,DataSheet!E68,"")</f>
        <v>190.2414</v>
      </c>
    </row>
    <row r="70" spans="2:18">
      <c r="B70" s="202">
        <v>133</v>
      </c>
      <c r="C70" s="297">
        <v>796.37919999999997</v>
      </c>
      <c r="D70" s="292">
        <v>2.2526157407407408E-3</v>
      </c>
      <c r="E70" s="202">
        <v>133</v>
      </c>
      <c r="F70" s="202">
        <v>-4000</v>
      </c>
      <c r="G70" s="202">
        <v>-4000</v>
      </c>
      <c r="H70" s="202">
        <v>-4000</v>
      </c>
      <c r="I70" s="202">
        <v>-4000</v>
      </c>
      <c r="J70" s="202">
        <v>-4000</v>
      </c>
      <c r="K70" s="146">
        <v>135.65</v>
      </c>
      <c r="L70" s="146">
        <v>142.69999999999999</v>
      </c>
      <c r="M70" s="146">
        <v>156.80000000000001</v>
      </c>
      <c r="N70" s="146">
        <v>163.85</v>
      </c>
      <c r="O70" s="146">
        <v>177.95</v>
      </c>
      <c r="P70" s="292">
        <v>1.4257100694444443E-3</v>
      </c>
      <c r="Q70" s="202">
        <f>IF($P$5=1,DataSheet!G69,"")</f>
        <v>19</v>
      </c>
      <c r="R70" s="290">
        <f>IF($P$5=1,DataSheet!E69,"")</f>
        <v>187.25479999999999</v>
      </c>
    </row>
    <row r="71" spans="2:18">
      <c r="B71" s="202">
        <v>132</v>
      </c>
      <c r="C71" s="297">
        <v>808.92399999999998</v>
      </c>
      <c r="D71" s="292">
        <v>2.2884143518518518E-3</v>
      </c>
      <c r="E71" s="202">
        <v>132</v>
      </c>
      <c r="F71" s="202">
        <v>-4000</v>
      </c>
      <c r="G71" s="202">
        <v>-4000</v>
      </c>
      <c r="H71" s="202">
        <v>-4000</v>
      </c>
      <c r="I71" s="202">
        <v>-4000</v>
      </c>
      <c r="J71" s="202">
        <v>-4000</v>
      </c>
      <c r="K71" s="146">
        <v>135.65</v>
      </c>
      <c r="L71" s="146">
        <v>142.69999999999999</v>
      </c>
      <c r="M71" s="146">
        <v>156.80000000000001</v>
      </c>
      <c r="N71" s="146">
        <v>163.85</v>
      </c>
      <c r="O71" s="146">
        <v>177.95</v>
      </c>
      <c r="P71" s="292">
        <v>1.424384837962963E-3</v>
      </c>
      <c r="Q71" s="202">
        <f>IF($P$5=1,DataSheet!G70,"")</f>
        <v>19</v>
      </c>
      <c r="R71" s="290">
        <f>IF($P$5=1,DataSheet!E70,"")</f>
        <v>187.77809999999999</v>
      </c>
    </row>
    <row r="72" spans="2:18">
      <c r="B72" s="202">
        <v>132</v>
      </c>
      <c r="C72" s="297">
        <v>821.99599999999998</v>
      </c>
      <c r="D72" s="292">
        <v>2.3255439814814818E-3</v>
      </c>
      <c r="E72" s="202">
        <v>132</v>
      </c>
      <c r="F72" s="202">
        <v>-4000</v>
      </c>
      <c r="G72" s="202">
        <v>-4000</v>
      </c>
      <c r="H72" s="202">
        <v>-4000</v>
      </c>
      <c r="I72" s="202">
        <v>-4000</v>
      </c>
      <c r="J72" s="202">
        <v>-4000</v>
      </c>
      <c r="K72" s="146">
        <v>135.65</v>
      </c>
      <c r="L72" s="146">
        <v>142.69999999999999</v>
      </c>
      <c r="M72" s="146">
        <v>156.80000000000001</v>
      </c>
      <c r="N72" s="146">
        <v>163.85</v>
      </c>
      <c r="O72" s="146">
        <v>177.95</v>
      </c>
      <c r="P72" s="292">
        <v>1.4233796296296295E-3</v>
      </c>
      <c r="Q72" s="202">
        <f>IF($P$5=1,DataSheet!G71,"")</f>
        <v>19</v>
      </c>
      <c r="R72" s="290">
        <f>IF($P$5=1,DataSheet!E71,"")</f>
        <v>188.17619999999999</v>
      </c>
    </row>
    <row r="73" spans="2:18">
      <c r="B73" s="202">
        <v>132</v>
      </c>
      <c r="C73" s="297">
        <v>834.53269999999998</v>
      </c>
      <c r="D73" s="292">
        <v>2.3612962962962962E-3</v>
      </c>
      <c r="E73" s="202">
        <v>132</v>
      </c>
      <c r="F73" s="202">
        <v>-4000</v>
      </c>
      <c r="G73" s="202">
        <v>-4000</v>
      </c>
      <c r="H73" s="202">
        <v>-4000</v>
      </c>
      <c r="I73" s="202">
        <v>-4000</v>
      </c>
      <c r="J73" s="202">
        <v>-4000</v>
      </c>
      <c r="K73" s="146">
        <v>135.65</v>
      </c>
      <c r="L73" s="146">
        <v>142.69999999999999</v>
      </c>
      <c r="M73" s="146">
        <v>156.80000000000001</v>
      </c>
      <c r="N73" s="146">
        <v>163.85</v>
      </c>
      <c r="O73" s="146">
        <v>177.95</v>
      </c>
      <c r="P73" s="292">
        <v>1.4247384259259257E-3</v>
      </c>
      <c r="Q73" s="202">
        <f>IF($P$5=1,DataSheet!G72,"")</f>
        <v>19</v>
      </c>
      <c r="R73" s="290">
        <f>IF($P$5=1,DataSheet!E72,"")</f>
        <v>187.63820000000001</v>
      </c>
    </row>
    <row r="74" spans="2:18">
      <c r="B74" s="202">
        <v>132</v>
      </c>
      <c r="C74" s="297">
        <v>847.22569999999996</v>
      </c>
      <c r="D74" s="292">
        <v>2.3972800925925928E-3</v>
      </c>
      <c r="E74" s="202">
        <v>132</v>
      </c>
      <c r="F74" s="202">
        <v>-4000</v>
      </c>
      <c r="G74" s="202">
        <v>-4000</v>
      </c>
      <c r="H74" s="202">
        <v>-4000</v>
      </c>
      <c r="I74" s="202">
        <v>-4000</v>
      </c>
      <c r="J74" s="202">
        <v>-4000</v>
      </c>
      <c r="K74" s="146">
        <v>135.65</v>
      </c>
      <c r="L74" s="146">
        <v>142.69999999999999</v>
      </c>
      <c r="M74" s="146">
        <v>156.80000000000001</v>
      </c>
      <c r="N74" s="146">
        <v>163.85</v>
      </c>
      <c r="O74" s="146">
        <v>177.95</v>
      </c>
      <c r="P74" s="292">
        <v>1.4190850694444446E-3</v>
      </c>
      <c r="Q74" s="202">
        <f>IF($P$5=1,DataSheet!G73,"")</f>
        <v>19</v>
      </c>
      <c r="R74" s="290">
        <f>IF($P$5=1,DataSheet!E73,"")</f>
        <v>189.88980000000001</v>
      </c>
    </row>
    <row r="75" spans="2:18">
      <c r="B75" s="202">
        <v>132</v>
      </c>
      <c r="C75" s="297">
        <v>859.84550000000002</v>
      </c>
      <c r="D75" s="292">
        <v>2.433125E-3</v>
      </c>
      <c r="E75" s="202">
        <v>132</v>
      </c>
      <c r="F75" s="202">
        <v>-4000</v>
      </c>
      <c r="G75" s="202">
        <v>-4000</v>
      </c>
      <c r="H75" s="202">
        <v>-4000</v>
      </c>
      <c r="I75" s="202">
        <v>-4000</v>
      </c>
      <c r="J75" s="202">
        <v>-4000</v>
      </c>
      <c r="K75" s="146">
        <v>135.65</v>
      </c>
      <c r="L75" s="146">
        <v>142.69999999999999</v>
      </c>
      <c r="M75" s="146">
        <v>156.80000000000001</v>
      </c>
      <c r="N75" s="146">
        <v>163.85</v>
      </c>
      <c r="O75" s="146">
        <v>177.95</v>
      </c>
      <c r="P75" s="292">
        <v>1.4186203703703704E-3</v>
      </c>
      <c r="Q75" s="202">
        <f>IF($P$5=1,DataSheet!G74,"")</f>
        <v>19</v>
      </c>
      <c r="R75" s="290">
        <f>IF($P$5=1,DataSheet!E74,"")</f>
        <v>190.07650000000001</v>
      </c>
    </row>
    <row r="76" spans="2:18">
      <c r="B76" s="202">
        <v>133</v>
      </c>
      <c r="C76" s="297">
        <v>872.3922</v>
      </c>
      <c r="D76" s="292">
        <v>2.4690046296296296E-3</v>
      </c>
      <c r="E76" s="202">
        <v>133</v>
      </c>
      <c r="F76" s="202">
        <v>-4000</v>
      </c>
      <c r="G76" s="202">
        <v>-4000</v>
      </c>
      <c r="H76" s="202">
        <v>-4000</v>
      </c>
      <c r="I76" s="202">
        <v>-4000</v>
      </c>
      <c r="J76" s="202">
        <v>-4000</v>
      </c>
      <c r="K76" s="146">
        <v>135.65</v>
      </c>
      <c r="L76" s="146">
        <v>142.69999999999999</v>
      </c>
      <c r="M76" s="146">
        <v>156.80000000000001</v>
      </c>
      <c r="N76" s="146">
        <v>163.85</v>
      </c>
      <c r="O76" s="146">
        <v>177.95</v>
      </c>
      <c r="P76" s="292">
        <v>1.4271996527777777E-3</v>
      </c>
      <c r="Q76" s="202">
        <f>IF($P$5=1,DataSheet!G75,"")</f>
        <v>19</v>
      </c>
      <c r="R76" s="290">
        <f>IF($P$5=1,DataSheet!E75,"")</f>
        <v>186.66909999999999</v>
      </c>
    </row>
    <row r="77" spans="2:18">
      <c r="B77" s="202">
        <v>132</v>
      </c>
      <c r="C77" s="297">
        <v>885.01289999999995</v>
      </c>
      <c r="D77" s="292">
        <v>2.504803240740741E-3</v>
      </c>
      <c r="E77" s="202">
        <v>132</v>
      </c>
      <c r="F77" s="202">
        <v>-4000</v>
      </c>
      <c r="G77" s="202">
        <v>-4000</v>
      </c>
      <c r="H77" s="202">
        <v>-4000</v>
      </c>
      <c r="I77" s="202">
        <v>-4000</v>
      </c>
      <c r="J77" s="202">
        <v>-4000</v>
      </c>
      <c r="K77" s="146">
        <v>135.65</v>
      </c>
      <c r="L77" s="146">
        <v>142.69999999999999</v>
      </c>
      <c r="M77" s="146">
        <v>156.80000000000001</v>
      </c>
      <c r="N77" s="146">
        <v>163.85</v>
      </c>
      <c r="O77" s="146">
        <v>177.95</v>
      </c>
      <c r="P77" s="292">
        <v>1.4213246527777776E-3</v>
      </c>
      <c r="Q77" s="202">
        <f>IF($P$5=1,DataSheet!G76,"")</f>
        <v>20</v>
      </c>
      <c r="R77" s="290">
        <f>IF($P$5=1,DataSheet!E76,"")</f>
        <v>188.99359999999999</v>
      </c>
    </row>
    <row r="78" spans="2:18">
      <c r="B78" s="202">
        <v>132</v>
      </c>
      <c r="C78" s="297">
        <v>897.32899999999995</v>
      </c>
      <c r="D78" s="292">
        <v>2.539490740740741E-3</v>
      </c>
      <c r="E78" s="202">
        <v>132</v>
      </c>
      <c r="F78" s="202">
        <v>-4000</v>
      </c>
      <c r="G78" s="202">
        <v>-4000</v>
      </c>
      <c r="H78" s="202">
        <v>-4000</v>
      </c>
      <c r="I78" s="202">
        <v>-4000</v>
      </c>
      <c r="J78" s="202">
        <v>-4000</v>
      </c>
      <c r="K78" s="146">
        <v>135.65</v>
      </c>
      <c r="L78" s="146">
        <v>142.69999999999999</v>
      </c>
      <c r="M78" s="146">
        <v>156.80000000000001</v>
      </c>
      <c r="N78" s="146">
        <v>163.85</v>
      </c>
      <c r="O78" s="146">
        <v>177.95</v>
      </c>
      <c r="P78" s="292">
        <v>1.4055630787037036E-3</v>
      </c>
      <c r="Q78" s="202">
        <f>IF($P$5=1,DataSheet!G77,"")</f>
        <v>20</v>
      </c>
      <c r="R78" s="290">
        <f>IF($P$5=1,DataSheet!E77,"")</f>
        <v>195.42310000000001</v>
      </c>
    </row>
    <row r="79" spans="2:18">
      <c r="B79" s="202">
        <v>132</v>
      </c>
      <c r="C79" s="297">
        <v>909.95410000000004</v>
      </c>
      <c r="D79" s="292">
        <v>2.5755324074074075E-3</v>
      </c>
      <c r="E79" s="202">
        <v>132</v>
      </c>
      <c r="F79" s="202">
        <v>-4000</v>
      </c>
      <c r="G79" s="202">
        <v>-4000</v>
      </c>
      <c r="H79" s="202">
        <v>-4000</v>
      </c>
      <c r="I79" s="202">
        <v>-4000</v>
      </c>
      <c r="J79" s="202">
        <v>-4000</v>
      </c>
      <c r="K79" s="146">
        <v>135.65</v>
      </c>
      <c r="L79" s="146">
        <v>142.69999999999999</v>
      </c>
      <c r="M79" s="146">
        <v>156.80000000000001</v>
      </c>
      <c r="N79" s="146">
        <v>163.85</v>
      </c>
      <c r="O79" s="146">
        <v>177.95</v>
      </c>
      <c r="P79" s="292">
        <v>1.4261707175925924E-3</v>
      </c>
      <c r="Q79" s="202">
        <f>IF($P$5=1,DataSheet!G78,"")</f>
        <v>19</v>
      </c>
      <c r="R79" s="290">
        <f>IF($P$5=1,DataSheet!E78,"")</f>
        <v>187.0735</v>
      </c>
    </row>
    <row r="80" spans="2:18">
      <c r="B80" s="202">
        <v>132</v>
      </c>
      <c r="C80" s="297">
        <v>922.87450000000001</v>
      </c>
      <c r="D80" s="292">
        <v>2.6124884259259261E-3</v>
      </c>
      <c r="E80" s="202">
        <v>132</v>
      </c>
      <c r="F80" s="202">
        <v>-4000</v>
      </c>
      <c r="G80" s="202">
        <v>-4000</v>
      </c>
      <c r="H80" s="202">
        <v>-4000</v>
      </c>
      <c r="I80" s="202">
        <v>-4000</v>
      </c>
      <c r="J80" s="202">
        <v>-4000</v>
      </c>
      <c r="K80" s="146">
        <v>135.65</v>
      </c>
      <c r="L80" s="146">
        <v>142.69999999999999</v>
      </c>
      <c r="M80" s="146">
        <v>156.80000000000001</v>
      </c>
      <c r="N80" s="146">
        <v>163.85</v>
      </c>
      <c r="O80" s="146">
        <v>177.95</v>
      </c>
      <c r="P80" s="292">
        <v>1.4326059027777779E-3</v>
      </c>
      <c r="Q80" s="202">
        <f>IF($P$5=1,DataSheet!G79,"")</f>
        <v>19</v>
      </c>
      <c r="R80" s="290">
        <f>IF($P$5=1,DataSheet!E79,"")</f>
        <v>184.56389999999999</v>
      </c>
    </row>
    <row r="81" spans="2:18">
      <c r="B81" s="202">
        <v>131</v>
      </c>
      <c r="C81" s="297">
        <v>935.48350000000005</v>
      </c>
      <c r="D81" s="292">
        <v>2.648275462962963E-3</v>
      </c>
      <c r="E81" s="202">
        <v>131</v>
      </c>
      <c r="F81" s="202">
        <v>-4000</v>
      </c>
      <c r="G81" s="202">
        <v>-4000</v>
      </c>
      <c r="H81" s="202">
        <v>-4000</v>
      </c>
      <c r="I81" s="202">
        <v>-4000</v>
      </c>
      <c r="J81" s="202">
        <v>-4000</v>
      </c>
      <c r="K81" s="146">
        <v>135.65</v>
      </c>
      <c r="L81" s="146">
        <v>142.69999999999999</v>
      </c>
      <c r="M81" s="146">
        <v>156.80000000000001</v>
      </c>
      <c r="N81" s="146">
        <v>163.85</v>
      </c>
      <c r="O81" s="146">
        <v>177.95</v>
      </c>
      <c r="P81" s="292">
        <v>1.4189965277777777E-3</v>
      </c>
      <c r="Q81" s="202">
        <f>IF($P$5=1,DataSheet!G80,"")</f>
        <v>19</v>
      </c>
      <c r="R81" s="290">
        <f>IF($P$5=1,DataSheet!E80,"")</f>
        <v>189.92529999999999</v>
      </c>
    </row>
    <row r="82" spans="2:18">
      <c r="B82" s="202">
        <v>131</v>
      </c>
      <c r="C82" s="297">
        <v>948.1694</v>
      </c>
      <c r="D82" s="292">
        <v>2.6841666666666667E-3</v>
      </c>
      <c r="E82" s="202">
        <v>131</v>
      </c>
      <c r="F82" s="202">
        <v>-4000</v>
      </c>
      <c r="G82" s="202">
        <v>-4000</v>
      </c>
      <c r="H82" s="202">
        <v>-4000</v>
      </c>
      <c r="I82" s="202">
        <v>-4000</v>
      </c>
      <c r="J82" s="202">
        <v>-4000</v>
      </c>
      <c r="K82" s="146">
        <v>135.65</v>
      </c>
      <c r="L82" s="146">
        <v>142.69999999999999</v>
      </c>
      <c r="M82" s="146">
        <v>156.80000000000001</v>
      </c>
      <c r="N82" s="146">
        <v>163.85</v>
      </c>
      <c r="O82" s="146">
        <v>177.95</v>
      </c>
      <c r="P82" s="292">
        <v>1.4155399305555557E-3</v>
      </c>
      <c r="Q82" s="202">
        <f>IF($P$5=1,DataSheet!G81,"")</f>
        <v>19</v>
      </c>
      <c r="R82" s="290">
        <f>IF($P$5=1,DataSheet!E81,"")</f>
        <v>191.3201</v>
      </c>
    </row>
    <row r="83" spans="2:18">
      <c r="B83" s="202">
        <v>131</v>
      </c>
      <c r="C83" s="297">
        <v>961.09230000000002</v>
      </c>
      <c r="D83" s="292">
        <v>2.7212152777777777E-3</v>
      </c>
      <c r="E83" s="202">
        <v>131</v>
      </c>
      <c r="F83" s="202">
        <v>-4000</v>
      </c>
      <c r="G83" s="202">
        <v>-4000</v>
      </c>
      <c r="H83" s="202">
        <v>-4000</v>
      </c>
      <c r="I83" s="202">
        <v>-4000</v>
      </c>
      <c r="J83" s="202">
        <v>-4000</v>
      </c>
      <c r="K83" s="146">
        <v>135.65</v>
      </c>
      <c r="L83" s="146">
        <v>142.69999999999999</v>
      </c>
      <c r="M83" s="146">
        <v>156.80000000000001</v>
      </c>
      <c r="N83" s="146">
        <v>163.85</v>
      </c>
      <c r="O83" s="146">
        <v>177.95</v>
      </c>
      <c r="P83" s="292">
        <v>1.4346539351851853E-3</v>
      </c>
      <c r="Q83" s="202">
        <f>IF($P$5=1,DataSheet!G82,"")</f>
        <v>19</v>
      </c>
      <c r="R83" s="290">
        <f>IF($P$5=1,DataSheet!E82,"")</f>
        <v>183.77459999999999</v>
      </c>
    </row>
    <row r="84" spans="2:18">
      <c r="B84" s="202">
        <v>131</v>
      </c>
      <c r="C84" s="297">
        <v>973.7115</v>
      </c>
      <c r="D84" s="292">
        <v>2.7571296296296298E-3</v>
      </c>
      <c r="E84" s="202">
        <v>131</v>
      </c>
      <c r="F84" s="202">
        <v>-4000</v>
      </c>
      <c r="G84" s="202">
        <v>-4000</v>
      </c>
      <c r="H84" s="202">
        <v>-4000</v>
      </c>
      <c r="I84" s="202">
        <v>-4000</v>
      </c>
      <c r="J84" s="202">
        <v>-4000</v>
      </c>
      <c r="K84" s="146">
        <v>135.65</v>
      </c>
      <c r="L84" s="146">
        <v>142.69999999999999</v>
      </c>
      <c r="M84" s="146">
        <v>156.80000000000001</v>
      </c>
      <c r="N84" s="146">
        <v>163.85</v>
      </c>
      <c r="O84" s="146">
        <v>177.95</v>
      </c>
      <c r="P84" s="292">
        <v>1.4235972222222221E-3</v>
      </c>
      <c r="Q84" s="202">
        <f>IF($P$5=1,DataSheet!G83,"")</f>
        <v>19</v>
      </c>
      <c r="R84" s="290">
        <f>IF($P$5=1,DataSheet!E83,"")</f>
        <v>188.0898</v>
      </c>
    </row>
    <row r="85" spans="2:18">
      <c r="B85" s="202">
        <v>131</v>
      </c>
      <c r="C85" s="297">
        <v>986.33169999999996</v>
      </c>
      <c r="D85" s="292">
        <v>2.7929282407407412E-3</v>
      </c>
      <c r="E85" s="202">
        <v>131</v>
      </c>
      <c r="F85" s="202">
        <v>-4000</v>
      </c>
      <c r="G85" s="202">
        <v>-4000</v>
      </c>
      <c r="H85" s="202">
        <v>-4000</v>
      </c>
      <c r="I85" s="202">
        <v>-4000</v>
      </c>
      <c r="J85" s="202">
        <v>-4000</v>
      </c>
      <c r="K85" s="146">
        <v>135.65</v>
      </c>
      <c r="L85" s="146">
        <v>142.69999999999999</v>
      </c>
      <c r="M85" s="146">
        <v>156.80000000000001</v>
      </c>
      <c r="N85" s="146">
        <v>163.85</v>
      </c>
      <c r="O85" s="146">
        <v>177.95</v>
      </c>
      <c r="P85" s="292">
        <v>1.4157042824074074E-3</v>
      </c>
      <c r="Q85" s="202">
        <f>IF($P$5=1,DataSheet!G84,"")</f>
        <v>19</v>
      </c>
      <c r="R85" s="290">
        <f>IF($P$5=1,DataSheet!E84,"")</f>
        <v>191.2535</v>
      </c>
    </row>
    <row r="86" spans="2:18">
      <c r="B86" s="202">
        <v>131</v>
      </c>
      <c r="C86" s="297">
        <v>999.4135</v>
      </c>
      <c r="D86" s="292">
        <v>2.830138888888889E-3</v>
      </c>
      <c r="E86" s="202">
        <v>131</v>
      </c>
      <c r="F86" s="202">
        <v>-4000</v>
      </c>
      <c r="G86" s="202">
        <v>-4000</v>
      </c>
      <c r="H86" s="202">
        <v>-4000</v>
      </c>
      <c r="I86" s="202">
        <v>-4000</v>
      </c>
      <c r="J86" s="202">
        <v>-4000</v>
      </c>
      <c r="K86" s="146">
        <v>135.65</v>
      </c>
      <c r="L86" s="146">
        <v>142.69999999999999</v>
      </c>
      <c r="M86" s="146">
        <v>156.80000000000001</v>
      </c>
      <c r="N86" s="146">
        <v>163.85</v>
      </c>
      <c r="O86" s="146">
        <v>177.95</v>
      </c>
      <c r="P86" s="292">
        <v>1.4245509259259257E-3</v>
      </c>
      <c r="Q86" s="202">
        <f>IF($P$5=1,DataSheet!G85,"")</f>
        <v>19</v>
      </c>
      <c r="R86" s="290">
        <f>IF($P$5=1,DataSheet!E85,"")</f>
        <v>187.7123</v>
      </c>
    </row>
    <row r="87" spans="2:18">
      <c r="B87" s="202">
        <v>132</v>
      </c>
      <c r="C87" s="297">
        <v>1011.947</v>
      </c>
      <c r="D87" s="292">
        <v>2.8659490740740741E-3</v>
      </c>
      <c r="E87" s="202">
        <v>132</v>
      </c>
      <c r="F87" s="202">
        <v>-4000</v>
      </c>
      <c r="G87" s="202">
        <v>-4000</v>
      </c>
      <c r="H87" s="202">
        <v>-4000</v>
      </c>
      <c r="I87" s="202">
        <v>-4000</v>
      </c>
      <c r="J87" s="202">
        <v>-4000</v>
      </c>
      <c r="K87" s="146">
        <v>135.65</v>
      </c>
      <c r="L87" s="146">
        <v>142.69999999999999</v>
      </c>
      <c r="M87" s="146">
        <v>156.80000000000001</v>
      </c>
      <c r="N87" s="146">
        <v>163.85</v>
      </c>
      <c r="O87" s="146">
        <v>177.95</v>
      </c>
      <c r="P87" s="292">
        <v>1.4273234953703702E-3</v>
      </c>
      <c r="Q87" s="202">
        <f>IF($P$5=1,DataSheet!G86,"")</f>
        <v>19</v>
      </c>
      <c r="R87" s="290">
        <f>IF($P$5=1,DataSheet!E86,"")</f>
        <v>186.62049999999999</v>
      </c>
    </row>
    <row r="88" spans="2:18">
      <c r="B88" s="202">
        <v>132</v>
      </c>
      <c r="C88" s="297">
        <v>1024.1790000000001</v>
      </c>
      <c r="D88" s="292">
        <v>2.9006712962962966E-3</v>
      </c>
      <c r="E88" s="202">
        <v>132</v>
      </c>
      <c r="F88" s="202">
        <v>-4000</v>
      </c>
      <c r="G88" s="202">
        <v>-4000</v>
      </c>
      <c r="H88" s="202">
        <v>-4000</v>
      </c>
      <c r="I88" s="202">
        <v>-4000</v>
      </c>
      <c r="J88" s="202">
        <v>-4000</v>
      </c>
      <c r="K88" s="146">
        <v>135.65</v>
      </c>
      <c r="L88" s="146">
        <v>142.69999999999999</v>
      </c>
      <c r="M88" s="146">
        <v>156.80000000000001</v>
      </c>
      <c r="N88" s="146">
        <v>163.85</v>
      </c>
      <c r="O88" s="146">
        <v>177.95</v>
      </c>
      <c r="P88" s="292">
        <v>1.4170266203703706E-3</v>
      </c>
      <c r="Q88" s="202">
        <f>IF($P$5=1,DataSheet!G87,"")</f>
        <v>20</v>
      </c>
      <c r="R88" s="290">
        <f>IF($P$5=1,DataSheet!E87,"")</f>
        <v>190.71860000000001</v>
      </c>
    </row>
    <row r="89" spans="2:18">
      <c r="B89" s="202">
        <v>132</v>
      </c>
      <c r="C89" s="297">
        <v>1036.933</v>
      </c>
      <c r="D89" s="292">
        <v>2.9365740740740741E-3</v>
      </c>
      <c r="E89" s="202">
        <v>132</v>
      </c>
      <c r="F89" s="202">
        <v>-4000</v>
      </c>
      <c r="G89" s="202">
        <v>-4000</v>
      </c>
      <c r="H89" s="202">
        <v>-4000</v>
      </c>
      <c r="I89" s="202">
        <v>-4000</v>
      </c>
      <c r="J89" s="202">
        <v>-4000</v>
      </c>
      <c r="K89" s="146">
        <v>135.65</v>
      </c>
      <c r="L89" s="146">
        <v>142.69999999999999</v>
      </c>
      <c r="M89" s="146">
        <v>156.80000000000001</v>
      </c>
      <c r="N89" s="146">
        <v>163.85</v>
      </c>
      <c r="O89" s="146">
        <v>177.95</v>
      </c>
      <c r="P89" s="292">
        <v>1.410667824074074E-3</v>
      </c>
      <c r="Q89" s="202">
        <f>IF($P$5=1,DataSheet!G88,"")</f>
        <v>20</v>
      </c>
      <c r="R89" s="290">
        <f>IF($P$5=1,DataSheet!E88,"")</f>
        <v>193.3092</v>
      </c>
    </row>
    <row r="90" spans="2:18">
      <c r="B90" s="202">
        <v>132</v>
      </c>
      <c r="C90" s="297">
        <v>1049.461</v>
      </c>
      <c r="D90" s="292">
        <v>2.9723263888888889E-3</v>
      </c>
      <c r="E90" s="202">
        <v>132</v>
      </c>
      <c r="F90" s="202">
        <v>-4000</v>
      </c>
      <c r="G90" s="202">
        <v>-4000</v>
      </c>
      <c r="H90" s="202">
        <v>-4000</v>
      </c>
      <c r="I90" s="202">
        <v>-4000</v>
      </c>
      <c r="J90" s="202">
        <v>-4000</v>
      </c>
      <c r="K90" s="146">
        <v>135.65</v>
      </c>
      <c r="L90" s="146">
        <v>142.69999999999999</v>
      </c>
      <c r="M90" s="146">
        <v>156.80000000000001</v>
      </c>
      <c r="N90" s="146">
        <v>163.85</v>
      </c>
      <c r="O90" s="146">
        <v>177.95</v>
      </c>
      <c r="P90" s="292">
        <v>1.4242175925925926E-3</v>
      </c>
      <c r="Q90" s="202">
        <f>IF($P$5=1,DataSheet!G89,"")</f>
        <v>19</v>
      </c>
      <c r="R90" s="290">
        <f>IF($P$5=1,DataSheet!E89,"")</f>
        <v>187.8441</v>
      </c>
    </row>
    <row r="91" spans="2:18">
      <c r="B91" s="202">
        <v>133</v>
      </c>
      <c r="C91" s="297">
        <v>1062.1410000000001</v>
      </c>
      <c r="D91" s="292">
        <v>3.0083680555555554E-3</v>
      </c>
      <c r="E91" s="202">
        <v>133</v>
      </c>
      <c r="F91" s="202">
        <v>-4000</v>
      </c>
      <c r="G91" s="202">
        <v>-4000</v>
      </c>
      <c r="H91" s="202">
        <v>-4000</v>
      </c>
      <c r="I91" s="202">
        <v>-4000</v>
      </c>
      <c r="J91" s="202">
        <v>-4000</v>
      </c>
      <c r="K91" s="146">
        <v>135.65</v>
      </c>
      <c r="L91" s="146">
        <v>142.69999999999999</v>
      </c>
      <c r="M91" s="146">
        <v>156.80000000000001</v>
      </c>
      <c r="N91" s="146">
        <v>163.85</v>
      </c>
      <c r="O91" s="146">
        <v>177.95</v>
      </c>
      <c r="P91" s="292">
        <v>1.4251521990740741E-3</v>
      </c>
      <c r="Q91" s="202">
        <f>IF($P$5=1,DataSheet!G90,"")</f>
        <v>20</v>
      </c>
      <c r="R91" s="290">
        <f>IF($P$5=1,DataSheet!E90,"")</f>
        <v>187.47489999999999</v>
      </c>
    </row>
    <row r="92" spans="2:18">
      <c r="B92" s="202">
        <v>132</v>
      </c>
      <c r="C92" s="297">
        <v>1074.4559999999999</v>
      </c>
      <c r="D92" s="292">
        <v>3.0430671296296299E-3</v>
      </c>
      <c r="E92" s="202">
        <v>132</v>
      </c>
      <c r="F92" s="202">
        <v>-4000</v>
      </c>
      <c r="G92" s="202">
        <v>-4000</v>
      </c>
      <c r="H92" s="202">
        <v>-4000</v>
      </c>
      <c r="I92" s="202">
        <v>-4000</v>
      </c>
      <c r="J92" s="202">
        <v>-4000</v>
      </c>
      <c r="K92" s="146">
        <v>135.65</v>
      </c>
      <c r="L92" s="146">
        <v>142.69999999999999</v>
      </c>
      <c r="M92" s="146">
        <v>156.80000000000001</v>
      </c>
      <c r="N92" s="146">
        <v>163.85</v>
      </c>
      <c r="O92" s="146">
        <v>177.95</v>
      </c>
      <c r="P92" s="292">
        <v>1.4082274305555556E-3</v>
      </c>
      <c r="Q92" s="202">
        <f>IF($P$5=1,DataSheet!G91,"")</f>
        <v>20</v>
      </c>
      <c r="R92" s="290">
        <f>IF($P$5=1,DataSheet!E91,"")</f>
        <v>194.316</v>
      </c>
    </row>
    <row r="93" spans="2:18">
      <c r="B93" s="202">
        <v>132</v>
      </c>
      <c r="C93" s="297">
        <v>1087.2349999999999</v>
      </c>
      <c r="D93" s="292">
        <v>3.0789467592592591E-3</v>
      </c>
      <c r="E93" s="202">
        <v>132</v>
      </c>
      <c r="F93" s="202">
        <v>-4000</v>
      </c>
      <c r="G93" s="202">
        <v>-4000</v>
      </c>
      <c r="H93" s="202">
        <v>-4000</v>
      </c>
      <c r="I93" s="202">
        <v>-4000</v>
      </c>
      <c r="J93" s="202">
        <v>-4000</v>
      </c>
      <c r="K93" s="146">
        <v>135.65</v>
      </c>
      <c r="L93" s="146">
        <v>142.69999999999999</v>
      </c>
      <c r="M93" s="146">
        <v>156.80000000000001</v>
      </c>
      <c r="N93" s="146">
        <v>163.85</v>
      </c>
      <c r="O93" s="146">
        <v>177.95</v>
      </c>
      <c r="P93" s="292">
        <v>1.4034016203703702E-3</v>
      </c>
      <c r="Q93" s="202">
        <f>IF($P$5=1,DataSheet!G92,"")</f>
        <v>19</v>
      </c>
      <c r="R93" s="290">
        <f>IF($P$5=1,DataSheet!E92,"")</f>
        <v>196.32740000000001</v>
      </c>
    </row>
    <row r="94" spans="2:18">
      <c r="B94" s="202">
        <v>132</v>
      </c>
      <c r="C94" s="297">
        <v>1099.452</v>
      </c>
      <c r="D94" s="292">
        <v>3.1134953703703702E-3</v>
      </c>
      <c r="E94" s="202">
        <v>132</v>
      </c>
      <c r="F94" s="202">
        <v>-4000</v>
      </c>
      <c r="G94" s="202">
        <v>-4000</v>
      </c>
      <c r="H94" s="202">
        <v>-4000</v>
      </c>
      <c r="I94" s="202">
        <v>-4000</v>
      </c>
      <c r="J94" s="202">
        <v>-4000</v>
      </c>
      <c r="K94" s="146">
        <v>135.65</v>
      </c>
      <c r="L94" s="146">
        <v>142.69999999999999</v>
      </c>
      <c r="M94" s="146">
        <v>156.80000000000001</v>
      </c>
      <c r="N94" s="146">
        <v>163.85</v>
      </c>
      <c r="O94" s="146">
        <v>177.95</v>
      </c>
      <c r="P94" s="292">
        <v>1.409288773148148E-3</v>
      </c>
      <c r="Q94" s="202">
        <f>IF($P$5=1,DataSheet!G93,"")</f>
        <v>20</v>
      </c>
      <c r="R94" s="290">
        <f>IF($P$5=1,DataSheet!E93,"")</f>
        <v>193.87729999999999</v>
      </c>
    </row>
    <row r="95" spans="2:18">
      <c r="B95" s="202">
        <v>132</v>
      </c>
      <c r="C95" s="297">
        <v>1112.1469999999999</v>
      </c>
      <c r="D95" s="292">
        <v>3.1493981481481481E-3</v>
      </c>
      <c r="E95" s="202">
        <v>132</v>
      </c>
      <c r="F95" s="202">
        <v>-4000</v>
      </c>
      <c r="G95" s="202">
        <v>-4000</v>
      </c>
      <c r="H95" s="202">
        <v>-4000</v>
      </c>
      <c r="I95" s="202">
        <v>-4000</v>
      </c>
      <c r="J95" s="202">
        <v>-4000</v>
      </c>
      <c r="K95" s="146">
        <v>135.65</v>
      </c>
      <c r="L95" s="146">
        <v>142.69999999999999</v>
      </c>
      <c r="M95" s="146">
        <v>156.80000000000001</v>
      </c>
      <c r="N95" s="146">
        <v>163.85</v>
      </c>
      <c r="O95" s="146">
        <v>177.95</v>
      </c>
      <c r="P95" s="292">
        <v>1.4164184027777779E-3</v>
      </c>
      <c r="Q95" s="202">
        <f>IF($P$5=1,DataSheet!G94,"")</f>
        <v>20</v>
      </c>
      <c r="R95" s="290">
        <f>IF($P$5=1,DataSheet!E94,"")</f>
        <v>190.96430000000001</v>
      </c>
    </row>
    <row r="96" spans="2:18">
      <c r="B96" s="202">
        <v>132</v>
      </c>
      <c r="C96" s="297">
        <v>1124.3150000000001</v>
      </c>
      <c r="D96" s="292">
        <v>3.1841087962962964E-3</v>
      </c>
      <c r="E96" s="202">
        <v>132</v>
      </c>
      <c r="F96" s="202">
        <v>-4000</v>
      </c>
      <c r="G96" s="202">
        <v>-4000</v>
      </c>
      <c r="H96" s="202">
        <v>-4000</v>
      </c>
      <c r="I96" s="202">
        <v>-4000</v>
      </c>
      <c r="J96" s="202">
        <v>-4000</v>
      </c>
      <c r="K96" s="146">
        <v>135.65</v>
      </c>
      <c r="L96" s="146">
        <v>142.69999999999999</v>
      </c>
      <c r="M96" s="146">
        <v>156.80000000000001</v>
      </c>
      <c r="N96" s="146">
        <v>163.85</v>
      </c>
      <c r="O96" s="146">
        <v>177.95</v>
      </c>
      <c r="P96" s="292">
        <v>1.4223541666666666E-3</v>
      </c>
      <c r="Q96" s="202">
        <f>IF($P$5=1,DataSheet!G95,"")</f>
        <v>20</v>
      </c>
      <c r="R96" s="290">
        <f>IF($P$5=1,DataSheet!E95,"")</f>
        <v>188.58340000000001</v>
      </c>
    </row>
    <row r="97" spans="2:18">
      <c r="B97" s="202">
        <v>132</v>
      </c>
      <c r="C97" s="297">
        <v>1136.865</v>
      </c>
      <c r="D97" s="292">
        <v>3.2199652777777778E-3</v>
      </c>
      <c r="E97" s="202">
        <v>132</v>
      </c>
      <c r="F97" s="202">
        <v>-4000</v>
      </c>
      <c r="G97" s="202">
        <v>-4000</v>
      </c>
      <c r="H97" s="202">
        <v>-4000</v>
      </c>
      <c r="I97" s="202">
        <v>-4000</v>
      </c>
      <c r="J97" s="202">
        <v>-4000</v>
      </c>
      <c r="K97" s="146">
        <v>135.65</v>
      </c>
      <c r="L97" s="146">
        <v>142.69999999999999</v>
      </c>
      <c r="M97" s="146">
        <v>156.80000000000001</v>
      </c>
      <c r="N97" s="146">
        <v>163.85</v>
      </c>
      <c r="O97" s="146">
        <v>177.95</v>
      </c>
      <c r="P97" s="292">
        <v>1.4283848379629631E-3</v>
      </c>
      <c r="Q97" s="202">
        <f>IF($P$5=1,DataSheet!G96,"")</f>
        <v>19</v>
      </c>
      <c r="R97" s="290">
        <f>IF($P$5=1,DataSheet!E96,"")</f>
        <v>186.20490000000001</v>
      </c>
    </row>
    <row r="98" spans="2:18">
      <c r="B98" s="202">
        <v>132</v>
      </c>
      <c r="C98" s="297">
        <v>1149.49</v>
      </c>
      <c r="D98" s="292">
        <v>3.2558564814814815E-3</v>
      </c>
      <c r="E98" s="202">
        <v>132</v>
      </c>
      <c r="F98" s="202">
        <v>-4000</v>
      </c>
      <c r="G98" s="202">
        <v>-4000</v>
      </c>
      <c r="H98" s="202">
        <v>-4000</v>
      </c>
      <c r="I98" s="202">
        <v>-4000</v>
      </c>
      <c r="J98" s="202">
        <v>-4000</v>
      </c>
      <c r="K98" s="146">
        <v>135.65</v>
      </c>
      <c r="L98" s="146">
        <v>142.69999999999999</v>
      </c>
      <c r="M98" s="146">
        <v>156.80000000000001</v>
      </c>
      <c r="N98" s="146">
        <v>163.85</v>
      </c>
      <c r="O98" s="146">
        <v>177.95</v>
      </c>
      <c r="P98" s="292">
        <v>1.4240086805555555E-3</v>
      </c>
      <c r="Q98" s="202">
        <f>IF($P$5=1,DataSheet!G97,"")</f>
        <v>20</v>
      </c>
      <c r="R98" s="290">
        <f>IF($P$5=1,DataSheet!E97,"")</f>
        <v>187.92679999999999</v>
      </c>
    </row>
    <row r="99" spans="2:18">
      <c r="B99" s="202">
        <v>132</v>
      </c>
      <c r="C99" s="297">
        <v>1162.2619999999999</v>
      </c>
      <c r="D99" s="292">
        <v>3.2917592592592595E-3</v>
      </c>
      <c r="E99" s="202">
        <v>132</v>
      </c>
      <c r="F99" s="202">
        <v>-4000</v>
      </c>
      <c r="G99" s="202">
        <v>-4000</v>
      </c>
      <c r="H99" s="202">
        <v>-4000</v>
      </c>
      <c r="I99" s="202">
        <v>-4000</v>
      </c>
      <c r="J99" s="202">
        <v>-4000</v>
      </c>
      <c r="K99" s="146">
        <v>135.65</v>
      </c>
      <c r="L99" s="146">
        <v>142.69999999999999</v>
      </c>
      <c r="M99" s="146">
        <v>156.80000000000001</v>
      </c>
      <c r="N99" s="146">
        <v>163.85</v>
      </c>
      <c r="O99" s="146">
        <v>177.95</v>
      </c>
      <c r="P99" s="292">
        <v>1.4095283564814814E-3</v>
      </c>
      <c r="Q99" s="202">
        <f>IF($P$5=1,DataSheet!G98,"")</f>
        <v>20</v>
      </c>
      <c r="R99" s="290">
        <f>IF($P$5=1,DataSheet!E98,"")</f>
        <v>193.7784</v>
      </c>
    </row>
    <row r="100" spans="2:18">
      <c r="B100" s="202">
        <v>133</v>
      </c>
      <c r="C100" s="297">
        <v>1174.577</v>
      </c>
      <c r="D100" s="292">
        <v>3.3264930555555552E-3</v>
      </c>
      <c r="E100" s="202">
        <v>133</v>
      </c>
      <c r="F100" s="202">
        <v>-4000</v>
      </c>
      <c r="G100" s="202">
        <v>-4000</v>
      </c>
      <c r="H100" s="202">
        <v>-4000</v>
      </c>
      <c r="I100" s="202">
        <v>-4000</v>
      </c>
      <c r="J100" s="202">
        <v>-4000</v>
      </c>
      <c r="K100" s="146">
        <v>135.65</v>
      </c>
      <c r="L100" s="146">
        <v>142.69999999999999</v>
      </c>
      <c r="M100" s="146">
        <v>156.80000000000001</v>
      </c>
      <c r="N100" s="146">
        <v>163.85</v>
      </c>
      <c r="O100" s="146">
        <v>177.95</v>
      </c>
      <c r="P100" s="292">
        <v>1.406342013888889E-3</v>
      </c>
      <c r="Q100" s="202">
        <f>IF($P$5=1,DataSheet!G99,"")</f>
        <v>20</v>
      </c>
      <c r="R100" s="290">
        <f>IF($P$5=1,DataSheet!E99,"")</f>
        <v>195.0984</v>
      </c>
    </row>
    <row r="101" spans="2:18">
      <c r="B101" s="202">
        <v>133</v>
      </c>
      <c r="C101" s="297">
        <v>1187.2739999999999</v>
      </c>
      <c r="D101" s="292">
        <v>3.3623611111111111E-3</v>
      </c>
      <c r="E101" s="202">
        <v>133</v>
      </c>
      <c r="F101" s="202">
        <v>-4000</v>
      </c>
      <c r="G101" s="202">
        <v>-4000</v>
      </c>
      <c r="H101" s="202">
        <v>-4000</v>
      </c>
      <c r="I101" s="202">
        <v>-4000</v>
      </c>
      <c r="J101" s="202">
        <v>-4000</v>
      </c>
      <c r="K101" s="146">
        <v>135.65</v>
      </c>
      <c r="L101" s="146">
        <v>142.69999999999999</v>
      </c>
      <c r="M101" s="146">
        <v>156.80000000000001</v>
      </c>
      <c r="N101" s="146">
        <v>163.85</v>
      </c>
      <c r="O101" s="146">
        <v>177.95</v>
      </c>
      <c r="P101" s="292">
        <v>1.4124108796296298E-3</v>
      </c>
      <c r="Q101" s="202">
        <f>IF($P$5=1,DataSheet!G100,"")</f>
        <v>19</v>
      </c>
      <c r="R101" s="290">
        <f>IF($P$5=1,DataSheet!E100,"")</f>
        <v>192.5943</v>
      </c>
    </row>
    <row r="102" spans="2:18">
      <c r="B102" s="202">
        <v>133</v>
      </c>
      <c r="C102" s="297">
        <v>1199.9749999999999</v>
      </c>
      <c r="D102" s="292">
        <v>3.3981828703703704E-3</v>
      </c>
      <c r="E102" s="202">
        <v>133</v>
      </c>
      <c r="F102" s="202">
        <v>-4000</v>
      </c>
      <c r="G102" s="202">
        <v>-4000</v>
      </c>
      <c r="H102" s="202">
        <v>-4000</v>
      </c>
      <c r="I102" s="202">
        <v>-4000</v>
      </c>
      <c r="J102" s="202">
        <v>-4000</v>
      </c>
      <c r="K102" s="146">
        <v>135.65</v>
      </c>
      <c r="L102" s="146">
        <v>142.69999999999999</v>
      </c>
      <c r="M102" s="146">
        <v>156.80000000000001</v>
      </c>
      <c r="N102" s="146">
        <v>163.85</v>
      </c>
      <c r="O102" s="146">
        <v>177.95</v>
      </c>
      <c r="P102" s="292">
        <v>1.412898726851852E-3</v>
      </c>
      <c r="Q102" s="202">
        <f>IF($P$5=1,DataSheet!G101,"")</f>
        <v>20</v>
      </c>
      <c r="R102" s="290">
        <f>IF($P$5=1,DataSheet!E101,"")</f>
        <v>192.39490000000001</v>
      </c>
    </row>
    <row r="103" spans="2:18">
      <c r="B103" s="202">
        <v>133</v>
      </c>
      <c r="C103" s="297">
        <v>1212.672</v>
      </c>
      <c r="D103" s="292">
        <v>3.4342129629629631E-3</v>
      </c>
      <c r="E103" s="202">
        <v>133</v>
      </c>
      <c r="F103" s="202">
        <v>-4000</v>
      </c>
      <c r="G103" s="202">
        <v>-4000</v>
      </c>
      <c r="H103" s="202">
        <v>-4000</v>
      </c>
      <c r="I103" s="202">
        <v>-4000</v>
      </c>
      <c r="J103" s="202">
        <v>-4000</v>
      </c>
      <c r="K103" s="146">
        <v>135.65</v>
      </c>
      <c r="L103" s="146">
        <v>142.69999999999999</v>
      </c>
      <c r="M103" s="146">
        <v>156.80000000000001</v>
      </c>
      <c r="N103" s="146">
        <v>163.85</v>
      </c>
      <c r="O103" s="146">
        <v>177.95</v>
      </c>
      <c r="P103" s="292">
        <v>1.4149716435185183E-3</v>
      </c>
      <c r="Q103" s="202">
        <f>IF($P$5=1,DataSheet!G102,"")</f>
        <v>19</v>
      </c>
      <c r="R103" s="290">
        <f>IF($P$5=1,DataSheet!E102,"")</f>
        <v>191.5506</v>
      </c>
    </row>
    <row r="104" spans="2:18">
      <c r="B104" s="202">
        <v>133</v>
      </c>
      <c r="C104" s="297">
        <v>1225.5899999999999</v>
      </c>
      <c r="D104" s="292">
        <v>3.471041666666667E-3</v>
      </c>
      <c r="E104" s="202">
        <v>133</v>
      </c>
      <c r="F104" s="202">
        <v>-4000</v>
      </c>
      <c r="G104" s="202">
        <v>-4000</v>
      </c>
      <c r="H104" s="202">
        <v>-4000</v>
      </c>
      <c r="I104" s="202">
        <v>-4000</v>
      </c>
      <c r="J104" s="202">
        <v>-4000</v>
      </c>
      <c r="K104" s="146">
        <v>135.65</v>
      </c>
      <c r="L104" s="146">
        <v>142.69999999999999</v>
      </c>
      <c r="M104" s="146">
        <v>156.80000000000001</v>
      </c>
      <c r="N104" s="146">
        <v>163.85</v>
      </c>
      <c r="O104" s="146">
        <v>177.95</v>
      </c>
      <c r="P104" s="292">
        <v>1.4265659722222223E-3</v>
      </c>
      <c r="Q104" s="202">
        <f>IF($P$5=1,DataSheet!G103,"")</f>
        <v>19</v>
      </c>
      <c r="R104" s="290">
        <f>IF($P$5=1,DataSheet!E103,"")</f>
        <v>186.91810000000001</v>
      </c>
    </row>
    <row r="105" spans="2:18">
      <c r="B105" s="202">
        <v>132</v>
      </c>
      <c r="C105" s="297">
        <v>1238.2190000000001</v>
      </c>
      <c r="D105" s="292">
        <v>3.5070486111111114E-3</v>
      </c>
      <c r="E105" s="202">
        <v>132</v>
      </c>
      <c r="F105" s="202">
        <v>-4000</v>
      </c>
      <c r="G105" s="202">
        <v>-4000</v>
      </c>
      <c r="H105" s="202">
        <v>-4000</v>
      </c>
      <c r="I105" s="202">
        <v>-4000</v>
      </c>
      <c r="J105" s="202">
        <v>-4000</v>
      </c>
      <c r="K105" s="146">
        <v>135.65</v>
      </c>
      <c r="L105" s="146">
        <v>142.69999999999999</v>
      </c>
      <c r="M105" s="146">
        <v>156.80000000000001</v>
      </c>
      <c r="N105" s="146">
        <v>163.85</v>
      </c>
      <c r="O105" s="146">
        <v>177.95</v>
      </c>
      <c r="P105" s="292">
        <v>1.4281331018518521E-3</v>
      </c>
      <c r="Q105" s="202">
        <f>IF($P$5=1,DataSheet!G104,"")</f>
        <v>19</v>
      </c>
      <c r="R105" s="290">
        <f>IF($P$5=1,DataSheet!E104,"")</f>
        <v>186.30340000000001</v>
      </c>
    </row>
    <row r="106" spans="2:18">
      <c r="B106" s="202">
        <v>132</v>
      </c>
      <c r="C106" s="297">
        <v>1250.7739999999999</v>
      </c>
      <c r="D106" s="292">
        <v>3.5428819444444444E-3</v>
      </c>
      <c r="E106" s="202">
        <v>132</v>
      </c>
      <c r="F106" s="202">
        <v>-4000</v>
      </c>
      <c r="G106" s="202">
        <v>-4000</v>
      </c>
      <c r="H106" s="202">
        <v>-4000</v>
      </c>
      <c r="I106" s="202">
        <v>-4000</v>
      </c>
      <c r="J106" s="202">
        <v>-4000</v>
      </c>
      <c r="K106" s="146">
        <v>135.65</v>
      </c>
      <c r="L106" s="146">
        <v>142.69999999999999</v>
      </c>
      <c r="M106" s="146">
        <v>156.80000000000001</v>
      </c>
      <c r="N106" s="146">
        <v>163.85</v>
      </c>
      <c r="O106" s="146">
        <v>177.95</v>
      </c>
      <c r="P106" s="292">
        <v>1.4260636574074074E-3</v>
      </c>
      <c r="Q106" s="202">
        <f>IF($P$5=1,DataSheet!G105,"")</f>
        <v>19</v>
      </c>
      <c r="R106" s="290">
        <f>IF($P$5=1,DataSheet!E105,"")</f>
        <v>187.1155</v>
      </c>
    </row>
    <row r="107" spans="2:18">
      <c r="B107" s="202">
        <v>133</v>
      </c>
      <c r="C107" s="297">
        <v>1263.395</v>
      </c>
      <c r="D107" s="292">
        <v>3.578726851851852E-3</v>
      </c>
      <c r="E107" s="202">
        <v>133</v>
      </c>
      <c r="F107" s="202">
        <v>-4000</v>
      </c>
      <c r="G107" s="202">
        <v>-4000</v>
      </c>
      <c r="H107" s="202">
        <v>-4000</v>
      </c>
      <c r="I107" s="202">
        <v>-4000</v>
      </c>
      <c r="J107" s="202">
        <v>-4000</v>
      </c>
      <c r="K107" s="146">
        <v>135.65</v>
      </c>
      <c r="L107" s="146">
        <v>142.69999999999999</v>
      </c>
      <c r="M107" s="146">
        <v>156.80000000000001</v>
      </c>
      <c r="N107" s="146">
        <v>163.85</v>
      </c>
      <c r="O107" s="146">
        <v>177.95</v>
      </c>
      <c r="P107" s="292">
        <v>1.4212158564814814E-3</v>
      </c>
      <c r="Q107" s="202">
        <f>IF($P$5=1,DataSheet!G106,"")</f>
        <v>19</v>
      </c>
      <c r="R107" s="290">
        <f>IF($P$5=1,DataSheet!E106,"")</f>
        <v>189.03700000000001</v>
      </c>
    </row>
    <row r="108" spans="2:18">
      <c r="B108" s="202">
        <v>133</v>
      </c>
      <c r="C108" s="297">
        <v>1276.011</v>
      </c>
      <c r="D108" s="292">
        <v>3.6146064814814821E-3</v>
      </c>
      <c r="E108" s="202">
        <v>133</v>
      </c>
      <c r="F108" s="202">
        <v>-4000</v>
      </c>
      <c r="G108" s="202">
        <v>-4000</v>
      </c>
      <c r="H108" s="202">
        <v>-4000</v>
      </c>
      <c r="I108" s="202">
        <v>-4000</v>
      </c>
      <c r="J108" s="202">
        <v>-4000</v>
      </c>
      <c r="K108" s="146">
        <v>135.65</v>
      </c>
      <c r="L108" s="146">
        <v>142.69999999999999</v>
      </c>
      <c r="M108" s="146">
        <v>156.80000000000001</v>
      </c>
      <c r="N108" s="146">
        <v>163.85</v>
      </c>
      <c r="O108" s="146">
        <v>177.95</v>
      </c>
      <c r="P108" s="292">
        <v>1.4225954861111112E-3</v>
      </c>
      <c r="Q108" s="202">
        <f>IF($P$5=1,DataSheet!G107,"")</f>
        <v>19</v>
      </c>
      <c r="R108" s="290">
        <f>IF($P$5=1,DataSheet!E107,"")</f>
        <v>188.48750000000001</v>
      </c>
    </row>
    <row r="109" spans="2:18">
      <c r="B109" s="202">
        <v>133</v>
      </c>
      <c r="C109" s="297">
        <v>1288.56</v>
      </c>
      <c r="D109" s="292">
        <v>3.6505671296296299E-3</v>
      </c>
      <c r="E109" s="202">
        <v>133</v>
      </c>
      <c r="F109" s="202">
        <v>-4000</v>
      </c>
      <c r="G109" s="202">
        <v>-4000</v>
      </c>
      <c r="H109" s="202">
        <v>-4000</v>
      </c>
      <c r="I109" s="202">
        <v>-4000</v>
      </c>
      <c r="J109" s="202">
        <v>-4000</v>
      </c>
      <c r="K109" s="146">
        <v>135.65</v>
      </c>
      <c r="L109" s="146">
        <v>142.69999999999999</v>
      </c>
      <c r="M109" s="146">
        <v>156.80000000000001</v>
      </c>
      <c r="N109" s="146">
        <v>163.85</v>
      </c>
      <c r="O109" s="146">
        <v>177.95</v>
      </c>
      <c r="P109" s="292">
        <v>1.4292146990740743E-3</v>
      </c>
      <c r="Q109" s="202">
        <f>IF($P$5=1,DataSheet!G108,"")</f>
        <v>19</v>
      </c>
      <c r="R109" s="290">
        <f>IF($P$5=1,DataSheet!E108,"")</f>
        <v>185.88069999999999</v>
      </c>
    </row>
    <row r="110" spans="2:18">
      <c r="B110" s="202">
        <v>133</v>
      </c>
      <c r="C110" s="297">
        <v>1301.049</v>
      </c>
      <c r="D110" s="292">
        <v>3.6863078703703706E-3</v>
      </c>
      <c r="E110" s="202">
        <v>133</v>
      </c>
      <c r="F110" s="202">
        <v>-4000</v>
      </c>
      <c r="G110" s="202">
        <v>-4000</v>
      </c>
      <c r="H110" s="202">
        <v>-4000</v>
      </c>
      <c r="I110" s="202">
        <v>-4000</v>
      </c>
      <c r="J110" s="202">
        <v>-4000</v>
      </c>
      <c r="K110" s="146">
        <v>135.65</v>
      </c>
      <c r="L110" s="146">
        <v>142.69999999999999</v>
      </c>
      <c r="M110" s="146">
        <v>156.80000000000001</v>
      </c>
      <c r="N110" s="146">
        <v>163.85</v>
      </c>
      <c r="O110" s="146">
        <v>177.95</v>
      </c>
      <c r="P110" s="292">
        <v>1.4310549768518515E-3</v>
      </c>
      <c r="Q110" s="202">
        <f>IF($P$5=1,DataSheet!G109,"")</f>
        <v>19</v>
      </c>
      <c r="R110" s="290">
        <f>IF($P$5=1,DataSheet!E109,"")</f>
        <v>185.16460000000001</v>
      </c>
    </row>
    <row r="111" spans="2:18">
      <c r="B111" s="202">
        <v>133</v>
      </c>
      <c r="C111" s="297">
        <v>1313.61</v>
      </c>
      <c r="D111" s="292">
        <v>3.722280092592593E-3</v>
      </c>
      <c r="E111" s="202">
        <v>133</v>
      </c>
      <c r="F111" s="202">
        <v>-4000</v>
      </c>
      <c r="G111" s="202">
        <v>-4000</v>
      </c>
      <c r="H111" s="202">
        <v>-4000</v>
      </c>
      <c r="I111" s="202">
        <v>-4000</v>
      </c>
      <c r="J111" s="202">
        <v>-4000</v>
      </c>
      <c r="K111" s="146">
        <v>135.65</v>
      </c>
      <c r="L111" s="146">
        <v>142.69999999999999</v>
      </c>
      <c r="M111" s="146">
        <v>156.80000000000001</v>
      </c>
      <c r="N111" s="146">
        <v>163.85</v>
      </c>
      <c r="O111" s="146">
        <v>177.95</v>
      </c>
      <c r="P111" s="292">
        <v>1.4305931712962963E-3</v>
      </c>
      <c r="Q111" s="202">
        <f>IF($P$5=1,DataSheet!G110,"")</f>
        <v>19</v>
      </c>
      <c r="R111" s="290">
        <f>IF($P$5=1,DataSheet!E110,"")</f>
        <v>185.34399999999999</v>
      </c>
    </row>
    <row r="112" spans="2:18">
      <c r="B112" s="202">
        <v>133</v>
      </c>
      <c r="C112" s="297">
        <v>1325.9290000000001</v>
      </c>
      <c r="D112" s="292">
        <v>3.7570833333333332E-3</v>
      </c>
      <c r="E112" s="202">
        <v>133</v>
      </c>
      <c r="F112" s="202">
        <v>-4000</v>
      </c>
      <c r="G112" s="202">
        <v>-4000</v>
      </c>
      <c r="H112" s="202">
        <v>-4000</v>
      </c>
      <c r="I112" s="202">
        <v>-4000</v>
      </c>
      <c r="J112" s="202">
        <v>-4000</v>
      </c>
      <c r="K112" s="146">
        <v>135.65</v>
      </c>
      <c r="L112" s="146">
        <v>142.69999999999999</v>
      </c>
      <c r="M112" s="146">
        <v>156.80000000000001</v>
      </c>
      <c r="N112" s="146">
        <v>163.85</v>
      </c>
      <c r="O112" s="146">
        <v>177.95</v>
      </c>
      <c r="P112" s="292">
        <v>1.4112384259259258E-3</v>
      </c>
      <c r="Q112" s="202">
        <f>IF($P$5=1,DataSheet!G111,"")</f>
        <v>20</v>
      </c>
      <c r="R112" s="290">
        <f>IF($P$5=1,DataSheet!E111,"")</f>
        <v>193.07480000000001</v>
      </c>
    </row>
    <row r="113" spans="2:18">
      <c r="B113" s="202">
        <v>133</v>
      </c>
      <c r="C113" s="297">
        <v>1338.94</v>
      </c>
      <c r="D113" s="292">
        <v>3.7939004629629629E-3</v>
      </c>
      <c r="E113" s="202">
        <v>133</v>
      </c>
      <c r="F113" s="202">
        <v>-4000</v>
      </c>
      <c r="G113" s="202">
        <v>-4000</v>
      </c>
      <c r="H113" s="202">
        <v>-4000</v>
      </c>
      <c r="I113" s="202">
        <v>-4000</v>
      </c>
      <c r="J113" s="202">
        <v>-4000</v>
      </c>
      <c r="K113" s="146">
        <v>135.65</v>
      </c>
      <c r="L113" s="146">
        <v>142.69999999999999</v>
      </c>
      <c r="M113" s="146">
        <v>156.80000000000001</v>
      </c>
      <c r="N113" s="146">
        <v>163.85</v>
      </c>
      <c r="O113" s="146">
        <v>177.95</v>
      </c>
      <c r="P113" s="292">
        <v>1.4163148148148147E-3</v>
      </c>
      <c r="Q113" s="202">
        <f>IF($P$5=1,DataSheet!G112,"")</f>
        <v>19</v>
      </c>
      <c r="R113" s="290">
        <f>IF($P$5=1,DataSheet!E112,"")</f>
        <v>191.00620000000001</v>
      </c>
    </row>
    <row r="114" spans="2:18">
      <c r="B114" s="202">
        <v>133</v>
      </c>
      <c r="C114" s="297">
        <v>1352.261</v>
      </c>
      <c r="D114" s="292">
        <v>3.8322106481481484E-3</v>
      </c>
      <c r="E114" s="202">
        <v>133</v>
      </c>
      <c r="F114" s="202">
        <v>-4000</v>
      </c>
      <c r="G114" s="202">
        <v>-4000</v>
      </c>
      <c r="H114" s="202">
        <v>-4000</v>
      </c>
      <c r="I114" s="202">
        <v>-4000</v>
      </c>
      <c r="J114" s="202">
        <v>-4000</v>
      </c>
      <c r="K114" s="146">
        <v>135.65</v>
      </c>
      <c r="L114" s="146">
        <v>142.69999999999999</v>
      </c>
      <c r="M114" s="146">
        <v>156.80000000000001</v>
      </c>
      <c r="N114" s="146">
        <v>163.85</v>
      </c>
      <c r="O114" s="146">
        <v>177.95</v>
      </c>
      <c r="P114" s="292">
        <v>1.4376776620370372E-3</v>
      </c>
      <c r="Q114" s="202">
        <f>IF($P$5=1,DataSheet!G113,"")</f>
        <v>18</v>
      </c>
      <c r="R114" s="290">
        <f>IF($P$5=1,DataSheet!E113,"")</f>
        <v>182.6174</v>
      </c>
    </row>
    <row r="115" spans="2:18">
      <c r="B115" s="202">
        <v>133</v>
      </c>
      <c r="C115" s="297">
        <v>1364.8119999999999</v>
      </c>
      <c r="D115" s="292">
        <v>3.8680671296296297E-3</v>
      </c>
      <c r="E115" s="202">
        <v>133</v>
      </c>
      <c r="F115" s="202">
        <v>-4000</v>
      </c>
      <c r="G115" s="202">
        <v>-4000</v>
      </c>
      <c r="H115" s="202">
        <v>-4000</v>
      </c>
      <c r="I115" s="202">
        <v>-4000</v>
      </c>
      <c r="J115" s="202">
        <v>-4000</v>
      </c>
      <c r="K115" s="146">
        <v>135.65</v>
      </c>
      <c r="L115" s="146">
        <v>142.69999999999999</v>
      </c>
      <c r="M115" s="146">
        <v>156.80000000000001</v>
      </c>
      <c r="N115" s="146">
        <v>163.85</v>
      </c>
      <c r="O115" s="146">
        <v>177.95</v>
      </c>
      <c r="P115" s="292">
        <v>1.4283807870370368E-3</v>
      </c>
      <c r="Q115" s="202">
        <f>IF($P$5=1,DataSheet!G114,"")</f>
        <v>19</v>
      </c>
      <c r="R115" s="290">
        <f>IF($P$5=1,DataSheet!E114,"")</f>
        <v>186.20650000000001</v>
      </c>
    </row>
    <row r="116" spans="2:18">
      <c r="B116" s="202">
        <v>132</v>
      </c>
      <c r="C116" s="297">
        <v>1377.8230000000001</v>
      </c>
      <c r="D116" s="292">
        <v>3.9050925925925924E-3</v>
      </c>
      <c r="E116" s="202">
        <v>132</v>
      </c>
      <c r="F116" s="202">
        <v>-4000</v>
      </c>
      <c r="G116" s="202">
        <v>-4000</v>
      </c>
      <c r="H116" s="202">
        <v>-4000</v>
      </c>
      <c r="I116" s="202">
        <v>-4000</v>
      </c>
      <c r="J116" s="202">
        <v>-4000</v>
      </c>
      <c r="K116" s="146">
        <v>135.65</v>
      </c>
      <c r="L116" s="146">
        <v>142.69999999999999</v>
      </c>
      <c r="M116" s="146">
        <v>156.80000000000001</v>
      </c>
      <c r="N116" s="146">
        <v>163.85</v>
      </c>
      <c r="O116" s="146">
        <v>177.95</v>
      </c>
      <c r="P116" s="292">
        <v>1.4254652777777779E-3</v>
      </c>
      <c r="Q116" s="202">
        <f>IF($P$5=1,DataSheet!G115,"")</f>
        <v>19</v>
      </c>
      <c r="R116" s="290">
        <f>IF($P$5=1,DataSheet!E115,"")</f>
        <v>187.35130000000001</v>
      </c>
    </row>
    <row r="117" spans="2:18">
      <c r="B117" s="202">
        <v>132</v>
      </c>
      <c r="C117" s="297">
        <v>1390.452</v>
      </c>
      <c r="D117" s="292">
        <v>3.9409606481481483E-3</v>
      </c>
      <c r="E117" s="202">
        <v>132</v>
      </c>
      <c r="F117" s="202">
        <v>-4000</v>
      </c>
      <c r="G117" s="202">
        <v>-4000</v>
      </c>
      <c r="H117" s="202">
        <v>-4000</v>
      </c>
      <c r="I117" s="202">
        <v>-4000</v>
      </c>
      <c r="J117" s="202">
        <v>-4000</v>
      </c>
      <c r="K117" s="146">
        <v>135.65</v>
      </c>
      <c r="L117" s="146">
        <v>142.69999999999999</v>
      </c>
      <c r="M117" s="146">
        <v>156.80000000000001</v>
      </c>
      <c r="N117" s="146">
        <v>163.85</v>
      </c>
      <c r="O117" s="146">
        <v>177.95</v>
      </c>
      <c r="P117" s="292">
        <v>1.4219988425925925E-3</v>
      </c>
      <c r="Q117" s="202">
        <f>IF($P$5=1,DataSheet!G116,"")</f>
        <v>20</v>
      </c>
      <c r="R117" s="290">
        <f>IF($P$5=1,DataSheet!E116,"")</f>
        <v>188.72479999999999</v>
      </c>
    </row>
    <row r="118" spans="2:18">
      <c r="B118" s="202">
        <v>132</v>
      </c>
      <c r="C118" s="297">
        <v>1403.0050000000001</v>
      </c>
      <c r="D118" s="292">
        <v>3.9768865740740737E-3</v>
      </c>
      <c r="E118" s="202">
        <v>132</v>
      </c>
      <c r="F118" s="202">
        <v>-4000</v>
      </c>
      <c r="G118" s="202">
        <v>-4000</v>
      </c>
      <c r="H118" s="202">
        <v>-4000</v>
      </c>
      <c r="I118" s="202">
        <v>-4000</v>
      </c>
      <c r="J118" s="202">
        <v>-4000</v>
      </c>
      <c r="K118" s="146">
        <v>135.65</v>
      </c>
      <c r="L118" s="146">
        <v>142.69999999999999</v>
      </c>
      <c r="M118" s="146">
        <v>156.80000000000001</v>
      </c>
      <c r="N118" s="146">
        <v>163.85</v>
      </c>
      <c r="O118" s="146">
        <v>177.95</v>
      </c>
      <c r="P118" s="292">
        <v>1.4301018518518519E-3</v>
      </c>
      <c r="Q118" s="202">
        <f>IF($P$5=1,DataSheet!G117,"")</f>
        <v>19</v>
      </c>
      <c r="R118" s="290">
        <f>IF($P$5=1,DataSheet!E117,"")</f>
        <v>185.5351</v>
      </c>
    </row>
    <row r="119" spans="2:18">
      <c r="B119" s="202">
        <v>132</v>
      </c>
      <c r="C119" s="297">
        <v>1415.5730000000001</v>
      </c>
      <c r="D119" s="292">
        <v>4.0126273148148152E-3</v>
      </c>
      <c r="E119" s="202">
        <v>132</v>
      </c>
      <c r="F119" s="202">
        <v>-4000</v>
      </c>
      <c r="G119" s="202">
        <v>-4000</v>
      </c>
      <c r="H119" s="202">
        <v>-4000</v>
      </c>
      <c r="I119" s="202">
        <v>-4000</v>
      </c>
      <c r="J119" s="202">
        <v>-4000</v>
      </c>
      <c r="K119" s="146">
        <v>135.65</v>
      </c>
      <c r="L119" s="146">
        <v>142.69999999999999</v>
      </c>
      <c r="M119" s="146">
        <v>156.80000000000001</v>
      </c>
      <c r="N119" s="146">
        <v>163.85</v>
      </c>
      <c r="O119" s="146">
        <v>177.95</v>
      </c>
      <c r="P119" s="292">
        <v>1.4210717592592593E-3</v>
      </c>
      <c r="Q119" s="202">
        <f>IF($P$5=1,DataSheet!G118,"")</f>
        <v>19</v>
      </c>
      <c r="R119" s="290">
        <f>IF($P$5=1,DataSheet!E118,"")</f>
        <v>189.09440000000001</v>
      </c>
    </row>
    <row r="120" spans="2:18">
      <c r="B120" s="202">
        <v>132</v>
      </c>
      <c r="C120" s="297">
        <v>1428.366</v>
      </c>
      <c r="D120" s="292">
        <v>4.0486574074074071E-3</v>
      </c>
      <c r="E120" s="202">
        <v>132</v>
      </c>
      <c r="F120" s="202">
        <v>-4000</v>
      </c>
      <c r="G120" s="202">
        <v>-4000</v>
      </c>
      <c r="H120" s="202">
        <v>-4000</v>
      </c>
      <c r="I120" s="202">
        <v>-4000</v>
      </c>
      <c r="J120" s="202">
        <v>-4000</v>
      </c>
      <c r="K120" s="146">
        <v>135.65</v>
      </c>
      <c r="L120" s="146">
        <v>142.69999999999999</v>
      </c>
      <c r="M120" s="146">
        <v>156.80000000000001</v>
      </c>
      <c r="N120" s="146">
        <v>163.85</v>
      </c>
      <c r="O120" s="146">
        <v>177.95</v>
      </c>
      <c r="P120" s="292">
        <v>1.4106539351851851E-3</v>
      </c>
      <c r="Q120" s="202">
        <f>IF($P$5=1,DataSheet!G119,"")</f>
        <v>19</v>
      </c>
      <c r="R120" s="290">
        <f>IF($P$5=1,DataSheet!E119,"")</f>
        <v>193.31489999999999</v>
      </c>
    </row>
    <row r="121" spans="2:18">
      <c r="B121" s="202">
        <v>133</v>
      </c>
      <c r="C121" s="297">
        <v>1440.615</v>
      </c>
      <c r="D121" s="292">
        <v>4.0833564814814821E-3</v>
      </c>
      <c r="E121" s="202">
        <v>133</v>
      </c>
      <c r="F121" s="202">
        <v>-4000</v>
      </c>
      <c r="G121" s="202">
        <v>-4000</v>
      </c>
      <c r="H121" s="202">
        <v>-4000</v>
      </c>
      <c r="I121" s="202">
        <v>-4000</v>
      </c>
      <c r="J121" s="202">
        <v>-4000</v>
      </c>
      <c r="K121" s="146">
        <v>135.65</v>
      </c>
      <c r="L121" s="146">
        <v>142.69999999999999</v>
      </c>
      <c r="M121" s="146">
        <v>156.80000000000001</v>
      </c>
      <c r="N121" s="146">
        <v>163.85</v>
      </c>
      <c r="O121" s="146">
        <v>177.95</v>
      </c>
      <c r="P121" s="292">
        <v>1.4099930555555552E-3</v>
      </c>
      <c r="Q121" s="202">
        <f>IF($P$5=1,DataSheet!G120,"")</f>
        <v>19</v>
      </c>
      <c r="R121" s="290">
        <f>IF($P$5=1,DataSheet!E120,"")</f>
        <v>193.58690000000001</v>
      </c>
    </row>
    <row r="122" spans="2:18">
      <c r="B122" s="202">
        <v>133</v>
      </c>
      <c r="C122" s="297">
        <v>1453.403</v>
      </c>
      <c r="D122" s="292">
        <v>4.1191898148148142E-3</v>
      </c>
      <c r="E122" s="202">
        <v>133</v>
      </c>
      <c r="F122" s="202">
        <v>-4000</v>
      </c>
      <c r="G122" s="202">
        <v>-4000</v>
      </c>
      <c r="H122" s="202">
        <v>-4000</v>
      </c>
      <c r="I122" s="202">
        <v>-4000</v>
      </c>
      <c r="J122" s="202">
        <v>-4000</v>
      </c>
      <c r="K122" s="146">
        <v>135.65</v>
      </c>
      <c r="L122" s="146">
        <v>142.69999999999999</v>
      </c>
      <c r="M122" s="146">
        <v>156.80000000000001</v>
      </c>
      <c r="N122" s="146">
        <v>163.85</v>
      </c>
      <c r="O122" s="146">
        <v>177.95</v>
      </c>
      <c r="P122" s="292">
        <v>1.4048553240740742E-3</v>
      </c>
      <c r="Q122" s="202">
        <f>IF($P$5=1,DataSheet!G121,"")</f>
        <v>20</v>
      </c>
      <c r="R122" s="290">
        <f>IF($P$5=1,DataSheet!E121,"")</f>
        <v>195.71850000000001</v>
      </c>
    </row>
    <row r="123" spans="2:18">
      <c r="B123" s="202">
        <v>133</v>
      </c>
      <c r="C123" s="297">
        <v>1465.8</v>
      </c>
      <c r="D123" s="292">
        <v>4.153935185185185E-3</v>
      </c>
      <c r="E123" s="202">
        <v>133</v>
      </c>
      <c r="F123" s="202">
        <v>-4000</v>
      </c>
      <c r="G123" s="202">
        <v>-4000</v>
      </c>
      <c r="H123" s="202">
        <v>-4000</v>
      </c>
      <c r="I123" s="202">
        <v>-4000</v>
      </c>
      <c r="J123" s="202">
        <v>-4000</v>
      </c>
      <c r="K123" s="146">
        <v>135.65</v>
      </c>
      <c r="L123" s="146">
        <v>142.69999999999999</v>
      </c>
      <c r="M123" s="146">
        <v>156.80000000000001</v>
      </c>
      <c r="N123" s="146">
        <v>163.85</v>
      </c>
      <c r="O123" s="146">
        <v>177.95</v>
      </c>
      <c r="P123" s="292">
        <v>1.4012332175925926E-3</v>
      </c>
      <c r="Q123" s="202">
        <f>IF($P$5=1,DataSheet!G122,"")</f>
        <v>20</v>
      </c>
      <c r="R123" s="290">
        <f>IF($P$5=1,DataSheet!E122,"")</f>
        <v>197.24029999999999</v>
      </c>
    </row>
    <row r="124" spans="2:18">
      <c r="B124" s="202">
        <v>133</v>
      </c>
      <c r="C124" s="297">
        <v>1478.8119999999999</v>
      </c>
      <c r="D124" s="292">
        <v>4.1908912037037036E-3</v>
      </c>
      <c r="E124" s="202">
        <v>133</v>
      </c>
      <c r="F124" s="202">
        <v>-4000</v>
      </c>
      <c r="G124" s="202">
        <v>-4000</v>
      </c>
      <c r="H124" s="202">
        <v>-4000</v>
      </c>
      <c r="I124" s="202">
        <v>-4000</v>
      </c>
      <c r="J124" s="202">
        <v>-4000</v>
      </c>
      <c r="K124" s="146">
        <v>135.65</v>
      </c>
      <c r="L124" s="146">
        <v>142.69999999999999</v>
      </c>
      <c r="M124" s="146">
        <v>156.80000000000001</v>
      </c>
      <c r="N124" s="146">
        <v>163.85</v>
      </c>
      <c r="O124" s="146">
        <v>177.95</v>
      </c>
      <c r="P124" s="292">
        <v>1.4200133101851852E-3</v>
      </c>
      <c r="Q124" s="202">
        <f>IF($P$5=1,DataSheet!G123,"")</f>
        <v>19</v>
      </c>
      <c r="R124" s="290">
        <f>IF($P$5=1,DataSheet!E123,"")</f>
        <v>189.51750000000001</v>
      </c>
    </row>
    <row r="125" spans="2:18">
      <c r="B125" s="202">
        <v>132</v>
      </c>
      <c r="C125" s="297">
        <v>1491.527</v>
      </c>
      <c r="D125" s="292">
        <v>4.226828703703704E-3</v>
      </c>
      <c r="E125" s="202">
        <v>132</v>
      </c>
      <c r="F125" s="202">
        <v>-4000</v>
      </c>
      <c r="G125" s="202">
        <v>-4000</v>
      </c>
      <c r="H125" s="202">
        <v>-4000</v>
      </c>
      <c r="I125" s="202">
        <v>-4000</v>
      </c>
      <c r="J125" s="202">
        <v>-4000</v>
      </c>
      <c r="K125" s="146">
        <v>135.65</v>
      </c>
      <c r="L125" s="146">
        <v>142.69999999999999</v>
      </c>
      <c r="M125" s="146">
        <v>156.80000000000001</v>
      </c>
      <c r="N125" s="146">
        <v>163.85</v>
      </c>
      <c r="O125" s="146">
        <v>177.95</v>
      </c>
      <c r="P125" s="292">
        <v>1.4156857638888889E-3</v>
      </c>
      <c r="Q125" s="202">
        <f>IF($P$5=1,DataSheet!G124,"")</f>
        <v>20</v>
      </c>
      <c r="R125" s="290">
        <f>IF($P$5=1,DataSheet!E124,"")</f>
        <v>191.261</v>
      </c>
    </row>
    <row r="126" spans="2:18">
      <c r="B126" s="202">
        <v>132</v>
      </c>
      <c r="C126" s="297">
        <v>1503.846</v>
      </c>
      <c r="D126" s="292">
        <v>4.261516203703704E-3</v>
      </c>
      <c r="E126" s="202">
        <v>132</v>
      </c>
      <c r="F126" s="202">
        <v>-4000</v>
      </c>
      <c r="G126" s="202">
        <v>-4000</v>
      </c>
      <c r="H126" s="202">
        <v>-4000</v>
      </c>
      <c r="I126" s="202">
        <v>-4000</v>
      </c>
      <c r="J126" s="202">
        <v>-4000</v>
      </c>
      <c r="K126" s="146">
        <v>135.65</v>
      </c>
      <c r="L126" s="146">
        <v>142.69999999999999</v>
      </c>
      <c r="M126" s="146">
        <v>156.80000000000001</v>
      </c>
      <c r="N126" s="146">
        <v>163.85</v>
      </c>
      <c r="O126" s="146">
        <v>177.95</v>
      </c>
      <c r="P126" s="292">
        <v>1.4031880787037038E-3</v>
      </c>
      <c r="Q126" s="202">
        <f>IF($P$5=1,DataSheet!G125,"")</f>
        <v>20</v>
      </c>
      <c r="R126" s="290">
        <f>IF($P$5=1,DataSheet!E125,"")</f>
        <v>196.417</v>
      </c>
    </row>
    <row r="127" spans="2:18">
      <c r="B127" s="202">
        <v>132</v>
      </c>
      <c r="C127" s="297">
        <v>1516.549</v>
      </c>
      <c r="D127" s="292">
        <v>4.2974074074074069E-3</v>
      </c>
      <c r="E127" s="202">
        <v>132</v>
      </c>
      <c r="F127" s="202">
        <v>-4000</v>
      </c>
      <c r="G127" s="202">
        <v>-4000</v>
      </c>
      <c r="H127" s="202">
        <v>-4000</v>
      </c>
      <c r="I127" s="202">
        <v>-4000</v>
      </c>
      <c r="J127" s="202">
        <v>-4000</v>
      </c>
      <c r="K127" s="146">
        <v>135.65</v>
      </c>
      <c r="L127" s="146">
        <v>142.69999999999999</v>
      </c>
      <c r="M127" s="146">
        <v>156.80000000000001</v>
      </c>
      <c r="N127" s="146">
        <v>163.85</v>
      </c>
      <c r="O127" s="146">
        <v>177.95</v>
      </c>
      <c r="P127" s="292">
        <v>1.4127239583333333E-3</v>
      </c>
      <c r="Q127" s="202">
        <f>IF($P$5=1,DataSheet!G126,"")</f>
        <v>19</v>
      </c>
      <c r="R127" s="290">
        <f>IF($P$5=1,DataSheet!E126,"")</f>
        <v>192.46629999999999</v>
      </c>
    </row>
    <row r="128" spans="2:18">
      <c r="B128" s="202">
        <v>133</v>
      </c>
      <c r="C128" s="297">
        <v>1529.655</v>
      </c>
      <c r="D128" s="292">
        <v>4.3344791666666662E-3</v>
      </c>
      <c r="E128" s="202">
        <v>133</v>
      </c>
      <c r="F128" s="202">
        <v>-4000</v>
      </c>
      <c r="G128" s="202">
        <v>-4000</v>
      </c>
      <c r="H128" s="202">
        <v>-4000</v>
      </c>
      <c r="I128" s="202">
        <v>-4000</v>
      </c>
      <c r="J128" s="202">
        <v>-4000</v>
      </c>
      <c r="K128" s="146">
        <v>135.65</v>
      </c>
      <c r="L128" s="146">
        <v>142.69999999999999</v>
      </c>
      <c r="M128" s="146">
        <v>156.80000000000001</v>
      </c>
      <c r="N128" s="146">
        <v>163.85</v>
      </c>
      <c r="O128" s="146">
        <v>177.95</v>
      </c>
      <c r="P128" s="292">
        <v>1.4138813657407405E-3</v>
      </c>
      <c r="Q128" s="202">
        <f>IF($P$5=1,DataSheet!G127,"")</f>
        <v>19</v>
      </c>
      <c r="R128" s="290">
        <f>IF($P$5=1,DataSheet!E127,"")</f>
        <v>191.994</v>
      </c>
    </row>
    <row r="129" spans="2:18">
      <c r="B129" s="202">
        <v>133</v>
      </c>
      <c r="C129" s="297">
        <v>1542.4469999999999</v>
      </c>
      <c r="D129" s="292">
        <v>4.3703009259259259E-3</v>
      </c>
      <c r="E129" s="202">
        <v>133</v>
      </c>
      <c r="F129" s="202">
        <v>-4000</v>
      </c>
      <c r="G129" s="202">
        <v>-4000</v>
      </c>
      <c r="H129" s="202">
        <v>-4000</v>
      </c>
      <c r="I129" s="202">
        <v>-4000</v>
      </c>
      <c r="J129" s="202">
        <v>-4000</v>
      </c>
      <c r="K129" s="146">
        <v>135.65</v>
      </c>
      <c r="L129" s="146">
        <v>142.69999999999999</v>
      </c>
      <c r="M129" s="146">
        <v>156.80000000000001</v>
      </c>
      <c r="N129" s="146">
        <v>163.85</v>
      </c>
      <c r="O129" s="146">
        <v>177.95</v>
      </c>
      <c r="P129" s="292">
        <v>1.4047488425925929E-3</v>
      </c>
      <c r="Q129" s="202">
        <f>IF($P$5=1,DataSheet!G128,"")</f>
        <v>20</v>
      </c>
      <c r="R129" s="290">
        <f>IF($P$5=1,DataSheet!E128,"")</f>
        <v>195.76300000000001</v>
      </c>
    </row>
    <row r="130" spans="2:18">
      <c r="B130" s="202">
        <v>133</v>
      </c>
      <c r="C130" s="297">
        <v>1554.6990000000001</v>
      </c>
      <c r="D130" s="292">
        <v>4.4050462962962967E-3</v>
      </c>
      <c r="E130" s="202">
        <v>133</v>
      </c>
      <c r="F130" s="202">
        <v>-4000</v>
      </c>
      <c r="G130" s="202">
        <v>-4000</v>
      </c>
      <c r="H130" s="202">
        <v>-4000</v>
      </c>
      <c r="I130" s="202">
        <v>-4000</v>
      </c>
      <c r="J130" s="202">
        <v>-4000</v>
      </c>
      <c r="K130" s="146">
        <v>135.65</v>
      </c>
      <c r="L130" s="146">
        <v>142.69999999999999</v>
      </c>
      <c r="M130" s="146">
        <v>156.80000000000001</v>
      </c>
      <c r="N130" s="146">
        <v>163.85</v>
      </c>
      <c r="O130" s="146">
        <v>177.95</v>
      </c>
      <c r="P130" s="292">
        <v>1.4142552083333336E-3</v>
      </c>
      <c r="Q130" s="202">
        <f>IF($P$5=1,DataSheet!G129,"")</f>
        <v>20</v>
      </c>
      <c r="R130" s="290">
        <f>IF($P$5=1,DataSheet!E129,"")</f>
        <v>191.84190000000001</v>
      </c>
    </row>
    <row r="131" spans="2:18">
      <c r="B131" s="202">
        <v>134</v>
      </c>
      <c r="C131" s="297">
        <v>1567.327</v>
      </c>
      <c r="D131" s="292">
        <v>4.4409606481481479E-3</v>
      </c>
      <c r="E131" s="202">
        <v>134</v>
      </c>
      <c r="F131" s="202">
        <v>-4000</v>
      </c>
      <c r="G131" s="202">
        <v>-4000</v>
      </c>
      <c r="H131" s="202">
        <v>-4000</v>
      </c>
      <c r="I131" s="202">
        <v>-4000</v>
      </c>
      <c r="J131" s="202">
        <v>-4000</v>
      </c>
      <c r="K131" s="146">
        <v>135.65</v>
      </c>
      <c r="L131" s="146">
        <v>142.69999999999999</v>
      </c>
      <c r="M131" s="146">
        <v>156.80000000000001</v>
      </c>
      <c r="N131" s="146">
        <v>163.85</v>
      </c>
      <c r="O131" s="146">
        <v>177.95</v>
      </c>
      <c r="P131" s="292">
        <v>1.4218107638888887E-3</v>
      </c>
      <c r="Q131" s="202">
        <f>IF($P$5=1,DataSheet!G130,"")</f>
        <v>19</v>
      </c>
      <c r="R131" s="290">
        <f>IF($P$5=1,DataSheet!E130,"")</f>
        <v>188.7998</v>
      </c>
    </row>
    <row r="132" spans="2:18">
      <c r="B132" s="202">
        <v>134</v>
      </c>
      <c r="C132" s="297">
        <v>1579.876</v>
      </c>
      <c r="D132" s="292">
        <v>4.4767129629629627E-3</v>
      </c>
      <c r="E132" s="202">
        <v>134</v>
      </c>
      <c r="F132" s="202">
        <v>-4000</v>
      </c>
      <c r="G132" s="202">
        <v>-4000</v>
      </c>
      <c r="H132" s="202">
        <v>-4000</v>
      </c>
      <c r="I132" s="202">
        <v>-4000</v>
      </c>
      <c r="J132" s="202">
        <v>-4000</v>
      </c>
      <c r="K132" s="146">
        <v>135.65</v>
      </c>
      <c r="L132" s="146">
        <v>142.69999999999999</v>
      </c>
      <c r="M132" s="146">
        <v>156.80000000000001</v>
      </c>
      <c r="N132" s="146">
        <v>163.85</v>
      </c>
      <c r="O132" s="146">
        <v>177.95</v>
      </c>
      <c r="P132" s="292">
        <v>1.4248541666666665E-3</v>
      </c>
      <c r="Q132" s="202">
        <f>IF($P$5=1,DataSheet!G131,"")</f>
        <v>19</v>
      </c>
      <c r="R132" s="290">
        <f>IF($P$5=1,DataSheet!E131,"")</f>
        <v>187.5925</v>
      </c>
    </row>
    <row r="133" spans="2:18">
      <c r="B133" s="202">
        <v>134</v>
      </c>
      <c r="C133" s="297">
        <v>1592.508</v>
      </c>
      <c r="D133" s="292">
        <v>4.5126620370370372E-3</v>
      </c>
      <c r="E133" s="202">
        <v>134</v>
      </c>
      <c r="F133" s="202">
        <v>-4000</v>
      </c>
      <c r="G133" s="202">
        <v>-4000</v>
      </c>
      <c r="H133" s="202">
        <v>-4000</v>
      </c>
      <c r="I133" s="202">
        <v>-4000</v>
      </c>
      <c r="J133" s="202">
        <v>-4000</v>
      </c>
      <c r="K133" s="146">
        <v>135.65</v>
      </c>
      <c r="L133" s="146">
        <v>142.69999999999999</v>
      </c>
      <c r="M133" s="146">
        <v>156.80000000000001</v>
      </c>
      <c r="N133" s="146">
        <v>163.85</v>
      </c>
      <c r="O133" s="146">
        <v>177.95</v>
      </c>
      <c r="P133" s="292">
        <v>1.4241475694444445E-3</v>
      </c>
      <c r="Q133" s="202">
        <f>IF($P$5=1,DataSheet!G132,"")</f>
        <v>19</v>
      </c>
      <c r="R133" s="290">
        <f>IF($P$5=1,DataSheet!E132,"")</f>
        <v>187.87190000000001</v>
      </c>
    </row>
    <row r="134" spans="2:18">
      <c r="B134" s="202">
        <v>135</v>
      </c>
      <c r="C134" s="297">
        <v>1604.83</v>
      </c>
      <c r="D134" s="292">
        <v>4.5475000000000003E-3</v>
      </c>
      <c r="E134" s="202">
        <v>135</v>
      </c>
      <c r="F134" s="202">
        <v>-4000</v>
      </c>
      <c r="G134" s="202">
        <v>-4000</v>
      </c>
      <c r="H134" s="202">
        <v>-4000</v>
      </c>
      <c r="I134" s="202">
        <v>-4000</v>
      </c>
      <c r="J134" s="202">
        <v>-4000</v>
      </c>
      <c r="K134" s="146">
        <v>135.65</v>
      </c>
      <c r="L134" s="146">
        <v>142.69999999999999</v>
      </c>
      <c r="M134" s="146">
        <v>156.80000000000001</v>
      </c>
      <c r="N134" s="146">
        <v>163.85</v>
      </c>
      <c r="O134" s="146">
        <v>177.95</v>
      </c>
      <c r="P134" s="292">
        <v>1.4114328703703704E-3</v>
      </c>
      <c r="Q134" s="202">
        <f>IF($P$5=1,DataSheet!G133,"")</f>
        <v>20</v>
      </c>
      <c r="R134" s="290">
        <f>IF($P$5=1,DataSheet!E133,"")</f>
        <v>192.995</v>
      </c>
    </row>
    <row r="135" spans="2:18">
      <c r="B135" s="202">
        <v>135</v>
      </c>
      <c r="C135" s="297">
        <v>1617.5170000000001</v>
      </c>
      <c r="D135" s="292">
        <v>4.5832638888888893E-3</v>
      </c>
      <c r="E135" s="202">
        <v>135</v>
      </c>
      <c r="F135" s="202">
        <v>-4000</v>
      </c>
      <c r="G135" s="202">
        <v>-4000</v>
      </c>
      <c r="H135" s="202">
        <v>-4000</v>
      </c>
      <c r="I135" s="202">
        <v>-4000</v>
      </c>
      <c r="J135" s="202">
        <v>-4000</v>
      </c>
      <c r="K135" s="146">
        <v>135.65</v>
      </c>
      <c r="L135" s="146">
        <v>142.69999999999999</v>
      </c>
      <c r="M135" s="146">
        <v>156.80000000000001</v>
      </c>
      <c r="N135" s="146">
        <v>163.85</v>
      </c>
      <c r="O135" s="146">
        <v>177.95</v>
      </c>
      <c r="P135" s="292">
        <v>1.4116140046296296E-3</v>
      </c>
      <c r="Q135" s="202">
        <f>IF($P$5=1,DataSheet!G134,"")</f>
        <v>20</v>
      </c>
      <c r="R135" s="290">
        <f>IF($P$5=1,DataSheet!E134,"")</f>
        <v>192.92070000000001</v>
      </c>
    </row>
    <row r="136" spans="2:18">
      <c r="B136" s="202">
        <v>135</v>
      </c>
      <c r="C136" s="297">
        <v>1630.202</v>
      </c>
      <c r="D136" s="292">
        <v>4.6191203703703698E-3</v>
      </c>
      <c r="E136" s="202">
        <v>135</v>
      </c>
      <c r="F136" s="202">
        <v>-4000</v>
      </c>
      <c r="G136" s="202">
        <v>-4000</v>
      </c>
      <c r="H136" s="202">
        <v>-4000</v>
      </c>
      <c r="I136" s="202">
        <v>-4000</v>
      </c>
      <c r="J136" s="202">
        <v>-4000</v>
      </c>
      <c r="K136" s="146">
        <v>135.65</v>
      </c>
      <c r="L136" s="146">
        <v>142.69999999999999</v>
      </c>
      <c r="M136" s="146">
        <v>156.80000000000001</v>
      </c>
      <c r="N136" s="146">
        <v>163.85</v>
      </c>
      <c r="O136" s="146">
        <v>177.95</v>
      </c>
      <c r="P136" s="292">
        <v>1.4123182870370372E-3</v>
      </c>
      <c r="Q136" s="202">
        <f>IF($P$5=1,DataSheet!G135,"")</f>
        <v>19</v>
      </c>
      <c r="R136" s="290">
        <f>IF($P$5=1,DataSheet!E135,"")</f>
        <v>192.63229999999999</v>
      </c>
    </row>
    <row r="137" spans="2:18">
      <c r="B137" s="202">
        <v>135</v>
      </c>
      <c r="C137" s="297">
        <v>1642.9010000000001</v>
      </c>
      <c r="D137" s="292">
        <v>4.6550810185185185E-3</v>
      </c>
      <c r="E137" s="202">
        <v>135</v>
      </c>
      <c r="F137" s="202">
        <v>-4000</v>
      </c>
      <c r="G137" s="202">
        <v>-4000</v>
      </c>
      <c r="H137" s="202">
        <v>-4000</v>
      </c>
      <c r="I137" s="202">
        <v>-4000</v>
      </c>
      <c r="J137" s="202">
        <v>-4000</v>
      </c>
      <c r="K137" s="146">
        <v>135.65</v>
      </c>
      <c r="L137" s="146">
        <v>142.69999999999999</v>
      </c>
      <c r="M137" s="146">
        <v>156.80000000000001</v>
      </c>
      <c r="N137" s="146">
        <v>163.85</v>
      </c>
      <c r="O137" s="146">
        <v>177.95</v>
      </c>
      <c r="P137" s="292">
        <v>1.4146249999999999E-3</v>
      </c>
      <c r="Q137" s="202">
        <f>IF($P$5=1,DataSheet!G136,"")</f>
        <v>19</v>
      </c>
      <c r="R137" s="290">
        <f>IF($P$5=1,DataSheet!E136,"")</f>
        <v>191.69159999999999</v>
      </c>
    </row>
    <row r="138" spans="2:18">
      <c r="B138" s="202">
        <v>135</v>
      </c>
      <c r="C138" s="297">
        <v>1656.009</v>
      </c>
      <c r="D138" s="292">
        <v>4.6921643518518519E-3</v>
      </c>
      <c r="E138" s="202">
        <v>135</v>
      </c>
      <c r="F138" s="202">
        <v>-4000</v>
      </c>
      <c r="G138" s="202">
        <v>-4000</v>
      </c>
      <c r="H138" s="202">
        <v>-4000</v>
      </c>
      <c r="I138" s="202">
        <v>-4000</v>
      </c>
      <c r="J138" s="202">
        <v>-4000</v>
      </c>
      <c r="K138" s="146">
        <v>135.65</v>
      </c>
      <c r="L138" s="146">
        <v>142.69999999999999</v>
      </c>
      <c r="M138" s="146">
        <v>156.80000000000001</v>
      </c>
      <c r="N138" s="146">
        <v>163.85</v>
      </c>
      <c r="O138" s="146">
        <v>177.95</v>
      </c>
      <c r="P138" s="292">
        <v>1.4204432870370369E-3</v>
      </c>
      <c r="Q138" s="202">
        <f>IF($P$5=1,DataSheet!G137,"")</f>
        <v>19</v>
      </c>
      <c r="R138" s="290">
        <f>IF($P$5=1,DataSheet!E137,"")</f>
        <v>189.34569999999999</v>
      </c>
    </row>
    <row r="139" spans="2:18">
      <c r="B139" s="202">
        <v>135</v>
      </c>
      <c r="C139" s="297">
        <v>1668.191</v>
      </c>
      <c r="D139" s="292">
        <v>4.7267939814814811E-3</v>
      </c>
      <c r="E139" s="202">
        <v>135</v>
      </c>
      <c r="F139" s="202">
        <v>-4000</v>
      </c>
      <c r="G139" s="202">
        <v>-4000</v>
      </c>
      <c r="H139" s="202">
        <v>-4000</v>
      </c>
      <c r="I139" s="202">
        <v>-4000</v>
      </c>
      <c r="J139" s="202">
        <v>-4000</v>
      </c>
      <c r="K139" s="146">
        <v>135.65</v>
      </c>
      <c r="L139" s="146">
        <v>142.69999999999999</v>
      </c>
      <c r="M139" s="146">
        <v>156.80000000000001</v>
      </c>
      <c r="N139" s="146">
        <v>163.85</v>
      </c>
      <c r="O139" s="146">
        <v>177.95</v>
      </c>
      <c r="P139" s="292">
        <v>1.4139560185185186E-3</v>
      </c>
      <c r="Q139" s="202">
        <f>IF($P$5=1,DataSheet!G138,"")</f>
        <v>19</v>
      </c>
      <c r="R139" s="290">
        <f>IF($P$5=1,DataSheet!E138,"")</f>
        <v>191.96369999999999</v>
      </c>
    </row>
    <row r="140" spans="2:18">
      <c r="B140" s="202">
        <v>134</v>
      </c>
      <c r="C140" s="297">
        <v>1681.2950000000001</v>
      </c>
      <c r="D140" s="292">
        <v>4.7638078703703705E-3</v>
      </c>
      <c r="E140" s="202">
        <v>134</v>
      </c>
      <c r="F140" s="202">
        <v>-4000</v>
      </c>
      <c r="G140" s="202">
        <v>-4000</v>
      </c>
      <c r="H140" s="202">
        <v>-4000</v>
      </c>
      <c r="I140" s="202">
        <v>-4000</v>
      </c>
      <c r="J140" s="202">
        <v>-4000</v>
      </c>
      <c r="K140" s="146">
        <v>135.65</v>
      </c>
      <c r="L140" s="146">
        <v>142.69999999999999</v>
      </c>
      <c r="M140" s="146">
        <v>156.80000000000001</v>
      </c>
      <c r="N140" s="146">
        <v>163.85</v>
      </c>
      <c r="O140" s="146">
        <v>177.95</v>
      </c>
      <c r="P140" s="292">
        <v>1.4168680555555558E-3</v>
      </c>
      <c r="Q140" s="202">
        <f>IF($P$5=1,DataSheet!G139,"")</f>
        <v>19</v>
      </c>
      <c r="R140" s="290">
        <f>IF($P$5=1,DataSheet!E139,"")</f>
        <v>190.7826</v>
      </c>
    </row>
    <row r="141" spans="2:18">
      <c r="B141" s="202">
        <v>134</v>
      </c>
      <c r="C141" s="297">
        <v>1693.8620000000001</v>
      </c>
      <c r="D141" s="292">
        <v>4.7996412037037035E-3</v>
      </c>
      <c r="E141" s="202">
        <v>134</v>
      </c>
      <c r="F141" s="202">
        <v>-4000</v>
      </c>
      <c r="G141" s="202">
        <v>-4000</v>
      </c>
      <c r="H141" s="202">
        <v>-4000</v>
      </c>
      <c r="I141" s="202">
        <v>-4000</v>
      </c>
      <c r="J141" s="202">
        <v>-4000</v>
      </c>
      <c r="K141" s="146">
        <v>135.65</v>
      </c>
      <c r="L141" s="146">
        <v>142.69999999999999</v>
      </c>
      <c r="M141" s="146">
        <v>156.80000000000001</v>
      </c>
      <c r="N141" s="146">
        <v>163.85</v>
      </c>
      <c r="O141" s="146">
        <v>177.95</v>
      </c>
      <c r="P141" s="292">
        <v>1.42472337962963E-3</v>
      </c>
      <c r="Q141" s="202">
        <f>IF($P$5=1,DataSheet!G140,"")</f>
        <v>19</v>
      </c>
      <c r="R141" s="290">
        <f>IF($P$5=1,DataSheet!E140,"")</f>
        <v>187.64420000000001</v>
      </c>
    </row>
    <row r="142" spans="2:18">
      <c r="B142" s="202">
        <v>134</v>
      </c>
      <c r="C142" s="297">
        <v>1706.579</v>
      </c>
      <c r="D142" s="292">
        <v>4.8356481481481479E-3</v>
      </c>
      <c r="E142" s="202">
        <v>134</v>
      </c>
      <c r="F142" s="202">
        <v>-4000</v>
      </c>
      <c r="G142" s="202">
        <v>-4000</v>
      </c>
      <c r="H142" s="202">
        <v>-4000</v>
      </c>
      <c r="I142" s="202">
        <v>-4000</v>
      </c>
      <c r="J142" s="202">
        <v>-4000</v>
      </c>
      <c r="K142" s="146">
        <v>135.65</v>
      </c>
      <c r="L142" s="146">
        <v>142.69999999999999</v>
      </c>
      <c r="M142" s="146">
        <v>156.80000000000001</v>
      </c>
      <c r="N142" s="146">
        <v>163.85</v>
      </c>
      <c r="O142" s="146">
        <v>177.95</v>
      </c>
      <c r="P142" s="292">
        <v>1.4168958333333334E-3</v>
      </c>
      <c r="Q142" s="202">
        <f>IF($P$5=1,DataSheet!G141,"")</f>
        <v>19</v>
      </c>
      <c r="R142" s="290">
        <f>IF($P$5=1,DataSheet!E141,"")</f>
        <v>190.77119999999999</v>
      </c>
    </row>
    <row r="143" spans="2:18">
      <c r="B143" s="202">
        <v>135</v>
      </c>
      <c r="C143" s="297">
        <v>1719.146</v>
      </c>
      <c r="D143" s="292">
        <v>4.8713657407407412E-3</v>
      </c>
      <c r="E143" s="202">
        <v>135</v>
      </c>
      <c r="F143" s="202">
        <v>-4000</v>
      </c>
      <c r="G143" s="202">
        <v>-4000</v>
      </c>
      <c r="H143" s="202">
        <v>-4000</v>
      </c>
      <c r="I143" s="202">
        <v>-4000</v>
      </c>
      <c r="J143" s="202">
        <v>-4000</v>
      </c>
      <c r="K143" s="146">
        <v>135.65</v>
      </c>
      <c r="L143" s="146">
        <v>142.69999999999999</v>
      </c>
      <c r="M143" s="146">
        <v>156.80000000000001</v>
      </c>
      <c r="N143" s="146">
        <v>163.85</v>
      </c>
      <c r="O143" s="146">
        <v>177.95</v>
      </c>
      <c r="P143" s="292">
        <v>1.4170023148148147E-3</v>
      </c>
      <c r="Q143" s="202">
        <f>IF($P$5=1,DataSheet!G142,"")</f>
        <v>19</v>
      </c>
      <c r="R143" s="290">
        <f>IF($P$5=1,DataSheet!E142,"")</f>
        <v>190.72839999999999</v>
      </c>
    </row>
    <row r="144" spans="2:18">
      <c r="B144" s="202">
        <v>135</v>
      </c>
      <c r="C144" s="297">
        <v>1731.877</v>
      </c>
      <c r="D144" s="292">
        <v>4.9073495370370373E-3</v>
      </c>
      <c r="E144" s="202">
        <v>135</v>
      </c>
      <c r="F144" s="202">
        <v>-4000</v>
      </c>
      <c r="G144" s="202">
        <v>-4000</v>
      </c>
      <c r="H144" s="202">
        <v>-4000</v>
      </c>
      <c r="I144" s="202">
        <v>-4000</v>
      </c>
      <c r="J144" s="202">
        <v>-4000</v>
      </c>
      <c r="K144" s="146">
        <v>135.65</v>
      </c>
      <c r="L144" s="146">
        <v>142.69999999999999</v>
      </c>
      <c r="M144" s="146">
        <v>156.80000000000001</v>
      </c>
      <c r="N144" s="146">
        <v>163.85</v>
      </c>
      <c r="O144" s="146">
        <v>177.95</v>
      </c>
      <c r="P144" s="292">
        <v>1.4157690972222223E-3</v>
      </c>
      <c r="Q144" s="202">
        <f>IF($P$5=1,DataSheet!G143,"")</f>
        <v>20</v>
      </c>
      <c r="R144" s="290">
        <f>IF($P$5=1,DataSheet!E143,"")</f>
        <v>191.22720000000001</v>
      </c>
    </row>
    <row r="145" spans="2:18">
      <c r="B145" s="202">
        <v>135</v>
      </c>
      <c r="C145" s="297">
        <v>1744.5319999999999</v>
      </c>
      <c r="D145" s="292">
        <v>4.9432175925925928E-3</v>
      </c>
      <c r="E145" s="202">
        <v>135</v>
      </c>
      <c r="F145" s="202">
        <v>-4000</v>
      </c>
      <c r="G145" s="202">
        <v>-4000</v>
      </c>
      <c r="H145" s="202">
        <v>-4000</v>
      </c>
      <c r="I145" s="202">
        <v>-4000</v>
      </c>
      <c r="J145" s="202">
        <v>-4000</v>
      </c>
      <c r="K145" s="146">
        <v>135.65</v>
      </c>
      <c r="L145" s="146">
        <v>142.69999999999999</v>
      </c>
      <c r="M145" s="146">
        <v>156.80000000000001</v>
      </c>
      <c r="N145" s="146">
        <v>163.85</v>
      </c>
      <c r="O145" s="146">
        <v>177.95</v>
      </c>
      <c r="P145" s="292">
        <v>1.415571759259259E-3</v>
      </c>
      <c r="Q145" s="202">
        <f>IF($P$5=1,DataSheet!G144,"")</f>
        <v>19</v>
      </c>
      <c r="R145" s="290">
        <f>IF($P$5=1,DataSheet!E144,"")</f>
        <v>191.30709999999999</v>
      </c>
    </row>
    <row r="146" spans="2:18">
      <c r="B146" s="202">
        <v>136</v>
      </c>
      <c r="C146" s="297">
        <v>1757.1780000000001</v>
      </c>
      <c r="D146" s="292">
        <v>4.9791319444444449E-3</v>
      </c>
      <c r="E146" s="202">
        <v>136</v>
      </c>
      <c r="F146" s="202">
        <v>136</v>
      </c>
      <c r="G146" s="202">
        <v>-4000</v>
      </c>
      <c r="H146" s="202">
        <v>-4000</v>
      </c>
      <c r="I146" s="202">
        <v>-4000</v>
      </c>
      <c r="J146" s="202">
        <v>-4000</v>
      </c>
      <c r="K146" s="146">
        <v>135.65</v>
      </c>
      <c r="L146" s="146">
        <v>142.69999999999999</v>
      </c>
      <c r="M146" s="146">
        <v>156.80000000000001</v>
      </c>
      <c r="N146" s="146">
        <v>163.85</v>
      </c>
      <c r="O146" s="146">
        <v>177.95</v>
      </c>
      <c r="P146" s="292">
        <v>1.4238825231481483E-3</v>
      </c>
      <c r="Q146" s="202">
        <f>IF($P$5=1,DataSheet!G145,"")</f>
        <v>20</v>
      </c>
      <c r="R146" s="290">
        <f>IF($P$5=1,DataSheet!E145,"")</f>
        <v>187.9769</v>
      </c>
    </row>
    <row r="147" spans="2:18">
      <c r="B147" s="202">
        <v>136</v>
      </c>
      <c r="C147" s="297">
        <v>1769.6769999999999</v>
      </c>
      <c r="D147" s="292">
        <v>5.0147916666666665E-3</v>
      </c>
      <c r="E147" s="202">
        <v>136</v>
      </c>
      <c r="F147" s="202">
        <v>136</v>
      </c>
      <c r="G147" s="202">
        <v>-4000</v>
      </c>
      <c r="H147" s="202">
        <v>-4000</v>
      </c>
      <c r="I147" s="202">
        <v>-4000</v>
      </c>
      <c r="J147" s="202">
        <v>-4000</v>
      </c>
      <c r="K147" s="146">
        <v>135.65</v>
      </c>
      <c r="L147" s="146">
        <v>142.69999999999999</v>
      </c>
      <c r="M147" s="146">
        <v>156.80000000000001</v>
      </c>
      <c r="N147" s="146">
        <v>163.85</v>
      </c>
      <c r="O147" s="146">
        <v>177.95</v>
      </c>
      <c r="P147" s="292">
        <v>1.4242957175925927E-3</v>
      </c>
      <c r="Q147" s="202">
        <f>IF($P$5=1,DataSheet!G146,"")</f>
        <v>19</v>
      </c>
      <c r="R147" s="290">
        <f>IF($P$5=1,DataSheet!E146,"")</f>
        <v>187.8133</v>
      </c>
    </row>
    <row r="148" spans="2:18">
      <c r="B148" s="202">
        <v>135</v>
      </c>
      <c r="C148" s="297">
        <v>1782.77</v>
      </c>
      <c r="D148" s="292">
        <v>5.0519907407407414E-3</v>
      </c>
      <c r="E148" s="202">
        <v>135</v>
      </c>
      <c r="F148" s="202">
        <v>-4000</v>
      </c>
      <c r="G148" s="202">
        <v>-4000</v>
      </c>
      <c r="H148" s="202">
        <v>-4000</v>
      </c>
      <c r="I148" s="202">
        <v>-4000</v>
      </c>
      <c r="J148" s="202">
        <v>-4000</v>
      </c>
      <c r="K148" s="146">
        <v>135.65</v>
      </c>
      <c r="L148" s="146">
        <v>142.69999999999999</v>
      </c>
      <c r="M148" s="146">
        <v>156.80000000000001</v>
      </c>
      <c r="N148" s="146">
        <v>163.85</v>
      </c>
      <c r="O148" s="146">
        <v>177.95</v>
      </c>
      <c r="P148" s="292">
        <v>1.4240572916666666E-3</v>
      </c>
      <c r="Q148" s="202">
        <f>IF($P$5=1,DataSheet!G147,"")</f>
        <v>19</v>
      </c>
      <c r="R148" s="290">
        <f>IF($P$5=1,DataSheet!E147,"")</f>
        <v>187.90770000000001</v>
      </c>
    </row>
    <row r="149" spans="2:18">
      <c r="B149" s="202">
        <v>134</v>
      </c>
      <c r="C149" s="297">
        <v>1795.337</v>
      </c>
      <c r="D149" s="292">
        <v>5.0878240740740736E-3</v>
      </c>
      <c r="E149" s="202">
        <v>134</v>
      </c>
      <c r="F149" s="202">
        <v>-4000</v>
      </c>
      <c r="G149" s="202">
        <v>-4000</v>
      </c>
      <c r="H149" s="202">
        <v>-4000</v>
      </c>
      <c r="I149" s="202">
        <v>-4000</v>
      </c>
      <c r="J149" s="202">
        <v>-4000</v>
      </c>
      <c r="K149" s="146">
        <v>135.65</v>
      </c>
      <c r="L149" s="146">
        <v>142.69999999999999</v>
      </c>
      <c r="M149" s="146">
        <v>156.80000000000001</v>
      </c>
      <c r="N149" s="146">
        <v>163.85</v>
      </c>
      <c r="O149" s="146">
        <v>177.95</v>
      </c>
      <c r="P149" s="292">
        <v>1.4233755787037038E-3</v>
      </c>
      <c r="Q149" s="202">
        <f>IF($P$5=1,DataSheet!G148,"")</f>
        <v>19</v>
      </c>
      <c r="R149" s="290">
        <f>IF($P$5=1,DataSheet!E148,"")</f>
        <v>188.17789999999999</v>
      </c>
    </row>
    <row r="150" spans="2:18">
      <c r="B150" s="202">
        <v>132</v>
      </c>
      <c r="C150" s="297">
        <v>1807.982</v>
      </c>
      <c r="D150" s="292">
        <v>5.12369212962963E-3</v>
      </c>
      <c r="E150" s="202">
        <v>132</v>
      </c>
      <c r="F150" s="202">
        <v>-4000</v>
      </c>
      <c r="G150" s="202">
        <v>-4000</v>
      </c>
      <c r="H150" s="202">
        <v>-4000</v>
      </c>
      <c r="I150" s="202">
        <v>-4000</v>
      </c>
      <c r="J150" s="202">
        <v>-4000</v>
      </c>
      <c r="K150" s="146">
        <v>135.65</v>
      </c>
      <c r="L150" s="146">
        <v>142.69999999999999</v>
      </c>
      <c r="M150" s="146">
        <v>156.80000000000001</v>
      </c>
      <c r="N150" s="146">
        <v>163.85</v>
      </c>
      <c r="O150" s="146">
        <v>177.95</v>
      </c>
      <c r="P150" s="292">
        <v>1.4167077546296295E-3</v>
      </c>
      <c r="Q150" s="202">
        <f>IF($P$5=1,DataSheet!G149,"")</f>
        <v>19</v>
      </c>
      <c r="R150" s="290">
        <f>IF($P$5=1,DataSheet!E149,"")</f>
        <v>190.84739999999999</v>
      </c>
    </row>
    <row r="151" spans="2:18">
      <c r="B151" s="202">
        <v>132</v>
      </c>
      <c r="C151" s="297">
        <v>1820.317</v>
      </c>
      <c r="D151" s="292">
        <v>5.1585069444444447E-3</v>
      </c>
      <c r="E151" s="202">
        <v>132</v>
      </c>
      <c r="F151" s="202">
        <v>-4000</v>
      </c>
      <c r="G151" s="202">
        <v>-4000</v>
      </c>
      <c r="H151" s="202">
        <v>-4000</v>
      </c>
      <c r="I151" s="202">
        <v>-4000</v>
      </c>
      <c r="J151" s="202">
        <v>-4000</v>
      </c>
      <c r="K151" s="146">
        <v>135.65</v>
      </c>
      <c r="L151" s="146">
        <v>142.69999999999999</v>
      </c>
      <c r="M151" s="146">
        <v>156.80000000000001</v>
      </c>
      <c r="N151" s="146">
        <v>163.85</v>
      </c>
      <c r="O151" s="146">
        <v>177.95</v>
      </c>
      <c r="P151" s="292">
        <v>1.4104409722222224E-3</v>
      </c>
      <c r="Q151" s="202">
        <f>IF($P$5=1,DataSheet!G150,"")</f>
        <v>20</v>
      </c>
      <c r="R151" s="290">
        <f>IF($P$5=1,DataSheet!E150,"")</f>
        <v>193.40260000000001</v>
      </c>
    </row>
    <row r="152" spans="2:18">
      <c r="B152" s="202">
        <v>131</v>
      </c>
      <c r="C152" s="297">
        <v>1833.348</v>
      </c>
      <c r="D152" s="292">
        <v>5.1954166666666668E-3</v>
      </c>
      <c r="E152" s="202">
        <v>131</v>
      </c>
      <c r="F152" s="202">
        <v>-4000</v>
      </c>
      <c r="G152" s="202">
        <v>-4000</v>
      </c>
      <c r="H152" s="202">
        <v>-4000</v>
      </c>
      <c r="I152" s="202">
        <v>-4000</v>
      </c>
      <c r="J152" s="202">
        <v>-4000</v>
      </c>
      <c r="K152" s="146">
        <v>135.65</v>
      </c>
      <c r="L152" s="146">
        <v>142.69999999999999</v>
      </c>
      <c r="M152" s="146">
        <v>156.80000000000001</v>
      </c>
      <c r="N152" s="146">
        <v>163.85</v>
      </c>
      <c r="O152" s="146">
        <v>177.95</v>
      </c>
      <c r="P152" s="292">
        <v>1.4193275462962964E-3</v>
      </c>
      <c r="Q152" s="202">
        <f>IF($P$5=1,DataSheet!G151,"")</f>
        <v>19</v>
      </c>
      <c r="R152" s="290">
        <f>IF($P$5=1,DataSheet!E151,"")</f>
        <v>189.79239999999999</v>
      </c>
    </row>
    <row r="153" spans="2:18">
      <c r="B153" s="202">
        <v>132</v>
      </c>
      <c r="C153" s="297">
        <v>1845.8320000000001</v>
      </c>
      <c r="D153" s="292">
        <v>5.2312384259259256E-3</v>
      </c>
      <c r="E153" s="202">
        <v>132</v>
      </c>
      <c r="F153" s="202">
        <v>-4000</v>
      </c>
      <c r="G153" s="202">
        <v>-4000</v>
      </c>
      <c r="H153" s="202">
        <v>-4000</v>
      </c>
      <c r="I153" s="202">
        <v>-4000</v>
      </c>
      <c r="J153" s="202">
        <v>-4000</v>
      </c>
      <c r="K153" s="146">
        <v>135.65</v>
      </c>
      <c r="L153" s="146">
        <v>142.69999999999999</v>
      </c>
      <c r="M153" s="146">
        <v>156.80000000000001</v>
      </c>
      <c r="N153" s="146">
        <v>163.85</v>
      </c>
      <c r="O153" s="146">
        <v>177.95</v>
      </c>
      <c r="P153" s="292">
        <v>1.4312285879629629E-3</v>
      </c>
      <c r="Q153" s="202">
        <f>IF($P$5=1,DataSheet!G152,"")</f>
        <v>19</v>
      </c>
      <c r="R153" s="290">
        <f>IF($P$5=1,DataSheet!E152,"")</f>
        <v>185.09719999999999</v>
      </c>
    </row>
    <row r="154" spans="2:18">
      <c r="B154" s="202">
        <v>132</v>
      </c>
      <c r="C154" s="297">
        <v>1858.548</v>
      </c>
      <c r="D154" s="292">
        <v>5.2672685185185183E-3</v>
      </c>
      <c r="E154" s="202">
        <v>132</v>
      </c>
      <c r="F154" s="202">
        <v>-4000</v>
      </c>
      <c r="G154" s="202">
        <v>-4000</v>
      </c>
      <c r="H154" s="202">
        <v>-4000</v>
      </c>
      <c r="I154" s="202">
        <v>-4000</v>
      </c>
      <c r="J154" s="202">
        <v>-4000</v>
      </c>
      <c r="K154" s="146">
        <v>135.65</v>
      </c>
      <c r="L154" s="146">
        <v>142.69999999999999</v>
      </c>
      <c r="M154" s="146">
        <v>156.80000000000001</v>
      </c>
      <c r="N154" s="146">
        <v>163.85</v>
      </c>
      <c r="O154" s="146">
        <v>177.95</v>
      </c>
      <c r="P154" s="292">
        <v>1.4187216435185184E-3</v>
      </c>
      <c r="Q154" s="202">
        <f>IF($P$5=1,DataSheet!G153,"")</f>
        <v>19</v>
      </c>
      <c r="R154" s="290">
        <f>IF($P$5=1,DataSheet!E153,"")</f>
        <v>190.03579999999999</v>
      </c>
    </row>
    <row r="155" spans="2:18">
      <c r="B155" s="202">
        <v>132</v>
      </c>
      <c r="C155" s="297">
        <v>1871.12</v>
      </c>
      <c r="D155" s="292">
        <v>5.3030324074074065E-3</v>
      </c>
      <c r="E155" s="202">
        <v>132</v>
      </c>
      <c r="F155" s="202">
        <v>-4000</v>
      </c>
      <c r="G155" s="202">
        <v>-4000</v>
      </c>
      <c r="H155" s="202">
        <v>-4000</v>
      </c>
      <c r="I155" s="202">
        <v>-4000</v>
      </c>
      <c r="J155" s="202">
        <v>-4000</v>
      </c>
      <c r="K155" s="146">
        <v>135.65</v>
      </c>
      <c r="L155" s="146">
        <v>142.69999999999999</v>
      </c>
      <c r="M155" s="146">
        <v>156.80000000000001</v>
      </c>
      <c r="N155" s="146">
        <v>163.85</v>
      </c>
      <c r="O155" s="146">
        <v>177.95</v>
      </c>
      <c r="P155" s="292">
        <v>1.4227309027777782E-3</v>
      </c>
      <c r="Q155" s="202">
        <f>IF($P$5=1,DataSheet!G154,"")</f>
        <v>19</v>
      </c>
      <c r="R155" s="290">
        <f>IF($P$5=1,DataSheet!E154,"")</f>
        <v>188.43379999999999</v>
      </c>
    </row>
    <row r="156" spans="2:18">
      <c r="B156" s="202">
        <v>133</v>
      </c>
      <c r="C156" s="297">
        <v>1883.7470000000001</v>
      </c>
      <c r="D156" s="292">
        <v>5.3389467592592594E-3</v>
      </c>
      <c r="E156" s="202">
        <v>133</v>
      </c>
      <c r="F156" s="202">
        <v>-4000</v>
      </c>
      <c r="G156" s="202">
        <v>-4000</v>
      </c>
      <c r="H156" s="202">
        <v>-4000</v>
      </c>
      <c r="I156" s="202">
        <v>-4000</v>
      </c>
      <c r="J156" s="202">
        <v>-4000</v>
      </c>
      <c r="K156" s="146">
        <v>135.65</v>
      </c>
      <c r="L156" s="146">
        <v>142.69999999999999</v>
      </c>
      <c r="M156" s="146">
        <v>156.80000000000001</v>
      </c>
      <c r="N156" s="146">
        <v>163.85</v>
      </c>
      <c r="O156" s="146">
        <v>177.95</v>
      </c>
      <c r="P156" s="292">
        <v>1.4233287037037036E-3</v>
      </c>
      <c r="Q156" s="202">
        <f>IF($P$5=1,DataSheet!G155,"")</f>
        <v>19</v>
      </c>
      <c r="R156" s="290">
        <f>IF($P$5=1,DataSheet!E155,"")</f>
        <v>188.19640000000001</v>
      </c>
    </row>
    <row r="157" spans="2:18">
      <c r="B157" s="202">
        <v>133</v>
      </c>
      <c r="C157" s="297">
        <v>1895.9269999999999</v>
      </c>
      <c r="D157" s="292">
        <v>5.3736342592592586E-3</v>
      </c>
      <c r="E157" s="202">
        <v>133</v>
      </c>
      <c r="F157" s="202">
        <v>-4000</v>
      </c>
      <c r="G157" s="202">
        <v>-4000</v>
      </c>
      <c r="H157" s="202">
        <v>-4000</v>
      </c>
      <c r="I157" s="202">
        <v>-4000</v>
      </c>
      <c r="J157" s="202">
        <v>-4000</v>
      </c>
      <c r="K157" s="146">
        <v>135.65</v>
      </c>
      <c r="L157" s="146">
        <v>142.69999999999999</v>
      </c>
      <c r="M157" s="146">
        <v>156.80000000000001</v>
      </c>
      <c r="N157" s="146">
        <v>163.85</v>
      </c>
      <c r="O157" s="146">
        <v>177.95</v>
      </c>
      <c r="P157" s="292">
        <v>1.4172910879629629E-3</v>
      </c>
      <c r="Q157" s="202">
        <f>IF($P$5=1,DataSheet!G156,"")</f>
        <v>19</v>
      </c>
      <c r="R157" s="290">
        <f>IF($P$5=1,DataSheet!E156,"")</f>
        <v>190.61170000000001</v>
      </c>
    </row>
    <row r="158" spans="2:18">
      <c r="B158" s="202">
        <v>133</v>
      </c>
      <c r="C158" s="297">
        <v>1908.5650000000001</v>
      </c>
      <c r="D158" s="292">
        <v>5.4095949074074072E-3</v>
      </c>
      <c r="E158" s="202">
        <v>133</v>
      </c>
      <c r="F158" s="202">
        <v>-4000</v>
      </c>
      <c r="G158" s="202">
        <v>-4000</v>
      </c>
      <c r="H158" s="202">
        <v>-4000</v>
      </c>
      <c r="I158" s="202">
        <v>-4000</v>
      </c>
      <c r="J158" s="202">
        <v>-4000</v>
      </c>
      <c r="K158" s="146">
        <v>135.65</v>
      </c>
      <c r="L158" s="146">
        <v>142.69999999999999</v>
      </c>
      <c r="M158" s="146">
        <v>156.80000000000001</v>
      </c>
      <c r="N158" s="146">
        <v>163.85</v>
      </c>
      <c r="O158" s="146">
        <v>177.95</v>
      </c>
      <c r="P158" s="292">
        <v>1.4244739583333334E-3</v>
      </c>
      <c r="Q158" s="202">
        <f>IF($P$5=1,DataSheet!G157,"")</f>
        <v>19</v>
      </c>
      <c r="R158" s="290">
        <f>IF($P$5=1,DataSheet!E157,"")</f>
        <v>187.74270000000001</v>
      </c>
    </row>
    <row r="159" spans="2:18">
      <c r="B159" s="202">
        <v>134</v>
      </c>
      <c r="C159" s="297">
        <v>1921.287</v>
      </c>
      <c r="D159" s="292">
        <v>5.4454861111111119E-3</v>
      </c>
      <c r="E159" s="202">
        <v>134</v>
      </c>
      <c r="F159" s="202">
        <v>-4000</v>
      </c>
      <c r="G159" s="202">
        <v>-4000</v>
      </c>
      <c r="H159" s="202">
        <v>-4000</v>
      </c>
      <c r="I159" s="202">
        <v>-4000</v>
      </c>
      <c r="J159" s="202">
        <v>-4000</v>
      </c>
      <c r="K159" s="146">
        <v>135.65</v>
      </c>
      <c r="L159" s="146">
        <v>142.69999999999999</v>
      </c>
      <c r="M159" s="146">
        <v>156.80000000000001</v>
      </c>
      <c r="N159" s="146">
        <v>163.85</v>
      </c>
      <c r="O159" s="146">
        <v>177.95</v>
      </c>
      <c r="P159" s="292">
        <v>1.4164901620370371E-3</v>
      </c>
      <c r="Q159" s="202">
        <f>IF($P$5=1,DataSheet!G158,"")</f>
        <v>20</v>
      </c>
      <c r="R159" s="290">
        <f>IF($P$5=1,DataSheet!E158,"")</f>
        <v>190.93520000000001</v>
      </c>
    </row>
    <row r="160" spans="2:18">
      <c r="B160" s="202">
        <v>134</v>
      </c>
      <c r="C160" s="297">
        <v>1933.471</v>
      </c>
      <c r="D160" s="292">
        <v>5.4800694444444445E-3</v>
      </c>
      <c r="E160" s="202">
        <v>134</v>
      </c>
      <c r="F160" s="202">
        <v>-4000</v>
      </c>
      <c r="G160" s="202">
        <v>-4000</v>
      </c>
      <c r="H160" s="202">
        <v>-4000</v>
      </c>
      <c r="I160" s="202">
        <v>-4000</v>
      </c>
      <c r="J160" s="202">
        <v>-4000</v>
      </c>
      <c r="K160" s="146">
        <v>135.65</v>
      </c>
      <c r="L160" s="146">
        <v>142.69999999999999</v>
      </c>
      <c r="M160" s="146">
        <v>156.80000000000001</v>
      </c>
      <c r="N160" s="146">
        <v>163.85</v>
      </c>
      <c r="O160" s="146">
        <v>177.95</v>
      </c>
      <c r="P160" s="292">
        <v>1.4139444444444444E-3</v>
      </c>
      <c r="Q160" s="202">
        <f>IF($P$5=1,DataSheet!G159,"")</f>
        <v>20</v>
      </c>
      <c r="R160" s="290">
        <f>IF($P$5=1,DataSheet!E159,"")</f>
        <v>191.9684</v>
      </c>
    </row>
    <row r="161" spans="2:18">
      <c r="B161" s="202">
        <v>134</v>
      </c>
      <c r="C161" s="297">
        <v>1946.115</v>
      </c>
      <c r="D161" s="292">
        <v>5.5160995370370372E-3</v>
      </c>
      <c r="E161" s="202">
        <v>134</v>
      </c>
      <c r="F161" s="202">
        <v>-4000</v>
      </c>
      <c r="G161" s="202">
        <v>-4000</v>
      </c>
      <c r="H161" s="202">
        <v>-4000</v>
      </c>
      <c r="I161" s="202">
        <v>-4000</v>
      </c>
      <c r="J161" s="202">
        <v>-4000</v>
      </c>
      <c r="K161" s="146">
        <v>135.65</v>
      </c>
      <c r="L161" s="146">
        <v>142.69999999999999</v>
      </c>
      <c r="M161" s="146">
        <v>156.80000000000001</v>
      </c>
      <c r="N161" s="146">
        <v>163.85</v>
      </c>
      <c r="O161" s="146">
        <v>177.95</v>
      </c>
      <c r="P161" s="292">
        <v>1.424784722222222E-3</v>
      </c>
      <c r="Q161" s="202">
        <f>IF($P$5=1,DataSheet!G160,"")</f>
        <v>19</v>
      </c>
      <c r="R161" s="290">
        <f>IF($P$5=1,DataSheet!E160,"")</f>
        <v>187.62</v>
      </c>
    </row>
    <row r="162" spans="2:18">
      <c r="B162" s="202">
        <v>135</v>
      </c>
      <c r="C162" s="297">
        <v>1958.693</v>
      </c>
      <c r="D162" s="292">
        <v>5.5518750000000004E-3</v>
      </c>
      <c r="E162" s="202">
        <v>135</v>
      </c>
      <c r="F162" s="202">
        <v>-4000</v>
      </c>
      <c r="G162" s="202">
        <v>-4000</v>
      </c>
      <c r="H162" s="202">
        <v>-4000</v>
      </c>
      <c r="I162" s="202">
        <v>-4000</v>
      </c>
      <c r="J162" s="202">
        <v>-4000</v>
      </c>
      <c r="K162" s="146">
        <v>135.65</v>
      </c>
      <c r="L162" s="146">
        <v>142.69999999999999</v>
      </c>
      <c r="M162" s="146">
        <v>156.80000000000001</v>
      </c>
      <c r="N162" s="146">
        <v>163.85</v>
      </c>
      <c r="O162" s="146">
        <v>177.95</v>
      </c>
      <c r="P162" s="292">
        <v>1.4247864583333332E-3</v>
      </c>
      <c r="Q162" s="202">
        <f>IF($P$5=1,DataSheet!G161,"")</f>
        <v>20</v>
      </c>
      <c r="R162" s="290">
        <f>IF($P$5=1,DataSheet!E161,"")</f>
        <v>187.61920000000001</v>
      </c>
    </row>
    <row r="163" spans="2:18">
      <c r="B163" s="202">
        <v>134</v>
      </c>
      <c r="C163" s="297">
        <v>1971.279</v>
      </c>
      <c r="D163" s="292">
        <v>5.5876504629629627E-3</v>
      </c>
      <c r="E163" s="202">
        <v>134</v>
      </c>
      <c r="F163" s="202">
        <v>-4000</v>
      </c>
      <c r="G163" s="202">
        <v>-4000</v>
      </c>
      <c r="H163" s="202">
        <v>-4000</v>
      </c>
      <c r="I163" s="202">
        <v>-4000</v>
      </c>
      <c r="J163" s="202">
        <v>-4000</v>
      </c>
      <c r="K163" s="146">
        <v>135.65</v>
      </c>
      <c r="L163" s="146">
        <v>142.69999999999999</v>
      </c>
      <c r="M163" s="146">
        <v>156.80000000000001</v>
      </c>
      <c r="N163" s="146">
        <v>163.85</v>
      </c>
      <c r="O163" s="146">
        <v>177.95</v>
      </c>
      <c r="P163" s="292">
        <v>1.4213929398148148E-3</v>
      </c>
      <c r="Q163" s="202">
        <f>IF($P$5=1,DataSheet!G162,"")</f>
        <v>19</v>
      </c>
      <c r="R163" s="290">
        <f>IF($P$5=1,DataSheet!E162,"")</f>
        <v>188.96639999999999</v>
      </c>
    </row>
    <row r="164" spans="2:18">
      <c r="B164" s="202">
        <v>134</v>
      </c>
      <c r="C164" s="297">
        <v>1983.933</v>
      </c>
      <c r="D164" s="292">
        <v>5.6235763888888889E-3</v>
      </c>
      <c r="E164" s="202">
        <v>134</v>
      </c>
      <c r="F164" s="202">
        <v>-4000</v>
      </c>
      <c r="G164" s="202">
        <v>-4000</v>
      </c>
      <c r="H164" s="202">
        <v>-4000</v>
      </c>
      <c r="I164" s="202">
        <v>-4000</v>
      </c>
      <c r="J164" s="202">
        <v>-4000</v>
      </c>
      <c r="K164" s="146">
        <v>135.65</v>
      </c>
      <c r="L164" s="146">
        <v>142.69999999999999</v>
      </c>
      <c r="M164" s="146">
        <v>156.80000000000001</v>
      </c>
      <c r="N164" s="146">
        <v>163.85</v>
      </c>
      <c r="O164" s="146">
        <v>177.95</v>
      </c>
      <c r="P164" s="292">
        <v>1.4205885416666666E-3</v>
      </c>
      <c r="Q164" s="202">
        <f>IF($P$5=1,DataSheet!G163,"")</f>
        <v>19</v>
      </c>
      <c r="R164" s="290">
        <f>IF($P$5=1,DataSheet!E163,"")</f>
        <v>189.28749999999999</v>
      </c>
    </row>
    <row r="165" spans="2:18">
      <c r="B165" s="202">
        <v>134</v>
      </c>
      <c r="C165" s="297">
        <v>1996.5709999999999</v>
      </c>
      <c r="D165" s="292">
        <v>5.659479166666666E-3</v>
      </c>
      <c r="E165" s="202">
        <v>134</v>
      </c>
      <c r="F165" s="202">
        <v>-4000</v>
      </c>
      <c r="G165" s="202">
        <v>-4000</v>
      </c>
      <c r="H165" s="202">
        <v>-4000</v>
      </c>
      <c r="I165" s="202">
        <v>-4000</v>
      </c>
      <c r="J165" s="202">
        <v>-4000</v>
      </c>
      <c r="K165" s="146">
        <v>135.65</v>
      </c>
      <c r="L165" s="146">
        <v>142.69999999999999</v>
      </c>
      <c r="M165" s="146">
        <v>156.80000000000001</v>
      </c>
      <c r="N165" s="146">
        <v>163.85</v>
      </c>
      <c r="O165" s="146">
        <v>177.95</v>
      </c>
      <c r="P165" s="292">
        <v>1.4208229166666666E-3</v>
      </c>
      <c r="Q165" s="202">
        <f>IF($P$5=1,DataSheet!G164,"")</f>
        <v>19</v>
      </c>
      <c r="R165" s="290">
        <f>IF($P$5=1,DataSheet!E164,"")</f>
        <v>189.19390000000001</v>
      </c>
    </row>
    <row r="166" spans="2:18">
      <c r="B166" s="202">
        <v>134</v>
      </c>
      <c r="C166" s="297">
        <v>2008.826</v>
      </c>
      <c r="D166" s="292">
        <v>5.6942592592592592E-3</v>
      </c>
      <c r="E166" s="202">
        <v>134</v>
      </c>
      <c r="F166" s="202">
        <v>-4000</v>
      </c>
      <c r="G166" s="202">
        <v>-4000</v>
      </c>
      <c r="H166" s="202">
        <v>-4000</v>
      </c>
      <c r="I166" s="202">
        <v>-4000</v>
      </c>
      <c r="J166" s="202">
        <v>-4000</v>
      </c>
      <c r="K166" s="146">
        <v>135.65</v>
      </c>
      <c r="L166" s="146">
        <v>142.69999999999999</v>
      </c>
      <c r="M166" s="146">
        <v>156.80000000000001</v>
      </c>
      <c r="N166" s="146">
        <v>163.85</v>
      </c>
      <c r="O166" s="146">
        <v>177.95</v>
      </c>
      <c r="P166" s="292">
        <v>1.4123628472222222E-3</v>
      </c>
      <c r="Q166" s="202">
        <f>IF($P$5=1,DataSheet!G165,"")</f>
        <v>19</v>
      </c>
      <c r="R166" s="290">
        <f>IF($P$5=1,DataSheet!E165,"")</f>
        <v>192.61420000000001</v>
      </c>
    </row>
    <row r="167" spans="2:18">
      <c r="B167" s="202">
        <v>135</v>
      </c>
      <c r="C167" s="297">
        <v>2021.48</v>
      </c>
      <c r="D167" s="292">
        <v>5.730081018518518E-3</v>
      </c>
      <c r="E167" s="202">
        <v>135</v>
      </c>
      <c r="F167" s="202">
        <v>-4000</v>
      </c>
      <c r="G167" s="202">
        <v>-4000</v>
      </c>
      <c r="H167" s="202">
        <v>-4000</v>
      </c>
      <c r="I167" s="202">
        <v>-4000</v>
      </c>
      <c r="J167" s="202">
        <v>-4000</v>
      </c>
      <c r="K167" s="146">
        <v>135.65</v>
      </c>
      <c r="L167" s="146">
        <v>142.69999999999999</v>
      </c>
      <c r="M167" s="146">
        <v>156.80000000000001</v>
      </c>
      <c r="N167" s="146">
        <v>163.85</v>
      </c>
      <c r="O167" s="146">
        <v>177.95</v>
      </c>
      <c r="P167" s="292">
        <v>1.4182853009259257E-3</v>
      </c>
      <c r="Q167" s="202">
        <f>IF($P$5=1,DataSheet!G166,"")</f>
        <v>20</v>
      </c>
      <c r="R167" s="290">
        <f>IF($P$5=1,DataSheet!E166,"")</f>
        <v>190.21109999999999</v>
      </c>
    </row>
    <row r="168" spans="2:18">
      <c r="B168" s="202">
        <v>135</v>
      </c>
      <c r="C168" s="297">
        <v>2034.07</v>
      </c>
      <c r="D168" s="292">
        <v>5.7659259259259269E-3</v>
      </c>
      <c r="E168" s="202">
        <v>135</v>
      </c>
      <c r="F168" s="202">
        <v>-4000</v>
      </c>
      <c r="G168" s="202">
        <v>-4000</v>
      </c>
      <c r="H168" s="202">
        <v>-4000</v>
      </c>
      <c r="I168" s="202">
        <v>-4000</v>
      </c>
      <c r="J168" s="202">
        <v>-4000</v>
      </c>
      <c r="K168" s="146">
        <v>135.65</v>
      </c>
      <c r="L168" s="146">
        <v>142.69999999999999</v>
      </c>
      <c r="M168" s="146">
        <v>156.80000000000001</v>
      </c>
      <c r="N168" s="146">
        <v>163.85</v>
      </c>
      <c r="O168" s="146">
        <v>177.95</v>
      </c>
      <c r="P168" s="292">
        <v>1.4219901620370371E-3</v>
      </c>
      <c r="Q168" s="202">
        <f>IF($P$5=1,DataSheet!G167,"")</f>
        <v>19</v>
      </c>
      <c r="R168" s="290">
        <f>IF($P$5=1,DataSheet!E167,"")</f>
        <v>188.72829999999999</v>
      </c>
    </row>
    <row r="169" spans="2:18">
      <c r="B169" s="202">
        <v>135</v>
      </c>
      <c r="C169" s="297">
        <v>2046.701</v>
      </c>
      <c r="D169" s="292">
        <v>5.8018518518518523E-3</v>
      </c>
      <c r="E169" s="202">
        <v>135</v>
      </c>
      <c r="F169" s="202">
        <v>-4000</v>
      </c>
      <c r="G169" s="202">
        <v>-4000</v>
      </c>
      <c r="H169" s="202">
        <v>-4000</v>
      </c>
      <c r="I169" s="202">
        <v>-4000</v>
      </c>
      <c r="J169" s="202">
        <v>-4000</v>
      </c>
      <c r="K169" s="146">
        <v>135.65</v>
      </c>
      <c r="L169" s="146">
        <v>142.69999999999999</v>
      </c>
      <c r="M169" s="146">
        <v>156.80000000000001</v>
      </c>
      <c r="N169" s="146">
        <v>163.85</v>
      </c>
      <c r="O169" s="146">
        <v>177.95</v>
      </c>
      <c r="P169" s="292">
        <v>1.4223790509259261E-3</v>
      </c>
      <c r="Q169" s="202">
        <f>IF($P$5=1,DataSheet!G168,"")</f>
        <v>19</v>
      </c>
      <c r="R169" s="290">
        <f>IF($P$5=1,DataSheet!E168,"")</f>
        <v>188.5736</v>
      </c>
    </row>
    <row r="170" spans="2:18">
      <c r="B170" s="202">
        <v>135</v>
      </c>
      <c r="C170" s="297">
        <v>2059.7269999999999</v>
      </c>
      <c r="D170" s="292">
        <v>5.8388888888888891E-3</v>
      </c>
      <c r="E170" s="202">
        <v>135</v>
      </c>
      <c r="F170" s="202">
        <v>-4000</v>
      </c>
      <c r="G170" s="202">
        <v>-4000</v>
      </c>
      <c r="H170" s="202">
        <v>-4000</v>
      </c>
      <c r="I170" s="202">
        <v>-4000</v>
      </c>
      <c r="J170" s="202">
        <v>-4000</v>
      </c>
      <c r="K170" s="146">
        <v>135.65</v>
      </c>
      <c r="L170" s="146">
        <v>142.69999999999999</v>
      </c>
      <c r="M170" s="146">
        <v>156.80000000000001</v>
      </c>
      <c r="N170" s="146">
        <v>163.85</v>
      </c>
      <c r="O170" s="146">
        <v>177.95</v>
      </c>
      <c r="P170" s="292">
        <v>1.4264537037037039E-3</v>
      </c>
      <c r="Q170" s="202">
        <f>IF($P$5=1,DataSheet!G169,"")</f>
        <v>19</v>
      </c>
      <c r="R170" s="290">
        <f>IF($P$5=1,DataSheet!E169,"")</f>
        <v>186.9622</v>
      </c>
    </row>
    <row r="171" spans="2:18">
      <c r="B171" s="202">
        <v>135</v>
      </c>
      <c r="C171" s="297">
        <v>2071.9070000000002</v>
      </c>
      <c r="D171" s="292">
        <v>5.8734722222222235E-3</v>
      </c>
      <c r="E171" s="202">
        <v>135</v>
      </c>
      <c r="F171" s="202">
        <v>-4000</v>
      </c>
      <c r="G171" s="202">
        <v>-4000</v>
      </c>
      <c r="H171" s="202">
        <v>-4000</v>
      </c>
      <c r="I171" s="202">
        <v>-4000</v>
      </c>
      <c r="J171" s="202">
        <v>-4000</v>
      </c>
      <c r="K171" s="146">
        <v>135.65</v>
      </c>
      <c r="L171" s="146">
        <v>142.69999999999999</v>
      </c>
      <c r="M171" s="146">
        <v>156.80000000000001</v>
      </c>
      <c r="N171" s="146">
        <v>163.85</v>
      </c>
      <c r="O171" s="146">
        <v>177.95</v>
      </c>
      <c r="P171" s="292">
        <v>1.4160763888888892E-3</v>
      </c>
      <c r="Q171" s="202">
        <f>IF($P$5=1,DataSheet!G170,"")</f>
        <v>20</v>
      </c>
      <c r="R171" s="290">
        <f>IF($P$5=1,DataSheet!E170,"")</f>
        <v>191.1027</v>
      </c>
    </row>
    <row r="172" spans="2:18">
      <c r="B172" s="202">
        <v>134</v>
      </c>
      <c r="C172" s="297">
        <v>2084.549</v>
      </c>
      <c r="D172" s="292">
        <v>5.9095023148148145E-3</v>
      </c>
      <c r="E172" s="202">
        <v>134</v>
      </c>
      <c r="F172" s="202">
        <v>-4000</v>
      </c>
      <c r="G172" s="202">
        <v>-4000</v>
      </c>
      <c r="H172" s="202">
        <v>-4000</v>
      </c>
      <c r="I172" s="202">
        <v>-4000</v>
      </c>
      <c r="J172" s="202">
        <v>-4000</v>
      </c>
      <c r="K172" s="146">
        <v>135.65</v>
      </c>
      <c r="L172" s="146">
        <v>142.69999999999999</v>
      </c>
      <c r="M172" s="146">
        <v>156.80000000000001</v>
      </c>
      <c r="N172" s="146">
        <v>163.85</v>
      </c>
      <c r="O172" s="146">
        <v>177.95</v>
      </c>
      <c r="P172" s="292">
        <v>1.4222899305555555E-3</v>
      </c>
      <c r="Q172" s="202">
        <f>IF($P$5=1,DataSheet!G171,"")</f>
        <v>19</v>
      </c>
      <c r="R172" s="290">
        <f>IF($P$5=1,DataSheet!E171,"")</f>
        <v>188.60900000000001</v>
      </c>
    </row>
    <row r="173" spans="2:18">
      <c r="B173" s="202">
        <v>134</v>
      </c>
      <c r="C173" s="297">
        <v>2097.1990000000001</v>
      </c>
      <c r="D173" s="292">
        <v>5.9453587962962967E-3</v>
      </c>
      <c r="E173" s="202">
        <v>134</v>
      </c>
      <c r="F173" s="202">
        <v>-4000</v>
      </c>
      <c r="G173" s="202">
        <v>-4000</v>
      </c>
      <c r="H173" s="202">
        <v>-4000</v>
      </c>
      <c r="I173" s="202">
        <v>-4000</v>
      </c>
      <c r="J173" s="202">
        <v>-4000</v>
      </c>
      <c r="K173" s="146">
        <v>135.65</v>
      </c>
      <c r="L173" s="146">
        <v>142.69999999999999</v>
      </c>
      <c r="M173" s="146">
        <v>156.80000000000001</v>
      </c>
      <c r="N173" s="146">
        <v>163.85</v>
      </c>
      <c r="O173" s="146">
        <v>177.95</v>
      </c>
      <c r="P173" s="292">
        <v>1.419598958333333E-3</v>
      </c>
      <c r="Q173" s="202">
        <f>IF($P$5=1,DataSheet!G172,"")</f>
        <v>20</v>
      </c>
      <c r="R173" s="290">
        <f>IF($P$5=1,DataSheet!E172,"")</f>
        <v>189.68350000000001</v>
      </c>
    </row>
    <row r="174" spans="2:18">
      <c r="B174" s="202">
        <v>134</v>
      </c>
      <c r="C174" s="297">
        <v>2109.7719999999999</v>
      </c>
      <c r="D174" s="292">
        <v>5.9812037037037039E-3</v>
      </c>
      <c r="E174" s="202">
        <v>134</v>
      </c>
      <c r="F174" s="202">
        <v>-4000</v>
      </c>
      <c r="G174" s="202">
        <v>-4000</v>
      </c>
      <c r="H174" s="202">
        <v>-4000</v>
      </c>
      <c r="I174" s="202">
        <v>-4000</v>
      </c>
      <c r="J174" s="202">
        <v>-4000</v>
      </c>
      <c r="K174" s="146">
        <v>135.65</v>
      </c>
      <c r="L174" s="146">
        <v>142.69999999999999</v>
      </c>
      <c r="M174" s="146">
        <v>156.80000000000001</v>
      </c>
      <c r="N174" s="146">
        <v>163.85</v>
      </c>
      <c r="O174" s="146">
        <v>177.95</v>
      </c>
      <c r="P174" s="292">
        <v>1.4258275462962959E-3</v>
      </c>
      <c r="Q174" s="202">
        <f>IF($P$5=1,DataSheet!G173,"")</f>
        <v>19</v>
      </c>
      <c r="R174" s="290">
        <f>IF($P$5=1,DataSheet!E173,"")</f>
        <v>187.20859999999999</v>
      </c>
    </row>
    <row r="175" spans="2:18">
      <c r="B175" s="202">
        <v>134</v>
      </c>
      <c r="C175" s="297">
        <v>2122.7249999999999</v>
      </c>
      <c r="D175" s="292">
        <v>6.0181597222222225E-3</v>
      </c>
      <c r="E175" s="202">
        <v>134</v>
      </c>
      <c r="F175" s="202">
        <v>-4000</v>
      </c>
      <c r="G175" s="202">
        <v>-4000</v>
      </c>
      <c r="H175" s="202">
        <v>-4000</v>
      </c>
      <c r="I175" s="202">
        <v>-4000</v>
      </c>
      <c r="J175" s="202">
        <v>-4000</v>
      </c>
      <c r="K175" s="146">
        <v>135.65</v>
      </c>
      <c r="L175" s="146">
        <v>142.69999999999999</v>
      </c>
      <c r="M175" s="146">
        <v>156.80000000000001</v>
      </c>
      <c r="N175" s="146">
        <v>163.85</v>
      </c>
      <c r="O175" s="146">
        <v>177.95</v>
      </c>
      <c r="P175" s="292">
        <v>1.4288304398148149E-3</v>
      </c>
      <c r="Q175" s="202">
        <f>IF($P$5=1,DataSheet!G174,"")</f>
        <v>19</v>
      </c>
      <c r="R175" s="290">
        <f>IF($P$5=1,DataSheet!E174,"")</f>
        <v>186.0308</v>
      </c>
    </row>
    <row r="176" spans="2:18">
      <c r="B176" s="202">
        <v>134</v>
      </c>
      <c r="C176" s="297">
        <v>2135.297</v>
      </c>
      <c r="D176" s="292">
        <v>6.0541087962962961E-3</v>
      </c>
      <c r="E176" s="202">
        <v>134</v>
      </c>
      <c r="F176" s="202">
        <v>-4000</v>
      </c>
      <c r="G176" s="202">
        <v>-4000</v>
      </c>
      <c r="H176" s="202">
        <v>-4000</v>
      </c>
      <c r="I176" s="202">
        <v>-4000</v>
      </c>
      <c r="J176" s="202">
        <v>-4000</v>
      </c>
      <c r="K176" s="146">
        <v>135.65</v>
      </c>
      <c r="L176" s="146">
        <v>142.69999999999999</v>
      </c>
      <c r="M176" s="146">
        <v>156.80000000000001</v>
      </c>
      <c r="N176" s="146">
        <v>163.85</v>
      </c>
      <c r="O176" s="146">
        <v>177.95</v>
      </c>
      <c r="P176" s="292">
        <v>1.4270451388888889E-3</v>
      </c>
      <c r="Q176" s="202">
        <f>IF($P$5=1,DataSheet!G175,"")</f>
        <v>19</v>
      </c>
      <c r="R176" s="290">
        <f>IF($P$5=1,DataSheet!E175,"")</f>
        <v>186.72980000000001</v>
      </c>
    </row>
    <row r="177" spans="2:18">
      <c r="B177" s="202">
        <v>134</v>
      </c>
      <c r="C177" s="297">
        <v>2147.87</v>
      </c>
      <c r="D177" s="292">
        <v>6.0900000000000008E-3</v>
      </c>
      <c r="E177" s="202">
        <v>134</v>
      </c>
      <c r="F177" s="202">
        <v>-4000</v>
      </c>
      <c r="G177" s="202">
        <v>-4000</v>
      </c>
      <c r="H177" s="202">
        <v>-4000</v>
      </c>
      <c r="I177" s="202">
        <v>-4000</v>
      </c>
      <c r="J177" s="202">
        <v>-4000</v>
      </c>
      <c r="K177" s="146">
        <v>135.65</v>
      </c>
      <c r="L177" s="146">
        <v>142.69999999999999</v>
      </c>
      <c r="M177" s="146">
        <v>156.80000000000001</v>
      </c>
      <c r="N177" s="146">
        <v>163.85</v>
      </c>
      <c r="O177" s="146">
        <v>177.95</v>
      </c>
      <c r="P177" s="292">
        <v>1.4250653935185187E-3</v>
      </c>
      <c r="Q177" s="202">
        <f>IF($P$5=1,DataSheet!G176,"")</f>
        <v>19</v>
      </c>
      <c r="R177" s="290">
        <f>IF($P$5=1,DataSheet!E176,"")</f>
        <v>187.50909999999999</v>
      </c>
    </row>
    <row r="178" spans="2:18">
      <c r="B178" s="202">
        <v>133</v>
      </c>
      <c r="C178" s="297">
        <v>2160.442</v>
      </c>
      <c r="D178" s="292">
        <v>6.1259259259259262E-3</v>
      </c>
      <c r="E178" s="202">
        <v>133</v>
      </c>
      <c r="F178" s="202">
        <v>-4000</v>
      </c>
      <c r="G178" s="202">
        <v>-4000</v>
      </c>
      <c r="H178" s="202">
        <v>-4000</v>
      </c>
      <c r="I178" s="202">
        <v>-4000</v>
      </c>
      <c r="J178" s="202">
        <v>-4000</v>
      </c>
      <c r="K178" s="146">
        <v>135.65</v>
      </c>
      <c r="L178" s="146">
        <v>142.69999999999999</v>
      </c>
      <c r="M178" s="146">
        <v>156.80000000000001</v>
      </c>
      <c r="N178" s="146">
        <v>163.85</v>
      </c>
      <c r="O178" s="146">
        <v>177.95</v>
      </c>
      <c r="P178" s="292">
        <v>1.4302575231481482E-3</v>
      </c>
      <c r="Q178" s="202">
        <f>IF($P$5=1,DataSheet!G177,"")</f>
        <v>19</v>
      </c>
      <c r="R178" s="290">
        <f>IF($P$5=1,DataSheet!E177,"")</f>
        <v>185.4744</v>
      </c>
    </row>
    <row r="179" spans="2:18">
      <c r="B179" s="202">
        <v>133</v>
      </c>
      <c r="C179" s="297">
        <v>2173.3850000000002</v>
      </c>
      <c r="D179" s="292">
        <v>6.1629398148148155E-3</v>
      </c>
      <c r="E179" s="202">
        <v>133</v>
      </c>
      <c r="F179" s="202">
        <v>-4000</v>
      </c>
      <c r="G179" s="202">
        <v>-4000</v>
      </c>
      <c r="H179" s="202">
        <v>-4000</v>
      </c>
      <c r="I179" s="202">
        <v>-4000</v>
      </c>
      <c r="J179" s="202">
        <v>-4000</v>
      </c>
      <c r="K179" s="146">
        <v>135.65</v>
      </c>
      <c r="L179" s="146">
        <v>142.69999999999999</v>
      </c>
      <c r="M179" s="146">
        <v>156.80000000000001</v>
      </c>
      <c r="N179" s="146">
        <v>163.85</v>
      </c>
      <c r="O179" s="146">
        <v>177.95</v>
      </c>
      <c r="P179" s="292">
        <v>1.433454861111111E-3</v>
      </c>
      <c r="Q179" s="202">
        <f>IF($P$5=1,DataSheet!G178,"")</f>
        <v>19</v>
      </c>
      <c r="R179" s="290">
        <f>IF($P$5=1,DataSheet!E178,"")</f>
        <v>184.23599999999999</v>
      </c>
    </row>
    <row r="180" spans="2:18">
      <c r="B180" s="202">
        <v>133</v>
      </c>
      <c r="C180" s="297">
        <v>2185.5659999999998</v>
      </c>
      <c r="D180" s="292">
        <v>6.1976041666666664E-3</v>
      </c>
      <c r="E180" s="202">
        <v>133</v>
      </c>
      <c r="F180" s="202">
        <v>-4000</v>
      </c>
      <c r="G180" s="202">
        <v>-4000</v>
      </c>
      <c r="H180" s="202">
        <v>-4000</v>
      </c>
      <c r="I180" s="202">
        <v>-4000</v>
      </c>
      <c r="J180" s="202">
        <v>-4000</v>
      </c>
      <c r="K180" s="146">
        <v>135.65</v>
      </c>
      <c r="L180" s="146">
        <v>142.69999999999999</v>
      </c>
      <c r="M180" s="146">
        <v>156.80000000000001</v>
      </c>
      <c r="N180" s="146">
        <v>163.85</v>
      </c>
      <c r="O180" s="146">
        <v>177.95</v>
      </c>
      <c r="P180" s="292">
        <v>1.4180439814814817E-3</v>
      </c>
      <c r="Q180" s="202">
        <f>IF($P$5=1,DataSheet!G179,"")</f>
        <v>20</v>
      </c>
      <c r="R180" s="290">
        <f>IF($P$5=1,DataSheet!E179,"")</f>
        <v>190.3083</v>
      </c>
    </row>
    <row r="181" spans="2:18">
      <c r="B181" s="202">
        <v>132</v>
      </c>
      <c r="C181" s="297">
        <v>2198.607</v>
      </c>
      <c r="D181" s="292">
        <v>6.2347453703703705E-3</v>
      </c>
      <c r="E181" s="202">
        <v>132</v>
      </c>
      <c r="F181" s="202">
        <v>-4000</v>
      </c>
      <c r="G181" s="202">
        <v>-4000</v>
      </c>
      <c r="H181" s="202">
        <v>-4000</v>
      </c>
      <c r="I181" s="202">
        <v>-4000</v>
      </c>
      <c r="J181" s="202">
        <v>-4000</v>
      </c>
      <c r="K181" s="146">
        <v>135.65</v>
      </c>
      <c r="L181" s="146">
        <v>142.69999999999999</v>
      </c>
      <c r="M181" s="146">
        <v>156.80000000000001</v>
      </c>
      <c r="N181" s="146">
        <v>163.85</v>
      </c>
      <c r="O181" s="146">
        <v>177.95</v>
      </c>
      <c r="P181" s="292">
        <v>1.4260671296296296E-3</v>
      </c>
      <c r="Q181" s="202">
        <f>IF($P$5=1,DataSheet!G180,"")</f>
        <v>19</v>
      </c>
      <c r="R181" s="290">
        <f>IF($P$5=1,DataSheet!E180,"")</f>
        <v>187.11429999999999</v>
      </c>
    </row>
    <row r="182" spans="2:18">
      <c r="B182" s="202">
        <v>132</v>
      </c>
      <c r="C182" s="297">
        <v>2211.1680000000001</v>
      </c>
      <c r="D182" s="292">
        <v>6.2705787037037027E-3</v>
      </c>
      <c r="E182" s="202">
        <v>132</v>
      </c>
      <c r="F182" s="202">
        <v>-4000</v>
      </c>
      <c r="G182" s="202">
        <v>-4000</v>
      </c>
      <c r="H182" s="202">
        <v>-4000</v>
      </c>
      <c r="I182" s="202">
        <v>-4000</v>
      </c>
      <c r="J182" s="202">
        <v>-4000</v>
      </c>
      <c r="K182" s="146">
        <v>135.65</v>
      </c>
      <c r="L182" s="146">
        <v>142.69999999999999</v>
      </c>
      <c r="M182" s="146">
        <v>156.80000000000001</v>
      </c>
      <c r="N182" s="146">
        <v>163.85</v>
      </c>
      <c r="O182" s="146">
        <v>177.95</v>
      </c>
      <c r="P182" s="292">
        <v>1.4278437500000001E-3</v>
      </c>
      <c r="Q182" s="202">
        <f>IF($P$5=1,DataSheet!G181,"")</f>
        <v>19</v>
      </c>
      <c r="R182" s="290">
        <f>IF($P$5=1,DataSheet!E181,"")</f>
        <v>186.41669999999999</v>
      </c>
    </row>
    <row r="183" spans="2:18">
      <c r="B183" s="202">
        <v>132</v>
      </c>
      <c r="C183" s="297">
        <v>2223.6489999999999</v>
      </c>
      <c r="D183" s="292">
        <v>6.306296296296296E-3</v>
      </c>
      <c r="E183" s="202">
        <v>132</v>
      </c>
      <c r="F183" s="202">
        <v>-4000</v>
      </c>
      <c r="G183" s="202">
        <v>-4000</v>
      </c>
      <c r="H183" s="202">
        <v>-4000</v>
      </c>
      <c r="I183" s="202">
        <v>-4000</v>
      </c>
      <c r="J183" s="202">
        <v>-4000</v>
      </c>
      <c r="K183" s="146">
        <v>135.65</v>
      </c>
      <c r="L183" s="146">
        <v>142.69999999999999</v>
      </c>
      <c r="M183" s="146">
        <v>156.80000000000001</v>
      </c>
      <c r="N183" s="146">
        <v>163.85</v>
      </c>
      <c r="O183" s="146">
        <v>177.95</v>
      </c>
      <c r="P183" s="292">
        <v>1.4281620370370368E-3</v>
      </c>
      <c r="Q183" s="202">
        <f>IF($P$5=1,DataSheet!G182,"")</f>
        <v>19</v>
      </c>
      <c r="R183" s="290">
        <f>IF($P$5=1,DataSheet!E182,"")</f>
        <v>186.292</v>
      </c>
    </row>
    <row r="184" spans="2:18">
      <c r="B184" s="202">
        <v>132</v>
      </c>
      <c r="C184" s="297">
        <v>2236.7530000000002</v>
      </c>
      <c r="D184" s="292">
        <v>6.3434837962962958E-3</v>
      </c>
      <c r="E184" s="202">
        <v>132</v>
      </c>
      <c r="F184" s="202">
        <v>-4000</v>
      </c>
      <c r="G184" s="202">
        <v>-4000</v>
      </c>
      <c r="H184" s="202">
        <v>-4000</v>
      </c>
      <c r="I184" s="202">
        <v>-4000</v>
      </c>
      <c r="J184" s="202">
        <v>-4000</v>
      </c>
      <c r="K184" s="146">
        <v>135.65</v>
      </c>
      <c r="L184" s="146">
        <v>142.69999999999999</v>
      </c>
      <c r="M184" s="146">
        <v>156.80000000000001</v>
      </c>
      <c r="N184" s="146">
        <v>163.85</v>
      </c>
      <c r="O184" s="146">
        <v>177.95</v>
      </c>
      <c r="P184" s="292">
        <v>1.423904513888889E-3</v>
      </c>
      <c r="Q184" s="202">
        <f>IF($P$5=1,DataSheet!G183,"")</f>
        <v>19</v>
      </c>
      <c r="R184" s="290">
        <f>IF($P$5=1,DataSheet!E183,"")</f>
        <v>187.96809999999999</v>
      </c>
    </row>
    <row r="185" spans="2:18">
      <c r="B185" s="202">
        <v>131</v>
      </c>
      <c r="C185" s="297">
        <v>2249.3180000000002</v>
      </c>
      <c r="D185" s="292">
        <v>6.3793634259259263E-3</v>
      </c>
      <c r="E185" s="202">
        <v>131</v>
      </c>
      <c r="F185" s="202">
        <v>-4000</v>
      </c>
      <c r="G185" s="202">
        <v>-4000</v>
      </c>
      <c r="H185" s="202">
        <v>-4000</v>
      </c>
      <c r="I185" s="202">
        <v>-4000</v>
      </c>
      <c r="J185" s="202">
        <v>-4000</v>
      </c>
      <c r="K185" s="146">
        <v>135.65</v>
      </c>
      <c r="L185" s="146">
        <v>142.69999999999999</v>
      </c>
      <c r="M185" s="146">
        <v>156.80000000000001</v>
      </c>
      <c r="N185" s="146">
        <v>163.85</v>
      </c>
      <c r="O185" s="146">
        <v>177.95</v>
      </c>
      <c r="P185" s="292">
        <v>1.4252239583333332E-3</v>
      </c>
      <c r="Q185" s="202">
        <f>IF($P$5=1,DataSheet!G184,"")</f>
        <v>19</v>
      </c>
      <c r="R185" s="290">
        <f>IF($P$5=1,DataSheet!E184,"")</f>
        <v>187.44649999999999</v>
      </c>
    </row>
    <row r="186" spans="2:18">
      <c r="B186" s="202">
        <v>132</v>
      </c>
      <c r="C186" s="297">
        <v>2261.87</v>
      </c>
      <c r="D186" s="292">
        <v>6.4150925925925929E-3</v>
      </c>
      <c r="E186" s="202">
        <v>132</v>
      </c>
      <c r="F186" s="202">
        <v>-4000</v>
      </c>
      <c r="G186" s="202">
        <v>-4000</v>
      </c>
      <c r="H186" s="202">
        <v>-4000</v>
      </c>
      <c r="I186" s="202">
        <v>-4000</v>
      </c>
      <c r="J186" s="202">
        <v>-4000</v>
      </c>
      <c r="K186" s="146">
        <v>135.65</v>
      </c>
      <c r="L186" s="146">
        <v>142.69999999999999</v>
      </c>
      <c r="M186" s="146">
        <v>156.80000000000001</v>
      </c>
      <c r="N186" s="146">
        <v>163.85</v>
      </c>
      <c r="O186" s="146">
        <v>177.95</v>
      </c>
      <c r="P186" s="292">
        <v>1.4223935185185184E-3</v>
      </c>
      <c r="Q186" s="202">
        <f>IF($P$5=1,DataSheet!G185,"")</f>
        <v>19</v>
      </c>
      <c r="R186" s="290">
        <f>IF($P$5=1,DataSheet!E185,"")</f>
        <v>188.5677</v>
      </c>
    </row>
    <row r="187" spans="2:18">
      <c r="B187" s="202">
        <v>132</v>
      </c>
      <c r="C187" s="297">
        <v>2274.6590000000001</v>
      </c>
      <c r="D187" s="292">
        <v>6.4509837962962958E-3</v>
      </c>
      <c r="E187" s="202">
        <v>132</v>
      </c>
      <c r="F187" s="202">
        <v>-4000</v>
      </c>
      <c r="G187" s="202">
        <v>-4000</v>
      </c>
      <c r="H187" s="202">
        <v>-4000</v>
      </c>
      <c r="I187" s="202">
        <v>-4000</v>
      </c>
      <c r="J187" s="202">
        <v>-4000</v>
      </c>
      <c r="K187" s="146">
        <v>135.65</v>
      </c>
      <c r="L187" s="146">
        <v>142.69999999999999</v>
      </c>
      <c r="M187" s="146">
        <v>156.80000000000001</v>
      </c>
      <c r="N187" s="146">
        <v>163.85</v>
      </c>
      <c r="O187" s="146">
        <v>177.95</v>
      </c>
      <c r="P187" s="292">
        <v>1.4052413194444446E-3</v>
      </c>
      <c r="Q187" s="202">
        <f>IF($P$5=1,DataSheet!G186,"")</f>
        <v>20</v>
      </c>
      <c r="R187" s="290">
        <f>IF($P$5=1,DataSheet!E186,"")</f>
        <v>195.5573</v>
      </c>
    </row>
    <row r="188" spans="2:18">
      <c r="B188" s="202">
        <v>132</v>
      </c>
      <c r="C188" s="297">
        <v>2286.61</v>
      </c>
      <c r="D188" s="292">
        <v>6.4846064814814827E-3</v>
      </c>
      <c r="E188" s="202">
        <v>132</v>
      </c>
      <c r="F188" s="202">
        <v>-4000</v>
      </c>
      <c r="G188" s="202">
        <v>-4000</v>
      </c>
      <c r="H188" s="202">
        <v>-4000</v>
      </c>
      <c r="I188" s="202">
        <v>-4000</v>
      </c>
      <c r="J188" s="202">
        <v>-4000</v>
      </c>
      <c r="K188" s="146">
        <v>135.65</v>
      </c>
      <c r="L188" s="146">
        <v>142.69999999999999</v>
      </c>
      <c r="M188" s="146">
        <v>156.80000000000001</v>
      </c>
      <c r="N188" s="146">
        <v>163.85</v>
      </c>
      <c r="O188" s="146">
        <v>177.95</v>
      </c>
      <c r="P188" s="292">
        <v>1.401851851851852E-3</v>
      </c>
      <c r="Q188" s="202">
        <f>IF($P$5=1,DataSheet!G187,"")</f>
        <v>20</v>
      </c>
      <c r="R188" s="290">
        <f>IF($P$5=1,DataSheet!E187,"")</f>
        <v>196.97919999999999</v>
      </c>
    </row>
    <row r="189" spans="2:18">
      <c r="B189" s="202">
        <v>132</v>
      </c>
      <c r="C189" s="297">
        <v>2299.799</v>
      </c>
      <c r="D189" s="292">
        <v>6.5216319444444436E-3</v>
      </c>
      <c r="E189" s="202">
        <v>132</v>
      </c>
      <c r="F189" s="202">
        <v>-4000</v>
      </c>
      <c r="G189" s="202">
        <v>-4000</v>
      </c>
      <c r="H189" s="202">
        <v>-4000</v>
      </c>
      <c r="I189" s="202">
        <v>-4000</v>
      </c>
      <c r="J189" s="202">
        <v>-4000</v>
      </c>
      <c r="K189" s="146">
        <v>135.65</v>
      </c>
      <c r="L189" s="146">
        <v>142.69999999999999</v>
      </c>
      <c r="M189" s="146">
        <v>156.80000000000001</v>
      </c>
      <c r="N189" s="146">
        <v>163.85</v>
      </c>
      <c r="O189" s="146">
        <v>177.95</v>
      </c>
      <c r="P189" s="292">
        <v>1.4092725694444443E-3</v>
      </c>
      <c r="Q189" s="202">
        <f>IF($P$5=1,DataSheet!G188,"")</f>
        <v>19</v>
      </c>
      <c r="R189" s="290">
        <f>IF($P$5=1,DataSheet!E188,"")</f>
        <v>193.88390000000001</v>
      </c>
    </row>
    <row r="190" spans="2:18">
      <c r="B190" s="202">
        <v>132</v>
      </c>
      <c r="C190" s="297">
        <v>2312.0569999999998</v>
      </c>
      <c r="D190" s="292">
        <v>6.5564467592592593E-3</v>
      </c>
      <c r="E190" s="202">
        <v>132</v>
      </c>
      <c r="F190" s="202">
        <v>-4000</v>
      </c>
      <c r="G190" s="202">
        <v>-4000</v>
      </c>
      <c r="H190" s="202">
        <v>-4000</v>
      </c>
      <c r="I190" s="202">
        <v>-4000</v>
      </c>
      <c r="J190" s="202">
        <v>-4000</v>
      </c>
      <c r="K190" s="146">
        <v>135.65</v>
      </c>
      <c r="L190" s="146">
        <v>142.69999999999999</v>
      </c>
      <c r="M190" s="146">
        <v>156.80000000000001</v>
      </c>
      <c r="N190" s="146">
        <v>163.85</v>
      </c>
      <c r="O190" s="146">
        <v>177.95</v>
      </c>
      <c r="P190" s="292">
        <v>1.4139809027777777E-3</v>
      </c>
      <c r="Q190" s="202">
        <f>IF($P$5=1,DataSheet!G189,"")</f>
        <v>19</v>
      </c>
      <c r="R190" s="290">
        <f>IF($P$5=1,DataSheet!E189,"")</f>
        <v>191.95339999999999</v>
      </c>
    </row>
    <row r="191" spans="2:18">
      <c r="B191" s="202">
        <v>132</v>
      </c>
      <c r="C191" s="297">
        <v>2324.7629999999999</v>
      </c>
      <c r="D191" s="292">
        <v>6.5923148148148147E-3</v>
      </c>
      <c r="E191" s="202">
        <v>132</v>
      </c>
      <c r="F191" s="202">
        <v>-4000</v>
      </c>
      <c r="G191" s="202">
        <v>-4000</v>
      </c>
      <c r="H191" s="202">
        <v>-4000</v>
      </c>
      <c r="I191" s="202">
        <v>-4000</v>
      </c>
      <c r="J191" s="202">
        <v>-4000</v>
      </c>
      <c r="K191" s="146">
        <v>135.65</v>
      </c>
      <c r="L191" s="146">
        <v>142.69999999999999</v>
      </c>
      <c r="M191" s="146">
        <v>156.80000000000001</v>
      </c>
      <c r="N191" s="146">
        <v>163.85</v>
      </c>
      <c r="O191" s="146">
        <v>177.95</v>
      </c>
      <c r="P191" s="292">
        <v>1.4140005787037036E-3</v>
      </c>
      <c r="Q191" s="202">
        <f>IF($P$5=1,DataSheet!G190,"")</f>
        <v>20</v>
      </c>
      <c r="R191" s="290">
        <f>IF($P$5=1,DataSheet!E190,"")</f>
        <v>191.94560000000001</v>
      </c>
    </row>
    <row r="192" spans="2:18">
      <c r="B192" s="202">
        <v>133</v>
      </c>
      <c r="C192" s="297">
        <v>2337.4029999999998</v>
      </c>
      <c r="D192" s="292">
        <v>6.6279976851851856E-3</v>
      </c>
      <c r="E192" s="202">
        <v>133</v>
      </c>
      <c r="F192" s="202">
        <v>-4000</v>
      </c>
      <c r="G192" s="202">
        <v>-4000</v>
      </c>
      <c r="H192" s="202">
        <v>-4000</v>
      </c>
      <c r="I192" s="202">
        <v>-4000</v>
      </c>
      <c r="J192" s="202">
        <v>-4000</v>
      </c>
      <c r="K192" s="146">
        <v>135.65</v>
      </c>
      <c r="L192" s="146">
        <v>142.69999999999999</v>
      </c>
      <c r="M192" s="146">
        <v>156.80000000000001</v>
      </c>
      <c r="N192" s="146">
        <v>163.85</v>
      </c>
      <c r="O192" s="146">
        <v>177.95</v>
      </c>
      <c r="P192" s="292">
        <v>1.4124687500000003E-3</v>
      </c>
      <c r="Q192" s="202">
        <f>IF($P$5=1,DataSheet!G191,"")</f>
        <v>20</v>
      </c>
      <c r="R192" s="290">
        <f>IF($P$5=1,DataSheet!E191,"")</f>
        <v>192.57079999999999</v>
      </c>
    </row>
    <row r="193" spans="2:18">
      <c r="B193" s="202">
        <v>133</v>
      </c>
      <c r="C193" s="297">
        <v>2349.9549999999999</v>
      </c>
      <c r="D193" s="292">
        <v>6.6638773148148143E-3</v>
      </c>
      <c r="E193" s="202">
        <v>133</v>
      </c>
      <c r="F193" s="202">
        <v>-4000</v>
      </c>
      <c r="G193" s="202">
        <v>-4000</v>
      </c>
      <c r="H193" s="202">
        <v>-4000</v>
      </c>
      <c r="I193" s="202">
        <v>-4000</v>
      </c>
      <c r="J193" s="202">
        <v>-4000</v>
      </c>
      <c r="K193" s="146">
        <v>135.65</v>
      </c>
      <c r="L193" s="146">
        <v>142.69999999999999</v>
      </c>
      <c r="M193" s="146">
        <v>156.80000000000001</v>
      </c>
      <c r="N193" s="146">
        <v>163.85</v>
      </c>
      <c r="O193" s="146">
        <v>177.95</v>
      </c>
      <c r="P193" s="292">
        <v>1.4281302083333331E-3</v>
      </c>
      <c r="Q193" s="202">
        <f>IF($P$5=1,DataSheet!G192,"")</f>
        <v>19</v>
      </c>
      <c r="R193" s="290">
        <f>IF($P$5=1,DataSheet!E192,"")</f>
        <v>186.30439999999999</v>
      </c>
    </row>
    <row r="194" spans="2:18">
      <c r="B194" s="202">
        <v>133</v>
      </c>
      <c r="C194" s="297">
        <v>2362.5880000000002</v>
      </c>
      <c r="D194" s="292">
        <v>6.6997916666666664E-3</v>
      </c>
      <c r="E194" s="202">
        <v>133</v>
      </c>
      <c r="F194" s="202">
        <v>-4000</v>
      </c>
      <c r="G194" s="202">
        <v>-4000</v>
      </c>
      <c r="H194" s="202">
        <v>-4000</v>
      </c>
      <c r="I194" s="202">
        <v>-4000</v>
      </c>
      <c r="J194" s="202">
        <v>-4000</v>
      </c>
      <c r="K194" s="146">
        <v>135.65</v>
      </c>
      <c r="L194" s="146">
        <v>142.69999999999999</v>
      </c>
      <c r="M194" s="146">
        <v>156.80000000000001</v>
      </c>
      <c r="N194" s="146">
        <v>163.85</v>
      </c>
      <c r="O194" s="146">
        <v>177.95</v>
      </c>
      <c r="P194" s="292">
        <v>1.4216967592592591E-3</v>
      </c>
      <c r="Q194" s="202">
        <f>IF($P$5=1,DataSheet!G193,"")</f>
        <v>19</v>
      </c>
      <c r="R194" s="290">
        <f>IF($P$5=1,DataSheet!E193,"")</f>
        <v>188.84520000000001</v>
      </c>
    </row>
    <row r="195" spans="2:18">
      <c r="B195" s="202">
        <v>134</v>
      </c>
      <c r="C195" s="297">
        <v>2375.5419999999999</v>
      </c>
      <c r="D195" s="292">
        <v>6.7358217592592591E-3</v>
      </c>
      <c r="E195" s="202">
        <v>134</v>
      </c>
      <c r="F195" s="202">
        <v>-4000</v>
      </c>
      <c r="G195" s="202">
        <v>-4000</v>
      </c>
      <c r="H195" s="202">
        <v>-4000</v>
      </c>
      <c r="I195" s="202">
        <v>-4000</v>
      </c>
      <c r="J195" s="202">
        <v>-4000</v>
      </c>
      <c r="K195" s="146">
        <v>135.65</v>
      </c>
      <c r="L195" s="146">
        <v>142.69999999999999</v>
      </c>
      <c r="M195" s="146">
        <v>156.80000000000001</v>
      </c>
      <c r="N195" s="146">
        <v>163.85</v>
      </c>
      <c r="O195" s="146">
        <v>177.95</v>
      </c>
      <c r="P195" s="292">
        <v>1.3951325231481482E-3</v>
      </c>
      <c r="Q195" s="202">
        <f>IF($P$5=1,DataSheet!G194,"")</f>
        <v>20</v>
      </c>
      <c r="R195" s="290">
        <f>IF($P$5=1,DataSheet!E194,"")</f>
        <v>199.839</v>
      </c>
    </row>
    <row r="196" spans="2:18">
      <c r="B196" s="202">
        <v>134</v>
      </c>
      <c r="C196" s="297">
        <v>2388.1869999999999</v>
      </c>
      <c r="D196" s="292">
        <v>6.7716203703703714E-3</v>
      </c>
      <c r="E196" s="202">
        <v>134</v>
      </c>
      <c r="F196" s="202">
        <v>-4000</v>
      </c>
      <c r="G196" s="202">
        <v>-4000</v>
      </c>
      <c r="H196" s="202">
        <v>-4000</v>
      </c>
      <c r="I196" s="202">
        <v>-4000</v>
      </c>
      <c r="J196" s="202">
        <v>-4000</v>
      </c>
      <c r="K196" s="146">
        <v>135.65</v>
      </c>
      <c r="L196" s="146">
        <v>142.69999999999999</v>
      </c>
      <c r="M196" s="146">
        <v>156.80000000000001</v>
      </c>
      <c r="N196" s="146">
        <v>163.85</v>
      </c>
      <c r="O196" s="146">
        <v>177.95</v>
      </c>
      <c r="P196" s="292">
        <v>1.4103535879629629E-3</v>
      </c>
      <c r="Q196" s="202">
        <f>IF($P$5=1,DataSheet!G195,"")</f>
        <v>19</v>
      </c>
      <c r="R196" s="290">
        <f>IF($P$5=1,DataSheet!E195,"")</f>
        <v>193.4384</v>
      </c>
    </row>
    <row r="197" spans="2:18">
      <c r="B197" s="202">
        <v>134</v>
      </c>
      <c r="C197" s="297">
        <v>2400.8380000000002</v>
      </c>
      <c r="D197" s="292">
        <v>6.8074421296296303E-3</v>
      </c>
      <c r="E197" s="202">
        <v>134</v>
      </c>
      <c r="F197" s="202">
        <v>-4000</v>
      </c>
      <c r="G197" s="202">
        <v>-4000</v>
      </c>
      <c r="H197" s="202">
        <v>-4000</v>
      </c>
      <c r="I197" s="202">
        <v>-4000</v>
      </c>
      <c r="J197" s="202">
        <v>-4000</v>
      </c>
      <c r="K197" s="146">
        <v>135.65</v>
      </c>
      <c r="L197" s="146">
        <v>142.69999999999999</v>
      </c>
      <c r="M197" s="146">
        <v>156.80000000000001</v>
      </c>
      <c r="N197" s="146">
        <v>163.85</v>
      </c>
      <c r="O197" s="146">
        <v>177.95</v>
      </c>
      <c r="P197" s="292">
        <v>1.415638888888889E-3</v>
      </c>
      <c r="Q197" s="202">
        <f>IF($P$5=1,DataSheet!G196,"")</f>
        <v>19</v>
      </c>
      <c r="R197" s="290">
        <f>IF($P$5=1,DataSheet!E196,"")</f>
        <v>191.28</v>
      </c>
    </row>
    <row r="198" spans="2:18">
      <c r="B198" s="202">
        <v>135</v>
      </c>
      <c r="C198" s="297">
        <v>2413.4949999999999</v>
      </c>
      <c r="D198" s="292">
        <v>6.8433217592592591E-3</v>
      </c>
      <c r="E198" s="202">
        <v>135</v>
      </c>
      <c r="F198" s="202">
        <v>-4000</v>
      </c>
      <c r="G198" s="202">
        <v>-4000</v>
      </c>
      <c r="H198" s="202">
        <v>-4000</v>
      </c>
      <c r="I198" s="202">
        <v>-4000</v>
      </c>
      <c r="J198" s="202">
        <v>-4000</v>
      </c>
      <c r="K198" s="146">
        <v>135.65</v>
      </c>
      <c r="L198" s="146">
        <v>142.69999999999999</v>
      </c>
      <c r="M198" s="146">
        <v>156.80000000000001</v>
      </c>
      <c r="N198" s="146">
        <v>163.85</v>
      </c>
      <c r="O198" s="146">
        <v>177.95</v>
      </c>
      <c r="P198" s="292">
        <v>1.4186597222222224E-3</v>
      </c>
      <c r="Q198" s="202">
        <f>IF($P$5=1,DataSheet!G197,"")</f>
        <v>19</v>
      </c>
      <c r="R198" s="290">
        <f>IF($P$5=1,DataSheet!E197,"")</f>
        <v>190.0607</v>
      </c>
    </row>
    <row r="199" spans="2:18">
      <c r="B199" s="202">
        <v>135</v>
      </c>
      <c r="C199" s="297">
        <v>2425.837</v>
      </c>
      <c r="D199" s="292">
        <v>6.8779976851851858E-3</v>
      </c>
      <c r="E199" s="202">
        <v>135</v>
      </c>
      <c r="F199" s="202">
        <v>-4000</v>
      </c>
      <c r="G199" s="202">
        <v>-4000</v>
      </c>
      <c r="H199" s="202">
        <v>-4000</v>
      </c>
      <c r="I199" s="202">
        <v>-4000</v>
      </c>
      <c r="J199" s="202">
        <v>-4000</v>
      </c>
      <c r="K199" s="146">
        <v>135.65</v>
      </c>
      <c r="L199" s="146">
        <v>142.69999999999999</v>
      </c>
      <c r="M199" s="146">
        <v>156.80000000000001</v>
      </c>
      <c r="N199" s="146">
        <v>163.85</v>
      </c>
      <c r="O199" s="146">
        <v>177.95</v>
      </c>
      <c r="P199" s="292">
        <v>1.402695601851852E-3</v>
      </c>
      <c r="Q199" s="202">
        <f>IF($P$5=1,DataSheet!G198,"")</f>
        <v>20</v>
      </c>
      <c r="R199" s="290">
        <f>IF($P$5=1,DataSheet!E198,"")</f>
        <v>196.62389999999999</v>
      </c>
    </row>
    <row r="200" spans="2:18">
      <c r="B200" s="202">
        <v>135</v>
      </c>
      <c r="C200" s="297">
        <v>2438.6370000000002</v>
      </c>
      <c r="D200" s="292">
        <v>6.9138888888888887E-3</v>
      </c>
      <c r="E200" s="202">
        <v>135</v>
      </c>
      <c r="F200" s="202">
        <v>-4000</v>
      </c>
      <c r="G200" s="202">
        <v>-4000</v>
      </c>
      <c r="H200" s="202">
        <v>-4000</v>
      </c>
      <c r="I200" s="202">
        <v>-4000</v>
      </c>
      <c r="J200" s="202">
        <v>-4000</v>
      </c>
      <c r="K200" s="146">
        <v>135.65</v>
      </c>
      <c r="L200" s="146">
        <v>142.69999999999999</v>
      </c>
      <c r="M200" s="146">
        <v>156.80000000000001</v>
      </c>
      <c r="N200" s="146">
        <v>163.85</v>
      </c>
      <c r="O200" s="146">
        <v>177.95</v>
      </c>
      <c r="P200" s="292">
        <v>1.4030520833333334E-3</v>
      </c>
      <c r="Q200" s="202">
        <f>IF($P$5=1,DataSheet!G199,"")</f>
        <v>19</v>
      </c>
      <c r="R200" s="290">
        <f>IF($P$5=1,DataSheet!E199,"")</f>
        <v>196.4742</v>
      </c>
    </row>
    <row r="201" spans="2:18">
      <c r="B201" s="202">
        <v>136</v>
      </c>
      <c r="C201" s="297">
        <v>2451.3710000000001</v>
      </c>
      <c r="D201" s="292">
        <v>6.9499305555555555E-3</v>
      </c>
      <c r="E201" s="202">
        <v>136</v>
      </c>
      <c r="F201" s="202">
        <v>136</v>
      </c>
      <c r="G201" s="202">
        <v>-4000</v>
      </c>
      <c r="H201" s="202">
        <v>-4000</v>
      </c>
      <c r="I201" s="202">
        <v>-4000</v>
      </c>
      <c r="J201" s="202">
        <v>-4000</v>
      </c>
      <c r="K201" s="146">
        <v>135.65</v>
      </c>
      <c r="L201" s="146">
        <v>142.69999999999999</v>
      </c>
      <c r="M201" s="146">
        <v>156.80000000000001</v>
      </c>
      <c r="N201" s="146">
        <v>163.85</v>
      </c>
      <c r="O201" s="146">
        <v>177.95</v>
      </c>
      <c r="P201" s="292">
        <v>1.416255787037037E-3</v>
      </c>
      <c r="Q201" s="202">
        <f>IF($P$5=1,DataSheet!G200,"")</f>
        <v>19</v>
      </c>
      <c r="R201" s="290">
        <f>IF($P$5=1,DataSheet!E200,"")</f>
        <v>191.0301</v>
      </c>
    </row>
    <row r="202" spans="2:18">
      <c r="B202" s="202">
        <v>136</v>
      </c>
      <c r="C202" s="297">
        <v>2464.0210000000002</v>
      </c>
      <c r="D202" s="292">
        <v>6.9856018518518513E-3</v>
      </c>
      <c r="E202" s="202">
        <v>136</v>
      </c>
      <c r="F202" s="202">
        <v>136</v>
      </c>
      <c r="G202" s="202">
        <v>-4000</v>
      </c>
      <c r="H202" s="202">
        <v>-4000</v>
      </c>
      <c r="I202" s="202">
        <v>-4000</v>
      </c>
      <c r="J202" s="202">
        <v>-4000</v>
      </c>
      <c r="K202" s="146">
        <v>135.65</v>
      </c>
      <c r="L202" s="146">
        <v>142.69999999999999</v>
      </c>
      <c r="M202" s="146">
        <v>156.80000000000001</v>
      </c>
      <c r="N202" s="146">
        <v>163.85</v>
      </c>
      <c r="O202" s="146">
        <v>177.95</v>
      </c>
      <c r="P202" s="292">
        <v>1.4124392361111111E-3</v>
      </c>
      <c r="Q202" s="202">
        <f>IF($P$5=1,DataSheet!G201,"")</f>
        <v>20</v>
      </c>
      <c r="R202" s="290">
        <f>IF($P$5=1,DataSheet!E201,"")</f>
        <v>192.58279999999999</v>
      </c>
    </row>
    <row r="203" spans="2:18">
      <c r="B203" s="202">
        <v>136</v>
      </c>
      <c r="C203" s="297">
        <v>2476.2919999999999</v>
      </c>
      <c r="D203" s="292">
        <v>7.0203124999999996E-3</v>
      </c>
      <c r="E203" s="202">
        <v>136</v>
      </c>
      <c r="F203" s="202">
        <v>136</v>
      </c>
      <c r="G203" s="202">
        <v>-4000</v>
      </c>
      <c r="H203" s="202">
        <v>-4000</v>
      </c>
      <c r="I203" s="202">
        <v>-4000</v>
      </c>
      <c r="J203" s="202">
        <v>-4000</v>
      </c>
      <c r="K203" s="146">
        <v>135.65</v>
      </c>
      <c r="L203" s="146">
        <v>142.69999999999999</v>
      </c>
      <c r="M203" s="146">
        <v>156.80000000000001</v>
      </c>
      <c r="N203" s="146">
        <v>163.85</v>
      </c>
      <c r="O203" s="146">
        <v>177.95</v>
      </c>
      <c r="P203" s="292">
        <v>1.408120949074074E-3</v>
      </c>
      <c r="Q203" s="202">
        <f>IF($P$5=1,DataSheet!G202,"")</f>
        <v>19</v>
      </c>
      <c r="R203" s="290">
        <f>IF($P$5=1,DataSheet!E202,"")</f>
        <v>194.35990000000001</v>
      </c>
    </row>
    <row r="204" spans="2:18">
      <c r="B204" s="202">
        <v>136</v>
      </c>
      <c r="C204" s="297">
        <v>2489.0259999999998</v>
      </c>
      <c r="D204" s="292">
        <v>7.0562384259259267E-3</v>
      </c>
      <c r="E204" s="202">
        <v>136</v>
      </c>
      <c r="F204" s="202">
        <v>136</v>
      </c>
      <c r="G204" s="202">
        <v>-4000</v>
      </c>
      <c r="H204" s="202">
        <v>-4000</v>
      </c>
      <c r="I204" s="202">
        <v>-4000</v>
      </c>
      <c r="J204" s="202">
        <v>-4000</v>
      </c>
      <c r="K204" s="146">
        <v>135.65</v>
      </c>
      <c r="L204" s="146">
        <v>142.69999999999999</v>
      </c>
      <c r="M204" s="146">
        <v>156.80000000000001</v>
      </c>
      <c r="N204" s="146">
        <v>163.85</v>
      </c>
      <c r="O204" s="146">
        <v>177.95</v>
      </c>
      <c r="P204" s="292">
        <v>1.4143182870370371E-3</v>
      </c>
      <c r="Q204" s="202">
        <f>IF($P$5=1,DataSheet!G203,"")</f>
        <v>20</v>
      </c>
      <c r="R204" s="290">
        <f>IF($P$5=1,DataSheet!E203,"")</f>
        <v>191.81630000000001</v>
      </c>
    </row>
    <row r="205" spans="2:18">
      <c r="B205" s="202">
        <v>136</v>
      </c>
      <c r="C205" s="297">
        <v>2501.29</v>
      </c>
      <c r="D205" s="292">
        <v>7.0910185185185182E-3</v>
      </c>
      <c r="E205" s="202">
        <v>136</v>
      </c>
      <c r="F205" s="202">
        <v>136</v>
      </c>
      <c r="G205" s="202">
        <v>-4000</v>
      </c>
      <c r="H205" s="202">
        <v>-4000</v>
      </c>
      <c r="I205" s="202">
        <v>-4000</v>
      </c>
      <c r="J205" s="202">
        <v>-4000</v>
      </c>
      <c r="K205" s="146">
        <v>135.65</v>
      </c>
      <c r="L205" s="146">
        <v>142.69999999999999</v>
      </c>
      <c r="M205" s="146">
        <v>156.80000000000001</v>
      </c>
      <c r="N205" s="146">
        <v>163.85</v>
      </c>
      <c r="O205" s="146">
        <v>177.95</v>
      </c>
      <c r="P205" s="292">
        <v>1.4139438657407406E-3</v>
      </c>
      <c r="Q205" s="202">
        <f>IF($P$5=1,DataSheet!G204,"")</f>
        <v>20</v>
      </c>
      <c r="R205" s="290">
        <f>IF($P$5=1,DataSheet!E204,"")</f>
        <v>191.96860000000001</v>
      </c>
    </row>
    <row r="206" spans="2:18">
      <c r="B206" s="202">
        <v>135</v>
      </c>
      <c r="C206" s="297">
        <v>2514.3969999999999</v>
      </c>
      <c r="D206" s="292">
        <v>7.1280671296296309E-3</v>
      </c>
      <c r="E206" s="202">
        <v>135</v>
      </c>
      <c r="F206" s="202">
        <v>-4000</v>
      </c>
      <c r="G206" s="202">
        <v>-4000</v>
      </c>
      <c r="H206" s="202">
        <v>-4000</v>
      </c>
      <c r="I206" s="202">
        <v>-4000</v>
      </c>
      <c r="J206" s="202">
        <v>-4000</v>
      </c>
      <c r="K206" s="146">
        <v>135.65</v>
      </c>
      <c r="L206" s="146">
        <v>142.69999999999999</v>
      </c>
      <c r="M206" s="146">
        <v>156.80000000000001</v>
      </c>
      <c r="N206" s="146">
        <v>163.85</v>
      </c>
      <c r="O206" s="146">
        <v>177.95</v>
      </c>
      <c r="P206" s="292">
        <v>1.4195538194444442E-3</v>
      </c>
      <c r="Q206" s="202">
        <f>IF($P$5=1,DataSheet!G205,"")</f>
        <v>19</v>
      </c>
      <c r="R206" s="290">
        <f>IF($P$5=1,DataSheet!E205,"")</f>
        <v>189.70169999999999</v>
      </c>
    </row>
    <row r="207" spans="2:18">
      <c r="B207" s="202">
        <v>135</v>
      </c>
      <c r="C207" s="297">
        <v>2527.0540000000001</v>
      </c>
      <c r="D207" s="292">
        <v>7.1639814814814821E-3</v>
      </c>
      <c r="E207" s="202">
        <v>135</v>
      </c>
      <c r="F207" s="202">
        <v>-4000</v>
      </c>
      <c r="G207" s="202">
        <v>-4000</v>
      </c>
      <c r="H207" s="202">
        <v>-4000</v>
      </c>
      <c r="I207" s="202">
        <v>-4000</v>
      </c>
      <c r="J207" s="202">
        <v>-4000</v>
      </c>
      <c r="K207" s="146">
        <v>135.65</v>
      </c>
      <c r="L207" s="146">
        <v>142.69999999999999</v>
      </c>
      <c r="M207" s="146">
        <v>156.80000000000001</v>
      </c>
      <c r="N207" s="146">
        <v>163.85</v>
      </c>
      <c r="O207" s="146">
        <v>177.95</v>
      </c>
      <c r="P207" s="292">
        <v>1.418484375E-3</v>
      </c>
      <c r="Q207" s="202">
        <f>IF($P$5=1,DataSheet!G206,"")</f>
        <v>19</v>
      </c>
      <c r="R207" s="290">
        <f>IF($P$5=1,DataSheet!E206,"")</f>
        <v>190.131</v>
      </c>
    </row>
    <row r="208" spans="2:18">
      <c r="B208" s="202">
        <v>134</v>
      </c>
      <c r="C208" s="297">
        <v>2539.2510000000002</v>
      </c>
      <c r="D208" s="292">
        <v>7.1985995370370372E-3</v>
      </c>
      <c r="E208" s="202">
        <v>134</v>
      </c>
      <c r="F208" s="202">
        <v>-4000</v>
      </c>
      <c r="G208" s="202">
        <v>-4000</v>
      </c>
      <c r="H208" s="202">
        <v>-4000</v>
      </c>
      <c r="I208" s="202">
        <v>-4000</v>
      </c>
      <c r="J208" s="202">
        <v>-4000</v>
      </c>
      <c r="K208" s="146">
        <v>135.65</v>
      </c>
      <c r="L208" s="146">
        <v>142.69999999999999</v>
      </c>
      <c r="M208" s="146">
        <v>156.80000000000001</v>
      </c>
      <c r="N208" s="146">
        <v>163.85</v>
      </c>
      <c r="O208" s="146">
        <v>177.95</v>
      </c>
      <c r="P208" s="292">
        <v>1.4131550925925924E-3</v>
      </c>
      <c r="Q208" s="202">
        <f>IF($P$5=1,DataSheet!G207,"")</f>
        <v>20</v>
      </c>
      <c r="R208" s="290">
        <f>IF($P$5=1,DataSheet!E207,"")</f>
        <v>192.2903</v>
      </c>
    </row>
    <row r="209" spans="2:18">
      <c r="B209" s="202">
        <v>134</v>
      </c>
      <c r="C209" s="297">
        <v>2552.4430000000002</v>
      </c>
      <c r="D209" s="292">
        <v>7.2357060185185181E-3</v>
      </c>
      <c r="E209" s="202">
        <v>134</v>
      </c>
      <c r="F209" s="202">
        <v>-4000</v>
      </c>
      <c r="G209" s="202">
        <v>-4000</v>
      </c>
      <c r="H209" s="202">
        <v>-4000</v>
      </c>
      <c r="I209" s="202">
        <v>-4000</v>
      </c>
      <c r="J209" s="202">
        <v>-4000</v>
      </c>
      <c r="K209" s="146">
        <v>135.65</v>
      </c>
      <c r="L209" s="146">
        <v>142.69999999999999</v>
      </c>
      <c r="M209" s="146">
        <v>156.80000000000001</v>
      </c>
      <c r="N209" s="146">
        <v>163.85</v>
      </c>
      <c r="O209" s="146">
        <v>177.95</v>
      </c>
      <c r="P209" s="292">
        <v>1.4135271990740742E-3</v>
      </c>
      <c r="Q209" s="202">
        <f>IF($P$5=1,DataSheet!G208,"")</f>
        <v>19</v>
      </c>
      <c r="R209" s="290">
        <f>IF($P$5=1,DataSheet!E208,"")</f>
        <v>192.13839999999999</v>
      </c>
    </row>
    <row r="210" spans="2:18">
      <c r="B210" s="202">
        <v>134</v>
      </c>
      <c r="C210" s="297">
        <v>2565.087</v>
      </c>
      <c r="D210" s="292">
        <v>7.2715393518518528E-3</v>
      </c>
      <c r="E210" s="202">
        <v>134</v>
      </c>
      <c r="F210" s="202">
        <v>-4000</v>
      </c>
      <c r="G210" s="202">
        <v>-4000</v>
      </c>
      <c r="H210" s="202">
        <v>-4000</v>
      </c>
      <c r="I210" s="202">
        <v>-4000</v>
      </c>
      <c r="J210" s="202">
        <v>-4000</v>
      </c>
      <c r="K210" s="146">
        <v>135.65</v>
      </c>
      <c r="L210" s="146">
        <v>142.69999999999999</v>
      </c>
      <c r="M210" s="146">
        <v>156.80000000000001</v>
      </c>
      <c r="N210" s="146">
        <v>163.85</v>
      </c>
      <c r="O210" s="146">
        <v>177.95</v>
      </c>
      <c r="P210" s="292">
        <v>1.4155491898148146E-3</v>
      </c>
      <c r="Q210" s="202">
        <f>IF($P$5=1,DataSheet!G209,"")</f>
        <v>19</v>
      </c>
      <c r="R210" s="290">
        <f>IF($P$5=1,DataSheet!E209,"")</f>
        <v>191.31630000000001</v>
      </c>
    </row>
    <row r="211" spans="2:18">
      <c r="B211" s="202">
        <v>134</v>
      </c>
      <c r="C211" s="297">
        <v>2577.2809999999999</v>
      </c>
      <c r="D211" s="292">
        <v>7.3062037037037036E-3</v>
      </c>
      <c r="E211" s="202">
        <v>134</v>
      </c>
      <c r="F211" s="202">
        <v>-4000</v>
      </c>
      <c r="G211" s="202">
        <v>-4000</v>
      </c>
      <c r="H211" s="202">
        <v>-4000</v>
      </c>
      <c r="I211" s="202">
        <v>-4000</v>
      </c>
      <c r="J211" s="202">
        <v>-4000</v>
      </c>
      <c r="K211" s="146">
        <v>135.65</v>
      </c>
      <c r="L211" s="146">
        <v>142.69999999999999</v>
      </c>
      <c r="M211" s="146">
        <v>156.80000000000001</v>
      </c>
      <c r="N211" s="146">
        <v>163.85</v>
      </c>
      <c r="O211" s="146">
        <v>177.95</v>
      </c>
      <c r="P211" s="292">
        <v>1.4151197916666665E-3</v>
      </c>
      <c r="Q211" s="202">
        <f>IF($P$5=1,DataSheet!G210,"")</f>
        <v>20</v>
      </c>
      <c r="R211" s="290">
        <f>IF($P$5=1,DataSheet!E210,"")</f>
        <v>191.49039999999999</v>
      </c>
    </row>
    <row r="212" spans="2:18">
      <c r="B212" s="202">
        <v>134</v>
      </c>
      <c r="C212" s="297">
        <v>2590.0230000000001</v>
      </c>
      <c r="D212" s="292">
        <v>7.3420717592592591E-3</v>
      </c>
      <c r="E212" s="202">
        <v>134</v>
      </c>
      <c r="F212" s="202">
        <v>-4000</v>
      </c>
      <c r="G212" s="202">
        <v>-4000</v>
      </c>
      <c r="H212" s="202">
        <v>-4000</v>
      </c>
      <c r="I212" s="202">
        <v>-4000</v>
      </c>
      <c r="J212" s="202">
        <v>-4000</v>
      </c>
      <c r="K212" s="146">
        <v>135.65</v>
      </c>
      <c r="L212" s="146">
        <v>142.69999999999999</v>
      </c>
      <c r="M212" s="146">
        <v>156.80000000000001</v>
      </c>
      <c r="N212" s="146">
        <v>163.85</v>
      </c>
      <c r="O212" s="146">
        <v>177.95</v>
      </c>
      <c r="P212" s="292">
        <v>1.4110653935185185E-3</v>
      </c>
      <c r="Q212" s="202">
        <f>IF($P$5=1,DataSheet!G211,"")</f>
        <v>20</v>
      </c>
      <c r="R212" s="290">
        <f>IF($P$5=1,DataSheet!E211,"")</f>
        <v>193.14599999999999</v>
      </c>
    </row>
    <row r="213" spans="2:18">
      <c r="B213" s="202">
        <v>135</v>
      </c>
      <c r="C213" s="297">
        <v>2602.366</v>
      </c>
      <c r="D213" s="292">
        <v>7.3768981481481472E-3</v>
      </c>
      <c r="E213" s="202">
        <v>135</v>
      </c>
      <c r="F213" s="202">
        <v>-4000</v>
      </c>
      <c r="G213" s="202">
        <v>-4000</v>
      </c>
      <c r="H213" s="202">
        <v>-4000</v>
      </c>
      <c r="I213" s="202">
        <v>-4000</v>
      </c>
      <c r="J213" s="202">
        <v>-4000</v>
      </c>
      <c r="K213" s="146">
        <v>135.65</v>
      </c>
      <c r="L213" s="146">
        <v>142.69999999999999</v>
      </c>
      <c r="M213" s="146">
        <v>156.80000000000001</v>
      </c>
      <c r="N213" s="146">
        <v>163.85</v>
      </c>
      <c r="O213" s="146">
        <v>177.95</v>
      </c>
      <c r="P213" s="292">
        <v>1.4085717592592594E-3</v>
      </c>
      <c r="Q213" s="202">
        <f>IF($P$5=1,DataSheet!G212,"")</f>
        <v>20</v>
      </c>
      <c r="R213" s="290">
        <f>IF($P$5=1,DataSheet!E212,"")</f>
        <v>194.17359999999999</v>
      </c>
    </row>
    <row r="214" spans="2:18">
      <c r="B214" s="202">
        <v>135</v>
      </c>
      <c r="C214" s="297">
        <v>2615.0210000000002</v>
      </c>
      <c r="D214" s="292">
        <v>7.4126157407407404E-3</v>
      </c>
      <c r="E214" s="202">
        <v>135</v>
      </c>
      <c r="F214" s="202">
        <v>-4000</v>
      </c>
      <c r="G214" s="202">
        <v>-4000</v>
      </c>
      <c r="H214" s="202">
        <v>-4000</v>
      </c>
      <c r="I214" s="202">
        <v>-4000</v>
      </c>
      <c r="J214" s="202">
        <v>-4000</v>
      </c>
      <c r="K214" s="146">
        <v>135.65</v>
      </c>
      <c r="L214" s="146">
        <v>142.69999999999999</v>
      </c>
      <c r="M214" s="146">
        <v>156.80000000000001</v>
      </c>
      <c r="N214" s="146">
        <v>163.85</v>
      </c>
      <c r="O214" s="146">
        <v>177.95</v>
      </c>
      <c r="P214" s="292">
        <v>1.4112482638888888E-3</v>
      </c>
      <c r="Q214" s="202">
        <f>IF($P$5=1,DataSheet!G213,"")</f>
        <v>19</v>
      </c>
      <c r="R214" s="290">
        <f>IF($P$5=1,DataSheet!E213,"")</f>
        <v>193.07069999999999</v>
      </c>
    </row>
    <row r="215" spans="2:18">
      <c r="B215" s="202">
        <v>136</v>
      </c>
      <c r="C215" s="297">
        <v>2628.1590000000001</v>
      </c>
      <c r="D215" s="292">
        <v>7.4497337962962963E-3</v>
      </c>
      <c r="E215" s="202">
        <v>136</v>
      </c>
      <c r="F215" s="202">
        <v>136</v>
      </c>
      <c r="G215" s="202">
        <v>-4000</v>
      </c>
      <c r="H215" s="202">
        <v>-4000</v>
      </c>
      <c r="I215" s="202">
        <v>-4000</v>
      </c>
      <c r="J215" s="202">
        <v>-4000</v>
      </c>
      <c r="K215" s="146">
        <v>135.65</v>
      </c>
      <c r="L215" s="146">
        <v>142.69999999999999</v>
      </c>
      <c r="M215" s="146">
        <v>156.80000000000001</v>
      </c>
      <c r="N215" s="146">
        <v>163.85</v>
      </c>
      <c r="O215" s="146">
        <v>177.95</v>
      </c>
      <c r="P215" s="292">
        <v>1.4159641203703704E-3</v>
      </c>
      <c r="Q215" s="202">
        <f>IF($P$5=1,DataSheet!G214,"")</f>
        <v>19</v>
      </c>
      <c r="R215" s="290">
        <f>IF($P$5=1,DataSheet!E214,"")</f>
        <v>191.1482</v>
      </c>
    </row>
    <row r="216" spans="2:18">
      <c r="B216" s="202">
        <v>136</v>
      </c>
      <c r="C216" s="297">
        <v>2640.91</v>
      </c>
      <c r="D216" s="292">
        <v>7.4857175925925924E-3</v>
      </c>
      <c r="E216" s="202">
        <v>136</v>
      </c>
      <c r="F216" s="202">
        <v>136</v>
      </c>
      <c r="G216" s="202">
        <v>-4000</v>
      </c>
      <c r="H216" s="202">
        <v>-4000</v>
      </c>
      <c r="I216" s="202">
        <v>-4000</v>
      </c>
      <c r="J216" s="202">
        <v>-4000</v>
      </c>
      <c r="K216" s="146">
        <v>135.65</v>
      </c>
      <c r="L216" s="146">
        <v>142.69999999999999</v>
      </c>
      <c r="M216" s="146">
        <v>156.80000000000001</v>
      </c>
      <c r="N216" s="146">
        <v>163.85</v>
      </c>
      <c r="O216" s="146">
        <v>177.95</v>
      </c>
      <c r="P216" s="292">
        <v>1.4125868055555556E-3</v>
      </c>
      <c r="Q216" s="202">
        <f>IF($P$5=1,DataSheet!G215,"")</f>
        <v>19</v>
      </c>
      <c r="R216" s="290">
        <f>IF($P$5=1,DataSheet!E215,"")</f>
        <v>192.52250000000001</v>
      </c>
    </row>
    <row r="217" spans="2:18">
      <c r="B217" s="202">
        <v>136</v>
      </c>
      <c r="C217" s="297">
        <v>2653.6480000000001</v>
      </c>
      <c r="D217" s="292">
        <v>7.5215624999999996E-3</v>
      </c>
      <c r="E217" s="202">
        <v>136</v>
      </c>
      <c r="F217" s="202">
        <v>136</v>
      </c>
      <c r="G217" s="202">
        <v>-4000</v>
      </c>
      <c r="H217" s="202">
        <v>-4000</v>
      </c>
      <c r="I217" s="202">
        <v>-4000</v>
      </c>
      <c r="J217" s="202">
        <v>-4000</v>
      </c>
      <c r="K217" s="146">
        <v>135.65</v>
      </c>
      <c r="L217" s="146">
        <v>142.69999999999999</v>
      </c>
      <c r="M217" s="146">
        <v>156.80000000000001</v>
      </c>
      <c r="N217" s="146">
        <v>163.85</v>
      </c>
      <c r="O217" s="146">
        <v>177.95</v>
      </c>
      <c r="P217" s="292">
        <v>1.4068194444444443E-3</v>
      </c>
      <c r="Q217" s="202">
        <f>IF($P$5=1,DataSheet!G216,"")</f>
        <v>19</v>
      </c>
      <c r="R217" s="290">
        <f>IF($P$5=1,DataSheet!E216,"")</f>
        <v>194.8999</v>
      </c>
    </row>
    <row r="218" spans="2:18">
      <c r="B218" s="202">
        <v>136</v>
      </c>
      <c r="C218" s="297">
        <v>2666.3020000000001</v>
      </c>
      <c r="D218" s="292">
        <v>7.5573495370370369E-3</v>
      </c>
      <c r="E218" s="202">
        <v>136</v>
      </c>
      <c r="F218" s="202">
        <v>136</v>
      </c>
      <c r="G218" s="202">
        <v>-4000</v>
      </c>
      <c r="H218" s="202">
        <v>-4000</v>
      </c>
      <c r="I218" s="202">
        <v>-4000</v>
      </c>
      <c r="J218" s="202">
        <v>-4000</v>
      </c>
      <c r="K218" s="146">
        <v>135.65</v>
      </c>
      <c r="L218" s="146">
        <v>142.69999999999999</v>
      </c>
      <c r="M218" s="146">
        <v>156.80000000000001</v>
      </c>
      <c r="N218" s="146">
        <v>163.85</v>
      </c>
      <c r="O218" s="146">
        <v>177.95</v>
      </c>
      <c r="P218" s="292">
        <v>1.4114976851851851E-3</v>
      </c>
      <c r="Q218" s="202">
        <f>IF($P$5=1,DataSheet!G217,"")</f>
        <v>19</v>
      </c>
      <c r="R218" s="290">
        <f>IF($P$5=1,DataSheet!E217,"")</f>
        <v>192.96850000000001</v>
      </c>
    </row>
    <row r="219" spans="2:18">
      <c r="B219" s="202">
        <v>136</v>
      </c>
      <c r="C219" s="297">
        <v>2678.9549999999999</v>
      </c>
      <c r="D219" s="292">
        <v>7.5932291666666665E-3</v>
      </c>
      <c r="E219" s="202">
        <v>136</v>
      </c>
      <c r="F219" s="202">
        <v>136</v>
      </c>
      <c r="G219" s="202">
        <v>-4000</v>
      </c>
      <c r="H219" s="202">
        <v>-4000</v>
      </c>
      <c r="I219" s="202">
        <v>-4000</v>
      </c>
      <c r="J219" s="202">
        <v>-4000</v>
      </c>
      <c r="K219" s="146">
        <v>135.65</v>
      </c>
      <c r="L219" s="146">
        <v>142.69999999999999</v>
      </c>
      <c r="M219" s="146">
        <v>156.80000000000001</v>
      </c>
      <c r="N219" s="146">
        <v>163.85</v>
      </c>
      <c r="O219" s="146">
        <v>177.95</v>
      </c>
      <c r="P219" s="292">
        <v>1.4165335648148147E-3</v>
      </c>
      <c r="Q219" s="202">
        <f>IF($P$5=1,DataSheet!G218,"")</f>
        <v>19</v>
      </c>
      <c r="R219" s="290">
        <f>IF($P$5=1,DataSheet!E218,"")</f>
        <v>190.91759999999999</v>
      </c>
    </row>
    <row r="220" spans="2:18">
      <c r="B220" s="202">
        <v>136</v>
      </c>
      <c r="C220" s="297">
        <v>2691.6849999999999</v>
      </c>
      <c r="D220" s="292">
        <v>7.6290740740740737E-3</v>
      </c>
      <c r="E220" s="202">
        <v>136</v>
      </c>
      <c r="F220" s="202">
        <v>136</v>
      </c>
      <c r="G220" s="202">
        <v>-4000</v>
      </c>
      <c r="H220" s="202">
        <v>-4000</v>
      </c>
      <c r="I220" s="202">
        <v>-4000</v>
      </c>
      <c r="J220" s="202">
        <v>-4000</v>
      </c>
      <c r="K220" s="146">
        <v>135.65</v>
      </c>
      <c r="L220" s="146">
        <v>142.69999999999999</v>
      </c>
      <c r="M220" s="146">
        <v>156.80000000000001</v>
      </c>
      <c r="N220" s="146">
        <v>163.85</v>
      </c>
      <c r="O220" s="146">
        <v>177.95</v>
      </c>
      <c r="P220" s="292">
        <v>1.4114369212962963E-3</v>
      </c>
      <c r="Q220" s="202">
        <f>IF($P$5=1,DataSheet!G219,"")</f>
        <v>20</v>
      </c>
      <c r="R220" s="290">
        <f>IF($P$5=1,DataSheet!E219,"")</f>
        <v>192.99340000000001</v>
      </c>
    </row>
    <row r="221" spans="2:18">
      <c r="B221" s="202">
        <v>136</v>
      </c>
      <c r="C221" s="297">
        <v>2704.0349999999999</v>
      </c>
      <c r="D221" s="292">
        <v>7.6638425925925928E-3</v>
      </c>
      <c r="E221" s="202">
        <v>136</v>
      </c>
      <c r="F221" s="202">
        <v>136</v>
      </c>
      <c r="G221" s="202">
        <v>-4000</v>
      </c>
      <c r="H221" s="202">
        <v>-4000</v>
      </c>
      <c r="I221" s="202">
        <v>-4000</v>
      </c>
      <c r="J221" s="202">
        <v>-4000</v>
      </c>
      <c r="K221" s="146">
        <v>135.65</v>
      </c>
      <c r="L221" s="146">
        <v>142.69999999999999</v>
      </c>
      <c r="M221" s="146">
        <v>156.80000000000001</v>
      </c>
      <c r="N221" s="146">
        <v>163.85</v>
      </c>
      <c r="O221" s="146">
        <v>177.95</v>
      </c>
      <c r="P221" s="292">
        <v>1.4040381944444441E-3</v>
      </c>
      <c r="Q221" s="202">
        <f>IF($P$5=1,DataSheet!G220,"")</f>
        <v>20</v>
      </c>
      <c r="R221" s="290">
        <f>IF($P$5=1,DataSheet!E220,"")</f>
        <v>196.06049999999999</v>
      </c>
    </row>
    <row r="222" spans="2:18">
      <c r="B222" s="202">
        <v>136</v>
      </c>
      <c r="C222" s="297">
        <v>2716.7750000000001</v>
      </c>
      <c r="D222" s="292">
        <v>7.6996643518518516E-3</v>
      </c>
      <c r="E222" s="202">
        <v>136</v>
      </c>
      <c r="F222" s="202">
        <v>136</v>
      </c>
      <c r="G222" s="202">
        <v>-4000</v>
      </c>
      <c r="H222" s="202">
        <v>-4000</v>
      </c>
      <c r="I222" s="202">
        <v>-4000</v>
      </c>
      <c r="J222" s="202">
        <v>-4000</v>
      </c>
      <c r="K222" s="146">
        <v>135.65</v>
      </c>
      <c r="L222" s="146">
        <v>142.69999999999999</v>
      </c>
      <c r="M222" s="146">
        <v>156.80000000000001</v>
      </c>
      <c r="N222" s="146">
        <v>163.85</v>
      </c>
      <c r="O222" s="146">
        <v>177.95</v>
      </c>
      <c r="P222" s="292">
        <v>1.4082349537037039E-3</v>
      </c>
      <c r="Q222" s="202">
        <f>IF($P$5=1,DataSheet!G221,"")</f>
        <v>20</v>
      </c>
      <c r="R222" s="290">
        <f>IF($P$5=1,DataSheet!E221,"")</f>
        <v>194.31290000000001</v>
      </c>
    </row>
    <row r="223" spans="2:18">
      <c r="B223" s="202">
        <v>136</v>
      </c>
      <c r="C223" s="297">
        <v>2729.0509999999999</v>
      </c>
      <c r="D223" s="292">
        <v>7.7344791666666664E-3</v>
      </c>
      <c r="E223" s="202">
        <v>136</v>
      </c>
      <c r="F223" s="202">
        <v>136</v>
      </c>
      <c r="G223" s="202">
        <v>-4000</v>
      </c>
      <c r="H223" s="202">
        <v>-4000</v>
      </c>
      <c r="I223" s="202">
        <v>-4000</v>
      </c>
      <c r="J223" s="202">
        <v>-4000</v>
      </c>
      <c r="K223" s="146">
        <v>135.65</v>
      </c>
      <c r="L223" s="146">
        <v>142.69999999999999</v>
      </c>
      <c r="M223" s="146">
        <v>156.80000000000001</v>
      </c>
      <c r="N223" s="146">
        <v>163.85</v>
      </c>
      <c r="O223" s="146">
        <v>177.95</v>
      </c>
      <c r="P223" s="292">
        <v>1.4130231481481478E-3</v>
      </c>
      <c r="Q223" s="202">
        <f>IF($P$5=1,DataSheet!G222,"")</f>
        <v>20</v>
      </c>
      <c r="R223" s="290">
        <f>IF($P$5=1,DataSheet!E222,"")</f>
        <v>192.3441</v>
      </c>
    </row>
    <row r="224" spans="2:18">
      <c r="B224" s="202">
        <v>136</v>
      </c>
      <c r="C224" s="297">
        <v>2742.1680000000001</v>
      </c>
      <c r="D224" s="292">
        <v>7.7714930555555567E-3</v>
      </c>
      <c r="E224" s="202">
        <v>136</v>
      </c>
      <c r="F224" s="202">
        <v>136</v>
      </c>
      <c r="G224" s="202">
        <v>-4000</v>
      </c>
      <c r="H224" s="202">
        <v>-4000</v>
      </c>
      <c r="I224" s="202">
        <v>-4000</v>
      </c>
      <c r="J224" s="202">
        <v>-4000</v>
      </c>
      <c r="K224" s="146">
        <v>135.65</v>
      </c>
      <c r="L224" s="146">
        <v>142.69999999999999</v>
      </c>
      <c r="M224" s="146">
        <v>156.80000000000001</v>
      </c>
      <c r="N224" s="146">
        <v>163.85</v>
      </c>
      <c r="O224" s="146">
        <v>177.95</v>
      </c>
      <c r="P224" s="292">
        <v>1.4155167824074074E-3</v>
      </c>
      <c r="Q224" s="202">
        <f>IF($P$5=1,DataSheet!G223,"")</f>
        <v>19</v>
      </c>
      <c r="R224" s="290">
        <f>IF($P$5=1,DataSheet!E223,"")</f>
        <v>191.3295</v>
      </c>
    </row>
    <row r="225" spans="2:18">
      <c r="B225" s="202">
        <v>135</v>
      </c>
      <c r="C225" s="297">
        <v>2754.8330000000001</v>
      </c>
      <c r="D225" s="292">
        <v>7.807349537037038E-3</v>
      </c>
      <c r="E225" s="202">
        <v>135</v>
      </c>
      <c r="F225" s="202">
        <v>-4000</v>
      </c>
      <c r="G225" s="202">
        <v>-4000</v>
      </c>
      <c r="H225" s="202">
        <v>-4000</v>
      </c>
      <c r="I225" s="202">
        <v>-4000</v>
      </c>
      <c r="J225" s="202">
        <v>-4000</v>
      </c>
      <c r="K225" s="146">
        <v>135.65</v>
      </c>
      <c r="L225" s="146">
        <v>142.69999999999999</v>
      </c>
      <c r="M225" s="146">
        <v>156.80000000000001</v>
      </c>
      <c r="N225" s="146">
        <v>163.85</v>
      </c>
      <c r="O225" s="146">
        <v>177.95</v>
      </c>
      <c r="P225" s="292">
        <v>1.4167089120370371E-3</v>
      </c>
      <c r="Q225" s="202">
        <f>IF($P$5=1,DataSheet!G224,"")</f>
        <v>19</v>
      </c>
      <c r="R225" s="290">
        <f>IF($P$5=1,DataSheet!E224,"")</f>
        <v>190.8468</v>
      </c>
    </row>
    <row r="226" spans="2:18">
      <c r="B226" s="202">
        <v>135</v>
      </c>
      <c r="C226" s="297">
        <v>2767.0419999999999</v>
      </c>
      <c r="D226" s="292">
        <v>7.8421296296296312E-3</v>
      </c>
      <c r="E226" s="202">
        <v>135</v>
      </c>
      <c r="F226" s="202">
        <v>-4000</v>
      </c>
      <c r="G226" s="202">
        <v>-4000</v>
      </c>
      <c r="H226" s="202">
        <v>-4000</v>
      </c>
      <c r="I226" s="202">
        <v>-4000</v>
      </c>
      <c r="J226" s="202">
        <v>-4000</v>
      </c>
      <c r="K226" s="146">
        <v>135.65</v>
      </c>
      <c r="L226" s="146">
        <v>142.69999999999999</v>
      </c>
      <c r="M226" s="146">
        <v>156.80000000000001</v>
      </c>
      <c r="N226" s="146">
        <v>163.85</v>
      </c>
      <c r="O226" s="146">
        <v>177.95</v>
      </c>
      <c r="P226" s="292">
        <v>1.4179780092592595E-3</v>
      </c>
      <c r="Q226" s="202">
        <f>IF($P$5=1,DataSheet!G225,"")</f>
        <v>19</v>
      </c>
      <c r="R226" s="290">
        <f>IF($P$5=1,DataSheet!E225,"")</f>
        <v>190.3349</v>
      </c>
    </row>
    <row r="227" spans="2:18">
      <c r="B227" s="202">
        <v>135</v>
      </c>
      <c r="C227" s="297">
        <v>2780.0929999999998</v>
      </c>
      <c r="D227" s="292">
        <v>7.8790509259259265E-3</v>
      </c>
      <c r="E227" s="202">
        <v>135</v>
      </c>
      <c r="F227" s="202">
        <v>-4000</v>
      </c>
      <c r="G227" s="202">
        <v>-4000</v>
      </c>
      <c r="H227" s="202">
        <v>-4000</v>
      </c>
      <c r="I227" s="202">
        <v>-4000</v>
      </c>
      <c r="J227" s="202">
        <v>-4000</v>
      </c>
      <c r="K227" s="146">
        <v>135.65</v>
      </c>
      <c r="L227" s="146">
        <v>142.69999999999999</v>
      </c>
      <c r="M227" s="146">
        <v>156.80000000000001</v>
      </c>
      <c r="N227" s="146">
        <v>163.85</v>
      </c>
      <c r="O227" s="146">
        <v>177.95</v>
      </c>
      <c r="P227" s="292">
        <v>1.4180949074074076E-3</v>
      </c>
      <c r="Q227" s="202">
        <f>IF($P$5=1,DataSheet!G226,"")</f>
        <v>19</v>
      </c>
      <c r="R227" s="290">
        <f>IF($P$5=1,DataSheet!E226,"")</f>
        <v>190.2878</v>
      </c>
    </row>
    <row r="228" spans="2:18">
      <c r="B228" s="202">
        <v>135</v>
      </c>
      <c r="C228" s="297">
        <v>2792.67</v>
      </c>
      <c r="D228" s="292">
        <v>7.914907407407407E-3</v>
      </c>
      <c r="E228" s="202">
        <v>135</v>
      </c>
      <c r="F228" s="202">
        <v>-4000</v>
      </c>
      <c r="G228" s="202">
        <v>-4000</v>
      </c>
      <c r="H228" s="202">
        <v>-4000</v>
      </c>
      <c r="I228" s="202">
        <v>-4000</v>
      </c>
      <c r="J228" s="202">
        <v>-4000</v>
      </c>
      <c r="K228" s="146">
        <v>135.65</v>
      </c>
      <c r="L228" s="146">
        <v>142.69999999999999</v>
      </c>
      <c r="M228" s="146">
        <v>156.80000000000001</v>
      </c>
      <c r="N228" s="146">
        <v>163.85</v>
      </c>
      <c r="O228" s="146">
        <v>177.95</v>
      </c>
      <c r="P228" s="292">
        <v>1.4216006944444447E-3</v>
      </c>
      <c r="Q228" s="202">
        <f>IF($P$5=1,DataSheet!G227,"")</f>
        <v>19</v>
      </c>
      <c r="R228" s="290">
        <f>IF($P$5=1,DataSheet!E227,"")</f>
        <v>188.8835</v>
      </c>
    </row>
    <row r="229" spans="2:18">
      <c r="B229" s="202">
        <v>135</v>
      </c>
      <c r="C229" s="297">
        <v>2805.788</v>
      </c>
      <c r="D229" s="292">
        <v>7.9520254629629628E-3</v>
      </c>
      <c r="E229" s="202">
        <v>135</v>
      </c>
      <c r="F229" s="202">
        <v>-4000</v>
      </c>
      <c r="G229" s="202">
        <v>-4000</v>
      </c>
      <c r="H229" s="202">
        <v>-4000</v>
      </c>
      <c r="I229" s="202">
        <v>-4000</v>
      </c>
      <c r="J229" s="202">
        <v>-4000</v>
      </c>
      <c r="K229" s="146">
        <v>135.65</v>
      </c>
      <c r="L229" s="146">
        <v>142.69999999999999</v>
      </c>
      <c r="M229" s="146">
        <v>156.80000000000001</v>
      </c>
      <c r="N229" s="146">
        <v>163.85</v>
      </c>
      <c r="O229" s="146">
        <v>177.95</v>
      </c>
      <c r="P229" s="292">
        <v>1.4200393518518518E-3</v>
      </c>
      <c r="Q229" s="202">
        <f>IF($P$5=1,DataSheet!G228,"")</f>
        <v>19</v>
      </c>
      <c r="R229" s="290">
        <f>IF($P$5=1,DataSheet!E228,"")</f>
        <v>189.50720000000001</v>
      </c>
    </row>
    <row r="230" spans="2:18">
      <c r="B230" s="202">
        <v>136</v>
      </c>
      <c r="C230" s="297">
        <v>2818.53</v>
      </c>
      <c r="D230" s="292">
        <v>7.9879513888888882E-3</v>
      </c>
      <c r="E230" s="202">
        <v>136</v>
      </c>
      <c r="F230" s="202">
        <v>136</v>
      </c>
      <c r="G230" s="202">
        <v>-4000</v>
      </c>
      <c r="H230" s="202">
        <v>-4000</v>
      </c>
      <c r="I230" s="202">
        <v>-4000</v>
      </c>
      <c r="J230" s="202">
        <v>-4000</v>
      </c>
      <c r="K230" s="146">
        <v>135.65</v>
      </c>
      <c r="L230" s="146">
        <v>142.69999999999999</v>
      </c>
      <c r="M230" s="146">
        <v>156.80000000000001</v>
      </c>
      <c r="N230" s="146">
        <v>163.85</v>
      </c>
      <c r="O230" s="146">
        <v>177.95</v>
      </c>
      <c r="P230" s="292">
        <v>1.4082916666666668E-3</v>
      </c>
      <c r="Q230" s="202">
        <f>IF($P$5=1,DataSheet!G229,"")</f>
        <v>19</v>
      </c>
      <c r="R230" s="290">
        <f>IF($P$5=1,DataSheet!E229,"")</f>
        <v>194.2893</v>
      </c>
    </row>
    <row r="231" spans="2:18">
      <c r="B231" s="202">
        <v>136</v>
      </c>
      <c r="C231" s="297">
        <v>2831.5729999999999</v>
      </c>
      <c r="D231" s="292">
        <v>8.0249652777777767E-3</v>
      </c>
      <c r="E231" s="202">
        <v>136</v>
      </c>
      <c r="F231" s="202">
        <v>136</v>
      </c>
      <c r="G231" s="202">
        <v>-4000</v>
      </c>
      <c r="H231" s="202">
        <v>-4000</v>
      </c>
      <c r="I231" s="202">
        <v>-4000</v>
      </c>
      <c r="J231" s="202">
        <v>-4000</v>
      </c>
      <c r="K231" s="146">
        <v>135.65</v>
      </c>
      <c r="L231" s="146">
        <v>142.69999999999999</v>
      </c>
      <c r="M231" s="146">
        <v>156.80000000000001</v>
      </c>
      <c r="N231" s="146">
        <v>163.85</v>
      </c>
      <c r="O231" s="146">
        <v>177.95</v>
      </c>
      <c r="P231" s="292">
        <v>1.4199907407407408E-3</v>
      </c>
      <c r="Q231" s="202">
        <f>IF($P$5=1,DataSheet!G230,"")</f>
        <v>19</v>
      </c>
      <c r="R231" s="290">
        <f>IF($P$5=1,DataSheet!E230,"")</f>
        <v>189.5266</v>
      </c>
    </row>
    <row r="232" spans="2:18">
      <c r="B232" s="202">
        <v>136</v>
      </c>
      <c r="C232" s="297">
        <v>2844.2150000000001</v>
      </c>
      <c r="D232" s="292">
        <v>8.060833333333333E-3</v>
      </c>
      <c r="E232" s="202">
        <v>136</v>
      </c>
      <c r="F232" s="202">
        <v>136</v>
      </c>
      <c r="G232" s="202">
        <v>-4000</v>
      </c>
      <c r="H232" s="202">
        <v>-4000</v>
      </c>
      <c r="I232" s="202">
        <v>-4000</v>
      </c>
      <c r="J232" s="202">
        <v>-4000</v>
      </c>
      <c r="K232" s="146">
        <v>135.65</v>
      </c>
      <c r="L232" s="146">
        <v>142.69999999999999</v>
      </c>
      <c r="M232" s="146">
        <v>156.80000000000001</v>
      </c>
      <c r="N232" s="146">
        <v>163.85</v>
      </c>
      <c r="O232" s="146">
        <v>177.95</v>
      </c>
      <c r="P232" s="292">
        <v>1.4180127314814817E-3</v>
      </c>
      <c r="Q232" s="202">
        <f>IF($P$5=1,DataSheet!G231,"")</f>
        <v>19</v>
      </c>
      <c r="R232" s="290">
        <f>IF($P$5=1,DataSheet!E231,"")</f>
        <v>190.32089999999999</v>
      </c>
    </row>
    <row r="233" spans="2:18">
      <c r="B233" s="202">
        <v>136</v>
      </c>
      <c r="C233" s="297">
        <v>2856.9450000000002</v>
      </c>
      <c r="D233" s="292">
        <v>8.0966898148148152E-3</v>
      </c>
      <c r="E233" s="202">
        <v>136</v>
      </c>
      <c r="F233" s="202">
        <v>136</v>
      </c>
      <c r="G233" s="202">
        <v>-4000</v>
      </c>
      <c r="H233" s="202">
        <v>-4000</v>
      </c>
      <c r="I233" s="202">
        <v>-4000</v>
      </c>
      <c r="J233" s="202">
        <v>-4000</v>
      </c>
      <c r="K233" s="146">
        <v>135.65</v>
      </c>
      <c r="L233" s="146">
        <v>142.69999999999999</v>
      </c>
      <c r="M233" s="146">
        <v>156.80000000000001</v>
      </c>
      <c r="N233" s="146">
        <v>163.85</v>
      </c>
      <c r="O233" s="146">
        <v>177.95</v>
      </c>
      <c r="P233" s="292">
        <v>1.4054589120370371E-3</v>
      </c>
      <c r="Q233" s="202">
        <f>IF($P$5=1,DataSheet!G232,"")</f>
        <v>19</v>
      </c>
      <c r="R233" s="290">
        <f>IF($P$5=1,DataSheet!E232,"")</f>
        <v>195.4666</v>
      </c>
    </row>
    <row r="234" spans="2:18">
      <c r="B234" s="202">
        <v>135</v>
      </c>
      <c r="C234" s="297">
        <v>2870.078</v>
      </c>
      <c r="D234" s="292">
        <v>8.1337037037037038E-3</v>
      </c>
      <c r="E234" s="202">
        <v>135</v>
      </c>
      <c r="F234" s="202">
        <v>-4000</v>
      </c>
      <c r="G234" s="202">
        <v>-4000</v>
      </c>
      <c r="H234" s="202">
        <v>-4000</v>
      </c>
      <c r="I234" s="202">
        <v>-4000</v>
      </c>
      <c r="J234" s="202">
        <v>-4000</v>
      </c>
      <c r="K234" s="146">
        <v>135.65</v>
      </c>
      <c r="L234" s="146">
        <v>142.69999999999999</v>
      </c>
      <c r="M234" s="146">
        <v>156.80000000000001</v>
      </c>
      <c r="N234" s="146">
        <v>163.85</v>
      </c>
      <c r="O234" s="146">
        <v>177.95</v>
      </c>
      <c r="P234" s="292">
        <v>1.4138541666666668E-3</v>
      </c>
      <c r="Q234" s="202">
        <f>IF($P$5=1,DataSheet!G233,"")</f>
        <v>19</v>
      </c>
      <c r="R234" s="290">
        <f>IF($P$5=1,DataSheet!E233,"")</f>
        <v>192.0051</v>
      </c>
    </row>
    <row r="235" spans="2:18">
      <c r="B235" s="202">
        <v>135</v>
      </c>
      <c r="C235" s="297">
        <v>2882.6019999999999</v>
      </c>
      <c r="D235" s="292">
        <v>8.1694444444444445E-3</v>
      </c>
      <c r="E235" s="202">
        <v>135</v>
      </c>
      <c r="F235" s="202">
        <v>-4000</v>
      </c>
      <c r="G235" s="202">
        <v>-4000</v>
      </c>
      <c r="H235" s="202">
        <v>-4000</v>
      </c>
      <c r="I235" s="202">
        <v>-4000</v>
      </c>
      <c r="J235" s="202">
        <v>-4000</v>
      </c>
      <c r="K235" s="146">
        <v>135.65</v>
      </c>
      <c r="L235" s="146">
        <v>142.69999999999999</v>
      </c>
      <c r="M235" s="146">
        <v>156.80000000000001</v>
      </c>
      <c r="N235" s="146">
        <v>163.85</v>
      </c>
      <c r="O235" s="146">
        <v>177.95</v>
      </c>
      <c r="P235" s="292">
        <v>1.4219976851851852E-3</v>
      </c>
      <c r="Q235" s="202">
        <f>IF($P$5=1,DataSheet!G234,"")</f>
        <v>19</v>
      </c>
      <c r="R235" s="290">
        <f>IF($P$5=1,DataSheet!E234,"")</f>
        <v>188.7253</v>
      </c>
    </row>
    <row r="236" spans="2:18">
      <c r="B236" s="202">
        <v>134</v>
      </c>
      <c r="C236" s="297">
        <v>2895.3429999999998</v>
      </c>
      <c r="D236" s="292">
        <v>8.2055092592592596E-3</v>
      </c>
      <c r="E236" s="202">
        <v>134</v>
      </c>
      <c r="F236" s="202">
        <v>-4000</v>
      </c>
      <c r="G236" s="202">
        <v>-4000</v>
      </c>
      <c r="H236" s="202">
        <v>-4000</v>
      </c>
      <c r="I236" s="202">
        <v>-4000</v>
      </c>
      <c r="J236" s="202">
        <v>-4000</v>
      </c>
      <c r="K236" s="146">
        <v>135.65</v>
      </c>
      <c r="L236" s="146">
        <v>142.69999999999999</v>
      </c>
      <c r="M236" s="146">
        <v>156.80000000000001</v>
      </c>
      <c r="N236" s="146">
        <v>163.85</v>
      </c>
      <c r="O236" s="146">
        <v>177.95</v>
      </c>
      <c r="P236" s="292">
        <v>1.4167997685185186E-3</v>
      </c>
      <c r="Q236" s="202">
        <f>IF($P$5=1,DataSheet!G235,"")</f>
        <v>19</v>
      </c>
      <c r="R236" s="290">
        <f>IF($P$5=1,DataSheet!E235,"")</f>
        <v>190.81010000000001</v>
      </c>
    </row>
    <row r="237" spans="2:18">
      <c r="B237" s="202">
        <v>134</v>
      </c>
      <c r="C237" s="297">
        <v>2908.0819999999999</v>
      </c>
      <c r="D237" s="292">
        <v>8.2412731481481486E-3</v>
      </c>
      <c r="E237" s="202">
        <v>134</v>
      </c>
      <c r="F237" s="202">
        <v>-4000</v>
      </c>
      <c r="G237" s="202">
        <v>-4000</v>
      </c>
      <c r="H237" s="202">
        <v>-4000</v>
      </c>
      <c r="I237" s="202">
        <v>-4000</v>
      </c>
      <c r="J237" s="202">
        <v>-4000</v>
      </c>
      <c r="K237" s="146">
        <v>135.65</v>
      </c>
      <c r="L237" s="146">
        <v>142.69999999999999</v>
      </c>
      <c r="M237" s="146">
        <v>156.80000000000001</v>
      </c>
      <c r="N237" s="146">
        <v>163.85</v>
      </c>
      <c r="O237" s="146">
        <v>177.95</v>
      </c>
      <c r="P237" s="292">
        <v>1.4035891203703704E-3</v>
      </c>
      <c r="Q237" s="202">
        <f>IF($P$5=1,DataSheet!G236,"")</f>
        <v>19</v>
      </c>
      <c r="R237" s="290">
        <f>IF($P$5=1,DataSheet!E236,"")</f>
        <v>196.24879999999999</v>
      </c>
    </row>
    <row r="238" spans="2:18">
      <c r="B238" s="202">
        <v>134</v>
      </c>
      <c r="C238" s="297">
        <v>2921.2049999999999</v>
      </c>
      <c r="D238" s="292">
        <v>8.2783796296296303E-3</v>
      </c>
      <c r="E238" s="202">
        <v>134</v>
      </c>
      <c r="F238" s="202">
        <v>-4000</v>
      </c>
      <c r="G238" s="202">
        <v>-4000</v>
      </c>
      <c r="H238" s="202">
        <v>-4000</v>
      </c>
      <c r="I238" s="202">
        <v>-4000</v>
      </c>
      <c r="J238" s="202">
        <v>-4000</v>
      </c>
      <c r="K238" s="146">
        <v>135.65</v>
      </c>
      <c r="L238" s="146">
        <v>142.69999999999999</v>
      </c>
      <c r="M238" s="146">
        <v>156.80000000000001</v>
      </c>
      <c r="N238" s="146">
        <v>163.85</v>
      </c>
      <c r="O238" s="146">
        <v>177.95</v>
      </c>
      <c r="P238" s="292">
        <v>1.4184398148148149E-3</v>
      </c>
      <c r="Q238" s="202">
        <f>IF($P$5=1,DataSheet!G237,"")</f>
        <v>19</v>
      </c>
      <c r="R238" s="290">
        <f>IF($P$5=1,DataSheet!E237,"")</f>
        <v>190.1489</v>
      </c>
    </row>
    <row r="239" spans="2:18">
      <c r="B239" s="202">
        <v>134</v>
      </c>
      <c r="C239" s="297">
        <v>2933.4070000000002</v>
      </c>
      <c r="D239" s="292">
        <v>8.3130787037037027E-3</v>
      </c>
      <c r="E239" s="202">
        <v>134</v>
      </c>
      <c r="F239" s="202">
        <v>-4000</v>
      </c>
      <c r="G239" s="202">
        <v>-4000</v>
      </c>
      <c r="H239" s="202">
        <v>-4000</v>
      </c>
      <c r="I239" s="202">
        <v>-4000</v>
      </c>
      <c r="J239" s="202">
        <v>-4000</v>
      </c>
      <c r="K239" s="146">
        <v>135.65</v>
      </c>
      <c r="L239" s="146">
        <v>142.69999999999999</v>
      </c>
      <c r="M239" s="146">
        <v>156.80000000000001</v>
      </c>
      <c r="N239" s="146">
        <v>163.85</v>
      </c>
      <c r="O239" s="146">
        <v>177.95</v>
      </c>
      <c r="P239" s="292">
        <v>1.4154351851851852E-3</v>
      </c>
      <c r="Q239" s="202">
        <f>IF($P$5=1,DataSheet!G238,"")</f>
        <v>19</v>
      </c>
      <c r="R239" s="290">
        <f>IF($P$5=1,DataSheet!E238,"")</f>
        <v>191.36259999999999</v>
      </c>
    </row>
    <row r="240" spans="2:18">
      <c r="B240" s="202">
        <v>135</v>
      </c>
      <c r="C240" s="297">
        <v>2946.0770000000002</v>
      </c>
      <c r="D240" s="292">
        <v>8.3489236111111108E-3</v>
      </c>
      <c r="E240" s="202">
        <v>135</v>
      </c>
      <c r="F240" s="202">
        <v>-4000</v>
      </c>
      <c r="G240" s="202">
        <v>-4000</v>
      </c>
      <c r="H240" s="202">
        <v>-4000</v>
      </c>
      <c r="I240" s="202">
        <v>-4000</v>
      </c>
      <c r="J240" s="202">
        <v>-4000</v>
      </c>
      <c r="K240" s="146">
        <v>135.65</v>
      </c>
      <c r="L240" s="146">
        <v>142.69999999999999</v>
      </c>
      <c r="M240" s="146">
        <v>156.80000000000001</v>
      </c>
      <c r="N240" s="146">
        <v>163.85</v>
      </c>
      <c r="O240" s="146">
        <v>177.95</v>
      </c>
      <c r="P240" s="292">
        <v>1.4134398148148151E-3</v>
      </c>
      <c r="Q240" s="202">
        <f>IF($P$5=1,DataSheet!G239,"")</f>
        <v>19</v>
      </c>
      <c r="R240" s="290">
        <f>IF($P$5=1,DataSheet!E239,"")</f>
        <v>192.17420000000001</v>
      </c>
    </row>
    <row r="241" spans="2:18">
      <c r="B241" s="202">
        <v>135</v>
      </c>
      <c r="C241" s="297">
        <v>2958.83</v>
      </c>
      <c r="D241" s="292">
        <v>8.384780092592593E-3</v>
      </c>
      <c r="E241" s="202">
        <v>135</v>
      </c>
      <c r="F241" s="202">
        <v>-4000</v>
      </c>
      <c r="G241" s="202">
        <v>-4000</v>
      </c>
      <c r="H241" s="202">
        <v>-4000</v>
      </c>
      <c r="I241" s="202">
        <v>-4000</v>
      </c>
      <c r="J241" s="202">
        <v>-4000</v>
      </c>
      <c r="K241" s="146">
        <v>135.65</v>
      </c>
      <c r="L241" s="146">
        <v>142.69999999999999</v>
      </c>
      <c r="M241" s="146">
        <v>156.80000000000001</v>
      </c>
      <c r="N241" s="146">
        <v>163.85</v>
      </c>
      <c r="O241" s="146">
        <v>177.95</v>
      </c>
      <c r="P241" s="292">
        <v>1.4106533564814813E-3</v>
      </c>
      <c r="Q241" s="202">
        <f>IF($P$5=1,DataSheet!G240,"")</f>
        <v>20</v>
      </c>
      <c r="R241" s="290">
        <f>IF($P$5=1,DataSheet!E240,"")</f>
        <v>193.3151</v>
      </c>
    </row>
    <row r="242" spans="2:18">
      <c r="B242" s="202">
        <v>135</v>
      </c>
      <c r="C242" s="297">
        <v>2971.19</v>
      </c>
      <c r="D242" s="292">
        <v>8.4196296296296293E-3</v>
      </c>
      <c r="E242" s="202">
        <v>135</v>
      </c>
      <c r="F242" s="202">
        <v>-4000</v>
      </c>
      <c r="G242" s="202">
        <v>-4000</v>
      </c>
      <c r="H242" s="202">
        <v>-4000</v>
      </c>
      <c r="I242" s="202">
        <v>-4000</v>
      </c>
      <c r="J242" s="202">
        <v>-4000</v>
      </c>
      <c r="K242" s="146">
        <v>135.65</v>
      </c>
      <c r="L242" s="146">
        <v>142.69999999999999</v>
      </c>
      <c r="M242" s="146">
        <v>156.80000000000001</v>
      </c>
      <c r="N242" s="146">
        <v>163.85</v>
      </c>
      <c r="O242" s="146">
        <v>177.95</v>
      </c>
      <c r="P242" s="292">
        <v>1.4059913194444445E-3</v>
      </c>
      <c r="Q242" s="202">
        <f>IF($P$5=1,DataSheet!G241,"")</f>
        <v>20</v>
      </c>
      <c r="R242" s="290">
        <f>IF($P$5=1,DataSheet!E241,"")</f>
        <v>195.24440000000001</v>
      </c>
    </row>
    <row r="243" spans="2:18">
      <c r="B243" s="202">
        <v>135</v>
      </c>
      <c r="C243" s="297">
        <v>2984.2280000000001</v>
      </c>
      <c r="D243" s="292">
        <v>8.4565046296296281E-3</v>
      </c>
      <c r="E243" s="202">
        <v>135</v>
      </c>
      <c r="F243" s="202">
        <v>-4000</v>
      </c>
      <c r="G243" s="202">
        <v>-4000</v>
      </c>
      <c r="H243" s="202">
        <v>-4000</v>
      </c>
      <c r="I243" s="202">
        <v>-4000</v>
      </c>
      <c r="J243" s="202">
        <v>-4000</v>
      </c>
      <c r="K243" s="146">
        <v>135.65</v>
      </c>
      <c r="L243" s="146">
        <v>142.69999999999999</v>
      </c>
      <c r="M243" s="146">
        <v>156.80000000000001</v>
      </c>
      <c r="N243" s="146">
        <v>163.85</v>
      </c>
      <c r="O243" s="146">
        <v>177.95</v>
      </c>
      <c r="P243" s="292">
        <v>1.4165555555555554E-3</v>
      </c>
      <c r="Q243" s="202">
        <f>IF($P$5=1,DataSheet!G242,"")</f>
        <v>19</v>
      </c>
      <c r="R243" s="290">
        <f>IF($P$5=1,DataSheet!E242,"")</f>
        <v>190.90889999999999</v>
      </c>
    </row>
    <row r="244" spans="2:18">
      <c r="B244" s="202">
        <v>134</v>
      </c>
      <c r="C244" s="297">
        <v>2996.8040000000001</v>
      </c>
      <c r="D244" s="292">
        <v>8.4923495370370378E-3</v>
      </c>
      <c r="E244" s="202">
        <v>134</v>
      </c>
      <c r="F244" s="202">
        <v>-4000</v>
      </c>
      <c r="G244" s="202">
        <v>-4000</v>
      </c>
      <c r="H244" s="202">
        <v>-4000</v>
      </c>
      <c r="I244" s="202">
        <v>-4000</v>
      </c>
      <c r="J244" s="202">
        <v>-4000</v>
      </c>
      <c r="K244" s="146">
        <v>135.65</v>
      </c>
      <c r="L244" s="146">
        <v>142.69999999999999</v>
      </c>
      <c r="M244" s="146">
        <v>156.80000000000001</v>
      </c>
      <c r="N244" s="146">
        <v>163.85</v>
      </c>
      <c r="O244" s="146">
        <v>177.95</v>
      </c>
      <c r="P244" s="292">
        <v>1.4211504629629633E-3</v>
      </c>
      <c r="Q244" s="202">
        <f>IF($P$5=1,DataSheet!G243,"")</f>
        <v>19</v>
      </c>
      <c r="R244" s="290">
        <f>IF($P$5=1,DataSheet!E243,"")</f>
        <v>189.06299999999999</v>
      </c>
    </row>
    <row r="245" spans="2:18">
      <c r="B245" s="202">
        <v>134</v>
      </c>
      <c r="C245" s="297">
        <v>3009.5419999999999</v>
      </c>
      <c r="D245" s="292">
        <v>8.5283217592592598E-3</v>
      </c>
      <c r="E245" s="202">
        <v>134</v>
      </c>
      <c r="F245" s="202">
        <v>-4000</v>
      </c>
      <c r="G245" s="202">
        <v>-4000</v>
      </c>
      <c r="H245" s="202">
        <v>-4000</v>
      </c>
      <c r="I245" s="202">
        <v>-4000</v>
      </c>
      <c r="J245" s="202">
        <v>-4000</v>
      </c>
      <c r="K245" s="146">
        <v>135.65</v>
      </c>
      <c r="L245" s="146">
        <v>142.69999999999999</v>
      </c>
      <c r="M245" s="146">
        <v>156.80000000000001</v>
      </c>
      <c r="N245" s="146">
        <v>163.85</v>
      </c>
      <c r="O245" s="146">
        <v>177.95</v>
      </c>
      <c r="P245" s="292">
        <v>1.4157233796296296E-3</v>
      </c>
      <c r="Q245" s="202">
        <f>IF($P$5=1,DataSheet!G244,"")</f>
        <v>20</v>
      </c>
      <c r="R245" s="290">
        <f>IF($P$5=1,DataSheet!E244,"")</f>
        <v>191.2457</v>
      </c>
    </row>
    <row r="246" spans="2:18">
      <c r="B246" s="202">
        <v>134</v>
      </c>
      <c r="C246" s="297">
        <v>3022.2130000000002</v>
      </c>
      <c r="D246" s="292">
        <v>8.5641087962962971E-3</v>
      </c>
      <c r="E246" s="202">
        <v>134</v>
      </c>
      <c r="F246" s="202">
        <v>-4000</v>
      </c>
      <c r="G246" s="202">
        <v>-4000</v>
      </c>
      <c r="H246" s="202">
        <v>-4000</v>
      </c>
      <c r="I246" s="202">
        <v>-4000</v>
      </c>
      <c r="J246" s="202">
        <v>-4000</v>
      </c>
      <c r="K246" s="146">
        <v>135.65</v>
      </c>
      <c r="L246" s="146">
        <v>142.69999999999999</v>
      </c>
      <c r="M246" s="146">
        <v>156.80000000000001</v>
      </c>
      <c r="N246" s="146">
        <v>163.85</v>
      </c>
      <c r="O246" s="146">
        <v>177.95</v>
      </c>
      <c r="P246" s="292">
        <v>1.4143148148148146E-3</v>
      </c>
      <c r="Q246" s="202">
        <f>IF($P$5=1,DataSheet!G245,"")</f>
        <v>20</v>
      </c>
      <c r="R246" s="290">
        <f>IF($P$5=1,DataSheet!E245,"")</f>
        <v>191.8177</v>
      </c>
    </row>
    <row r="247" spans="2:18">
      <c r="B247" s="202">
        <v>135</v>
      </c>
      <c r="C247" s="297">
        <v>3034.415</v>
      </c>
      <c r="D247" s="292">
        <v>8.5989699074074076E-3</v>
      </c>
      <c r="E247" s="202">
        <v>135</v>
      </c>
      <c r="F247" s="202">
        <v>-4000</v>
      </c>
      <c r="G247" s="202">
        <v>-4000</v>
      </c>
      <c r="H247" s="202">
        <v>-4000</v>
      </c>
      <c r="I247" s="202">
        <v>-4000</v>
      </c>
      <c r="J247" s="202">
        <v>-4000</v>
      </c>
      <c r="K247" s="146">
        <v>135.65</v>
      </c>
      <c r="L247" s="146">
        <v>142.69999999999999</v>
      </c>
      <c r="M247" s="146">
        <v>156.80000000000001</v>
      </c>
      <c r="N247" s="146">
        <v>163.85</v>
      </c>
      <c r="O247" s="146">
        <v>177.95</v>
      </c>
      <c r="P247" s="292">
        <v>1.4239641203703706E-3</v>
      </c>
      <c r="Q247" s="202">
        <f>IF($P$5=1,DataSheet!G246,"")</f>
        <v>19</v>
      </c>
      <c r="R247" s="290">
        <f>IF($P$5=1,DataSheet!E246,"")</f>
        <v>187.94450000000001</v>
      </c>
    </row>
    <row r="248" spans="2:18">
      <c r="B248" s="202">
        <v>135</v>
      </c>
      <c r="C248" s="297">
        <v>3046.9830000000002</v>
      </c>
      <c r="D248" s="292">
        <v>8.6347916666666674E-3</v>
      </c>
      <c r="E248" s="202">
        <v>135</v>
      </c>
      <c r="F248" s="202">
        <v>-4000</v>
      </c>
      <c r="G248" s="202">
        <v>-4000</v>
      </c>
      <c r="H248" s="202">
        <v>-4000</v>
      </c>
      <c r="I248" s="202">
        <v>-4000</v>
      </c>
      <c r="J248" s="202">
        <v>-4000</v>
      </c>
      <c r="K248" s="146">
        <v>135.65</v>
      </c>
      <c r="L248" s="146">
        <v>142.69999999999999</v>
      </c>
      <c r="M248" s="146">
        <v>156.80000000000001</v>
      </c>
      <c r="N248" s="146">
        <v>163.85</v>
      </c>
      <c r="O248" s="146">
        <v>177.95</v>
      </c>
      <c r="P248" s="292">
        <v>1.4250052083333335E-3</v>
      </c>
      <c r="Q248" s="202">
        <f>IF($P$5=1,DataSheet!G247,"")</f>
        <v>19</v>
      </c>
      <c r="R248" s="290">
        <f>IF($P$5=1,DataSheet!E247,"")</f>
        <v>187.53290000000001</v>
      </c>
    </row>
    <row r="249" spans="2:18">
      <c r="B249" s="202">
        <v>135</v>
      </c>
      <c r="C249" s="297">
        <v>3059.6460000000002</v>
      </c>
      <c r="D249" s="292">
        <v>8.6706712962962961E-3</v>
      </c>
      <c r="E249" s="202">
        <v>135</v>
      </c>
      <c r="F249" s="202">
        <v>-4000</v>
      </c>
      <c r="G249" s="202">
        <v>-4000</v>
      </c>
      <c r="H249" s="202">
        <v>-4000</v>
      </c>
      <c r="I249" s="202">
        <v>-4000</v>
      </c>
      <c r="J249" s="202">
        <v>-4000</v>
      </c>
      <c r="K249" s="146">
        <v>135.65</v>
      </c>
      <c r="L249" s="146">
        <v>142.69999999999999</v>
      </c>
      <c r="M249" s="146">
        <v>156.80000000000001</v>
      </c>
      <c r="N249" s="146">
        <v>163.85</v>
      </c>
      <c r="O249" s="146">
        <v>177.95</v>
      </c>
      <c r="P249" s="292">
        <v>1.4192488425925924E-3</v>
      </c>
      <c r="Q249" s="202">
        <f>IF($P$5=1,DataSheet!G248,"")</f>
        <v>20</v>
      </c>
      <c r="R249" s="290">
        <f>IF($P$5=1,DataSheet!E248,"")</f>
        <v>189.82409999999999</v>
      </c>
    </row>
    <row r="250" spans="2:18">
      <c r="B250" s="202">
        <v>135</v>
      </c>
      <c r="C250" s="297">
        <v>3072.3020000000001</v>
      </c>
      <c r="D250" s="292">
        <v>8.70648148148148E-3</v>
      </c>
      <c r="E250" s="202">
        <v>135</v>
      </c>
      <c r="F250" s="202">
        <v>-4000</v>
      </c>
      <c r="G250" s="202">
        <v>-4000</v>
      </c>
      <c r="H250" s="202">
        <v>-4000</v>
      </c>
      <c r="I250" s="202">
        <v>-4000</v>
      </c>
      <c r="J250" s="202">
        <v>-4000</v>
      </c>
      <c r="K250" s="146">
        <v>135.65</v>
      </c>
      <c r="L250" s="146">
        <v>142.69999999999999</v>
      </c>
      <c r="M250" s="146">
        <v>156.80000000000001</v>
      </c>
      <c r="N250" s="146">
        <v>163.85</v>
      </c>
      <c r="O250" s="146">
        <v>177.95</v>
      </c>
      <c r="P250" s="292">
        <v>1.4157592592592592E-3</v>
      </c>
      <c r="Q250" s="202">
        <f>IF($P$5=1,DataSheet!G249,"")</f>
        <v>19</v>
      </c>
      <c r="R250" s="290">
        <f>IF($P$5=1,DataSheet!E249,"")</f>
        <v>191.2311</v>
      </c>
    </row>
    <row r="251" spans="2:18">
      <c r="B251" s="202">
        <v>134</v>
      </c>
      <c r="C251" s="297">
        <v>3084.57</v>
      </c>
      <c r="D251" s="292">
        <v>8.74119212962963E-3</v>
      </c>
      <c r="E251" s="202">
        <v>134</v>
      </c>
      <c r="F251" s="202">
        <v>-4000</v>
      </c>
      <c r="G251" s="202">
        <v>-4000</v>
      </c>
      <c r="H251" s="202">
        <v>-4000</v>
      </c>
      <c r="I251" s="202">
        <v>-4000</v>
      </c>
      <c r="J251" s="202">
        <v>-4000</v>
      </c>
      <c r="K251" s="146">
        <v>135.65</v>
      </c>
      <c r="L251" s="146">
        <v>142.69999999999999</v>
      </c>
      <c r="M251" s="146">
        <v>156.80000000000001</v>
      </c>
      <c r="N251" s="146">
        <v>163.85</v>
      </c>
      <c r="O251" s="146">
        <v>177.95</v>
      </c>
      <c r="P251" s="292">
        <v>1.4098252314814815E-3</v>
      </c>
      <c r="Q251" s="202">
        <f>IF($P$5=1,DataSheet!G250,"")</f>
        <v>20</v>
      </c>
      <c r="R251" s="290">
        <f>IF($P$5=1,DataSheet!E250,"")</f>
        <v>193.65600000000001</v>
      </c>
    </row>
    <row r="252" spans="2:18">
      <c r="B252" s="202">
        <v>134</v>
      </c>
      <c r="C252" s="297">
        <v>3097.2809999999999</v>
      </c>
      <c r="D252" s="292">
        <v>8.7771064814814812E-3</v>
      </c>
      <c r="E252" s="202">
        <v>134</v>
      </c>
      <c r="F252" s="202">
        <v>-4000</v>
      </c>
      <c r="G252" s="202">
        <v>-4000</v>
      </c>
      <c r="H252" s="202">
        <v>-4000</v>
      </c>
      <c r="I252" s="202">
        <v>-4000</v>
      </c>
      <c r="J252" s="202">
        <v>-4000</v>
      </c>
      <c r="K252" s="146">
        <v>135.65</v>
      </c>
      <c r="L252" s="146">
        <v>142.69999999999999</v>
      </c>
      <c r="M252" s="146">
        <v>156.80000000000001</v>
      </c>
      <c r="N252" s="146">
        <v>163.85</v>
      </c>
      <c r="O252" s="146">
        <v>177.95</v>
      </c>
      <c r="P252" s="292">
        <v>1.4174606481481479E-3</v>
      </c>
      <c r="Q252" s="202">
        <f>IF($P$5=1,DataSheet!G251,"")</f>
        <v>20</v>
      </c>
      <c r="R252" s="290">
        <f>IF($P$5=1,DataSheet!E251,"")</f>
        <v>190.54339999999999</v>
      </c>
    </row>
    <row r="253" spans="2:18">
      <c r="B253" s="202">
        <v>134</v>
      </c>
      <c r="C253" s="297">
        <v>3109.7629999999999</v>
      </c>
      <c r="D253" s="292">
        <v>8.8128472222222219E-3</v>
      </c>
      <c r="E253" s="202">
        <v>134</v>
      </c>
      <c r="F253" s="202">
        <v>-4000</v>
      </c>
      <c r="G253" s="202">
        <v>-4000</v>
      </c>
      <c r="H253" s="202">
        <v>-4000</v>
      </c>
      <c r="I253" s="202">
        <v>-4000</v>
      </c>
      <c r="J253" s="202">
        <v>-4000</v>
      </c>
      <c r="K253" s="146">
        <v>135.65</v>
      </c>
      <c r="L253" s="146">
        <v>142.69999999999999</v>
      </c>
      <c r="M253" s="146">
        <v>156.80000000000001</v>
      </c>
      <c r="N253" s="146">
        <v>163.85</v>
      </c>
      <c r="O253" s="146">
        <v>177.95</v>
      </c>
      <c r="P253" s="292">
        <v>1.4281209490740741E-3</v>
      </c>
      <c r="Q253" s="202">
        <f>IF($P$5=1,DataSheet!G252,"")</f>
        <v>19</v>
      </c>
      <c r="R253" s="290">
        <f>IF($P$5=1,DataSheet!E252,"")</f>
        <v>186.3082</v>
      </c>
    </row>
    <row r="254" spans="2:18">
      <c r="B254" s="202">
        <v>133</v>
      </c>
      <c r="C254" s="297">
        <v>3122.4879999999998</v>
      </c>
      <c r="D254" s="292">
        <v>8.8489004629629629E-3</v>
      </c>
      <c r="E254" s="202">
        <v>133</v>
      </c>
      <c r="F254" s="202">
        <v>-4000</v>
      </c>
      <c r="G254" s="202">
        <v>-4000</v>
      </c>
      <c r="H254" s="202">
        <v>-4000</v>
      </c>
      <c r="I254" s="202">
        <v>-4000</v>
      </c>
      <c r="J254" s="202">
        <v>-4000</v>
      </c>
      <c r="K254" s="146">
        <v>135.65</v>
      </c>
      <c r="L254" s="146">
        <v>142.69999999999999</v>
      </c>
      <c r="M254" s="146">
        <v>156.80000000000001</v>
      </c>
      <c r="N254" s="146">
        <v>163.85</v>
      </c>
      <c r="O254" s="146">
        <v>177.95</v>
      </c>
      <c r="P254" s="292">
        <v>1.4192135416666665E-3</v>
      </c>
      <c r="Q254" s="202">
        <f>IF($P$5=1,DataSheet!G253,"")</f>
        <v>19</v>
      </c>
      <c r="R254" s="290">
        <f>IF($P$5=1,DataSheet!E253,"")</f>
        <v>189.8381</v>
      </c>
    </row>
    <row r="255" spans="2:18">
      <c r="B255" s="202">
        <v>134</v>
      </c>
      <c r="C255" s="297">
        <v>3135.0650000000001</v>
      </c>
      <c r="D255" s="292">
        <v>8.8846527777777778E-3</v>
      </c>
      <c r="E255" s="202">
        <v>134</v>
      </c>
      <c r="F255" s="202">
        <v>-4000</v>
      </c>
      <c r="G255" s="202">
        <v>-4000</v>
      </c>
      <c r="H255" s="202">
        <v>-4000</v>
      </c>
      <c r="I255" s="202">
        <v>-4000</v>
      </c>
      <c r="J255" s="202">
        <v>-4000</v>
      </c>
      <c r="K255" s="146">
        <v>135.65</v>
      </c>
      <c r="L255" s="146">
        <v>142.69999999999999</v>
      </c>
      <c r="M255" s="146">
        <v>156.80000000000001</v>
      </c>
      <c r="N255" s="146">
        <v>163.85</v>
      </c>
      <c r="O255" s="146">
        <v>177.95</v>
      </c>
      <c r="P255" s="292">
        <v>1.4185445601851848E-3</v>
      </c>
      <c r="Q255" s="202">
        <f>IF($P$5=1,DataSheet!G254,"")</f>
        <v>19</v>
      </c>
      <c r="R255" s="290">
        <f>IF($P$5=1,DataSheet!E254,"")</f>
        <v>190.10679999999999</v>
      </c>
    </row>
    <row r="256" spans="2:18">
      <c r="B256" s="202">
        <v>134</v>
      </c>
      <c r="C256" s="297">
        <v>3147.723</v>
      </c>
      <c r="D256" s="292">
        <v>8.9205902777777773E-3</v>
      </c>
      <c r="E256" s="202">
        <v>134</v>
      </c>
      <c r="F256" s="202">
        <v>-4000</v>
      </c>
      <c r="G256" s="202">
        <v>-4000</v>
      </c>
      <c r="H256" s="202">
        <v>-4000</v>
      </c>
      <c r="I256" s="202">
        <v>-4000</v>
      </c>
      <c r="J256" s="202">
        <v>-4000</v>
      </c>
      <c r="K256" s="146">
        <v>135.65</v>
      </c>
      <c r="L256" s="146">
        <v>142.69999999999999</v>
      </c>
      <c r="M256" s="146">
        <v>156.80000000000001</v>
      </c>
      <c r="N256" s="146">
        <v>163.85</v>
      </c>
      <c r="O256" s="146">
        <v>177.95</v>
      </c>
      <c r="P256" s="292">
        <v>1.4210329861111112E-3</v>
      </c>
      <c r="Q256" s="202">
        <f>IF($P$5=1,DataSheet!G255,"")</f>
        <v>19</v>
      </c>
      <c r="R256" s="290">
        <f>IF($P$5=1,DataSheet!E255,"")</f>
        <v>189.10990000000001</v>
      </c>
    </row>
    <row r="257" spans="2:18">
      <c r="B257" s="202">
        <v>134</v>
      </c>
      <c r="C257" s="297">
        <v>3160.6869999999999</v>
      </c>
      <c r="D257" s="292">
        <v>8.9576620370370365E-3</v>
      </c>
      <c r="E257" s="202">
        <v>134</v>
      </c>
      <c r="F257" s="202">
        <v>-4000</v>
      </c>
      <c r="G257" s="202">
        <v>-4000</v>
      </c>
      <c r="H257" s="202">
        <v>-4000</v>
      </c>
      <c r="I257" s="202">
        <v>-4000</v>
      </c>
      <c r="J257" s="202">
        <v>-4000</v>
      </c>
      <c r="K257" s="146">
        <v>135.65</v>
      </c>
      <c r="L257" s="146">
        <v>142.69999999999999</v>
      </c>
      <c r="M257" s="146">
        <v>156.80000000000001</v>
      </c>
      <c r="N257" s="146">
        <v>163.85</v>
      </c>
      <c r="O257" s="146">
        <v>177.95</v>
      </c>
      <c r="P257" s="292">
        <v>1.433107060185185E-3</v>
      </c>
      <c r="Q257" s="202">
        <f>IF($P$5=1,DataSheet!G256,"")</f>
        <v>19</v>
      </c>
      <c r="R257" s="290">
        <f>IF($P$5=1,DataSheet!E256,"")</f>
        <v>184.37020000000001</v>
      </c>
    </row>
    <row r="258" spans="2:18">
      <c r="B258" s="202">
        <v>134</v>
      </c>
      <c r="C258" s="297">
        <v>3173.268</v>
      </c>
      <c r="D258" s="292">
        <v>8.9934259259259255E-3</v>
      </c>
      <c r="E258" s="202">
        <v>134</v>
      </c>
      <c r="F258" s="202">
        <v>-4000</v>
      </c>
      <c r="G258" s="202">
        <v>-4000</v>
      </c>
      <c r="H258" s="202">
        <v>-4000</v>
      </c>
      <c r="I258" s="202">
        <v>-4000</v>
      </c>
      <c r="J258" s="202">
        <v>-4000</v>
      </c>
      <c r="K258" s="146">
        <v>135.65</v>
      </c>
      <c r="L258" s="146">
        <v>142.69999999999999</v>
      </c>
      <c r="M258" s="146">
        <v>156.80000000000001</v>
      </c>
      <c r="N258" s="146">
        <v>163.85</v>
      </c>
      <c r="O258" s="146">
        <v>177.95</v>
      </c>
      <c r="P258" s="292">
        <v>1.4220856481481482E-3</v>
      </c>
      <c r="Q258" s="202">
        <f>IF($P$5=1,DataSheet!G257,"")</f>
        <v>19</v>
      </c>
      <c r="R258" s="290">
        <f>IF($P$5=1,DataSheet!E257,"")</f>
        <v>188.6902</v>
      </c>
    </row>
    <row r="259" spans="2:18">
      <c r="B259" s="202">
        <v>134</v>
      </c>
      <c r="C259" s="297">
        <v>3185.9349999999999</v>
      </c>
      <c r="D259" s="292">
        <v>9.0293402777777785E-3</v>
      </c>
      <c r="E259" s="202">
        <v>134</v>
      </c>
      <c r="F259" s="202">
        <v>-4000</v>
      </c>
      <c r="G259" s="202">
        <v>-4000</v>
      </c>
      <c r="H259" s="202">
        <v>-4000</v>
      </c>
      <c r="I259" s="202">
        <v>-4000</v>
      </c>
      <c r="J259" s="202">
        <v>-4000</v>
      </c>
      <c r="K259" s="146">
        <v>135.65</v>
      </c>
      <c r="L259" s="146">
        <v>142.69999999999999</v>
      </c>
      <c r="M259" s="146">
        <v>156.80000000000001</v>
      </c>
      <c r="N259" s="146">
        <v>163.85</v>
      </c>
      <c r="O259" s="146">
        <v>177.95</v>
      </c>
      <c r="P259" s="292">
        <v>1.4127858796296295E-3</v>
      </c>
      <c r="Q259" s="202">
        <f>IF($P$5=1,DataSheet!G258,"")</f>
        <v>19</v>
      </c>
      <c r="R259" s="290">
        <f>IF($P$5=1,DataSheet!E258,"")</f>
        <v>192.44110000000001</v>
      </c>
    </row>
    <row r="260" spans="2:18">
      <c r="B260" s="202">
        <v>134</v>
      </c>
      <c r="C260" s="297">
        <v>3198.5990000000002</v>
      </c>
      <c r="D260" s="292">
        <v>9.0652199074074073E-3</v>
      </c>
      <c r="E260" s="202">
        <v>134</v>
      </c>
      <c r="F260" s="202">
        <v>-4000</v>
      </c>
      <c r="G260" s="202">
        <v>-4000</v>
      </c>
      <c r="H260" s="202">
        <v>-4000</v>
      </c>
      <c r="I260" s="202">
        <v>-4000</v>
      </c>
      <c r="J260" s="202">
        <v>-4000</v>
      </c>
      <c r="K260" s="146">
        <v>135.65</v>
      </c>
      <c r="L260" s="146">
        <v>142.69999999999999</v>
      </c>
      <c r="M260" s="146">
        <v>156.80000000000001</v>
      </c>
      <c r="N260" s="146">
        <v>163.85</v>
      </c>
      <c r="O260" s="146">
        <v>177.95</v>
      </c>
      <c r="P260" s="292">
        <v>1.4174890046296294E-3</v>
      </c>
      <c r="Q260" s="202">
        <f>IF($P$5=1,DataSheet!G259,"")</f>
        <v>19</v>
      </c>
      <c r="R260" s="290">
        <f>IF($P$5=1,DataSheet!E259,"")</f>
        <v>190.53190000000001</v>
      </c>
    </row>
    <row r="261" spans="2:18">
      <c r="B261" s="202">
        <v>135</v>
      </c>
      <c r="C261" s="297">
        <v>3211.2559999999999</v>
      </c>
      <c r="D261" s="292">
        <v>9.1010879629629619E-3</v>
      </c>
      <c r="E261" s="202">
        <v>135</v>
      </c>
      <c r="F261" s="202">
        <v>-4000</v>
      </c>
      <c r="G261" s="202">
        <v>-4000</v>
      </c>
      <c r="H261" s="202">
        <v>-4000</v>
      </c>
      <c r="I261" s="202">
        <v>-4000</v>
      </c>
      <c r="J261" s="202">
        <v>-4000</v>
      </c>
      <c r="K261" s="146">
        <v>135.65</v>
      </c>
      <c r="L261" s="146">
        <v>142.69999999999999</v>
      </c>
      <c r="M261" s="146">
        <v>156.80000000000001</v>
      </c>
      <c r="N261" s="146">
        <v>163.85</v>
      </c>
      <c r="O261" s="146">
        <v>177.95</v>
      </c>
      <c r="P261" s="292">
        <v>1.4184305555555556E-3</v>
      </c>
      <c r="Q261" s="202">
        <f>IF($P$5=1,DataSheet!G260,"")</f>
        <v>19</v>
      </c>
      <c r="R261" s="290">
        <f>IF($P$5=1,DataSheet!E260,"")</f>
        <v>190.15280000000001</v>
      </c>
    </row>
    <row r="262" spans="2:18">
      <c r="B262" s="202">
        <v>136</v>
      </c>
      <c r="C262" s="297">
        <v>3223.9879999999998</v>
      </c>
      <c r="D262" s="292">
        <v>9.1370254629629631E-3</v>
      </c>
      <c r="E262" s="202">
        <v>136</v>
      </c>
      <c r="F262" s="202">
        <v>136</v>
      </c>
      <c r="G262" s="202">
        <v>-4000</v>
      </c>
      <c r="H262" s="202">
        <v>-4000</v>
      </c>
      <c r="I262" s="202">
        <v>-4000</v>
      </c>
      <c r="J262" s="202">
        <v>-4000</v>
      </c>
      <c r="K262" s="146">
        <v>135.65</v>
      </c>
      <c r="L262" s="146">
        <v>142.69999999999999</v>
      </c>
      <c r="M262" s="146">
        <v>156.80000000000001</v>
      </c>
      <c r="N262" s="146">
        <v>163.85</v>
      </c>
      <c r="O262" s="146">
        <v>177.95</v>
      </c>
      <c r="P262" s="292">
        <v>1.4125127314814816E-3</v>
      </c>
      <c r="Q262" s="202">
        <f>IF($P$5=1,DataSheet!G261,"")</f>
        <v>19</v>
      </c>
      <c r="R262" s="290">
        <f>IF($P$5=1,DataSheet!E261,"")</f>
        <v>192.55269999999999</v>
      </c>
    </row>
    <row r="263" spans="2:18">
      <c r="B263" s="202">
        <v>136</v>
      </c>
      <c r="C263" s="297">
        <v>3236.5749999999998</v>
      </c>
      <c r="D263" s="292">
        <v>9.1728819444444453E-3</v>
      </c>
      <c r="E263" s="202">
        <v>136</v>
      </c>
      <c r="F263" s="202">
        <v>136</v>
      </c>
      <c r="G263" s="202">
        <v>-4000</v>
      </c>
      <c r="H263" s="202">
        <v>-4000</v>
      </c>
      <c r="I263" s="202">
        <v>-4000</v>
      </c>
      <c r="J263" s="202">
        <v>-4000</v>
      </c>
      <c r="K263" s="146">
        <v>135.65</v>
      </c>
      <c r="L263" s="146">
        <v>142.69999999999999</v>
      </c>
      <c r="M263" s="146">
        <v>156.80000000000001</v>
      </c>
      <c r="N263" s="146">
        <v>163.85</v>
      </c>
      <c r="O263" s="146">
        <v>177.95</v>
      </c>
      <c r="P263" s="292">
        <v>1.4215237268518516E-3</v>
      </c>
      <c r="Q263" s="202">
        <f>IF($P$5=1,DataSheet!G262,"")</f>
        <v>19</v>
      </c>
      <c r="R263" s="290">
        <f>IF($P$5=1,DataSheet!E262,"")</f>
        <v>188.91409999999999</v>
      </c>
    </row>
    <row r="264" spans="2:18">
      <c r="B264" s="202">
        <v>137</v>
      </c>
      <c r="C264" s="297">
        <v>3249.2379999999998</v>
      </c>
      <c r="D264" s="292">
        <v>9.2087268518518516E-3</v>
      </c>
      <c r="E264" s="202">
        <v>137</v>
      </c>
      <c r="F264" s="202">
        <v>137</v>
      </c>
      <c r="G264" s="202">
        <v>-4000</v>
      </c>
      <c r="H264" s="202">
        <v>-4000</v>
      </c>
      <c r="I264" s="202">
        <v>-4000</v>
      </c>
      <c r="J264" s="202">
        <v>-4000</v>
      </c>
      <c r="K264" s="146">
        <v>135.65</v>
      </c>
      <c r="L264" s="146">
        <v>142.69999999999999</v>
      </c>
      <c r="M264" s="146">
        <v>156.80000000000001</v>
      </c>
      <c r="N264" s="146">
        <v>163.85</v>
      </c>
      <c r="O264" s="146">
        <v>177.95</v>
      </c>
      <c r="P264" s="292">
        <v>1.4167459490740742E-3</v>
      </c>
      <c r="Q264" s="202">
        <f>IF($P$5=1,DataSheet!G263,"")</f>
        <v>19</v>
      </c>
      <c r="R264" s="290">
        <f>IF($P$5=1,DataSheet!E263,"")</f>
        <v>190.83179999999999</v>
      </c>
    </row>
    <row r="265" spans="2:18">
      <c r="B265" s="202">
        <v>137</v>
      </c>
      <c r="C265" s="297">
        <v>3261.665</v>
      </c>
      <c r="D265" s="292">
        <v>9.2434837962962965E-3</v>
      </c>
      <c r="E265" s="202">
        <v>137</v>
      </c>
      <c r="F265" s="202">
        <v>137</v>
      </c>
      <c r="G265" s="202">
        <v>-4000</v>
      </c>
      <c r="H265" s="202">
        <v>-4000</v>
      </c>
      <c r="I265" s="202">
        <v>-4000</v>
      </c>
      <c r="J265" s="202">
        <v>-4000</v>
      </c>
      <c r="K265" s="146">
        <v>135.65</v>
      </c>
      <c r="L265" s="146">
        <v>142.69999999999999</v>
      </c>
      <c r="M265" s="146">
        <v>156.80000000000001</v>
      </c>
      <c r="N265" s="146">
        <v>163.85</v>
      </c>
      <c r="O265" s="146">
        <v>177.95</v>
      </c>
      <c r="P265" s="292">
        <v>1.3997991898148149E-3</v>
      </c>
      <c r="Q265" s="202">
        <f>IF($P$5=1,DataSheet!G264,"")</f>
        <v>20</v>
      </c>
      <c r="R265" s="290">
        <f>IF($P$5=1,DataSheet!E264,"")</f>
        <v>197.84690000000001</v>
      </c>
    </row>
    <row r="266" spans="2:18">
      <c r="B266" s="202">
        <v>137</v>
      </c>
      <c r="C266" s="297">
        <v>3273.9360000000001</v>
      </c>
      <c r="D266" s="292">
        <v>9.2782291666666673E-3</v>
      </c>
      <c r="E266" s="202">
        <v>137</v>
      </c>
      <c r="F266" s="202">
        <v>137</v>
      </c>
      <c r="G266" s="202">
        <v>-4000</v>
      </c>
      <c r="H266" s="202">
        <v>-4000</v>
      </c>
      <c r="I266" s="202">
        <v>-4000</v>
      </c>
      <c r="J266" s="202">
        <v>-4000</v>
      </c>
      <c r="K266" s="146">
        <v>135.65</v>
      </c>
      <c r="L266" s="146">
        <v>142.69999999999999</v>
      </c>
      <c r="M266" s="146">
        <v>156.80000000000001</v>
      </c>
      <c r="N266" s="146">
        <v>163.85</v>
      </c>
      <c r="O266" s="146">
        <v>177.95</v>
      </c>
      <c r="P266" s="292">
        <v>1.411541087962963E-3</v>
      </c>
      <c r="Q266" s="202">
        <f>IF($P$5=1,DataSheet!G265,"")</f>
        <v>20</v>
      </c>
      <c r="R266" s="290">
        <f>IF($P$5=1,DataSheet!E265,"")</f>
        <v>192.95060000000001</v>
      </c>
    </row>
    <row r="267" spans="2:18">
      <c r="B267" s="202">
        <v>137</v>
      </c>
      <c r="C267" s="297">
        <v>3286.6779999999999</v>
      </c>
      <c r="D267" s="292">
        <v>9.3140856481481477E-3</v>
      </c>
      <c r="E267" s="202">
        <v>137</v>
      </c>
      <c r="F267" s="202">
        <v>137</v>
      </c>
      <c r="G267" s="202">
        <v>-4000</v>
      </c>
      <c r="H267" s="202">
        <v>-4000</v>
      </c>
      <c r="I267" s="202">
        <v>-4000</v>
      </c>
      <c r="J267" s="202">
        <v>-4000</v>
      </c>
      <c r="K267" s="146">
        <v>135.65</v>
      </c>
      <c r="L267" s="146">
        <v>142.69999999999999</v>
      </c>
      <c r="M267" s="146">
        <v>156.80000000000001</v>
      </c>
      <c r="N267" s="146">
        <v>163.85</v>
      </c>
      <c r="O267" s="146">
        <v>177.95</v>
      </c>
      <c r="P267" s="292">
        <v>1.4118344907407406E-3</v>
      </c>
      <c r="Q267" s="202">
        <f>IF($P$5=1,DataSheet!G266,"")</f>
        <v>20</v>
      </c>
      <c r="R267" s="290">
        <f>IF($P$5=1,DataSheet!E266,"")</f>
        <v>192.8304</v>
      </c>
    </row>
    <row r="268" spans="2:18">
      <c r="B268" s="202">
        <v>137</v>
      </c>
      <c r="C268" s="297">
        <v>3299.0309999999999</v>
      </c>
      <c r="D268" s="292">
        <v>9.348796296296296E-3</v>
      </c>
      <c r="E268" s="202">
        <v>137</v>
      </c>
      <c r="F268" s="202">
        <v>137</v>
      </c>
      <c r="G268" s="202">
        <v>-4000</v>
      </c>
      <c r="H268" s="202">
        <v>-4000</v>
      </c>
      <c r="I268" s="202">
        <v>-4000</v>
      </c>
      <c r="J268" s="202">
        <v>-4000</v>
      </c>
      <c r="K268" s="146">
        <v>135.65</v>
      </c>
      <c r="L268" s="146">
        <v>142.69999999999999</v>
      </c>
      <c r="M268" s="146">
        <v>156.80000000000001</v>
      </c>
      <c r="N268" s="146">
        <v>163.85</v>
      </c>
      <c r="O268" s="146">
        <v>177.95</v>
      </c>
      <c r="P268" s="292">
        <v>1.4054103009259261E-3</v>
      </c>
      <c r="Q268" s="202">
        <f>IF($P$5=1,DataSheet!G267,"")</f>
        <v>20</v>
      </c>
      <c r="R268" s="290">
        <f>IF($P$5=1,DataSheet!E267,"")</f>
        <v>195.48670000000001</v>
      </c>
    </row>
    <row r="269" spans="2:18">
      <c r="B269" s="202">
        <v>137</v>
      </c>
      <c r="C269" s="297">
        <v>3311.2959999999998</v>
      </c>
      <c r="D269" s="292">
        <v>9.3834722222222219E-3</v>
      </c>
      <c r="E269" s="202">
        <v>137</v>
      </c>
      <c r="F269" s="202">
        <v>137</v>
      </c>
      <c r="G269" s="202">
        <v>-4000</v>
      </c>
      <c r="H269" s="202">
        <v>-4000</v>
      </c>
      <c r="I269" s="202">
        <v>-4000</v>
      </c>
      <c r="J269" s="202">
        <v>-4000</v>
      </c>
      <c r="K269" s="146">
        <v>135.65</v>
      </c>
      <c r="L269" s="146">
        <v>142.69999999999999</v>
      </c>
      <c r="M269" s="146">
        <v>156.80000000000001</v>
      </c>
      <c r="N269" s="146">
        <v>163.85</v>
      </c>
      <c r="O269" s="146">
        <v>177.95</v>
      </c>
      <c r="P269" s="292">
        <v>1.4098153935185184E-3</v>
      </c>
      <c r="Q269" s="202">
        <f>IF($P$5=1,DataSheet!G268,"")</f>
        <v>20</v>
      </c>
      <c r="R269" s="290">
        <f>IF($P$5=1,DataSheet!E268,"")</f>
        <v>193.65989999999999</v>
      </c>
    </row>
    <row r="270" spans="2:18">
      <c r="B270" s="202">
        <v>137</v>
      </c>
      <c r="C270" s="297">
        <v>3324.029</v>
      </c>
      <c r="D270" s="292">
        <v>9.4193171296296282E-3</v>
      </c>
      <c r="E270" s="202">
        <v>137</v>
      </c>
      <c r="F270" s="202">
        <v>137</v>
      </c>
      <c r="G270" s="202">
        <v>-4000</v>
      </c>
      <c r="H270" s="202">
        <v>-4000</v>
      </c>
      <c r="I270" s="202">
        <v>-4000</v>
      </c>
      <c r="J270" s="202">
        <v>-4000</v>
      </c>
      <c r="K270" s="146">
        <v>135.65</v>
      </c>
      <c r="L270" s="146">
        <v>142.69999999999999</v>
      </c>
      <c r="M270" s="146">
        <v>156.80000000000001</v>
      </c>
      <c r="N270" s="146">
        <v>163.85</v>
      </c>
      <c r="O270" s="146">
        <v>177.95</v>
      </c>
      <c r="P270" s="292">
        <v>1.4099045138888889E-3</v>
      </c>
      <c r="Q270" s="202">
        <f>IF($P$5=1,DataSheet!G269,"")</f>
        <v>20</v>
      </c>
      <c r="R270" s="290">
        <f>IF($P$5=1,DataSheet!E269,"")</f>
        <v>193.6234</v>
      </c>
    </row>
    <row r="271" spans="2:18">
      <c r="B271" s="202">
        <v>136</v>
      </c>
      <c r="C271" s="297">
        <v>3336.2979999999998</v>
      </c>
      <c r="D271" s="292">
        <v>9.4540393518518524E-3</v>
      </c>
      <c r="E271" s="202">
        <v>136</v>
      </c>
      <c r="F271" s="202">
        <v>136</v>
      </c>
      <c r="G271" s="202">
        <v>-4000</v>
      </c>
      <c r="H271" s="202">
        <v>-4000</v>
      </c>
      <c r="I271" s="202">
        <v>-4000</v>
      </c>
      <c r="J271" s="202">
        <v>-4000</v>
      </c>
      <c r="K271" s="146">
        <v>135.65</v>
      </c>
      <c r="L271" s="146">
        <v>142.69999999999999</v>
      </c>
      <c r="M271" s="146">
        <v>156.80000000000001</v>
      </c>
      <c r="N271" s="146">
        <v>163.85</v>
      </c>
      <c r="O271" s="146">
        <v>177.95</v>
      </c>
      <c r="P271" s="292">
        <v>1.412581597222222E-3</v>
      </c>
      <c r="Q271" s="202">
        <f>IF($P$5=1,DataSheet!G270,"")</f>
        <v>20</v>
      </c>
      <c r="R271" s="290">
        <f>IF($P$5=1,DataSheet!E270,"")</f>
        <v>192.52459999999999</v>
      </c>
    </row>
    <row r="272" spans="2:18">
      <c r="B272" s="202">
        <v>136</v>
      </c>
      <c r="C272" s="297">
        <v>3349.1080000000002</v>
      </c>
      <c r="D272" s="292">
        <v>9.4899189814814811E-3</v>
      </c>
      <c r="E272" s="202">
        <v>136</v>
      </c>
      <c r="F272" s="202">
        <v>136</v>
      </c>
      <c r="G272" s="202">
        <v>-4000</v>
      </c>
      <c r="H272" s="202">
        <v>-4000</v>
      </c>
      <c r="I272" s="202">
        <v>-4000</v>
      </c>
      <c r="J272" s="202">
        <v>-4000</v>
      </c>
      <c r="K272" s="146">
        <v>135.65</v>
      </c>
      <c r="L272" s="146">
        <v>142.69999999999999</v>
      </c>
      <c r="M272" s="146">
        <v>156.80000000000001</v>
      </c>
      <c r="N272" s="146">
        <v>163.85</v>
      </c>
      <c r="O272" s="146">
        <v>177.95</v>
      </c>
      <c r="P272" s="292">
        <v>1.4040607638888892E-3</v>
      </c>
      <c r="Q272" s="202">
        <f>IF($P$5=1,DataSheet!G271,"")</f>
        <v>20</v>
      </c>
      <c r="R272" s="290">
        <f>IF($P$5=1,DataSheet!E271,"")</f>
        <v>196.05090000000001</v>
      </c>
    </row>
    <row r="273" spans="2:18">
      <c r="B273" s="202">
        <v>135</v>
      </c>
      <c r="C273" s="297">
        <v>3361.4580000000001</v>
      </c>
      <c r="D273" s="292">
        <v>9.5247453703703692E-3</v>
      </c>
      <c r="E273" s="202">
        <v>135</v>
      </c>
      <c r="F273" s="202">
        <v>-4000</v>
      </c>
      <c r="G273" s="202">
        <v>-4000</v>
      </c>
      <c r="H273" s="202">
        <v>-4000</v>
      </c>
      <c r="I273" s="202">
        <v>-4000</v>
      </c>
      <c r="J273" s="202">
        <v>-4000</v>
      </c>
      <c r="K273" s="146">
        <v>135.65</v>
      </c>
      <c r="L273" s="146">
        <v>142.69999999999999</v>
      </c>
      <c r="M273" s="146">
        <v>156.80000000000001</v>
      </c>
      <c r="N273" s="146">
        <v>163.85</v>
      </c>
      <c r="O273" s="146">
        <v>177.95</v>
      </c>
      <c r="P273" s="292">
        <v>1.4051134259259262E-3</v>
      </c>
      <c r="Q273" s="202">
        <f>IF($P$5=1,DataSheet!G272,"")</f>
        <v>20</v>
      </c>
      <c r="R273" s="290">
        <f>IF($P$5=1,DataSheet!E272,"")</f>
        <v>195.61060000000001</v>
      </c>
    </row>
    <row r="274" spans="2:18">
      <c r="B274" s="202">
        <v>135</v>
      </c>
      <c r="C274" s="297">
        <v>3374.2060000000001</v>
      </c>
      <c r="D274" s="292">
        <v>9.560590277777779E-3</v>
      </c>
      <c r="E274" s="202">
        <v>135</v>
      </c>
      <c r="F274" s="202">
        <v>-4000</v>
      </c>
      <c r="G274" s="202">
        <v>-4000</v>
      </c>
      <c r="H274" s="202">
        <v>-4000</v>
      </c>
      <c r="I274" s="202">
        <v>-4000</v>
      </c>
      <c r="J274" s="202">
        <v>-4000</v>
      </c>
      <c r="K274" s="146">
        <v>135.65</v>
      </c>
      <c r="L274" s="146">
        <v>142.69999999999999</v>
      </c>
      <c r="M274" s="146">
        <v>156.80000000000001</v>
      </c>
      <c r="N274" s="146">
        <v>163.85</v>
      </c>
      <c r="O274" s="146">
        <v>177.95</v>
      </c>
      <c r="P274" s="292">
        <v>1.4071585648148151E-3</v>
      </c>
      <c r="Q274" s="202">
        <f>IF($P$5=1,DataSheet!G273,"")</f>
        <v>19</v>
      </c>
      <c r="R274" s="290">
        <f>IF($P$5=1,DataSheet!E273,"")</f>
        <v>194.75909999999999</v>
      </c>
    </row>
    <row r="275" spans="2:18">
      <c r="B275" s="202">
        <v>135</v>
      </c>
      <c r="C275" s="297">
        <v>3386.567</v>
      </c>
      <c r="D275" s="292">
        <v>9.5953472222222221E-3</v>
      </c>
      <c r="E275" s="202">
        <v>135</v>
      </c>
      <c r="F275" s="202">
        <v>-4000</v>
      </c>
      <c r="G275" s="202">
        <v>-4000</v>
      </c>
      <c r="H275" s="202">
        <v>-4000</v>
      </c>
      <c r="I275" s="202">
        <v>-4000</v>
      </c>
      <c r="J275" s="202">
        <v>-4000</v>
      </c>
      <c r="K275" s="146">
        <v>135.65</v>
      </c>
      <c r="L275" s="146">
        <v>142.69999999999999</v>
      </c>
      <c r="M275" s="146">
        <v>156.80000000000001</v>
      </c>
      <c r="N275" s="146">
        <v>163.85</v>
      </c>
      <c r="O275" s="146">
        <v>177.95</v>
      </c>
      <c r="P275" s="292">
        <v>1.4034074074074077E-3</v>
      </c>
      <c r="Q275" s="202">
        <f>IF($P$5=1,DataSheet!G274,"")</f>
        <v>20</v>
      </c>
      <c r="R275" s="290">
        <f>IF($P$5=1,DataSheet!E274,"")</f>
        <v>196.32499999999999</v>
      </c>
    </row>
    <row r="276" spans="2:18">
      <c r="B276" s="202">
        <v>135</v>
      </c>
      <c r="C276" s="297">
        <v>3399.6950000000002</v>
      </c>
      <c r="D276" s="292">
        <v>9.6322569444444433E-3</v>
      </c>
      <c r="E276" s="202">
        <v>135</v>
      </c>
      <c r="F276" s="202">
        <v>-4000</v>
      </c>
      <c r="G276" s="202">
        <v>-4000</v>
      </c>
      <c r="H276" s="202">
        <v>-4000</v>
      </c>
      <c r="I276" s="202">
        <v>-4000</v>
      </c>
      <c r="J276" s="202">
        <v>-4000</v>
      </c>
      <c r="K276" s="146">
        <v>135.65</v>
      </c>
      <c r="L276" s="146">
        <v>142.69999999999999</v>
      </c>
      <c r="M276" s="146">
        <v>156.80000000000001</v>
      </c>
      <c r="N276" s="146">
        <v>163.85</v>
      </c>
      <c r="O276" s="146">
        <v>177.95</v>
      </c>
      <c r="P276" s="292">
        <v>1.4090202546296296E-3</v>
      </c>
      <c r="Q276" s="202">
        <f>IF($P$5=1,DataSheet!G275,"")</f>
        <v>19</v>
      </c>
      <c r="R276" s="290">
        <f>IF($P$5=1,DataSheet!E275,"")</f>
        <v>193.988</v>
      </c>
    </row>
    <row r="277" spans="2:18">
      <c r="B277" s="202">
        <v>135</v>
      </c>
      <c r="C277" s="297">
        <v>3412.43</v>
      </c>
      <c r="D277" s="292">
        <v>9.6681018518518513E-3</v>
      </c>
      <c r="E277" s="202">
        <v>135</v>
      </c>
      <c r="F277" s="202">
        <v>-4000</v>
      </c>
      <c r="G277" s="202">
        <v>-4000</v>
      </c>
      <c r="H277" s="202">
        <v>-4000</v>
      </c>
      <c r="I277" s="202">
        <v>-4000</v>
      </c>
      <c r="J277" s="202">
        <v>-4000</v>
      </c>
      <c r="K277" s="146">
        <v>135.65</v>
      </c>
      <c r="L277" s="146">
        <v>142.69999999999999</v>
      </c>
      <c r="M277" s="146">
        <v>156.80000000000001</v>
      </c>
      <c r="N277" s="146">
        <v>163.85</v>
      </c>
      <c r="O277" s="146">
        <v>177.95</v>
      </c>
      <c r="P277" s="292">
        <v>1.4097210648148148E-3</v>
      </c>
      <c r="Q277" s="202">
        <f>IF($P$5=1,DataSheet!G276,"")</f>
        <v>20</v>
      </c>
      <c r="R277" s="290">
        <f>IF($P$5=1,DataSheet!E276,"")</f>
        <v>193.69900000000001</v>
      </c>
    </row>
    <row r="278" spans="2:18">
      <c r="B278" s="202">
        <v>135</v>
      </c>
      <c r="C278" s="297">
        <v>3425.1790000000001</v>
      </c>
      <c r="D278" s="292">
        <v>9.7041203703703699E-3</v>
      </c>
      <c r="E278" s="202">
        <v>135</v>
      </c>
      <c r="F278" s="202">
        <v>-4000</v>
      </c>
      <c r="G278" s="202">
        <v>-4000</v>
      </c>
      <c r="H278" s="202">
        <v>-4000</v>
      </c>
      <c r="I278" s="202">
        <v>-4000</v>
      </c>
      <c r="J278" s="202">
        <v>-4000</v>
      </c>
      <c r="K278" s="146">
        <v>135.65</v>
      </c>
      <c r="L278" s="146">
        <v>142.69999999999999</v>
      </c>
      <c r="M278" s="146">
        <v>156.80000000000001</v>
      </c>
      <c r="N278" s="146">
        <v>163.85</v>
      </c>
      <c r="O278" s="146">
        <v>177.95</v>
      </c>
      <c r="P278" s="292">
        <v>1.4128640046296296E-3</v>
      </c>
      <c r="Q278" s="202">
        <f>IF($P$5=1,DataSheet!G277,"")</f>
        <v>19</v>
      </c>
      <c r="R278" s="290">
        <f>IF($P$5=1,DataSheet!E277,"")</f>
        <v>192.40899999999999</v>
      </c>
    </row>
    <row r="279" spans="2:18">
      <c r="B279" s="202">
        <v>135</v>
      </c>
      <c r="C279" s="297">
        <v>3437.4560000000001</v>
      </c>
      <c r="D279" s="292">
        <v>9.7388425925925923E-3</v>
      </c>
      <c r="E279" s="202">
        <v>135</v>
      </c>
      <c r="F279" s="202">
        <v>-4000</v>
      </c>
      <c r="G279" s="202">
        <v>-4000</v>
      </c>
      <c r="H279" s="202">
        <v>-4000</v>
      </c>
      <c r="I279" s="202">
        <v>-4000</v>
      </c>
      <c r="J279" s="202">
        <v>-4000</v>
      </c>
      <c r="K279" s="146">
        <v>135.65</v>
      </c>
      <c r="L279" s="146">
        <v>142.69999999999999</v>
      </c>
      <c r="M279" s="146">
        <v>156.80000000000001</v>
      </c>
      <c r="N279" s="146">
        <v>163.85</v>
      </c>
      <c r="O279" s="146">
        <v>177.95</v>
      </c>
      <c r="P279" s="292">
        <v>1.4078686342592591E-3</v>
      </c>
      <c r="Q279" s="202">
        <f>IF($P$5=1,DataSheet!G278,"")</f>
        <v>19</v>
      </c>
      <c r="R279" s="290">
        <f>IF($P$5=1,DataSheet!E278,"")</f>
        <v>194.46449999999999</v>
      </c>
    </row>
    <row r="280" spans="2:18">
      <c r="B280" s="202">
        <v>135</v>
      </c>
      <c r="C280" s="297">
        <v>3450.1129999999998</v>
      </c>
      <c r="D280" s="292">
        <v>9.7746412037037038E-3</v>
      </c>
      <c r="E280" s="202">
        <v>135</v>
      </c>
      <c r="F280" s="202">
        <v>-4000</v>
      </c>
      <c r="G280" s="202">
        <v>-4000</v>
      </c>
      <c r="H280" s="202">
        <v>-4000</v>
      </c>
      <c r="I280" s="202">
        <v>-4000</v>
      </c>
      <c r="J280" s="202">
        <v>-4000</v>
      </c>
      <c r="K280" s="146">
        <v>135.65</v>
      </c>
      <c r="L280" s="146">
        <v>142.69999999999999</v>
      </c>
      <c r="M280" s="146">
        <v>156.80000000000001</v>
      </c>
      <c r="N280" s="146">
        <v>163.85</v>
      </c>
      <c r="O280" s="146">
        <v>177.95</v>
      </c>
      <c r="P280" s="292">
        <v>1.4140914351851851E-3</v>
      </c>
      <c r="Q280" s="202">
        <f>IF($P$5=1,DataSheet!G279,"")</f>
        <v>19</v>
      </c>
      <c r="R280" s="290">
        <f>IF($P$5=1,DataSheet!E279,"")</f>
        <v>191.90860000000001</v>
      </c>
    </row>
    <row r="281" spans="2:18">
      <c r="B281" s="202">
        <v>135</v>
      </c>
      <c r="C281" s="297">
        <v>3462.777</v>
      </c>
      <c r="D281" s="292">
        <v>9.8105439814814809E-3</v>
      </c>
      <c r="E281" s="202">
        <v>135</v>
      </c>
      <c r="F281" s="202">
        <v>-4000</v>
      </c>
      <c r="G281" s="202">
        <v>-4000</v>
      </c>
      <c r="H281" s="202">
        <v>-4000</v>
      </c>
      <c r="I281" s="202">
        <v>-4000</v>
      </c>
      <c r="J281" s="202">
        <v>-4000</v>
      </c>
      <c r="K281" s="146">
        <v>135.65</v>
      </c>
      <c r="L281" s="146">
        <v>142.69999999999999</v>
      </c>
      <c r="M281" s="146">
        <v>156.80000000000001</v>
      </c>
      <c r="N281" s="146">
        <v>163.85</v>
      </c>
      <c r="O281" s="146">
        <v>177.95</v>
      </c>
      <c r="P281" s="292">
        <v>1.4198998842592592E-3</v>
      </c>
      <c r="Q281" s="202">
        <f>IF($P$5=1,DataSheet!G280,"")</f>
        <v>20</v>
      </c>
      <c r="R281" s="290">
        <f>IF($P$5=1,DataSheet!E280,"")</f>
        <v>189.56309999999999</v>
      </c>
    </row>
    <row r="282" spans="2:18">
      <c r="B282" s="202">
        <v>135</v>
      </c>
      <c r="C282" s="297">
        <v>3475.3560000000002</v>
      </c>
      <c r="D282" s="292">
        <v>9.8462847222222215E-3</v>
      </c>
      <c r="E282" s="202">
        <v>135</v>
      </c>
      <c r="F282" s="202">
        <v>-4000</v>
      </c>
      <c r="G282" s="202">
        <v>-4000</v>
      </c>
      <c r="H282" s="202">
        <v>-4000</v>
      </c>
      <c r="I282" s="202">
        <v>-4000</v>
      </c>
      <c r="J282" s="202">
        <v>-4000</v>
      </c>
      <c r="K282" s="146">
        <v>135.65</v>
      </c>
      <c r="L282" s="146">
        <v>142.69999999999999</v>
      </c>
      <c r="M282" s="146">
        <v>156.80000000000001</v>
      </c>
      <c r="N282" s="146">
        <v>163.85</v>
      </c>
      <c r="O282" s="146">
        <v>177.95</v>
      </c>
      <c r="P282" s="292">
        <v>1.4222054398148149E-3</v>
      </c>
      <c r="Q282" s="202">
        <f>IF($P$5=1,DataSheet!G281,"")</f>
        <v>20</v>
      </c>
      <c r="R282" s="290">
        <f>IF($P$5=1,DataSheet!E281,"")</f>
        <v>188.64269999999999</v>
      </c>
    </row>
    <row r="283" spans="2:18">
      <c r="B283" s="202">
        <v>135</v>
      </c>
      <c r="C283" s="297">
        <v>3488</v>
      </c>
      <c r="D283" s="292">
        <v>9.8822685185185177E-3</v>
      </c>
      <c r="E283" s="202">
        <v>135</v>
      </c>
      <c r="F283" s="202">
        <v>-4000</v>
      </c>
      <c r="G283" s="202">
        <v>-4000</v>
      </c>
      <c r="H283" s="202">
        <v>-4000</v>
      </c>
      <c r="I283" s="202">
        <v>-4000</v>
      </c>
      <c r="J283" s="202">
        <v>-4000</v>
      </c>
      <c r="K283" s="146">
        <v>135.65</v>
      </c>
      <c r="L283" s="146">
        <v>142.69999999999999</v>
      </c>
      <c r="M283" s="146">
        <v>156.80000000000001</v>
      </c>
      <c r="N283" s="146">
        <v>163.85</v>
      </c>
      <c r="O283" s="146">
        <v>177.95</v>
      </c>
      <c r="P283" s="292">
        <v>1.420163773148148E-3</v>
      </c>
      <c r="Q283" s="202">
        <f>IF($P$5=1,DataSheet!G282,"")</f>
        <v>19</v>
      </c>
      <c r="R283" s="290">
        <f>IF($P$5=1,DataSheet!E282,"")</f>
        <v>189.4573</v>
      </c>
    </row>
    <row r="284" spans="2:18">
      <c r="B284" s="202">
        <v>135</v>
      </c>
      <c r="C284" s="297">
        <v>3500.7350000000001</v>
      </c>
      <c r="D284" s="292">
        <v>9.9180902777777774E-3</v>
      </c>
      <c r="E284" s="202">
        <v>135</v>
      </c>
      <c r="F284" s="202">
        <v>-4000</v>
      </c>
      <c r="G284" s="202">
        <v>-4000</v>
      </c>
      <c r="H284" s="202">
        <v>-4000</v>
      </c>
      <c r="I284" s="202">
        <v>-4000</v>
      </c>
      <c r="J284" s="202">
        <v>-4000</v>
      </c>
      <c r="K284" s="146">
        <v>135.65</v>
      </c>
      <c r="L284" s="146">
        <v>142.69999999999999</v>
      </c>
      <c r="M284" s="146">
        <v>156.80000000000001</v>
      </c>
      <c r="N284" s="146">
        <v>163.85</v>
      </c>
      <c r="O284" s="146">
        <v>177.95</v>
      </c>
      <c r="P284" s="292">
        <v>1.4066585648148148E-3</v>
      </c>
      <c r="Q284" s="202">
        <f>IF($P$5=1,DataSheet!G283,"")</f>
        <v>19</v>
      </c>
      <c r="R284" s="290">
        <f>IF($P$5=1,DataSheet!E283,"")</f>
        <v>194.9667</v>
      </c>
    </row>
    <row r="285" spans="2:18">
      <c r="B285" s="202">
        <v>135</v>
      </c>
      <c r="C285" s="297">
        <v>3513.547</v>
      </c>
      <c r="D285" s="292">
        <v>9.9539467592592596E-3</v>
      </c>
      <c r="E285" s="202">
        <v>135</v>
      </c>
      <c r="F285" s="202">
        <v>-4000</v>
      </c>
      <c r="G285" s="202">
        <v>-4000</v>
      </c>
      <c r="H285" s="202">
        <v>-4000</v>
      </c>
      <c r="I285" s="202">
        <v>-4000</v>
      </c>
      <c r="J285" s="202">
        <v>-4000</v>
      </c>
      <c r="K285" s="146">
        <v>135.65</v>
      </c>
      <c r="L285" s="146">
        <v>142.69999999999999</v>
      </c>
      <c r="M285" s="146">
        <v>156.80000000000001</v>
      </c>
      <c r="N285" s="146">
        <v>163.85</v>
      </c>
      <c r="O285" s="146">
        <v>177.95</v>
      </c>
      <c r="P285" s="292">
        <v>1.4024270833333334E-3</v>
      </c>
      <c r="Q285" s="202">
        <f>IF($P$5=1,DataSheet!G284,"")</f>
        <v>20</v>
      </c>
      <c r="R285" s="290">
        <f>IF($P$5=1,DataSheet!E284,"")</f>
        <v>196.73689999999999</v>
      </c>
    </row>
    <row r="286" spans="2:18">
      <c r="B286" s="202">
        <v>135</v>
      </c>
      <c r="C286" s="297">
        <v>3526.2919999999999</v>
      </c>
      <c r="D286" s="292">
        <v>9.9899189814814816E-3</v>
      </c>
      <c r="E286" s="202">
        <v>135</v>
      </c>
      <c r="F286" s="202">
        <v>-4000</v>
      </c>
      <c r="G286" s="202">
        <v>-4000</v>
      </c>
      <c r="H286" s="202">
        <v>-4000</v>
      </c>
      <c r="I286" s="202">
        <v>-4000</v>
      </c>
      <c r="J286" s="202">
        <v>-4000</v>
      </c>
      <c r="K286" s="146">
        <v>135.65</v>
      </c>
      <c r="L286" s="146">
        <v>142.69999999999999</v>
      </c>
      <c r="M286" s="146">
        <v>156.80000000000001</v>
      </c>
      <c r="N286" s="146">
        <v>163.85</v>
      </c>
      <c r="O286" s="146">
        <v>177.95</v>
      </c>
      <c r="P286" s="292">
        <v>1.4138813657407405E-3</v>
      </c>
      <c r="Q286" s="202">
        <f>IF($P$5=1,DataSheet!G285,"")</f>
        <v>20</v>
      </c>
      <c r="R286" s="290">
        <f>IF($P$5=1,DataSheet!E285,"")</f>
        <v>191.99420000000001</v>
      </c>
    </row>
    <row r="287" spans="2:18">
      <c r="B287" s="202">
        <v>136</v>
      </c>
      <c r="C287" s="297">
        <v>3538.9560000000001</v>
      </c>
      <c r="D287" s="292">
        <v>1.0025833333333333E-2</v>
      </c>
      <c r="E287" s="202">
        <v>136</v>
      </c>
      <c r="F287" s="202">
        <v>136</v>
      </c>
      <c r="G287" s="202">
        <v>-4000</v>
      </c>
      <c r="H287" s="202">
        <v>-4000</v>
      </c>
      <c r="I287" s="202">
        <v>-4000</v>
      </c>
      <c r="J287" s="202">
        <v>-4000</v>
      </c>
      <c r="K287" s="146">
        <v>135.65</v>
      </c>
      <c r="L287" s="146">
        <v>142.69999999999999</v>
      </c>
      <c r="M287" s="146">
        <v>156.80000000000001</v>
      </c>
      <c r="N287" s="146">
        <v>163.85</v>
      </c>
      <c r="O287" s="146">
        <v>177.95</v>
      </c>
      <c r="P287" s="292">
        <v>1.4156059027777776E-3</v>
      </c>
      <c r="Q287" s="202">
        <f>IF($P$5=1,DataSheet!G286,"")</f>
        <v>19</v>
      </c>
      <c r="R287" s="290">
        <f>IF($P$5=1,DataSheet!E286,"")</f>
        <v>191.29339999999999</v>
      </c>
    </row>
    <row r="288" spans="2:18">
      <c r="B288" s="202">
        <v>136</v>
      </c>
      <c r="C288" s="297">
        <v>3551.2330000000002</v>
      </c>
      <c r="D288" s="292">
        <v>1.0060462962962964E-2</v>
      </c>
      <c r="E288" s="202">
        <v>136</v>
      </c>
      <c r="F288" s="202">
        <v>136</v>
      </c>
      <c r="G288" s="202">
        <v>-4000</v>
      </c>
      <c r="H288" s="202">
        <v>-4000</v>
      </c>
      <c r="I288" s="202">
        <v>-4000</v>
      </c>
      <c r="J288" s="202">
        <v>-4000</v>
      </c>
      <c r="K288" s="146">
        <v>135.65</v>
      </c>
      <c r="L288" s="146">
        <v>142.69999999999999</v>
      </c>
      <c r="M288" s="146">
        <v>156.80000000000001</v>
      </c>
      <c r="N288" s="146">
        <v>163.85</v>
      </c>
      <c r="O288" s="146">
        <v>177.95</v>
      </c>
      <c r="P288" s="292">
        <v>1.4055468750000001E-3</v>
      </c>
      <c r="Q288" s="202">
        <f>IF($P$5=1,DataSheet!G287,"")</f>
        <v>20</v>
      </c>
      <c r="R288" s="290">
        <f>IF($P$5=1,DataSheet!E287,"")</f>
        <v>195.4297</v>
      </c>
    </row>
    <row r="289" spans="2:18">
      <c r="B289" s="202">
        <v>136</v>
      </c>
      <c r="C289" s="297">
        <v>3563.97</v>
      </c>
      <c r="D289" s="292">
        <v>1.0096273148148148E-2</v>
      </c>
      <c r="E289" s="202">
        <v>136</v>
      </c>
      <c r="F289" s="202">
        <v>136</v>
      </c>
      <c r="G289" s="202">
        <v>-4000</v>
      </c>
      <c r="H289" s="202">
        <v>-4000</v>
      </c>
      <c r="I289" s="202">
        <v>-4000</v>
      </c>
      <c r="J289" s="202">
        <v>-4000</v>
      </c>
      <c r="K289" s="146">
        <v>135.65</v>
      </c>
      <c r="L289" s="146">
        <v>142.69999999999999</v>
      </c>
      <c r="M289" s="146">
        <v>156.80000000000001</v>
      </c>
      <c r="N289" s="146">
        <v>163.85</v>
      </c>
      <c r="O289" s="146">
        <v>177.95</v>
      </c>
      <c r="P289" s="292">
        <v>1.4068790509259258E-3</v>
      </c>
      <c r="Q289" s="202">
        <f>IF($P$5=1,DataSheet!G288,"")</f>
        <v>19</v>
      </c>
      <c r="R289" s="290">
        <f>IF($P$5=1,DataSheet!E288,"")</f>
        <v>194.8751</v>
      </c>
    </row>
    <row r="290" spans="2:18">
      <c r="B290" s="202">
        <v>136</v>
      </c>
      <c r="C290" s="297">
        <v>3576.7080000000001</v>
      </c>
      <c r="D290" s="292">
        <v>1.0132164351851851E-2</v>
      </c>
      <c r="E290" s="202">
        <v>136</v>
      </c>
      <c r="F290" s="202">
        <v>136</v>
      </c>
      <c r="G290" s="202">
        <v>-4000</v>
      </c>
      <c r="H290" s="202">
        <v>-4000</v>
      </c>
      <c r="I290" s="202">
        <v>-4000</v>
      </c>
      <c r="J290" s="202">
        <v>-4000</v>
      </c>
      <c r="K290" s="146">
        <v>135.65</v>
      </c>
      <c r="L290" s="146">
        <v>142.69999999999999</v>
      </c>
      <c r="M290" s="146">
        <v>156.80000000000001</v>
      </c>
      <c r="N290" s="146">
        <v>163.85</v>
      </c>
      <c r="O290" s="146">
        <v>177.95</v>
      </c>
      <c r="P290" s="292">
        <v>1.4113917824074074E-3</v>
      </c>
      <c r="Q290" s="202">
        <f>IF($P$5=1,DataSheet!G289,"")</f>
        <v>20</v>
      </c>
      <c r="R290" s="290">
        <f>IF($P$5=1,DataSheet!E289,"")</f>
        <v>193.01179999999999</v>
      </c>
    </row>
    <row r="291" spans="2:18">
      <c r="B291" s="202">
        <v>137</v>
      </c>
      <c r="C291" s="297">
        <v>3589.4349999999999</v>
      </c>
      <c r="D291" s="292">
        <v>1.0168020833333333E-2</v>
      </c>
      <c r="E291" s="202">
        <v>137</v>
      </c>
      <c r="F291" s="202">
        <v>137</v>
      </c>
      <c r="G291" s="202">
        <v>-4000</v>
      </c>
      <c r="H291" s="202">
        <v>-4000</v>
      </c>
      <c r="I291" s="202">
        <v>-4000</v>
      </c>
      <c r="J291" s="202">
        <v>-4000</v>
      </c>
      <c r="K291" s="146">
        <v>135.65</v>
      </c>
      <c r="L291" s="146">
        <v>142.69999999999999</v>
      </c>
      <c r="M291" s="146">
        <v>156.80000000000001</v>
      </c>
      <c r="N291" s="146">
        <v>163.85</v>
      </c>
      <c r="O291" s="146">
        <v>177.95</v>
      </c>
      <c r="P291" s="292">
        <v>1.4098877314814816E-3</v>
      </c>
      <c r="Q291" s="202">
        <f>IF($P$5=1,DataSheet!G290,"")</f>
        <v>19</v>
      </c>
      <c r="R291" s="290">
        <f>IF($P$5=1,DataSheet!E290,"")</f>
        <v>193.6302</v>
      </c>
    </row>
    <row r="292" spans="2:18">
      <c r="B292" s="202">
        <v>137</v>
      </c>
      <c r="C292" s="297">
        <v>3602.0940000000001</v>
      </c>
      <c r="D292" s="292">
        <v>1.0203900462962963E-2</v>
      </c>
      <c r="E292" s="202">
        <v>137</v>
      </c>
      <c r="F292" s="202">
        <v>137</v>
      </c>
      <c r="G292" s="202">
        <v>-4000</v>
      </c>
      <c r="H292" s="202">
        <v>-4000</v>
      </c>
      <c r="I292" s="202">
        <v>-4000</v>
      </c>
      <c r="J292" s="202">
        <v>-4000</v>
      </c>
      <c r="K292" s="146">
        <v>135.65</v>
      </c>
      <c r="L292" s="146">
        <v>142.69999999999999</v>
      </c>
      <c r="M292" s="146">
        <v>156.80000000000001</v>
      </c>
      <c r="N292" s="146">
        <v>163.85</v>
      </c>
      <c r="O292" s="146">
        <v>177.95</v>
      </c>
      <c r="P292" s="292">
        <v>1.4143501157407408E-3</v>
      </c>
      <c r="Q292" s="202">
        <f>IF($P$5=1,DataSheet!G291,"")</f>
        <v>19</v>
      </c>
      <c r="R292" s="290">
        <f>IF($P$5=1,DataSheet!E291,"")</f>
        <v>191.80330000000001</v>
      </c>
    </row>
    <row r="293" spans="2:18">
      <c r="B293" s="202">
        <v>137</v>
      </c>
      <c r="C293" s="297">
        <v>3614.8359999999998</v>
      </c>
      <c r="D293" s="292">
        <v>1.023980324074074E-2</v>
      </c>
      <c r="E293" s="202">
        <v>137</v>
      </c>
      <c r="F293" s="202">
        <v>137</v>
      </c>
      <c r="G293" s="202">
        <v>-4000</v>
      </c>
      <c r="H293" s="202">
        <v>-4000</v>
      </c>
      <c r="I293" s="202">
        <v>-4000</v>
      </c>
      <c r="J293" s="202">
        <v>-4000</v>
      </c>
      <c r="K293" s="146">
        <v>135.65</v>
      </c>
      <c r="L293" s="146">
        <v>142.69999999999999</v>
      </c>
      <c r="M293" s="146">
        <v>156.80000000000001</v>
      </c>
      <c r="N293" s="146">
        <v>163.85</v>
      </c>
      <c r="O293" s="146">
        <v>177.95</v>
      </c>
      <c r="P293" s="292">
        <v>1.4088379629629631E-3</v>
      </c>
      <c r="Q293" s="202">
        <f>IF($P$5=1,DataSheet!G292,"")</f>
        <v>19</v>
      </c>
      <c r="R293" s="290">
        <f>IF($P$5=1,DataSheet!E292,"")</f>
        <v>194.0633</v>
      </c>
    </row>
    <row r="294" spans="2:18">
      <c r="B294" s="202">
        <v>137</v>
      </c>
      <c r="C294" s="297">
        <v>3627.1990000000001</v>
      </c>
      <c r="D294" s="292">
        <v>1.0274571759259259E-2</v>
      </c>
      <c r="E294" s="202">
        <v>137</v>
      </c>
      <c r="F294" s="202">
        <v>137</v>
      </c>
      <c r="G294" s="202">
        <v>-4000</v>
      </c>
      <c r="H294" s="202">
        <v>-4000</v>
      </c>
      <c r="I294" s="202">
        <v>-4000</v>
      </c>
      <c r="J294" s="202">
        <v>-4000</v>
      </c>
      <c r="K294" s="146">
        <v>135.65</v>
      </c>
      <c r="L294" s="146">
        <v>142.69999999999999</v>
      </c>
      <c r="M294" s="146">
        <v>156.80000000000001</v>
      </c>
      <c r="N294" s="146">
        <v>163.85</v>
      </c>
      <c r="O294" s="146">
        <v>177.95</v>
      </c>
      <c r="P294" s="292">
        <v>1.4039728009259261E-3</v>
      </c>
      <c r="Q294" s="202">
        <f>IF($P$5=1,DataSheet!G293,"")</f>
        <v>20</v>
      </c>
      <c r="R294" s="290">
        <f>IF($P$5=1,DataSheet!E293,"")</f>
        <v>196.08789999999999</v>
      </c>
    </row>
    <row r="295" spans="2:18">
      <c r="B295" s="202">
        <v>137</v>
      </c>
      <c r="C295" s="297">
        <v>3640.085</v>
      </c>
      <c r="D295" s="292">
        <v>1.0310520833333333E-2</v>
      </c>
      <c r="E295" s="202">
        <v>137</v>
      </c>
      <c r="F295" s="202">
        <v>137</v>
      </c>
      <c r="G295" s="202">
        <v>-4000</v>
      </c>
      <c r="H295" s="202">
        <v>-4000</v>
      </c>
      <c r="I295" s="202">
        <v>-4000</v>
      </c>
      <c r="J295" s="202">
        <v>-4000</v>
      </c>
      <c r="K295" s="146">
        <v>135.65</v>
      </c>
      <c r="L295" s="146">
        <v>142.69999999999999</v>
      </c>
      <c r="M295" s="146">
        <v>156.80000000000001</v>
      </c>
      <c r="N295" s="146">
        <v>163.85</v>
      </c>
      <c r="O295" s="146">
        <v>177.95</v>
      </c>
      <c r="P295" s="292">
        <v>1.4006163194444446E-3</v>
      </c>
      <c r="Q295" s="202">
        <f>IF($P$5=1,DataSheet!G294,"")</f>
        <v>20</v>
      </c>
      <c r="R295" s="290">
        <f>IF($P$5=1,DataSheet!E294,"")</f>
        <v>197.5009</v>
      </c>
    </row>
    <row r="296" spans="2:18">
      <c r="B296" s="202">
        <v>138</v>
      </c>
      <c r="C296" s="297">
        <v>3652.7460000000001</v>
      </c>
      <c r="D296" s="292">
        <v>1.0346203703703703E-2</v>
      </c>
      <c r="E296" s="202">
        <v>138</v>
      </c>
      <c r="F296" s="202">
        <v>138</v>
      </c>
      <c r="G296" s="202">
        <v>-4000</v>
      </c>
      <c r="H296" s="202">
        <v>-4000</v>
      </c>
      <c r="I296" s="202">
        <v>-4000</v>
      </c>
      <c r="J296" s="202">
        <v>-4000</v>
      </c>
      <c r="K296" s="146">
        <v>135.65</v>
      </c>
      <c r="L296" s="146">
        <v>142.69999999999999</v>
      </c>
      <c r="M296" s="146">
        <v>156.80000000000001</v>
      </c>
      <c r="N296" s="146">
        <v>163.85</v>
      </c>
      <c r="O296" s="146">
        <v>177.95</v>
      </c>
      <c r="P296" s="292">
        <v>1.4076197916666668E-3</v>
      </c>
      <c r="Q296" s="202">
        <f>IF($P$5=1,DataSheet!G295,"")</f>
        <v>19</v>
      </c>
      <c r="R296" s="290">
        <f>IF($P$5=1,DataSheet!E295,"")</f>
        <v>194.56780000000001</v>
      </c>
    </row>
    <row r="297" spans="2:18">
      <c r="B297" s="202">
        <v>138</v>
      </c>
      <c r="C297" s="297">
        <v>3665.0279999999998</v>
      </c>
      <c r="D297" s="292">
        <v>1.0381018518518519E-2</v>
      </c>
      <c r="E297" s="202">
        <v>138</v>
      </c>
      <c r="F297" s="202">
        <v>138</v>
      </c>
      <c r="G297" s="202">
        <v>-4000</v>
      </c>
      <c r="H297" s="202">
        <v>-4000</v>
      </c>
      <c r="I297" s="202">
        <v>-4000</v>
      </c>
      <c r="J297" s="202">
        <v>-4000</v>
      </c>
      <c r="K297" s="146">
        <v>135.65</v>
      </c>
      <c r="L297" s="146">
        <v>142.69999999999999</v>
      </c>
      <c r="M297" s="146">
        <v>156.80000000000001</v>
      </c>
      <c r="N297" s="146">
        <v>163.85</v>
      </c>
      <c r="O297" s="146">
        <v>177.95</v>
      </c>
      <c r="P297" s="292">
        <v>1.4137980324074075E-3</v>
      </c>
      <c r="Q297" s="202">
        <f>IF($P$5=1,DataSheet!G296,"")</f>
        <v>20</v>
      </c>
      <c r="R297" s="290">
        <f>IF($P$5=1,DataSheet!E296,"")</f>
        <v>192.0282</v>
      </c>
    </row>
    <row r="298" spans="2:18">
      <c r="B298" s="202">
        <v>138</v>
      </c>
      <c r="C298" s="297">
        <v>3677.69</v>
      </c>
      <c r="D298" s="292">
        <v>1.0416863425925927E-2</v>
      </c>
      <c r="E298" s="202">
        <v>138</v>
      </c>
      <c r="F298" s="202">
        <v>138</v>
      </c>
      <c r="G298" s="202">
        <v>-4000</v>
      </c>
      <c r="H298" s="202">
        <v>-4000</v>
      </c>
      <c r="I298" s="202">
        <v>-4000</v>
      </c>
      <c r="J298" s="202">
        <v>-4000</v>
      </c>
      <c r="K298" s="146">
        <v>135.65</v>
      </c>
      <c r="L298" s="146">
        <v>142.69999999999999</v>
      </c>
      <c r="M298" s="146">
        <v>156.80000000000001</v>
      </c>
      <c r="N298" s="146">
        <v>163.85</v>
      </c>
      <c r="O298" s="146">
        <v>177.95</v>
      </c>
      <c r="P298" s="292">
        <v>1.4142013888888887E-3</v>
      </c>
      <c r="Q298" s="202">
        <f>IF($P$5=1,DataSheet!G297,"")</f>
        <v>19</v>
      </c>
      <c r="R298" s="290">
        <f>IF($P$5=1,DataSheet!E297,"")</f>
        <v>191.8638</v>
      </c>
    </row>
    <row r="299" spans="2:18">
      <c r="B299" s="202">
        <v>138</v>
      </c>
      <c r="C299" s="297">
        <v>3690.433</v>
      </c>
      <c r="D299" s="292">
        <v>1.0452847222222221E-2</v>
      </c>
      <c r="E299" s="202">
        <v>138</v>
      </c>
      <c r="F299" s="202">
        <v>138</v>
      </c>
      <c r="G299" s="202">
        <v>-4000</v>
      </c>
      <c r="H299" s="202">
        <v>-4000</v>
      </c>
      <c r="I299" s="202">
        <v>-4000</v>
      </c>
      <c r="J299" s="202">
        <v>-4000</v>
      </c>
      <c r="K299" s="146">
        <v>135.65</v>
      </c>
      <c r="L299" s="146">
        <v>142.69999999999999</v>
      </c>
      <c r="M299" s="146">
        <v>156.80000000000001</v>
      </c>
      <c r="N299" s="146">
        <v>163.85</v>
      </c>
      <c r="O299" s="146">
        <v>177.95</v>
      </c>
      <c r="P299" s="292">
        <v>1.4130081018518519E-3</v>
      </c>
      <c r="Q299" s="202">
        <f>IF($P$5=1,DataSheet!G298,"")</f>
        <v>19</v>
      </c>
      <c r="R299" s="290">
        <f>IF($P$5=1,DataSheet!E298,"")</f>
        <v>192.3502</v>
      </c>
    </row>
    <row r="300" spans="2:18">
      <c r="B300" s="202">
        <v>137</v>
      </c>
      <c r="C300" s="297">
        <v>3703.6329999999998</v>
      </c>
      <c r="D300" s="292">
        <v>1.0489837962962963E-2</v>
      </c>
      <c r="E300" s="202">
        <v>137</v>
      </c>
      <c r="F300" s="202">
        <v>137</v>
      </c>
      <c r="G300" s="202">
        <v>-4000</v>
      </c>
      <c r="H300" s="202">
        <v>-4000</v>
      </c>
      <c r="I300" s="202">
        <v>-4000</v>
      </c>
      <c r="J300" s="202">
        <v>-4000</v>
      </c>
      <c r="K300" s="146">
        <v>135.65</v>
      </c>
      <c r="L300" s="146">
        <v>142.69999999999999</v>
      </c>
      <c r="M300" s="146">
        <v>156.80000000000001</v>
      </c>
      <c r="N300" s="146">
        <v>163.85</v>
      </c>
      <c r="O300" s="146">
        <v>177.95</v>
      </c>
      <c r="P300" s="292">
        <v>1.4060572916666668E-3</v>
      </c>
      <c r="Q300" s="202">
        <f>IF($P$5=1,DataSheet!G299,"")</f>
        <v>19</v>
      </c>
      <c r="R300" s="290">
        <f>IF($P$5=1,DataSheet!E299,"")</f>
        <v>195.21700000000001</v>
      </c>
    </row>
    <row r="301" spans="2:18">
      <c r="B301" s="202">
        <v>137</v>
      </c>
      <c r="C301" s="297">
        <v>3716.3069999999998</v>
      </c>
      <c r="D301" s="292">
        <v>1.0525578703703702E-2</v>
      </c>
      <c r="E301" s="202">
        <v>137</v>
      </c>
      <c r="F301" s="202">
        <v>137</v>
      </c>
      <c r="G301" s="202">
        <v>-4000</v>
      </c>
      <c r="H301" s="202">
        <v>-4000</v>
      </c>
      <c r="I301" s="202">
        <v>-4000</v>
      </c>
      <c r="J301" s="202">
        <v>-4000</v>
      </c>
      <c r="K301" s="146">
        <v>135.65</v>
      </c>
      <c r="L301" s="146">
        <v>142.69999999999999</v>
      </c>
      <c r="M301" s="146">
        <v>156.80000000000001</v>
      </c>
      <c r="N301" s="146">
        <v>163.85</v>
      </c>
      <c r="O301" s="146">
        <v>177.95</v>
      </c>
      <c r="P301" s="292">
        <v>1.407148148148148E-3</v>
      </c>
      <c r="Q301" s="202">
        <f>IF($P$5=1,DataSheet!G300,"")</f>
        <v>19</v>
      </c>
      <c r="R301" s="290">
        <f>IF($P$5=1,DataSheet!E300,"")</f>
        <v>194.76339999999999</v>
      </c>
    </row>
    <row r="302" spans="2:18">
      <c r="B302" s="202">
        <v>136</v>
      </c>
      <c r="C302" s="297">
        <v>3729.444</v>
      </c>
      <c r="D302" s="292">
        <v>1.0562673611111113E-2</v>
      </c>
      <c r="E302" s="202">
        <v>136</v>
      </c>
      <c r="F302" s="202">
        <v>136</v>
      </c>
      <c r="G302" s="202">
        <v>-4000</v>
      </c>
      <c r="H302" s="202">
        <v>-4000</v>
      </c>
      <c r="I302" s="202">
        <v>-4000</v>
      </c>
      <c r="J302" s="202">
        <v>-4000</v>
      </c>
      <c r="K302" s="146">
        <v>135.65</v>
      </c>
      <c r="L302" s="146">
        <v>142.69999999999999</v>
      </c>
      <c r="M302" s="146">
        <v>156.80000000000001</v>
      </c>
      <c r="N302" s="146">
        <v>163.85</v>
      </c>
      <c r="O302" s="146">
        <v>177.95</v>
      </c>
      <c r="P302" s="292">
        <v>1.414419560185185E-3</v>
      </c>
      <c r="Q302" s="202">
        <f>IF($P$5=1,DataSheet!G301,"")</f>
        <v>19</v>
      </c>
      <c r="R302" s="290">
        <f>IF($P$5=1,DataSheet!E301,"")</f>
        <v>191.77500000000001</v>
      </c>
    </row>
    <row r="303" spans="2:18">
      <c r="B303" s="202">
        <v>136</v>
      </c>
      <c r="C303" s="297">
        <v>3741.7159999999999</v>
      </c>
      <c r="D303" s="292">
        <v>1.059744212962963E-2</v>
      </c>
      <c r="E303" s="202">
        <v>136</v>
      </c>
      <c r="F303" s="202">
        <v>136</v>
      </c>
      <c r="G303" s="202">
        <v>-4000</v>
      </c>
      <c r="H303" s="202">
        <v>-4000</v>
      </c>
      <c r="I303" s="202">
        <v>-4000</v>
      </c>
      <c r="J303" s="202">
        <v>-4000</v>
      </c>
      <c r="K303" s="146">
        <v>135.65</v>
      </c>
      <c r="L303" s="146">
        <v>142.69999999999999</v>
      </c>
      <c r="M303" s="146">
        <v>156.80000000000001</v>
      </c>
      <c r="N303" s="146">
        <v>163.85</v>
      </c>
      <c r="O303" s="146">
        <v>177.95</v>
      </c>
      <c r="P303" s="292">
        <v>1.4100312499999998E-3</v>
      </c>
      <c r="Q303" s="202">
        <f>IF($P$5=1,DataSheet!G302,"")</f>
        <v>19</v>
      </c>
      <c r="R303" s="290">
        <f>IF($P$5=1,DataSheet!E302,"")</f>
        <v>193.5711</v>
      </c>
    </row>
    <row r="304" spans="2:18">
      <c r="B304" s="202">
        <v>136</v>
      </c>
      <c r="C304" s="297">
        <v>3754.5189999999998</v>
      </c>
      <c r="D304" s="292">
        <v>1.0633287037037038E-2</v>
      </c>
      <c r="E304" s="202">
        <v>136</v>
      </c>
      <c r="F304" s="202">
        <v>136</v>
      </c>
      <c r="G304" s="202">
        <v>-4000</v>
      </c>
      <c r="H304" s="202">
        <v>-4000</v>
      </c>
      <c r="I304" s="202">
        <v>-4000</v>
      </c>
      <c r="J304" s="202">
        <v>-4000</v>
      </c>
      <c r="K304" s="146">
        <v>135.65</v>
      </c>
      <c r="L304" s="146">
        <v>142.69999999999999</v>
      </c>
      <c r="M304" s="146">
        <v>156.80000000000001</v>
      </c>
      <c r="N304" s="146">
        <v>163.85</v>
      </c>
      <c r="O304" s="146">
        <v>177.95</v>
      </c>
      <c r="P304" s="292">
        <v>1.4035370370370371E-3</v>
      </c>
      <c r="Q304" s="202">
        <f>IF($P$5=1,DataSheet!G303,"")</f>
        <v>20</v>
      </c>
      <c r="R304" s="290">
        <f>IF($P$5=1,DataSheet!E303,"")</f>
        <v>196.2706</v>
      </c>
    </row>
    <row r="305" spans="2:18">
      <c r="B305" s="202">
        <v>136</v>
      </c>
      <c r="C305" s="297">
        <v>3767.3270000000002</v>
      </c>
      <c r="D305" s="292">
        <v>1.0669131944444445E-2</v>
      </c>
      <c r="E305" s="202">
        <v>136</v>
      </c>
      <c r="F305" s="202">
        <v>136</v>
      </c>
      <c r="G305" s="202">
        <v>-4000</v>
      </c>
      <c r="H305" s="202">
        <v>-4000</v>
      </c>
      <c r="I305" s="202">
        <v>-4000</v>
      </c>
      <c r="J305" s="202">
        <v>-4000</v>
      </c>
      <c r="K305" s="146">
        <v>135.65</v>
      </c>
      <c r="L305" s="146">
        <v>142.69999999999999</v>
      </c>
      <c r="M305" s="146">
        <v>156.80000000000001</v>
      </c>
      <c r="N305" s="146">
        <v>163.85</v>
      </c>
      <c r="O305" s="146">
        <v>177.95</v>
      </c>
      <c r="P305" s="292">
        <v>1.4015063657407407E-3</v>
      </c>
      <c r="Q305" s="202">
        <f>IF($P$5=1,DataSheet!G304,"")</f>
        <v>20</v>
      </c>
      <c r="R305" s="290">
        <f>IF($P$5=1,DataSheet!E304,"")</f>
        <v>197.1249</v>
      </c>
    </row>
    <row r="306" spans="2:18">
      <c r="B306" s="202">
        <v>136</v>
      </c>
      <c r="C306" s="297">
        <v>3780.4340000000002</v>
      </c>
      <c r="D306" s="292">
        <v>1.0706180555555556E-2</v>
      </c>
      <c r="E306" s="202">
        <v>136</v>
      </c>
      <c r="F306" s="202">
        <v>136</v>
      </c>
      <c r="G306" s="202">
        <v>-4000</v>
      </c>
      <c r="H306" s="202">
        <v>-4000</v>
      </c>
      <c r="I306" s="202">
        <v>-4000</v>
      </c>
      <c r="J306" s="202">
        <v>-4000</v>
      </c>
      <c r="K306" s="146">
        <v>135.65</v>
      </c>
      <c r="L306" s="146">
        <v>142.69999999999999</v>
      </c>
      <c r="M306" s="146">
        <v>156.80000000000001</v>
      </c>
      <c r="N306" s="146">
        <v>163.85</v>
      </c>
      <c r="O306" s="146">
        <v>177.95</v>
      </c>
      <c r="P306" s="292">
        <v>1.4131273148148148E-3</v>
      </c>
      <c r="Q306" s="202">
        <f>IF($P$5=1,DataSheet!G305,"")</f>
        <v>19</v>
      </c>
      <c r="R306" s="290">
        <f>IF($P$5=1,DataSheet!E305,"")</f>
        <v>192.30160000000001</v>
      </c>
    </row>
    <row r="307" spans="2:18">
      <c r="B307" s="202">
        <v>136</v>
      </c>
      <c r="C307" s="297">
        <v>3793.0880000000002</v>
      </c>
      <c r="D307" s="292">
        <v>1.0742025462962962E-2</v>
      </c>
      <c r="E307" s="202">
        <v>136</v>
      </c>
      <c r="F307" s="202">
        <v>136</v>
      </c>
      <c r="G307" s="202">
        <v>-4000</v>
      </c>
      <c r="H307" s="202">
        <v>-4000</v>
      </c>
      <c r="I307" s="202">
        <v>-4000</v>
      </c>
      <c r="J307" s="202">
        <v>-4000</v>
      </c>
      <c r="K307" s="146">
        <v>135.65</v>
      </c>
      <c r="L307" s="146">
        <v>142.69999999999999</v>
      </c>
      <c r="M307" s="146">
        <v>156.80000000000001</v>
      </c>
      <c r="N307" s="146">
        <v>163.85</v>
      </c>
      <c r="O307" s="146">
        <v>177.95</v>
      </c>
      <c r="P307" s="292">
        <v>1.4142656249999999E-3</v>
      </c>
      <c r="Q307" s="202">
        <f>IF($P$5=1,DataSheet!G306,"")</f>
        <v>19</v>
      </c>
      <c r="R307" s="290">
        <f>IF($P$5=1,DataSheet!E306,"")</f>
        <v>191.83770000000001</v>
      </c>
    </row>
    <row r="308" spans="2:18">
      <c r="B308" s="202">
        <v>136</v>
      </c>
      <c r="C308" s="297">
        <v>3805.81</v>
      </c>
      <c r="D308" s="292">
        <v>1.0777928240740741E-2</v>
      </c>
      <c r="E308" s="202">
        <v>136</v>
      </c>
      <c r="F308" s="202">
        <v>136</v>
      </c>
      <c r="G308" s="202">
        <v>-4000</v>
      </c>
      <c r="H308" s="202">
        <v>-4000</v>
      </c>
      <c r="I308" s="202">
        <v>-4000</v>
      </c>
      <c r="J308" s="202">
        <v>-4000</v>
      </c>
      <c r="K308" s="146">
        <v>135.65</v>
      </c>
      <c r="L308" s="146">
        <v>142.69999999999999</v>
      </c>
      <c r="M308" s="146">
        <v>156.80000000000001</v>
      </c>
      <c r="N308" s="146">
        <v>163.85</v>
      </c>
      <c r="O308" s="146">
        <v>177.95</v>
      </c>
      <c r="P308" s="292">
        <v>1.408382523148148E-3</v>
      </c>
      <c r="Q308" s="202">
        <f>IF($P$5=1,DataSheet!G307,"")</f>
        <v>19</v>
      </c>
      <c r="R308" s="290">
        <f>IF($P$5=1,DataSheet!E307,"")</f>
        <v>194.2517</v>
      </c>
    </row>
    <row r="309" spans="2:18">
      <c r="B309" s="202">
        <v>136</v>
      </c>
      <c r="C309" s="297">
        <v>3819.0120000000002</v>
      </c>
      <c r="D309" s="292">
        <v>1.0814965277777778E-2</v>
      </c>
      <c r="E309" s="202">
        <v>136</v>
      </c>
      <c r="F309" s="202">
        <v>136</v>
      </c>
      <c r="G309" s="202">
        <v>-4000</v>
      </c>
      <c r="H309" s="202">
        <v>-4000</v>
      </c>
      <c r="I309" s="202">
        <v>-4000</v>
      </c>
      <c r="J309" s="202">
        <v>-4000</v>
      </c>
      <c r="K309" s="146">
        <v>135.65</v>
      </c>
      <c r="L309" s="146">
        <v>142.69999999999999</v>
      </c>
      <c r="M309" s="146">
        <v>156.80000000000001</v>
      </c>
      <c r="N309" s="146">
        <v>163.85</v>
      </c>
      <c r="O309" s="146">
        <v>177.95</v>
      </c>
      <c r="P309" s="292">
        <v>1.4070225694444445E-3</v>
      </c>
      <c r="Q309" s="202">
        <f>IF($P$5=1,DataSheet!G308,"")</f>
        <v>19</v>
      </c>
      <c r="R309" s="290">
        <f>IF($P$5=1,DataSheet!E308,"")</f>
        <v>194.81569999999999</v>
      </c>
    </row>
    <row r="310" spans="2:18">
      <c r="B310" s="202">
        <v>136</v>
      </c>
      <c r="C310" s="297">
        <v>3831.2860000000001</v>
      </c>
      <c r="D310" s="292">
        <v>1.084980324074074E-2</v>
      </c>
      <c r="E310" s="202">
        <v>136</v>
      </c>
      <c r="F310" s="202">
        <v>136</v>
      </c>
      <c r="G310" s="202">
        <v>-4000</v>
      </c>
      <c r="H310" s="202">
        <v>-4000</v>
      </c>
      <c r="I310" s="202">
        <v>-4000</v>
      </c>
      <c r="J310" s="202">
        <v>-4000</v>
      </c>
      <c r="K310" s="146">
        <v>135.65</v>
      </c>
      <c r="L310" s="146">
        <v>142.69999999999999</v>
      </c>
      <c r="M310" s="146">
        <v>156.80000000000001</v>
      </c>
      <c r="N310" s="146">
        <v>163.85</v>
      </c>
      <c r="O310" s="146">
        <v>177.95</v>
      </c>
      <c r="P310" s="292">
        <v>1.4142951388888888E-3</v>
      </c>
      <c r="Q310" s="202">
        <f>IF($P$5=1,DataSheet!G309,"")</f>
        <v>20</v>
      </c>
      <c r="R310" s="290">
        <f>IF($P$5=1,DataSheet!E309,"")</f>
        <v>191.82550000000001</v>
      </c>
    </row>
    <row r="311" spans="2:18">
      <c r="B311" s="202">
        <v>136</v>
      </c>
      <c r="C311" s="297">
        <v>3844.0149999999999</v>
      </c>
      <c r="D311" s="292">
        <v>1.0885659722222224E-2</v>
      </c>
      <c r="E311" s="202">
        <v>136</v>
      </c>
      <c r="F311" s="202">
        <v>136</v>
      </c>
      <c r="G311" s="202">
        <v>-4000</v>
      </c>
      <c r="H311" s="202">
        <v>-4000</v>
      </c>
      <c r="I311" s="202">
        <v>-4000</v>
      </c>
      <c r="J311" s="202">
        <v>-4000</v>
      </c>
      <c r="K311" s="146">
        <v>135.65</v>
      </c>
      <c r="L311" s="146">
        <v>142.69999999999999</v>
      </c>
      <c r="M311" s="146">
        <v>156.80000000000001</v>
      </c>
      <c r="N311" s="146">
        <v>163.85</v>
      </c>
      <c r="O311" s="146">
        <v>177.95</v>
      </c>
      <c r="P311" s="292">
        <v>1.4144565972222225E-3</v>
      </c>
      <c r="Q311" s="202">
        <f>IF($P$5=1,DataSheet!G310,"")</f>
        <v>20</v>
      </c>
      <c r="R311" s="290">
        <f>IF($P$5=1,DataSheet!E310,"")</f>
        <v>191.76</v>
      </c>
    </row>
    <row r="312" spans="2:18">
      <c r="B312" s="202">
        <v>136</v>
      </c>
      <c r="C312" s="297">
        <v>3856.6590000000001</v>
      </c>
      <c r="D312" s="292">
        <v>1.0921562500000001E-2</v>
      </c>
      <c r="E312" s="202">
        <v>136</v>
      </c>
      <c r="F312" s="202">
        <v>136</v>
      </c>
      <c r="G312" s="202">
        <v>-4000</v>
      </c>
      <c r="H312" s="202">
        <v>-4000</v>
      </c>
      <c r="I312" s="202">
        <v>-4000</v>
      </c>
      <c r="J312" s="202">
        <v>-4000</v>
      </c>
      <c r="K312" s="146">
        <v>135.65</v>
      </c>
      <c r="L312" s="146">
        <v>142.69999999999999</v>
      </c>
      <c r="M312" s="146">
        <v>156.80000000000001</v>
      </c>
      <c r="N312" s="146">
        <v>163.85</v>
      </c>
      <c r="O312" s="146">
        <v>177.95</v>
      </c>
      <c r="P312" s="292">
        <v>1.4162939814814817E-3</v>
      </c>
      <c r="Q312" s="202">
        <f>IF($P$5=1,DataSheet!G311,"")</f>
        <v>19</v>
      </c>
      <c r="R312" s="290">
        <f>IF($P$5=1,DataSheet!E311,"")</f>
        <v>191.0145</v>
      </c>
    </row>
    <row r="313" spans="2:18">
      <c r="B313" s="202">
        <v>136</v>
      </c>
      <c r="C313" s="297">
        <v>3869.7049999999999</v>
      </c>
      <c r="D313" s="292">
        <v>1.0958437500000001E-2</v>
      </c>
      <c r="E313" s="202">
        <v>136</v>
      </c>
      <c r="F313" s="202">
        <v>136</v>
      </c>
      <c r="G313" s="202">
        <v>-4000</v>
      </c>
      <c r="H313" s="202">
        <v>-4000</v>
      </c>
      <c r="I313" s="202">
        <v>-4000</v>
      </c>
      <c r="J313" s="202">
        <v>-4000</v>
      </c>
      <c r="K313" s="146">
        <v>135.65</v>
      </c>
      <c r="L313" s="146">
        <v>142.69999999999999</v>
      </c>
      <c r="M313" s="146">
        <v>156.80000000000001</v>
      </c>
      <c r="N313" s="146">
        <v>163.85</v>
      </c>
      <c r="O313" s="146">
        <v>177.95</v>
      </c>
      <c r="P313" s="292">
        <v>1.4146984953703704E-3</v>
      </c>
      <c r="Q313" s="202">
        <f>IF($P$5=1,DataSheet!G312,"")</f>
        <v>19</v>
      </c>
      <c r="R313" s="290">
        <f>IF($P$5=1,DataSheet!E312,"")</f>
        <v>191.6617</v>
      </c>
    </row>
    <row r="314" spans="2:18">
      <c r="B314" s="202">
        <v>136</v>
      </c>
      <c r="C314" s="297">
        <v>3882.5120000000002</v>
      </c>
      <c r="D314" s="292">
        <v>1.0994432870370371E-2</v>
      </c>
      <c r="E314" s="202">
        <v>136</v>
      </c>
      <c r="F314" s="202">
        <v>136</v>
      </c>
      <c r="G314" s="202">
        <v>-4000</v>
      </c>
      <c r="H314" s="202">
        <v>-4000</v>
      </c>
      <c r="I314" s="202">
        <v>-4000</v>
      </c>
      <c r="J314" s="202">
        <v>-4000</v>
      </c>
      <c r="K314" s="146">
        <v>135.65</v>
      </c>
      <c r="L314" s="146">
        <v>142.69999999999999</v>
      </c>
      <c r="M314" s="146">
        <v>156.80000000000001</v>
      </c>
      <c r="N314" s="146">
        <v>163.85</v>
      </c>
      <c r="O314" s="146">
        <v>177.95</v>
      </c>
      <c r="P314" s="292">
        <v>1.4038796296296297E-3</v>
      </c>
      <c r="Q314" s="202">
        <f>IF($P$5=1,DataSheet!G313,"")</f>
        <v>19</v>
      </c>
      <c r="R314" s="290">
        <f>IF($P$5=1,DataSheet!E313,"")</f>
        <v>196.12700000000001</v>
      </c>
    </row>
    <row r="315" spans="2:18">
      <c r="B315" s="202">
        <v>136</v>
      </c>
      <c r="C315" s="297">
        <v>3895.6280000000002</v>
      </c>
      <c r="D315" s="292">
        <v>1.1031435185185186E-2</v>
      </c>
      <c r="E315" s="202">
        <v>136</v>
      </c>
      <c r="F315" s="202">
        <v>136</v>
      </c>
      <c r="G315" s="202">
        <v>-4000</v>
      </c>
      <c r="H315" s="202">
        <v>-4000</v>
      </c>
      <c r="I315" s="202">
        <v>-4000</v>
      </c>
      <c r="J315" s="202">
        <v>-4000</v>
      </c>
      <c r="K315" s="146">
        <v>135.65</v>
      </c>
      <c r="L315" s="146">
        <v>142.69999999999999</v>
      </c>
      <c r="M315" s="146">
        <v>156.80000000000001</v>
      </c>
      <c r="N315" s="146">
        <v>163.85</v>
      </c>
      <c r="O315" s="146">
        <v>177.95</v>
      </c>
      <c r="P315" s="292">
        <v>1.41303125E-3</v>
      </c>
      <c r="Q315" s="202">
        <f>IF($P$5=1,DataSheet!G314,"")</f>
        <v>19</v>
      </c>
      <c r="R315" s="290">
        <f>IF($P$5=1,DataSheet!E314,"")</f>
        <v>192.3409</v>
      </c>
    </row>
    <row r="316" spans="2:18">
      <c r="B316" s="202">
        <v>136</v>
      </c>
      <c r="C316" s="297">
        <v>3908.2849999999999</v>
      </c>
      <c r="D316" s="292">
        <v>1.1067280092592592E-2</v>
      </c>
      <c r="E316" s="202">
        <v>136</v>
      </c>
      <c r="F316" s="202">
        <v>136</v>
      </c>
      <c r="G316" s="202">
        <v>-4000</v>
      </c>
      <c r="H316" s="202">
        <v>-4000</v>
      </c>
      <c r="I316" s="202">
        <v>-4000</v>
      </c>
      <c r="J316" s="202">
        <v>-4000</v>
      </c>
      <c r="K316" s="146">
        <v>135.65</v>
      </c>
      <c r="L316" s="146">
        <v>142.69999999999999</v>
      </c>
      <c r="M316" s="146">
        <v>156.80000000000001</v>
      </c>
      <c r="N316" s="146">
        <v>163.85</v>
      </c>
      <c r="O316" s="146">
        <v>177.95</v>
      </c>
      <c r="P316" s="292">
        <v>1.4135092592592593E-3</v>
      </c>
      <c r="Q316" s="202">
        <f>IF($P$5=1,DataSheet!G315,"")</f>
        <v>19</v>
      </c>
      <c r="R316" s="290">
        <f>IF($P$5=1,DataSheet!E315,"")</f>
        <v>192.14590000000001</v>
      </c>
    </row>
    <row r="317" spans="2:18">
      <c r="B317" s="202">
        <v>136</v>
      </c>
      <c r="C317" s="297">
        <v>3920.9380000000001</v>
      </c>
      <c r="D317" s="292">
        <v>1.1103136574074074E-2</v>
      </c>
      <c r="E317" s="202">
        <v>136</v>
      </c>
      <c r="F317" s="202">
        <v>136</v>
      </c>
      <c r="G317" s="202">
        <v>-4000</v>
      </c>
      <c r="H317" s="202">
        <v>-4000</v>
      </c>
      <c r="I317" s="202">
        <v>-4000</v>
      </c>
      <c r="J317" s="202">
        <v>-4000</v>
      </c>
      <c r="K317" s="146">
        <v>135.65</v>
      </c>
      <c r="L317" s="146">
        <v>142.69999999999999</v>
      </c>
      <c r="M317" s="146">
        <v>156.80000000000001</v>
      </c>
      <c r="N317" s="146">
        <v>163.85</v>
      </c>
      <c r="O317" s="146">
        <v>177.95</v>
      </c>
      <c r="P317" s="292">
        <v>1.4157586805555557E-3</v>
      </c>
      <c r="Q317" s="202">
        <f>IF($P$5=1,DataSheet!G316,"")</f>
        <v>19</v>
      </c>
      <c r="R317" s="290">
        <f>IF($P$5=1,DataSheet!E316,"")</f>
        <v>191.2313</v>
      </c>
    </row>
    <row r="318" spans="2:18">
      <c r="B318" s="202">
        <v>136</v>
      </c>
      <c r="C318" s="297">
        <v>3934.0529999999999</v>
      </c>
      <c r="D318" s="292">
        <v>1.1140127314814815E-2</v>
      </c>
      <c r="E318" s="202">
        <v>136</v>
      </c>
      <c r="F318" s="202">
        <v>136</v>
      </c>
      <c r="G318" s="202">
        <v>-4000</v>
      </c>
      <c r="H318" s="202">
        <v>-4000</v>
      </c>
      <c r="I318" s="202">
        <v>-4000</v>
      </c>
      <c r="J318" s="202">
        <v>-4000</v>
      </c>
      <c r="K318" s="146">
        <v>135.65</v>
      </c>
      <c r="L318" s="146">
        <v>142.69999999999999</v>
      </c>
      <c r="M318" s="146">
        <v>156.80000000000001</v>
      </c>
      <c r="N318" s="146">
        <v>163.85</v>
      </c>
      <c r="O318" s="146">
        <v>177.95</v>
      </c>
      <c r="P318" s="292">
        <v>1.4112216435185187E-3</v>
      </c>
      <c r="Q318" s="202">
        <f>IF($P$5=1,DataSheet!G317,"")</f>
        <v>19</v>
      </c>
      <c r="R318" s="290">
        <f>IF($P$5=1,DataSheet!E317,"")</f>
        <v>193.08160000000001</v>
      </c>
    </row>
    <row r="319" spans="2:18">
      <c r="B319" s="202">
        <v>136</v>
      </c>
      <c r="C319" s="297">
        <v>3946.7829999999999</v>
      </c>
      <c r="D319" s="292">
        <v>1.1175995370370369E-2</v>
      </c>
      <c r="E319" s="202">
        <v>136</v>
      </c>
      <c r="F319" s="202">
        <v>136</v>
      </c>
      <c r="G319" s="202">
        <v>-4000</v>
      </c>
      <c r="H319" s="202">
        <v>-4000</v>
      </c>
      <c r="I319" s="202">
        <v>-4000</v>
      </c>
      <c r="J319" s="202">
        <v>-4000</v>
      </c>
      <c r="K319" s="146">
        <v>135.65</v>
      </c>
      <c r="L319" s="146">
        <v>142.69999999999999</v>
      </c>
      <c r="M319" s="146">
        <v>156.80000000000001</v>
      </c>
      <c r="N319" s="146">
        <v>163.85</v>
      </c>
      <c r="O319" s="146">
        <v>177.95</v>
      </c>
      <c r="P319" s="292">
        <v>1.4103726851851853E-3</v>
      </c>
      <c r="Q319" s="202">
        <f>IF($P$5=1,DataSheet!G318,"")</f>
        <v>19</v>
      </c>
      <c r="R319" s="290">
        <f>IF($P$5=1,DataSheet!E318,"")</f>
        <v>193.4307</v>
      </c>
    </row>
    <row r="320" spans="2:18">
      <c r="B320" s="202">
        <v>136</v>
      </c>
      <c r="C320" s="297">
        <v>3959.9760000000001</v>
      </c>
      <c r="D320" s="292">
        <v>1.1213136574074073E-2</v>
      </c>
      <c r="E320" s="202">
        <v>136</v>
      </c>
      <c r="F320" s="202">
        <v>136</v>
      </c>
      <c r="G320" s="202">
        <v>-4000</v>
      </c>
      <c r="H320" s="202">
        <v>-4000</v>
      </c>
      <c r="I320" s="202">
        <v>-4000</v>
      </c>
      <c r="J320" s="202">
        <v>-4000</v>
      </c>
      <c r="K320" s="146">
        <v>135.65</v>
      </c>
      <c r="L320" s="146">
        <v>142.69999999999999</v>
      </c>
      <c r="M320" s="146">
        <v>156.80000000000001</v>
      </c>
      <c r="N320" s="146">
        <v>163.85</v>
      </c>
      <c r="O320" s="146">
        <v>177.95</v>
      </c>
      <c r="P320" s="292">
        <v>1.408243634259259E-3</v>
      </c>
      <c r="Q320" s="202">
        <f>IF($P$5=1,DataSheet!G319,"")</f>
        <v>19</v>
      </c>
      <c r="R320" s="290">
        <f>IF($P$5=1,DataSheet!E319,"")</f>
        <v>194.3092</v>
      </c>
    </row>
    <row r="321" spans="2:18">
      <c r="B321" s="202">
        <v>136</v>
      </c>
      <c r="C321" s="297">
        <v>3972.625</v>
      </c>
      <c r="D321" s="292">
        <v>1.1249027777777776E-2</v>
      </c>
      <c r="E321" s="202">
        <v>136</v>
      </c>
      <c r="F321" s="202">
        <v>136</v>
      </c>
      <c r="G321" s="202">
        <v>-4000</v>
      </c>
      <c r="H321" s="202">
        <v>-4000</v>
      </c>
      <c r="I321" s="202">
        <v>-4000</v>
      </c>
      <c r="J321" s="202">
        <v>-4000</v>
      </c>
      <c r="K321" s="146">
        <v>135.65</v>
      </c>
      <c r="L321" s="146">
        <v>142.69999999999999</v>
      </c>
      <c r="M321" s="146">
        <v>156.80000000000001</v>
      </c>
      <c r="N321" s="146">
        <v>163.85</v>
      </c>
      <c r="O321" s="146">
        <v>177.95</v>
      </c>
      <c r="P321" s="292">
        <v>1.4154340277777776E-3</v>
      </c>
      <c r="Q321" s="202">
        <f>IF($P$5=1,DataSheet!G320,"")</f>
        <v>19</v>
      </c>
      <c r="R321" s="290">
        <f>IF($P$5=1,DataSheet!E320,"")</f>
        <v>191.3629</v>
      </c>
    </row>
    <row r="322" spans="2:18">
      <c r="B322" s="202">
        <v>136</v>
      </c>
      <c r="C322" s="297">
        <v>3985.7510000000002</v>
      </c>
      <c r="D322" s="292">
        <v>1.1286030092592591E-2</v>
      </c>
      <c r="E322" s="202">
        <v>136</v>
      </c>
      <c r="F322" s="202">
        <v>136</v>
      </c>
      <c r="G322" s="202">
        <v>-4000</v>
      </c>
      <c r="H322" s="202">
        <v>-4000</v>
      </c>
      <c r="I322" s="202">
        <v>-4000</v>
      </c>
      <c r="J322" s="202">
        <v>-4000</v>
      </c>
      <c r="K322" s="146">
        <v>135.65</v>
      </c>
      <c r="L322" s="146">
        <v>142.69999999999999</v>
      </c>
      <c r="M322" s="146">
        <v>156.80000000000001</v>
      </c>
      <c r="N322" s="146">
        <v>163.85</v>
      </c>
      <c r="O322" s="146">
        <v>177.95</v>
      </c>
      <c r="P322" s="292">
        <v>1.4129189814814818E-3</v>
      </c>
      <c r="Q322" s="202">
        <f>IF($P$5=1,DataSheet!G321,"")</f>
        <v>19</v>
      </c>
      <c r="R322" s="290">
        <f>IF($P$5=1,DataSheet!E321,"")</f>
        <v>192.38679999999999</v>
      </c>
    </row>
    <row r="323" spans="2:18">
      <c r="B323" s="202">
        <v>136</v>
      </c>
      <c r="C323" s="297">
        <v>3998.0250000000001</v>
      </c>
      <c r="D323" s="292">
        <v>1.1320659722222222E-2</v>
      </c>
      <c r="E323" s="202">
        <v>136</v>
      </c>
      <c r="F323" s="202">
        <v>136</v>
      </c>
      <c r="G323" s="202">
        <v>-4000</v>
      </c>
      <c r="H323" s="202">
        <v>-4000</v>
      </c>
      <c r="I323" s="202">
        <v>-4000</v>
      </c>
      <c r="J323" s="202">
        <v>-4000</v>
      </c>
      <c r="K323" s="146">
        <v>135.65</v>
      </c>
      <c r="L323" s="146">
        <v>142.69999999999999</v>
      </c>
      <c r="M323" s="146">
        <v>156.80000000000001</v>
      </c>
      <c r="N323" s="146">
        <v>163.85</v>
      </c>
      <c r="O323" s="146">
        <v>177.95</v>
      </c>
      <c r="P323" s="292">
        <v>1.4045491898148149E-3</v>
      </c>
      <c r="Q323" s="202">
        <f>IF($P$5=1,DataSheet!G322,"")</f>
        <v>20</v>
      </c>
      <c r="R323" s="290">
        <f>IF($P$5=1,DataSheet!E322,"")</f>
        <v>195.8467</v>
      </c>
    </row>
    <row r="324" spans="2:18">
      <c r="B324" s="202">
        <v>136</v>
      </c>
      <c r="C324" s="297">
        <v>4010.75</v>
      </c>
      <c r="D324" s="292">
        <v>1.1356527777777778E-2</v>
      </c>
      <c r="E324" s="202">
        <v>136</v>
      </c>
      <c r="F324" s="202">
        <v>136</v>
      </c>
      <c r="G324" s="202">
        <v>-4000</v>
      </c>
      <c r="H324" s="202">
        <v>-4000</v>
      </c>
      <c r="I324" s="202">
        <v>-4000</v>
      </c>
      <c r="J324" s="202">
        <v>-4000</v>
      </c>
      <c r="K324" s="146">
        <v>135.65</v>
      </c>
      <c r="L324" s="146">
        <v>142.69999999999999</v>
      </c>
      <c r="M324" s="146">
        <v>156.80000000000001</v>
      </c>
      <c r="N324" s="146">
        <v>163.85</v>
      </c>
      <c r="O324" s="146">
        <v>177.95</v>
      </c>
      <c r="P324" s="292">
        <v>1.4105549768518519E-3</v>
      </c>
      <c r="Q324" s="202">
        <f>IF($P$5=1,DataSheet!G323,"")</f>
        <v>19</v>
      </c>
      <c r="R324" s="290">
        <f>IF($P$5=1,DataSheet!E323,"")</f>
        <v>193.35570000000001</v>
      </c>
    </row>
    <row r="325" spans="2:18">
      <c r="B325" s="202">
        <v>136</v>
      </c>
      <c r="C325" s="297">
        <v>4023.866</v>
      </c>
      <c r="D325" s="292">
        <v>1.1393611111111111E-2</v>
      </c>
      <c r="E325" s="202">
        <v>136</v>
      </c>
      <c r="F325" s="202">
        <v>136</v>
      </c>
      <c r="G325" s="202">
        <v>-4000</v>
      </c>
      <c r="H325" s="202">
        <v>-4000</v>
      </c>
      <c r="I325" s="202">
        <v>-4000</v>
      </c>
      <c r="J325" s="202">
        <v>-4000</v>
      </c>
      <c r="K325" s="146">
        <v>135.65</v>
      </c>
      <c r="L325" s="146">
        <v>142.69999999999999</v>
      </c>
      <c r="M325" s="146">
        <v>156.80000000000001</v>
      </c>
      <c r="N325" s="146">
        <v>163.85</v>
      </c>
      <c r="O325" s="146">
        <v>177.95</v>
      </c>
      <c r="P325" s="292">
        <v>1.4148998842592594E-3</v>
      </c>
      <c r="Q325" s="202">
        <f>IF($P$5=1,DataSheet!G324,"")</f>
        <v>19</v>
      </c>
      <c r="R325" s="290">
        <f>IF($P$5=1,DataSheet!E324,"")</f>
        <v>191.5797</v>
      </c>
    </row>
    <row r="326" spans="2:18">
      <c r="B326" s="202">
        <v>135</v>
      </c>
      <c r="C326" s="297">
        <v>4036.982</v>
      </c>
      <c r="D326" s="292">
        <v>1.1430567129629631E-2</v>
      </c>
      <c r="E326" s="202">
        <v>135</v>
      </c>
      <c r="F326" s="202">
        <v>-4000</v>
      </c>
      <c r="G326" s="202">
        <v>-4000</v>
      </c>
      <c r="H326" s="202">
        <v>-4000</v>
      </c>
      <c r="I326" s="202">
        <v>-4000</v>
      </c>
      <c r="J326" s="202">
        <v>-4000</v>
      </c>
      <c r="K326" s="146">
        <v>135.65</v>
      </c>
      <c r="L326" s="146">
        <v>142.69999999999999</v>
      </c>
      <c r="M326" s="146">
        <v>156.80000000000001</v>
      </c>
      <c r="N326" s="146">
        <v>163.85</v>
      </c>
      <c r="O326" s="146">
        <v>177.95</v>
      </c>
      <c r="P326" s="292">
        <v>1.4121614583333334E-3</v>
      </c>
      <c r="Q326" s="202">
        <f>IF($P$5=1,DataSheet!G325,"")</f>
        <v>19</v>
      </c>
      <c r="R326" s="290">
        <f>IF($P$5=1,DataSheet!E325,"")</f>
        <v>192.69640000000001</v>
      </c>
    </row>
    <row r="327" spans="2:18">
      <c r="B327" s="202">
        <v>135</v>
      </c>
      <c r="C327" s="297">
        <v>4049.694</v>
      </c>
      <c r="D327" s="292">
        <v>1.1466608796296298E-2</v>
      </c>
      <c r="E327" s="202">
        <v>135</v>
      </c>
      <c r="F327" s="202">
        <v>-4000</v>
      </c>
      <c r="G327" s="202">
        <v>-4000</v>
      </c>
      <c r="H327" s="202">
        <v>-4000</v>
      </c>
      <c r="I327" s="202">
        <v>-4000</v>
      </c>
      <c r="J327" s="202">
        <v>-4000</v>
      </c>
      <c r="K327" s="146">
        <v>135.65</v>
      </c>
      <c r="L327" s="146">
        <v>142.69999999999999</v>
      </c>
      <c r="M327" s="146">
        <v>156.80000000000001</v>
      </c>
      <c r="N327" s="146">
        <v>163.85</v>
      </c>
      <c r="O327" s="146">
        <v>177.95</v>
      </c>
      <c r="P327" s="292">
        <v>1.4151163194444448E-3</v>
      </c>
      <c r="Q327" s="202">
        <f>IF($P$5=1,DataSheet!G326,"")</f>
        <v>19</v>
      </c>
      <c r="R327" s="290">
        <f>IF($P$5=1,DataSheet!E326,"")</f>
        <v>191.49180000000001</v>
      </c>
    </row>
    <row r="328" spans="2:18">
      <c r="B328" s="202">
        <v>135</v>
      </c>
      <c r="C328" s="297">
        <v>4062.328</v>
      </c>
      <c r="D328" s="292">
        <v>1.1502430555555556E-2</v>
      </c>
      <c r="E328" s="202">
        <v>135</v>
      </c>
      <c r="F328" s="202">
        <v>-4000</v>
      </c>
      <c r="G328" s="202">
        <v>-4000</v>
      </c>
      <c r="H328" s="202">
        <v>-4000</v>
      </c>
      <c r="I328" s="202">
        <v>-4000</v>
      </c>
      <c r="J328" s="202">
        <v>-4000</v>
      </c>
      <c r="K328" s="146">
        <v>135.65</v>
      </c>
      <c r="L328" s="146">
        <v>142.69999999999999</v>
      </c>
      <c r="M328" s="146">
        <v>156.80000000000001</v>
      </c>
      <c r="N328" s="146">
        <v>163.85</v>
      </c>
      <c r="O328" s="146">
        <v>177.95</v>
      </c>
      <c r="P328" s="292">
        <v>1.4155283564814816E-3</v>
      </c>
      <c r="Q328" s="202">
        <f>IF($P$5=1,DataSheet!G327,"")</f>
        <v>19</v>
      </c>
      <c r="R328" s="290">
        <f>IF($P$5=1,DataSheet!E327,"")</f>
        <v>191.32480000000001</v>
      </c>
    </row>
    <row r="329" spans="2:18">
      <c r="B329" s="202">
        <v>136</v>
      </c>
      <c r="C329" s="297">
        <v>4075.1089999999999</v>
      </c>
      <c r="D329" s="292">
        <v>1.1538275462962962E-2</v>
      </c>
      <c r="E329" s="202">
        <v>136</v>
      </c>
      <c r="F329" s="202">
        <v>136</v>
      </c>
      <c r="G329" s="202">
        <v>-4000</v>
      </c>
      <c r="H329" s="202">
        <v>-4000</v>
      </c>
      <c r="I329" s="202">
        <v>-4000</v>
      </c>
      <c r="J329" s="202">
        <v>-4000</v>
      </c>
      <c r="K329" s="146">
        <v>135.65</v>
      </c>
      <c r="L329" s="146">
        <v>142.69999999999999</v>
      </c>
      <c r="M329" s="146">
        <v>156.80000000000001</v>
      </c>
      <c r="N329" s="146">
        <v>163.85</v>
      </c>
      <c r="O329" s="146">
        <v>177.95</v>
      </c>
      <c r="P329" s="292">
        <v>1.4021614583333332E-3</v>
      </c>
      <c r="Q329" s="202">
        <f>IF($P$5=1,DataSheet!G328,"")</f>
        <v>19</v>
      </c>
      <c r="R329" s="290">
        <f>IF($P$5=1,DataSheet!E328,"")</f>
        <v>196.84880000000001</v>
      </c>
    </row>
    <row r="330" spans="2:18">
      <c r="B330" s="202">
        <v>137</v>
      </c>
      <c r="C330" s="297">
        <v>4087.982</v>
      </c>
      <c r="D330" s="292">
        <v>1.1574189814814813E-2</v>
      </c>
      <c r="E330" s="202">
        <v>137</v>
      </c>
      <c r="F330" s="202">
        <v>137</v>
      </c>
      <c r="G330" s="202">
        <v>-4000</v>
      </c>
      <c r="H330" s="202">
        <v>-4000</v>
      </c>
      <c r="I330" s="202">
        <v>-4000</v>
      </c>
      <c r="J330" s="202">
        <v>-4000</v>
      </c>
      <c r="K330" s="146">
        <v>135.65</v>
      </c>
      <c r="L330" s="146">
        <v>142.69999999999999</v>
      </c>
      <c r="M330" s="146">
        <v>156.80000000000001</v>
      </c>
      <c r="N330" s="146">
        <v>163.85</v>
      </c>
      <c r="O330" s="146">
        <v>177.95</v>
      </c>
      <c r="P330" s="292">
        <v>1.3983049768518517E-3</v>
      </c>
      <c r="Q330" s="202">
        <f>IF($P$5=1,DataSheet!G329,"")</f>
        <v>20</v>
      </c>
      <c r="R330" s="290">
        <f>IF($P$5=1,DataSheet!E329,"")</f>
        <v>198.4819</v>
      </c>
    </row>
    <row r="331" spans="2:18">
      <c r="B331" s="202">
        <v>137</v>
      </c>
      <c r="C331" s="297">
        <v>4100.6970000000001</v>
      </c>
      <c r="D331" s="292">
        <v>1.1609918981481481E-2</v>
      </c>
      <c r="E331" s="202">
        <v>137</v>
      </c>
      <c r="F331" s="202">
        <v>137</v>
      </c>
      <c r="G331" s="202">
        <v>-4000</v>
      </c>
      <c r="H331" s="202">
        <v>-4000</v>
      </c>
      <c r="I331" s="202">
        <v>-4000</v>
      </c>
      <c r="J331" s="202">
        <v>-4000</v>
      </c>
      <c r="K331" s="146">
        <v>135.65</v>
      </c>
      <c r="L331" s="146">
        <v>142.69999999999999</v>
      </c>
      <c r="M331" s="146">
        <v>156.80000000000001</v>
      </c>
      <c r="N331" s="146">
        <v>163.85</v>
      </c>
      <c r="O331" s="146">
        <v>177.95</v>
      </c>
      <c r="P331" s="292">
        <v>1.4043269675925926E-3</v>
      </c>
      <c r="Q331" s="202">
        <f>IF($P$5=1,DataSheet!G330,"")</f>
        <v>19</v>
      </c>
      <c r="R331" s="290">
        <f>IF($P$5=1,DataSheet!E330,"")</f>
        <v>195.93950000000001</v>
      </c>
    </row>
    <row r="332" spans="2:18">
      <c r="B332" s="202">
        <v>138</v>
      </c>
      <c r="C332" s="297">
        <v>4113.1059999999998</v>
      </c>
      <c r="D332" s="292">
        <v>1.1644745370370371E-2</v>
      </c>
      <c r="E332" s="202">
        <v>138</v>
      </c>
      <c r="F332" s="202">
        <v>138</v>
      </c>
      <c r="G332" s="202">
        <v>-4000</v>
      </c>
      <c r="H332" s="202">
        <v>-4000</v>
      </c>
      <c r="I332" s="202">
        <v>-4000</v>
      </c>
      <c r="J332" s="202">
        <v>-4000</v>
      </c>
      <c r="K332" s="146">
        <v>135.65</v>
      </c>
      <c r="L332" s="146">
        <v>142.69999999999999</v>
      </c>
      <c r="M332" s="146">
        <v>156.80000000000001</v>
      </c>
      <c r="N332" s="146">
        <v>163.85</v>
      </c>
      <c r="O332" s="146">
        <v>177.95</v>
      </c>
      <c r="P332" s="292">
        <v>1.3994780092592594E-3</v>
      </c>
      <c r="Q332" s="202">
        <f>IF($P$5=1,DataSheet!G331,"")</f>
        <v>20</v>
      </c>
      <c r="R332" s="290">
        <f>IF($P$5=1,DataSheet!E331,"")</f>
        <v>197.98339999999999</v>
      </c>
    </row>
    <row r="333" spans="2:18">
      <c r="B333" s="202">
        <v>138</v>
      </c>
      <c r="C333" s="297">
        <v>4125.8280000000004</v>
      </c>
      <c r="D333" s="292">
        <v>1.1680532407407407E-2</v>
      </c>
      <c r="E333" s="202">
        <v>138</v>
      </c>
      <c r="F333" s="202">
        <v>138</v>
      </c>
      <c r="G333" s="202">
        <v>-4000</v>
      </c>
      <c r="H333" s="202">
        <v>-4000</v>
      </c>
      <c r="I333" s="202">
        <v>-4000</v>
      </c>
      <c r="J333" s="202">
        <v>-4000</v>
      </c>
      <c r="K333" s="146">
        <v>135.65</v>
      </c>
      <c r="L333" s="146">
        <v>142.69999999999999</v>
      </c>
      <c r="M333" s="146">
        <v>156.80000000000001</v>
      </c>
      <c r="N333" s="146">
        <v>163.85</v>
      </c>
      <c r="O333" s="146">
        <v>177.95</v>
      </c>
      <c r="P333" s="292">
        <v>1.4089971064814813E-3</v>
      </c>
      <c r="Q333" s="202">
        <f>IF($P$5=1,DataSheet!G332,"")</f>
        <v>20</v>
      </c>
      <c r="R333" s="290">
        <f>IF($P$5=1,DataSheet!E332,"")</f>
        <v>193.99780000000001</v>
      </c>
    </row>
    <row r="334" spans="2:18">
      <c r="B334" s="202">
        <v>138</v>
      </c>
      <c r="C334" s="297">
        <v>4138.9449999999997</v>
      </c>
      <c r="D334" s="292">
        <v>1.1717604166666666E-2</v>
      </c>
      <c r="E334" s="202">
        <v>138</v>
      </c>
      <c r="F334" s="202">
        <v>138</v>
      </c>
      <c r="G334" s="202">
        <v>-4000</v>
      </c>
      <c r="H334" s="202">
        <v>-4000</v>
      </c>
      <c r="I334" s="202">
        <v>-4000</v>
      </c>
      <c r="J334" s="202">
        <v>-4000</v>
      </c>
      <c r="K334" s="146">
        <v>135.65</v>
      </c>
      <c r="L334" s="146">
        <v>142.69999999999999</v>
      </c>
      <c r="M334" s="146">
        <v>156.80000000000001</v>
      </c>
      <c r="N334" s="146">
        <v>163.85</v>
      </c>
      <c r="O334" s="146">
        <v>177.95</v>
      </c>
      <c r="P334" s="292">
        <v>1.4151429398148146E-3</v>
      </c>
      <c r="Q334" s="202">
        <f>IF($P$5=1,DataSheet!G333,"")</f>
        <v>19</v>
      </c>
      <c r="R334" s="290">
        <f>IF($P$5=1,DataSheet!E333,"")</f>
        <v>191.48099999999999</v>
      </c>
    </row>
    <row r="335" spans="2:18">
      <c r="B335" s="202">
        <v>138</v>
      </c>
      <c r="C335" s="297">
        <v>4151.5870000000004</v>
      </c>
      <c r="D335" s="292">
        <v>1.1753437499999998E-2</v>
      </c>
      <c r="E335" s="202">
        <v>138</v>
      </c>
      <c r="F335" s="202">
        <v>138</v>
      </c>
      <c r="G335" s="202">
        <v>-4000</v>
      </c>
      <c r="H335" s="202">
        <v>-4000</v>
      </c>
      <c r="I335" s="202">
        <v>-4000</v>
      </c>
      <c r="J335" s="202">
        <v>-4000</v>
      </c>
      <c r="K335" s="146">
        <v>135.65</v>
      </c>
      <c r="L335" s="146">
        <v>142.69999999999999</v>
      </c>
      <c r="M335" s="146">
        <v>156.80000000000001</v>
      </c>
      <c r="N335" s="146">
        <v>163.85</v>
      </c>
      <c r="O335" s="146">
        <v>177.95</v>
      </c>
      <c r="P335" s="292">
        <v>1.4149126157407407E-3</v>
      </c>
      <c r="Q335" s="202">
        <f>IF($P$5=1,DataSheet!G334,"")</f>
        <v>19</v>
      </c>
      <c r="R335" s="290">
        <f>IF($P$5=1,DataSheet!E334,"")</f>
        <v>191.57470000000001</v>
      </c>
    </row>
    <row r="336" spans="2:18">
      <c r="B336" s="202">
        <v>138</v>
      </c>
      <c r="C336" s="297">
        <v>4164.3940000000002</v>
      </c>
      <c r="D336" s="292">
        <v>1.1789467592592591E-2</v>
      </c>
      <c r="E336" s="202">
        <v>138</v>
      </c>
      <c r="F336" s="202">
        <v>138</v>
      </c>
      <c r="G336" s="202">
        <v>-4000</v>
      </c>
      <c r="H336" s="202">
        <v>-4000</v>
      </c>
      <c r="I336" s="202">
        <v>-4000</v>
      </c>
      <c r="J336" s="202">
        <v>-4000</v>
      </c>
      <c r="K336" s="146">
        <v>135.65</v>
      </c>
      <c r="L336" s="146">
        <v>142.69999999999999</v>
      </c>
      <c r="M336" s="146">
        <v>156.80000000000001</v>
      </c>
      <c r="N336" s="146">
        <v>163.85</v>
      </c>
      <c r="O336" s="146">
        <v>177.95</v>
      </c>
      <c r="P336" s="292">
        <v>1.4064317129629628E-3</v>
      </c>
      <c r="Q336" s="202">
        <f>IF($P$5=1,DataSheet!G335,"")</f>
        <v>19</v>
      </c>
      <c r="R336" s="290">
        <f>IF($P$5=1,DataSheet!E335,"")</f>
        <v>195.06120000000001</v>
      </c>
    </row>
    <row r="337" spans="2:18">
      <c r="B337" s="202">
        <v>138</v>
      </c>
      <c r="C337" s="297">
        <v>4177.4309999999996</v>
      </c>
      <c r="D337" s="292">
        <v>1.1826481481481479E-2</v>
      </c>
      <c r="E337" s="202">
        <v>138</v>
      </c>
      <c r="F337" s="202">
        <v>138</v>
      </c>
      <c r="G337" s="202">
        <v>-4000</v>
      </c>
      <c r="H337" s="202">
        <v>-4000</v>
      </c>
      <c r="I337" s="202">
        <v>-4000</v>
      </c>
      <c r="J337" s="202">
        <v>-4000</v>
      </c>
      <c r="K337" s="146">
        <v>135.65</v>
      </c>
      <c r="L337" s="146">
        <v>142.69999999999999</v>
      </c>
      <c r="M337" s="146">
        <v>156.80000000000001</v>
      </c>
      <c r="N337" s="146">
        <v>163.85</v>
      </c>
      <c r="O337" s="146">
        <v>177.95</v>
      </c>
      <c r="P337" s="292">
        <v>1.420883101851852E-3</v>
      </c>
      <c r="Q337" s="202">
        <f>IF($P$5=1,DataSheet!G336,"")</f>
        <v>19</v>
      </c>
      <c r="R337" s="290">
        <f>IF($P$5=1,DataSheet!E336,"")</f>
        <v>189.16990000000001</v>
      </c>
    </row>
    <row r="338" spans="2:18">
      <c r="B338" s="202">
        <v>138</v>
      </c>
      <c r="C338" s="297">
        <v>4190.4610000000002</v>
      </c>
      <c r="D338" s="292">
        <v>1.1863518518518518E-2</v>
      </c>
      <c r="E338" s="202">
        <v>138</v>
      </c>
      <c r="F338" s="202">
        <v>138</v>
      </c>
      <c r="G338" s="202">
        <v>-4000</v>
      </c>
      <c r="H338" s="202">
        <v>-4000</v>
      </c>
      <c r="I338" s="202">
        <v>-4000</v>
      </c>
      <c r="J338" s="202">
        <v>-4000</v>
      </c>
      <c r="K338" s="146">
        <v>135.65</v>
      </c>
      <c r="L338" s="146">
        <v>142.69999999999999</v>
      </c>
      <c r="M338" s="146">
        <v>156.80000000000001</v>
      </c>
      <c r="N338" s="146">
        <v>163.85</v>
      </c>
      <c r="O338" s="146">
        <v>177.95</v>
      </c>
      <c r="P338" s="292">
        <v>1.4234502314814815E-3</v>
      </c>
      <c r="Q338" s="202">
        <f>IF($P$5=1,DataSheet!G337,"")</f>
        <v>19</v>
      </c>
      <c r="R338" s="290">
        <f>IF($P$5=1,DataSheet!E337,"")</f>
        <v>188.148</v>
      </c>
    </row>
    <row r="339" spans="2:18">
      <c r="B339" s="202">
        <v>138</v>
      </c>
      <c r="C339" s="297">
        <v>4203.098</v>
      </c>
      <c r="D339" s="292">
        <v>1.1899340277777776E-2</v>
      </c>
      <c r="E339" s="202">
        <v>138</v>
      </c>
      <c r="F339" s="202">
        <v>138</v>
      </c>
      <c r="G339" s="202">
        <v>-4000</v>
      </c>
      <c r="H339" s="202">
        <v>-4000</v>
      </c>
      <c r="I339" s="202">
        <v>-4000</v>
      </c>
      <c r="J339" s="202">
        <v>-4000</v>
      </c>
      <c r="K339" s="146">
        <v>135.65</v>
      </c>
      <c r="L339" s="146">
        <v>142.69999999999999</v>
      </c>
      <c r="M339" s="146">
        <v>156.80000000000001</v>
      </c>
      <c r="N339" s="146">
        <v>163.85</v>
      </c>
      <c r="O339" s="146">
        <v>177.95</v>
      </c>
      <c r="P339" s="292">
        <v>1.4178246527777778E-3</v>
      </c>
      <c r="Q339" s="202">
        <f>IF($P$5=1,DataSheet!G338,"")</f>
        <v>19</v>
      </c>
      <c r="R339" s="290">
        <f>IF($P$5=1,DataSheet!E338,"")</f>
        <v>190.39660000000001</v>
      </c>
    </row>
    <row r="340" spans="2:18">
      <c r="B340" s="202">
        <v>138</v>
      </c>
      <c r="C340" s="297">
        <v>4215.4219999999996</v>
      </c>
      <c r="D340" s="292">
        <v>1.1933993055555557E-2</v>
      </c>
      <c r="E340" s="202">
        <v>138</v>
      </c>
      <c r="F340" s="202">
        <v>138</v>
      </c>
      <c r="G340" s="202">
        <v>-4000</v>
      </c>
      <c r="H340" s="202">
        <v>-4000</v>
      </c>
      <c r="I340" s="202">
        <v>-4000</v>
      </c>
      <c r="J340" s="202">
        <v>-4000</v>
      </c>
      <c r="K340" s="146">
        <v>135.65</v>
      </c>
      <c r="L340" s="146">
        <v>142.69999999999999</v>
      </c>
      <c r="M340" s="146">
        <v>156.80000000000001</v>
      </c>
      <c r="N340" s="146">
        <v>163.85</v>
      </c>
      <c r="O340" s="146">
        <v>177.95</v>
      </c>
      <c r="P340" s="292">
        <v>1.40240625E-3</v>
      </c>
      <c r="Q340" s="202">
        <f>IF($P$5=1,DataSheet!G339,"")</f>
        <v>20</v>
      </c>
      <c r="R340" s="290">
        <f>IF($P$5=1,DataSheet!E339,"")</f>
        <v>196.7458</v>
      </c>
    </row>
    <row r="341" spans="2:18">
      <c r="B341" s="202">
        <v>138</v>
      </c>
      <c r="C341" s="297">
        <v>4228.2290000000003</v>
      </c>
      <c r="D341" s="292">
        <v>1.196988425925926E-2</v>
      </c>
      <c r="E341" s="202">
        <v>138</v>
      </c>
      <c r="F341" s="202">
        <v>138</v>
      </c>
      <c r="G341" s="202">
        <v>-4000</v>
      </c>
      <c r="H341" s="202">
        <v>-4000</v>
      </c>
      <c r="I341" s="202">
        <v>-4000</v>
      </c>
      <c r="J341" s="202">
        <v>-4000</v>
      </c>
      <c r="K341" s="146">
        <v>135.65</v>
      </c>
      <c r="L341" s="146">
        <v>142.69999999999999</v>
      </c>
      <c r="M341" s="146">
        <v>156.80000000000001</v>
      </c>
      <c r="N341" s="146">
        <v>163.85</v>
      </c>
      <c r="O341" s="146">
        <v>177.95</v>
      </c>
      <c r="P341" s="292">
        <v>1.400182291666667E-3</v>
      </c>
      <c r="Q341" s="202">
        <f>IF($P$5=1,DataSheet!G340,"")</f>
        <v>19</v>
      </c>
      <c r="R341" s="290">
        <f>IF($P$5=1,DataSheet!E340,"")</f>
        <v>197.68459999999999</v>
      </c>
    </row>
    <row r="342" spans="2:18">
      <c r="B342" s="202">
        <v>137</v>
      </c>
      <c r="C342" s="297">
        <v>4240.9530000000004</v>
      </c>
      <c r="D342" s="292">
        <v>1.2005821759259259E-2</v>
      </c>
      <c r="E342" s="202">
        <v>137</v>
      </c>
      <c r="F342" s="202">
        <v>137</v>
      </c>
      <c r="G342" s="202">
        <v>-4000</v>
      </c>
      <c r="H342" s="202">
        <v>-4000</v>
      </c>
      <c r="I342" s="202">
        <v>-4000</v>
      </c>
      <c r="J342" s="202">
        <v>-4000</v>
      </c>
      <c r="K342" s="146">
        <v>135.65</v>
      </c>
      <c r="L342" s="146">
        <v>142.69999999999999</v>
      </c>
      <c r="M342" s="146">
        <v>156.80000000000001</v>
      </c>
      <c r="N342" s="146">
        <v>163.85</v>
      </c>
      <c r="O342" s="146">
        <v>177.95</v>
      </c>
      <c r="P342" s="292">
        <v>1.4131788194444446E-3</v>
      </c>
      <c r="Q342" s="202">
        <f>IF($P$5=1,DataSheet!G341,"")</f>
        <v>19</v>
      </c>
      <c r="R342" s="290">
        <f>IF($P$5=1,DataSheet!E341,"")</f>
        <v>192.28049999999999</v>
      </c>
    </row>
    <row r="343" spans="2:18">
      <c r="B343" s="202">
        <v>137</v>
      </c>
      <c r="C343" s="297">
        <v>4253.5839999999998</v>
      </c>
      <c r="D343" s="292">
        <v>1.2041712962962962E-2</v>
      </c>
      <c r="E343" s="202">
        <v>137</v>
      </c>
      <c r="F343" s="202">
        <v>137</v>
      </c>
      <c r="G343" s="202">
        <v>-4000</v>
      </c>
      <c r="H343" s="202">
        <v>-4000</v>
      </c>
      <c r="I343" s="202">
        <v>-4000</v>
      </c>
      <c r="J343" s="202">
        <v>-4000</v>
      </c>
      <c r="K343" s="146">
        <v>135.65</v>
      </c>
      <c r="L343" s="146">
        <v>142.69999999999999</v>
      </c>
      <c r="M343" s="146">
        <v>156.80000000000001</v>
      </c>
      <c r="N343" s="146">
        <v>163.85</v>
      </c>
      <c r="O343" s="146">
        <v>177.95</v>
      </c>
      <c r="P343" s="292">
        <v>1.4195347222222222E-3</v>
      </c>
      <c r="Q343" s="202">
        <f>IF($P$5=1,DataSheet!G342,"")</f>
        <v>19</v>
      </c>
      <c r="R343" s="290">
        <f>IF($P$5=1,DataSheet!E342,"")</f>
        <v>189.70939999999999</v>
      </c>
    </row>
    <row r="344" spans="2:18">
      <c r="B344" s="202">
        <v>137</v>
      </c>
      <c r="C344" s="297">
        <v>4266.3069999999998</v>
      </c>
      <c r="D344" s="292">
        <v>1.2077638888888888E-2</v>
      </c>
      <c r="E344" s="202">
        <v>137</v>
      </c>
      <c r="F344" s="202">
        <v>137</v>
      </c>
      <c r="G344" s="202">
        <v>-4000</v>
      </c>
      <c r="H344" s="202">
        <v>-4000</v>
      </c>
      <c r="I344" s="202">
        <v>-4000</v>
      </c>
      <c r="J344" s="202">
        <v>-4000</v>
      </c>
      <c r="K344" s="146">
        <v>135.65</v>
      </c>
      <c r="L344" s="146">
        <v>142.69999999999999</v>
      </c>
      <c r="M344" s="146">
        <v>156.80000000000001</v>
      </c>
      <c r="N344" s="146">
        <v>163.85</v>
      </c>
      <c r="O344" s="146">
        <v>177.95</v>
      </c>
      <c r="P344" s="292">
        <v>1.4130763888888888E-3</v>
      </c>
      <c r="Q344" s="202">
        <f>IF($P$5=1,DataSheet!G343,"")</f>
        <v>19</v>
      </c>
      <c r="R344" s="290">
        <f>IF($P$5=1,DataSheet!E343,"")</f>
        <v>192.32239999999999</v>
      </c>
    </row>
    <row r="345" spans="2:18">
      <c r="B345" s="202">
        <v>137</v>
      </c>
      <c r="C345" s="297">
        <v>4279.0320000000002</v>
      </c>
      <c r="D345" s="292">
        <v>1.2113391203703703E-2</v>
      </c>
      <c r="E345" s="202">
        <v>137</v>
      </c>
      <c r="F345" s="202">
        <v>137</v>
      </c>
      <c r="G345" s="202">
        <v>-4000</v>
      </c>
      <c r="H345" s="202">
        <v>-4000</v>
      </c>
      <c r="I345" s="202">
        <v>-4000</v>
      </c>
      <c r="J345" s="202">
        <v>-4000</v>
      </c>
      <c r="K345" s="146">
        <v>135.65</v>
      </c>
      <c r="L345" s="146">
        <v>142.69999999999999</v>
      </c>
      <c r="M345" s="146">
        <v>156.80000000000001</v>
      </c>
      <c r="N345" s="146">
        <v>163.85</v>
      </c>
      <c r="O345" s="146">
        <v>177.95</v>
      </c>
      <c r="P345" s="292">
        <v>1.404796875E-3</v>
      </c>
      <c r="Q345" s="202">
        <f>IF($P$5=1,DataSheet!G344,"")</f>
        <v>19</v>
      </c>
      <c r="R345" s="290">
        <f>IF($P$5=1,DataSheet!E344,"")</f>
        <v>195.74289999999999</v>
      </c>
    </row>
    <row r="346" spans="2:18">
      <c r="B346" s="202">
        <v>138</v>
      </c>
      <c r="C346" s="297">
        <v>4291.4520000000002</v>
      </c>
      <c r="D346" s="292">
        <v>1.214820601851852E-2</v>
      </c>
      <c r="E346" s="202">
        <v>138</v>
      </c>
      <c r="F346" s="202">
        <v>138</v>
      </c>
      <c r="G346" s="202">
        <v>-4000</v>
      </c>
      <c r="H346" s="202">
        <v>-4000</v>
      </c>
      <c r="I346" s="202">
        <v>-4000</v>
      </c>
      <c r="J346" s="202">
        <v>-4000</v>
      </c>
      <c r="K346" s="146">
        <v>135.65</v>
      </c>
      <c r="L346" s="146">
        <v>142.69999999999999</v>
      </c>
      <c r="M346" s="146">
        <v>156.80000000000001</v>
      </c>
      <c r="N346" s="146">
        <v>163.85</v>
      </c>
      <c r="O346" s="146">
        <v>177.95</v>
      </c>
      <c r="P346" s="292">
        <v>1.401480902777778E-3</v>
      </c>
      <c r="Q346" s="202">
        <f>IF($P$5=1,DataSheet!G345,"")</f>
        <v>20</v>
      </c>
      <c r="R346" s="290">
        <f>IF($P$5=1,DataSheet!E345,"")</f>
        <v>197.13560000000001</v>
      </c>
    </row>
    <row r="347" spans="2:18">
      <c r="B347" s="202">
        <v>138</v>
      </c>
      <c r="C347" s="297">
        <v>4304.1719999999996</v>
      </c>
      <c r="D347" s="292">
        <v>1.2184016203703706E-2</v>
      </c>
      <c r="E347" s="202">
        <v>138</v>
      </c>
      <c r="F347" s="202">
        <v>138</v>
      </c>
      <c r="G347" s="202">
        <v>-4000</v>
      </c>
      <c r="H347" s="202">
        <v>-4000</v>
      </c>
      <c r="I347" s="202">
        <v>-4000</v>
      </c>
      <c r="J347" s="202">
        <v>-4000</v>
      </c>
      <c r="K347" s="146">
        <v>135.65</v>
      </c>
      <c r="L347" s="146">
        <v>142.69999999999999</v>
      </c>
      <c r="M347" s="146">
        <v>156.80000000000001</v>
      </c>
      <c r="N347" s="146">
        <v>163.85</v>
      </c>
      <c r="O347" s="146">
        <v>177.95</v>
      </c>
      <c r="P347" s="292">
        <v>1.4087980324074074E-3</v>
      </c>
      <c r="Q347" s="202">
        <f>IF($P$5=1,DataSheet!G346,"")</f>
        <v>19</v>
      </c>
      <c r="R347" s="290">
        <f>IF($P$5=1,DataSheet!E346,"")</f>
        <v>194.07990000000001</v>
      </c>
    </row>
    <row r="348" spans="2:18">
      <c r="B348" s="202">
        <v>138</v>
      </c>
      <c r="C348" s="297">
        <v>4316.8860000000004</v>
      </c>
      <c r="D348" s="292">
        <v>1.2219872685185184E-2</v>
      </c>
      <c r="E348" s="202">
        <v>138</v>
      </c>
      <c r="F348" s="202">
        <v>138</v>
      </c>
      <c r="G348" s="202">
        <v>-4000</v>
      </c>
      <c r="H348" s="202">
        <v>-4000</v>
      </c>
      <c r="I348" s="202">
        <v>-4000</v>
      </c>
      <c r="J348" s="202">
        <v>-4000</v>
      </c>
      <c r="K348" s="146">
        <v>135.65</v>
      </c>
      <c r="L348" s="146">
        <v>142.69999999999999</v>
      </c>
      <c r="M348" s="146">
        <v>156.80000000000001</v>
      </c>
      <c r="N348" s="146">
        <v>163.85</v>
      </c>
      <c r="O348" s="146">
        <v>177.95</v>
      </c>
      <c r="P348" s="292">
        <v>1.4101863425925924E-3</v>
      </c>
      <c r="Q348" s="202">
        <f>IF($P$5=1,DataSheet!G347,"")</f>
        <v>19</v>
      </c>
      <c r="R348" s="290">
        <f>IF($P$5=1,DataSheet!E347,"")</f>
        <v>193.50720000000001</v>
      </c>
    </row>
    <row r="349" spans="2:18">
      <c r="B349" s="202">
        <v>139</v>
      </c>
      <c r="C349" s="297">
        <v>4329.2219999999998</v>
      </c>
      <c r="D349" s="292">
        <v>1.2254548611111112E-2</v>
      </c>
      <c r="E349" s="202">
        <v>139</v>
      </c>
      <c r="F349" s="202">
        <v>139</v>
      </c>
      <c r="G349" s="202">
        <v>-4000</v>
      </c>
      <c r="H349" s="202">
        <v>-4000</v>
      </c>
      <c r="I349" s="202">
        <v>-4000</v>
      </c>
      <c r="J349" s="202">
        <v>-4000</v>
      </c>
      <c r="K349" s="146">
        <v>135.65</v>
      </c>
      <c r="L349" s="146">
        <v>142.69999999999999</v>
      </c>
      <c r="M349" s="146">
        <v>156.80000000000001</v>
      </c>
      <c r="N349" s="146">
        <v>163.85</v>
      </c>
      <c r="O349" s="146">
        <v>177.95</v>
      </c>
      <c r="P349" s="292">
        <v>1.4017853009259259E-3</v>
      </c>
      <c r="Q349" s="202">
        <f>IF($P$5=1,DataSheet!G348,"")</f>
        <v>20</v>
      </c>
      <c r="R349" s="290">
        <f>IF($P$5=1,DataSheet!E348,"")</f>
        <v>197.00739999999999</v>
      </c>
    </row>
    <row r="350" spans="2:18">
      <c r="B350" s="202">
        <v>139</v>
      </c>
      <c r="C350" s="297">
        <v>4341.9380000000001</v>
      </c>
      <c r="D350" s="292">
        <v>1.2290520833333334E-2</v>
      </c>
      <c r="E350" s="202">
        <v>139</v>
      </c>
      <c r="F350" s="202">
        <v>139</v>
      </c>
      <c r="G350" s="202">
        <v>-4000</v>
      </c>
      <c r="H350" s="202">
        <v>-4000</v>
      </c>
      <c r="I350" s="202">
        <v>-4000</v>
      </c>
      <c r="J350" s="202">
        <v>-4000</v>
      </c>
      <c r="K350" s="146">
        <v>135.65</v>
      </c>
      <c r="L350" s="146">
        <v>142.69999999999999</v>
      </c>
      <c r="M350" s="146">
        <v>156.80000000000001</v>
      </c>
      <c r="N350" s="146">
        <v>163.85</v>
      </c>
      <c r="O350" s="146">
        <v>177.95</v>
      </c>
      <c r="P350" s="292">
        <v>1.4156915509259259E-3</v>
      </c>
      <c r="Q350" s="202">
        <f>IF($P$5=1,DataSheet!G349,"")</f>
        <v>19</v>
      </c>
      <c r="R350" s="290">
        <f>IF($P$5=1,DataSheet!E349,"")</f>
        <v>191.2587</v>
      </c>
    </row>
    <row r="351" spans="2:18">
      <c r="B351" s="202">
        <v>139</v>
      </c>
      <c r="C351" s="297">
        <v>4354.652</v>
      </c>
      <c r="D351" s="292">
        <v>1.2326400462962963E-2</v>
      </c>
      <c r="E351" s="202">
        <v>139</v>
      </c>
      <c r="F351" s="202">
        <v>139</v>
      </c>
      <c r="G351" s="202">
        <v>-4000</v>
      </c>
      <c r="H351" s="202">
        <v>-4000</v>
      </c>
      <c r="I351" s="202">
        <v>-4000</v>
      </c>
      <c r="J351" s="202">
        <v>-4000</v>
      </c>
      <c r="K351" s="146">
        <v>135.65</v>
      </c>
      <c r="L351" s="146">
        <v>142.69999999999999</v>
      </c>
      <c r="M351" s="146">
        <v>156.80000000000001</v>
      </c>
      <c r="N351" s="146">
        <v>163.85</v>
      </c>
      <c r="O351" s="146">
        <v>177.95</v>
      </c>
      <c r="P351" s="292">
        <v>1.4099629629629633E-3</v>
      </c>
      <c r="Q351" s="202">
        <f>IF($P$5=1,DataSheet!G350,"")</f>
        <v>19</v>
      </c>
      <c r="R351" s="290">
        <f>IF($P$5=1,DataSheet!E350,"")</f>
        <v>193.5994</v>
      </c>
    </row>
    <row r="352" spans="2:18">
      <c r="B352" s="202">
        <v>139</v>
      </c>
      <c r="C352" s="297">
        <v>4367.4549999999999</v>
      </c>
      <c r="D352" s="292">
        <v>1.2362280092592591E-2</v>
      </c>
      <c r="E352" s="202">
        <v>139</v>
      </c>
      <c r="F352" s="202">
        <v>139</v>
      </c>
      <c r="G352" s="202">
        <v>-4000</v>
      </c>
      <c r="H352" s="202">
        <v>-4000</v>
      </c>
      <c r="I352" s="202">
        <v>-4000</v>
      </c>
      <c r="J352" s="202">
        <v>-4000</v>
      </c>
      <c r="K352" s="146">
        <v>135.65</v>
      </c>
      <c r="L352" s="146">
        <v>142.69999999999999</v>
      </c>
      <c r="M352" s="146">
        <v>156.80000000000001</v>
      </c>
      <c r="N352" s="146">
        <v>163.85</v>
      </c>
      <c r="O352" s="146">
        <v>177.95</v>
      </c>
      <c r="P352" s="292">
        <v>1.4035885416666665E-3</v>
      </c>
      <c r="Q352" s="202">
        <f>IF($P$5=1,DataSheet!G351,"")</f>
        <v>20</v>
      </c>
      <c r="R352" s="290">
        <f>IF($P$5=1,DataSheet!E351,"")</f>
        <v>196.24889999999999</v>
      </c>
    </row>
    <row r="353" spans="2:18">
      <c r="B353" s="202">
        <v>138</v>
      </c>
      <c r="C353" s="297">
        <v>4380.183</v>
      </c>
      <c r="D353" s="292">
        <v>1.2398148148148146E-2</v>
      </c>
      <c r="E353" s="202">
        <v>138</v>
      </c>
      <c r="F353" s="202">
        <v>138</v>
      </c>
      <c r="G353" s="202">
        <v>-4000</v>
      </c>
      <c r="H353" s="202">
        <v>-4000</v>
      </c>
      <c r="I353" s="202">
        <v>-4000</v>
      </c>
      <c r="J353" s="202">
        <v>-4000</v>
      </c>
      <c r="K353" s="146">
        <v>135.65</v>
      </c>
      <c r="L353" s="146">
        <v>142.69999999999999</v>
      </c>
      <c r="M353" s="146">
        <v>156.80000000000001</v>
      </c>
      <c r="N353" s="146">
        <v>163.85</v>
      </c>
      <c r="O353" s="146">
        <v>177.95</v>
      </c>
      <c r="P353" s="292">
        <v>1.4067366898148149E-3</v>
      </c>
      <c r="Q353" s="202">
        <f>IF($P$5=1,DataSheet!G352,"")</f>
        <v>19</v>
      </c>
      <c r="R353" s="290">
        <f>IF($P$5=1,DataSheet!E352,"")</f>
        <v>194.93430000000001</v>
      </c>
    </row>
    <row r="354" spans="2:18">
      <c r="B354" s="202">
        <v>138</v>
      </c>
      <c r="C354" s="297">
        <v>4392.8909999999996</v>
      </c>
      <c r="D354" s="292">
        <v>1.2434039351851854E-2</v>
      </c>
      <c r="E354" s="202">
        <v>138</v>
      </c>
      <c r="F354" s="202">
        <v>138</v>
      </c>
      <c r="G354" s="202">
        <v>-4000</v>
      </c>
      <c r="H354" s="202">
        <v>-4000</v>
      </c>
      <c r="I354" s="202">
        <v>-4000</v>
      </c>
      <c r="J354" s="202">
        <v>-4000</v>
      </c>
      <c r="K354" s="146">
        <v>135.65</v>
      </c>
      <c r="L354" s="146">
        <v>142.69999999999999</v>
      </c>
      <c r="M354" s="146">
        <v>156.80000000000001</v>
      </c>
      <c r="N354" s="146">
        <v>163.85</v>
      </c>
      <c r="O354" s="146">
        <v>177.95</v>
      </c>
      <c r="P354" s="292">
        <v>1.4132008101851853E-3</v>
      </c>
      <c r="Q354" s="202">
        <f>IF($P$5=1,DataSheet!G353,"")</f>
        <v>19</v>
      </c>
      <c r="R354" s="290">
        <f>IF($P$5=1,DataSheet!E353,"")</f>
        <v>192.27170000000001</v>
      </c>
    </row>
    <row r="355" spans="2:18">
      <c r="B355" s="202">
        <v>138</v>
      </c>
      <c r="C355" s="297">
        <v>4405.6120000000001</v>
      </c>
      <c r="D355" s="292">
        <v>1.2469895833333333E-2</v>
      </c>
      <c r="E355" s="202">
        <v>138</v>
      </c>
      <c r="F355" s="202">
        <v>138</v>
      </c>
      <c r="G355" s="202">
        <v>-4000</v>
      </c>
      <c r="H355" s="202">
        <v>-4000</v>
      </c>
      <c r="I355" s="202">
        <v>-4000</v>
      </c>
      <c r="J355" s="202">
        <v>-4000</v>
      </c>
      <c r="K355" s="146">
        <v>135.65</v>
      </c>
      <c r="L355" s="146">
        <v>142.69999999999999</v>
      </c>
      <c r="M355" s="146">
        <v>156.80000000000001</v>
      </c>
      <c r="N355" s="146">
        <v>163.85</v>
      </c>
      <c r="O355" s="146">
        <v>177.95</v>
      </c>
      <c r="P355" s="292">
        <v>1.4093993055555554E-3</v>
      </c>
      <c r="Q355" s="202">
        <f>IF($P$5=1,DataSheet!G354,"")</f>
        <v>19</v>
      </c>
      <c r="R355" s="290">
        <f>IF($P$5=1,DataSheet!E354,"")</f>
        <v>193.83160000000001</v>
      </c>
    </row>
    <row r="356" spans="2:18">
      <c r="B356" s="202">
        <v>137</v>
      </c>
      <c r="C356" s="297">
        <v>4418.3239999999996</v>
      </c>
      <c r="D356" s="292">
        <v>1.2505752314814815E-2</v>
      </c>
      <c r="E356" s="202">
        <v>137</v>
      </c>
      <c r="F356" s="202">
        <v>137</v>
      </c>
      <c r="G356" s="202">
        <v>-4000</v>
      </c>
      <c r="H356" s="202">
        <v>-4000</v>
      </c>
      <c r="I356" s="202">
        <v>-4000</v>
      </c>
      <c r="J356" s="202">
        <v>-4000</v>
      </c>
      <c r="K356" s="146">
        <v>135.65</v>
      </c>
      <c r="L356" s="146">
        <v>142.69999999999999</v>
      </c>
      <c r="M356" s="146">
        <v>156.80000000000001</v>
      </c>
      <c r="N356" s="146">
        <v>163.85</v>
      </c>
      <c r="O356" s="146">
        <v>177.95</v>
      </c>
      <c r="P356" s="292">
        <v>1.4102048611111112E-3</v>
      </c>
      <c r="Q356" s="202">
        <f>IF($P$5=1,DataSheet!G355,"")</f>
        <v>19</v>
      </c>
      <c r="R356" s="290">
        <f>IF($P$5=1,DataSheet!E355,"")</f>
        <v>193.49959999999999</v>
      </c>
    </row>
    <row r="357" spans="2:18">
      <c r="B357" s="202">
        <v>137</v>
      </c>
      <c r="C357" s="297">
        <v>4431.04</v>
      </c>
      <c r="D357" s="292">
        <v>1.2541562500000001E-2</v>
      </c>
      <c r="E357" s="202">
        <v>137</v>
      </c>
      <c r="F357" s="202">
        <v>137</v>
      </c>
      <c r="G357" s="202">
        <v>-4000</v>
      </c>
      <c r="H357" s="202">
        <v>-4000</v>
      </c>
      <c r="I357" s="202">
        <v>-4000</v>
      </c>
      <c r="J357" s="202">
        <v>-4000</v>
      </c>
      <c r="K357" s="146">
        <v>135.65</v>
      </c>
      <c r="L357" s="146">
        <v>142.69999999999999</v>
      </c>
      <c r="M357" s="146">
        <v>156.80000000000001</v>
      </c>
      <c r="N357" s="146">
        <v>163.85</v>
      </c>
      <c r="O357" s="146">
        <v>177.95</v>
      </c>
      <c r="P357" s="292">
        <v>1.4094126157407408E-3</v>
      </c>
      <c r="Q357" s="202">
        <f>IF($P$5=1,DataSheet!G356,"")</f>
        <v>19</v>
      </c>
      <c r="R357" s="290">
        <f>IF($P$5=1,DataSheet!E356,"")</f>
        <v>193.8261</v>
      </c>
    </row>
    <row r="358" spans="2:18">
      <c r="B358" s="202">
        <v>137</v>
      </c>
      <c r="C358" s="297">
        <v>4443.8289999999997</v>
      </c>
      <c r="D358" s="292">
        <v>1.2577395833333333E-2</v>
      </c>
      <c r="E358" s="202">
        <v>137</v>
      </c>
      <c r="F358" s="202">
        <v>137</v>
      </c>
      <c r="G358" s="202">
        <v>-4000</v>
      </c>
      <c r="H358" s="202">
        <v>-4000</v>
      </c>
      <c r="I358" s="202">
        <v>-4000</v>
      </c>
      <c r="J358" s="202">
        <v>-4000</v>
      </c>
      <c r="K358" s="146">
        <v>135.65</v>
      </c>
      <c r="L358" s="146">
        <v>142.69999999999999</v>
      </c>
      <c r="M358" s="146">
        <v>156.80000000000001</v>
      </c>
      <c r="N358" s="146">
        <v>163.85</v>
      </c>
      <c r="O358" s="146">
        <v>177.95</v>
      </c>
      <c r="P358" s="292">
        <v>1.4047326388888887E-3</v>
      </c>
      <c r="Q358" s="202">
        <f>IF($P$5=1,DataSheet!G357,"")</f>
        <v>20</v>
      </c>
      <c r="R358" s="290">
        <f>IF($P$5=1,DataSheet!E357,"")</f>
        <v>195.76990000000001</v>
      </c>
    </row>
    <row r="359" spans="2:18">
      <c r="B359" s="202">
        <v>137</v>
      </c>
      <c r="C359" s="297">
        <v>4456.625</v>
      </c>
      <c r="D359" s="292">
        <v>1.26134375E-2</v>
      </c>
      <c r="E359" s="202">
        <v>137</v>
      </c>
      <c r="F359" s="202">
        <v>137</v>
      </c>
      <c r="G359" s="202">
        <v>-4000</v>
      </c>
      <c r="H359" s="202">
        <v>-4000</v>
      </c>
      <c r="I359" s="202">
        <v>-4000</v>
      </c>
      <c r="J359" s="202">
        <v>-4000</v>
      </c>
      <c r="K359" s="146">
        <v>135.65</v>
      </c>
      <c r="L359" s="146">
        <v>142.69999999999999</v>
      </c>
      <c r="M359" s="146">
        <v>156.80000000000001</v>
      </c>
      <c r="N359" s="146">
        <v>163.85</v>
      </c>
      <c r="O359" s="146">
        <v>177.95</v>
      </c>
      <c r="P359" s="292">
        <v>1.4079791666666665E-3</v>
      </c>
      <c r="Q359" s="202">
        <f>IF($P$5=1,DataSheet!G358,"")</f>
        <v>19</v>
      </c>
      <c r="R359" s="290">
        <f>IF($P$5=1,DataSheet!E358,"")</f>
        <v>194.4187</v>
      </c>
    </row>
    <row r="360" spans="2:18">
      <c r="B360" s="202">
        <v>137</v>
      </c>
      <c r="C360" s="297">
        <v>4469.3549999999996</v>
      </c>
      <c r="D360" s="292">
        <v>1.2649247685185187E-2</v>
      </c>
      <c r="E360" s="202">
        <v>137</v>
      </c>
      <c r="F360" s="202">
        <v>137</v>
      </c>
      <c r="G360" s="202">
        <v>-4000</v>
      </c>
      <c r="H360" s="202">
        <v>-4000</v>
      </c>
      <c r="I360" s="202">
        <v>-4000</v>
      </c>
      <c r="J360" s="202">
        <v>-4000</v>
      </c>
      <c r="K360" s="146">
        <v>135.65</v>
      </c>
      <c r="L360" s="146">
        <v>142.69999999999999</v>
      </c>
      <c r="M360" s="146">
        <v>156.80000000000001</v>
      </c>
      <c r="N360" s="146">
        <v>163.85</v>
      </c>
      <c r="O360" s="146">
        <v>177.95</v>
      </c>
      <c r="P360" s="292">
        <v>1.4063813657407408E-3</v>
      </c>
      <c r="Q360" s="202">
        <f>IF($P$5=1,DataSheet!G359,"")</f>
        <v>19</v>
      </c>
      <c r="R360" s="290">
        <f>IF($P$5=1,DataSheet!E359,"")</f>
        <v>195.0821</v>
      </c>
    </row>
    <row r="361" spans="2:18">
      <c r="B361" s="202">
        <v>137</v>
      </c>
      <c r="C361" s="297">
        <v>4481.6229999999996</v>
      </c>
      <c r="D361" s="292">
        <v>1.2684016203703704E-2</v>
      </c>
      <c r="E361" s="202">
        <v>137</v>
      </c>
      <c r="F361" s="202">
        <v>137</v>
      </c>
      <c r="G361" s="202">
        <v>-4000</v>
      </c>
      <c r="H361" s="202">
        <v>-4000</v>
      </c>
      <c r="I361" s="202">
        <v>-4000</v>
      </c>
      <c r="J361" s="202">
        <v>-4000</v>
      </c>
      <c r="K361" s="146">
        <v>135.65</v>
      </c>
      <c r="L361" s="146">
        <v>142.69999999999999</v>
      </c>
      <c r="M361" s="146">
        <v>156.80000000000001</v>
      </c>
      <c r="N361" s="146">
        <v>163.85</v>
      </c>
      <c r="O361" s="146">
        <v>177.95</v>
      </c>
      <c r="P361" s="292">
        <v>1.4108969907407406E-3</v>
      </c>
      <c r="Q361" s="202">
        <f>IF($P$5=1,DataSheet!G360,"")</f>
        <v>19</v>
      </c>
      <c r="R361" s="290">
        <f>IF($P$5=1,DataSheet!E360,"")</f>
        <v>193.21510000000001</v>
      </c>
    </row>
    <row r="362" spans="2:18">
      <c r="B362" s="202">
        <v>137</v>
      </c>
      <c r="C362" s="297">
        <v>4494.817</v>
      </c>
      <c r="D362" s="292">
        <v>1.2721018518518519E-2</v>
      </c>
      <c r="E362" s="202">
        <v>137</v>
      </c>
      <c r="F362" s="202">
        <v>137</v>
      </c>
      <c r="G362" s="202">
        <v>-4000</v>
      </c>
      <c r="H362" s="202">
        <v>-4000</v>
      </c>
      <c r="I362" s="202">
        <v>-4000</v>
      </c>
      <c r="J362" s="202">
        <v>-4000</v>
      </c>
      <c r="K362" s="146">
        <v>135.65</v>
      </c>
      <c r="L362" s="146">
        <v>142.69999999999999</v>
      </c>
      <c r="M362" s="146">
        <v>156.80000000000001</v>
      </c>
      <c r="N362" s="146">
        <v>163.85</v>
      </c>
      <c r="O362" s="146">
        <v>177.95</v>
      </c>
      <c r="P362" s="292">
        <v>1.4088715277777778E-3</v>
      </c>
      <c r="Q362" s="202">
        <f>IF($P$5=1,DataSheet!G361,"")</f>
        <v>19</v>
      </c>
      <c r="R362" s="290">
        <f>IF($P$5=1,DataSheet!E361,"")</f>
        <v>194.0497</v>
      </c>
    </row>
    <row r="363" spans="2:18">
      <c r="B363" s="202">
        <v>138</v>
      </c>
      <c r="C363" s="297">
        <v>4507.4579999999996</v>
      </c>
      <c r="D363" s="292">
        <v>1.2756805555555556E-2</v>
      </c>
      <c r="E363" s="202">
        <v>138</v>
      </c>
      <c r="F363" s="202">
        <v>138</v>
      </c>
      <c r="G363" s="202">
        <v>-4000</v>
      </c>
      <c r="H363" s="202">
        <v>-4000</v>
      </c>
      <c r="I363" s="202">
        <v>-4000</v>
      </c>
      <c r="J363" s="202">
        <v>-4000</v>
      </c>
      <c r="K363" s="146">
        <v>135.65</v>
      </c>
      <c r="L363" s="146">
        <v>142.69999999999999</v>
      </c>
      <c r="M363" s="146">
        <v>156.80000000000001</v>
      </c>
      <c r="N363" s="146">
        <v>163.85</v>
      </c>
      <c r="O363" s="146">
        <v>177.95</v>
      </c>
      <c r="P363" s="292">
        <v>1.4132916666666669E-3</v>
      </c>
      <c r="Q363" s="202">
        <f>IF($P$5=1,DataSheet!G362,"")</f>
        <v>19</v>
      </c>
      <c r="R363" s="290">
        <f>IF($P$5=1,DataSheet!E362,"")</f>
        <v>192.2346</v>
      </c>
    </row>
    <row r="364" spans="2:18">
      <c r="B364" s="202">
        <v>138</v>
      </c>
      <c r="C364" s="297">
        <v>4520.098</v>
      </c>
      <c r="D364" s="292">
        <v>1.2792650462962962E-2</v>
      </c>
      <c r="E364" s="202">
        <v>138</v>
      </c>
      <c r="F364" s="202">
        <v>138</v>
      </c>
      <c r="G364" s="202">
        <v>-4000</v>
      </c>
      <c r="H364" s="202">
        <v>-4000</v>
      </c>
      <c r="I364" s="202">
        <v>-4000</v>
      </c>
      <c r="J364" s="202">
        <v>-4000</v>
      </c>
      <c r="K364" s="146">
        <v>135.65</v>
      </c>
      <c r="L364" s="146">
        <v>142.69999999999999</v>
      </c>
      <c r="M364" s="146">
        <v>156.80000000000001</v>
      </c>
      <c r="N364" s="146">
        <v>163.85</v>
      </c>
      <c r="O364" s="146">
        <v>177.95</v>
      </c>
      <c r="P364" s="292">
        <v>1.4155769675925926E-3</v>
      </c>
      <c r="Q364" s="202">
        <f>IF($P$5=1,DataSheet!G363,"")</f>
        <v>19</v>
      </c>
      <c r="R364" s="290">
        <f>IF($P$5=1,DataSheet!E363,"")</f>
        <v>191.30510000000001</v>
      </c>
    </row>
    <row r="365" spans="2:18">
      <c r="B365" s="202">
        <v>138</v>
      </c>
      <c r="C365" s="297">
        <v>4532.893</v>
      </c>
      <c r="D365" s="292">
        <v>1.2828680555555555E-2</v>
      </c>
      <c r="E365" s="202">
        <v>138</v>
      </c>
      <c r="F365" s="202">
        <v>138</v>
      </c>
      <c r="G365" s="202">
        <v>-4000</v>
      </c>
      <c r="H365" s="202">
        <v>-4000</v>
      </c>
      <c r="I365" s="202">
        <v>-4000</v>
      </c>
      <c r="J365" s="202">
        <v>-4000</v>
      </c>
      <c r="K365" s="146">
        <v>135.65</v>
      </c>
      <c r="L365" s="146">
        <v>142.69999999999999</v>
      </c>
      <c r="M365" s="146">
        <v>156.80000000000001</v>
      </c>
      <c r="N365" s="146">
        <v>163.85</v>
      </c>
      <c r="O365" s="146">
        <v>177.95</v>
      </c>
      <c r="P365" s="292">
        <v>1.4105034722222225E-3</v>
      </c>
      <c r="Q365" s="202">
        <f>IF($P$5=1,DataSheet!G364,"")</f>
        <v>19</v>
      </c>
      <c r="R365" s="290">
        <f>IF($P$5=1,DataSheet!E364,"")</f>
        <v>193.3768</v>
      </c>
    </row>
    <row r="366" spans="2:18">
      <c r="B366" s="202">
        <v>138</v>
      </c>
      <c r="C366" s="297">
        <v>4545.5349999999999</v>
      </c>
      <c r="D366" s="292">
        <v>1.2864374999999999E-2</v>
      </c>
      <c r="E366" s="202">
        <v>138</v>
      </c>
      <c r="F366" s="202">
        <v>138</v>
      </c>
      <c r="G366" s="202">
        <v>-4000</v>
      </c>
      <c r="H366" s="202">
        <v>-4000</v>
      </c>
      <c r="I366" s="202">
        <v>-4000</v>
      </c>
      <c r="J366" s="202">
        <v>-4000</v>
      </c>
      <c r="K366" s="146">
        <v>135.65</v>
      </c>
      <c r="L366" s="146">
        <v>142.69999999999999</v>
      </c>
      <c r="M366" s="146">
        <v>156.80000000000001</v>
      </c>
      <c r="N366" s="146">
        <v>163.85</v>
      </c>
      <c r="O366" s="146">
        <v>177.95</v>
      </c>
      <c r="P366" s="292">
        <v>1.4092876157407407E-3</v>
      </c>
      <c r="Q366" s="202">
        <f>IF($P$5=1,DataSheet!G365,"")</f>
        <v>19</v>
      </c>
      <c r="R366" s="290">
        <f>IF($P$5=1,DataSheet!E365,"")</f>
        <v>193.87780000000001</v>
      </c>
    </row>
    <row r="367" spans="2:18">
      <c r="B367" s="202">
        <v>138</v>
      </c>
      <c r="C367" s="297">
        <v>4558.2629999999999</v>
      </c>
      <c r="D367" s="292">
        <v>1.2900266203703702E-2</v>
      </c>
      <c r="E367" s="202">
        <v>138</v>
      </c>
      <c r="F367" s="202">
        <v>138</v>
      </c>
      <c r="G367" s="202">
        <v>-4000</v>
      </c>
      <c r="H367" s="202">
        <v>-4000</v>
      </c>
      <c r="I367" s="202">
        <v>-4000</v>
      </c>
      <c r="J367" s="202">
        <v>-4000</v>
      </c>
      <c r="K367" s="146">
        <v>135.65</v>
      </c>
      <c r="L367" s="146">
        <v>142.69999999999999</v>
      </c>
      <c r="M367" s="146">
        <v>156.80000000000001</v>
      </c>
      <c r="N367" s="146">
        <v>163.85</v>
      </c>
      <c r="O367" s="146">
        <v>177.95</v>
      </c>
      <c r="P367" s="292">
        <v>1.4087089120370371E-3</v>
      </c>
      <c r="Q367" s="202">
        <f>IF($P$5=1,DataSheet!G366,"")</f>
        <v>19</v>
      </c>
      <c r="R367" s="290">
        <f>IF($P$5=1,DataSheet!E366,"")</f>
        <v>194.11670000000001</v>
      </c>
    </row>
    <row r="368" spans="2:18">
      <c r="B368" s="202">
        <v>138</v>
      </c>
      <c r="C368" s="297">
        <v>4571.3729999999996</v>
      </c>
      <c r="D368" s="292">
        <v>1.2937326388888891E-2</v>
      </c>
      <c r="E368" s="202">
        <v>138</v>
      </c>
      <c r="F368" s="202">
        <v>138</v>
      </c>
      <c r="G368" s="202">
        <v>-4000</v>
      </c>
      <c r="H368" s="202">
        <v>-4000</v>
      </c>
      <c r="I368" s="202">
        <v>-4000</v>
      </c>
      <c r="J368" s="202">
        <v>-4000</v>
      </c>
      <c r="K368" s="146">
        <v>135.65</v>
      </c>
      <c r="L368" s="146">
        <v>142.69999999999999</v>
      </c>
      <c r="M368" s="146">
        <v>156.80000000000001</v>
      </c>
      <c r="N368" s="146">
        <v>163.85</v>
      </c>
      <c r="O368" s="146">
        <v>177.95</v>
      </c>
      <c r="P368" s="292">
        <v>1.4131163194444445E-3</v>
      </c>
      <c r="Q368" s="202">
        <f>IF($P$5=1,DataSheet!G367,"")</f>
        <v>19</v>
      </c>
      <c r="R368" s="290">
        <f>IF($P$5=1,DataSheet!E367,"")</f>
        <v>192.30619999999999</v>
      </c>
    </row>
    <row r="369" spans="2:18">
      <c r="B369" s="202">
        <v>138</v>
      </c>
      <c r="C369" s="297">
        <v>4584.4040000000005</v>
      </c>
      <c r="D369" s="292">
        <v>1.2974328703703705E-2</v>
      </c>
      <c r="E369" s="202">
        <v>138</v>
      </c>
      <c r="F369" s="202">
        <v>138</v>
      </c>
      <c r="G369" s="202">
        <v>-4000</v>
      </c>
      <c r="H369" s="202">
        <v>-4000</v>
      </c>
      <c r="I369" s="202">
        <v>-4000</v>
      </c>
      <c r="J369" s="202">
        <v>-4000</v>
      </c>
      <c r="K369" s="146">
        <v>135.65</v>
      </c>
      <c r="L369" s="146">
        <v>142.69999999999999</v>
      </c>
      <c r="M369" s="146">
        <v>156.80000000000001</v>
      </c>
      <c r="N369" s="146">
        <v>163.85</v>
      </c>
      <c r="O369" s="146">
        <v>177.95</v>
      </c>
      <c r="P369" s="292">
        <v>1.4234623842592593E-3</v>
      </c>
      <c r="Q369" s="202">
        <f>IF($P$5=1,DataSheet!G368,"")</f>
        <v>19</v>
      </c>
      <c r="R369" s="290">
        <f>IF($P$5=1,DataSheet!E368,"")</f>
        <v>188.14330000000001</v>
      </c>
    </row>
    <row r="370" spans="2:18">
      <c r="B370" s="202">
        <v>138</v>
      </c>
      <c r="C370" s="297">
        <v>4597.12</v>
      </c>
      <c r="D370" s="292">
        <v>1.3010358796296298E-2</v>
      </c>
      <c r="E370" s="202">
        <v>138</v>
      </c>
      <c r="F370" s="202">
        <v>138</v>
      </c>
      <c r="G370" s="202">
        <v>-4000</v>
      </c>
      <c r="H370" s="202">
        <v>-4000</v>
      </c>
      <c r="I370" s="202">
        <v>-4000</v>
      </c>
      <c r="J370" s="202">
        <v>-4000</v>
      </c>
      <c r="K370" s="146">
        <v>135.65</v>
      </c>
      <c r="L370" s="146">
        <v>142.69999999999999</v>
      </c>
      <c r="M370" s="146">
        <v>156.80000000000001</v>
      </c>
      <c r="N370" s="146">
        <v>163.85</v>
      </c>
      <c r="O370" s="146">
        <v>177.95</v>
      </c>
      <c r="P370" s="292">
        <v>1.4160040509259258E-3</v>
      </c>
      <c r="Q370" s="202">
        <f>IF($P$5=1,DataSheet!G369,"")</f>
        <v>19</v>
      </c>
      <c r="R370" s="290">
        <f>IF($P$5=1,DataSheet!E369,"")</f>
        <v>191.1319</v>
      </c>
    </row>
    <row r="371" spans="2:18">
      <c r="B371" s="202">
        <v>138</v>
      </c>
      <c r="C371" s="297">
        <v>4610.201</v>
      </c>
      <c r="D371" s="292">
        <v>1.3047337962962964E-2</v>
      </c>
      <c r="E371" s="202">
        <v>138</v>
      </c>
      <c r="F371" s="202">
        <v>138</v>
      </c>
      <c r="G371" s="202">
        <v>-4000</v>
      </c>
      <c r="H371" s="202">
        <v>-4000</v>
      </c>
      <c r="I371" s="202">
        <v>-4000</v>
      </c>
      <c r="J371" s="202">
        <v>-4000</v>
      </c>
      <c r="K371" s="146">
        <v>135.65</v>
      </c>
      <c r="L371" s="146">
        <v>142.69999999999999</v>
      </c>
      <c r="M371" s="146">
        <v>156.80000000000001</v>
      </c>
      <c r="N371" s="146">
        <v>163.85</v>
      </c>
      <c r="O371" s="146">
        <v>177.95</v>
      </c>
      <c r="P371" s="292">
        <v>1.413003472222222E-3</v>
      </c>
      <c r="Q371" s="202">
        <f>IF($P$5=1,DataSheet!G370,"")</f>
        <v>19</v>
      </c>
      <c r="R371" s="290">
        <f>IF($P$5=1,DataSheet!E370,"")</f>
        <v>192.35220000000001</v>
      </c>
    </row>
    <row r="372" spans="2:18">
      <c r="B372" s="202">
        <v>138</v>
      </c>
      <c r="C372" s="297">
        <v>4622.8389999999999</v>
      </c>
      <c r="D372" s="292">
        <v>1.3083055555555556E-2</v>
      </c>
      <c r="E372" s="202">
        <v>138</v>
      </c>
      <c r="F372" s="202">
        <v>138</v>
      </c>
      <c r="G372" s="202">
        <v>-4000</v>
      </c>
      <c r="H372" s="202">
        <v>-4000</v>
      </c>
      <c r="I372" s="202">
        <v>-4000</v>
      </c>
      <c r="J372" s="202">
        <v>-4000</v>
      </c>
      <c r="K372" s="146">
        <v>135.65</v>
      </c>
      <c r="L372" s="146">
        <v>142.69999999999999</v>
      </c>
      <c r="M372" s="146">
        <v>156.80000000000001</v>
      </c>
      <c r="N372" s="146">
        <v>163.85</v>
      </c>
      <c r="O372" s="146">
        <v>177.95</v>
      </c>
      <c r="P372" s="292">
        <v>1.4110017361111114E-3</v>
      </c>
      <c r="Q372" s="202">
        <f>IF($P$5=1,DataSheet!G371,"")</f>
        <v>19</v>
      </c>
      <c r="R372" s="290">
        <f>IF($P$5=1,DataSheet!E371,"")</f>
        <v>193.1721</v>
      </c>
    </row>
    <row r="373" spans="2:18">
      <c r="B373" s="202">
        <v>138</v>
      </c>
      <c r="C373" s="297">
        <v>4635.6419999999998</v>
      </c>
      <c r="D373" s="292">
        <v>1.3119050925925925E-2</v>
      </c>
      <c r="E373" s="202">
        <v>138</v>
      </c>
      <c r="F373" s="202">
        <v>138</v>
      </c>
      <c r="G373" s="202">
        <v>-4000</v>
      </c>
      <c r="H373" s="202">
        <v>-4000</v>
      </c>
      <c r="I373" s="202">
        <v>-4000</v>
      </c>
      <c r="J373" s="202">
        <v>-4000</v>
      </c>
      <c r="K373" s="146">
        <v>135.65</v>
      </c>
      <c r="L373" s="146">
        <v>142.69999999999999</v>
      </c>
      <c r="M373" s="146">
        <v>156.80000000000001</v>
      </c>
      <c r="N373" s="146">
        <v>163.85</v>
      </c>
      <c r="O373" s="146">
        <v>177.95</v>
      </c>
      <c r="P373" s="292">
        <v>1.4067222222222222E-3</v>
      </c>
      <c r="Q373" s="202">
        <f>IF($P$5=1,DataSheet!G372,"")</f>
        <v>19</v>
      </c>
      <c r="R373" s="290">
        <f>IF($P$5=1,DataSheet!E372,"")</f>
        <v>194.94040000000001</v>
      </c>
    </row>
    <row r="374" spans="2:18">
      <c r="B374" s="202">
        <v>138</v>
      </c>
      <c r="C374" s="297">
        <v>4648.817</v>
      </c>
      <c r="D374" s="292">
        <v>1.3156134259259258E-2</v>
      </c>
      <c r="E374" s="202">
        <v>138</v>
      </c>
      <c r="F374" s="202">
        <v>138</v>
      </c>
      <c r="G374" s="202">
        <v>-4000</v>
      </c>
      <c r="H374" s="202">
        <v>-4000</v>
      </c>
      <c r="I374" s="202">
        <v>-4000</v>
      </c>
      <c r="J374" s="202">
        <v>-4000</v>
      </c>
      <c r="K374" s="146">
        <v>135.65</v>
      </c>
      <c r="L374" s="146">
        <v>142.69999999999999</v>
      </c>
      <c r="M374" s="146">
        <v>156.80000000000001</v>
      </c>
      <c r="N374" s="146">
        <v>163.85</v>
      </c>
      <c r="O374" s="146">
        <v>177.95</v>
      </c>
      <c r="P374" s="292">
        <v>1.4095752314814815E-3</v>
      </c>
      <c r="Q374" s="202">
        <f>IF($P$5=1,DataSheet!G373,"")</f>
        <v>19</v>
      </c>
      <c r="R374" s="290">
        <f>IF($P$5=1,DataSheet!E373,"")</f>
        <v>193.75899999999999</v>
      </c>
    </row>
    <row r="375" spans="2:18">
      <c r="B375" s="202">
        <v>138</v>
      </c>
      <c r="C375" s="297">
        <v>4661.4629999999997</v>
      </c>
      <c r="D375" s="292">
        <v>1.3192002314814814E-2</v>
      </c>
      <c r="E375" s="202">
        <v>138</v>
      </c>
      <c r="F375" s="202">
        <v>138</v>
      </c>
      <c r="G375" s="202">
        <v>-4000</v>
      </c>
      <c r="H375" s="202">
        <v>-4000</v>
      </c>
      <c r="I375" s="202">
        <v>-4000</v>
      </c>
      <c r="J375" s="202">
        <v>-4000</v>
      </c>
      <c r="K375" s="146">
        <v>135.65</v>
      </c>
      <c r="L375" s="146">
        <v>142.69999999999999</v>
      </c>
      <c r="M375" s="146">
        <v>156.80000000000001</v>
      </c>
      <c r="N375" s="146">
        <v>163.85</v>
      </c>
      <c r="O375" s="146">
        <v>177.95</v>
      </c>
      <c r="P375" s="292">
        <v>1.4158703703703703E-3</v>
      </c>
      <c r="Q375" s="202">
        <f>IF($P$5=1,DataSheet!G374,"")</f>
        <v>19</v>
      </c>
      <c r="R375" s="290">
        <f>IF($P$5=1,DataSheet!E374,"")</f>
        <v>191.18610000000001</v>
      </c>
    </row>
    <row r="376" spans="2:18">
      <c r="B376" s="202">
        <v>138</v>
      </c>
      <c r="C376" s="297">
        <v>4674.5720000000001</v>
      </c>
      <c r="D376" s="292">
        <v>1.3229074074074074E-2</v>
      </c>
      <c r="E376" s="202">
        <v>138</v>
      </c>
      <c r="F376" s="202">
        <v>138</v>
      </c>
      <c r="G376" s="202">
        <v>-4000</v>
      </c>
      <c r="H376" s="202">
        <v>-4000</v>
      </c>
      <c r="I376" s="202">
        <v>-4000</v>
      </c>
      <c r="J376" s="202">
        <v>-4000</v>
      </c>
      <c r="K376" s="146">
        <v>135.65</v>
      </c>
      <c r="L376" s="146">
        <v>142.69999999999999</v>
      </c>
      <c r="M376" s="146">
        <v>156.80000000000001</v>
      </c>
      <c r="N376" s="146">
        <v>163.85</v>
      </c>
      <c r="O376" s="146">
        <v>177.95</v>
      </c>
      <c r="P376" s="292">
        <v>1.4163153935185186E-3</v>
      </c>
      <c r="Q376" s="202">
        <f>IF($P$5=1,DataSheet!G375,"")</f>
        <v>19</v>
      </c>
      <c r="R376" s="290">
        <f>IF($P$5=1,DataSheet!E375,"")</f>
        <v>191.006</v>
      </c>
    </row>
    <row r="377" spans="2:18">
      <c r="B377" s="202">
        <v>138</v>
      </c>
      <c r="C377" s="297">
        <v>4687.1400000000003</v>
      </c>
      <c r="D377" s="292">
        <v>1.3264884259259259E-2</v>
      </c>
      <c r="E377" s="202">
        <v>138</v>
      </c>
      <c r="F377" s="202">
        <v>138</v>
      </c>
      <c r="G377" s="202">
        <v>-4000</v>
      </c>
      <c r="H377" s="202">
        <v>-4000</v>
      </c>
      <c r="I377" s="202">
        <v>-4000</v>
      </c>
      <c r="J377" s="202">
        <v>-4000</v>
      </c>
      <c r="K377" s="146">
        <v>135.65</v>
      </c>
      <c r="L377" s="146">
        <v>142.69999999999999</v>
      </c>
      <c r="M377" s="146">
        <v>156.80000000000001</v>
      </c>
      <c r="N377" s="146">
        <v>163.85</v>
      </c>
      <c r="O377" s="146">
        <v>177.95</v>
      </c>
      <c r="P377" s="292">
        <v>1.4209866898148148E-3</v>
      </c>
      <c r="Q377" s="202">
        <f>IF($P$5=1,DataSheet!G376,"")</f>
        <v>19</v>
      </c>
      <c r="R377" s="290">
        <f>IF($P$5=1,DataSheet!E376,"")</f>
        <v>189.1283</v>
      </c>
    </row>
    <row r="378" spans="2:18">
      <c r="B378" s="202">
        <v>138</v>
      </c>
      <c r="C378" s="297">
        <v>4699.7809999999999</v>
      </c>
      <c r="D378" s="292">
        <v>1.3300810185185185E-2</v>
      </c>
      <c r="E378" s="202">
        <v>138</v>
      </c>
      <c r="F378" s="202">
        <v>138</v>
      </c>
      <c r="G378" s="202">
        <v>-4000</v>
      </c>
      <c r="H378" s="202">
        <v>-4000</v>
      </c>
      <c r="I378" s="202">
        <v>-4000</v>
      </c>
      <c r="J378" s="202">
        <v>-4000</v>
      </c>
      <c r="K378" s="146">
        <v>135.65</v>
      </c>
      <c r="L378" s="146">
        <v>142.69999999999999</v>
      </c>
      <c r="M378" s="146">
        <v>156.80000000000001</v>
      </c>
      <c r="N378" s="146">
        <v>163.85</v>
      </c>
      <c r="O378" s="146">
        <v>177.95</v>
      </c>
      <c r="P378" s="292">
        <v>1.4197343749999998E-3</v>
      </c>
      <c r="Q378" s="202">
        <f>IF($P$5=1,DataSheet!G377,"")</f>
        <v>19</v>
      </c>
      <c r="R378" s="290">
        <f>IF($P$5=1,DataSheet!E377,"")</f>
        <v>189.6294</v>
      </c>
    </row>
    <row r="379" spans="2:18">
      <c r="B379" s="202">
        <v>138</v>
      </c>
      <c r="C379" s="297">
        <v>4712.6610000000001</v>
      </c>
      <c r="D379" s="292">
        <v>1.3336550925925927E-2</v>
      </c>
      <c r="E379" s="202">
        <v>138</v>
      </c>
      <c r="F379" s="202">
        <v>138</v>
      </c>
      <c r="G379" s="202">
        <v>-4000</v>
      </c>
      <c r="H379" s="202">
        <v>-4000</v>
      </c>
      <c r="I379" s="202">
        <v>-4000</v>
      </c>
      <c r="J379" s="202">
        <v>-4000</v>
      </c>
      <c r="K379" s="146">
        <v>135.65</v>
      </c>
      <c r="L379" s="146">
        <v>142.69999999999999</v>
      </c>
      <c r="M379" s="146">
        <v>156.80000000000001</v>
      </c>
      <c r="N379" s="146">
        <v>163.85</v>
      </c>
      <c r="O379" s="146">
        <v>177.95</v>
      </c>
      <c r="P379" s="292">
        <v>1.3885156249999998E-3</v>
      </c>
      <c r="Q379" s="202">
        <f>IF($P$5=1,DataSheet!G378,"")</f>
        <v>20</v>
      </c>
      <c r="R379" s="290">
        <f>IF($P$5=1,DataSheet!E378,"")</f>
        <v>202.7097</v>
      </c>
    </row>
    <row r="380" spans="2:18">
      <c r="B380" s="202">
        <v>138</v>
      </c>
      <c r="C380" s="297">
        <v>4725.9340000000002</v>
      </c>
      <c r="D380" s="292">
        <v>1.3373564814814816E-2</v>
      </c>
      <c r="E380" s="202">
        <v>138</v>
      </c>
      <c r="F380" s="202">
        <v>138</v>
      </c>
      <c r="G380" s="202">
        <v>-4000</v>
      </c>
      <c r="H380" s="202">
        <v>-4000</v>
      </c>
      <c r="I380" s="202">
        <v>-4000</v>
      </c>
      <c r="J380" s="202">
        <v>-4000</v>
      </c>
      <c r="K380" s="146">
        <v>135.65</v>
      </c>
      <c r="L380" s="146">
        <v>142.69999999999999</v>
      </c>
      <c r="M380" s="146">
        <v>156.80000000000001</v>
      </c>
      <c r="N380" s="146">
        <v>163.85</v>
      </c>
      <c r="O380" s="146">
        <v>177.95</v>
      </c>
      <c r="P380" s="292">
        <v>1.3986498842592594E-3</v>
      </c>
      <c r="Q380" s="202">
        <f>IF($P$5=1,DataSheet!G379,"")</f>
        <v>19</v>
      </c>
      <c r="R380" s="290">
        <f>IF($P$5=1,DataSheet!E379,"")</f>
        <v>198.33510000000001</v>
      </c>
    </row>
    <row r="381" spans="2:18">
      <c r="B381" s="202">
        <v>138</v>
      </c>
      <c r="C381" s="297">
        <v>4738.1940000000004</v>
      </c>
      <c r="D381" s="292">
        <v>1.3408287037037038E-2</v>
      </c>
      <c r="E381" s="202">
        <v>138</v>
      </c>
      <c r="F381" s="202">
        <v>138</v>
      </c>
      <c r="G381" s="202">
        <v>-4000</v>
      </c>
      <c r="H381" s="202">
        <v>-4000</v>
      </c>
      <c r="I381" s="202">
        <v>-4000</v>
      </c>
      <c r="J381" s="202">
        <v>-4000</v>
      </c>
      <c r="K381" s="146">
        <v>135.65</v>
      </c>
      <c r="L381" s="146">
        <v>142.69999999999999</v>
      </c>
      <c r="M381" s="146">
        <v>156.80000000000001</v>
      </c>
      <c r="N381" s="146">
        <v>163.85</v>
      </c>
      <c r="O381" s="146">
        <v>177.95</v>
      </c>
      <c r="P381" s="292">
        <v>1.4108339120370373E-3</v>
      </c>
      <c r="Q381" s="202">
        <f>IF($P$5=1,DataSheet!G380,"")</f>
        <v>20</v>
      </c>
      <c r="R381" s="290">
        <f>IF($P$5=1,DataSheet!E380,"")</f>
        <v>193.24090000000001</v>
      </c>
    </row>
    <row r="382" spans="2:18">
      <c r="B382" s="202">
        <v>138</v>
      </c>
      <c r="C382" s="297">
        <v>4750.9189999999999</v>
      </c>
      <c r="D382" s="292">
        <v>1.3444212962962963E-2</v>
      </c>
      <c r="E382" s="202">
        <v>138</v>
      </c>
      <c r="F382" s="202">
        <v>138</v>
      </c>
      <c r="G382" s="202">
        <v>-4000</v>
      </c>
      <c r="H382" s="202">
        <v>-4000</v>
      </c>
      <c r="I382" s="202">
        <v>-4000</v>
      </c>
      <c r="J382" s="202">
        <v>-4000</v>
      </c>
      <c r="K382" s="146">
        <v>135.65</v>
      </c>
      <c r="L382" s="146">
        <v>142.69999999999999</v>
      </c>
      <c r="M382" s="146">
        <v>156.80000000000001</v>
      </c>
      <c r="N382" s="146">
        <v>163.85</v>
      </c>
      <c r="O382" s="146">
        <v>177.95</v>
      </c>
      <c r="P382" s="292">
        <v>1.4130561342592595E-3</v>
      </c>
      <c r="Q382" s="202">
        <f>IF($P$5=1,DataSheet!G381,"")</f>
        <v>19</v>
      </c>
      <c r="R382" s="290">
        <f>IF($P$5=1,DataSheet!E381,"")</f>
        <v>192.33080000000001</v>
      </c>
    </row>
    <row r="383" spans="2:18">
      <c r="B383" s="202">
        <v>138</v>
      </c>
      <c r="C383" s="297">
        <v>4763.732</v>
      </c>
      <c r="D383" s="292">
        <v>1.3480208333333334E-2</v>
      </c>
      <c r="E383" s="202">
        <v>138</v>
      </c>
      <c r="F383" s="202">
        <v>138</v>
      </c>
      <c r="G383" s="202">
        <v>-4000</v>
      </c>
      <c r="H383" s="202">
        <v>-4000</v>
      </c>
      <c r="I383" s="202">
        <v>-4000</v>
      </c>
      <c r="J383" s="202">
        <v>-4000</v>
      </c>
      <c r="K383" s="146">
        <v>135.65</v>
      </c>
      <c r="L383" s="146">
        <v>142.69999999999999</v>
      </c>
      <c r="M383" s="146">
        <v>156.80000000000001</v>
      </c>
      <c r="N383" s="146">
        <v>163.85</v>
      </c>
      <c r="O383" s="146">
        <v>177.95</v>
      </c>
      <c r="P383" s="292">
        <v>1.405766203703704E-3</v>
      </c>
      <c r="Q383" s="202">
        <f>IF($P$5=1,DataSheet!G382,"")</f>
        <v>19</v>
      </c>
      <c r="R383" s="290">
        <f>IF($P$5=1,DataSheet!E382,"")</f>
        <v>195.33850000000001</v>
      </c>
    </row>
    <row r="384" spans="2:18">
      <c r="B384" s="202">
        <v>138</v>
      </c>
      <c r="C384" s="297">
        <v>4776.4639999999999</v>
      </c>
      <c r="D384" s="292">
        <v>1.3515937499999998E-2</v>
      </c>
      <c r="E384" s="202">
        <v>138</v>
      </c>
      <c r="F384" s="202">
        <v>138</v>
      </c>
      <c r="G384" s="202">
        <v>-4000</v>
      </c>
      <c r="H384" s="202">
        <v>-4000</v>
      </c>
      <c r="I384" s="202">
        <v>-4000</v>
      </c>
      <c r="J384" s="202">
        <v>-4000</v>
      </c>
      <c r="K384" s="146">
        <v>135.65</v>
      </c>
      <c r="L384" s="146">
        <v>142.69999999999999</v>
      </c>
      <c r="M384" s="146">
        <v>156.80000000000001</v>
      </c>
      <c r="N384" s="146">
        <v>163.85</v>
      </c>
      <c r="O384" s="146">
        <v>177.95</v>
      </c>
      <c r="P384" s="292">
        <v>1.400629050925926E-3</v>
      </c>
      <c r="Q384" s="202">
        <f>IF($P$5=1,DataSheet!G383,"")</f>
        <v>19</v>
      </c>
      <c r="R384" s="290">
        <f>IF($P$5=1,DataSheet!E383,"")</f>
        <v>197.4956</v>
      </c>
    </row>
    <row r="385" spans="2:18">
      <c r="B385" s="202">
        <v>137</v>
      </c>
      <c r="C385" s="297">
        <v>4789.2560000000003</v>
      </c>
      <c r="D385" s="292">
        <v>1.3551886574074072E-2</v>
      </c>
      <c r="E385" s="202">
        <v>137</v>
      </c>
      <c r="F385" s="202">
        <v>137</v>
      </c>
      <c r="G385" s="202">
        <v>-4000</v>
      </c>
      <c r="H385" s="202">
        <v>-4000</v>
      </c>
      <c r="I385" s="202">
        <v>-4000</v>
      </c>
      <c r="J385" s="202">
        <v>-4000</v>
      </c>
      <c r="K385" s="146">
        <v>135.65</v>
      </c>
      <c r="L385" s="146">
        <v>142.69999999999999</v>
      </c>
      <c r="M385" s="146">
        <v>156.80000000000001</v>
      </c>
      <c r="N385" s="146">
        <v>163.85</v>
      </c>
      <c r="O385" s="146">
        <v>177.95</v>
      </c>
      <c r="P385" s="292">
        <v>1.4073923611111112E-3</v>
      </c>
      <c r="Q385" s="202">
        <f>IF($P$5=1,DataSheet!G384,"")</f>
        <v>20</v>
      </c>
      <c r="R385" s="290">
        <f>IF($P$5=1,DataSheet!E384,"")</f>
        <v>194.66200000000001</v>
      </c>
    </row>
    <row r="386" spans="2:18">
      <c r="B386" s="202">
        <v>137</v>
      </c>
      <c r="C386" s="297">
        <v>4802.0479999999998</v>
      </c>
      <c r="D386" s="292">
        <v>1.3587789351851851E-2</v>
      </c>
      <c r="E386" s="202">
        <v>137</v>
      </c>
      <c r="F386" s="202">
        <v>137</v>
      </c>
      <c r="G386" s="202">
        <v>-4000</v>
      </c>
      <c r="H386" s="202">
        <v>-4000</v>
      </c>
      <c r="I386" s="202">
        <v>-4000</v>
      </c>
      <c r="J386" s="202">
        <v>-4000</v>
      </c>
      <c r="K386" s="146">
        <v>135.65</v>
      </c>
      <c r="L386" s="146">
        <v>142.69999999999999</v>
      </c>
      <c r="M386" s="146">
        <v>156.80000000000001</v>
      </c>
      <c r="N386" s="146">
        <v>163.85</v>
      </c>
      <c r="O386" s="146">
        <v>177.95</v>
      </c>
      <c r="P386" s="292">
        <v>1.4060584490740741E-3</v>
      </c>
      <c r="Q386" s="202">
        <f>IF($P$5=1,DataSheet!G385,"")</f>
        <v>20</v>
      </c>
      <c r="R386" s="290">
        <f>IF($P$5=1,DataSheet!E385,"")</f>
        <v>195.2165</v>
      </c>
    </row>
    <row r="387" spans="2:18">
      <c r="B387" s="202">
        <v>138</v>
      </c>
      <c r="C387" s="297">
        <v>4814.8549999999996</v>
      </c>
      <c r="D387" s="292">
        <v>1.3623634259259261E-2</v>
      </c>
      <c r="E387" s="202">
        <v>138</v>
      </c>
      <c r="F387" s="202">
        <v>138</v>
      </c>
      <c r="G387" s="202">
        <v>-4000</v>
      </c>
      <c r="H387" s="202">
        <v>-4000</v>
      </c>
      <c r="I387" s="202">
        <v>-4000</v>
      </c>
      <c r="J387" s="202">
        <v>-4000</v>
      </c>
      <c r="K387" s="146">
        <v>135.65</v>
      </c>
      <c r="L387" s="146">
        <v>142.69999999999999</v>
      </c>
      <c r="M387" s="146">
        <v>156.80000000000001</v>
      </c>
      <c r="N387" s="146">
        <v>163.85</v>
      </c>
      <c r="O387" s="146">
        <v>177.95</v>
      </c>
      <c r="P387" s="292">
        <v>1.3992806712962963E-3</v>
      </c>
      <c r="Q387" s="202">
        <f>IF($P$5=1,DataSheet!G386,"")</f>
        <v>19</v>
      </c>
      <c r="R387" s="290">
        <f>IF($P$5=1,DataSheet!E386,"")</f>
        <v>198.06700000000001</v>
      </c>
    </row>
    <row r="388" spans="2:18">
      <c r="B388" s="202">
        <v>138</v>
      </c>
      <c r="C388" s="297">
        <v>4827.5829999999996</v>
      </c>
      <c r="D388" s="292">
        <v>1.3659537037037038E-2</v>
      </c>
      <c r="E388" s="202">
        <v>138</v>
      </c>
      <c r="F388" s="202">
        <v>138</v>
      </c>
      <c r="G388" s="202">
        <v>-4000</v>
      </c>
      <c r="H388" s="202">
        <v>-4000</v>
      </c>
      <c r="I388" s="202">
        <v>-4000</v>
      </c>
      <c r="J388" s="202">
        <v>-4000</v>
      </c>
      <c r="K388" s="146">
        <v>135.65</v>
      </c>
      <c r="L388" s="146">
        <v>142.69999999999999</v>
      </c>
      <c r="M388" s="146">
        <v>156.80000000000001</v>
      </c>
      <c r="N388" s="146">
        <v>163.85</v>
      </c>
      <c r="O388" s="146">
        <v>177.95</v>
      </c>
      <c r="P388" s="292">
        <v>1.4092407407407406E-3</v>
      </c>
      <c r="Q388" s="202">
        <f>IF($P$5=1,DataSheet!G387,"")</f>
        <v>19</v>
      </c>
      <c r="R388" s="290">
        <f>IF($P$5=1,DataSheet!E387,"")</f>
        <v>193.89709999999999</v>
      </c>
    </row>
    <row r="389" spans="2:18">
      <c r="B389" s="202">
        <v>138</v>
      </c>
      <c r="C389" s="297">
        <v>4839.9970000000003</v>
      </c>
      <c r="D389" s="292">
        <v>1.3694236111111112E-2</v>
      </c>
      <c r="E389" s="202">
        <v>138</v>
      </c>
      <c r="F389" s="202">
        <v>138</v>
      </c>
      <c r="G389" s="202">
        <v>-4000</v>
      </c>
      <c r="H389" s="202">
        <v>-4000</v>
      </c>
      <c r="I389" s="202">
        <v>-4000</v>
      </c>
      <c r="J389" s="202">
        <v>-4000</v>
      </c>
      <c r="K389" s="146">
        <v>135.65</v>
      </c>
      <c r="L389" s="146">
        <v>142.69999999999999</v>
      </c>
      <c r="M389" s="146">
        <v>156.80000000000001</v>
      </c>
      <c r="N389" s="146">
        <v>163.85</v>
      </c>
      <c r="O389" s="146">
        <v>177.95</v>
      </c>
      <c r="P389" s="292">
        <v>1.3952824074074074E-3</v>
      </c>
      <c r="Q389" s="202">
        <f>IF($P$5=1,DataSheet!G388,"")</f>
        <v>20</v>
      </c>
      <c r="R389" s="290">
        <f>IF($P$5=1,DataSheet!E388,"")</f>
        <v>199.7747</v>
      </c>
    </row>
    <row r="390" spans="2:18">
      <c r="B390" s="202">
        <v>138</v>
      </c>
      <c r="C390" s="297">
        <v>4852.7939999999999</v>
      </c>
      <c r="D390" s="292">
        <v>1.3730081018518518E-2</v>
      </c>
      <c r="E390" s="202">
        <v>138</v>
      </c>
      <c r="F390" s="202">
        <v>138</v>
      </c>
      <c r="G390" s="202">
        <v>-4000</v>
      </c>
      <c r="H390" s="202">
        <v>-4000</v>
      </c>
      <c r="I390" s="202">
        <v>-4000</v>
      </c>
      <c r="J390" s="202">
        <v>-4000</v>
      </c>
      <c r="K390" s="146">
        <v>135.65</v>
      </c>
      <c r="L390" s="146">
        <v>142.69999999999999</v>
      </c>
      <c r="M390" s="146">
        <v>156.80000000000001</v>
      </c>
      <c r="N390" s="146">
        <v>163.85</v>
      </c>
      <c r="O390" s="146">
        <v>177.95</v>
      </c>
      <c r="P390" s="292">
        <v>1.4016487268518521E-3</v>
      </c>
      <c r="Q390" s="202">
        <f>IF($P$5=1,DataSheet!G389,"")</f>
        <v>19</v>
      </c>
      <c r="R390" s="290">
        <f>IF($P$5=1,DataSheet!E389,"")</f>
        <v>197.06479999999999</v>
      </c>
    </row>
    <row r="391" spans="2:18">
      <c r="B391" s="202">
        <v>139</v>
      </c>
      <c r="C391" s="297">
        <v>4865.1440000000002</v>
      </c>
      <c r="D391" s="292">
        <v>1.376474537037037E-2</v>
      </c>
      <c r="E391" s="202">
        <v>139</v>
      </c>
      <c r="F391" s="202">
        <v>139</v>
      </c>
      <c r="G391" s="202">
        <v>-4000</v>
      </c>
      <c r="H391" s="202">
        <v>-4000</v>
      </c>
      <c r="I391" s="202">
        <v>-4000</v>
      </c>
      <c r="J391" s="202">
        <v>-4000</v>
      </c>
      <c r="K391" s="146">
        <v>135.65</v>
      </c>
      <c r="L391" s="146">
        <v>142.69999999999999</v>
      </c>
      <c r="M391" s="146">
        <v>156.80000000000001</v>
      </c>
      <c r="N391" s="146">
        <v>163.85</v>
      </c>
      <c r="O391" s="146">
        <v>177.95</v>
      </c>
      <c r="P391" s="292">
        <v>1.3996545138888889E-3</v>
      </c>
      <c r="Q391" s="202">
        <f>IF($P$5=1,DataSheet!G390,"")</f>
        <v>20</v>
      </c>
      <c r="R391" s="290">
        <f>IF($P$5=1,DataSheet!E390,"")</f>
        <v>197.9085</v>
      </c>
    </row>
    <row r="392" spans="2:18">
      <c r="B392" s="202">
        <v>139</v>
      </c>
      <c r="C392" s="297">
        <v>4877.5690000000004</v>
      </c>
      <c r="D392" s="292">
        <v>1.3799525462962961E-2</v>
      </c>
      <c r="E392" s="202">
        <v>139</v>
      </c>
      <c r="F392" s="202">
        <v>139</v>
      </c>
      <c r="G392" s="202">
        <v>-4000</v>
      </c>
      <c r="H392" s="202">
        <v>-4000</v>
      </c>
      <c r="I392" s="202">
        <v>-4000</v>
      </c>
      <c r="J392" s="202">
        <v>-4000</v>
      </c>
      <c r="K392" s="146">
        <v>135.65</v>
      </c>
      <c r="L392" s="146">
        <v>142.69999999999999</v>
      </c>
      <c r="M392" s="146">
        <v>156.80000000000001</v>
      </c>
      <c r="N392" s="146">
        <v>163.85</v>
      </c>
      <c r="O392" s="146">
        <v>177.95</v>
      </c>
      <c r="P392" s="292">
        <v>1.3996834490740742E-3</v>
      </c>
      <c r="Q392" s="202">
        <f>IF($P$5=1,DataSheet!G391,"")</f>
        <v>20</v>
      </c>
      <c r="R392" s="290">
        <f>IF($P$5=1,DataSheet!E391,"")</f>
        <v>197.89609999999999</v>
      </c>
    </row>
    <row r="393" spans="2:18">
      <c r="B393" s="202">
        <v>139</v>
      </c>
      <c r="C393" s="297">
        <v>4890.3720000000003</v>
      </c>
      <c r="D393" s="292">
        <v>1.3835428240740738E-2</v>
      </c>
      <c r="E393" s="202">
        <v>139</v>
      </c>
      <c r="F393" s="202">
        <v>139</v>
      </c>
      <c r="G393" s="202">
        <v>-4000</v>
      </c>
      <c r="H393" s="202">
        <v>-4000</v>
      </c>
      <c r="I393" s="202">
        <v>-4000</v>
      </c>
      <c r="J393" s="202">
        <v>-4000</v>
      </c>
      <c r="K393" s="146">
        <v>135.65</v>
      </c>
      <c r="L393" s="146">
        <v>142.69999999999999</v>
      </c>
      <c r="M393" s="146">
        <v>156.80000000000001</v>
      </c>
      <c r="N393" s="146">
        <v>163.85</v>
      </c>
      <c r="O393" s="146">
        <v>177.95</v>
      </c>
      <c r="P393" s="292">
        <v>1.4031018518518518E-3</v>
      </c>
      <c r="Q393" s="202">
        <f>IF($P$5=1,DataSheet!G392,"")</f>
        <v>19</v>
      </c>
      <c r="R393" s="290">
        <f>IF($P$5=1,DataSheet!E392,"")</f>
        <v>196.45320000000001</v>
      </c>
    </row>
    <row r="394" spans="2:18">
      <c r="B394" s="202">
        <v>139</v>
      </c>
      <c r="C394" s="297">
        <v>4903.1049999999996</v>
      </c>
      <c r="D394" s="292">
        <v>1.3871365740740741E-2</v>
      </c>
      <c r="E394" s="202">
        <v>139</v>
      </c>
      <c r="F394" s="202">
        <v>139</v>
      </c>
      <c r="G394" s="202">
        <v>-4000</v>
      </c>
      <c r="H394" s="202">
        <v>-4000</v>
      </c>
      <c r="I394" s="202">
        <v>-4000</v>
      </c>
      <c r="J394" s="202">
        <v>-4000</v>
      </c>
      <c r="K394" s="146">
        <v>135.65</v>
      </c>
      <c r="L394" s="146">
        <v>142.69999999999999</v>
      </c>
      <c r="M394" s="146">
        <v>156.80000000000001</v>
      </c>
      <c r="N394" s="146">
        <v>163.85</v>
      </c>
      <c r="O394" s="146">
        <v>177.95</v>
      </c>
      <c r="P394" s="292">
        <v>1.4148229166666664E-3</v>
      </c>
      <c r="Q394" s="202">
        <f>IF($P$5=1,DataSheet!G393,"")</f>
        <v>20</v>
      </c>
      <c r="R394" s="290">
        <f>IF($P$5=1,DataSheet!E393,"")</f>
        <v>191.61099999999999</v>
      </c>
    </row>
    <row r="395" spans="2:18">
      <c r="B395" s="202">
        <v>139</v>
      </c>
      <c r="C395" s="297">
        <v>4915.366</v>
      </c>
      <c r="D395" s="292">
        <v>1.3906053240740741E-2</v>
      </c>
      <c r="E395" s="202">
        <v>139</v>
      </c>
      <c r="F395" s="202">
        <v>139</v>
      </c>
      <c r="G395" s="202">
        <v>-4000</v>
      </c>
      <c r="H395" s="202">
        <v>-4000</v>
      </c>
      <c r="I395" s="202">
        <v>-4000</v>
      </c>
      <c r="J395" s="202">
        <v>-4000</v>
      </c>
      <c r="K395" s="146">
        <v>135.65</v>
      </c>
      <c r="L395" s="146">
        <v>142.69999999999999</v>
      </c>
      <c r="M395" s="146">
        <v>156.80000000000001</v>
      </c>
      <c r="N395" s="146">
        <v>163.85</v>
      </c>
      <c r="O395" s="146">
        <v>177.95</v>
      </c>
      <c r="P395" s="292">
        <v>1.4123894675925929E-3</v>
      </c>
      <c r="Q395" s="202">
        <f>IF($P$5=1,DataSheet!G394,"")</f>
        <v>20</v>
      </c>
      <c r="R395" s="290">
        <f>IF($P$5=1,DataSheet!E394,"")</f>
        <v>192.60319999999999</v>
      </c>
    </row>
    <row r="396" spans="2:18">
      <c r="B396" s="202">
        <v>139</v>
      </c>
      <c r="C396" s="297">
        <v>4927.4719999999998</v>
      </c>
      <c r="D396" s="292">
        <v>1.3939629629629628E-2</v>
      </c>
      <c r="E396" s="202">
        <v>139</v>
      </c>
      <c r="F396" s="202">
        <v>139</v>
      </c>
      <c r="G396" s="202">
        <v>-4000</v>
      </c>
      <c r="H396" s="202">
        <v>-4000</v>
      </c>
      <c r="I396" s="202">
        <v>-4000</v>
      </c>
      <c r="J396" s="202">
        <v>-4000</v>
      </c>
      <c r="K396" s="146">
        <v>135.65</v>
      </c>
      <c r="L396" s="146">
        <v>142.69999999999999</v>
      </c>
      <c r="M396" s="146">
        <v>156.80000000000001</v>
      </c>
      <c r="N396" s="146">
        <v>163.85</v>
      </c>
      <c r="O396" s="146">
        <v>177.95</v>
      </c>
      <c r="P396" s="292">
        <v>1.3854224537037038E-3</v>
      </c>
      <c r="Q396" s="202">
        <f>IF($P$5=1,DataSheet!G395,"")</f>
        <v>21</v>
      </c>
      <c r="R396" s="290">
        <f>IF($P$5=1,DataSheet!E395,"")</f>
        <v>204.07050000000001</v>
      </c>
    </row>
    <row r="397" spans="2:18">
      <c r="B397" s="202">
        <v>104</v>
      </c>
      <c r="C397" s="297">
        <v>4949.4489999999996</v>
      </c>
      <c r="D397" s="292">
        <v>1.4502986111111111E-2</v>
      </c>
      <c r="E397" s="202">
        <v>104</v>
      </c>
      <c r="F397" s="202">
        <v>-4000</v>
      </c>
      <c r="G397" s="202">
        <v>-4000</v>
      </c>
      <c r="H397" s="202">
        <v>-4000</v>
      </c>
      <c r="I397" s="202">
        <v>-4000</v>
      </c>
      <c r="J397" s="202">
        <v>-4000</v>
      </c>
      <c r="K397" s="146">
        <v>135.65</v>
      </c>
      <c r="L397" s="146">
        <v>142.69999999999999</v>
      </c>
      <c r="M397" s="146">
        <v>156.80000000000001</v>
      </c>
      <c r="N397" s="146">
        <v>163.85</v>
      </c>
      <c r="O397" s="146">
        <v>177.95</v>
      </c>
      <c r="P397" s="292">
        <v>2.2189525462962966E-3</v>
      </c>
      <c r="Q397" s="202">
        <f>IF($P$5=1,DataSheet!G396,"")</f>
        <v>72</v>
      </c>
      <c r="R397" s="290">
        <f>IF($P$5=1,DataSheet!E396,"")</f>
        <v>49.66872</v>
      </c>
    </row>
    <row r="398" spans="2:18">
      <c r="B398" s="202">
        <v>107</v>
      </c>
      <c r="C398" s="297">
        <v>4957.6890000000003</v>
      </c>
      <c r="D398" s="292">
        <v>1.45321875E-2</v>
      </c>
      <c r="E398" s="202">
        <v>107</v>
      </c>
      <c r="F398" s="202">
        <v>-4000</v>
      </c>
      <c r="G398" s="202">
        <v>-4000</v>
      </c>
      <c r="H398" s="202">
        <v>-4000</v>
      </c>
      <c r="I398" s="202">
        <v>-4000</v>
      </c>
      <c r="J398" s="202">
        <v>-4000</v>
      </c>
      <c r="K398" s="146">
        <v>135.65</v>
      </c>
      <c r="L398" s="146">
        <v>142.69999999999999</v>
      </c>
      <c r="M398" s="146">
        <v>156.80000000000001</v>
      </c>
      <c r="N398" s="146">
        <v>163.85</v>
      </c>
      <c r="O398" s="146">
        <v>177.95</v>
      </c>
      <c r="P398" s="292">
        <v>1.7953912037037038E-3</v>
      </c>
      <c r="Q398" s="202">
        <f>IF($P$5=1,DataSheet!G397,"")</f>
        <v>24</v>
      </c>
      <c r="R398" s="290">
        <f>IF($P$5=1,DataSheet!E397,"")</f>
        <v>93.766859999999994</v>
      </c>
    </row>
    <row r="399" spans="2:18">
      <c r="B399" s="202">
        <v>110</v>
      </c>
      <c r="C399" s="297">
        <v>4968.5249999999996</v>
      </c>
      <c r="D399" s="292">
        <v>1.4563391203703703E-2</v>
      </c>
      <c r="E399" s="202">
        <v>110</v>
      </c>
      <c r="F399" s="202">
        <v>-4000</v>
      </c>
      <c r="G399" s="202">
        <v>-4000</v>
      </c>
      <c r="H399" s="202">
        <v>-4000</v>
      </c>
      <c r="I399" s="202">
        <v>-4000</v>
      </c>
      <c r="J399" s="202">
        <v>-4000</v>
      </c>
      <c r="K399" s="146">
        <v>135.65</v>
      </c>
      <c r="L399" s="146">
        <v>142.69999999999999</v>
      </c>
      <c r="M399" s="146">
        <v>156.80000000000001</v>
      </c>
      <c r="N399" s="146">
        <v>163.85</v>
      </c>
      <c r="O399" s="146">
        <v>177.95</v>
      </c>
      <c r="P399" s="292">
        <v>1.4422581018518519E-3</v>
      </c>
      <c r="Q399" s="202">
        <f>IF($P$5=1,DataSheet!G398,"")</f>
        <v>22</v>
      </c>
      <c r="R399" s="290">
        <f>IF($P$5=1,DataSheet!E398,"")</f>
        <v>180.88310000000001</v>
      </c>
    </row>
    <row r="400" spans="2:18">
      <c r="B400" s="202">
        <v>112</v>
      </c>
      <c r="C400" s="297">
        <v>4980.4610000000002</v>
      </c>
      <c r="D400" s="292">
        <v>1.4595856481481479E-2</v>
      </c>
      <c r="E400" s="202">
        <v>112</v>
      </c>
      <c r="F400" s="202">
        <v>-4000</v>
      </c>
      <c r="G400" s="202">
        <v>-4000</v>
      </c>
      <c r="H400" s="202">
        <v>-4000</v>
      </c>
      <c r="I400" s="202">
        <v>-4000</v>
      </c>
      <c r="J400" s="202">
        <v>-4000</v>
      </c>
      <c r="K400" s="146">
        <v>135.65</v>
      </c>
      <c r="L400" s="146">
        <v>142.69999999999999</v>
      </c>
      <c r="M400" s="146">
        <v>156.80000000000001</v>
      </c>
      <c r="N400" s="146">
        <v>163.85</v>
      </c>
      <c r="O400" s="146">
        <v>177.95</v>
      </c>
      <c r="P400" s="292">
        <v>1.3588599537037035E-3</v>
      </c>
      <c r="Q400" s="202">
        <f>IF($P$5=1,DataSheet!G399,"")</f>
        <v>21</v>
      </c>
      <c r="R400" s="290">
        <f>IF($P$5=1,DataSheet!E399,"")</f>
        <v>216.2732</v>
      </c>
    </row>
    <row r="401" spans="2:18">
      <c r="B401" s="202">
        <v>115</v>
      </c>
      <c r="C401" s="297">
        <v>4993.2520000000004</v>
      </c>
      <c r="D401" s="292">
        <v>1.4630543981481482E-2</v>
      </c>
      <c r="E401" s="202">
        <v>115</v>
      </c>
      <c r="F401" s="202">
        <v>-4000</v>
      </c>
      <c r="G401" s="202">
        <v>-4000</v>
      </c>
      <c r="H401" s="202">
        <v>-4000</v>
      </c>
      <c r="I401" s="202">
        <v>-4000</v>
      </c>
      <c r="J401" s="202">
        <v>-4000</v>
      </c>
      <c r="K401" s="146">
        <v>135.65</v>
      </c>
      <c r="L401" s="146">
        <v>142.69999999999999</v>
      </c>
      <c r="M401" s="146">
        <v>156.80000000000001</v>
      </c>
      <c r="N401" s="146">
        <v>163.85</v>
      </c>
      <c r="O401" s="146">
        <v>177.95</v>
      </c>
      <c r="P401" s="292">
        <v>1.3573229166666666E-3</v>
      </c>
      <c r="Q401" s="202">
        <f>IF($P$5=1,DataSheet!G400,"")</f>
        <v>20</v>
      </c>
      <c r="R401" s="290">
        <f>IF($P$5=1,DataSheet!E400,"")</f>
        <v>217.00880000000001</v>
      </c>
    </row>
    <row r="402" spans="2:18">
      <c r="B402" s="202">
        <v>116</v>
      </c>
      <c r="C402" s="297">
        <v>5005.7430000000004</v>
      </c>
      <c r="D402" s="292">
        <v>1.4665266203703705E-2</v>
      </c>
      <c r="E402" s="202">
        <v>116</v>
      </c>
      <c r="F402" s="202">
        <v>-4000</v>
      </c>
      <c r="G402" s="202">
        <v>-4000</v>
      </c>
      <c r="H402" s="202">
        <v>-4000</v>
      </c>
      <c r="I402" s="202">
        <v>-4000</v>
      </c>
      <c r="J402" s="202">
        <v>-4000</v>
      </c>
      <c r="K402" s="146">
        <v>135.65</v>
      </c>
      <c r="L402" s="146">
        <v>142.69999999999999</v>
      </c>
      <c r="M402" s="146">
        <v>156.80000000000001</v>
      </c>
      <c r="N402" s="146">
        <v>163.85</v>
      </c>
      <c r="O402" s="146">
        <v>177.95</v>
      </c>
      <c r="P402" s="292">
        <v>1.3877413194444445E-3</v>
      </c>
      <c r="Q402" s="202">
        <f>IF($P$5=1,DataSheet!G401,"")</f>
        <v>20</v>
      </c>
      <c r="R402" s="290">
        <f>IF($P$5=1,DataSheet!E401,"")</f>
        <v>203.04910000000001</v>
      </c>
    </row>
    <row r="403" spans="2:18">
      <c r="B403" s="202">
        <v>117</v>
      </c>
      <c r="C403" s="297">
        <v>5018.6099999999997</v>
      </c>
      <c r="D403" s="292">
        <v>1.4701099537037035E-2</v>
      </c>
      <c r="E403" s="202">
        <v>117</v>
      </c>
      <c r="F403" s="202">
        <v>-4000</v>
      </c>
      <c r="G403" s="202">
        <v>-4000</v>
      </c>
      <c r="H403" s="202">
        <v>-4000</v>
      </c>
      <c r="I403" s="202">
        <v>-4000</v>
      </c>
      <c r="J403" s="202">
        <v>-4000</v>
      </c>
      <c r="K403" s="146">
        <v>135.65</v>
      </c>
      <c r="L403" s="146">
        <v>142.69999999999999</v>
      </c>
      <c r="M403" s="146">
        <v>156.80000000000001</v>
      </c>
      <c r="N403" s="146">
        <v>163.85</v>
      </c>
      <c r="O403" s="146">
        <v>177.95</v>
      </c>
      <c r="P403" s="292">
        <v>1.3945237268518519E-3</v>
      </c>
      <c r="Q403" s="202">
        <f>IF($P$5=1,DataSheet!G402,"")</f>
        <v>20</v>
      </c>
      <c r="R403" s="290">
        <f>IF($P$5=1,DataSheet!E402,"")</f>
        <v>200.1009</v>
      </c>
    </row>
    <row r="404" spans="2:18">
      <c r="B404" s="202">
        <v>119</v>
      </c>
      <c r="C404" s="297">
        <v>5031.3209999999999</v>
      </c>
      <c r="D404" s="292">
        <v>1.473689814814815E-2</v>
      </c>
      <c r="E404" s="202">
        <v>119</v>
      </c>
      <c r="F404" s="202">
        <v>-4000</v>
      </c>
      <c r="G404" s="202">
        <v>-4000</v>
      </c>
      <c r="H404" s="202">
        <v>-4000</v>
      </c>
      <c r="I404" s="202">
        <v>-4000</v>
      </c>
      <c r="J404" s="202">
        <v>-4000</v>
      </c>
      <c r="K404" s="146">
        <v>135.65</v>
      </c>
      <c r="L404" s="146">
        <v>142.69999999999999</v>
      </c>
      <c r="M404" s="146">
        <v>156.80000000000001</v>
      </c>
      <c r="N404" s="146">
        <v>163.85</v>
      </c>
      <c r="O404" s="146">
        <v>177.95</v>
      </c>
      <c r="P404" s="292">
        <v>1.4053987268518519E-3</v>
      </c>
      <c r="Q404" s="202">
        <f>IF($P$5=1,DataSheet!G403,"")</f>
        <v>19</v>
      </c>
      <c r="R404" s="290">
        <f>IF($P$5=1,DataSheet!E403,"")</f>
        <v>195.49170000000001</v>
      </c>
    </row>
    <row r="405" spans="2:18">
      <c r="B405" s="202">
        <v>119</v>
      </c>
      <c r="C405" s="297">
        <v>5044.3559999999998</v>
      </c>
      <c r="D405" s="292">
        <v>1.4773981481481483E-2</v>
      </c>
      <c r="E405" s="202">
        <v>119</v>
      </c>
      <c r="F405" s="202">
        <v>-4000</v>
      </c>
      <c r="G405" s="202">
        <v>-4000</v>
      </c>
      <c r="H405" s="202">
        <v>-4000</v>
      </c>
      <c r="I405" s="202">
        <v>-4000</v>
      </c>
      <c r="J405" s="202">
        <v>-4000</v>
      </c>
      <c r="K405" s="146">
        <v>135.65</v>
      </c>
      <c r="L405" s="146">
        <v>142.69999999999999</v>
      </c>
      <c r="M405" s="146">
        <v>156.80000000000001</v>
      </c>
      <c r="N405" s="146">
        <v>163.85</v>
      </c>
      <c r="O405" s="146">
        <v>177.95</v>
      </c>
      <c r="P405" s="292">
        <v>1.4226724537037038E-3</v>
      </c>
      <c r="Q405" s="202">
        <f>IF($P$5=1,DataSheet!G404,"")</f>
        <v>19</v>
      </c>
      <c r="R405" s="290">
        <f>IF($P$5=1,DataSheet!E404,"")</f>
        <v>188.45699999999999</v>
      </c>
    </row>
    <row r="406" spans="2:18">
      <c r="B406" s="202">
        <v>120</v>
      </c>
      <c r="C406" s="297">
        <v>5056.6880000000001</v>
      </c>
      <c r="D406" s="292">
        <v>1.4808703703703706E-2</v>
      </c>
      <c r="E406" s="202">
        <v>120</v>
      </c>
      <c r="F406" s="202">
        <v>-4000</v>
      </c>
      <c r="G406" s="202">
        <v>-4000</v>
      </c>
      <c r="H406" s="202">
        <v>-4000</v>
      </c>
      <c r="I406" s="202">
        <v>-4000</v>
      </c>
      <c r="J406" s="202">
        <v>-4000</v>
      </c>
      <c r="K406" s="146">
        <v>135.65</v>
      </c>
      <c r="L406" s="146">
        <v>142.69999999999999</v>
      </c>
      <c r="M406" s="146">
        <v>156.80000000000001</v>
      </c>
      <c r="N406" s="146">
        <v>163.85</v>
      </c>
      <c r="O406" s="146">
        <v>177.95</v>
      </c>
      <c r="P406" s="292">
        <v>1.4041921296296296E-3</v>
      </c>
      <c r="Q406" s="202">
        <f>IF($P$5=1,DataSheet!G405,"")</f>
        <v>20</v>
      </c>
      <c r="R406" s="290">
        <f>IF($P$5=1,DataSheet!E405,"")</f>
        <v>195.99590000000001</v>
      </c>
    </row>
    <row r="407" spans="2:18">
      <c r="B407" s="202">
        <v>120</v>
      </c>
      <c r="C407" s="297">
        <v>5069.942</v>
      </c>
      <c r="D407" s="292">
        <v>1.4845775462962963E-2</v>
      </c>
      <c r="E407" s="202">
        <v>120</v>
      </c>
      <c r="F407" s="202">
        <v>-4000</v>
      </c>
      <c r="G407" s="202">
        <v>-4000</v>
      </c>
      <c r="H407" s="202">
        <v>-4000</v>
      </c>
      <c r="I407" s="202">
        <v>-4000</v>
      </c>
      <c r="J407" s="202">
        <v>-4000</v>
      </c>
      <c r="K407" s="146">
        <v>135.65</v>
      </c>
      <c r="L407" s="146">
        <v>142.69999999999999</v>
      </c>
      <c r="M407" s="146">
        <v>156.80000000000001</v>
      </c>
      <c r="N407" s="146">
        <v>163.85</v>
      </c>
      <c r="O407" s="146">
        <v>177.95</v>
      </c>
      <c r="P407" s="292">
        <v>1.402212962962963E-3</v>
      </c>
      <c r="Q407" s="202">
        <f>IF($P$5=1,DataSheet!G406,"")</f>
        <v>19</v>
      </c>
      <c r="R407" s="290">
        <f>IF($P$5=1,DataSheet!E406,"")</f>
        <v>196.827</v>
      </c>
    </row>
    <row r="408" spans="2:18">
      <c r="B408" s="202">
        <v>121</v>
      </c>
      <c r="C408" s="297">
        <v>5082.808</v>
      </c>
      <c r="D408" s="292">
        <v>1.4881539351851852E-2</v>
      </c>
      <c r="E408" s="202">
        <v>121</v>
      </c>
      <c r="F408" s="202">
        <v>-4000</v>
      </c>
      <c r="G408" s="202">
        <v>-4000</v>
      </c>
      <c r="H408" s="202">
        <v>-4000</v>
      </c>
      <c r="I408" s="202">
        <v>-4000</v>
      </c>
      <c r="J408" s="202">
        <v>-4000</v>
      </c>
      <c r="K408" s="146">
        <v>135.65</v>
      </c>
      <c r="L408" s="146">
        <v>142.69999999999999</v>
      </c>
      <c r="M408" s="146">
        <v>156.80000000000001</v>
      </c>
      <c r="N408" s="146">
        <v>163.85</v>
      </c>
      <c r="O408" s="146">
        <v>177.95</v>
      </c>
      <c r="P408" s="292">
        <v>1.3888663194444445E-3</v>
      </c>
      <c r="Q408" s="202">
        <f>IF($P$5=1,DataSheet!G407,"")</f>
        <v>19</v>
      </c>
      <c r="R408" s="290">
        <f>IF($P$5=1,DataSheet!E407,"")</f>
        <v>202.55609999999999</v>
      </c>
    </row>
    <row r="409" spans="2:18">
      <c r="B409" s="202">
        <v>122</v>
      </c>
      <c r="C409" s="297">
        <v>5095.9229999999998</v>
      </c>
      <c r="D409" s="292">
        <v>1.4917592592592592E-2</v>
      </c>
      <c r="E409" s="202">
        <v>122</v>
      </c>
      <c r="F409" s="202">
        <v>-4000</v>
      </c>
      <c r="G409" s="202">
        <v>-4000</v>
      </c>
      <c r="H409" s="202">
        <v>-4000</v>
      </c>
      <c r="I409" s="202">
        <v>-4000</v>
      </c>
      <c r="J409" s="202">
        <v>-4000</v>
      </c>
      <c r="K409" s="146">
        <v>135.65</v>
      </c>
      <c r="L409" s="146">
        <v>142.69999999999999</v>
      </c>
      <c r="M409" s="146">
        <v>156.80000000000001</v>
      </c>
      <c r="N409" s="146">
        <v>163.85</v>
      </c>
      <c r="O409" s="146">
        <v>177.95</v>
      </c>
      <c r="P409" s="292">
        <v>1.3757870370370371E-3</v>
      </c>
      <c r="Q409" s="202">
        <f>IF($P$5=1,DataSheet!G408,"")</f>
        <v>19</v>
      </c>
      <c r="R409" s="290">
        <f>IF($P$5=1,DataSheet!E408,"")</f>
        <v>208.38829999999999</v>
      </c>
    </row>
    <row r="410" spans="2:18">
      <c r="B410" s="202">
        <v>123</v>
      </c>
      <c r="C410" s="297">
        <v>5108.9440000000004</v>
      </c>
      <c r="D410" s="292">
        <v>1.4953506944444445E-2</v>
      </c>
      <c r="E410" s="202">
        <v>123</v>
      </c>
      <c r="F410" s="202">
        <v>-4000</v>
      </c>
      <c r="G410" s="202">
        <v>-4000</v>
      </c>
      <c r="H410" s="202">
        <v>-4000</v>
      </c>
      <c r="I410" s="202">
        <v>-4000</v>
      </c>
      <c r="J410" s="202">
        <v>-4000</v>
      </c>
      <c r="K410" s="146">
        <v>135.65</v>
      </c>
      <c r="L410" s="146">
        <v>142.69999999999999</v>
      </c>
      <c r="M410" s="146">
        <v>156.80000000000001</v>
      </c>
      <c r="N410" s="146">
        <v>163.85</v>
      </c>
      <c r="O410" s="146">
        <v>177.95</v>
      </c>
      <c r="P410" s="292">
        <v>1.3775410879629628E-3</v>
      </c>
      <c r="Q410" s="202">
        <f>IF($P$5=1,DataSheet!G409,"")</f>
        <v>19</v>
      </c>
      <c r="R410" s="290">
        <f>IF($P$5=1,DataSheet!E409,"")</f>
        <v>207.5933</v>
      </c>
    </row>
    <row r="411" spans="2:18">
      <c r="B411" s="202">
        <v>124</v>
      </c>
      <c r="C411" s="297">
        <v>5122.2780000000002</v>
      </c>
      <c r="D411" s="292">
        <v>1.4990451388888888E-2</v>
      </c>
      <c r="E411" s="202">
        <v>124</v>
      </c>
      <c r="F411" s="202">
        <v>-4000</v>
      </c>
      <c r="G411" s="202">
        <v>-4000</v>
      </c>
      <c r="H411" s="202">
        <v>-4000</v>
      </c>
      <c r="I411" s="202">
        <v>-4000</v>
      </c>
      <c r="J411" s="202">
        <v>-4000</v>
      </c>
      <c r="K411" s="146">
        <v>135.65</v>
      </c>
      <c r="L411" s="146">
        <v>142.69999999999999</v>
      </c>
      <c r="M411" s="146">
        <v>156.80000000000001</v>
      </c>
      <c r="N411" s="146">
        <v>163.85</v>
      </c>
      <c r="O411" s="146">
        <v>177.95</v>
      </c>
      <c r="P411" s="292">
        <v>1.3852413194444444E-3</v>
      </c>
      <c r="Q411" s="202">
        <f>IF($P$5=1,DataSheet!G410,"")</f>
        <v>19</v>
      </c>
      <c r="R411" s="290">
        <f>IF($P$5=1,DataSheet!E410,"")</f>
        <v>204.15049999999999</v>
      </c>
    </row>
    <row r="412" spans="2:18">
      <c r="B412" s="202">
        <v>125</v>
      </c>
      <c r="C412" s="297">
        <v>5135.6880000000001</v>
      </c>
      <c r="D412" s="292">
        <v>1.5027511574074073E-2</v>
      </c>
      <c r="E412" s="202">
        <v>125</v>
      </c>
      <c r="F412" s="202">
        <v>-4000</v>
      </c>
      <c r="G412" s="202">
        <v>-4000</v>
      </c>
      <c r="H412" s="202">
        <v>-4000</v>
      </c>
      <c r="I412" s="202">
        <v>-4000</v>
      </c>
      <c r="J412" s="202">
        <v>-4000</v>
      </c>
      <c r="K412" s="146">
        <v>135.65</v>
      </c>
      <c r="L412" s="146">
        <v>142.69999999999999</v>
      </c>
      <c r="M412" s="146">
        <v>156.80000000000001</v>
      </c>
      <c r="N412" s="146">
        <v>163.85</v>
      </c>
      <c r="O412" s="146">
        <v>177.95</v>
      </c>
      <c r="P412" s="292">
        <v>1.384431712962963E-3</v>
      </c>
      <c r="Q412" s="202">
        <f>IF($P$5=1,DataSheet!G411,"")</f>
        <v>19</v>
      </c>
      <c r="R412" s="290">
        <f>IF($P$5=1,DataSheet!E411,"")</f>
        <v>204.50899999999999</v>
      </c>
    </row>
    <row r="413" spans="2:18">
      <c r="B413" s="202">
        <v>126</v>
      </c>
      <c r="C413" s="297">
        <v>5148.9390000000003</v>
      </c>
      <c r="D413" s="292">
        <v>1.506443287037037E-2</v>
      </c>
      <c r="E413" s="202">
        <v>126</v>
      </c>
      <c r="F413" s="202">
        <v>-4000</v>
      </c>
      <c r="G413" s="202">
        <v>-4000</v>
      </c>
      <c r="H413" s="202">
        <v>-4000</v>
      </c>
      <c r="I413" s="202">
        <v>-4000</v>
      </c>
      <c r="J413" s="202">
        <v>-4000</v>
      </c>
      <c r="K413" s="146">
        <v>135.65</v>
      </c>
      <c r="L413" s="146">
        <v>142.69999999999999</v>
      </c>
      <c r="M413" s="146">
        <v>156.80000000000001</v>
      </c>
      <c r="N413" s="146">
        <v>163.85</v>
      </c>
      <c r="O413" s="146">
        <v>177.95</v>
      </c>
      <c r="P413" s="292">
        <v>1.3931030092592591E-3</v>
      </c>
      <c r="Q413" s="202">
        <f>IF($P$5=1,DataSheet!G412,"")</f>
        <v>19</v>
      </c>
      <c r="R413" s="290">
        <f>IF($P$5=1,DataSheet!E412,"")</f>
        <v>200.71379999999999</v>
      </c>
    </row>
    <row r="414" spans="2:18">
      <c r="B414" s="202">
        <v>127</v>
      </c>
      <c r="C414" s="297">
        <v>5162.2709999999997</v>
      </c>
      <c r="D414" s="292">
        <v>1.5101574074074075E-2</v>
      </c>
      <c r="E414" s="202">
        <v>127</v>
      </c>
      <c r="F414" s="202">
        <v>-4000</v>
      </c>
      <c r="G414" s="202">
        <v>-4000</v>
      </c>
      <c r="H414" s="202">
        <v>-4000</v>
      </c>
      <c r="I414" s="202">
        <v>-4000</v>
      </c>
      <c r="J414" s="202">
        <v>-4000</v>
      </c>
      <c r="K414" s="146">
        <v>135.65</v>
      </c>
      <c r="L414" s="146">
        <v>142.69999999999999</v>
      </c>
      <c r="M414" s="146">
        <v>156.80000000000001</v>
      </c>
      <c r="N414" s="146">
        <v>163.85</v>
      </c>
      <c r="O414" s="146">
        <v>177.95</v>
      </c>
      <c r="P414" s="292">
        <v>1.3939467592592591E-3</v>
      </c>
      <c r="Q414" s="202">
        <f>IF($P$5=1,DataSheet!G413,"")</f>
        <v>19</v>
      </c>
      <c r="R414" s="290">
        <f>IF($P$5=1,DataSheet!E413,"")</f>
        <v>200.34950000000001</v>
      </c>
    </row>
    <row r="415" spans="2:18">
      <c r="B415" s="202">
        <v>128</v>
      </c>
      <c r="C415" s="297">
        <v>5174.9849999999997</v>
      </c>
      <c r="D415" s="292">
        <v>1.5137233796296294E-2</v>
      </c>
      <c r="E415" s="202">
        <v>128</v>
      </c>
      <c r="F415" s="202">
        <v>-4000</v>
      </c>
      <c r="G415" s="202">
        <v>-4000</v>
      </c>
      <c r="H415" s="202">
        <v>-4000</v>
      </c>
      <c r="I415" s="202">
        <v>-4000</v>
      </c>
      <c r="J415" s="202">
        <v>-4000</v>
      </c>
      <c r="K415" s="146">
        <v>135.65</v>
      </c>
      <c r="L415" s="146">
        <v>142.69999999999999</v>
      </c>
      <c r="M415" s="146">
        <v>156.80000000000001</v>
      </c>
      <c r="N415" s="146">
        <v>163.85</v>
      </c>
      <c r="O415" s="146">
        <v>177.95</v>
      </c>
      <c r="P415" s="292">
        <v>1.3957708333333333E-3</v>
      </c>
      <c r="Q415" s="202">
        <f>IF($P$5=1,DataSheet!G414,"")</f>
        <v>19</v>
      </c>
      <c r="R415" s="290">
        <f>IF($P$5=1,DataSheet!E414,"")</f>
        <v>199.5652</v>
      </c>
    </row>
    <row r="416" spans="2:18">
      <c r="B416" s="202">
        <v>129</v>
      </c>
      <c r="C416" s="297">
        <v>5187.8639999999996</v>
      </c>
      <c r="D416" s="292">
        <v>1.5173194444444442E-2</v>
      </c>
      <c r="E416" s="202">
        <v>129</v>
      </c>
      <c r="F416" s="202">
        <v>-4000</v>
      </c>
      <c r="G416" s="202">
        <v>-4000</v>
      </c>
      <c r="H416" s="202">
        <v>-4000</v>
      </c>
      <c r="I416" s="202">
        <v>-4000</v>
      </c>
      <c r="J416" s="202">
        <v>-4000</v>
      </c>
      <c r="K416" s="146">
        <v>135.65</v>
      </c>
      <c r="L416" s="146">
        <v>142.69999999999999</v>
      </c>
      <c r="M416" s="146">
        <v>156.80000000000001</v>
      </c>
      <c r="N416" s="146">
        <v>163.85</v>
      </c>
      <c r="O416" s="146">
        <v>177.95</v>
      </c>
      <c r="P416" s="292">
        <v>1.3963096064814812E-3</v>
      </c>
      <c r="Q416" s="202">
        <f>IF($P$5=1,DataSheet!G415,"")</f>
        <v>19</v>
      </c>
      <c r="R416" s="290">
        <f>IF($P$5=1,DataSheet!E415,"")</f>
        <v>199.33410000000001</v>
      </c>
    </row>
    <row r="417" spans="2:18">
      <c r="B417" s="202">
        <v>129</v>
      </c>
      <c r="C417" s="297">
        <v>5201.2089999999998</v>
      </c>
      <c r="D417" s="292">
        <v>1.5210254629629631E-2</v>
      </c>
      <c r="E417" s="202">
        <v>129</v>
      </c>
      <c r="F417" s="202">
        <v>-4000</v>
      </c>
      <c r="G417" s="202">
        <v>-4000</v>
      </c>
      <c r="H417" s="202">
        <v>-4000</v>
      </c>
      <c r="I417" s="202">
        <v>-4000</v>
      </c>
      <c r="J417" s="202">
        <v>-4000</v>
      </c>
      <c r="K417" s="146">
        <v>135.65</v>
      </c>
      <c r="L417" s="146">
        <v>142.69999999999999</v>
      </c>
      <c r="M417" s="146">
        <v>156.80000000000001</v>
      </c>
      <c r="N417" s="146">
        <v>163.85</v>
      </c>
      <c r="O417" s="146">
        <v>177.95</v>
      </c>
      <c r="P417" s="292">
        <v>1.3942581018518516E-3</v>
      </c>
      <c r="Q417" s="202">
        <f>IF($P$5=1,DataSheet!G416,"")</f>
        <v>19</v>
      </c>
      <c r="R417" s="290">
        <f>IF($P$5=1,DataSheet!E416,"")</f>
        <v>200.21530000000001</v>
      </c>
    </row>
    <row r="418" spans="2:18">
      <c r="B418" s="202">
        <v>130</v>
      </c>
      <c r="C418" s="297">
        <v>5213.6229999999996</v>
      </c>
      <c r="D418" s="292">
        <v>1.5245046296296296E-2</v>
      </c>
      <c r="E418" s="202">
        <v>130</v>
      </c>
      <c r="F418" s="202">
        <v>-4000</v>
      </c>
      <c r="G418" s="202">
        <v>-4000</v>
      </c>
      <c r="H418" s="202">
        <v>-4000</v>
      </c>
      <c r="I418" s="202">
        <v>-4000</v>
      </c>
      <c r="J418" s="202">
        <v>-4000</v>
      </c>
      <c r="K418" s="146">
        <v>135.65</v>
      </c>
      <c r="L418" s="146">
        <v>142.69999999999999</v>
      </c>
      <c r="M418" s="146">
        <v>156.80000000000001</v>
      </c>
      <c r="N418" s="146">
        <v>163.85</v>
      </c>
      <c r="O418" s="146">
        <v>177.95</v>
      </c>
      <c r="P418" s="292">
        <v>1.3961753472222225E-3</v>
      </c>
      <c r="Q418" s="202">
        <f>IF($P$5=1,DataSheet!G417,"")</f>
        <v>20</v>
      </c>
      <c r="R418" s="290">
        <f>IF($P$5=1,DataSheet!E417,"")</f>
        <v>199.39169999999999</v>
      </c>
    </row>
    <row r="419" spans="2:18">
      <c r="B419" s="202">
        <v>131</v>
      </c>
      <c r="C419" s="297">
        <v>5226.8789999999999</v>
      </c>
      <c r="D419" s="292">
        <v>1.5282048611111113E-2</v>
      </c>
      <c r="E419" s="202">
        <v>131</v>
      </c>
      <c r="F419" s="202">
        <v>-4000</v>
      </c>
      <c r="G419" s="202">
        <v>-4000</v>
      </c>
      <c r="H419" s="202">
        <v>-4000</v>
      </c>
      <c r="I419" s="202">
        <v>-4000</v>
      </c>
      <c r="J419" s="202">
        <v>-4000</v>
      </c>
      <c r="K419" s="146">
        <v>135.65</v>
      </c>
      <c r="L419" s="146">
        <v>142.69999999999999</v>
      </c>
      <c r="M419" s="146">
        <v>156.80000000000001</v>
      </c>
      <c r="N419" s="146">
        <v>163.85</v>
      </c>
      <c r="O419" s="146">
        <v>177.95</v>
      </c>
      <c r="P419" s="292">
        <v>1.3991423611111112E-3</v>
      </c>
      <c r="Q419" s="202">
        <f>IF($P$5=1,DataSheet!G418,"")</f>
        <v>19</v>
      </c>
      <c r="R419" s="290">
        <f>IF($P$5=1,DataSheet!E418,"")</f>
        <v>198.1259</v>
      </c>
    </row>
    <row r="420" spans="2:18">
      <c r="B420" s="202">
        <v>132</v>
      </c>
      <c r="C420" s="297">
        <v>5239.6760000000004</v>
      </c>
      <c r="D420" s="292">
        <v>1.5317847222222222E-2</v>
      </c>
      <c r="E420" s="202">
        <v>132</v>
      </c>
      <c r="F420" s="202">
        <v>-4000</v>
      </c>
      <c r="G420" s="202">
        <v>-4000</v>
      </c>
      <c r="H420" s="202">
        <v>-4000</v>
      </c>
      <c r="I420" s="202">
        <v>-4000</v>
      </c>
      <c r="J420" s="202">
        <v>-4000</v>
      </c>
      <c r="K420" s="146">
        <v>135.65</v>
      </c>
      <c r="L420" s="146">
        <v>142.69999999999999</v>
      </c>
      <c r="M420" s="146">
        <v>156.80000000000001</v>
      </c>
      <c r="N420" s="146">
        <v>163.85</v>
      </c>
      <c r="O420" s="146">
        <v>177.95</v>
      </c>
      <c r="P420" s="292">
        <v>1.3974230324074076E-3</v>
      </c>
      <c r="Q420" s="202">
        <f>IF($P$5=1,DataSheet!G419,"")</f>
        <v>19</v>
      </c>
      <c r="R420" s="290">
        <f>IF($P$5=1,DataSheet!E419,"")</f>
        <v>198.85810000000001</v>
      </c>
    </row>
    <row r="421" spans="2:18">
      <c r="B421" s="202">
        <v>132</v>
      </c>
      <c r="C421" s="297">
        <v>5252.0169999999998</v>
      </c>
      <c r="D421" s="292">
        <v>1.5352569444444445E-2</v>
      </c>
      <c r="E421" s="202">
        <v>132</v>
      </c>
      <c r="F421" s="202">
        <v>-4000</v>
      </c>
      <c r="G421" s="202">
        <v>-4000</v>
      </c>
      <c r="H421" s="202">
        <v>-4000</v>
      </c>
      <c r="I421" s="202">
        <v>-4000</v>
      </c>
      <c r="J421" s="202">
        <v>-4000</v>
      </c>
      <c r="K421" s="146">
        <v>135.65</v>
      </c>
      <c r="L421" s="146">
        <v>142.69999999999999</v>
      </c>
      <c r="M421" s="146">
        <v>156.80000000000001</v>
      </c>
      <c r="N421" s="146">
        <v>163.85</v>
      </c>
      <c r="O421" s="146">
        <v>177.95</v>
      </c>
      <c r="P421" s="292">
        <v>1.4043865740740742E-3</v>
      </c>
      <c r="Q421" s="202">
        <f>IF($P$5=1,DataSheet!G420,"")</f>
        <v>20</v>
      </c>
      <c r="R421" s="290">
        <f>IF($P$5=1,DataSheet!E420,"")</f>
        <v>195.91470000000001</v>
      </c>
    </row>
    <row r="422" spans="2:18">
      <c r="B422" s="202">
        <v>133</v>
      </c>
      <c r="C422" s="297">
        <v>5264.5820000000003</v>
      </c>
      <c r="D422" s="292">
        <v>1.5387407407407407E-2</v>
      </c>
      <c r="E422" s="202">
        <v>133</v>
      </c>
      <c r="F422" s="202">
        <v>-4000</v>
      </c>
      <c r="G422" s="202">
        <v>-4000</v>
      </c>
      <c r="H422" s="202">
        <v>-4000</v>
      </c>
      <c r="I422" s="202">
        <v>-4000</v>
      </c>
      <c r="J422" s="202">
        <v>-4000</v>
      </c>
      <c r="K422" s="146">
        <v>135.65</v>
      </c>
      <c r="L422" s="146">
        <v>142.69999999999999</v>
      </c>
      <c r="M422" s="146">
        <v>156.80000000000001</v>
      </c>
      <c r="N422" s="146">
        <v>163.85</v>
      </c>
      <c r="O422" s="146">
        <v>177.95</v>
      </c>
      <c r="P422" s="292">
        <v>1.389634837962963E-3</v>
      </c>
      <c r="Q422" s="202">
        <f>IF($P$5=1,DataSheet!G421,"")</f>
        <v>20</v>
      </c>
      <c r="R422" s="290">
        <f>IF($P$5=1,DataSheet!E421,"")</f>
        <v>202.22020000000001</v>
      </c>
    </row>
    <row r="423" spans="2:18">
      <c r="B423" s="202">
        <v>134</v>
      </c>
      <c r="C423" s="297">
        <v>5277.3819999999996</v>
      </c>
      <c r="D423" s="292">
        <v>1.5423171296296298E-2</v>
      </c>
      <c r="E423" s="202">
        <v>134</v>
      </c>
      <c r="F423" s="202">
        <v>-4000</v>
      </c>
      <c r="G423" s="202">
        <v>-4000</v>
      </c>
      <c r="H423" s="202">
        <v>-4000</v>
      </c>
      <c r="I423" s="202">
        <v>-4000</v>
      </c>
      <c r="J423" s="202">
        <v>-4000</v>
      </c>
      <c r="K423" s="146">
        <v>135.65</v>
      </c>
      <c r="L423" s="146">
        <v>142.69999999999999</v>
      </c>
      <c r="M423" s="146">
        <v>156.80000000000001</v>
      </c>
      <c r="N423" s="146">
        <v>163.85</v>
      </c>
      <c r="O423" s="146">
        <v>177.95</v>
      </c>
      <c r="P423" s="292">
        <v>1.3979837962962965E-3</v>
      </c>
      <c r="Q423" s="202">
        <f>IF($P$5=1,DataSheet!G422,"")</f>
        <v>20</v>
      </c>
      <c r="R423" s="290">
        <f>IF($P$5=1,DataSheet!E422,"")</f>
        <v>198.61879999999999</v>
      </c>
    </row>
    <row r="424" spans="2:18">
      <c r="B424" s="202">
        <v>134</v>
      </c>
      <c r="C424" s="297">
        <v>5289.7190000000001</v>
      </c>
      <c r="D424" s="292">
        <v>1.5457986111111112E-2</v>
      </c>
      <c r="E424" s="202">
        <v>134</v>
      </c>
      <c r="F424" s="202">
        <v>-4000</v>
      </c>
      <c r="G424" s="202">
        <v>-4000</v>
      </c>
      <c r="H424" s="202">
        <v>-4000</v>
      </c>
      <c r="I424" s="202">
        <v>-4000</v>
      </c>
      <c r="J424" s="202">
        <v>-4000</v>
      </c>
      <c r="K424" s="146">
        <v>135.65</v>
      </c>
      <c r="L424" s="146">
        <v>142.69999999999999</v>
      </c>
      <c r="M424" s="146">
        <v>156.80000000000001</v>
      </c>
      <c r="N424" s="146">
        <v>163.85</v>
      </c>
      <c r="O424" s="146">
        <v>177.95</v>
      </c>
      <c r="P424" s="292">
        <v>1.4059403935185186E-3</v>
      </c>
      <c r="Q424" s="202">
        <f>IF($P$5=1,DataSheet!G423,"")</f>
        <v>20</v>
      </c>
      <c r="R424" s="290">
        <f>IF($P$5=1,DataSheet!E423,"")</f>
        <v>195.26570000000001</v>
      </c>
    </row>
    <row r="425" spans="2:18">
      <c r="B425" s="202">
        <v>135</v>
      </c>
      <c r="C425" s="297">
        <v>5302.826</v>
      </c>
      <c r="D425" s="292">
        <v>1.5494965277777779E-2</v>
      </c>
      <c r="E425" s="202">
        <v>135</v>
      </c>
      <c r="F425" s="202">
        <v>-4000</v>
      </c>
      <c r="G425" s="202">
        <v>-4000</v>
      </c>
      <c r="H425" s="202">
        <v>-4000</v>
      </c>
      <c r="I425" s="202">
        <v>-4000</v>
      </c>
      <c r="J425" s="202">
        <v>-4000</v>
      </c>
      <c r="K425" s="146">
        <v>135.65</v>
      </c>
      <c r="L425" s="146">
        <v>142.69999999999999</v>
      </c>
      <c r="M425" s="146">
        <v>156.80000000000001</v>
      </c>
      <c r="N425" s="146">
        <v>163.85</v>
      </c>
      <c r="O425" s="146">
        <v>177.95</v>
      </c>
      <c r="P425" s="292">
        <v>1.4144456018518518E-3</v>
      </c>
      <c r="Q425" s="202">
        <f>IF($P$5=1,DataSheet!G424,"")</f>
        <v>19</v>
      </c>
      <c r="R425" s="290">
        <f>IF($P$5=1,DataSheet!E424,"")</f>
        <v>191.7645</v>
      </c>
    </row>
    <row r="426" spans="2:18">
      <c r="B426" s="202">
        <v>135</v>
      </c>
      <c r="C426" s="297">
        <v>5315.4589999999998</v>
      </c>
      <c r="D426" s="292">
        <v>1.5530717592592592E-2</v>
      </c>
      <c r="E426" s="202">
        <v>135</v>
      </c>
      <c r="F426" s="202">
        <v>-4000</v>
      </c>
      <c r="G426" s="202">
        <v>-4000</v>
      </c>
      <c r="H426" s="202">
        <v>-4000</v>
      </c>
      <c r="I426" s="202">
        <v>-4000</v>
      </c>
      <c r="J426" s="202">
        <v>-4000</v>
      </c>
      <c r="K426" s="146">
        <v>135.65</v>
      </c>
      <c r="L426" s="146">
        <v>142.69999999999999</v>
      </c>
      <c r="M426" s="146">
        <v>156.80000000000001</v>
      </c>
      <c r="N426" s="146">
        <v>163.85</v>
      </c>
      <c r="O426" s="146">
        <v>177.95</v>
      </c>
      <c r="P426" s="292">
        <v>1.4138900462962961E-3</v>
      </c>
      <c r="Q426" s="202">
        <f>IF($P$5=1,DataSheet!G425,"")</f>
        <v>19</v>
      </c>
      <c r="R426" s="290">
        <f>IF($P$5=1,DataSheet!E425,"")</f>
        <v>191.9905</v>
      </c>
    </row>
    <row r="427" spans="2:18">
      <c r="B427" s="202">
        <v>135</v>
      </c>
      <c r="C427" s="297">
        <v>5327.8620000000001</v>
      </c>
      <c r="D427" s="292">
        <v>1.5565486111111112E-2</v>
      </c>
      <c r="E427" s="202">
        <v>135</v>
      </c>
      <c r="F427" s="202">
        <v>-4000</v>
      </c>
      <c r="G427" s="202">
        <v>-4000</v>
      </c>
      <c r="H427" s="202">
        <v>-4000</v>
      </c>
      <c r="I427" s="202">
        <v>-4000</v>
      </c>
      <c r="J427" s="202">
        <v>-4000</v>
      </c>
      <c r="K427" s="146">
        <v>135.65</v>
      </c>
      <c r="L427" s="146">
        <v>142.69999999999999</v>
      </c>
      <c r="M427" s="146">
        <v>156.80000000000001</v>
      </c>
      <c r="N427" s="146">
        <v>163.85</v>
      </c>
      <c r="O427" s="146">
        <v>177.95</v>
      </c>
      <c r="P427" s="292">
        <v>1.3979901620370372E-3</v>
      </c>
      <c r="Q427" s="202">
        <f>IF($P$5=1,DataSheet!G426,"")</f>
        <v>20</v>
      </c>
      <c r="R427" s="290">
        <f>IF($P$5=1,DataSheet!E426,"")</f>
        <v>198.61609999999999</v>
      </c>
    </row>
    <row r="428" spans="2:18">
      <c r="B428" s="202">
        <v>135</v>
      </c>
      <c r="C428" s="297">
        <v>5340.652</v>
      </c>
      <c r="D428" s="292">
        <v>1.5601435185185185E-2</v>
      </c>
      <c r="E428" s="202">
        <v>135</v>
      </c>
      <c r="F428" s="202">
        <v>-4000</v>
      </c>
      <c r="G428" s="202">
        <v>-4000</v>
      </c>
      <c r="H428" s="202">
        <v>-4000</v>
      </c>
      <c r="I428" s="202">
        <v>-4000</v>
      </c>
      <c r="J428" s="202">
        <v>-4000</v>
      </c>
      <c r="K428" s="146">
        <v>135.65</v>
      </c>
      <c r="L428" s="146">
        <v>142.69999999999999</v>
      </c>
      <c r="M428" s="146">
        <v>156.80000000000001</v>
      </c>
      <c r="N428" s="146">
        <v>163.85</v>
      </c>
      <c r="O428" s="146">
        <v>177.95</v>
      </c>
      <c r="P428" s="292">
        <v>1.4077488425925926E-3</v>
      </c>
      <c r="Q428" s="202">
        <f>IF($P$5=1,DataSheet!G427,"")</f>
        <v>20</v>
      </c>
      <c r="R428" s="290">
        <f>IF($P$5=1,DataSheet!E427,"")</f>
        <v>194.51419999999999</v>
      </c>
    </row>
    <row r="429" spans="2:18">
      <c r="B429" s="202">
        <v>135</v>
      </c>
      <c r="C429" s="297">
        <v>5353.4459999999999</v>
      </c>
      <c r="D429" s="292">
        <v>1.563732638888889E-2</v>
      </c>
      <c r="E429" s="202">
        <v>135</v>
      </c>
      <c r="F429" s="202">
        <v>-4000</v>
      </c>
      <c r="G429" s="202">
        <v>-4000</v>
      </c>
      <c r="H429" s="202">
        <v>-4000</v>
      </c>
      <c r="I429" s="202">
        <v>-4000</v>
      </c>
      <c r="J429" s="202">
        <v>-4000</v>
      </c>
      <c r="K429" s="146">
        <v>135.65</v>
      </c>
      <c r="L429" s="146">
        <v>142.69999999999999</v>
      </c>
      <c r="M429" s="146">
        <v>156.80000000000001</v>
      </c>
      <c r="N429" s="146">
        <v>163.85</v>
      </c>
      <c r="O429" s="146">
        <v>177.95</v>
      </c>
      <c r="P429" s="292">
        <v>1.4041458333333334E-3</v>
      </c>
      <c r="Q429" s="202">
        <f>IF($P$5=1,DataSheet!G428,"")</f>
        <v>19</v>
      </c>
      <c r="R429" s="290">
        <f>IF($P$5=1,DataSheet!E428,"")</f>
        <v>196.0154</v>
      </c>
    </row>
    <row r="430" spans="2:18">
      <c r="B430" s="202">
        <v>134</v>
      </c>
      <c r="C430" s="297">
        <v>5366.24</v>
      </c>
      <c r="D430" s="292">
        <v>1.5673206018518519E-2</v>
      </c>
      <c r="E430" s="202">
        <v>134</v>
      </c>
      <c r="F430" s="202">
        <v>-4000</v>
      </c>
      <c r="G430" s="202">
        <v>-4000</v>
      </c>
      <c r="H430" s="202">
        <v>-4000</v>
      </c>
      <c r="I430" s="202">
        <v>-4000</v>
      </c>
      <c r="J430" s="202">
        <v>-4000</v>
      </c>
      <c r="K430" s="146">
        <v>135.65</v>
      </c>
      <c r="L430" s="146">
        <v>142.69999999999999</v>
      </c>
      <c r="M430" s="146">
        <v>156.80000000000001</v>
      </c>
      <c r="N430" s="146">
        <v>163.85</v>
      </c>
      <c r="O430" s="146">
        <v>177.95</v>
      </c>
      <c r="P430" s="292">
        <v>1.4006111111111112E-3</v>
      </c>
      <c r="Q430" s="202">
        <f>IF($P$5=1,DataSheet!G429,"")</f>
        <v>19</v>
      </c>
      <c r="R430" s="290">
        <f>IF($P$5=1,DataSheet!E429,"")</f>
        <v>197.50319999999999</v>
      </c>
    </row>
    <row r="431" spans="2:18">
      <c r="B431" s="202">
        <v>133</v>
      </c>
      <c r="C431" s="297">
        <v>5379.3370000000004</v>
      </c>
      <c r="D431" s="292">
        <v>1.5710173611111111E-2</v>
      </c>
      <c r="E431" s="202">
        <v>133</v>
      </c>
      <c r="F431" s="202">
        <v>-4000</v>
      </c>
      <c r="G431" s="202">
        <v>-4000</v>
      </c>
      <c r="H431" s="202">
        <v>-4000</v>
      </c>
      <c r="I431" s="202">
        <v>-4000</v>
      </c>
      <c r="J431" s="202">
        <v>-4000</v>
      </c>
      <c r="K431" s="146">
        <v>135.65</v>
      </c>
      <c r="L431" s="146">
        <v>142.69999999999999</v>
      </c>
      <c r="M431" s="146">
        <v>156.80000000000001</v>
      </c>
      <c r="N431" s="146">
        <v>163.85</v>
      </c>
      <c r="O431" s="146">
        <v>177.95</v>
      </c>
      <c r="P431" s="292">
        <v>1.4148599537037038E-3</v>
      </c>
      <c r="Q431" s="202">
        <f>IF($P$5=1,DataSheet!G430,"")</f>
        <v>19</v>
      </c>
      <c r="R431" s="290">
        <f>IF($P$5=1,DataSheet!E430,"")</f>
        <v>191.596</v>
      </c>
    </row>
    <row r="432" spans="2:18">
      <c r="B432" s="202">
        <v>132</v>
      </c>
      <c r="C432" s="297">
        <v>5392.06</v>
      </c>
      <c r="D432" s="292">
        <v>1.5746122685185184E-2</v>
      </c>
      <c r="E432" s="202">
        <v>132</v>
      </c>
      <c r="F432" s="202">
        <v>-4000</v>
      </c>
      <c r="G432" s="202">
        <v>-4000</v>
      </c>
      <c r="H432" s="202">
        <v>-4000</v>
      </c>
      <c r="I432" s="202">
        <v>-4000</v>
      </c>
      <c r="J432" s="202">
        <v>-4000</v>
      </c>
      <c r="K432" s="146">
        <v>135.65</v>
      </c>
      <c r="L432" s="146">
        <v>142.69999999999999</v>
      </c>
      <c r="M432" s="146">
        <v>156.80000000000001</v>
      </c>
      <c r="N432" s="146">
        <v>163.85</v>
      </c>
      <c r="O432" s="146">
        <v>177.95</v>
      </c>
      <c r="P432" s="292">
        <v>1.4127089120370372E-3</v>
      </c>
      <c r="Q432" s="202">
        <f>IF($P$5=1,DataSheet!G431,"")</f>
        <v>19</v>
      </c>
      <c r="R432" s="290">
        <f>IF($P$5=1,DataSheet!E431,"")</f>
        <v>192.4725</v>
      </c>
    </row>
    <row r="433" spans="2:18">
      <c r="B433" s="202">
        <v>133</v>
      </c>
      <c r="C433" s="297">
        <v>5404.7150000000001</v>
      </c>
      <c r="D433" s="292">
        <v>1.5781898148148149E-2</v>
      </c>
      <c r="E433" s="202">
        <v>133</v>
      </c>
      <c r="F433" s="202">
        <v>-4000</v>
      </c>
      <c r="G433" s="202">
        <v>-4000</v>
      </c>
      <c r="H433" s="202">
        <v>-4000</v>
      </c>
      <c r="I433" s="202">
        <v>-4000</v>
      </c>
      <c r="J433" s="202">
        <v>-4000</v>
      </c>
      <c r="K433" s="146">
        <v>135.65</v>
      </c>
      <c r="L433" s="146">
        <v>142.69999999999999</v>
      </c>
      <c r="M433" s="146">
        <v>156.80000000000001</v>
      </c>
      <c r="N433" s="146">
        <v>163.85</v>
      </c>
      <c r="O433" s="146">
        <v>177.95</v>
      </c>
      <c r="P433" s="292">
        <v>1.4130144675925927E-3</v>
      </c>
      <c r="Q433" s="202">
        <f>IF($P$5=1,DataSheet!G432,"")</f>
        <v>19</v>
      </c>
      <c r="R433" s="290">
        <f>IF($P$5=1,DataSheet!E432,"")</f>
        <v>192.3477</v>
      </c>
    </row>
    <row r="434" spans="2:18">
      <c r="B434" s="202">
        <v>133</v>
      </c>
      <c r="C434" s="297">
        <v>5417.2640000000001</v>
      </c>
      <c r="D434" s="292">
        <v>1.5817719907407407E-2</v>
      </c>
      <c r="E434" s="202">
        <v>133</v>
      </c>
      <c r="F434" s="202">
        <v>-4000</v>
      </c>
      <c r="G434" s="202">
        <v>-4000</v>
      </c>
      <c r="H434" s="202">
        <v>-4000</v>
      </c>
      <c r="I434" s="202">
        <v>-4000</v>
      </c>
      <c r="J434" s="202">
        <v>-4000</v>
      </c>
      <c r="K434" s="146">
        <v>135.65</v>
      </c>
      <c r="L434" s="146">
        <v>142.69999999999999</v>
      </c>
      <c r="M434" s="146">
        <v>156.80000000000001</v>
      </c>
      <c r="N434" s="146">
        <v>163.85</v>
      </c>
      <c r="O434" s="146">
        <v>177.95</v>
      </c>
      <c r="P434" s="292">
        <v>1.4264131944444443E-3</v>
      </c>
      <c r="Q434" s="202">
        <f>IF($P$5=1,DataSheet!G433,"")</f>
        <v>19</v>
      </c>
      <c r="R434" s="290">
        <f>IF($P$5=1,DataSheet!E433,"")</f>
        <v>186.97800000000001</v>
      </c>
    </row>
    <row r="435" spans="2:18">
      <c r="B435" s="202">
        <v>134</v>
      </c>
      <c r="C435" s="297">
        <v>5429.9059999999999</v>
      </c>
      <c r="D435" s="292">
        <v>1.5853645833333332E-2</v>
      </c>
      <c r="E435" s="202">
        <v>134</v>
      </c>
      <c r="F435" s="202">
        <v>-4000</v>
      </c>
      <c r="G435" s="202">
        <v>-4000</v>
      </c>
      <c r="H435" s="202">
        <v>-4000</v>
      </c>
      <c r="I435" s="202">
        <v>-4000</v>
      </c>
      <c r="J435" s="202">
        <v>-4000</v>
      </c>
      <c r="K435" s="146">
        <v>135.65</v>
      </c>
      <c r="L435" s="146">
        <v>142.69999999999999</v>
      </c>
      <c r="M435" s="146">
        <v>156.80000000000001</v>
      </c>
      <c r="N435" s="146">
        <v>163.85</v>
      </c>
      <c r="O435" s="146">
        <v>177.95</v>
      </c>
      <c r="P435" s="292">
        <v>1.4195868055555559E-3</v>
      </c>
      <c r="Q435" s="202">
        <f>IF($P$5=1,DataSheet!G434,"")</f>
        <v>19</v>
      </c>
      <c r="R435" s="290">
        <f>IF($P$5=1,DataSheet!E434,"")</f>
        <v>189.6884</v>
      </c>
    </row>
    <row r="436" spans="2:18">
      <c r="B436" s="202">
        <v>135</v>
      </c>
      <c r="C436" s="297">
        <v>5442.4759999999997</v>
      </c>
      <c r="D436" s="292">
        <v>1.5889641203703703E-2</v>
      </c>
      <c r="E436" s="202">
        <v>135</v>
      </c>
      <c r="F436" s="202">
        <v>-4000</v>
      </c>
      <c r="G436" s="202">
        <v>-4000</v>
      </c>
      <c r="H436" s="202">
        <v>-4000</v>
      </c>
      <c r="I436" s="202">
        <v>-4000</v>
      </c>
      <c r="J436" s="202">
        <v>-4000</v>
      </c>
      <c r="K436" s="146">
        <v>135.65</v>
      </c>
      <c r="L436" s="146">
        <v>142.69999999999999</v>
      </c>
      <c r="M436" s="146">
        <v>156.80000000000001</v>
      </c>
      <c r="N436" s="146">
        <v>163.85</v>
      </c>
      <c r="O436" s="146">
        <v>177.95</v>
      </c>
      <c r="P436" s="292">
        <v>1.4281001157407408E-3</v>
      </c>
      <c r="Q436" s="202">
        <f>IF($P$5=1,DataSheet!G435,"")</f>
        <v>19</v>
      </c>
      <c r="R436" s="290">
        <f>IF($P$5=1,DataSheet!E435,"")</f>
        <v>186.31639999999999</v>
      </c>
    </row>
    <row r="437" spans="2:18">
      <c r="B437" s="202">
        <v>136</v>
      </c>
      <c r="C437" s="297">
        <v>5455.1239999999998</v>
      </c>
      <c r="D437" s="292">
        <v>1.5925555555555557E-2</v>
      </c>
      <c r="E437" s="202">
        <v>136</v>
      </c>
      <c r="F437" s="202">
        <v>136</v>
      </c>
      <c r="G437" s="202">
        <v>-4000</v>
      </c>
      <c r="H437" s="202">
        <v>-4000</v>
      </c>
      <c r="I437" s="202">
        <v>-4000</v>
      </c>
      <c r="J437" s="202">
        <v>-4000</v>
      </c>
      <c r="K437" s="146">
        <v>135.65</v>
      </c>
      <c r="L437" s="146">
        <v>142.69999999999999</v>
      </c>
      <c r="M437" s="146">
        <v>156.80000000000001</v>
      </c>
      <c r="N437" s="146">
        <v>163.85</v>
      </c>
      <c r="O437" s="146">
        <v>177.95</v>
      </c>
      <c r="P437" s="292">
        <v>1.4212789351851854E-3</v>
      </c>
      <c r="Q437" s="202">
        <f>IF($P$5=1,DataSheet!G436,"")</f>
        <v>19</v>
      </c>
      <c r="R437" s="290">
        <f>IF($P$5=1,DataSheet!E436,"")</f>
        <v>189.0119</v>
      </c>
    </row>
    <row r="438" spans="2:18">
      <c r="B438" s="202">
        <v>137</v>
      </c>
      <c r="C438" s="297">
        <v>5467.8360000000002</v>
      </c>
      <c r="D438" s="292">
        <v>1.5961365740740741E-2</v>
      </c>
      <c r="E438" s="202">
        <v>137</v>
      </c>
      <c r="F438" s="202">
        <v>137</v>
      </c>
      <c r="G438" s="202">
        <v>-4000</v>
      </c>
      <c r="H438" s="202">
        <v>-4000</v>
      </c>
      <c r="I438" s="202">
        <v>-4000</v>
      </c>
      <c r="J438" s="202">
        <v>-4000</v>
      </c>
      <c r="K438" s="146">
        <v>135.65</v>
      </c>
      <c r="L438" s="146">
        <v>142.69999999999999</v>
      </c>
      <c r="M438" s="146">
        <v>156.80000000000001</v>
      </c>
      <c r="N438" s="146">
        <v>163.85</v>
      </c>
      <c r="O438" s="146">
        <v>177.95</v>
      </c>
      <c r="P438" s="292">
        <v>1.4105729166666667E-3</v>
      </c>
      <c r="Q438" s="202">
        <f>IF($P$5=1,DataSheet!G437,"")</f>
        <v>20</v>
      </c>
      <c r="R438" s="290">
        <f>IF($P$5=1,DataSheet!E437,"")</f>
        <v>193.34829999999999</v>
      </c>
    </row>
    <row r="439" spans="2:18">
      <c r="B439" s="202">
        <v>137</v>
      </c>
      <c r="C439" s="297">
        <v>5480.7849999999999</v>
      </c>
      <c r="D439" s="292">
        <v>1.5998263888888888E-2</v>
      </c>
      <c r="E439" s="202">
        <v>137</v>
      </c>
      <c r="F439" s="202">
        <v>137</v>
      </c>
      <c r="G439" s="202">
        <v>-4000</v>
      </c>
      <c r="H439" s="202">
        <v>-4000</v>
      </c>
      <c r="I439" s="202">
        <v>-4000</v>
      </c>
      <c r="J439" s="202">
        <v>-4000</v>
      </c>
      <c r="K439" s="146">
        <v>135.65</v>
      </c>
      <c r="L439" s="146">
        <v>142.69999999999999</v>
      </c>
      <c r="M439" s="146">
        <v>156.80000000000001</v>
      </c>
      <c r="N439" s="146">
        <v>163.85</v>
      </c>
      <c r="O439" s="146">
        <v>177.95</v>
      </c>
      <c r="P439" s="292">
        <v>1.4257141203703704E-3</v>
      </c>
      <c r="Q439" s="202">
        <f>IF($P$5=1,DataSheet!G438,"")</f>
        <v>19</v>
      </c>
      <c r="R439" s="290">
        <f>IF($P$5=1,DataSheet!E438,"")</f>
        <v>187.2534</v>
      </c>
    </row>
    <row r="440" spans="2:18">
      <c r="B440" s="202">
        <v>137</v>
      </c>
      <c r="C440" s="297">
        <v>5493.4290000000001</v>
      </c>
      <c r="D440" s="292">
        <v>1.6034270833333333E-2</v>
      </c>
      <c r="E440" s="202">
        <v>137</v>
      </c>
      <c r="F440" s="202">
        <v>137</v>
      </c>
      <c r="G440" s="202">
        <v>-4000</v>
      </c>
      <c r="H440" s="202">
        <v>-4000</v>
      </c>
      <c r="I440" s="202">
        <v>-4000</v>
      </c>
      <c r="J440" s="202">
        <v>-4000</v>
      </c>
      <c r="K440" s="146">
        <v>135.65</v>
      </c>
      <c r="L440" s="146">
        <v>142.69999999999999</v>
      </c>
      <c r="M440" s="146">
        <v>156.80000000000001</v>
      </c>
      <c r="N440" s="146">
        <v>163.85</v>
      </c>
      <c r="O440" s="146">
        <v>177.95</v>
      </c>
      <c r="P440" s="292">
        <v>1.4244525462962963E-3</v>
      </c>
      <c r="Q440" s="202">
        <f>IF($P$5=1,DataSheet!G439,"")</f>
        <v>19</v>
      </c>
      <c r="R440" s="290">
        <f>IF($P$5=1,DataSheet!E439,"")</f>
        <v>187.75129999999999</v>
      </c>
    </row>
    <row r="441" spans="2:18">
      <c r="B441" s="202">
        <v>136</v>
      </c>
      <c r="C441" s="297">
        <v>5506.0680000000002</v>
      </c>
      <c r="D441" s="292">
        <v>1.6070185185185184E-2</v>
      </c>
      <c r="E441" s="202">
        <v>136</v>
      </c>
      <c r="F441" s="202">
        <v>136</v>
      </c>
      <c r="G441" s="202">
        <v>-4000</v>
      </c>
      <c r="H441" s="202">
        <v>-4000</v>
      </c>
      <c r="I441" s="202">
        <v>-4000</v>
      </c>
      <c r="J441" s="202">
        <v>-4000</v>
      </c>
      <c r="K441" s="146">
        <v>135.65</v>
      </c>
      <c r="L441" s="146">
        <v>142.69999999999999</v>
      </c>
      <c r="M441" s="146">
        <v>156.80000000000001</v>
      </c>
      <c r="N441" s="146">
        <v>163.85</v>
      </c>
      <c r="O441" s="146">
        <v>177.95</v>
      </c>
      <c r="P441" s="292">
        <v>1.4184884259259257E-3</v>
      </c>
      <c r="Q441" s="202">
        <f>IF($P$5=1,DataSheet!G440,"")</f>
        <v>19</v>
      </c>
      <c r="R441" s="290">
        <f>IF($P$5=1,DataSheet!E440,"")</f>
        <v>190.1294</v>
      </c>
    </row>
    <row r="442" spans="2:18">
      <c r="B442" s="202">
        <v>136</v>
      </c>
      <c r="C442" s="297">
        <v>5518.7809999999999</v>
      </c>
      <c r="D442" s="292">
        <v>1.6106030092592594E-2</v>
      </c>
      <c r="E442" s="202">
        <v>136</v>
      </c>
      <c r="F442" s="202">
        <v>136</v>
      </c>
      <c r="G442" s="202">
        <v>-4000</v>
      </c>
      <c r="H442" s="202">
        <v>-4000</v>
      </c>
      <c r="I442" s="202">
        <v>-4000</v>
      </c>
      <c r="J442" s="202">
        <v>-4000</v>
      </c>
      <c r="K442" s="146">
        <v>135.65</v>
      </c>
      <c r="L442" s="146">
        <v>142.69999999999999</v>
      </c>
      <c r="M442" s="146">
        <v>156.80000000000001</v>
      </c>
      <c r="N442" s="146">
        <v>163.85</v>
      </c>
      <c r="O442" s="146">
        <v>177.95</v>
      </c>
      <c r="P442" s="292">
        <v>1.4094959490740741E-3</v>
      </c>
      <c r="Q442" s="202">
        <f>IF($P$5=1,DataSheet!G441,"")</f>
        <v>19</v>
      </c>
      <c r="R442" s="290">
        <f>IF($P$5=1,DataSheet!E441,"")</f>
        <v>193.79169999999999</v>
      </c>
    </row>
    <row r="443" spans="2:18">
      <c r="B443" s="202">
        <v>136</v>
      </c>
      <c r="C443" s="297">
        <v>5531.4989999999998</v>
      </c>
      <c r="D443" s="292">
        <v>1.6141828703703703E-2</v>
      </c>
      <c r="E443" s="202">
        <v>136</v>
      </c>
      <c r="F443" s="202">
        <v>136</v>
      </c>
      <c r="G443" s="202">
        <v>-4000</v>
      </c>
      <c r="H443" s="202">
        <v>-4000</v>
      </c>
      <c r="I443" s="202">
        <v>-4000</v>
      </c>
      <c r="J443" s="202">
        <v>-4000</v>
      </c>
      <c r="K443" s="146">
        <v>135.65</v>
      </c>
      <c r="L443" s="146">
        <v>142.69999999999999</v>
      </c>
      <c r="M443" s="146">
        <v>156.80000000000001</v>
      </c>
      <c r="N443" s="146">
        <v>163.85</v>
      </c>
      <c r="O443" s="146">
        <v>177.95</v>
      </c>
      <c r="P443" s="292">
        <v>1.4083304398148147E-3</v>
      </c>
      <c r="Q443" s="202">
        <f>IF($P$5=1,DataSheet!G442,"")</f>
        <v>20</v>
      </c>
      <c r="R443" s="290">
        <f>IF($P$5=1,DataSheet!E442,"")</f>
        <v>194.27330000000001</v>
      </c>
    </row>
    <row r="444" spans="2:18">
      <c r="B444" s="202">
        <v>136</v>
      </c>
      <c r="C444" s="297">
        <v>5544.1440000000002</v>
      </c>
      <c r="D444" s="292">
        <v>1.6177743055555558E-2</v>
      </c>
      <c r="E444" s="202">
        <v>136</v>
      </c>
      <c r="F444" s="202">
        <v>136</v>
      </c>
      <c r="G444" s="202">
        <v>-4000</v>
      </c>
      <c r="H444" s="202">
        <v>-4000</v>
      </c>
      <c r="I444" s="202">
        <v>-4000</v>
      </c>
      <c r="J444" s="202">
        <v>-4000</v>
      </c>
      <c r="K444" s="146">
        <v>135.65</v>
      </c>
      <c r="L444" s="146">
        <v>142.69999999999999</v>
      </c>
      <c r="M444" s="146">
        <v>156.80000000000001</v>
      </c>
      <c r="N444" s="146">
        <v>163.85</v>
      </c>
      <c r="O444" s="146">
        <v>177.95</v>
      </c>
      <c r="P444" s="292">
        <v>1.4200306712962962E-3</v>
      </c>
      <c r="Q444" s="202">
        <f>IF($P$5=1,DataSheet!G443,"")</f>
        <v>19</v>
      </c>
      <c r="R444" s="290">
        <f>IF($P$5=1,DataSheet!E443,"")</f>
        <v>189.51070000000001</v>
      </c>
    </row>
    <row r="445" spans="2:18">
      <c r="B445" s="202">
        <v>136</v>
      </c>
      <c r="C445" s="297">
        <v>5556.7030000000004</v>
      </c>
      <c r="D445" s="292">
        <v>1.6213599537037039E-2</v>
      </c>
      <c r="E445" s="202">
        <v>136</v>
      </c>
      <c r="F445" s="202">
        <v>136</v>
      </c>
      <c r="G445" s="202">
        <v>-4000</v>
      </c>
      <c r="H445" s="202">
        <v>-4000</v>
      </c>
      <c r="I445" s="202">
        <v>-4000</v>
      </c>
      <c r="J445" s="202">
        <v>-4000</v>
      </c>
      <c r="K445" s="146">
        <v>135.65</v>
      </c>
      <c r="L445" s="146">
        <v>142.69999999999999</v>
      </c>
      <c r="M445" s="146">
        <v>156.80000000000001</v>
      </c>
      <c r="N445" s="146">
        <v>163.85</v>
      </c>
      <c r="O445" s="146">
        <v>177.95</v>
      </c>
      <c r="P445" s="292">
        <v>1.4238061342592594E-3</v>
      </c>
      <c r="Q445" s="202">
        <f>IF($P$5=1,DataSheet!G444,"")</f>
        <v>19</v>
      </c>
      <c r="R445" s="290">
        <f>IF($P$5=1,DataSheet!E444,"")</f>
        <v>188.00720000000001</v>
      </c>
    </row>
    <row r="446" spans="2:18">
      <c r="B446" s="202">
        <v>136</v>
      </c>
      <c r="C446" s="297">
        <v>5569.7120000000004</v>
      </c>
      <c r="D446" s="292">
        <v>1.6250520833333334E-2</v>
      </c>
      <c r="E446" s="202">
        <v>136</v>
      </c>
      <c r="F446" s="202">
        <v>136</v>
      </c>
      <c r="G446" s="202">
        <v>-4000</v>
      </c>
      <c r="H446" s="202">
        <v>-4000</v>
      </c>
      <c r="I446" s="202">
        <v>-4000</v>
      </c>
      <c r="J446" s="202">
        <v>-4000</v>
      </c>
      <c r="K446" s="146">
        <v>135.65</v>
      </c>
      <c r="L446" s="146">
        <v>142.69999999999999</v>
      </c>
      <c r="M446" s="146">
        <v>156.80000000000001</v>
      </c>
      <c r="N446" s="146">
        <v>163.85</v>
      </c>
      <c r="O446" s="146">
        <v>177.95</v>
      </c>
      <c r="P446" s="292">
        <v>1.4236921296296298E-3</v>
      </c>
      <c r="Q446" s="202">
        <f>IF($P$5=1,DataSheet!G445,"")</f>
        <v>19</v>
      </c>
      <c r="R446" s="290">
        <f>IF($P$5=1,DataSheet!E445,"")</f>
        <v>188.0523</v>
      </c>
    </row>
    <row r="447" spans="2:18">
      <c r="B447" s="202">
        <v>136</v>
      </c>
      <c r="C447" s="297">
        <v>5582.3429999999998</v>
      </c>
      <c r="D447" s="292">
        <v>1.6286469907407407E-2</v>
      </c>
      <c r="E447" s="202">
        <v>136</v>
      </c>
      <c r="F447" s="202">
        <v>136</v>
      </c>
      <c r="G447" s="202">
        <v>-4000</v>
      </c>
      <c r="H447" s="202">
        <v>-4000</v>
      </c>
      <c r="I447" s="202">
        <v>-4000</v>
      </c>
      <c r="J447" s="202">
        <v>-4000</v>
      </c>
      <c r="K447" s="146">
        <v>135.65</v>
      </c>
      <c r="L447" s="146">
        <v>142.69999999999999</v>
      </c>
      <c r="M447" s="146">
        <v>156.80000000000001</v>
      </c>
      <c r="N447" s="146">
        <v>163.85</v>
      </c>
      <c r="O447" s="146">
        <v>177.95</v>
      </c>
      <c r="P447" s="292">
        <v>1.42346875E-3</v>
      </c>
      <c r="Q447" s="202">
        <f>IF($P$5=1,DataSheet!G446,"")</f>
        <v>19</v>
      </c>
      <c r="R447" s="290">
        <f>IF($P$5=1,DataSheet!E446,"")</f>
        <v>188.14070000000001</v>
      </c>
    </row>
    <row r="448" spans="2:18">
      <c r="B448" s="202">
        <v>135</v>
      </c>
      <c r="C448" s="297">
        <v>5595.35</v>
      </c>
      <c r="D448" s="292">
        <v>1.6323564814814815E-2</v>
      </c>
      <c r="E448" s="202">
        <v>135</v>
      </c>
      <c r="F448" s="202">
        <v>-4000</v>
      </c>
      <c r="G448" s="202">
        <v>-4000</v>
      </c>
      <c r="H448" s="202">
        <v>-4000</v>
      </c>
      <c r="I448" s="202">
        <v>-4000</v>
      </c>
      <c r="J448" s="202">
        <v>-4000</v>
      </c>
      <c r="K448" s="146">
        <v>135.65</v>
      </c>
      <c r="L448" s="146">
        <v>142.69999999999999</v>
      </c>
      <c r="M448" s="146">
        <v>156.80000000000001</v>
      </c>
      <c r="N448" s="146">
        <v>163.85</v>
      </c>
      <c r="O448" s="146">
        <v>177.95</v>
      </c>
      <c r="P448" s="292">
        <v>1.4234577546296298E-3</v>
      </c>
      <c r="Q448" s="202">
        <f>IF($P$5=1,DataSheet!G447,"")</f>
        <v>19</v>
      </c>
      <c r="R448" s="290">
        <f>IF($P$5=1,DataSheet!E447,"")</f>
        <v>188.14519999999999</v>
      </c>
    </row>
    <row r="449" spans="2:18">
      <c r="B449" s="202">
        <v>134</v>
      </c>
      <c r="C449" s="297">
        <v>5608.29</v>
      </c>
      <c r="D449" s="292">
        <v>1.6360497685185185E-2</v>
      </c>
      <c r="E449" s="202">
        <v>134</v>
      </c>
      <c r="F449" s="202">
        <v>-4000</v>
      </c>
      <c r="G449" s="202">
        <v>-4000</v>
      </c>
      <c r="H449" s="202">
        <v>-4000</v>
      </c>
      <c r="I449" s="202">
        <v>-4000</v>
      </c>
      <c r="J449" s="202">
        <v>-4000</v>
      </c>
      <c r="K449" s="146">
        <v>135.65</v>
      </c>
      <c r="L449" s="146">
        <v>142.69999999999999</v>
      </c>
      <c r="M449" s="146">
        <v>156.80000000000001</v>
      </c>
      <c r="N449" s="146">
        <v>163.85</v>
      </c>
      <c r="O449" s="146">
        <v>177.95</v>
      </c>
      <c r="P449" s="292">
        <v>1.4244357638888887E-3</v>
      </c>
      <c r="Q449" s="202">
        <f>IF($P$5=1,DataSheet!G448,"")</f>
        <v>19</v>
      </c>
      <c r="R449" s="290">
        <f>IF($P$5=1,DataSheet!E448,"")</f>
        <v>187.75800000000001</v>
      </c>
    </row>
    <row r="450" spans="2:18">
      <c r="B450" s="202">
        <v>132</v>
      </c>
      <c r="C450" s="297">
        <v>5621.4759999999997</v>
      </c>
      <c r="D450" s="292">
        <v>1.6397627314814815E-2</v>
      </c>
      <c r="E450" s="202">
        <v>132</v>
      </c>
      <c r="F450" s="202">
        <v>-4000</v>
      </c>
      <c r="G450" s="202">
        <v>-4000</v>
      </c>
      <c r="H450" s="202">
        <v>-4000</v>
      </c>
      <c r="I450" s="202">
        <v>-4000</v>
      </c>
      <c r="J450" s="202">
        <v>-4000</v>
      </c>
      <c r="K450" s="146">
        <v>135.65</v>
      </c>
      <c r="L450" s="146">
        <v>142.69999999999999</v>
      </c>
      <c r="M450" s="146">
        <v>156.80000000000001</v>
      </c>
      <c r="N450" s="146">
        <v>163.85</v>
      </c>
      <c r="O450" s="146">
        <v>177.95</v>
      </c>
      <c r="P450" s="292">
        <v>1.4079236111111113E-3</v>
      </c>
      <c r="Q450" s="202">
        <f>IF($P$5=1,DataSheet!G449,"")</f>
        <v>19</v>
      </c>
      <c r="R450" s="290">
        <f>IF($P$5=1,DataSheet!E449,"")</f>
        <v>194.4417</v>
      </c>
    </row>
    <row r="451" spans="2:18">
      <c r="B451" s="202">
        <v>131</v>
      </c>
      <c r="C451" s="297">
        <v>5634.6620000000003</v>
      </c>
      <c r="D451" s="292">
        <v>1.6434664351851851E-2</v>
      </c>
      <c r="E451" s="202">
        <v>131</v>
      </c>
      <c r="F451" s="202">
        <v>-4000</v>
      </c>
      <c r="G451" s="202">
        <v>-4000</v>
      </c>
      <c r="H451" s="202">
        <v>-4000</v>
      </c>
      <c r="I451" s="202">
        <v>-4000</v>
      </c>
      <c r="J451" s="202">
        <v>-4000</v>
      </c>
      <c r="K451" s="146">
        <v>135.65</v>
      </c>
      <c r="L451" s="146">
        <v>142.69999999999999</v>
      </c>
      <c r="M451" s="146">
        <v>156.80000000000001</v>
      </c>
      <c r="N451" s="146">
        <v>163.85</v>
      </c>
      <c r="O451" s="146">
        <v>177.95</v>
      </c>
      <c r="P451" s="292">
        <v>1.4057471064814813E-3</v>
      </c>
      <c r="Q451" s="202">
        <f>IF($P$5=1,DataSheet!G450,"")</f>
        <v>19</v>
      </c>
      <c r="R451" s="290">
        <f>IF($P$5=1,DataSheet!E450,"")</f>
        <v>195.34639999999999</v>
      </c>
    </row>
    <row r="452" spans="2:18">
      <c r="B452" s="202">
        <v>130</v>
      </c>
      <c r="C452" s="297">
        <v>5647.4620000000004</v>
      </c>
      <c r="D452" s="292">
        <v>1.6470474537037035E-2</v>
      </c>
      <c r="E452" s="202">
        <v>130</v>
      </c>
      <c r="F452" s="202">
        <v>-4000</v>
      </c>
      <c r="G452" s="202">
        <v>-4000</v>
      </c>
      <c r="H452" s="202">
        <v>-4000</v>
      </c>
      <c r="I452" s="202">
        <v>-4000</v>
      </c>
      <c r="J452" s="202">
        <v>-4000</v>
      </c>
      <c r="K452" s="146">
        <v>135.65</v>
      </c>
      <c r="L452" s="146">
        <v>142.69999999999999</v>
      </c>
      <c r="M452" s="146">
        <v>156.80000000000001</v>
      </c>
      <c r="N452" s="146">
        <v>163.85</v>
      </c>
      <c r="O452" s="146">
        <v>177.95</v>
      </c>
      <c r="P452" s="292">
        <v>1.3987071759259259E-3</v>
      </c>
      <c r="Q452" s="202">
        <f>IF($P$5=1,DataSheet!G451,"")</f>
        <v>19</v>
      </c>
      <c r="R452" s="290">
        <f>IF($P$5=1,DataSheet!E451,"")</f>
        <v>198.3108</v>
      </c>
    </row>
    <row r="453" spans="2:18">
      <c r="B453" s="202">
        <v>129</v>
      </c>
      <c r="C453" s="297">
        <v>5661.0320000000002</v>
      </c>
      <c r="D453" s="292">
        <v>1.6508726851851851E-2</v>
      </c>
      <c r="E453" s="202">
        <v>129</v>
      </c>
      <c r="F453" s="202">
        <v>-4000</v>
      </c>
      <c r="G453" s="202">
        <v>-4000</v>
      </c>
      <c r="H453" s="202">
        <v>-4000</v>
      </c>
      <c r="I453" s="202">
        <v>-4000</v>
      </c>
      <c r="J453" s="202">
        <v>-4000</v>
      </c>
      <c r="K453" s="146">
        <v>135.65</v>
      </c>
      <c r="L453" s="146">
        <v>142.69999999999999</v>
      </c>
      <c r="M453" s="146">
        <v>156.80000000000001</v>
      </c>
      <c r="N453" s="146">
        <v>163.85</v>
      </c>
      <c r="O453" s="146">
        <v>177.95</v>
      </c>
      <c r="P453" s="292">
        <v>1.4131550925925924E-3</v>
      </c>
      <c r="Q453" s="202">
        <f>IF($P$5=1,DataSheet!G452,"")</f>
        <v>18</v>
      </c>
      <c r="R453" s="290">
        <f>IF($P$5=1,DataSheet!E452,"")</f>
        <v>192.2902</v>
      </c>
    </row>
    <row r="454" spans="2:18">
      <c r="B454" s="202">
        <v>129</v>
      </c>
      <c r="C454" s="297">
        <v>5673.6719999999996</v>
      </c>
      <c r="D454" s="292">
        <v>1.6544594907407409E-2</v>
      </c>
      <c r="E454" s="202">
        <v>129</v>
      </c>
      <c r="F454" s="202">
        <v>-4000</v>
      </c>
      <c r="G454" s="202">
        <v>-4000</v>
      </c>
      <c r="H454" s="202">
        <v>-4000</v>
      </c>
      <c r="I454" s="202">
        <v>-4000</v>
      </c>
      <c r="J454" s="202">
        <v>-4000</v>
      </c>
      <c r="K454" s="146">
        <v>135.65</v>
      </c>
      <c r="L454" s="146">
        <v>142.69999999999999</v>
      </c>
      <c r="M454" s="146">
        <v>156.80000000000001</v>
      </c>
      <c r="N454" s="146">
        <v>163.85</v>
      </c>
      <c r="O454" s="146">
        <v>177.95</v>
      </c>
      <c r="P454" s="292">
        <v>1.4133258101851852E-3</v>
      </c>
      <c r="Q454" s="202">
        <f>IF($P$5=1,DataSheet!G453,"")</f>
        <v>19</v>
      </c>
      <c r="R454" s="290">
        <f>IF($P$5=1,DataSheet!E453,"")</f>
        <v>192.22059999999999</v>
      </c>
    </row>
    <row r="455" spans="2:18">
      <c r="B455" s="202">
        <v>129</v>
      </c>
      <c r="C455" s="297">
        <v>5686.85</v>
      </c>
      <c r="D455" s="292">
        <v>1.6581631944444442E-2</v>
      </c>
      <c r="E455" s="202">
        <v>129</v>
      </c>
      <c r="F455" s="202">
        <v>-4000</v>
      </c>
      <c r="G455" s="202">
        <v>-4000</v>
      </c>
      <c r="H455" s="202">
        <v>-4000</v>
      </c>
      <c r="I455" s="202">
        <v>-4000</v>
      </c>
      <c r="J455" s="202">
        <v>-4000</v>
      </c>
      <c r="K455" s="146">
        <v>135.65</v>
      </c>
      <c r="L455" s="146">
        <v>142.69999999999999</v>
      </c>
      <c r="M455" s="146">
        <v>156.80000000000001</v>
      </c>
      <c r="N455" s="146">
        <v>163.85</v>
      </c>
      <c r="O455" s="146">
        <v>177.95</v>
      </c>
      <c r="P455" s="292">
        <v>1.4091707175925925E-3</v>
      </c>
      <c r="Q455" s="202">
        <f>IF($P$5=1,DataSheet!G454,"")</f>
        <v>19</v>
      </c>
      <c r="R455" s="290">
        <f>IF($P$5=1,DataSheet!E454,"")</f>
        <v>193.92590000000001</v>
      </c>
    </row>
    <row r="456" spans="2:18">
      <c r="B456" s="202">
        <v>129</v>
      </c>
      <c r="C456" s="297">
        <v>5699.6379999999999</v>
      </c>
      <c r="D456" s="292">
        <v>1.6617557870370371E-2</v>
      </c>
      <c r="E456" s="202">
        <v>129</v>
      </c>
      <c r="F456" s="202">
        <v>-4000</v>
      </c>
      <c r="G456" s="202">
        <v>-4000</v>
      </c>
      <c r="H456" s="202">
        <v>-4000</v>
      </c>
      <c r="I456" s="202">
        <v>-4000</v>
      </c>
      <c r="J456" s="202">
        <v>-4000</v>
      </c>
      <c r="K456" s="146">
        <v>135.65</v>
      </c>
      <c r="L456" s="146">
        <v>142.69999999999999</v>
      </c>
      <c r="M456" s="146">
        <v>156.80000000000001</v>
      </c>
      <c r="N456" s="146">
        <v>163.85</v>
      </c>
      <c r="O456" s="146">
        <v>177.95</v>
      </c>
      <c r="P456" s="292">
        <v>1.4069525462962966E-3</v>
      </c>
      <c r="Q456" s="202">
        <f>IF($P$5=1,DataSheet!G455,"")</f>
        <v>20</v>
      </c>
      <c r="R456" s="290">
        <f>IF($P$5=1,DataSheet!E455,"")</f>
        <v>194.84460000000001</v>
      </c>
    </row>
    <row r="457" spans="2:18">
      <c r="B457" s="202">
        <v>130</v>
      </c>
      <c r="C457" s="297">
        <v>5712.2709999999997</v>
      </c>
      <c r="D457" s="292">
        <v>1.6653391203703707E-2</v>
      </c>
      <c r="E457" s="202">
        <v>130</v>
      </c>
      <c r="F457" s="202">
        <v>-4000</v>
      </c>
      <c r="G457" s="202">
        <v>-4000</v>
      </c>
      <c r="H457" s="202">
        <v>-4000</v>
      </c>
      <c r="I457" s="202">
        <v>-4000</v>
      </c>
      <c r="J457" s="202">
        <v>-4000</v>
      </c>
      <c r="K457" s="146">
        <v>135.65</v>
      </c>
      <c r="L457" s="146">
        <v>142.69999999999999</v>
      </c>
      <c r="M457" s="146">
        <v>156.80000000000001</v>
      </c>
      <c r="N457" s="146">
        <v>163.85</v>
      </c>
      <c r="O457" s="146">
        <v>177.95</v>
      </c>
      <c r="P457" s="292">
        <v>1.4146128472222223E-3</v>
      </c>
      <c r="Q457" s="202">
        <f>IF($P$5=1,DataSheet!G456,"")</f>
        <v>19</v>
      </c>
      <c r="R457" s="290">
        <f>IF($P$5=1,DataSheet!E456,"")</f>
        <v>191.69630000000001</v>
      </c>
    </row>
    <row r="458" spans="2:18">
      <c r="B458" s="202">
        <v>132</v>
      </c>
      <c r="C458" s="297">
        <v>5725.4390000000003</v>
      </c>
      <c r="D458" s="292">
        <v>1.6690439814814814E-2</v>
      </c>
      <c r="E458" s="202">
        <v>132</v>
      </c>
      <c r="F458" s="202">
        <v>-4000</v>
      </c>
      <c r="G458" s="202">
        <v>-4000</v>
      </c>
      <c r="H458" s="202">
        <v>-4000</v>
      </c>
      <c r="I458" s="202">
        <v>-4000</v>
      </c>
      <c r="J458" s="202">
        <v>-4000</v>
      </c>
      <c r="K458" s="146">
        <v>135.65</v>
      </c>
      <c r="L458" s="146">
        <v>142.69999999999999</v>
      </c>
      <c r="M458" s="146">
        <v>156.80000000000001</v>
      </c>
      <c r="N458" s="146">
        <v>163.85</v>
      </c>
      <c r="O458" s="146">
        <v>177.95</v>
      </c>
      <c r="P458" s="292">
        <v>1.4090862268518517E-3</v>
      </c>
      <c r="Q458" s="202">
        <f>IF($P$5=1,DataSheet!G457,"")</f>
        <v>19</v>
      </c>
      <c r="R458" s="290">
        <f>IF($P$5=1,DataSheet!E457,"")</f>
        <v>193.96090000000001</v>
      </c>
    </row>
    <row r="459" spans="2:18">
      <c r="B459" s="202">
        <v>133</v>
      </c>
      <c r="C459" s="297">
        <v>5738.6139999999996</v>
      </c>
      <c r="D459" s="292">
        <v>1.6727511574074073E-2</v>
      </c>
      <c r="E459" s="202">
        <v>133</v>
      </c>
      <c r="F459" s="202">
        <v>-4000</v>
      </c>
      <c r="G459" s="202">
        <v>-4000</v>
      </c>
      <c r="H459" s="202">
        <v>-4000</v>
      </c>
      <c r="I459" s="202">
        <v>-4000</v>
      </c>
      <c r="J459" s="202">
        <v>-4000</v>
      </c>
      <c r="K459" s="146">
        <v>135.65</v>
      </c>
      <c r="L459" s="146">
        <v>142.69999999999999</v>
      </c>
      <c r="M459" s="146">
        <v>156.80000000000001</v>
      </c>
      <c r="N459" s="146">
        <v>163.85</v>
      </c>
      <c r="O459" s="146">
        <v>177.95</v>
      </c>
      <c r="P459" s="292">
        <v>1.4078177083333334E-3</v>
      </c>
      <c r="Q459" s="202">
        <f>IF($P$5=1,DataSheet!G458,"")</f>
        <v>19</v>
      </c>
      <c r="R459" s="290">
        <f>IF($P$5=1,DataSheet!E458,"")</f>
        <v>194.48560000000001</v>
      </c>
    </row>
    <row r="460" spans="2:18">
      <c r="B460" s="202">
        <v>133</v>
      </c>
      <c r="C460" s="297">
        <v>5751.2489999999998</v>
      </c>
      <c r="D460" s="292">
        <v>1.6763287037037038E-2</v>
      </c>
      <c r="E460" s="202">
        <v>133</v>
      </c>
      <c r="F460" s="202">
        <v>-4000</v>
      </c>
      <c r="G460" s="202">
        <v>-4000</v>
      </c>
      <c r="H460" s="202">
        <v>-4000</v>
      </c>
      <c r="I460" s="202">
        <v>-4000</v>
      </c>
      <c r="J460" s="202">
        <v>-4000</v>
      </c>
      <c r="K460" s="146">
        <v>135.65</v>
      </c>
      <c r="L460" s="146">
        <v>142.69999999999999</v>
      </c>
      <c r="M460" s="146">
        <v>156.80000000000001</v>
      </c>
      <c r="N460" s="146">
        <v>163.85</v>
      </c>
      <c r="O460" s="146">
        <v>177.95</v>
      </c>
      <c r="P460" s="292">
        <v>1.4118692129629629E-3</v>
      </c>
      <c r="Q460" s="202">
        <f>IF($P$5=1,DataSheet!G459,"")</f>
        <v>19</v>
      </c>
      <c r="R460" s="290">
        <f>IF($P$5=1,DataSheet!E459,"")</f>
        <v>192.81610000000001</v>
      </c>
    </row>
    <row r="461" spans="2:18">
      <c r="B461" s="202">
        <v>134</v>
      </c>
      <c r="C461" s="297">
        <v>5763.8710000000001</v>
      </c>
      <c r="D461" s="292">
        <v>1.6799212962962964E-2</v>
      </c>
      <c r="E461" s="202">
        <v>134</v>
      </c>
      <c r="F461" s="202">
        <v>-4000</v>
      </c>
      <c r="G461" s="202">
        <v>-4000</v>
      </c>
      <c r="H461" s="202">
        <v>-4000</v>
      </c>
      <c r="I461" s="202">
        <v>-4000</v>
      </c>
      <c r="J461" s="202">
        <v>-4000</v>
      </c>
      <c r="K461" s="146">
        <v>135.65</v>
      </c>
      <c r="L461" s="146">
        <v>142.69999999999999</v>
      </c>
      <c r="M461" s="146">
        <v>156.80000000000001</v>
      </c>
      <c r="N461" s="146">
        <v>163.85</v>
      </c>
      <c r="O461" s="146">
        <v>177.95</v>
      </c>
      <c r="P461" s="292">
        <v>1.4206655092592593E-3</v>
      </c>
      <c r="Q461" s="202">
        <f>IF($P$5=1,DataSheet!G460,"")</f>
        <v>19</v>
      </c>
      <c r="R461" s="290">
        <f>IF($P$5=1,DataSheet!E460,"")</f>
        <v>189.2567</v>
      </c>
    </row>
    <row r="462" spans="2:18">
      <c r="B462" s="202">
        <v>134</v>
      </c>
      <c r="C462" s="297">
        <v>5776.96</v>
      </c>
      <c r="D462" s="292">
        <v>1.6836226851851852E-2</v>
      </c>
      <c r="E462" s="202">
        <v>134</v>
      </c>
      <c r="F462" s="202">
        <v>-4000</v>
      </c>
      <c r="G462" s="202">
        <v>-4000</v>
      </c>
      <c r="H462" s="202">
        <v>-4000</v>
      </c>
      <c r="I462" s="202">
        <v>-4000</v>
      </c>
      <c r="J462" s="202">
        <v>-4000</v>
      </c>
      <c r="K462" s="146">
        <v>135.65</v>
      </c>
      <c r="L462" s="146">
        <v>142.69999999999999</v>
      </c>
      <c r="M462" s="146">
        <v>156.80000000000001</v>
      </c>
      <c r="N462" s="146">
        <v>163.85</v>
      </c>
      <c r="O462" s="146">
        <v>177.95</v>
      </c>
      <c r="P462" s="292">
        <v>1.4202170138888888E-3</v>
      </c>
      <c r="Q462" s="202">
        <f>IF($P$5=1,DataSheet!G461,"")</f>
        <v>19</v>
      </c>
      <c r="R462" s="290">
        <f>IF($P$5=1,DataSheet!E461,"")</f>
        <v>189.43600000000001</v>
      </c>
    </row>
    <row r="463" spans="2:18">
      <c r="B463" s="202">
        <v>134</v>
      </c>
      <c r="C463" s="297">
        <v>5789.6040000000003</v>
      </c>
      <c r="D463" s="292">
        <v>1.6872129629629629E-2</v>
      </c>
      <c r="E463" s="202">
        <v>134</v>
      </c>
      <c r="F463" s="202">
        <v>-4000</v>
      </c>
      <c r="G463" s="202">
        <v>-4000</v>
      </c>
      <c r="H463" s="202">
        <v>-4000</v>
      </c>
      <c r="I463" s="202">
        <v>-4000</v>
      </c>
      <c r="J463" s="202">
        <v>-4000</v>
      </c>
      <c r="K463" s="146">
        <v>135.65</v>
      </c>
      <c r="L463" s="146">
        <v>142.69999999999999</v>
      </c>
      <c r="M463" s="146">
        <v>156.80000000000001</v>
      </c>
      <c r="N463" s="146">
        <v>163.85</v>
      </c>
      <c r="O463" s="146">
        <v>177.95</v>
      </c>
      <c r="P463" s="292">
        <v>1.4172199074074072E-3</v>
      </c>
      <c r="Q463" s="202">
        <f>IF($P$5=1,DataSheet!G462,"")</f>
        <v>19</v>
      </c>
      <c r="R463" s="290">
        <f>IF($P$5=1,DataSheet!E462,"")</f>
        <v>190.6404</v>
      </c>
    </row>
    <row r="464" spans="2:18">
      <c r="B464" s="202">
        <v>134</v>
      </c>
      <c r="C464" s="297">
        <v>5802.2439999999997</v>
      </c>
      <c r="D464" s="292">
        <v>1.6907893518518517E-2</v>
      </c>
      <c r="E464" s="202">
        <v>134</v>
      </c>
      <c r="F464" s="202">
        <v>-4000</v>
      </c>
      <c r="G464" s="202">
        <v>-4000</v>
      </c>
      <c r="H464" s="202">
        <v>-4000</v>
      </c>
      <c r="I464" s="202">
        <v>-4000</v>
      </c>
      <c r="J464" s="202">
        <v>-4000</v>
      </c>
      <c r="K464" s="146">
        <v>135.65</v>
      </c>
      <c r="L464" s="146">
        <v>142.69999999999999</v>
      </c>
      <c r="M464" s="146">
        <v>156.80000000000001</v>
      </c>
      <c r="N464" s="146">
        <v>163.85</v>
      </c>
      <c r="O464" s="146">
        <v>177.95</v>
      </c>
      <c r="P464" s="292">
        <v>1.4161718750000001E-3</v>
      </c>
      <c r="Q464" s="202">
        <f>IF($P$5=1,DataSheet!G463,"")</f>
        <v>20</v>
      </c>
      <c r="R464" s="290">
        <f>IF($P$5=1,DataSheet!E463,"")</f>
        <v>191.0641</v>
      </c>
    </row>
    <row r="465" spans="2:18">
      <c r="B465" s="202">
        <v>135</v>
      </c>
      <c r="C465" s="297">
        <v>5814.5720000000001</v>
      </c>
      <c r="D465" s="292">
        <v>1.6942604166666667E-2</v>
      </c>
      <c r="E465" s="202">
        <v>135</v>
      </c>
      <c r="F465" s="202">
        <v>-4000</v>
      </c>
      <c r="G465" s="202">
        <v>-4000</v>
      </c>
      <c r="H465" s="202">
        <v>-4000</v>
      </c>
      <c r="I465" s="202">
        <v>-4000</v>
      </c>
      <c r="J465" s="202">
        <v>-4000</v>
      </c>
      <c r="K465" s="146">
        <v>135.65</v>
      </c>
      <c r="L465" s="146">
        <v>142.69999999999999</v>
      </c>
      <c r="M465" s="146">
        <v>156.80000000000001</v>
      </c>
      <c r="N465" s="146">
        <v>163.85</v>
      </c>
      <c r="O465" s="146">
        <v>177.95</v>
      </c>
      <c r="P465" s="292">
        <v>1.4042326388888887E-3</v>
      </c>
      <c r="Q465" s="202">
        <f>IF($P$5=1,DataSheet!G464,"")</f>
        <v>20</v>
      </c>
      <c r="R465" s="290">
        <f>IF($P$5=1,DataSheet!E464,"")</f>
        <v>195.97900000000001</v>
      </c>
    </row>
    <row r="466" spans="2:18">
      <c r="B466" s="202">
        <v>135</v>
      </c>
      <c r="C466" s="297">
        <v>5827.3540000000003</v>
      </c>
      <c r="D466" s="292">
        <v>1.6978599537037037E-2</v>
      </c>
      <c r="E466" s="202">
        <v>135</v>
      </c>
      <c r="F466" s="202">
        <v>-4000</v>
      </c>
      <c r="G466" s="202">
        <v>-4000</v>
      </c>
      <c r="H466" s="202">
        <v>-4000</v>
      </c>
      <c r="I466" s="202">
        <v>-4000</v>
      </c>
      <c r="J466" s="202">
        <v>-4000</v>
      </c>
      <c r="K466" s="146">
        <v>135.65</v>
      </c>
      <c r="L466" s="146">
        <v>142.69999999999999</v>
      </c>
      <c r="M466" s="146">
        <v>156.80000000000001</v>
      </c>
      <c r="N466" s="146">
        <v>163.85</v>
      </c>
      <c r="O466" s="146">
        <v>177.95</v>
      </c>
      <c r="P466" s="292">
        <v>1.4104033564814817E-3</v>
      </c>
      <c r="Q466" s="202">
        <f>IF($P$5=1,DataSheet!G465,"")</f>
        <v>19</v>
      </c>
      <c r="R466" s="290">
        <f>IF($P$5=1,DataSheet!E465,"")</f>
        <v>193.41800000000001</v>
      </c>
    </row>
    <row r="467" spans="2:18">
      <c r="B467" s="202">
        <v>135</v>
      </c>
      <c r="C467" s="297">
        <v>5840.0739999999996</v>
      </c>
      <c r="D467" s="292">
        <v>1.7014421296296298E-2</v>
      </c>
      <c r="E467" s="202">
        <v>135</v>
      </c>
      <c r="F467" s="202">
        <v>-4000</v>
      </c>
      <c r="G467" s="202">
        <v>-4000</v>
      </c>
      <c r="H467" s="202">
        <v>-4000</v>
      </c>
      <c r="I467" s="202">
        <v>-4000</v>
      </c>
      <c r="J467" s="202">
        <v>-4000</v>
      </c>
      <c r="K467" s="146">
        <v>135.65</v>
      </c>
      <c r="L467" s="146">
        <v>142.69999999999999</v>
      </c>
      <c r="M467" s="146">
        <v>156.80000000000001</v>
      </c>
      <c r="N467" s="146">
        <v>163.85</v>
      </c>
      <c r="O467" s="146">
        <v>177.95</v>
      </c>
      <c r="P467" s="292">
        <v>1.4067731481481481E-3</v>
      </c>
      <c r="Q467" s="202">
        <f>IF($P$5=1,DataSheet!G466,"")</f>
        <v>19</v>
      </c>
      <c r="R467" s="290">
        <f>IF($P$5=1,DataSheet!E466,"")</f>
        <v>194.91929999999999</v>
      </c>
    </row>
    <row r="468" spans="2:18">
      <c r="B468" s="202">
        <v>136</v>
      </c>
      <c r="C468" s="297">
        <v>5852.7860000000001</v>
      </c>
      <c r="D468" s="292">
        <v>1.7050266203703705E-2</v>
      </c>
      <c r="E468" s="202">
        <v>136</v>
      </c>
      <c r="F468" s="202">
        <v>136</v>
      </c>
      <c r="G468" s="202">
        <v>-4000</v>
      </c>
      <c r="H468" s="202">
        <v>-4000</v>
      </c>
      <c r="I468" s="202">
        <v>-4000</v>
      </c>
      <c r="J468" s="202">
        <v>-4000</v>
      </c>
      <c r="K468" s="146">
        <v>135.65</v>
      </c>
      <c r="L468" s="146">
        <v>142.69999999999999</v>
      </c>
      <c r="M468" s="146">
        <v>156.80000000000001</v>
      </c>
      <c r="N468" s="146">
        <v>163.85</v>
      </c>
      <c r="O468" s="146">
        <v>177.95</v>
      </c>
      <c r="P468" s="292">
        <v>1.4124444444444445E-3</v>
      </c>
      <c r="Q468" s="202">
        <f>IF($P$5=1,DataSheet!G467,"")</f>
        <v>20</v>
      </c>
      <c r="R468" s="290">
        <f>IF($P$5=1,DataSheet!E467,"")</f>
        <v>192.58070000000001</v>
      </c>
    </row>
    <row r="469" spans="2:18">
      <c r="B469" s="202">
        <v>136</v>
      </c>
      <c r="C469" s="297">
        <v>5865.4250000000002</v>
      </c>
      <c r="D469" s="292">
        <v>1.708619212962963E-2</v>
      </c>
      <c r="E469" s="202">
        <v>136</v>
      </c>
      <c r="F469" s="202">
        <v>136</v>
      </c>
      <c r="G469" s="202">
        <v>-4000</v>
      </c>
      <c r="H469" s="202">
        <v>-4000</v>
      </c>
      <c r="I469" s="202">
        <v>-4000</v>
      </c>
      <c r="J469" s="202">
        <v>-4000</v>
      </c>
      <c r="K469" s="146">
        <v>135.65</v>
      </c>
      <c r="L469" s="146">
        <v>142.69999999999999</v>
      </c>
      <c r="M469" s="146">
        <v>156.80000000000001</v>
      </c>
      <c r="N469" s="146">
        <v>163.85</v>
      </c>
      <c r="O469" s="146">
        <v>177.95</v>
      </c>
      <c r="P469" s="292">
        <v>1.4172262731481479E-3</v>
      </c>
      <c r="Q469" s="202">
        <f>IF($P$5=1,DataSheet!G468,"")</f>
        <v>19</v>
      </c>
      <c r="R469" s="290">
        <f>IF($P$5=1,DataSheet!E468,"")</f>
        <v>190.63800000000001</v>
      </c>
    </row>
    <row r="470" spans="2:18">
      <c r="B470" s="202">
        <v>137</v>
      </c>
      <c r="C470" s="297">
        <v>5878.4459999999999</v>
      </c>
      <c r="D470" s="292">
        <v>1.7123124999999999E-2</v>
      </c>
      <c r="E470" s="202">
        <v>137</v>
      </c>
      <c r="F470" s="202">
        <v>137</v>
      </c>
      <c r="G470" s="202">
        <v>-4000</v>
      </c>
      <c r="H470" s="202">
        <v>-4000</v>
      </c>
      <c r="I470" s="202">
        <v>-4000</v>
      </c>
      <c r="J470" s="202">
        <v>-4000</v>
      </c>
      <c r="K470" s="146">
        <v>135.65</v>
      </c>
      <c r="L470" s="146">
        <v>142.69999999999999</v>
      </c>
      <c r="M470" s="146">
        <v>156.80000000000001</v>
      </c>
      <c r="N470" s="146">
        <v>163.85</v>
      </c>
      <c r="O470" s="146">
        <v>177.95</v>
      </c>
      <c r="P470" s="292">
        <v>1.4221869212962962E-3</v>
      </c>
      <c r="Q470" s="202">
        <f>IF($P$5=1,DataSheet!G469,"")</f>
        <v>19</v>
      </c>
      <c r="R470" s="290">
        <f>IF($P$5=1,DataSheet!E469,"")</f>
        <v>188.6499</v>
      </c>
    </row>
    <row r="471" spans="2:18">
      <c r="B471" s="202">
        <v>138</v>
      </c>
      <c r="C471" s="297">
        <v>5890.8549999999996</v>
      </c>
      <c r="D471" s="292">
        <v>1.7157893518518517E-2</v>
      </c>
      <c r="E471" s="202">
        <v>138</v>
      </c>
      <c r="F471" s="202">
        <v>138</v>
      </c>
      <c r="G471" s="202">
        <v>-4000</v>
      </c>
      <c r="H471" s="202">
        <v>-4000</v>
      </c>
      <c r="I471" s="202">
        <v>-4000</v>
      </c>
      <c r="J471" s="202">
        <v>-4000</v>
      </c>
      <c r="K471" s="146">
        <v>135.65</v>
      </c>
      <c r="L471" s="146">
        <v>142.69999999999999</v>
      </c>
      <c r="M471" s="146">
        <v>156.80000000000001</v>
      </c>
      <c r="N471" s="146">
        <v>163.85</v>
      </c>
      <c r="O471" s="146">
        <v>177.95</v>
      </c>
      <c r="P471" s="292">
        <v>1.3974947916666665E-3</v>
      </c>
      <c r="Q471" s="202">
        <f>IF($P$5=1,DataSheet!G470,"")</f>
        <v>20</v>
      </c>
      <c r="R471" s="290">
        <f>IF($P$5=1,DataSheet!E470,"")</f>
        <v>198.82740000000001</v>
      </c>
    </row>
    <row r="472" spans="2:18">
      <c r="B472" s="202">
        <v>138</v>
      </c>
      <c r="C472" s="297">
        <v>5903.3379999999997</v>
      </c>
      <c r="D472" s="292">
        <v>1.7192627314814815E-2</v>
      </c>
      <c r="E472" s="202">
        <v>138</v>
      </c>
      <c r="F472" s="202">
        <v>138</v>
      </c>
      <c r="G472" s="202">
        <v>-4000</v>
      </c>
      <c r="H472" s="202">
        <v>-4000</v>
      </c>
      <c r="I472" s="202">
        <v>-4000</v>
      </c>
      <c r="J472" s="202">
        <v>-4000</v>
      </c>
      <c r="K472" s="146">
        <v>135.65</v>
      </c>
      <c r="L472" s="146">
        <v>142.69999999999999</v>
      </c>
      <c r="M472" s="146">
        <v>156.80000000000001</v>
      </c>
      <c r="N472" s="146">
        <v>163.85</v>
      </c>
      <c r="O472" s="146">
        <v>177.95</v>
      </c>
      <c r="P472" s="292">
        <v>1.3935839120370371E-3</v>
      </c>
      <c r="Q472" s="202">
        <f>IF($P$5=1,DataSheet!G471,"")</f>
        <v>20</v>
      </c>
      <c r="R472" s="290">
        <f>IF($P$5=1,DataSheet!E471,"")</f>
        <v>200.5061</v>
      </c>
    </row>
    <row r="473" spans="2:18">
      <c r="B473" s="202">
        <v>138</v>
      </c>
      <c r="C473" s="297">
        <v>5915.6580000000004</v>
      </c>
      <c r="D473" s="292">
        <v>1.7227430555555558E-2</v>
      </c>
      <c r="E473" s="202">
        <v>138</v>
      </c>
      <c r="F473" s="202">
        <v>138</v>
      </c>
      <c r="G473" s="202">
        <v>-4000</v>
      </c>
      <c r="H473" s="202">
        <v>-4000</v>
      </c>
      <c r="I473" s="202">
        <v>-4000</v>
      </c>
      <c r="J473" s="202">
        <v>-4000</v>
      </c>
      <c r="K473" s="146">
        <v>135.65</v>
      </c>
      <c r="L473" s="146">
        <v>142.69999999999999</v>
      </c>
      <c r="M473" s="146">
        <v>156.80000000000001</v>
      </c>
      <c r="N473" s="146">
        <v>163.85</v>
      </c>
      <c r="O473" s="146">
        <v>177.95</v>
      </c>
      <c r="P473" s="292">
        <v>1.4085040509259261E-3</v>
      </c>
      <c r="Q473" s="202">
        <f>IF($P$5=1,DataSheet!G472,"")</f>
        <v>20</v>
      </c>
      <c r="R473" s="290">
        <f>IF($P$5=1,DataSheet!E472,"")</f>
        <v>194.20140000000001</v>
      </c>
    </row>
    <row r="474" spans="2:18">
      <c r="B474" s="202">
        <v>138</v>
      </c>
      <c r="C474" s="297">
        <v>5928.3680000000004</v>
      </c>
      <c r="D474" s="292">
        <v>1.7263310185185187E-2</v>
      </c>
      <c r="E474" s="202">
        <v>138</v>
      </c>
      <c r="F474" s="202">
        <v>138</v>
      </c>
      <c r="G474" s="202">
        <v>-4000</v>
      </c>
      <c r="H474" s="202">
        <v>-4000</v>
      </c>
      <c r="I474" s="202">
        <v>-4000</v>
      </c>
      <c r="J474" s="202">
        <v>-4000</v>
      </c>
      <c r="K474" s="146">
        <v>135.65</v>
      </c>
      <c r="L474" s="146">
        <v>142.69999999999999</v>
      </c>
      <c r="M474" s="146">
        <v>156.80000000000001</v>
      </c>
      <c r="N474" s="146">
        <v>163.85</v>
      </c>
      <c r="O474" s="146">
        <v>177.95</v>
      </c>
      <c r="P474" s="292">
        <v>1.4151284722222221E-3</v>
      </c>
      <c r="Q474" s="202">
        <f>IF($P$5=1,DataSheet!G473,"")</f>
        <v>20</v>
      </c>
      <c r="R474" s="290">
        <f>IF($P$5=1,DataSheet!E473,"")</f>
        <v>191.48699999999999</v>
      </c>
    </row>
    <row r="475" spans="2:18">
      <c r="B475" s="202">
        <v>137</v>
      </c>
      <c r="C475" s="297">
        <v>5941.09</v>
      </c>
      <c r="D475" s="292">
        <v>1.7299143518518519E-2</v>
      </c>
      <c r="E475" s="202">
        <v>137</v>
      </c>
      <c r="F475" s="202">
        <v>137</v>
      </c>
      <c r="G475" s="202">
        <v>-4000</v>
      </c>
      <c r="H475" s="202">
        <v>-4000</v>
      </c>
      <c r="I475" s="202">
        <v>-4000</v>
      </c>
      <c r="J475" s="202">
        <v>-4000</v>
      </c>
      <c r="K475" s="146">
        <v>135.65</v>
      </c>
      <c r="L475" s="146">
        <v>142.69999999999999</v>
      </c>
      <c r="M475" s="146">
        <v>156.80000000000001</v>
      </c>
      <c r="N475" s="146">
        <v>163.85</v>
      </c>
      <c r="O475" s="146">
        <v>177.95</v>
      </c>
      <c r="P475" s="292">
        <v>1.4087719907407408E-3</v>
      </c>
      <c r="Q475" s="202">
        <f>IF($P$5=1,DataSheet!G474,"")</f>
        <v>19</v>
      </c>
      <c r="R475" s="290">
        <f>IF($P$5=1,DataSheet!E474,"")</f>
        <v>194.0907</v>
      </c>
    </row>
    <row r="476" spans="2:18">
      <c r="B476" s="202">
        <v>137</v>
      </c>
      <c r="C476" s="297">
        <v>5953.7269999999999</v>
      </c>
      <c r="D476" s="292">
        <v>1.7334907407407407E-2</v>
      </c>
      <c r="E476" s="202">
        <v>137</v>
      </c>
      <c r="F476" s="202">
        <v>137</v>
      </c>
      <c r="G476" s="202">
        <v>-4000</v>
      </c>
      <c r="H476" s="202">
        <v>-4000</v>
      </c>
      <c r="I476" s="202">
        <v>-4000</v>
      </c>
      <c r="J476" s="202">
        <v>-4000</v>
      </c>
      <c r="K476" s="146">
        <v>135.65</v>
      </c>
      <c r="L476" s="146">
        <v>142.69999999999999</v>
      </c>
      <c r="M476" s="146">
        <v>156.80000000000001</v>
      </c>
      <c r="N476" s="146">
        <v>163.85</v>
      </c>
      <c r="O476" s="146">
        <v>177.95</v>
      </c>
      <c r="P476" s="292">
        <v>1.4110567129629631E-3</v>
      </c>
      <c r="Q476" s="202">
        <f>IF($P$5=1,DataSheet!G475,"")</f>
        <v>19</v>
      </c>
      <c r="R476" s="290">
        <f>IF($P$5=1,DataSheet!E475,"")</f>
        <v>193.14940000000001</v>
      </c>
    </row>
    <row r="477" spans="2:18">
      <c r="B477" s="202">
        <v>137</v>
      </c>
      <c r="C477" s="297">
        <v>5966.82</v>
      </c>
      <c r="D477" s="292">
        <v>1.7371979166666666E-2</v>
      </c>
      <c r="E477" s="202">
        <v>137</v>
      </c>
      <c r="F477" s="202">
        <v>137</v>
      </c>
      <c r="G477" s="202">
        <v>-4000</v>
      </c>
      <c r="H477" s="202">
        <v>-4000</v>
      </c>
      <c r="I477" s="202">
        <v>-4000</v>
      </c>
      <c r="J477" s="202">
        <v>-4000</v>
      </c>
      <c r="K477" s="146">
        <v>135.65</v>
      </c>
      <c r="L477" s="146">
        <v>142.69999999999999</v>
      </c>
      <c r="M477" s="146">
        <v>156.80000000000001</v>
      </c>
      <c r="N477" s="146">
        <v>163.85</v>
      </c>
      <c r="O477" s="146">
        <v>177.95</v>
      </c>
      <c r="P477" s="292">
        <v>1.4192633101851853E-3</v>
      </c>
      <c r="Q477" s="202">
        <f>IF($P$5=1,DataSheet!G476,"")</f>
        <v>19</v>
      </c>
      <c r="R477" s="290">
        <f>IF($P$5=1,DataSheet!E476,"")</f>
        <v>189.81809999999999</v>
      </c>
    </row>
    <row r="478" spans="2:18">
      <c r="B478" s="202">
        <v>137</v>
      </c>
      <c r="C478" s="297">
        <v>5979.4579999999996</v>
      </c>
      <c r="D478" s="292">
        <v>1.7407916666666665E-2</v>
      </c>
      <c r="E478" s="202">
        <v>137</v>
      </c>
      <c r="F478" s="202">
        <v>137</v>
      </c>
      <c r="G478" s="202">
        <v>-4000</v>
      </c>
      <c r="H478" s="202">
        <v>-4000</v>
      </c>
      <c r="I478" s="202">
        <v>-4000</v>
      </c>
      <c r="J478" s="202">
        <v>-4000</v>
      </c>
      <c r="K478" s="146">
        <v>135.65</v>
      </c>
      <c r="L478" s="146">
        <v>142.69999999999999</v>
      </c>
      <c r="M478" s="146">
        <v>156.80000000000001</v>
      </c>
      <c r="N478" s="146">
        <v>163.85</v>
      </c>
      <c r="O478" s="146">
        <v>177.95</v>
      </c>
      <c r="P478" s="292">
        <v>1.4192071759259262E-3</v>
      </c>
      <c r="Q478" s="202">
        <f>IF($P$5=1,DataSheet!G477,"")</f>
        <v>19</v>
      </c>
      <c r="R478" s="290">
        <f>IF($P$5=1,DataSheet!E477,"")</f>
        <v>189.8407</v>
      </c>
    </row>
    <row r="479" spans="2:18">
      <c r="B479" s="202">
        <v>137</v>
      </c>
      <c r="C479" s="297">
        <v>5992.0940000000001</v>
      </c>
      <c r="D479" s="292">
        <v>1.7443715277777778E-2</v>
      </c>
      <c r="E479" s="202">
        <v>137</v>
      </c>
      <c r="F479" s="202">
        <v>137</v>
      </c>
      <c r="G479" s="202">
        <v>-4000</v>
      </c>
      <c r="H479" s="202">
        <v>-4000</v>
      </c>
      <c r="I479" s="202">
        <v>-4000</v>
      </c>
      <c r="J479" s="202">
        <v>-4000</v>
      </c>
      <c r="K479" s="146">
        <v>135.65</v>
      </c>
      <c r="L479" s="146">
        <v>142.69999999999999</v>
      </c>
      <c r="M479" s="146">
        <v>156.80000000000001</v>
      </c>
      <c r="N479" s="146">
        <v>163.85</v>
      </c>
      <c r="O479" s="146">
        <v>177.95</v>
      </c>
      <c r="P479" s="292">
        <v>1.4169502314814817E-3</v>
      </c>
      <c r="Q479" s="202">
        <f>IF($P$5=1,DataSheet!G478,"")</f>
        <v>19</v>
      </c>
      <c r="R479" s="290">
        <f>IF($P$5=1,DataSheet!E478,"")</f>
        <v>190.74930000000001</v>
      </c>
    </row>
    <row r="480" spans="2:18">
      <c r="B480" s="202">
        <v>137</v>
      </c>
      <c r="C480" s="297">
        <v>6004.81</v>
      </c>
      <c r="D480" s="292">
        <v>1.7479548611111111E-2</v>
      </c>
      <c r="E480" s="202">
        <v>137</v>
      </c>
      <c r="F480" s="202">
        <v>137</v>
      </c>
      <c r="G480" s="202">
        <v>-4000</v>
      </c>
      <c r="H480" s="202">
        <v>-4000</v>
      </c>
      <c r="I480" s="202">
        <v>-4000</v>
      </c>
      <c r="J480" s="202">
        <v>-4000</v>
      </c>
      <c r="K480" s="146">
        <v>135.65</v>
      </c>
      <c r="L480" s="146">
        <v>142.69999999999999</v>
      </c>
      <c r="M480" s="146">
        <v>156.80000000000001</v>
      </c>
      <c r="N480" s="146">
        <v>163.85</v>
      </c>
      <c r="O480" s="146">
        <v>177.95</v>
      </c>
      <c r="P480" s="292">
        <v>1.4101354166666665E-3</v>
      </c>
      <c r="Q480" s="202">
        <f>IF($P$5=1,DataSheet!G479,"")</f>
        <v>19</v>
      </c>
      <c r="R480" s="290">
        <f>IF($P$5=1,DataSheet!E479,"")</f>
        <v>193.5282</v>
      </c>
    </row>
    <row r="481" spans="2:18">
      <c r="B481" s="202">
        <v>137</v>
      </c>
      <c r="C481" s="297">
        <v>6017.5219999999999</v>
      </c>
      <c r="D481" s="292">
        <v>1.7515520833333333E-2</v>
      </c>
      <c r="E481" s="202">
        <v>137</v>
      </c>
      <c r="F481" s="202">
        <v>137</v>
      </c>
      <c r="G481" s="202">
        <v>-4000</v>
      </c>
      <c r="H481" s="202">
        <v>-4000</v>
      </c>
      <c r="I481" s="202">
        <v>-4000</v>
      </c>
      <c r="J481" s="202">
        <v>-4000</v>
      </c>
      <c r="K481" s="146">
        <v>135.65</v>
      </c>
      <c r="L481" s="146">
        <v>142.69999999999999</v>
      </c>
      <c r="M481" s="146">
        <v>156.80000000000001</v>
      </c>
      <c r="N481" s="146">
        <v>163.85</v>
      </c>
      <c r="O481" s="146">
        <v>177.95</v>
      </c>
      <c r="P481" s="292">
        <v>1.415740162037037E-3</v>
      </c>
      <c r="Q481" s="202">
        <f>IF($P$5=1,DataSheet!G480,"")</f>
        <v>19</v>
      </c>
      <c r="R481" s="290">
        <f>IF($P$5=1,DataSheet!E480,"")</f>
        <v>191.2388</v>
      </c>
    </row>
    <row r="482" spans="2:18">
      <c r="B482" s="202">
        <v>137</v>
      </c>
      <c r="C482" s="297">
        <v>6030.1639999999998</v>
      </c>
      <c r="D482" s="292">
        <v>1.7551319444444446E-2</v>
      </c>
      <c r="E482" s="202">
        <v>137</v>
      </c>
      <c r="F482" s="202">
        <v>137</v>
      </c>
      <c r="G482" s="202">
        <v>-4000</v>
      </c>
      <c r="H482" s="202">
        <v>-4000</v>
      </c>
      <c r="I482" s="202">
        <v>-4000</v>
      </c>
      <c r="J482" s="202">
        <v>-4000</v>
      </c>
      <c r="K482" s="146">
        <v>135.65</v>
      </c>
      <c r="L482" s="146">
        <v>142.69999999999999</v>
      </c>
      <c r="M482" s="146">
        <v>156.80000000000001</v>
      </c>
      <c r="N482" s="146">
        <v>163.85</v>
      </c>
      <c r="O482" s="146">
        <v>177.95</v>
      </c>
      <c r="P482" s="292">
        <v>1.4181359953703704E-3</v>
      </c>
      <c r="Q482" s="202">
        <f>IF($P$5=1,DataSheet!G481,"")</f>
        <v>20</v>
      </c>
      <c r="R482" s="290">
        <f>IF($P$5=1,DataSheet!E481,"")</f>
        <v>190.27119999999999</v>
      </c>
    </row>
    <row r="483" spans="2:18">
      <c r="B483" s="202">
        <v>138</v>
      </c>
      <c r="C483" s="297">
        <v>6042.4189999999999</v>
      </c>
      <c r="D483" s="292">
        <v>1.7586041666666666E-2</v>
      </c>
      <c r="E483" s="202">
        <v>138</v>
      </c>
      <c r="F483" s="202">
        <v>138</v>
      </c>
      <c r="G483" s="202">
        <v>-4000</v>
      </c>
      <c r="H483" s="202">
        <v>-4000</v>
      </c>
      <c r="I483" s="202">
        <v>-4000</v>
      </c>
      <c r="J483" s="202">
        <v>-4000</v>
      </c>
      <c r="K483" s="146">
        <v>135.65</v>
      </c>
      <c r="L483" s="146">
        <v>142.69999999999999</v>
      </c>
      <c r="M483" s="146">
        <v>156.80000000000001</v>
      </c>
      <c r="N483" s="146">
        <v>163.85</v>
      </c>
      <c r="O483" s="146">
        <v>177.95</v>
      </c>
      <c r="P483" s="292">
        <v>1.4147239583333334E-3</v>
      </c>
      <c r="Q483" s="202">
        <f>IF($P$5=1,DataSheet!G482,"")</f>
        <v>20</v>
      </c>
      <c r="R483" s="290">
        <f>IF($P$5=1,DataSheet!E482,"")</f>
        <v>191.65129999999999</v>
      </c>
    </row>
    <row r="484" spans="2:18">
      <c r="B484" s="202">
        <v>138</v>
      </c>
      <c r="C484" s="297">
        <v>6055.2020000000002</v>
      </c>
      <c r="D484" s="292">
        <v>1.7622002314814814E-2</v>
      </c>
      <c r="E484" s="202">
        <v>138</v>
      </c>
      <c r="F484" s="202">
        <v>138</v>
      </c>
      <c r="G484" s="202">
        <v>-4000</v>
      </c>
      <c r="H484" s="202">
        <v>-4000</v>
      </c>
      <c r="I484" s="202">
        <v>-4000</v>
      </c>
      <c r="J484" s="202">
        <v>-4000</v>
      </c>
      <c r="K484" s="146">
        <v>135.65</v>
      </c>
      <c r="L484" s="146">
        <v>142.69999999999999</v>
      </c>
      <c r="M484" s="146">
        <v>156.80000000000001</v>
      </c>
      <c r="N484" s="146">
        <v>163.85</v>
      </c>
      <c r="O484" s="146">
        <v>177.95</v>
      </c>
      <c r="P484" s="292">
        <v>1.4063200231481483E-3</v>
      </c>
      <c r="Q484" s="202">
        <f>IF($P$5=1,DataSheet!G483,"")</f>
        <v>19</v>
      </c>
      <c r="R484" s="290">
        <f>IF($P$5=1,DataSheet!E483,"")</f>
        <v>195.10769999999999</v>
      </c>
    </row>
    <row r="485" spans="2:18">
      <c r="B485" s="202">
        <v>137</v>
      </c>
      <c r="C485" s="297">
        <v>6067.915</v>
      </c>
      <c r="D485" s="292">
        <v>1.765778935185185E-2</v>
      </c>
      <c r="E485" s="202">
        <v>137</v>
      </c>
      <c r="F485" s="202">
        <v>137</v>
      </c>
      <c r="G485" s="202">
        <v>-4000</v>
      </c>
      <c r="H485" s="202">
        <v>-4000</v>
      </c>
      <c r="I485" s="202">
        <v>-4000</v>
      </c>
      <c r="J485" s="202">
        <v>-4000</v>
      </c>
      <c r="K485" s="146">
        <v>135.65</v>
      </c>
      <c r="L485" s="146">
        <v>142.69999999999999</v>
      </c>
      <c r="M485" s="146">
        <v>156.80000000000001</v>
      </c>
      <c r="N485" s="146">
        <v>163.85</v>
      </c>
      <c r="O485" s="146">
        <v>177.95</v>
      </c>
      <c r="P485" s="292">
        <v>1.40885474537037E-3</v>
      </c>
      <c r="Q485" s="202">
        <f>IF($P$5=1,DataSheet!G484,"")</f>
        <v>20</v>
      </c>
      <c r="R485" s="290">
        <f>IF($P$5=1,DataSheet!E484,"")</f>
        <v>194.0566</v>
      </c>
    </row>
    <row r="486" spans="2:18">
      <c r="B486" s="202">
        <v>137</v>
      </c>
      <c r="C486" s="297">
        <v>6080.5559999999996</v>
      </c>
      <c r="D486" s="292">
        <v>1.7693657407407404E-2</v>
      </c>
      <c r="E486" s="202">
        <v>137</v>
      </c>
      <c r="F486" s="202">
        <v>137</v>
      </c>
      <c r="G486" s="202">
        <v>-4000</v>
      </c>
      <c r="H486" s="202">
        <v>-4000</v>
      </c>
      <c r="I486" s="202">
        <v>-4000</v>
      </c>
      <c r="J486" s="202">
        <v>-4000</v>
      </c>
      <c r="K486" s="146">
        <v>135.65</v>
      </c>
      <c r="L486" s="146">
        <v>142.69999999999999</v>
      </c>
      <c r="M486" s="146">
        <v>156.80000000000001</v>
      </c>
      <c r="N486" s="146">
        <v>163.85</v>
      </c>
      <c r="O486" s="146">
        <v>177.95</v>
      </c>
      <c r="P486" s="292">
        <v>1.418396412037037E-3</v>
      </c>
      <c r="Q486" s="202">
        <f>IF($P$5=1,DataSheet!G485,"")</f>
        <v>19</v>
      </c>
      <c r="R486" s="290">
        <f>IF($P$5=1,DataSheet!E485,"")</f>
        <v>190.16640000000001</v>
      </c>
    </row>
    <row r="487" spans="2:18">
      <c r="B487" s="202">
        <v>136</v>
      </c>
      <c r="C487" s="297">
        <v>6093.1989999999996</v>
      </c>
      <c r="D487" s="292">
        <v>1.7729629629629626E-2</v>
      </c>
      <c r="E487" s="202">
        <v>136</v>
      </c>
      <c r="F487" s="202">
        <v>136</v>
      </c>
      <c r="G487" s="202">
        <v>-4000</v>
      </c>
      <c r="H487" s="202">
        <v>-4000</v>
      </c>
      <c r="I487" s="202">
        <v>-4000</v>
      </c>
      <c r="J487" s="202">
        <v>-4000</v>
      </c>
      <c r="K487" s="146">
        <v>135.65</v>
      </c>
      <c r="L487" s="146">
        <v>142.69999999999999</v>
      </c>
      <c r="M487" s="146">
        <v>156.80000000000001</v>
      </c>
      <c r="N487" s="146">
        <v>163.85</v>
      </c>
      <c r="O487" s="146">
        <v>177.95</v>
      </c>
      <c r="P487" s="292">
        <v>1.4240381944444446E-3</v>
      </c>
      <c r="Q487" s="202">
        <f>IF($P$5=1,DataSheet!G486,"")</f>
        <v>19</v>
      </c>
      <c r="R487" s="290">
        <f>IF($P$5=1,DataSheet!E486,"")</f>
        <v>187.9151</v>
      </c>
    </row>
    <row r="488" spans="2:18">
      <c r="B488" s="202">
        <v>136</v>
      </c>
      <c r="C488" s="297">
        <v>6105.5249999999996</v>
      </c>
      <c r="D488" s="292">
        <v>1.7764386574074077E-2</v>
      </c>
      <c r="E488" s="202">
        <v>136</v>
      </c>
      <c r="F488" s="202">
        <v>136</v>
      </c>
      <c r="G488" s="202">
        <v>-4000</v>
      </c>
      <c r="H488" s="202">
        <v>-4000</v>
      </c>
      <c r="I488" s="202">
        <v>-4000</v>
      </c>
      <c r="J488" s="202">
        <v>-4000</v>
      </c>
      <c r="K488" s="146">
        <v>135.65</v>
      </c>
      <c r="L488" s="146">
        <v>142.69999999999999</v>
      </c>
      <c r="M488" s="146">
        <v>156.80000000000001</v>
      </c>
      <c r="N488" s="146">
        <v>163.85</v>
      </c>
      <c r="O488" s="146">
        <v>177.95</v>
      </c>
      <c r="P488" s="292">
        <v>1.4109230324074074E-3</v>
      </c>
      <c r="Q488" s="202">
        <f>IF($P$5=1,DataSheet!G487,"")</f>
        <v>20</v>
      </c>
      <c r="R488" s="290">
        <f>IF($P$5=1,DataSheet!E487,"")</f>
        <v>193.20429999999999</v>
      </c>
    </row>
    <row r="489" spans="2:18">
      <c r="B489" s="202">
        <v>135</v>
      </c>
      <c r="C489" s="297">
        <v>6118.0860000000002</v>
      </c>
      <c r="D489" s="292">
        <v>1.7800057870370371E-2</v>
      </c>
      <c r="E489" s="202">
        <v>135</v>
      </c>
      <c r="F489" s="202">
        <v>-4000</v>
      </c>
      <c r="G489" s="202">
        <v>-4000</v>
      </c>
      <c r="H489" s="202">
        <v>-4000</v>
      </c>
      <c r="I489" s="202">
        <v>-4000</v>
      </c>
      <c r="J489" s="202">
        <v>-4000</v>
      </c>
      <c r="K489" s="146">
        <v>135.65</v>
      </c>
      <c r="L489" s="146">
        <v>142.69999999999999</v>
      </c>
      <c r="M489" s="146">
        <v>156.80000000000001</v>
      </c>
      <c r="N489" s="146">
        <v>163.85</v>
      </c>
      <c r="O489" s="146">
        <v>177.95</v>
      </c>
      <c r="P489" s="292">
        <v>1.4176545138888891E-3</v>
      </c>
      <c r="Q489" s="202">
        <f>IF($P$5=1,DataSheet!G488,"")</f>
        <v>19</v>
      </c>
      <c r="R489" s="290">
        <f>IF($P$5=1,DataSheet!E488,"")</f>
        <v>190.46510000000001</v>
      </c>
    </row>
    <row r="490" spans="2:18">
      <c r="B490" s="202">
        <v>135</v>
      </c>
      <c r="C490" s="297">
        <v>6130.7370000000001</v>
      </c>
      <c r="D490" s="292">
        <v>1.7835972222222222E-2</v>
      </c>
      <c r="E490" s="202">
        <v>135</v>
      </c>
      <c r="F490" s="202">
        <v>-4000</v>
      </c>
      <c r="G490" s="202">
        <v>-4000</v>
      </c>
      <c r="H490" s="202">
        <v>-4000</v>
      </c>
      <c r="I490" s="202">
        <v>-4000</v>
      </c>
      <c r="J490" s="202">
        <v>-4000</v>
      </c>
      <c r="K490" s="146">
        <v>135.65</v>
      </c>
      <c r="L490" s="146">
        <v>142.69999999999999</v>
      </c>
      <c r="M490" s="146">
        <v>156.80000000000001</v>
      </c>
      <c r="N490" s="146">
        <v>163.85</v>
      </c>
      <c r="O490" s="146">
        <v>177.95</v>
      </c>
      <c r="P490" s="292">
        <v>1.4169936342592596E-3</v>
      </c>
      <c r="Q490" s="202">
        <f>IF($P$5=1,DataSheet!G489,"")</f>
        <v>19</v>
      </c>
      <c r="R490" s="290">
        <f>IF($P$5=1,DataSheet!E489,"")</f>
        <v>190.7319</v>
      </c>
    </row>
    <row r="491" spans="2:18">
      <c r="B491" s="202">
        <v>135</v>
      </c>
      <c r="C491" s="297">
        <v>6143.5360000000001</v>
      </c>
      <c r="D491" s="292">
        <v>1.7871874999999999E-2</v>
      </c>
      <c r="E491" s="202">
        <v>135</v>
      </c>
      <c r="F491" s="202">
        <v>-4000</v>
      </c>
      <c r="G491" s="202">
        <v>-4000</v>
      </c>
      <c r="H491" s="202">
        <v>-4000</v>
      </c>
      <c r="I491" s="202">
        <v>-4000</v>
      </c>
      <c r="J491" s="202">
        <v>-4000</v>
      </c>
      <c r="K491" s="146">
        <v>135.65</v>
      </c>
      <c r="L491" s="146">
        <v>142.69999999999999</v>
      </c>
      <c r="M491" s="146">
        <v>156.80000000000001</v>
      </c>
      <c r="N491" s="146">
        <v>163.85</v>
      </c>
      <c r="O491" s="146">
        <v>177.95</v>
      </c>
      <c r="P491" s="292">
        <v>1.4049265046296297E-3</v>
      </c>
      <c r="Q491" s="202">
        <f>IF($P$5=1,DataSheet!G490,"")</f>
        <v>20</v>
      </c>
      <c r="R491" s="290">
        <f>IF($P$5=1,DataSheet!E490,"")</f>
        <v>195.68879999999999</v>
      </c>
    </row>
    <row r="492" spans="2:18">
      <c r="B492" s="202">
        <v>135</v>
      </c>
      <c r="C492" s="297">
        <v>6155.8689999999997</v>
      </c>
      <c r="D492" s="292">
        <v>1.7906631944444446E-2</v>
      </c>
      <c r="E492" s="202">
        <v>135</v>
      </c>
      <c r="F492" s="202">
        <v>-4000</v>
      </c>
      <c r="G492" s="202">
        <v>-4000</v>
      </c>
      <c r="H492" s="202">
        <v>-4000</v>
      </c>
      <c r="I492" s="202">
        <v>-4000</v>
      </c>
      <c r="J492" s="202">
        <v>-4000</v>
      </c>
      <c r="K492" s="146">
        <v>135.65</v>
      </c>
      <c r="L492" s="146">
        <v>142.69999999999999</v>
      </c>
      <c r="M492" s="146">
        <v>156.80000000000001</v>
      </c>
      <c r="N492" s="146">
        <v>163.85</v>
      </c>
      <c r="O492" s="146">
        <v>177.95</v>
      </c>
      <c r="P492" s="292">
        <v>1.4040914351851853E-3</v>
      </c>
      <c r="Q492" s="202">
        <f>IF($P$5=1,DataSheet!G491,"")</f>
        <v>20</v>
      </c>
      <c r="R492" s="290">
        <f>IF($P$5=1,DataSheet!E491,"")</f>
        <v>196.03829999999999</v>
      </c>
    </row>
    <row r="493" spans="2:18">
      <c r="B493" s="202">
        <v>134</v>
      </c>
      <c r="C493" s="297">
        <v>6169.0550000000003</v>
      </c>
      <c r="D493" s="292">
        <v>1.7943715277777779E-2</v>
      </c>
      <c r="E493" s="202">
        <v>134</v>
      </c>
      <c r="F493" s="202">
        <v>-4000</v>
      </c>
      <c r="G493" s="202">
        <v>-4000</v>
      </c>
      <c r="H493" s="202">
        <v>-4000</v>
      </c>
      <c r="I493" s="202">
        <v>-4000</v>
      </c>
      <c r="J493" s="202">
        <v>-4000</v>
      </c>
      <c r="K493" s="146">
        <v>135.65</v>
      </c>
      <c r="L493" s="146">
        <v>142.69999999999999</v>
      </c>
      <c r="M493" s="146">
        <v>156.80000000000001</v>
      </c>
      <c r="N493" s="146">
        <v>163.85</v>
      </c>
      <c r="O493" s="146">
        <v>177.95</v>
      </c>
      <c r="P493" s="292">
        <v>1.4099473379629629E-3</v>
      </c>
      <c r="Q493" s="202">
        <f>IF($P$5=1,DataSheet!G492,"")</f>
        <v>19</v>
      </c>
      <c r="R493" s="290">
        <f>IF($P$5=1,DataSheet!E492,"")</f>
        <v>193.60579999999999</v>
      </c>
    </row>
    <row r="494" spans="2:18">
      <c r="B494" s="202">
        <v>134</v>
      </c>
      <c r="C494" s="297">
        <v>6181.7</v>
      </c>
      <c r="D494" s="292">
        <v>1.7979467592592592E-2</v>
      </c>
      <c r="E494" s="202">
        <v>134</v>
      </c>
      <c r="F494" s="202">
        <v>-4000</v>
      </c>
      <c r="G494" s="202">
        <v>-4000</v>
      </c>
      <c r="H494" s="202">
        <v>-4000</v>
      </c>
      <c r="I494" s="202">
        <v>-4000</v>
      </c>
      <c r="J494" s="202">
        <v>-4000</v>
      </c>
      <c r="K494" s="146">
        <v>135.65</v>
      </c>
      <c r="L494" s="146">
        <v>142.69999999999999</v>
      </c>
      <c r="M494" s="146">
        <v>156.80000000000001</v>
      </c>
      <c r="N494" s="146">
        <v>163.85</v>
      </c>
      <c r="O494" s="146">
        <v>177.95</v>
      </c>
      <c r="P494" s="292">
        <v>1.4099421296296297E-3</v>
      </c>
      <c r="Q494" s="202">
        <f>IF($P$5=1,DataSheet!G493,"")</f>
        <v>19</v>
      </c>
      <c r="R494" s="290">
        <f>IF($P$5=1,DataSheet!E493,"")</f>
        <v>193.6079</v>
      </c>
    </row>
    <row r="495" spans="2:18">
      <c r="B495" s="202">
        <v>133</v>
      </c>
      <c r="C495" s="297">
        <v>6195.192</v>
      </c>
      <c r="D495" s="292">
        <v>1.8017685185185185E-2</v>
      </c>
      <c r="E495" s="202">
        <v>133</v>
      </c>
      <c r="F495" s="202">
        <v>-4000</v>
      </c>
      <c r="G495" s="202">
        <v>-4000</v>
      </c>
      <c r="H495" s="202">
        <v>-4000</v>
      </c>
      <c r="I495" s="202">
        <v>-4000</v>
      </c>
      <c r="J495" s="202">
        <v>-4000</v>
      </c>
      <c r="K495" s="146">
        <v>135.65</v>
      </c>
      <c r="L495" s="146">
        <v>142.69999999999999</v>
      </c>
      <c r="M495" s="146">
        <v>156.80000000000001</v>
      </c>
      <c r="N495" s="146">
        <v>163.85</v>
      </c>
      <c r="O495" s="146">
        <v>177.95</v>
      </c>
      <c r="P495" s="292">
        <v>1.4222737268518521E-3</v>
      </c>
      <c r="Q495" s="202">
        <f>IF($P$5=1,DataSheet!G494,"")</f>
        <v>19</v>
      </c>
      <c r="R495" s="290">
        <f>IF($P$5=1,DataSheet!E494,"")</f>
        <v>188.61539999999999</v>
      </c>
    </row>
    <row r="496" spans="2:18">
      <c r="B496" s="202">
        <v>133</v>
      </c>
      <c r="C496" s="297">
        <v>6207.4610000000002</v>
      </c>
      <c r="D496" s="292">
        <v>1.8052523148148151E-2</v>
      </c>
      <c r="E496" s="202">
        <v>133</v>
      </c>
      <c r="F496" s="202">
        <v>-4000</v>
      </c>
      <c r="G496" s="202">
        <v>-4000</v>
      </c>
      <c r="H496" s="202">
        <v>-4000</v>
      </c>
      <c r="I496" s="202">
        <v>-4000</v>
      </c>
      <c r="J496" s="202">
        <v>-4000</v>
      </c>
      <c r="K496" s="146">
        <v>135.65</v>
      </c>
      <c r="L496" s="146">
        <v>142.69999999999999</v>
      </c>
      <c r="M496" s="146">
        <v>156.80000000000001</v>
      </c>
      <c r="N496" s="146">
        <v>163.85</v>
      </c>
      <c r="O496" s="146">
        <v>177.95</v>
      </c>
      <c r="P496" s="292">
        <v>1.413597800925926E-3</v>
      </c>
      <c r="Q496" s="202">
        <f>IF($P$5=1,DataSheet!G495,"")</f>
        <v>19</v>
      </c>
      <c r="R496" s="290">
        <f>IF($P$5=1,DataSheet!E495,"")</f>
        <v>192.10980000000001</v>
      </c>
    </row>
    <row r="497" spans="2:18">
      <c r="B497" s="202">
        <v>133</v>
      </c>
      <c r="C497" s="297">
        <v>6220.5649999999996</v>
      </c>
      <c r="D497" s="292">
        <v>1.8089444444444446E-2</v>
      </c>
      <c r="E497" s="202">
        <v>133</v>
      </c>
      <c r="F497" s="202">
        <v>-4000</v>
      </c>
      <c r="G497" s="202">
        <v>-4000</v>
      </c>
      <c r="H497" s="202">
        <v>-4000</v>
      </c>
      <c r="I497" s="202">
        <v>-4000</v>
      </c>
      <c r="J497" s="202">
        <v>-4000</v>
      </c>
      <c r="K497" s="146">
        <v>135.65</v>
      </c>
      <c r="L497" s="146">
        <v>142.69999999999999</v>
      </c>
      <c r="M497" s="146">
        <v>156.80000000000001</v>
      </c>
      <c r="N497" s="146">
        <v>163.85</v>
      </c>
      <c r="O497" s="146">
        <v>177.95</v>
      </c>
      <c r="P497" s="292">
        <v>1.4134259259259258E-3</v>
      </c>
      <c r="Q497" s="202">
        <f>IF($P$5=1,DataSheet!G496,"")</f>
        <v>19</v>
      </c>
      <c r="R497" s="290">
        <f>IF($P$5=1,DataSheet!E496,"")</f>
        <v>192.1797</v>
      </c>
    </row>
    <row r="498" spans="2:18">
      <c r="B498" s="202">
        <v>134</v>
      </c>
      <c r="C498" s="297">
        <v>6233.29</v>
      </c>
      <c r="D498" s="292">
        <v>1.8125416666666668E-2</v>
      </c>
      <c r="E498" s="202">
        <v>134</v>
      </c>
      <c r="F498" s="202">
        <v>-4000</v>
      </c>
      <c r="G498" s="202">
        <v>-4000</v>
      </c>
      <c r="H498" s="202">
        <v>-4000</v>
      </c>
      <c r="I498" s="202">
        <v>-4000</v>
      </c>
      <c r="J498" s="202">
        <v>-4000</v>
      </c>
      <c r="K498" s="146">
        <v>135.65</v>
      </c>
      <c r="L498" s="146">
        <v>142.69999999999999</v>
      </c>
      <c r="M498" s="146">
        <v>156.80000000000001</v>
      </c>
      <c r="N498" s="146">
        <v>163.85</v>
      </c>
      <c r="O498" s="146">
        <v>177.95</v>
      </c>
      <c r="P498" s="292">
        <v>1.4156840277777776E-3</v>
      </c>
      <c r="Q498" s="202">
        <f>IF($P$5=1,DataSheet!G497,"")</f>
        <v>20</v>
      </c>
      <c r="R498" s="290">
        <f>IF($P$5=1,DataSheet!E497,"")</f>
        <v>191.26169999999999</v>
      </c>
    </row>
    <row r="499" spans="2:18">
      <c r="B499" s="202">
        <v>134</v>
      </c>
      <c r="C499" s="297">
        <v>6245.4759999999997</v>
      </c>
      <c r="D499" s="292">
        <v>1.8160034722222222E-2</v>
      </c>
      <c r="E499" s="202">
        <v>134</v>
      </c>
      <c r="F499" s="202">
        <v>-4000</v>
      </c>
      <c r="G499" s="202">
        <v>-4000</v>
      </c>
      <c r="H499" s="202">
        <v>-4000</v>
      </c>
      <c r="I499" s="202">
        <v>-4000</v>
      </c>
      <c r="J499" s="202">
        <v>-4000</v>
      </c>
      <c r="K499" s="146">
        <v>135.65</v>
      </c>
      <c r="L499" s="146">
        <v>142.69999999999999</v>
      </c>
      <c r="M499" s="146">
        <v>156.80000000000001</v>
      </c>
      <c r="N499" s="146">
        <v>163.85</v>
      </c>
      <c r="O499" s="146">
        <v>177.95</v>
      </c>
      <c r="P499" s="292">
        <v>1.4130966435185186E-3</v>
      </c>
      <c r="Q499" s="202">
        <f>IF($P$5=1,DataSheet!G498,"")</f>
        <v>19</v>
      </c>
      <c r="R499" s="290">
        <f>IF($P$5=1,DataSheet!E498,"")</f>
        <v>192.3142</v>
      </c>
    </row>
    <row r="500" spans="2:18">
      <c r="B500" s="202">
        <v>135</v>
      </c>
      <c r="C500" s="297">
        <v>6258.2640000000001</v>
      </c>
      <c r="D500" s="292">
        <v>1.8196030092592592E-2</v>
      </c>
      <c r="E500" s="202">
        <v>135</v>
      </c>
      <c r="F500" s="202">
        <v>-4000</v>
      </c>
      <c r="G500" s="202">
        <v>-4000</v>
      </c>
      <c r="H500" s="202">
        <v>-4000</v>
      </c>
      <c r="I500" s="202">
        <v>-4000</v>
      </c>
      <c r="J500" s="202">
        <v>-4000</v>
      </c>
      <c r="K500" s="146">
        <v>135.65</v>
      </c>
      <c r="L500" s="146">
        <v>142.69999999999999</v>
      </c>
      <c r="M500" s="146">
        <v>156.80000000000001</v>
      </c>
      <c r="N500" s="146">
        <v>163.85</v>
      </c>
      <c r="O500" s="146">
        <v>177.95</v>
      </c>
      <c r="P500" s="292">
        <v>1.4086348379629629E-3</v>
      </c>
      <c r="Q500" s="202">
        <f>IF($P$5=1,DataSheet!G499,"")</f>
        <v>19</v>
      </c>
      <c r="R500" s="290">
        <f>IF($P$5=1,DataSheet!E499,"")</f>
        <v>194.14750000000001</v>
      </c>
    </row>
    <row r="501" spans="2:18">
      <c r="B501" s="202">
        <v>136</v>
      </c>
      <c r="C501" s="297">
        <v>6270.9790000000003</v>
      </c>
      <c r="D501" s="292">
        <v>1.8231944444444446E-2</v>
      </c>
      <c r="E501" s="202">
        <v>136</v>
      </c>
      <c r="F501" s="202">
        <v>136</v>
      </c>
      <c r="G501" s="202">
        <v>-4000</v>
      </c>
      <c r="H501" s="202">
        <v>-4000</v>
      </c>
      <c r="I501" s="202">
        <v>-4000</v>
      </c>
      <c r="J501" s="202">
        <v>-4000</v>
      </c>
      <c r="K501" s="146">
        <v>135.65</v>
      </c>
      <c r="L501" s="146">
        <v>142.69999999999999</v>
      </c>
      <c r="M501" s="146">
        <v>156.80000000000001</v>
      </c>
      <c r="N501" s="146">
        <v>163.85</v>
      </c>
      <c r="O501" s="146">
        <v>177.95</v>
      </c>
      <c r="P501" s="292">
        <v>1.4109247685185186E-3</v>
      </c>
      <c r="Q501" s="202">
        <f>IF($P$5=1,DataSheet!G500,"")</f>
        <v>19</v>
      </c>
      <c r="R501" s="290">
        <f>IF($P$5=1,DataSheet!E500,"")</f>
        <v>193.20359999999999</v>
      </c>
    </row>
    <row r="502" spans="2:18">
      <c r="B502" s="202">
        <v>136</v>
      </c>
      <c r="C502" s="297">
        <v>6284.0889999999999</v>
      </c>
      <c r="D502" s="292">
        <v>1.8268807870370371E-2</v>
      </c>
      <c r="E502" s="202">
        <v>136</v>
      </c>
      <c r="F502" s="202">
        <v>136</v>
      </c>
      <c r="G502" s="202">
        <v>-4000</v>
      </c>
      <c r="H502" s="202">
        <v>-4000</v>
      </c>
      <c r="I502" s="202">
        <v>-4000</v>
      </c>
      <c r="J502" s="202">
        <v>-4000</v>
      </c>
      <c r="K502" s="146">
        <v>135.65</v>
      </c>
      <c r="L502" s="146">
        <v>142.69999999999999</v>
      </c>
      <c r="M502" s="146">
        <v>156.80000000000001</v>
      </c>
      <c r="N502" s="146">
        <v>163.85</v>
      </c>
      <c r="O502" s="146">
        <v>177.95</v>
      </c>
      <c r="P502" s="292">
        <v>1.4081828703703704E-3</v>
      </c>
      <c r="Q502" s="202">
        <f>IF($P$5=1,DataSheet!G501,"")</f>
        <v>19</v>
      </c>
      <c r="R502" s="290">
        <f>IF($P$5=1,DataSheet!E501,"")</f>
        <v>194.33449999999999</v>
      </c>
    </row>
    <row r="503" spans="2:18">
      <c r="B503" s="202">
        <v>137</v>
      </c>
      <c r="C503" s="297">
        <v>6296.8</v>
      </c>
      <c r="D503" s="292">
        <v>1.8304780092592593E-2</v>
      </c>
      <c r="E503" s="202">
        <v>137</v>
      </c>
      <c r="F503" s="202">
        <v>137</v>
      </c>
      <c r="G503" s="202">
        <v>-4000</v>
      </c>
      <c r="H503" s="202">
        <v>-4000</v>
      </c>
      <c r="I503" s="202">
        <v>-4000</v>
      </c>
      <c r="J503" s="202">
        <v>-4000</v>
      </c>
      <c r="K503" s="146">
        <v>135.65</v>
      </c>
      <c r="L503" s="146">
        <v>142.69999999999999</v>
      </c>
      <c r="M503" s="146">
        <v>156.80000000000001</v>
      </c>
      <c r="N503" s="146">
        <v>163.85</v>
      </c>
      <c r="O503" s="146">
        <v>177.95</v>
      </c>
      <c r="P503" s="292">
        <v>1.4123512731481483E-3</v>
      </c>
      <c r="Q503" s="202">
        <f>IF($P$5=1,DataSheet!G502,"")</f>
        <v>19</v>
      </c>
      <c r="R503" s="290">
        <f>IF($P$5=1,DataSheet!E502,"")</f>
        <v>192.6189</v>
      </c>
    </row>
    <row r="504" spans="2:18">
      <c r="B504" s="202">
        <v>138</v>
      </c>
      <c r="C504" s="297">
        <v>6309.5919999999996</v>
      </c>
      <c r="D504" s="292">
        <v>1.8340659722222222E-2</v>
      </c>
      <c r="E504" s="202">
        <v>138</v>
      </c>
      <c r="F504" s="202">
        <v>138</v>
      </c>
      <c r="G504" s="202">
        <v>-4000</v>
      </c>
      <c r="H504" s="202">
        <v>-4000</v>
      </c>
      <c r="I504" s="202">
        <v>-4000</v>
      </c>
      <c r="J504" s="202">
        <v>-4000</v>
      </c>
      <c r="K504" s="146">
        <v>135.65</v>
      </c>
      <c r="L504" s="146">
        <v>142.69999999999999</v>
      </c>
      <c r="M504" s="146">
        <v>156.80000000000001</v>
      </c>
      <c r="N504" s="146">
        <v>163.85</v>
      </c>
      <c r="O504" s="146">
        <v>177.95</v>
      </c>
      <c r="P504" s="292">
        <v>1.4061984953703704E-3</v>
      </c>
      <c r="Q504" s="202">
        <f>IF($P$5=1,DataSheet!G503,"")</f>
        <v>20</v>
      </c>
      <c r="R504" s="290">
        <f>IF($P$5=1,DataSheet!E503,"")</f>
        <v>195.15819999999999</v>
      </c>
    </row>
    <row r="505" spans="2:18">
      <c r="B505" s="202">
        <v>138</v>
      </c>
      <c r="C505" s="297">
        <v>6321.9380000000001</v>
      </c>
      <c r="D505" s="292">
        <v>1.8375381944444446E-2</v>
      </c>
      <c r="E505" s="202">
        <v>138</v>
      </c>
      <c r="F505" s="202">
        <v>138</v>
      </c>
      <c r="G505" s="202">
        <v>-4000</v>
      </c>
      <c r="H505" s="202">
        <v>-4000</v>
      </c>
      <c r="I505" s="202">
        <v>-4000</v>
      </c>
      <c r="J505" s="202">
        <v>-4000</v>
      </c>
      <c r="K505" s="146">
        <v>135.65</v>
      </c>
      <c r="L505" s="146">
        <v>142.69999999999999</v>
      </c>
      <c r="M505" s="146">
        <v>156.80000000000001</v>
      </c>
      <c r="N505" s="146">
        <v>163.85</v>
      </c>
      <c r="O505" s="146">
        <v>177.95</v>
      </c>
      <c r="P505" s="292">
        <v>1.40240625E-3</v>
      </c>
      <c r="Q505" s="202">
        <f>IF($P$5=1,DataSheet!G504,"")</f>
        <v>20</v>
      </c>
      <c r="R505" s="290">
        <f>IF($P$5=1,DataSheet!E504,"")</f>
        <v>196.7458</v>
      </c>
    </row>
    <row r="506" spans="2:18">
      <c r="B506" s="202">
        <v>137</v>
      </c>
      <c r="C506" s="297">
        <v>6334.6750000000002</v>
      </c>
      <c r="D506" s="292">
        <v>1.8411215277777778E-2</v>
      </c>
      <c r="E506" s="202">
        <v>137</v>
      </c>
      <c r="F506" s="202">
        <v>137</v>
      </c>
      <c r="G506" s="202">
        <v>-4000</v>
      </c>
      <c r="H506" s="202">
        <v>-4000</v>
      </c>
      <c r="I506" s="202">
        <v>-4000</v>
      </c>
      <c r="J506" s="202">
        <v>-4000</v>
      </c>
      <c r="K506" s="146">
        <v>135.65</v>
      </c>
      <c r="L506" s="146">
        <v>142.69999999999999</v>
      </c>
      <c r="M506" s="146">
        <v>156.80000000000001</v>
      </c>
      <c r="N506" s="146">
        <v>163.85</v>
      </c>
      <c r="O506" s="146">
        <v>177.95</v>
      </c>
      <c r="P506" s="292">
        <v>1.4068975694444446E-3</v>
      </c>
      <c r="Q506" s="202">
        <f>IF($P$5=1,DataSheet!G505,"")</f>
        <v>19</v>
      </c>
      <c r="R506" s="290">
        <f>IF($P$5=1,DataSheet!E505,"")</f>
        <v>194.86750000000001</v>
      </c>
    </row>
    <row r="507" spans="2:18">
      <c r="B507" s="202">
        <v>137</v>
      </c>
      <c r="C507" s="297">
        <v>6347.3190000000004</v>
      </c>
      <c r="D507" s="292">
        <v>1.8446979166666665E-2</v>
      </c>
      <c r="E507" s="202">
        <v>137</v>
      </c>
      <c r="F507" s="202">
        <v>137</v>
      </c>
      <c r="G507" s="202">
        <v>-4000</v>
      </c>
      <c r="H507" s="202">
        <v>-4000</v>
      </c>
      <c r="I507" s="202">
        <v>-4000</v>
      </c>
      <c r="J507" s="202">
        <v>-4000</v>
      </c>
      <c r="K507" s="146">
        <v>135.65</v>
      </c>
      <c r="L507" s="146">
        <v>142.69999999999999</v>
      </c>
      <c r="M507" s="146">
        <v>156.80000000000001</v>
      </c>
      <c r="N507" s="146">
        <v>163.85</v>
      </c>
      <c r="O507" s="146">
        <v>177.95</v>
      </c>
      <c r="P507" s="292">
        <v>1.4152696759259259E-3</v>
      </c>
      <c r="Q507" s="202">
        <f>IF($P$5=1,DataSheet!G506,"")</f>
        <v>20</v>
      </c>
      <c r="R507" s="290">
        <f>IF($P$5=1,DataSheet!E506,"")</f>
        <v>191.4297</v>
      </c>
    </row>
    <row r="508" spans="2:18">
      <c r="B508" s="202">
        <v>137</v>
      </c>
      <c r="C508" s="297">
        <v>6360.1279999999997</v>
      </c>
      <c r="D508" s="292">
        <v>1.8483032407407406E-2</v>
      </c>
      <c r="E508" s="202">
        <v>137</v>
      </c>
      <c r="F508" s="202">
        <v>137</v>
      </c>
      <c r="G508" s="202">
        <v>-4000</v>
      </c>
      <c r="H508" s="202">
        <v>-4000</v>
      </c>
      <c r="I508" s="202">
        <v>-4000</v>
      </c>
      <c r="J508" s="202">
        <v>-4000</v>
      </c>
      <c r="K508" s="146">
        <v>135.65</v>
      </c>
      <c r="L508" s="146">
        <v>142.69999999999999</v>
      </c>
      <c r="M508" s="146">
        <v>156.80000000000001</v>
      </c>
      <c r="N508" s="146">
        <v>163.85</v>
      </c>
      <c r="O508" s="146">
        <v>177.95</v>
      </c>
      <c r="P508" s="292">
        <v>1.4101354166666665E-3</v>
      </c>
      <c r="Q508" s="202">
        <f>IF($P$5=1,DataSheet!G507,"")</f>
        <v>19</v>
      </c>
      <c r="R508" s="290">
        <f>IF($P$5=1,DataSheet!E507,"")</f>
        <v>193.5282</v>
      </c>
    </row>
    <row r="509" spans="2:18">
      <c r="B509" s="202">
        <v>136</v>
      </c>
      <c r="C509" s="297">
        <v>6372.85</v>
      </c>
      <c r="D509" s="292">
        <v>1.8518935185185183E-2</v>
      </c>
      <c r="E509" s="202">
        <v>136</v>
      </c>
      <c r="F509" s="202">
        <v>136</v>
      </c>
      <c r="G509" s="202">
        <v>-4000</v>
      </c>
      <c r="H509" s="202">
        <v>-4000</v>
      </c>
      <c r="I509" s="202">
        <v>-4000</v>
      </c>
      <c r="J509" s="202">
        <v>-4000</v>
      </c>
      <c r="K509" s="146">
        <v>135.65</v>
      </c>
      <c r="L509" s="146">
        <v>142.69999999999999</v>
      </c>
      <c r="M509" s="146">
        <v>156.80000000000001</v>
      </c>
      <c r="N509" s="146">
        <v>163.85</v>
      </c>
      <c r="O509" s="146">
        <v>177.95</v>
      </c>
      <c r="P509" s="292">
        <v>1.4093240740740741E-3</v>
      </c>
      <c r="Q509" s="202">
        <f>IF($P$5=1,DataSheet!G508,"")</f>
        <v>19</v>
      </c>
      <c r="R509" s="290">
        <f>IF($P$5=1,DataSheet!E508,"")</f>
        <v>193.86279999999999</v>
      </c>
    </row>
    <row r="510" spans="2:18">
      <c r="B510" s="202">
        <v>136</v>
      </c>
      <c r="C510" s="297">
        <v>6385.5630000000001</v>
      </c>
      <c r="D510" s="292">
        <v>1.85546875E-2</v>
      </c>
      <c r="E510" s="202">
        <v>136</v>
      </c>
      <c r="F510" s="202">
        <v>136</v>
      </c>
      <c r="G510" s="202">
        <v>-4000</v>
      </c>
      <c r="H510" s="202">
        <v>-4000</v>
      </c>
      <c r="I510" s="202">
        <v>-4000</v>
      </c>
      <c r="J510" s="202">
        <v>-4000</v>
      </c>
      <c r="K510" s="146">
        <v>135.65</v>
      </c>
      <c r="L510" s="146">
        <v>142.69999999999999</v>
      </c>
      <c r="M510" s="146">
        <v>156.80000000000001</v>
      </c>
      <c r="N510" s="146">
        <v>163.85</v>
      </c>
      <c r="O510" s="146">
        <v>177.95</v>
      </c>
      <c r="P510" s="292">
        <v>1.4088124999999997E-3</v>
      </c>
      <c r="Q510" s="202">
        <f>IF($P$5=1,DataSheet!G509,"")</f>
        <v>20</v>
      </c>
      <c r="R510" s="290">
        <f>IF($P$5=1,DataSheet!E509,"")</f>
        <v>194.07400000000001</v>
      </c>
    </row>
    <row r="511" spans="2:18">
      <c r="B511" s="202">
        <v>135</v>
      </c>
      <c r="C511" s="297">
        <v>6398.2659999999996</v>
      </c>
      <c r="D511" s="292">
        <v>1.8590451388888891E-2</v>
      </c>
      <c r="E511" s="202">
        <v>135</v>
      </c>
      <c r="F511" s="202">
        <v>-4000</v>
      </c>
      <c r="G511" s="202">
        <v>-4000</v>
      </c>
      <c r="H511" s="202">
        <v>-4000</v>
      </c>
      <c r="I511" s="202">
        <v>-4000</v>
      </c>
      <c r="J511" s="202">
        <v>-4000</v>
      </c>
      <c r="K511" s="146">
        <v>135.65</v>
      </c>
      <c r="L511" s="146">
        <v>142.69999999999999</v>
      </c>
      <c r="M511" s="146">
        <v>156.80000000000001</v>
      </c>
      <c r="N511" s="146">
        <v>163.85</v>
      </c>
      <c r="O511" s="146">
        <v>177.95</v>
      </c>
      <c r="P511" s="292">
        <v>1.4075590277777778E-3</v>
      </c>
      <c r="Q511" s="202">
        <f>IF($P$5=1,DataSheet!G510,"")</f>
        <v>19</v>
      </c>
      <c r="R511" s="290">
        <f>IF($P$5=1,DataSheet!E510,"")</f>
        <v>194.59289999999999</v>
      </c>
    </row>
    <row r="512" spans="2:18">
      <c r="B512" s="202">
        <v>135</v>
      </c>
      <c r="C512" s="297">
        <v>6410.9849999999997</v>
      </c>
      <c r="D512" s="292">
        <v>1.8626516203703706E-2</v>
      </c>
      <c r="E512" s="202">
        <v>135</v>
      </c>
      <c r="F512" s="202">
        <v>-4000</v>
      </c>
      <c r="G512" s="202">
        <v>-4000</v>
      </c>
      <c r="H512" s="202">
        <v>-4000</v>
      </c>
      <c r="I512" s="202">
        <v>-4000</v>
      </c>
      <c r="J512" s="202">
        <v>-4000</v>
      </c>
      <c r="K512" s="146">
        <v>135.65</v>
      </c>
      <c r="L512" s="146">
        <v>142.69999999999999</v>
      </c>
      <c r="M512" s="146">
        <v>156.80000000000001</v>
      </c>
      <c r="N512" s="146">
        <v>163.85</v>
      </c>
      <c r="O512" s="146">
        <v>177.95</v>
      </c>
      <c r="P512" s="292">
        <v>1.4139398148148149E-3</v>
      </c>
      <c r="Q512" s="202">
        <f>IF($P$5=1,DataSheet!G511,"")</f>
        <v>19</v>
      </c>
      <c r="R512" s="290">
        <f>IF($P$5=1,DataSheet!E511,"")</f>
        <v>191.97030000000001</v>
      </c>
    </row>
    <row r="513" spans="2:18">
      <c r="B513" s="202">
        <v>135</v>
      </c>
      <c r="C513" s="297">
        <v>6423.7070000000003</v>
      </c>
      <c r="D513" s="292">
        <v>1.8662395833333335E-2</v>
      </c>
      <c r="E513" s="202">
        <v>135</v>
      </c>
      <c r="F513" s="202">
        <v>-4000</v>
      </c>
      <c r="G513" s="202">
        <v>-4000</v>
      </c>
      <c r="H513" s="202">
        <v>-4000</v>
      </c>
      <c r="I513" s="202">
        <v>-4000</v>
      </c>
      <c r="J513" s="202">
        <v>-4000</v>
      </c>
      <c r="K513" s="146">
        <v>135.65</v>
      </c>
      <c r="L513" s="146">
        <v>142.69999999999999</v>
      </c>
      <c r="M513" s="146">
        <v>156.80000000000001</v>
      </c>
      <c r="N513" s="146">
        <v>163.85</v>
      </c>
      <c r="O513" s="146">
        <v>177.95</v>
      </c>
      <c r="P513" s="292">
        <v>1.411296875E-3</v>
      </c>
      <c r="Q513" s="202">
        <f>IF($P$5=1,DataSheet!G512,"")</f>
        <v>19</v>
      </c>
      <c r="R513" s="290">
        <f>IF($P$5=1,DataSheet!E512,"")</f>
        <v>193.05090000000001</v>
      </c>
    </row>
    <row r="514" spans="2:18">
      <c r="B514" s="202">
        <v>135</v>
      </c>
      <c r="C514" s="297">
        <v>6436.4269999999997</v>
      </c>
      <c r="D514" s="292">
        <v>1.8698206018518519E-2</v>
      </c>
      <c r="E514" s="202">
        <v>135</v>
      </c>
      <c r="F514" s="202">
        <v>-4000</v>
      </c>
      <c r="G514" s="202">
        <v>-4000</v>
      </c>
      <c r="H514" s="202">
        <v>-4000</v>
      </c>
      <c r="I514" s="202">
        <v>-4000</v>
      </c>
      <c r="J514" s="202">
        <v>-4000</v>
      </c>
      <c r="K514" s="146">
        <v>135.65</v>
      </c>
      <c r="L514" s="146">
        <v>142.69999999999999</v>
      </c>
      <c r="M514" s="146">
        <v>156.80000000000001</v>
      </c>
      <c r="N514" s="146">
        <v>163.85</v>
      </c>
      <c r="O514" s="146">
        <v>177.95</v>
      </c>
      <c r="P514" s="292">
        <v>1.4088489583333336E-3</v>
      </c>
      <c r="Q514" s="202">
        <f>IF($P$5=1,DataSheet!G513,"")</f>
        <v>19</v>
      </c>
      <c r="R514" s="290">
        <f>IF($P$5=1,DataSheet!E513,"")</f>
        <v>194.05879999999999</v>
      </c>
    </row>
    <row r="515" spans="2:18">
      <c r="B515" s="202">
        <v>136</v>
      </c>
      <c r="C515" s="297">
        <v>6449.0770000000002</v>
      </c>
      <c r="D515" s="292">
        <v>1.8734062499999999E-2</v>
      </c>
      <c r="E515" s="202">
        <v>136</v>
      </c>
      <c r="F515" s="202">
        <v>136</v>
      </c>
      <c r="G515" s="202">
        <v>-4000</v>
      </c>
      <c r="H515" s="202">
        <v>-4000</v>
      </c>
      <c r="I515" s="202">
        <v>-4000</v>
      </c>
      <c r="J515" s="202">
        <v>-4000</v>
      </c>
      <c r="K515" s="146">
        <v>135.65</v>
      </c>
      <c r="L515" s="146">
        <v>142.69999999999999</v>
      </c>
      <c r="M515" s="146">
        <v>156.80000000000001</v>
      </c>
      <c r="N515" s="146">
        <v>163.85</v>
      </c>
      <c r="O515" s="146">
        <v>177.95</v>
      </c>
      <c r="P515" s="292">
        <v>1.417458912037037E-3</v>
      </c>
      <c r="Q515" s="202">
        <f>IF($P$5=1,DataSheet!G514,"")</f>
        <v>19</v>
      </c>
      <c r="R515" s="290">
        <f>IF($P$5=1,DataSheet!E514,"")</f>
        <v>190.54419999999999</v>
      </c>
    </row>
    <row r="516" spans="2:18">
      <c r="B516" s="202">
        <v>136</v>
      </c>
      <c r="C516" s="297">
        <v>6461.7150000000001</v>
      </c>
      <c r="D516" s="292">
        <v>1.8769872685185186E-2</v>
      </c>
      <c r="E516" s="202">
        <v>136</v>
      </c>
      <c r="F516" s="202">
        <v>136</v>
      </c>
      <c r="G516" s="202">
        <v>-4000</v>
      </c>
      <c r="H516" s="202">
        <v>-4000</v>
      </c>
      <c r="I516" s="202">
        <v>-4000</v>
      </c>
      <c r="J516" s="202">
        <v>-4000</v>
      </c>
      <c r="K516" s="146">
        <v>135.65</v>
      </c>
      <c r="L516" s="146">
        <v>142.69999999999999</v>
      </c>
      <c r="M516" s="146">
        <v>156.80000000000001</v>
      </c>
      <c r="N516" s="146">
        <v>163.85</v>
      </c>
      <c r="O516" s="146">
        <v>177.95</v>
      </c>
      <c r="P516" s="292">
        <v>1.4188530092592592E-3</v>
      </c>
      <c r="Q516" s="202">
        <f>IF($P$5=1,DataSheet!G515,"")</f>
        <v>20</v>
      </c>
      <c r="R516" s="290">
        <f>IF($P$5=1,DataSheet!E515,"")</f>
        <v>189.9828</v>
      </c>
    </row>
    <row r="517" spans="2:18">
      <c r="B517" s="202">
        <v>136</v>
      </c>
      <c r="C517" s="297">
        <v>6474.4260000000004</v>
      </c>
      <c r="D517" s="292">
        <v>1.8805879629629627E-2</v>
      </c>
      <c r="E517" s="202">
        <v>136</v>
      </c>
      <c r="F517" s="202">
        <v>136</v>
      </c>
      <c r="G517" s="202">
        <v>-4000</v>
      </c>
      <c r="H517" s="202">
        <v>-4000</v>
      </c>
      <c r="I517" s="202">
        <v>-4000</v>
      </c>
      <c r="J517" s="202">
        <v>-4000</v>
      </c>
      <c r="K517" s="146">
        <v>135.65</v>
      </c>
      <c r="L517" s="146">
        <v>142.69999999999999</v>
      </c>
      <c r="M517" s="146">
        <v>156.80000000000001</v>
      </c>
      <c r="N517" s="146">
        <v>163.85</v>
      </c>
      <c r="O517" s="146">
        <v>177.95</v>
      </c>
      <c r="P517" s="292">
        <v>1.4170387731481484E-3</v>
      </c>
      <c r="Q517" s="202">
        <f>IF($P$5=1,DataSheet!G516,"")</f>
        <v>19</v>
      </c>
      <c r="R517" s="290">
        <f>IF($P$5=1,DataSheet!E516,"")</f>
        <v>190.71360000000001</v>
      </c>
    </row>
    <row r="518" spans="2:18">
      <c r="B518" s="202">
        <v>136</v>
      </c>
      <c r="C518" s="297">
        <v>6487.14</v>
      </c>
      <c r="D518" s="292">
        <v>1.8841770833333334E-2</v>
      </c>
      <c r="E518" s="202">
        <v>136</v>
      </c>
      <c r="F518" s="202">
        <v>136</v>
      </c>
      <c r="G518" s="202">
        <v>-4000</v>
      </c>
      <c r="H518" s="202">
        <v>-4000</v>
      </c>
      <c r="I518" s="202">
        <v>-4000</v>
      </c>
      <c r="J518" s="202">
        <v>-4000</v>
      </c>
      <c r="K518" s="146">
        <v>135.65</v>
      </c>
      <c r="L518" s="146">
        <v>142.69999999999999</v>
      </c>
      <c r="M518" s="146">
        <v>156.80000000000001</v>
      </c>
      <c r="N518" s="146">
        <v>163.85</v>
      </c>
      <c r="O518" s="146">
        <v>177.95</v>
      </c>
      <c r="P518" s="292">
        <v>1.4099733796296297E-3</v>
      </c>
      <c r="Q518" s="202">
        <f>IF($P$5=1,DataSheet!G517,"")</f>
        <v>19</v>
      </c>
      <c r="R518" s="290">
        <f>IF($P$5=1,DataSheet!E517,"")</f>
        <v>193.5951</v>
      </c>
    </row>
    <row r="519" spans="2:18">
      <c r="B519" s="202">
        <v>137</v>
      </c>
      <c r="C519" s="297">
        <v>6499.8630000000003</v>
      </c>
      <c r="D519" s="292">
        <v>1.8877673611111111E-2</v>
      </c>
      <c r="E519" s="202">
        <v>137</v>
      </c>
      <c r="F519" s="202">
        <v>137</v>
      </c>
      <c r="G519" s="202">
        <v>-4000</v>
      </c>
      <c r="H519" s="202">
        <v>-4000</v>
      </c>
      <c r="I519" s="202">
        <v>-4000</v>
      </c>
      <c r="J519" s="202">
        <v>-4000</v>
      </c>
      <c r="K519" s="146">
        <v>135.65</v>
      </c>
      <c r="L519" s="146">
        <v>142.69999999999999</v>
      </c>
      <c r="M519" s="146">
        <v>156.80000000000001</v>
      </c>
      <c r="N519" s="146">
        <v>163.85</v>
      </c>
      <c r="O519" s="146">
        <v>177.95</v>
      </c>
      <c r="P519" s="292">
        <v>1.4128356481481481E-3</v>
      </c>
      <c r="Q519" s="202">
        <f>IF($P$5=1,DataSheet!G518,"")</f>
        <v>20</v>
      </c>
      <c r="R519" s="290">
        <f>IF($P$5=1,DataSheet!E518,"")</f>
        <v>192.42080000000001</v>
      </c>
    </row>
    <row r="520" spans="2:18">
      <c r="B520" s="202">
        <v>137</v>
      </c>
      <c r="C520" s="297">
        <v>6512.05</v>
      </c>
      <c r="D520" s="292">
        <v>1.8912291666666668E-2</v>
      </c>
      <c r="E520" s="202">
        <v>137</v>
      </c>
      <c r="F520" s="202">
        <v>137</v>
      </c>
      <c r="G520" s="202">
        <v>-4000</v>
      </c>
      <c r="H520" s="202">
        <v>-4000</v>
      </c>
      <c r="I520" s="202">
        <v>-4000</v>
      </c>
      <c r="J520" s="202">
        <v>-4000</v>
      </c>
      <c r="K520" s="146">
        <v>135.65</v>
      </c>
      <c r="L520" s="146">
        <v>142.69999999999999</v>
      </c>
      <c r="M520" s="146">
        <v>156.80000000000001</v>
      </c>
      <c r="N520" s="146">
        <v>163.85</v>
      </c>
      <c r="O520" s="146">
        <v>177.95</v>
      </c>
      <c r="P520" s="292">
        <v>1.413377314814815E-3</v>
      </c>
      <c r="Q520" s="202">
        <f>IF($P$5=1,DataSheet!G519,"")</f>
        <v>19</v>
      </c>
      <c r="R520" s="290">
        <f>IF($P$5=1,DataSheet!E519,"")</f>
        <v>192.1996</v>
      </c>
    </row>
    <row r="521" spans="2:18">
      <c r="B521" s="202">
        <v>137</v>
      </c>
      <c r="C521" s="297">
        <v>6524.8580000000002</v>
      </c>
      <c r="D521" s="292">
        <v>1.8948206018518519E-2</v>
      </c>
      <c r="E521" s="202">
        <v>137</v>
      </c>
      <c r="F521" s="202">
        <v>137</v>
      </c>
      <c r="G521" s="202">
        <v>-4000</v>
      </c>
      <c r="H521" s="202">
        <v>-4000</v>
      </c>
      <c r="I521" s="202">
        <v>-4000</v>
      </c>
      <c r="J521" s="202">
        <v>-4000</v>
      </c>
      <c r="K521" s="146">
        <v>135.65</v>
      </c>
      <c r="L521" s="146">
        <v>142.69999999999999</v>
      </c>
      <c r="M521" s="146">
        <v>156.80000000000001</v>
      </c>
      <c r="N521" s="146">
        <v>163.85</v>
      </c>
      <c r="O521" s="146">
        <v>177.95</v>
      </c>
      <c r="P521" s="292">
        <v>1.403232638888889E-3</v>
      </c>
      <c r="Q521" s="202">
        <f>IF($P$5=1,DataSheet!G520,"")</f>
        <v>19</v>
      </c>
      <c r="R521" s="290">
        <f>IF($P$5=1,DataSheet!E520,"")</f>
        <v>196.39830000000001</v>
      </c>
    </row>
    <row r="522" spans="2:18">
      <c r="B522" s="202">
        <v>137</v>
      </c>
      <c r="C522" s="297">
        <v>6537.9589999999998</v>
      </c>
      <c r="D522" s="292">
        <v>1.8985138888888888E-2</v>
      </c>
      <c r="E522" s="202">
        <v>137</v>
      </c>
      <c r="F522" s="202">
        <v>137</v>
      </c>
      <c r="G522" s="202">
        <v>-4000</v>
      </c>
      <c r="H522" s="202">
        <v>-4000</v>
      </c>
      <c r="I522" s="202">
        <v>-4000</v>
      </c>
      <c r="J522" s="202">
        <v>-4000</v>
      </c>
      <c r="K522" s="146">
        <v>135.65</v>
      </c>
      <c r="L522" s="146">
        <v>142.69999999999999</v>
      </c>
      <c r="M522" s="146">
        <v>156.80000000000001</v>
      </c>
      <c r="N522" s="146">
        <v>163.85</v>
      </c>
      <c r="O522" s="146">
        <v>177.95</v>
      </c>
      <c r="P522" s="292">
        <v>1.4115462962962964E-3</v>
      </c>
      <c r="Q522" s="202">
        <f>IF($P$5=1,DataSheet!G521,"")</f>
        <v>19</v>
      </c>
      <c r="R522" s="290">
        <f>IF($P$5=1,DataSheet!E521,"")</f>
        <v>192.94839999999999</v>
      </c>
    </row>
    <row r="523" spans="2:18">
      <c r="B523" s="202">
        <v>136</v>
      </c>
      <c r="C523" s="297">
        <v>6550.5940000000001</v>
      </c>
      <c r="D523" s="292">
        <v>1.9021087962962962E-2</v>
      </c>
      <c r="E523" s="202">
        <v>136</v>
      </c>
      <c r="F523" s="202">
        <v>136</v>
      </c>
      <c r="G523" s="202">
        <v>-4000</v>
      </c>
      <c r="H523" s="202">
        <v>-4000</v>
      </c>
      <c r="I523" s="202">
        <v>-4000</v>
      </c>
      <c r="J523" s="202">
        <v>-4000</v>
      </c>
      <c r="K523" s="146">
        <v>135.65</v>
      </c>
      <c r="L523" s="146">
        <v>142.69999999999999</v>
      </c>
      <c r="M523" s="146">
        <v>156.80000000000001</v>
      </c>
      <c r="N523" s="146">
        <v>163.85</v>
      </c>
      <c r="O523" s="146">
        <v>177.95</v>
      </c>
      <c r="P523" s="292">
        <v>1.4190237268518517E-3</v>
      </c>
      <c r="Q523" s="202">
        <f>IF($P$5=1,DataSheet!G522,"")</f>
        <v>19</v>
      </c>
      <c r="R523" s="290">
        <f>IF($P$5=1,DataSheet!E522,"")</f>
        <v>189.9145</v>
      </c>
    </row>
    <row r="524" spans="2:18">
      <c r="B524" s="202">
        <v>135</v>
      </c>
      <c r="C524" s="297">
        <v>6563.6139999999996</v>
      </c>
      <c r="D524" s="292">
        <v>1.905810185185185E-2</v>
      </c>
      <c r="E524" s="202">
        <v>135</v>
      </c>
      <c r="F524" s="202">
        <v>-4000</v>
      </c>
      <c r="G524" s="202">
        <v>-4000</v>
      </c>
      <c r="H524" s="202">
        <v>-4000</v>
      </c>
      <c r="I524" s="202">
        <v>-4000</v>
      </c>
      <c r="J524" s="202">
        <v>-4000</v>
      </c>
      <c r="K524" s="146">
        <v>135.65</v>
      </c>
      <c r="L524" s="146">
        <v>142.69999999999999</v>
      </c>
      <c r="M524" s="146">
        <v>156.80000000000001</v>
      </c>
      <c r="N524" s="146">
        <v>163.85</v>
      </c>
      <c r="O524" s="146">
        <v>177.95</v>
      </c>
      <c r="P524" s="292">
        <v>1.4228101851851852E-3</v>
      </c>
      <c r="Q524" s="202">
        <f>IF($P$5=1,DataSheet!G523,"")</f>
        <v>19</v>
      </c>
      <c r="R524" s="290">
        <f>IF($P$5=1,DataSheet!E523,"")</f>
        <v>188.40209999999999</v>
      </c>
    </row>
    <row r="525" spans="2:18">
      <c r="B525" s="202">
        <v>135</v>
      </c>
      <c r="C525" s="297">
        <v>6576.7160000000003</v>
      </c>
      <c r="D525" s="292">
        <v>1.9095185185185184E-2</v>
      </c>
      <c r="E525" s="202">
        <v>135</v>
      </c>
      <c r="F525" s="202">
        <v>-4000</v>
      </c>
      <c r="G525" s="202">
        <v>-4000</v>
      </c>
      <c r="H525" s="202">
        <v>-4000</v>
      </c>
      <c r="I525" s="202">
        <v>-4000</v>
      </c>
      <c r="J525" s="202">
        <v>-4000</v>
      </c>
      <c r="K525" s="146">
        <v>135.65</v>
      </c>
      <c r="L525" s="146">
        <v>142.69999999999999</v>
      </c>
      <c r="M525" s="146">
        <v>156.80000000000001</v>
      </c>
      <c r="N525" s="146">
        <v>163.85</v>
      </c>
      <c r="O525" s="146">
        <v>177.95</v>
      </c>
      <c r="P525" s="292">
        <v>1.4187384259259259E-3</v>
      </c>
      <c r="Q525" s="202">
        <f>IF($P$5=1,DataSheet!G524,"")</f>
        <v>19</v>
      </c>
      <c r="R525" s="290">
        <f>IF($P$5=1,DataSheet!E524,"")</f>
        <v>190.0291</v>
      </c>
    </row>
    <row r="526" spans="2:18">
      <c r="B526" s="202">
        <v>135</v>
      </c>
      <c r="C526" s="297">
        <v>6589.7420000000002</v>
      </c>
      <c r="D526" s="292">
        <v>1.9132129629629627E-2</v>
      </c>
      <c r="E526" s="202">
        <v>135</v>
      </c>
      <c r="F526" s="202">
        <v>-4000</v>
      </c>
      <c r="G526" s="202">
        <v>-4000</v>
      </c>
      <c r="H526" s="202">
        <v>-4000</v>
      </c>
      <c r="I526" s="202">
        <v>-4000</v>
      </c>
      <c r="J526" s="202">
        <v>-4000</v>
      </c>
      <c r="K526" s="146">
        <v>135.65</v>
      </c>
      <c r="L526" s="146">
        <v>142.69999999999999</v>
      </c>
      <c r="M526" s="146">
        <v>156.80000000000001</v>
      </c>
      <c r="N526" s="146">
        <v>163.85</v>
      </c>
      <c r="O526" s="146">
        <v>177.95</v>
      </c>
      <c r="P526" s="292">
        <v>1.4174172453703705E-3</v>
      </c>
      <c r="Q526" s="202">
        <f>IF($P$5=1,DataSheet!G525,"")</f>
        <v>19</v>
      </c>
      <c r="R526" s="290">
        <f>IF($P$5=1,DataSheet!E525,"")</f>
        <v>190.5609</v>
      </c>
    </row>
    <row r="527" spans="2:18">
      <c r="B527" s="202">
        <v>135</v>
      </c>
      <c r="C527" s="297">
        <v>6602.8469999999998</v>
      </c>
      <c r="D527" s="292">
        <v>1.9169201388888887E-2</v>
      </c>
      <c r="E527" s="202">
        <v>135</v>
      </c>
      <c r="F527" s="202">
        <v>-4000</v>
      </c>
      <c r="G527" s="202">
        <v>-4000</v>
      </c>
      <c r="H527" s="202">
        <v>-4000</v>
      </c>
      <c r="I527" s="202">
        <v>-4000</v>
      </c>
      <c r="J527" s="202">
        <v>-4000</v>
      </c>
      <c r="K527" s="146">
        <v>135.65</v>
      </c>
      <c r="L527" s="146">
        <v>142.69999999999999</v>
      </c>
      <c r="M527" s="146">
        <v>156.80000000000001</v>
      </c>
      <c r="N527" s="146">
        <v>163.85</v>
      </c>
      <c r="O527" s="146">
        <v>177.95</v>
      </c>
      <c r="P527" s="292">
        <v>1.4139155092592595E-3</v>
      </c>
      <c r="Q527" s="202">
        <f>IF($P$5=1,DataSheet!G526,"")</f>
        <v>19</v>
      </c>
      <c r="R527" s="290">
        <f>IF($P$5=1,DataSheet!E526,"")</f>
        <v>191.9803</v>
      </c>
    </row>
    <row r="528" spans="2:18">
      <c r="B528" s="202">
        <v>135</v>
      </c>
      <c r="C528" s="297">
        <v>6615.8829999999998</v>
      </c>
      <c r="D528" s="292">
        <v>1.9206284722222224E-2</v>
      </c>
      <c r="E528" s="202">
        <v>135</v>
      </c>
      <c r="F528" s="202">
        <v>-4000</v>
      </c>
      <c r="G528" s="202">
        <v>-4000</v>
      </c>
      <c r="H528" s="202">
        <v>-4000</v>
      </c>
      <c r="I528" s="202">
        <v>-4000</v>
      </c>
      <c r="J528" s="202">
        <v>-4000</v>
      </c>
      <c r="K528" s="146">
        <v>135.65</v>
      </c>
      <c r="L528" s="146">
        <v>142.69999999999999</v>
      </c>
      <c r="M528" s="146">
        <v>156.80000000000001</v>
      </c>
      <c r="N528" s="146">
        <v>163.85</v>
      </c>
      <c r="O528" s="146">
        <v>177.95</v>
      </c>
      <c r="P528" s="292">
        <v>1.4213964120370368E-3</v>
      </c>
      <c r="Q528" s="202">
        <f>IF($P$5=1,DataSheet!G527,"")</f>
        <v>19</v>
      </c>
      <c r="R528" s="290">
        <f>IF($P$5=1,DataSheet!E527,"")</f>
        <v>188.965</v>
      </c>
    </row>
    <row r="529" spans="2:18">
      <c r="B529" s="202">
        <v>136</v>
      </c>
      <c r="C529" s="297">
        <v>6629.3739999999998</v>
      </c>
      <c r="D529" s="292">
        <v>1.9244502314814813E-2</v>
      </c>
      <c r="E529" s="202">
        <v>136</v>
      </c>
      <c r="F529" s="202">
        <v>136</v>
      </c>
      <c r="G529" s="202">
        <v>-4000</v>
      </c>
      <c r="H529" s="202">
        <v>-4000</v>
      </c>
      <c r="I529" s="202">
        <v>-4000</v>
      </c>
      <c r="J529" s="202">
        <v>-4000</v>
      </c>
      <c r="K529" s="146">
        <v>135.65</v>
      </c>
      <c r="L529" s="146">
        <v>142.69999999999999</v>
      </c>
      <c r="M529" s="146">
        <v>156.80000000000001</v>
      </c>
      <c r="N529" s="146">
        <v>163.85</v>
      </c>
      <c r="O529" s="146">
        <v>177.95</v>
      </c>
      <c r="P529" s="292">
        <v>1.4188078703703704E-3</v>
      </c>
      <c r="Q529" s="202">
        <f>IF($P$5=1,DataSheet!G528,"")</f>
        <v>18</v>
      </c>
      <c r="R529" s="290">
        <f>IF($P$5=1,DataSheet!E528,"")</f>
        <v>190.00110000000001</v>
      </c>
    </row>
    <row r="530" spans="2:18">
      <c r="B530" s="202">
        <v>136</v>
      </c>
      <c r="C530" s="297">
        <v>6642.49</v>
      </c>
      <c r="D530" s="292">
        <v>1.9281412037037038E-2</v>
      </c>
      <c r="E530" s="202">
        <v>136</v>
      </c>
      <c r="F530" s="202">
        <v>136</v>
      </c>
      <c r="G530" s="202">
        <v>-4000</v>
      </c>
      <c r="H530" s="202">
        <v>-4000</v>
      </c>
      <c r="I530" s="202">
        <v>-4000</v>
      </c>
      <c r="J530" s="202">
        <v>-4000</v>
      </c>
      <c r="K530" s="146">
        <v>135.65</v>
      </c>
      <c r="L530" s="146">
        <v>142.69999999999999</v>
      </c>
      <c r="M530" s="146">
        <v>156.80000000000001</v>
      </c>
      <c r="N530" s="146">
        <v>163.85</v>
      </c>
      <c r="O530" s="146">
        <v>177.95</v>
      </c>
      <c r="P530" s="292">
        <v>1.4060509259259258E-3</v>
      </c>
      <c r="Q530" s="202">
        <f>IF($P$5=1,DataSheet!G529,"")</f>
        <v>19</v>
      </c>
      <c r="R530" s="290">
        <f>IF($P$5=1,DataSheet!E529,"")</f>
        <v>195.21969999999999</v>
      </c>
    </row>
    <row r="531" spans="2:18">
      <c r="B531" s="202">
        <v>137</v>
      </c>
      <c r="C531" s="297">
        <v>6655.6120000000001</v>
      </c>
      <c r="D531" s="292">
        <v>1.9318425925925926E-2</v>
      </c>
      <c r="E531" s="202">
        <v>137</v>
      </c>
      <c r="F531" s="202">
        <v>137</v>
      </c>
      <c r="G531" s="202">
        <v>-4000</v>
      </c>
      <c r="H531" s="202">
        <v>-4000</v>
      </c>
      <c r="I531" s="202">
        <v>-4000</v>
      </c>
      <c r="J531" s="202">
        <v>-4000</v>
      </c>
      <c r="K531" s="146">
        <v>135.65</v>
      </c>
      <c r="L531" s="146">
        <v>142.69999999999999</v>
      </c>
      <c r="M531" s="146">
        <v>156.80000000000001</v>
      </c>
      <c r="N531" s="146">
        <v>163.85</v>
      </c>
      <c r="O531" s="146">
        <v>177.95</v>
      </c>
      <c r="P531" s="292">
        <v>1.4066238425925923E-3</v>
      </c>
      <c r="Q531" s="202">
        <f>IF($P$5=1,DataSheet!G530,"")</f>
        <v>18</v>
      </c>
      <c r="R531" s="290">
        <f>IF($P$5=1,DataSheet!E530,"")</f>
        <v>194.9812</v>
      </c>
    </row>
    <row r="532" spans="2:18">
      <c r="B532" s="202">
        <v>136</v>
      </c>
      <c r="C532" s="297">
        <v>6669.04</v>
      </c>
      <c r="D532" s="292">
        <v>1.9356550925925926E-2</v>
      </c>
      <c r="E532" s="202">
        <v>136</v>
      </c>
      <c r="F532" s="202">
        <v>136</v>
      </c>
      <c r="G532" s="202">
        <v>-4000</v>
      </c>
      <c r="H532" s="202">
        <v>-4000</v>
      </c>
      <c r="I532" s="202">
        <v>-4000</v>
      </c>
      <c r="J532" s="202">
        <v>-4000</v>
      </c>
      <c r="K532" s="146">
        <v>135.65</v>
      </c>
      <c r="L532" s="146">
        <v>142.69999999999999</v>
      </c>
      <c r="M532" s="146">
        <v>156.80000000000001</v>
      </c>
      <c r="N532" s="146">
        <v>163.85</v>
      </c>
      <c r="O532" s="146">
        <v>177.95</v>
      </c>
      <c r="P532" s="292">
        <v>1.4206655092592593E-3</v>
      </c>
      <c r="Q532" s="202">
        <f>IF($P$5=1,DataSheet!G531,"")</f>
        <v>18</v>
      </c>
      <c r="R532" s="290">
        <f>IF($P$5=1,DataSheet!E531,"")</f>
        <v>189.2568</v>
      </c>
    </row>
    <row r="533" spans="2:18">
      <c r="B533" s="202">
        <v>137</v>
      </c>
      <c r="C533" s="297">
        <v>6682.6109999999999</v>
      </c>
      <c r="D533" s="292">
        <v>1.9394803240740742E-2</v>
      </c>
      <c r="E533" s="202">
        <v>137</v>
      </c>
      <c r="F533" s="202">
        <v>137</v>
      </c>
      <c r="G533" s="202">
        <v>-4000</v>
      </c>
      <c r="H533" s="202">
        <v>-4000</v>
      </c>
      <c r="I533" s="202">
        <v>-4000</v>
      </c>
      <c r="J533" s="202">
        <v>-4000</v>
      </c>
      <c r="K533" s="146">
        <v>135.65</v>
      </c>
      <c r="L533" s="146">
        <v>142.69999999999999</v>
      </c>
      <c r="M533" s="146">
        <v>156.80000000000001</v>
      </c>
      <c r="N533" s="146">
        <v>163.85</v>
      </c>
      <c r="O533" s="146">
        <v>177.95</v>
      </c>
      <c r="P533" s="292">
        <v>1.4143396990740737E-3</v>
      </c>
      <c r="Q533" s="202">
        <f>IF($P$5=1,DataSheet!G532,"")</f>
        <v>19</v>
      </c>
      <c r="R533" s="290">
        <f>IF($P$5=1,DataSheet!E532,"")</f>
        <v>191.8075</v>
      </c>
    </row>
    <row r="534" spans="2:18">
      <c r="B534" s="202">
        <v>137</v>
      </c>
      <c r="C534" s="297">
        <v>6696.1040000000003</v>
      </c>
      <c r="D534" s="292">
        <v>1.9433113425925925E-2</v>
      </c>
      <c r="E534" s="202">
        <v>137</v>
      </c>
      <c r="F534" s="202">
        <v>137</v>
      </c>
      <c r="G534" s="202">
        <v>-4000</v>
      </c>
      <c r="H534" s="202">
        <v>-4000</v>
      </c>
      <c r="I534" s="202">
        <v>-4000</v>
      </c>
      <c r="J534" s="202">
        <v>-4000</v>
      </c>
      <c r="K534" s="146">
        <v>135.65</v>
      </c>
      <c r="L534" s="146">
        <v>142.69999999999999</v>
      </c>
      <c r="M534" s="146">
        <v>156.80000000000001</v>
      </c>
      <c r="N534" s="146">
        <v>163.85</v>
      </c>
      <c r="O534" s="146">
        <v>177.95</v>
      </c>
      <c r="P534" s="292">
        <v>1.4210584490740739E-3</v>
      </c>
      <c r="Q534" s="202">
        <f>IF($P$5=1,DataSheet!G533,"")</f>
        <v>18</v>
      </c>
      <c r="R534" s="290">
        <f>IF($P$5=1,DataSheet!E533,"")</f>
        <v>189.09979999999999</v>
      </c>
    </row>
    <row r="535" spans="2:18">
      <c r="B535" s="202">
        <v>138</v>
      </c>
      <c r="C535" s="297">
        <v>6709.1310000000003</v>
      </c>
      <c r="D535" s="292">
        <v>1.9470023148148149E-2</v>
      </c>
      <c r="E535" s="202">
        <v>138</v>
      </c>
      <c r="F535" s="202">
        <v>138</v>
      </c>
      <c r="G535" s="202">
        <v>-4000</v>
      </c>
      <c r="H535" s="202">
        <v>-4000</v>
      </c>
      <c r="I535" s="202">
        <v>-4000</v>
      </c>
      <c r="J535" s="202">
        <v>-4000</v>
      </c>
      <c r="K535" s="146">
        <v>135.65</v>
      </c>
      <c r="L535" s="146">
        <v>142.69999999999999</v>
      </c>
      <c r="M535" s="146">
        <v>156.80000000000001</v>
      </c>
      <c r="N535" s="146">
        <v>163.85</v>
      </c>
      <c r="O535" s="146">
        <v>177.95</v>
      </c>
      <c r="P535" s="292">
        <v>1.4114131944444443E-3</v>
      </c>
      <c r="Q535" s="202">
        <f>IF($P$5=1,DataSheet!G534,"")</f>
        <v>18</v>
      </c>
      <c r="R535" s="290">
        <f>IF($P$5=1,DataSheet!E534,"")</f>
        <v>193.00309999999999</v>
      </c>
    </row>
    <row r="536" spans="2:18">
      <c r="B536" s="202">
        <v>138</v>
      </c>
      <c r="C536" s="297">
        <v>6722.3119999999999</v>
      </c>
      <c r="D536" s="292">
        <v>1.9507152777777776E-2</v>
      </c>
      <c r="E536" s="202">
        <v>138</v>
      </c>
      <c r="F536" s="202">
        <v>138</v>
      </c>
      <c r="G536" s="202">
        <v>-4000</v>
      </c>
      <c r="H536" s="202">
        <v>-4000</v>
      </c>
      <c r="I536" s="202">
        <v>-4000</v>
      </c>
      <c r="J536" s="202">
        <v>-4000</v>
      </c>
      <c r="K536" s="146">
        <v>135.65</v>
      </c>
      <c r="L536" s="146">
        <v>142.69999999999999</v>
      </c>
      <c r="M536" s="146">
        <v>156.80000000000001</v>
      </c>
      <c r="N536" s="146">
        <v>163.85</v>
      </c>
      <c r="O536" s="146">
        <v>177.95</v>
      </c>
      <c r="P536" s="292">
        <v>1.407411458333333E-3</v>
      </c>
      <c r="Q536" s="202">
        <f>IF($P$5=1,DataSheet!G535,"")</f>
        <v>19</v>
      </c>
      <c r="R536" s="290">
        <f>IF($P$5=1,DataSheet!E535,"")</f>
        <v>194.6542</v>
      </c>
    </row>
    <row r="537" spans="2:18">
      <c r="B537" s="202">
        <v>138</v>
      </c>
      <c r="C537" s="297">
        <v>6735.866</v>
      </c>
      <c r="D537" s="292">
        <v>1.9545347222222221E-2</v>
      </c>
      <c r="E537" s="202">
        <v>138</v>
      </c>
      <c r="F537" s="202">
        <v>138</v>
      </c>
      <c r="G537" s="202">
        <v>-4000</v>
      </c>
      <c r="H537" s="202">
        <v>-4000</v>
      </c>
      <c r="I537" s="202">
        <v>-4000</v>
      </c>
      <c r="J537" s="202">
        <v>-4000</v>
      </c>
      <c r="K537" s="146">
        <v>135.65</v>
      </c>
      <c r="L537" s="146">
        <v>142.69999999999999</v>
      </c>
      <c r="M537" s="146">
        <v>156.80000000000001</v>
      </c>
      <c r="N537" s="146">
        <v>163.85</v>
      </c>
      <c r="O537" s="146">
        <v>177.95</v>
      </c>
      <c r="P537" s="292">
        <v>1.4123096064814816E-3</v>
      </c>
      <c r="Q537" s="202">
        <f>IF($P$5=1,DataSheet!G536,"")</f>
        <v>18</v>
      </c>
      <c r="R537" s="290">
        <f>IF($P$5=1,DataSheet!E536,"")</f>
        <v>192.63579999999999</v>
      </c>
    </row>
    <row r="538" spans="2:18">
      <c r="B538" s="202">
        <v>138</v>
      </c>
      <c r="C538" s="297">
        <v>6749.0469999999996</v>
      </c>
      <c r="D538" s="292">
        <v>1.9582372685185184E-2</v>
      </c>
      <c r="E538" s="202">
        <v>138</v>
      </c>
      <c r="F538" s="202">
        <v>138</v>
      </c>
      <c r="G538" s="202">
        <v>-4000</v>
      </c>
      <c r="H538" s="202">
        <v>-4000</v>
      </c>
      <c r="I538" s="202">
        <v>-4000</v>
      </c>
      <c r="J538" s="202">
        <v>-4000</v>
      </c>
      <c r="K538" s="146">
        <v>135.65</v>
      </c>
      <c r="L538" s="146">
        <v>142.69999999999999</v>
      </c>
      <c r="M538" s="146">
        <v>156.80000000000001</v>
      </c>
      <c r="N538" s="146">
        <v>163.85</v>
      </c>
      <c r="O538" s="146">
        <v>177.95</v>
      </c>
      <c r="P538" s="292">
        <v>1.4061562500000001E-3</v>
      </c>
      <c r="Q538" s="202">
        <f>IF($P$5=1,DataSheet!G537,"")</f>
        <v>19</v>
      </c>
      <c r="R538" s="290">
        <f>IF($P$5=1,DataSheet!E537,"")</f>
        <v>195.17590000000001</v>
      </c>
    </row>
    <row r="539" spans="2:18">
      <c r="B539" s="202">
        <v>138</v>
      </c>
      <c r="C539" s="297">
        <v>6762.1530000000002</v>
      </c>
      <c r="D539" s="292">
        <v>1.9619293981481479E-2</v>
      </c>
      <c r="E539" s="202">
        <v>138</v>
      </c>
      <c r="F539" s="202">
        <v>138</v>
      </c>
      <c r="G539" s="202">
        <v>-4000</v>
      </c>
      <c r="H539" s="202">
        <v>-4000</v>
      </c>
      <c r="I539" s="202">
        <v>-4000</v>
      </c>
      <c r="J539" s="202">
        <v>-4000</v>
      </c>
      <c r="K539" s="146">
        <v>135.65</v>
      </c>
      <c r="L539" s="146">
        <v>142.69999999999999</v>
      </c>
      <c r="M539" s="146">
        <v>156.80000000000001</v>
      </c>
      <c r="N539" s="146">
        <v>163.85</v>
      </c>
      <c r="O539" s="146">
        <v>177.95</v>
      </c>
      <c r="P539" s="292">
        <v>1.4045584490740741E-3</v>
      </c>
      <c r="Q539" s="202">
        <f>IF($P$5=1,DataSheet!G538,"")</f>
        <v>19</v>
      </c>
      <c r="R539" s="290">
        <f>IF($P$5=1,DataSheet!E538,"")</f>
        <v>195.84280000000001</v>
      </c>
    </row>
    <row r="540" spans="2:18">
      <c r="B540" s="202">
        <v>138</v>
      </c>
      <c r="C540" s="297">
        <v>6775.7150000000001</v>
      </c>
      <c r="D540" s="292">
        <v>1.9657465277777779E-2</v>
      </c>
      <c r="E540" s="202">
        <v>138</v>
      </c>
      <c r="F540" s="202">
        <v>138</v>
      </c>
      <c r="G540" s="202">
        <v>-4000</v>
      </c>
      <c r="H540" s="202">
        <v>-4000</v>
      </c>
      <c r="I540" s="202">
        <v>-4000</v>
      </c>
      <c r="J540" s="202">
        <v>-4000</v>
      </c>
      <c r="K540" s="146">
        <v>135.65</v>
      </c>
      <c r="L540" s="146">
        <v>142.69999999999999</v>
      </c>
      <c r="M540" s="146">
        <v>156.80000000000001</v>
      </c>
      <c r="N540" s="146">
        <v>163.85</v>
      </c>
      <c r="O540" s="146">
        <v>177.95</v>
      </c>
      <c r="P540" s="292">
        <v>1.4111718750000003E-3</v>
      </c>
      <c r="Q540" s="202">
        <f>IF($P$5=1,DataSheet!G539,"")</f>
        <v>18</v>
      </c>
      <c r="R540" s="290">
        <f>IF($P$5=1,DataSheet!E539,"")</f>
        <v>193.10210000000001</v>
      </c>
    </row>
    <row r="541" spans="2:18">
      <c r="B541" s="202">
        <v>137</v>
      </c>
      <c r="C541" s="297">
        <v>6788.8280000000004</v>
      </c>
      <c r="D541" s="292">
        <v>1.9694594907407405E-2</v>
      </c>
      <c r="E541" s="202">
        <v>137</v>
      </c>
      <c r="F541" s="202">
        <v>137</v>
      </c>
      <c r="G541" s="202">
        <v>-4000</v>
      </c>
      <c r="H541" s="202">
        <v>-4000</v>
      </c>
      <c r="I541" s="202">
        <v>-4000</v>
      </c>
      <c r="J541" s="202">
        <v>-4000</v>
      </c>
      <c r="K541" s="146">
        <v>135.65</v>
      </c>
      <c r="L541" s="146">
        <v>142.69999999999999</v>
      </c>
      <c r="M541" s="146">
        <v>156.80000000000001</v>
      </c>
      <c r="N541" s="146">
        <v>163.85</v>
      </c>
      <c r="O541" s="146">
        <v>177.95</v>
      </c>
      <c r="P541" s="292">
        <v>1.4093501157407407E-3</v>
      </c>
      <c r="Q541" s="202">
        <f>IF($P$5=1,DataSheet!G540,"")</f>
        <v>18</v>
      </c>
      <c r="R541" s="290">
        <f>IF($P$5=1,DataSheet!E540,"")</f>
        <v>193.8519</v>
      </c>
    </row>
    <row r="542" spans="2:18">
      <c r="B542" s="202">
        <v>137</v>
      </c>
      <c r="C542" s="297">
        <v>6802.4690000000001</v>
      </c>
      <c r="D542" s="292">
        <v>1.9732708333333331E-2</v>
      </c>
      <c r="E542" s="202">
        <v>137</v>
      </c>
      <c r="F542" s="202">
        <v>137</v>
      </c>
      <c r="G542" s="202">
        <v>-4000</v>
      </c>
      <c r="H542" s="202">
        <v>-4000</v>
      </c>
      <c r="I542" s="202">
        <v>-4000</v>
      </c>
      <c r="J542" s="202">
        <v>-4000</v>
      </c>
      <c r="K542" s="146">
        <v>135.65</v>
      </c>
      <c r="L542" s="146">
        <v>142.69999999999999</v>
      </c>
      <c r="M542" s="146">
        <v>156.80000000000001</v>
      </c>
      <c r="N542" s="146">
        <v>163.85</v>
      </c>
      <c r="O542" s="146">
        <v>177.95</v>
      </c>
      <c r="P542" s="292">
        <v>1.4026979166666667E-3</v>
      </c>
      <c r="Q542" s="202">
        <f>IF($P$5=1,DataSheet!G541,"")</f>
        <v>19</v>
      </c>
      <c r="R542" s="290">
        <f>IF($P$5=1,DataSheet!E541,"")</f>
        <v>196.62309999999999</v>
      </c>
    </row>
    <row r="543" spans="2:18">
      <c r="B543" s="202">
        <v>137</v>
      </c>
      <c r="C543" s="297">
        <v>6815.183</v>
      </c>
      <c r="D543" s="292">
        <v>1.9768692129629627E-2</v>
      </c>
      <c r="E543" s="202">
        <v>137</v>
      </c>
      <c r="F543" s="202">
        <v>137</v>
      </c>
      <c r="G543" s="202">
        <v>-4000</v>
      </c>
      <c r="H543" s="202">
        <v>-4000</v>
      </c>
      <c r="I543" s="202">
        <v>-4000</v>
      </c>
      <c r="J543" s="202">
        <v>-4000</v>
      </c>
      <c r="K543" s="146">
        <v>135.65</v>
      </c>
      <c r="L543" s="146">
        <v>142.69999999999999</v>
      </c>
      <c r="M543" s="146">
        <v>156.80000000000001</v>
      </c>
      <c r="N543" s="146">
        <v>163.85</v>
      </c>
      <c r="O543" s="146">
        <v>177.95</v>
      </c>
      <c r="P543" s="292">
        <v>1.408907986111111E-3</v>
      </c>
      <c r="Q543" s="202">
        <f>IF($P$5=1,DataSheet!G542,"")</f>
        <v>19</v>
      </c>
      <c r="R543" s="290">
        <f>IF($P$5=1,DataSheet!E542,"")</f>
        <v>194.03460000000001</v>
      </c>
    </row>
    <row r="544" spans="2:18">
      <c r="B544" s="202">
        <v>137</v>
      </c>
      <c r="C544" s="297">
        <v>6828.7560000000003</v>
      </c>
      <c r="D544" s="292">
        <v>1.9806817129629627E-2</v>
      </c>
      <c r="E544" s="202">
        <v>137</v>
      </c>
      <c r="F544" s="202">
        <v>137</v>
      </c>
      <c r="G544" s="202">
        <v>-4000</v>
      </c>
      <c r="H544" s="202">
        <v>-4000</v>
      </c>
      <c r="I544" s="202">
        <v>-4000</v>
      </c>
      <c r="J544" s="202">
        <v>-4000</v>
      </c>
      <c r="K544" s="146">
        <v>135.65</v>
      </c>
      <c r="L544" s="146">
        <v>142.69999999999999</v>
      </c>
      <c r="M544" s="146">
        <v>156.80000000000001</v>
      </c>
      <c r="N544" s="146">
        <v>163.85</v>
      </c>
      <c r="O544" s="146">
        <v>177.95</v>
      </c>
      <c r="P544" s="292">
        <v>1.4056342592592592E-3</v>
      </c>
      <c r="Q544" s="202">
        <f>IF($P$5=1,DataSheet!G543,"")</f>
        <v>18</v>
      </c>
      <c r="R544" s="290">
        <f>IF($P$5=1,DataSheet!E543,"")</f>
        <v>195.39330000000001</v>
      </c>
    </row>
    <row r="545" spans="2:18">
      <c r="B545" s="202">
        <v>137</v>
      </c>
      <c r="C545" s="297">
        <v>6842.4679999999998</v>
      </c>
      <c r="D545" s="292">
        <v>1.9845034722222221E-2</v>
      </c>
      <c r="E545" s="202">
        <v>137</v>
      </c>
      <c r="F545" s="202">
        <v>137</v>
      </c>
      <c r="G545" s="202">
        <v>-4000</v>
      </c>
      <c r="H545" s="202">
        <v>-4000</v>
      </c>
      <c r="I545" s="202">
        <v>-4000</v>
      </c>
      <c r="J545" s="202">
        <v>-4000</v>
      </c>
      <c r="K545" s="146">
        <v>135.65</v>
      </c>
      <c r="L545" s="146">
        <v>142.69999999999999</v>
      </c>
      <c r="M545" s="146">
        <v>156.80000000000001</v>
      </c>
      <c r="N545" s="146">
        <v>163.85</v>
      </c>
      <c r="O545" s="146">
        <v>177.95</v>
      </c>
      <c r="P545" s="292">
        <v>1.3985902777777779E-3</v>
      </c>
      <c r="Q545" s="202">
        <f>IF($P$5=1,DataSheet!G544,"")</f>
        <v>19</v>
      </c>
      <c r="R545" s="290">
        <f>IF($P$5=1,DataSheet!E544,"")</f>
        <v>198.3605</v>
      </c>
    </row>
    <row r="546" spans="2:18">
      <c r="B546" s="202">
        <v>137</v>
      </c>
      <c r="C546" s="297">
        <v>6855.7340000000004</v>
      </c>
      <c r="D546" s="292">
        <v>1.988210648148148E-2</v>
      </c>
      <c r="E546" s="202">
        <v>137</v>
      </c>
      <c r="F546" s="202">
        <v>137</v>
      </c>
      <c r="G546" s="202">
        <v>-4000</v>
      </c>
      <c r="H546" s="202">
        <v>-4000</v>
      </c>
      <c r="I546" s="202">
        <v>-4000</v>
      </c>
      <c r="J546" s="202">
        <v>-4000</v>
      </c>
      <c r="K546" s="146">
        <v>135.65</v>
      </c>
      <c r="L546" s="146">
        <v>142.69999999999999</v>
      </c>
      <c r="M546" s="146">
        <v>156.80000000000001</v>
      </c>
      <c r="N546" s="146">
        <v>163.85</v>
      </c>
      <c r="O546" s="146">
        <v>177.95</v>
      </c>
      <c r="P546" s="292">
        <v>1.3955439814814818E-3</v>
      </c>
      <c r="Q546" s="202">
        <f>IF($P$5=1,DataSheet!G545,"")</f>
        <v>19</v>
      </c>
      <c r="R546" s="290">
        <f>IF($P$5=1,DataSheet!E545,"")</f>
        <v>199.66229999999999</v>
      </c>
    </row>
    <row r="547" spans="2:18">
      <c r="B547" s="202">
        <v>138</v>
      </c>
      <c r="C547" s="297">
        <v>6868.9080000000004</v>
      </c>
      <c r="D547" s="292">
        <v>1.9919039351851849E-2</v>
      </c>
      <c r="E547" s="202">
        <v>138</v>
      </c>
      <c r="F547" s="202">
        <v>138</v>
      </c>
      <c r="G547" s="202">
        <v>-4000</v>
      </c>
      <c r="H547" s="202">
        <v>-4000</v>
      </c>
      <c r="I547" s="202">
        <v>-4000</v>
      </c>
      <c r="J547" s="202">
        <v>-4000</v>
      </c>
      <c r="K547" s="146">
        <v>135.65</v>
      </c>
      <c r="L547" s="146">
        <v>142.69999999999999</v>
      </c>
      <c r="M547" s="146">
        <v>156.80000000000001</v>
      </c>
      <c r="N547" s="146">
        <v>163.85</v>
      </c>
      <c r="O547" s="146">
        <v>177.95</v>
      </c>
      <c r="P547" s="292">
        <v>1.402972800925926E-3</v>
      </c>
      <c r="Q547" s="202">
        <f>IF($P$5=1,DataSheet!G546,"")</f>
        <v>19</v>
      </c>
      <c r="R547" s="290">
        <f>IF($P$5=1,DataSheet!E546,"")</f>
        <v>196.5076</v>
      </c>
    </row>
    <row r="548" spans="2:18">
      <c r="B548" s="202">
        <v>138</v>
      </c>
      <c r="C548" s="297">
        <v>6882.0889999999999</v>
      </c>
      <c r="D548" s="292">
        <v>1.9956111111111108E-2</v>
      </c>
      <c r="E548" s="202">
        <v>138</v>
      </c>
      <c r="F548" s="202">
        <v>138</v>
      </c>
      <c r="G548" s="202">
        <v>-4000</v>
      </c>
      <c r="H548" s="202">
        <v>-4000</v>
      </c>
      <c r="I548" s="202">
        <v>-4000</v>
      </c>
      <c r="J548" s="202">
        <v>-4000</v>
      </c>
      <c r="K548" s="146">
        <v>135.65</v>
      </c>
      <c r="L548" s="146">
        <v>142.69999999999999</v>
      </c>
      <c r="M548" s="146">
        <v>156.80000000000001</v>
      </c>
      <c r="N548" s="146">
        <v>163.85</v>
      </c>
      <c r="O548" s="146">
        <v>177.95</v>
      </c>
      <c r="P548" s="292">
        <v>1.4067922453703703E-3</v>
      </c>
      <c r="Q548" s="202">
        <f>IF($P$5=1,DataSheet!G547,"")</f>
        <v>19</v>
      </c>
      <c r="R548" s="290">
        <f>IF($P$5=1,DataSheet!E547,"")</f>
        <v>194.91130000000001</v>
      </c>
    </row>
    <row r="549" spans="2:18">
      <c r="B549" s="202">
        <v>138</v>
      </c>
      <c r="C549" s="297">
        <v>6894.8869999999997</v>
      </c>
      <c r="D549" s="292">
        <v>1.9992002314814815E-2</v>
      </c>
      <c r="E549" s="202">
        <v>138</v>
      </c>
      <c r="F549" s="202">
        <v>138</v>
      </c>
      <c r="G549" s="202">
        <v>-4000</v>
      </c>
      <c r="H549" s="202">
        <v>-4000</v>
      </c>
      <c r="I549" s="202">
        <v>-4000</v>
      </c>
      <c r="J549" s="202">
        <v>-4000</v>
      </c>
      <c r="K549" s="146">
        <v>135.65</v>
      </c>
      <c r="L549" s="146">
        <v>142.69999999999999</v>
      </c>
      <c r="M549" s="146">
        <v>156.80000000000001</v>
      </c>
      <c r="N549" s="146">
        <v>163.85</v>
      </c>
      <c r="O549" s="146">
        <v>177.95</v>
      </c>
      <c r="P549" s="292">
        <v>1.3955434027777779E-3</v>
      </c>
      <c r="Q549" s="202">
        <f>IF($P$5=1,DataSheet!G548,"")</f>
        <v>19</v>
      </c>
      <c r="R549" s="290">
        <f>IF($P$5=1,DataSheet!E548,"")</f>
        <v>199.66249999999999</v>
      </c>
    </row>
    <row r="550" spans="2:18">
      <c r="B550" s="202">
        <v>138</v>
      </c>
      <c r="C550" s="297">
        <v>6908.5240000000003</v>
      </c>
      <c r="D550" s="292">
        <v>2.0030289351851849E-2</v>
      </c>
      <c r="E550" s="202">
        <v>138</v>
      </c>
      <c r="F550" s="202">
        <v>138</v>
      </c>
      <c r="G550" s="202">
        <v>-4000</v>
      </c>
      <c r="H550" s="202">
        <v>-4000</v>
      </c>
      <c r="I550" s="202">
        <v>-4000</v>
      </c>
      <c r="J550" s="202">
        <v>-4000</v>
      </c>
      <c r="K550" s="146">
        <v>135.65</v>
      </c>
      <c r="L550" s="146">
        <v>142.69999999999999</v>
      </c>
      <c r="M550" s="146">
        <v>156.80000000000001</v>
      </c>
      <c r="N550" s="146">
        <v>163.85</v>
      </c>
      <c r="O550" s="146">
        <v>177.95</v>
      </c>
      <c r="P550" s="292">
        <v>1.4063136574074073E-3</v>
      </c>
      <c r="Q550" s="202">
        <f>IF($P$5=1,DataSheet!G549,"")</f>
        <v>18</v>
      </c>
      <c r="R550" s="290">
        <f>IF($P$5=1,DataSheet!E549,"")</f>
        <v>195.11019999999999</v>
      </c>
    </row>
    <row r="551" spans="2:18">
      <c r="B551" s="202">
        <v>138</v>
      </c>
      <c r="C551" s="297">
        <v>6922.0959999999995</v>
      </c>
      <c r="D551" s="292">
        <v>2.006846064814815E-2</v>
      </c>
      <c r="E551" s="202">
        <v>138</v>
      </c>
      <c r="F551" s="202">
        <v>138</v>
      </c>
      <c r="G551" s="202">
        <v>-4000</v>
      </c>
      <c r="H551" s="202">
        <v>-4000</v>
      </c>
      <c r="I551" s="202">
        <v>-4000</v>
      </c>
      <c r="J551" s="202">
        <v>-4000</v>
      </c>
      <c r="K551" s="146">
        <v>135.65</v>
      </c>
      <c r="L551" s="146">
        <v>142.69999999999999</v>
      </c>
      <c r="M551" s="146">
        <v>156.80000000000001</v>
      </c>
      <c r="N551" s="146">
        <v>163.85</v>
      </c>
      <c r="O551" s="146">
        <v>177.95</v>
      </c>
      <c r="P551" s="292">
        <v>1.4111927083333333E-3</v>
      </c>
      <c r="Q551" s="202">
        <f>IF($P$5=1,DataSheet!G550,"")</f>
        <v>19</v>
      </c>
      <c r="R551" s="290">
        <f>IF($P$5=1,DataSheet!E550,"")</f>
        <v>193.09360000000001</v>
      </c>
    </row>
    <row r="552" spans="2:18">
      <c r="B552" s="202">
        <v>138</v>
      </c>
      <c r="C552" s="297">
        <v>6934.817</v>
      </c>
      <c r="D552" s="292">
        <v>2.0104189814814814E-2</v>
      </c>
      <c r="E552" s="202">
        <v>138</v>
      </c>
      <c r="F552" s="202">
        <v>138</v>
      </c>
      <c r="G552" s="202">
        <v>-4000</v>
      </c>
      <c r="H552" s="202">
        <v>-4000</v>
      </c>
      <c r="I552" s="202">
        <v>-4000</v>
      </c>
      <c r="J552" s="202">
        <v>-4000</v>
      </c>
      <c r="K552" s="146">
        <v>135.65</v>
      </c>
      <c r="L552" s="146">
        <v>142.69999999999999</v>
      </c>
      <c r="M552" s="146">
        <v>156.80000000000001</v>
      </c>
      <c r="N552" s="146">
        <v>163.85</v>
      </c>
      <c r="O552" s="146">
        <v>177.95</v>
      </c>
      <c r="P552" s="292">
        <v>1.3995243055555555E-3</v>
      </c>
      <c r="Q552" s="202">
        <f>IF($P$5=1,DataSheet!G551,"")</f>
        <v>19</v>
      </c>
      <c r="R552" s="290">
        <f>IF($P$5=1,DataSheet!E551,"")</f>
        <v>197.96350000000001</v>
      </c>
    </row>
    <row r="553" spans="2:18">
      <c r="B553" s="202">
        <v>138</v>
      </c>
      <c r="C553" s="297">
        <v>6948.3770000000004</v>
      </c>
      <c r="D553" s="292">
        <v>2.0142418981481482E-2</v>
      </c>
      <c r="E553" s="202">
        <v>138</v>
      </c>
      <c r="F553" s="202">
        <v>138</v>
      </c>
      <c r="G553" s="202">
        <v>-4000</v>
      </c>
      <c r="H553" s="202">
        <v>-4000</v>
      </c>
      <c r="I553" s="202">
        <v>-4000</v>
      </c>
      <c r="J553" s="202">
        <v>-4000</v>
      </c>
      <c r="K553" s="146">
        <v>135.65</v>
      </c>
      <c r="L553" s="146">
        <v>142.69999999999999</v>
      </c>
      <c r="M553" s="146">
        <v>156.80000000000001</v>
      </c>
      <c r="N553" s="146">
        <v>163.85</v>
      </c>
      <c r="O553" s="146">
        <v>177.95</v>
      </c>
      <c r="P553" s="292">
        <v>1.4107118055555557E-3</v>
      </c>
      <c r="Q553" s="202">
        <f>IF($P$5=1,DataSheet!G552,"")</f>
        <v>18</v>
      </c>
      <c r="R553" s="290">
        <f>IF($P$5=1,DataSheet!E552,"")</f>
        <v>193.291</v>
      </c>
    </row>
    <row r="554" spans="2:18">
      <c r="B554" s="202">
        <v>138</v>
      </c>
      <c r="C554" s="297">
        <v>6961.5550000000003</v>
      </c>
      <c r="D554" s="292">
        <v>2.0179537037037037E-2</v>
      </c>
      <c r="E554" s="202">
        <v>138</v>
      </c>
      <c r="F554" s="202">
        <v>138</v>
      </c>
      <c r="G554" s="202">
        <v>-4000</v>
      </c>
      <c r="H554" s="202">
        <v>-4000</v>
      </c>
      <c r="I554" s="202">
        <v>-4000</v>
      </c>
      <c r="J554" s="202">
        <v>-4000</v>
      </c>
      <c r="K554" s="146">
        <v>135.65</v>
      </c>
      <c r="L554" s="146">
        <v>142.69999999999999</v>
      </c>
      <c r="M554" s="146">
        <v>156.80000000000001</v>
      </c>
      <c r="N554" s="146">
        <v>163.85</v>
      </c>
      <c r="O554" s="146">
        <v>177.95</v>
      </c>
      <c r="P554" s="292">
        <v>1.4082876157407406E-3</v>
      </c>
      <c r="Q554" s="202">
        <f>IF($P$5=1,DataSheet!G553,"")</f>
        <v>19</v>
      </c>
      <c r="R554" s="290">
        <f>IF($P$5=1,DataSheet!E553,"")</f>
        <v>194.2911</v>
      </c>
    </row>
    <row r="555" spans="2:18">
      <c r="B555" s="202">
        <v>138</v>
      </c>
      <c r="C555" s="297">
        <v>6975.0309999999999</v>
      </c>
      <c r="D555" s="292">
        <v>2.0217627314814815E-2</v>
      </c>
      <c r="E555" s="202">
        <v>138</v>
      </c>
      <c r="F555" s="202">
        <v>138</v>
      </c>
      <c r="G555" s="202">
        <v>-4000</v>
      </c>
      <c r="H555" s="202">
        <v>-4000</v>
      </c>
      <c r="I555" s="202">
        <v>-4000</v>
      </c>
      <c r="J555" s="202">
        <v>-4000</v>
      </c>
      <c r="K555" s="146">
        <v>135.65</v>
      </c>
      <c r="L555" s="146">
        <v>142.69999999999999</v>
      </c>
      <c r="M555" s="146">
        <v>156.80000000000001</v>
      </c>
      <c r="N555" s="146">
        <v>163.85</v>
      </c>
      <c r="O555" s="146">
        <v>177.95</v>
      </c>
      <c r="P555" s="292">
        <v>1.4154942129629628E-3</v>
      </c>
      <c r="Q555" s="202">
        <f>IF($P$5=1,DataSheet!G554,"")</f>
        <v>18</v>
      </c>
      <c r="R555" s="290">
        <f>IF($P$5=1,DataSheet!E554,"")</f>
        <v>191.33860000000001</v>
      </c>
    </row>
    <row r="556" spans="2:18">
      <c r="B556" s="202">
        <v>138</v>
      </c>
      <c r="C556" s="297">
        <v>6987.6689999999999</v>
      </c>
      <c r="D556" s="292">
        <v>2.0253564814814815E-2</v>
      </c>
      <c r="E556" s="202">
        <v>138</v>
      </c>
      <c r="F556" s="202">
        <v>138</v>
      </c>
      <c r="G556" s="202">
        <v>-4000</v>
      </c>
      <c r="H556" s="202">
        <v>-4000</v>
      </c>
      <c r="I556" s="202">
        <v>-4000</v>
      </c>
      <c r="J556" s="202">
        <v>-4000</v>
      </c>
      <c r="K556" s="146">
        <v>135.65</v>
      </c>
      <c r="L556" s="146">
        <v>142.69999999999999</v>
      </c>
      <c r="M556" s="146">
        <v>156.80000000000001</v>
      </c>
      <c r="N556" s="146">
        <v>163.85</v>
      </c>
      <c r="O556" s="146">
        <v>177.95</v>
      </c>
      <c r="P556" s="292">
        <v>1.4152528935185184E-3</v>
      </c>
      <c r="Q556" s="202">
        <f>IF($P$5=1,DataSheet!G555,"")</f>
        <v>19</v>
      </c>
      <c r="R556" s="290">
        <f>IF($P$5=1,DataSheet!E555,"")</f>
        <v>191.43639999999999</v>
      </c>
    </row>
    <row r="557" spans="2:18">
      <c r="B557" s="202">
        <v>138</v>
      </c>
      <c r="C557" s="297">
        <v>7001.2510000000002</v>
      </c>
      <c r="D557" s="292">
        <v>2.0291793981481482E-2</v>
      </c>
      <c r="E557" s="202">
        <v>138</v>
      </c>
      <c r="F557" s="202">
        <v>138</v>
      </c>
      <c r="G557" s="202">
        <v>-4000</v>
      </c>
      <c r="H557" s="202">
        <v>-4000</v>
      </c>
      <c r="I557" s="202">
        <v>-4000</v>
      </c>
      <c r="J557" s="202">
        <v>-4000</v>
      </c>
      <c r="K557" s="146">
        <v>135.65</v>
      </c>
      <c r="L557" s="146">
        <v>142.69999999999999</v>
      </c>
      <c r="M557" s="146">
        <v>156.80000000000001</v>
      </c>
      <c r="N557" s="146">
        <v>163.85</v>
      </c>
      <c r="O557" s="146">
        <v>177.95</v>
      </c>
      <c r="P557" s="292">
        <v>1.4137355324074074E-3</v>
      </c>
      <c r="Q557" s="202">
        <f>IF($P$5=1,DataSheet!G556,"")</f>
        <v>19</v>
      </c>
      <c r="R557" s="290">
        <f>IF($P$5=1,DataSheet!E556,"")</f>
        <v>192.05350000000001</v>
      </c>
    </row>
    <row r="558" spans="2:18">
      <c r="B558" s="202">
        <v>137</v>
      </c>
      <c r="C558" s="297">
        <v>7014.36</v>
      </c>
      <c r="D558" s="292">
        <v>2.0328703703703703E-2</v>
      </c>
      <c r="E558" s="202">
        <v>137</v>
      </c>
      <c r="F558" s="202">
        <v>137</v>
      </c>
      <c r="G558" s="202">
        <v>-4000</v>
      </c>
      <c r="H558" s="202">
        <v>-4000</v>
      </c>
      <c r="I558" s="202">
        <v>-4000</v>
      </c>
      <c r="J558" s="202">
        <v>-4000</v>
      </c>
      <c r="K558" s="146">
        <v>135.65</v>
      </c>
      <c r="L558" s="146">
        <v>142.69999999999999</v>
      </c>
      <c r="M558" s="146">
        <v>156.80000000000001</v>
      </c>
      <c r="N558" s="146">
        <v>163.85</v>
      </c>
      <c r="O558" s="146">
        <v>177.95</v>
      </c>
      <c r="P558" s="292">
        <v>1.4052592592592591E-3</v>
      </c>
      <c r="Q558" s="202">
        <f>IF($P$5=1,DataSheet!G557,"")</f>
        <v>19</v>
      </c>
      <c r="R558" s="290">
        <f>IF($P$5=1,DataSheet!E557,"")</f>
        <v>195.54990000000001</v>
      </c>
    </row>
    <row r="559" spans="2:18">
      <c r="B559" s="202">
        <v>137</v>
      </c>
      <c r="C559" s="297">
        <v>7027.5439999999999</v>
      </c>
      <c r="D559" s="292">
        <v>2.0365833333333333E-2</v>
      </c>
      <c r="E559" s="202">
        <v>137</v>
      </c>
      <c r="F559" s="202">
        <v>137</v>
      </c>
      <c r="G559" s="202">
        <v>-4000</v>
      </c>
      <c r="H559" s="202">
        <v>-4000</v>
      </c>
      <c r="I559" s="202">
        <v>-4000</v>
      </c>
      <c r="J559" s="202">
        <v>-4000</v>
      </c>
      <c r="K559" s="146">
        <v>135.65</v>
      </c>
      <c r="L559" s="146">
        <v>142.69999999999999</v>
      </c>
      <c r="M559" s="146">
        <v>156.80000000000001</v>
      </c>
      <c r="N559" s="146">
        <v>163.85</v>
      </c>
      <c r="O559" s="146">
        <v>177.95</v>
      </c>
      <c r="P559" s="292">
        <v>1.4070231481481483E-3</v>
      </c>
      <c r="Q559" s="202">
        <f>IF($P$5=1,DataSheet!G558,"")</f>
        <v>19</v>
      </c>
      <c r="R559" s="290">
        <f>IF($P$5=1,DataSheet!E558,"")</f>
        <v>194.81530000000001</v>
      </c>
    </row>
    <row r="560" spans="2:18">
      <c r="B560" s="202">
        <v>137</v>
      </c>
      <c r="C560" s="297">
        <v>7040.723</v>
      </c>
      <c r="D560" s="292">
        <v>2.040287037037037E-2</v>
      </c>
      <c r="E560" s="202">
        <v>137</v>
      </c>
      <c r="F560" s="202">
        <v>137</v>
      </c>
      <c r="G560" s="202">
        <v>-4000</v>
      </c>
      <c r="H560" s="202">
        <v>-4000</v>
      </c>
      <c r="I560" s="202">
        <v>-4000</v>
      </c>
      <c r="J560" s="202">
        <v>-4000</v>
      </c>
      <c r="K560" s="146">
        <v>135.65</v>
      </c>
      <c r="L560" s="146">
        <v>142.69999999999999</v>
      </c>
      <c r="M560" s="146">
        <v>156.80000000000001</v>
      </c>
      <c r="N560" s="146">
        <v>163.85</v>
      </c>
      <c r="O560" s="146">
        <v>177.95</v>
      </c>
      <c r="P560" s="292">
        <v>1.4040787037037036E-3</v>
      </c>
      <c r="Q560" s="202">
        <f>IF($P$5=1,DataSheet!G559,"")</f>
        <v>19</v>
      </c>
      <c r="R560" s="290">
        <f>IF($P$5=1,DataSheet!E559,"")</f>
        <v>196.0436</v>
      </c>
    </row>
    <row r="561" spans="2:18">
      <c r="B561" s="202">
        <v>137</v>
      </c>
      <c r="C561" s="297">
        <v>7054.3050000000003</v>
      </c>
      <c r="D561" s="292">
        <v>2.0441006944444444E-2</v>
      </c>
      <c r="E561" s="202">
        <v>137</v>
      </c>
      <c r="F561" s="202">
        <v>137</v>
      </c>
      <c r="G561" s="202">
        <v>-4000</v>
      </c>
      <c r="H561" s="202">
        <v>-4000</v>
      </c>
      <c r="I561" s="202">
        <v>-4000</v>
      </c>
      <c r="J561" s="202">
        <v>-4000</v>
      </c>
      <c r="K561" s="146">
        <v>135.65</v>
      </c>
      <c r="L561" s="146">
        <v>142.69999999999999</v>
      </c>
      <c r="M561" s="146">
        <v>156.80000000000001</v>
      </c>
      <c r="N561" s="146">
        <v>163.85</v>
      </c>
      <c r="O561" s="146">
        <v>177.95</v>
      </c>
      <c r="P561" s="292">
        <v>1.403847800925926E-3</v>
      </c>
      <c r="Q561" s="202">
        <f>IF($P$5=1,DataSheet!G560,"")</f>
        <v>18</v>
      </c>
      <c r="R561" s="290">
        <f>IF($P$5=1,DataSheet!E560,"")</f>
        <v>196.14019999999999</v>
      </c>
    </row>
    <row r="562" spans="2:18">
      <c r="B562" s="202">
        <v>138</v>
      </c>
      <c r="C562" s="297">
        <v>7067.95</v>
      </c>
      <c r="D562" s="292">
        <v>2.0479293981481482E-2</v>
      </c>
      <c r="E562" s="202">
        <v>138</v>
      </c>
      <c r="F562" s="202">
        <v>138</v>
      </c>
      <c r="G562" s="202">
        <v>-4000</v>
      </c>
      <c r="H562" s="202">
        <v>-4000</v>
      </c>
      <c r="I562" s="202">
        <v>-4000</v>
      </c>
      <c r="J562" s="202">
        <v>-4000</v>
      </c>
      <c r="K562" s="146">
        <v>135.65</v>
      </c>
      <c r="L562" s="146">
        <v>142.69999999999999</v>
      </c>
      <c r="M562" s="146">
        <v>156.80000000000001</v>
      </c>
      <c r="N562" s="146">
        <v>163.85</v>
      </c>
      <c r="O562" s="146">
        <v>177.95</v>
      </c>
      <c r="P562" s="292">
        <v>1.4067482638888886E-3</v>
      </c>
      <c r="Q562" s="202">
        <f>IF($P$5=1,DataSheet!G561,"")</f>
        <v>18</v>
      </c>
      <c r="R562" s="290">
        <f>IF($P$5=1,DataSheet!E561,"")</f>
        <v>194.92959999999999</v>
      </c>
    </row>
    <row r="563" spans="2:18">
      <c r="B563" s="202">
        <v>139</v>
      </c>
      <c r="C563" s="297">
        <v>7081.0479999999998</v>
      </c>
      <c r="D563" s="292">
        <v>2.0516192129629629E-2</v>
      </c>
      <c r="E563" s="202">
        <v>139</v>
      </c>
      <c r="F563" s="202">
        <v>139</v>
      </c>
      <c r="G563" s="202">
        <v>-4000</v>
      </c>
      <c r="H563" s="202">
        <v>-4000</v>
      </c>
      <c r="I563" s="202">
        <v>-4000</v>
      </c>
      <c r="J563" s="202">
        <v>-4000</v>
      </c>
      <c r="K563" s="146">
        <v>135.65</v>
      </c>
      <c r="L563" s="146">
        <v>142.69999999999999</v>
      </c>
      <c r="M563" s="146">
        <v>156.80000000000001</v>
      </c>
      <c r="N563" s="146">
        <v>163.85</v>
      </c>
      <c r="O563" s="146">
        <v>177.95</v>
      </c>
      <c r="P563" s="292">
        <v>1.4067268518518517E-3</v>
      </c>
      <c r="Q563" s="202">
        <f>IF($P$5=1,DataSheet!G562,"")</f>
        <v>19</v>
      </c>
      <c r="R563" s="290">
        <f>IF($P$5=1,DataSheet!E562,"")</f>
        <v>194.9385</v>
      </c>
    </row>
    <row r="564" spans="2:18">
      <c r="B564" s="202">
        <v>139</v>
      </c>
      <c r="C564" s="297">
        <v>7094.23</v>
      </c>
      <c r="D564" s="292">
        <v>2.0553356481481481E-2</v>
      </c>
      <c r="E564" s="202">
        <v>139</v>
      </c>
      <c r="F564" s="202">
        <v>139</v>
      </c>
      <c r="G564" s="202">
        <v>-4000</v>
      </c>
      <c r="H564" s="202">
        <v>-4000</v>
      </c>
      <c r="I564" s="202">
        <v>-4000</v>
      </c>
      <c r="J564" s="202">
        <v>-4000</v>
      </c>
      <c r="K564" s="146">
        <v>135.65</v>
      </c>
      <c r="L564" s="146">
        <v>142.69999999999999</v>
      </c>
      <c r="M564" s="146">
        <v>156.80000000000001</v>
      </c>
      <c r="N564" s="146">
        <v>163.85</v>
      </c>
      <c r="O564" s="146">
        <v>177.95</v>
      </c>
      <c r="P564" s="292">
        <v>1.4133744212962965E-3</v>
      </c>
      <c r="Q564" s="202">
        <f>IF($P$5=1,DataSheet!G563,"")</f>
        <v>19</v>
      </c>
      <c r="R564" s="290">
        <f>IF($P$5=1,DataSheet!E563,"")</f>
        <v>192.20070000000001</v>
      </c>
    </row>
    <row r="565" spans="2:18">
      <c r="B565" s="202">
        <v>139</v>
      </c>
      <c r="C565" s="297">
        <v>7106.9539999999997</v>
      </c>
      <c r="D565" s="292">
        <v>2.0589143518518521E-2</v>
      </c>
      <c r="E565" s="202">
        <v>139</v>
      </c>
      <c r="F565" s="202">
        <v>139</v>
      </c>
      <c r="G565" s="202">
        <v>-4000</v>
      </c>
      <c r="H565" s="202">
        <v>-4000</v>
      </c>
      <c r="I565" s="202">
        <v>-4000</v>
      </c>
      <c r="J565" s="202">
        <v>-4000</v>
      </c>
      <c r="K565" s="146">
        <v>135.65</v>
      </c>
      <c r="L565" s="146">
        <v>142.69999999999999</v>
      </c>
      <c r="M565" s="146">
        <v>156.80000000000001</v>
      </c>
      <c r="N565" s="146">
        <v>163.85</v>
      </c>
      <c r="O565" s="146">
        <v>177.95</v>
      </c>
      <c r="P565" s="292">
        <v>1.4043188657407409E-3</v>
      </c>
      <c r="Q565" s="202">
        <f>IF($P$5=1,DataSheet!G564,"")</f>
        <v>19</v>
      </c>
      <c r="R565" s="290">
        <f>IF($P$5=1,DataSheet!E564,"")</f>
        <v>195.94290000000001</v>
      </c>
    </row>
    <row r="566" spans="2:18">
      <c r="B566" s="202">
        <v>139</v>
      </c>
      <c r="C566" s="297">
        <v>7120.5339999999997</v>
      </c>
      <c r="D566" s="292">
        <v>2.0627395833333333E-2</v>
      </c>
      <c r="E566" s="202">
        <v>139</v>
      </c>
      <c r="F566" s="202">
        <v>139</v>
      </c>
      <c r="G566" s="202">
        <v>-4000</v>
      </c>
      <c r="H566" s="202">
        <v>-4000</v>
      </c>
      <c r="I566" s="202">
        <v>-4000</v>
      </c>
      <c r="J566" s="202">
        <v>-4000</v>
      </c>
      <c r="K566" s="146">
        <v>135.65</v>
      </c>
      <c r="L566" s="146">
        <v>142.69999999999999</v>
      </c>
      <c r="M566" s="146">
        <v>156.80000000000001</v>
      </c>
      <c r="N566" s="146">
        <v>163.85</v>
      </c>
      <c r="O566" s="146">
        <v>177.95</v>
      </c>
      <c r="P566" s="292">
        <v>1.4102540509259257E-3</v>
      </c>
      <c r="Q566" s="202">
        <f>IF($P$5=1,DataSheet!G565,"")</f>
        <v>18</v>
      </c>
      <c r="R566" s="290">
        <f>IF($P$5=1,DataSheet!E565,"")</f>
        <v>193.4794</v>
      </c>
    </row>
    <row r="567" spans="2:18">
      <c r="B567" s="202">
        <v>139</v>
      </c>
      <c r="C567" s="297">
        <v>7133.2070000000003</v>
      </c>
      <c r="D567" s="292">
        <v>2.0663217592592594E-2</v>
      </c>
      <c r="E567" s="202">
        <v>139</v>
      </c>
      <c r="F567" s="202">
        <v>139</v>
      </c>
      <c r="G567" s="202">
        <v>-4000</v>
      </c>
      <c r="H567" s="202">
        <v>-4000</v>
      </c>
      <c r="I567" s="202">
        <v>-4000</v>
      </c>
      <c r="J567" s="202">
        <v>-4000</v>
      </c>
      <c r="K567" s="146">
        <v>135.65</v>
      </c>
      <c r="L567" s="146">
        <v>142.69999999999999</v>
      </c>
      <c r="M567" s="146">
        <v>156.80000000000001</v>
      </c>
      <c r="N567" s="146">
        <v>163.85</v>
      </c>
      <c r="O567" s="146">
        <v>177.95</v>
      </c>
      <c r="P567" s="292">
        <v>1.4060908564814815E-3</v>
      </c>
      <c r="Q567" s="202">
        <f>IF($P$5=1,DataSheet!G566,"")</f>
        <v>19</v>
      </c>
      <c r="R567" s="290">
        <f>IF($P$5=1,DataSheet!E566,"")</f>
        <v>195.20320000000001</v>
      </c>
    </row>
    <row r="568" spans="2:18">
      <c r="B568" s="202">
        <v>139</v>
      </c>
      <c r="C568" s="297">
        <v>7146.5619999999999</v>
      </c>
      <c r="D568" s="292">
        <v>2.0700277777777779E-2</v>
      </c>
      <c r="E568" s="202">
        <v>139</v>
      </c>
      <c r="F568" s="202">
        <v>139</v>
      </c>
      <c r="G568" s="202">
        <v>-4000</v>
      </c>
      <c r="H568" s="202">
        <v>-4000</v>
      </c>
      <c r="I568" s="202">
        <v>-4000</v>
      </c>
      <c r="J568" s="202">
        <v>-4000</v>
      </c>
      <c r="K568" s="146">
        <v>135.65</v>
      </c>
      <c r="L568" s="146">
        <v>142.69999999999999</v>
      </c>
      <c r="M568" s="146">
        <v>156.80000000000001</v>
      </c>
      <c r="N568" s="146">
        <v>163.85</v>
      </c>
      <c r="O568" s="146">
        <v>177.95</v>
      </c>
      <c r="P568" s="292">
        <v>1.3941284722222222E-3</v>
      </c>
      <c r="Q568" s="202">
        <f>IF($P$5=1,DataSheet!G567,"")</f>
        <v>19</v>
      </c>
      <c r="R568" s="290">
        <f>IF($P$5=1,DataSheet!E567,"")</f>
        <v>200.27099999999999</v>
      </c>
    </row>
    <row r="569" spans="2:18">
      <c r="B569" s="202">
        <v>139</v>
      </c>
      <c r="C569" s="297">
        <v>7159.2110000000002</v>
      </c>
      <c r="D569" s="292">
        <v>2.0736111111111111E-2</v>
      </c>
      <c r="E569" s="202">
        <v>139</v>
      </c>
      <c r="F569" s="202">
        <v>139</v>
      </c>
      <c r="G569" s="202">
        <v>-4000</v>
      </c>
      <c r="H569" s="202">
        <v>-4000</v>
      </c>
      <c r="I569" s="202">
        <v>-4000</v>
      </c>
      <c r="J569" s="202">
        <v>-4000</v>
      </c>
      <c r="K569" s="146">
        <v>135.65</v>
      </c>
      <c r="L569" s="146">
        <v>142.69999999999999</v>
      </c>
      <c r="M569" s="146">
        <v>156.80000000000001</v>
      </c>
      <c r="N569" s="146">
        <v>163.85</v>
      </c>
      <c r="O569" s="146">
        <v>177.95</v>
      </c>
      <c r="P569" s="292">
        <v>1.4087690972222221E-3</v>
      </c>
      <c r="Q569" s="202">
        <f>IF($P$5=1,DataSheet!G568,"")</f>
        <v>19</v>
      </c>
      <c r="R569" s="290">
        <f>IF($P$5=1,DataSheet!E568,"")</f>
        <v>194.09180000000001</v>
      </c>
    </row>
    <row r="570" spans="2:18">
      <c r="B570" s="202">
        <v>139</v>
      </c>
      <c r="C570" s="297">
        <v>7172.4110000000001</v>
      </c>
      <c r="D570" s="292">
        <v>2.0773125E-2</v>
      </c>
      <c r="E570" s="202">
        <v>139</v>
      </c>
      <c r="F570" s="202">
        <v>139</v>
      </c>
      <c r="G570" s="202">
        <v>-4000</v>
      </c>
      <c r="H570" s="202">
        <v>-4000</v>
      </c>
      <c r="I570" s="202">
        <v>-4000</v>
      </c>
      <c r="J570" s="202">
        <v>-4000</v>
      </c>
      <c r="K570" s="146">
        <v>135.65</v>
      </c>
      <c r="L570" s="146">
        <v>142.69999999999999</v>
      </c>
      <c r="M570" s="146">
        <v>156.80000000000001</v>
      </c>
      <c r="N570" s="146">
        <v>163.85</v>
      </c>
      <c r="O570" s="146">
        <v>177.95</v>
      </c>
      <c r="P570" s="292">
        <v>1.4046620370370369E-3</v>
      </c>
      <c r="Q570" s="202">
        <f>IF($P$5=1,DataSheet!G569,"")</f>
        <v>19</v>
      </c>
      <c r="R570" s="290">
        <f>IF($P$5=1,DataSheet!E569,"")</f>
        <v>195.79939999999999</v>
      </c>
    </row>
    <row r="571" spans="2:18">
      <c r="B571" s="202">
        <v>138</v>
      </c>
      <c r="C571" s="297">
        <v>7185.6880000000001</v>
      </c>
      <c r="D571" s="292">
        <v>2.0810208333333333E-2</v>
      </c>
      <c r="E571" s="202">
        <v>138</v>
      </c>
      <c r="F571" s="202">
        <v>138</v>
      </c>
      <c r="G571" s="202">
        <v>-4000</v>
      </c>
      <c r="H571" s="202">
        <v>-4000</v>
      </c>
      <c r="I571" s="202">
        <v>-4000</v>
      </c>
      <c r="J571" s="202">
        <v>-4000</v>
      </c>
      <c r="K571" s="146">
        <v>135.65</v>
      </c>
      <c r="L571" s="146">
        <v>142.69999999999999</v>
      </c>
      <c r="M571" s="146">
        <v>156.80000000000001</v>
      </c>
      <c r="N571" s="146">
        <v>163.85</v>
      </c>
      <c r="O571" s="146">
        <v>177.95</v>
      </c>
      <c r="P571" s="292">
        <v>1.3988101851851852E-3</v>
      </c>
      <c r="Q571" s="202">
        <f>IF($P$5=1,DataSheet!G570,"")</f>
        <v>19</v>
      </c>
      <c r="R571" s="290">
        <f>IF($P$5=1,DataSheet!E570,"")</f>
        <v>198.267</v>
      </c>
    </row>
    <row r="572" spans="2:18">
      <c r="B572" s="202">
        <v>138</v>
      </c>
      <c r="C572" s="297">
        <v>7198.4840000000004</v>
      </c>
      <c r="D572" s="292">
        <v>2.0846087962962962E-2</v>
      </c>
      <c r="E572" s="202">
        <v>138</v>
      </c>
      <c r="F572" s="202">
        <v>138</v>
      </c>
      <c r="G572" s="202">
        <v>-4000</v>
      </c>
      <c r="H572" s="202">
        <v>-4000</v>
      </c>
      <c r="I572" s="202">
        <v>-4000</v>
      </c>
      <c r="J572" s="202">
        <v>-4000</v>
      </c>
      <c r="K572" s="146">
        <v>135.65</v>
      </c>
      <c r="L572" s="146">
        <v>142.69999999999999</v>
      </c>
      <c r="M572" s="146">
        <v>156.80000000000001</v>
      </c>
      <c r="N572" s="146">
        <v>163.85</v>
      </c>
      <c r="O572" s="146">
        <v>177.95</v>
      </c>
      <c r="P572" s="292">
        <v>1.3996944444444445E-3</v>
      </c>
      <c r="Q572" s="202">
        <f>IF($P$5=1,DataSheet!G571,"")</f>
        <v>19</v>
      </c>
      <c r="R572" s="290">
        <f>IF($P$5=1,DataSheet!E571,"")</f>
        <v>197.89150000000001</v>
      </c>
    </row>
    <row r="573" spans="2:18">
      <c r="B573" s="202">
        <v>138</v>
      </c>
      <c r="C573" s="297">
        <v>7211.5940000000001</v>
      </c>
      <c r="D573" s="292">
        <v>2.0883055555555557E-2</v>
      </c>
      <c r="E573" s="202">
        <v>138</v>
      </c>
      <c r="F573" s="202">
        <v>138</v>
      </c>
      <c r="G573" s="202">
        <v>-4000</v>
      </c>
      <c r="H573" s="202">
        <v>-4000</v>
      </c>
      <c r="I573" s="202">
        <v>-4000</v>
      </c>
      <c r="J573" s="202">
        <v>-4000</v>
      </c>
      <c r="K573" s="146">
        <v>135.65</v>
      </c>
      <c r="L573" s="146">
        <v>142.69999999999999</v>
      </c>
      <c r="M573" s="146">
        <v>156.80000000000001</v>
      </c>
      <c r="N573" s="146">
        <v>163.85</v>
      </c>
      <c r="O573" s="146">
        <v>177.95</v>
      </c>
      <c r="P573" s="292">
        <v>1.4083969907407407E-3</v>
      </c>
      <c r="Q573" s="202">
        <f>IF($P$5=1,DataSheet!G572,"")</f>
        <v>19</v>
      </c>
      <c r="R573" s="290">
        <f>IF($P$5=1,DataSheet!E572,"")</f>
        <v>194.2458</v>
      </c>
    </row>
    <row r="574" spans="2:18">
      <c r="B574" s="202">
        <v>138</v>
      </c>
      <c r="C574" s="297">
        <v>7225.0950000000003</v>
      </c>
      <c r="D574" s="292">
        <v>2.0921226851851851E-2</v>
      </c>
      <c r="E574" s="202">
        <v>138</v>
      </c>
      <c r="F574" s="202">
        <v>138</v>
      </c>
      <c r="G574" s="202">
        <v>-4000</v>
      </c>
      <c r="H574" s="202">
        <v>-4000</v>
      </c>
      <c r="I574" s="202">
        <v>-4000</v>
      </c>
      <c r="J574" s="202">
        <v>-4000</v>
      </c>
      <c r="K574" s="146">
        <v>135.65</v>
      </c>
      <c r="L574" s="146">
        <v>142.69999999999999</v>
      </c>
      <c r="M574" s="146">
        <v>156.80000000000001</v>
      </c>
      <c r="N574" s="146">
        <v>163.85</v>
      </c>
      <c r="O574" s="146">
        <v>177.95</v>
      </c>
      <c r="P574" s="292">
        <v>1.4187800925925928E-3</v>
      </c>
      <c r="Q574" s="202">
        <f>IF($P$5=1,DataSheet!G573,"")</f>
        <v>19</v>
      </c>
      <c r="R574" s="290">
        <f>IF($P$5=1,DataSheet!E573,"")</f>
        <v>190.01230000000001</v>
      </c>
    </row>
    <row r="575" spans="2:18">
      <c r="B575" s="202">
        <v>138</v>
      </c>
      <c r="C575" s="297">
        <v>7238.2150000000001</v>
      </c>
      <c r="D575" s="292">
        <v>2.0958252314814813E-2</v>
      </c>
      <c r="E575" s="202">
        <v>138</v>
      </c>
      <c r="F575" s="202">
        <v>138</v>
      </c>
      <c r="G575" s="202">
        <v>-4000</v>
      </c>
      <c r="H575" s="202">
        <v>-4000</v>
      </c>
      <c r="I575" s="202">
        <v>-4000</v>
      </c>
      <c r="J575" s="202">
        <v>-4000</v>
      </c>
      <c r="K575" s="146">
        <v>135.65</v>
      </c>
      <c r="L575" s="146">
        <v>142.69999999999999</v>
      </c>
      <c r="M575" s="146">
        <v>156.80000000000001</v>
      </c>
      <c r="N575" s="146">
        <v>163.85</v>
      </c>
      <c r="O575" s="146">
        <v>177.95</v>
      </c>
      <c r="P575" s="292">
        <v>1.4073813657407409E-3</v>
      </c>
      <c r="Q575" s="202">
        <f>IF($P$5=1,DataSheet!G574,"")</f>
        <v>18</v>
      </c>
      <c r="R575" s="290">
        <f>IF($P$5=1,DataSheet!E574,"")</f>
        <v>194.66669999999999</v>
      </c>
    </row>
    <row r="576" spans="2:18">
      <c r="B576" s="202">
        <v>138</v>
      </c>
      <c r="C576" s="297">
        <v>7251.4229999999998</v>
      </c>
      <c r="D576" s="292">
        <v>2.0995312500000002E-2</v>
      </c>
      <c r="E576" s="202">
        <v>138</v>
      </c>
      <c r="F576" s="202">
        <v>138</v>
      </c>
      <c r="G576" s="202">
        <v>-4000</v>
      </c>
      <c r="H576" s="202">
        <v>-4000</v>
      </c>
      <c r="I576" s="202">
        <v>-4000</v>
      </c>
      <c r="J576" s="202">
        <v>-4000</v>
      </c>
      <c r="K576" s="146">
        <v>135.65</v>
      </c>
      <c r="L576" s="146">
        <v>142.69999999999999</v>
      </c>
      <c r="M576" s="146">
        <v>156.80000000000001</v>
      </c>
      <c r="N576" s="146">
        <v>163.85</v>
      </c>
      <c r="O576" s="146">
        <v>177.95</v>
      </c>
      <c r="P576" s="292">
        <v>1.4017696759259261E-3</v>
      </c>
      <c r="Q576" s="202">
        <f>IF($P$5=1,DataSheet!G575,"")</f>
        <v>19</v>
      </c>
      <c r="R576" s="290">
        <f>IF($P$5=1,DataSheet!E575,"")</f>
        <v>197.01400000000001</v>
      </c>
    </row>
    <row r="577" spans="2:18">
      <c r="B577" s="202">
        <v>137</v>
      </c>
      <c r="C577" s="297">
        <v>7264.69</v>
      </c>
      <c r="D577" s="292">
        <v>2.1032314814814813E-2</v>
      </c>
      <c r="E577" s="202">
        <v>137</v>
      </c>
      <c r="F577" s="202">
        <v>137</v>
      </c>
      <c r="G577" s="202">
        <v>-4000</v>
      </c>
      <c r="H577" s="202">
        <v>-4000</v>
      </c>
      <c r="I577" s="202">
        <v>-4000</v>
      </c>
      <c r="J577" s="202">
        <v>-4000</v>
      </c>
      <c r="K577" s="146">
        <v>135.65</v>
      </c>
      <c r="L577" s="146">
        <v>142.69999999999999</v>
      </c>
      <c r="M577" s="146">
        <v>156.80000000000001</v>
      </c>
      <c r="N577" s="146">
        <v>163.85</v>
      </c>
      <c r="O577" s="146">
        <v>177.95</v>
      </c>
      <c r="P577" s="292">
        <v>1.3987870370370371E-3</v>
      </c>
      <c r="Q577" s="202">
        <f>IF($P$5=1,DataSheet!G576,"")</f>
        <v>19</v>
      </c>
      <c r="R577" s="290">
        <f>IF($P$5=1,DataSheet!E576,"")</f>
        <v>198.27680000000001</v>
      </c>
    </row>
    <row r="578" spans="2:18">
      <c r="B578" s="202">
        <v>138</v>
      </c>
      <c r="C578" s="297">
        <v>7277.4889999999996</v>
      </c>
      <c r="D578" s="292">
        <v>2.1068252314814812E-2</v>
      </c>
      <c r="E578" s="202">
        <v>138</v>
      </c>
      <c r="F578" s="202">
        <v>138</v>
      </c>
      <c r="G578" s="202">
        <v>-4000</v>
      </c>
      <c r="H578" s="202">
        <v>-4000</v>
      </c>
      <c r="I578" s="202">
        <v>-4000</v>
      </c>
      <c r="J578" s="202">
        <v>-4000</v>
      </c>
      <c r="K578" s="146">
        <v>135.65</v>
      </c>
      <c r="L578" s="146">
        <v>142.69999999999999</v>
      </c>
      <c r="M578" s="146">
        <v>156.80000000000001</v>
      </c>
      <c r="N578" s="146">
        <v>163.85</v>
      </c>
      <c r="O578" s="146">
        <v>177.95</v>
      </c>
      <c r="P578" s="292">
        <v>1.4019224537037036E-3</v>
      </c>
      <c r="Q578" s="202">
        <f>IF($P$5=1,DataSheet!G577,"")</f>
        <v>19</v>
      </c>
      <c r="R578" s="290">
        <f>IF($P$5=1,DataSheet!E577,"")</f>
        <v>196.9495</v>
      </c>
    </row>
    <row r="579" spans="2:18">
      <c r="B579" s="202">
        <v>138</v>
      </c>
      <c r="C579" s="297">
        <v>7290.692</v>
      </c>
      <c r="D579" s="292">
        <v>2.1105347222222223E-2</v>
      </c>
      <c r="E579" s="202">
        <v>138</v>
      </c>
      <c r="F579" s="202">
        <v>138</v>
      </c>
      <c r="G579" s="202">
        <v>-4000</v>
      </c>
      <c r="H579" s="202">
        <v>-4000</v>
      </c>
      <c r="I579" s="202">
        <v>-4000</v>
      </c>
      <c r="J579" s="202">
        <v>-4000</v>
      </c>
      <c r="K579" s="146">
        <v>135.65</v>
      </c>
      <c r="L579" s="146">
        <v>142.69999999999999</v>
      </c>
      <c r="M579" s="146">
        <v>156.80000000000001</v>
      </c>
      <c r="N579" s="146">
        <v>163.85</v>
      </c>
      <c r="O579" s="146">
        <v>177.95</v>
      </c>
      <c r="P579" s="292">
        <v>1.4035399305555557E-3</v>
      </c>
      <c r="Q579" s="202">
        <f>IF($P$5=1,DataSheet!G578,"")</f>
        <v>19</v>
      </c>
      <c r="R579" s="290">
        <f>IF($P$5=1,DataSheet!E578,"")</f>
        <v>196.26920000000001</v>
      </c>
    </row>
    <row r="580" spans="2:18">
      <c r="B580" s="202">
        <v>137</v>
      </c>
      <c r="C580" s="297">
        <v>7303.8130000000001</v>
      </c>
      <c r="D580" s="292">
        <v>2.1142407407407405E-2</v>
      </c>
      <c r="E580" s="202">
        <v>137</v>
      </c>
      <c r="F580" s="202">
        <v>137</v>
      </c>
      <c r="G580" s="202">
        <v>-4000</v>
      </c>
      <c r="H580" s="202">
        <v>-4000</v>
      </c>
      <c r="I580" s="202">
        <v>-4000</v>
      </c>
      <c r="J580" s="202">
        <v>-4000</v>
      </c>
      <c r="K580" s="146">
        <v>135.65</v>
      </c>
      <c r="L580" s="146">
        <v>142.69999999999999</v>
      </c>
      <c r="M580" s="146">
        <v>156.80000000000001</v>
      </c>
      <c r="N580" s="146">
        <v>163.85</v>
      </c>
      <c r="O580" s="146">
        <v>177.95</v>
      </c>
      <c r="P580" s="292">
        <v>1.4107708333333333E-3</v>
      </c>
      <c r="Q580" s="202">
        <f>IF($P$5=1,DataSheet!G579,"")</f>
        <v>19</v>
      </c>
      <c r="R580" s="290">
        <f>IF($P$5=1,DataSheet!E579,"")</f>
        <v>193.26679999999999</v>
      </c>
    </row>
    <row r="581" spans="2:18">
      <c r="B581" s="202">
        <v>137</v>
      </c>
      <c r="C581" s="297">
        <v>7317.3130000000001</v>
      </c>
      <c r="D581" s="292">
        <v>2.1180439814814819E-2</v>
      </c>
      <c r="E581" s="202">
        <v>137</v>
      </c>
      <c r="F581" s="202">
        <v>137</v>
      </c>
      <c r="G581" s="202">
        <v>-4000</v>
      </c>
      <c r="H581" s="202">
        <v>-4000</v>
      </c>
      <c r="I581" s="202">
        <v>-4000</v>
      </c>
      <c r="J581" s="202">
        <v>-4000</v>
      </c>
      <c r="K581" s="146">
        <v>135.65</v>
      </c>
      <c r="L581" s="146">
        <v>142.69999999999999</v>
      </c>
      <c r="M581" s="146">
        <v>156.80000000000001</v>
      </c>
      <c r="N581" s="146">
        <v>163.85</v>
      </c>
      <c r="O581" s="146">
        <v>177.95</v>
      </c>
      <c r="P581" s="292">
        <v>1.4136435185185183E-3</v>
      </c>
      <c r="Q581" s="202">
        <f>IF($P$5=1,DataSheet!G580,"")</f>
        <v>19</v>
      </c>
      <c r="R581" s="290">
        <f>IF($P$5=1,DataSheet!E580,"")</f>
        <v>192.09110000000001</v>
      </c>
    </row>
    <row r="582" spans="2:18">
      <c r="B582" s="202">
        <v>136</v>
      </c>
      <c r="C582" s="297">
        <v>7330.277</v>
      </c>
      <c r="D582" s="292">
        <v>2.1217418981481481E-2</v>
      </c>
      <c r="E582" s="202">
        <v>136</v>
      </c>
      <c r="F582" s="202">
        <v>136</v>
      </c>
      <c r="G582" s="202">
        <v>-4000</v>
      </c>
      <c r="H582" s="202">
        <v>-4000</v>
      </c>
      <c r="I582" s="202">
        <v>-4000</v>
      </c>
      <c r="J582" s="202">
        <v>-4000</v>
      </c>
      <c r="K582" s="146">
        <v>135.65</v>
      </c>
      <c r="L582" s="146">
        <v>142.69999999999999</v>
      </c>
      <c r="M582" s="146">
        <v>156.80000000000001</v>
      </c>
      <c r="N582" s="146">
        <v>163.85</v>
      </c>
      <c r="O582" s="146">
        <v>177.95</v>
      </c>
      <c r="P582" s="292">
        <v>1.4196203703703704E-3</v>
      </c>
      <c r="Q582" s="202">
        <f>IF($P$5=1,DataSheet!G581,"")</f>
        <v>18</v>
      </c>
      <c r="R582" s="290">
        <f>IF($P$5=1,DataSheet!E581,"")</f>
        <v>189.67490000000001</v>
      </c>
    </row>
    <row r="583" spans="2:18">
      <c r="B583" s="202">
        <v>136</v>
      </c>
      <c r="C583" s="297">
        <v>7343.4809999999998</v>
      </c>
      <c r="D583" s="292">
        <v>2.1254525462962966E-2</v>
      </c>
      <c r="E583" s="202">
        <v>136</v>
      </c>
      <c r="F583" s="202">
        <v>136</v>
      </c>
      <c r="G583" s="202">
        <v>-4000</v>
      </c>
      <c r="H583" s="202">
        <v>-4000</v>
      </c>
      <c r="I583" s="202">
        <v>-4000</v>
      </c>
      <c r="J583" s="202">
        <v>-4000</v>
      </c>
      <c r="K583" s="146">
        <v>135.65</v>
      </c>
      <c r="L583" s="146">
        <v>142.69999999999999</v>
      </c>
      <c r="M583" s="146">
        <v>156.80000000000001</v>
      </c>
      <c r="N583" s="146">
        <v>163.85</v>
      </c>
      <c r="O583" s="146">
        <v>177.95</v>
      </c>
      <c r="P583" s="292">
        <v>1.4051221064814814E-3</v>
      </c>
      <c r="Q583" s="202">
        <f>IF($P$5=1,DataSheet!G582,"")</f>
        <v>19</v>
      </c>
      <c r="R583" s="290">
        <f>IF($P$5=1,DataSheet!E582,"")</f>
        <v>195.6071</v>
      </c>
    </row>
    <row r="584" spans="2:18">
      <c r="B584" s="202">
        <v>136</v>
      </c>
      <c r="C584" s="297">
        <v>7356.6790000000001</v>
      </c>
      <c r="D584" s="292">
        <v>2.1291666666666667E-2</v>
      </c>
      <c r="E584" s="202">
        <v>136</v>
      </c>
      <c r="F584" s="202">
        <v>136</v>
      </c>
      <c r="G584" s="202">
        <v>-4000</v>
      </c>
      <c r="H584" s="202">
        <v>-4000</v>
      </c>
      <c r="I584" s="202">
        <v>-4000</v>
      </c>
      <c r="J584" s="202">
        <v>-4000</v>
      </c>
      <c r="K584" s="146">
        <v>135.65</v>
      </c>
      <c r="L584" s="146">
        <v>142.69999999999999</v>
      </c>
      <c r="M584" s="146">
        <v>156.80000000000001</v>
      </c>
      <c r="N584" s="146">
        <v>163.85</v>
      </c>
      <c r="O584" s="146">
        <v>177.95</v>
      </c>
      <c r="P584" s="292">
        <v>1.4068732638888891E-3</v>
      </c>
      <c r="Q584" s="202">
        <f>IF($P$5=1,DataSheet!G583,"")</f>
        <v>19</v>
      </c>
      <c r="R584" s="290">
        <f>IF($P$5=1,DataSheet!E583,"")</f>
        <v>194.8776</v>
      </c>
    </row>
    <row r="585" spans="2:18">
      <c r="B585" s="202">
        <v>136</v>
      </c>
      <c r="C585" s="297">
        <v>7369.5630000000001</v>
      </c>
      <c r="D585" s="292">
        <v>2.132755787037037E-2</v>
      </c>
      <c r="E585" s="202">
        <v>136</v>
      </c>
      <c r="F585" s="202">
        <v>136</v>
      </c>
      <c r="G585" s="202">
        <v>-4000</v>
      </c>
      <c r="H585" s="202">
        <v>-4000</v>
      </c>
      <c r="I585" s="202">
        <v>-4000</v>
      </c>
      <c r="J585" s="202">
        <v>-4000</v>
      </c>
      <c r="K585" s="146">
        <v>135.65</v>
      </c>
      <c r="L585" s="146">
        <v>142.69999999999999</v>
      </c>
      <c r="M585" s="146">
        <v>156.80000000000001</v>
      </c>
      <c r="N585" s="146">
        <v>163.85</v>
      </c>
      <c r="O585" s="146">
        <v>177.95</v>
      </c>
      <c r="P585" s="292">
        <v>1.3967870370370369E-3</v>
      </c>
      <c r="Q585" s="202">
        <f>IF($P$5=1,DataSheet!G584,"")</f>
        <v>20</v>
      </c>
      <c r="R585" s="290">
        <f>IF($P$5=1,DataSheet!E584,"")</f>
        <v>199.12979999999999</v>
      </c>
    </row>
    <row r="586" spans="2:18">
      <c r="B586" s="202">
        <v>135</v>
      </c>
      <c r="C586" s="297">
        <v>7382.6779999999999</v>
      </c>
      <c r="D586" s="292">
        <v>2.136439814814815E-2</v>
      </c>
      <c r="E586" s="202">
        <v>135</v>
      </c>
      <c r="F586" s="202">
        <v>-4000</v>
      </c>
      <c r="G586" s="202">
        <v>-4000</v>
      </c>
      <c r="H586" s="202">
        <v>-4000</v>
      </c>
      <c r="I586" s="202">
        <v>-4000</v>
      </c>
      <c r="J586" s="202">
        <v>-4000</v>
      </c>
      <c r="K586" s="146">
        <v>135.65</v>
      </c>
      <c r="L586" s="146">
        <v>142.69999999999999</v>
      </c>
      <c r="M586" s="146">
        <v>156.80000000000001</v>
      </c>
      <c r="N586" s="146">
        <v>163.85</v>
      </c>
      <c r="O586" s="146">
        <v>177.95</v>
      </c>
      <c r="P586" s="292">
        <v>1.4017476851851849E-3</v>
      </c>
      <c r="Q586" s="202">
        <f>IF($P$5=1,DataSheet!G585,"")</f>
        <v>19</v>
      </c>
      <c r="R586" s="290">
        <f>IF($P$5=1,DataSheet!E585,"")</f>
        <v>197.0232</v>
      </c>
    </row>
    <row r="587" spans="2:18">
      <c r="B587" s="202">
        <v>135</v>
      </c>
      <c r="C587" s="297">
        <v>7395.8720000000003</v>
      </c>
      <c r="D587" s="292">
        <v>2.140148148148148E-2</v>
      </c>
      <c r="E587" s="202">
        <v>135</v>
      </c>
      <c r="F587" s="202">
        <v>-4000</v>
      </c>
      <c r="G587" s="202">
        <v>-4000</v>
      </c>
      <c r="H587" s="202">
        <v>-4000</v>
      </c>
      <c r="I587" s="202">
        <v>-4000</v>
      </c>
      <c r="J587" s="202">
        <v>-4000</v>
      </c>
      <c r="K587" s="146">
        <v>135.65</v>
      </c>
      <c r="L587" s="146">
        <v>142.69999999999999</v>
      </c>
      <c r="M587" s="146">
        <v>156.80000000000001</v>
      </c>
      <c r="N587" s="146">
        <v>163.85</v>
      </c>
      <c r="O587" s="146">
        <v>177.95</v>
      </c>
      <c r="P587" s="292">
        <v>1.406679398148148E-3</v>
      </c>
      <c r="Q587" s="202">
        <f>IF($P$5=1,DataSheet!G586,"")</f>
        <v>19</v>
      </c>
      <c r="R587" s="290">
        <f>IF($P$5=1,DataSheet!E586,"")</f>
        <v>194.95820000000001</v>
      </c>
    </row>
    <row r="588" spans="2:18">
      <c r="B588" s="202">
        <v>134</v>
      </c>
      <c r="C588" s="297">
        <v>7409.2979999999998</v>
      </c>
      <c r="D588" s="292">
        <v>2.1439699074074073E-2</v>
      </c>
      <c r="E588" s="202">
        <v>134</v>
      </c>
      <c r="F588" s="202">
        <v>-4000</v>
      </c>
      <c r="G588" s="202">
        <v>-4000</v>
      </c>
      <c r="H588" s="202">
        <v>-4000</v>
      </c>
      <c r="I588" s="202">
        <v>-4000</v>
      </c>
      <c r="J588" s="202">
        <v>-4000</v>
      </c>
      <c r="K588" s="146">
        <v>135.65</v>
      </c>
      <c r="L588" s="146">
        <v>142.69999999999999</v>
      </c>
      <c r="M588" s="146">
        <v>156.80000000000001</v>
      </c>
      <c r="N588" s="146">
        <v>163.85</v>
      </c>
      <c r="O588" s="146">
        <v>177.95</v>
      </c>
      <c r="P588" s="292">
        <v>1.4268535879629629E-3</v>
      </c>
      <c r="Q588" s="202">
        <f>IF($P$5=1,DataSheet!G587,"")</f>
        <v>18</v>
      </c>
      <c r="R588" s="290">
        <f>IF($P$5=1,DataSheet!E587,"")</f>
        <v>186.80510000000001</v>
      </c>
    </row>
    <row r="589" spans="2:18">
      <c r="B589" s="202">
        <v>135</v>
      </c>
      <c r="C589" s="297">
        <v>7421.9409999999998</v>
      </c>
      <c r="D589" s="292">
        <v>2.1475613425925924E-2</v>
      </c>
      <c r="E589" s="202">
        <v>135</v>
      </c>
      <c r="F589" s="202">
        <v>-4000</v>
      </c>
      <c r="G589" s="202">
        <v>-4000</v>
      </c>
      <c r="H589" s="202">
        <v>-4000</v>
      </c>
      <c r="I589" s="202">
        <v>-4000</v>
      </c>
      <c r="J589" s="202">
        <v>-4000</v>
      </c>
      <c r="K589" s="146">
        <v>135.65</v>
      </c>
      <c r="L589" s="146">
        <v>142.69999999999999</v>
      </c>
      <c r="M589" s="146">
        <v>156.80000000000001</v>
      </c>
      <c r="N589" s="146">
        <v>163.85</v>
      </c>
      <c r="O589" s="146">
        <v>177.95</v>
      </c>
      <c r="P589" s="292">
        <v>1.4140856481481478E-3</v>
      </c>
      <c r="Q589" s="202">
        <f>IF($P$5=1,DataSheet!G588,"")</f>
        <v>19</v>
      </c>
      <c r="R589" s="290">
        <f>IF($P$5=1,DataSheet!E588,"")</f>
        <v>191.911</v>
      </c>
    </row>
    <row r="590" spans="2:18">
      <c r="B590" s="202">
        <v>135</v>
      </c>
      <c r="C590" s="297">
        <v>7435.1350000000002</v>
      </c>
      <c r="D590" s="292">
        <v>2.1512662037037038E-2</v>
      </c>
      <c r="E590" s="202">
        <v>135</v>
      </c>
      <c r="F590" s="202">
        <v>-4000</v>
      </c>
      <c r="G590" s="202">
        <v>-4000</v>
      </c>
      <c r="H590" s="202">
        <v>-4000</v>
      </c>
      <c r="I590" s="202">
        <v>-4000</v>
      </c>
      <c r="J590" s="202">
        <v>-4000</v>
      </c>
      <c r="K590" s="146">
        <v>135.65</v>
      </c>
      <c r="L590" s="146">
        <v>142.69999999999999</v>
      </c>
      <c r="M590" s="146">
        <v>156.80000000000001</v>
      </c>
      <c r="N590" s="146">
        <v>163.85</v>
      </c>
      <c r="O590" s="146">
        <v>177.95</v>
      </c>
      <c r="P590" s="292">
        <v>1.4074924768518518E-3</v>
      </c>
      <c r="Q590" s="202">
        <f>IF($P$5=1,DataSheet!G589,"")</f>
        <v>19</v>
      </c>
      <c r="R590" s="290">
        <f>IF($P$5=1,DataSheet!E589,"")</f>
        <v>194.62039999999999</v>
      </c>
    </row>
    <row r="591" spans="2:18">
      <c r="B591" s="202">
        <v>136</v>
      </c>
      <c r="C591" s="297">
        <v>7448.1779999999999</v>
      </c>
      <c r="D591" s="292">
        <v>2.1549594907407404E-2</v>
      </c>
      <c r="E591" s="202">
        <v>136</v>
      </c>
      <c r="F591" s="202">
        <v>136</v>
      </c>
      <c r="G591" s="202">
        <v>-4000</v>
      </c>
      <c r="H591" s="202">
        <v>-4000</v>
      </c>
      <c r="I591" s="202">
        <v>-4000</v>
      </c>
      <c r="J591" s="202">
        <v>-4000</v>
      </c>
      <c r="K591" s="146">
        <v>135.65</v>
      </c>
      <c r="L591" s="146">
        <v>142.69999999999999</v>
      </c>
      <c r="M591" s="146">
        <v>156.80000000000001</v>
      </c>
      <c r="N591" s="146">
        <v>163.85</v>
      </c>
      <c r="O591" s="146">
        <v>177.95</v>
      </c>
      <c r="P591" s="292">
        <v>1.4145109953703704E-3</v>
      </c>
      <c r="Q591" s="202">
        <f>IF($P$5=1,DataSheet!G590,"")</f>
        <v>19</v>
      </c>
      <c r="R591" s="290">
        <f>IF($P$5=1,DataSheet!E590,"")</f>
        <v>191.7379</v>
      </c>
    </row>
    <row r="592" spans="2:18">
      <c r="B592" s="202">
        <v>137</v>
      </c>
      <c r="C592" s="297">
        <v>7461.2169999999996</v>
      </c>
      <c r="D592" s="292">
        <v>2.15865625E-2</v>
      </c>
      <c r="E592" s="202">
        <v>137</v>
      </c>
      <c r="F592" s="202">
        <v>137</v>
      </c>
      <c r="G592" s="202">
        <v>-4000</v>
      </c>
      <c r="H592" s="202">
        <v>-4000</v>
      </c>
      <c r="I592" s="202">
        <v>-4000</v>
      </c>
      <c r="J592" s="202">
        <v>-4000</v>
      </c>
      <c r="K592" s="146">
        <v>135.65</v>
      </c>
      <c r="L592" s="146">
        <v>142.69999999999999</v>
      </c>
      <c r="M592" s="146">
        <v>156.80000000000001</v>
      </c>
      <c r="N592" s="146">
        <v>163.85</v>
      </c>
      <c r="O592" s="146">
        <v>177.95</v>
      </c>
      <c r="P592" s="292">
        <v>1.4175335648148148E-3</v>
      </c>
      <c r="Q592" s="202">
        <f>IF($P$5=1,DataSheet!G591,"")</f>
        <v>19</v>
      </c>
      <c r="R592" s="290">
        <f>IF($P$5=1,DataSheet!E591,"")</f>
        <v>190.51400000000001</v>
      </c>
    </row>
    <row r="593" spans="2:18">
      <c r="B593" s="202">
        <v>138</v>
      </c>
      <c r="C593" s="297">
        <v>7474.4160000000002</v>
      </c>
      <c r="D593" s="292">
        <v>2.1623657407407407E-2</v>
      </c>
      <c r="E593" s="202">
        <v>138</v>
      </c>
      <c r="F593" s="202">
        <v>138</v>
      </c>
      <c r="G593" s="202">
        <v>-4000</v>
      </c>
      <c r="H593" s="202">
        <v>-4000</v>
      </c>
      <c r="I593" s="202">
        <v>-4000</v>
      </c>
      <c r="J593" s="202">
        <v>-4000</v>
      </c>
      <c r="K593" s="146">
        <v>135.65</v>
      </c>
      <c r="L593" s="146">
        <v>142.69999999999999</v>
      </c>
      <c r="M593" s="146">
        <v>156.80000000000001</v>
      </c>
      <c r="N593" s="146">
        <v>163.85</v>
      </c>
      <c r="O593" s="146">
        <v>177.95</v>
      </c>
      <c r="P593" s="292">
        <v>1.4087957175925923E-3</v>
      </c>
      <c r="Q593" s="202">
        <f>IF($P$5=1,DataSheet!G592,"")</f>
        <v>19</v>
      </c>
      <c r="R593" s="290">
        <f>IF($P$5=1,DataSheet!E592,"")</f>
        <v>194.08080000000001</v>
      </c>
    </row>
    <row r="594" spans="2:18">
      <c r="B594" s="202">
        <v>138</v>
      </c>
      <c r="C594" s="297">
        <v>7487.46</v>
      </c>
      <c r="D594" s="292">
        <v>2.1660740740740741E-2</v>
      </c>
      <c r="E594" s="202">
        <v>138</v>
      </c>
      <c r="F594" s="202">
        <v>138</v>
      </c>
      <c r="G594" s="202">
        <v>-4000</v>
      </c>
      <c r="H594" s="202">
        <v>-4000</v>
      </c>
      <c r="I594" s="202">
        <v>-4000</v>
      </c>
      <c r="J594" s="202">
        <v>-4000</v>
      </c>
      <c r="K594" s="146">
        <v>135.65</v>
      </c>
      <c r="L594" s="146">
        <v>142.69999999999999</v>
      </c>
      <c r="M594" s="146">
        <v>156.80000000000001</v>
      </c>
      <c r="N594" s="146">
        <v>163.85</v>
      </c>
      <c r="O594" s="146">
        <v>177.95</v>
      </c>
      <c r="P594" s="292">
        <v>1.4188975694444444E-3</v>
      </c>
      <c r="Q594" s="202">
        <f>IF($P$5=1,DataSheet!G593,"")</f>
        <v>19</v>
      </c>
      <c r="R594" s="290">
        <f>IF($P$5=1,DataSheet!E593,"")</f>
        <v>189.96510000000001</v>
      </c>
    </row>
    <row r="595" spans="2:18">
      <c r="B595" s="202">
        <v>138</v>
      </c>
      <c r="C595" s="297">
        <v>7500.5810000000001</v>
      </c>
      <c r="D595" s="292">
        <v>2.1697777777777778E-2</v>
      </c>
      <c r="E595" s="202">
        <v>138</v>
      </c>
      <c r="F595" s="202">
        <v>138</v>
      </c>
      <c r="G595" s="202">
        <v>-4000</v>
      </c>
      <c r="H595" s="202">
        <v>-4000</v>
      </c>
      <c r="I595" s="202">
        <v>-4000</v>
      </c>
      <c r="J595" s="202">
        <v>-4000</v>
      </c>
      <c r="K595" s="146">
        <v>135.65</v>
      </c>
      <c r="L595" s="146">
        <v>142.69999999999999</v>
      </c>
      <c r="M595" s="146">
        <v>156.80000000000001</v>
      </c>
      <c r="N595" s="146">
        <v>163.85</v>
      </c>
      <c r="O595" s="146">
        <v>177.95</v>
      </c>
      <c r="P595" s="292">
        <v>1.4142430555555557E-3</v>
      </c>
      <c r="Q595" s="202">
        <f>IF($P$5=1,DataSheet!G594,"")</f>
        <v>19</v>
      </c>
      <c r="R595" s="290">
        <f>IF($P$5=1,DataSheet!E594,"")</f>
        <v>191.8468</v>
      </c>
    </row>
    <row r="596" spans="2:18">
      <c r="B596" s="202">
        <v>138</v>
      </c>
      <c r="C596" s="297">
        <v>7513.6189999999997</v>
      </c>
      <c r="D596" s="292">
        <v>2.1734722222222221E-2</v>
      </c>
      <c r="E596" s="202">
        <v>138</v>
      </c>
      <c r="F596" s="202">
        <v>138</v>
      </c>
      <c r="G596" s="202">
        <v>-4000</v>
      </c>
      <c r="H596" s="202">
        <v>-4000</v>
      </c>
      <c r="I596" s="202">
        <v>-4000</v>
      </c>
      <c r="J596" s="202">
        <v>-4000</v>
      </c>
      <c r="K596" s="146">
        <v>135.65</v>
      </c>
      <c r="L596" s="146">
        <v>142.69999999999999</v>
      </c>
      <c r="M596" s="146">
        <v>156.80000000000001</v>
      </c>
      <c r="N596" s="146">
        <v>163.85</v>
      </c>
      <c r="O596" s="146">
        <v>177.95</v>
      </c>
      <c r="P596" s="292">
        <v>1.4130694444444442E-3</v>
      </c>
      <c r="Q596" s="202">
        <f>IF($P$5=1,DataSheet!G595,"")</f>
        <v>19</v>
      </c>
      <c r="R596" s="290">
        <f>IF($P$5=1,DataSheet!E595,"")</f>
        <v>192.3253</v>
      </c>
    </row>
    <row r="597" spans="2:18">
      <c r="B597" s="202">
        <v>138</v>
      </c>
      <c r="C597" s="297">
        <v>7526.7349999999997</v>
      </c>
      <c r="D597" s="292">
        <v>2.1771817129629629E-2</v>
      </c>
      <c r="E597" s="202">
        <v>138</v>
      </c>
      <c r="F597" s="202">
        <v>138</v>
      </c>
      <c r="G597" s="202">
        <v>-4000</v>
      </c>
      <c r="H597" s="202">
        <v>-4000</v>
      </c>
      <c r="I597" s="202">
        <v>-4000</v>
      </c>
      <c r="J597" s="202">
        <v>-4000</v>
      </c>
      <c r="K597" s="146">
        <v>135.65</v>
      </c>
      <c r="L597" s="146">
        <v>142.69999999999999</v>
      </c>
      <c r="M597" s="146">
        <v>156.80000000000001</v>
      </c>
      <c r="N597" s="146">
        <v>163.85</v>
      </c>
      <c r="O597" s="146">
        <v>177.95</v>
      </c>
      <c r="P597" s="292">
        <v>1.416193287037037E-3</v>
      </c>
      <c r="Q597" s="202">
        <f>IF($P$5=1,DataSheet!G596,"")</f>
        <v>19</v>
      </c>
      <c r="R597" s="290">
        <f>IF($P$5=1,DataSheet!E596,"")</f>
        <v>191.05529999999999</v>
      </c>
    </row>
    <row r="598" spans="2:18">
      <c r="B598" s="202">
        <v>138</v>
      </c>
      <c r="C598" s="297">
        <v>7539.8540000000003</v>
      </c>
      <c r="D598" s="292">
        <v>2.1808854166666666E-2</v>
      </c>
      <c r="E598" s="202">
        <v>138</v>
      </c>
      <c r="F598" s="202">
        <v>138</v>
      </c>
      <c r="G598" s="202">
        <v>-4000</v>
      </c>
      <c r="H598" s="202">
        <v>-4000</v>
      </c>
      <c r="I598" s="202">
        <v>-4000</v>
      </c>
      <c r="J598" s="202">
        <v>-4000</v>
      </c>
      <c r="K598" s="146">
        <v>135.65</v>
      </c>
      <c r="L598" s="146">
        <v>142.69999999999999</v>
      </c>
      <c r="M598" s="146">
        <v>156.80000000000001</v>
      </c>
      <c r="N598" s="146">
        <v>163.85</v>
      </c>
      <c r="O598" s="146">
        <v>177.95</v>
      </c>
      <c r="P598" s="292">
        <v>1.4129398148148148E-3</v>
      </c>
      <c r="Q598" s="202">
        <f>IF($P$5=1,DataSheet!G597,"")</f>
        <v>19</v>
      </c>
      <c r="R598" s="290">
        <f>IF($P$5=1,DataSheet!E597,"")</f>
        <v>192.37809999999999</v>
      </c>
    </row>
    <row r="599" spans="2:18">
      <c r="B599" s="202">
        <v>138</v>
      </c>
      <c r="C599" s="297">
        <v>7552.9639999999999</v>
      </c>
      <c r="D599" s="292">
        <v>2.1845902777777777E-2</v>
      </c>
      <c r="E599" s="202">
        <v>138</v>
      </c>
      <c r="F599" s="202">
        <v>138</v>
      </c>
      <c r="G599" s="202">
        <v>-4000</v>
      </c>
      <c r="H599" s="202">
        <v>-4000</v>
      </c>
      <c r="I599" s="202">
        <v>-4000</v>
      </c>
      <c r="J599" s="202">
        <v>-4000</v>
      </c>
      <c r="K599" s="146">
        <v>135.65</v>
      </c>
      <c r="L599" s="146">
        <v>142.69999999999999</v>
      </c>
      <c r="M599" s="146">
        <v>156.80000000000001</v>
      </c>
      <c r="N599" s="146">
        <v>163.85</v>
      </c>
      <c r="O599" s="146">
        <v>177.95</v>
      </c>
      <c r="P599" s="292">
        <v>1.4117968750000001E-3</v>
      </c>
      <c r="Q599" s="202">
        <f>IF($P$5=1,DataSheet!G598,"")</f>
        <v>19</v>
      </c>
      <c r="R599" s="290">
        <f>IF($P$5=1,DataSheet!E598,"")</f>
        <v>192.84569999999999</v>
      </c>
    </row>
    <row r="600" spans="2:18">
      <c r="B600" s="202">
        <v>139</v>
      </c>
      <c r="C600" s="297">
        <v>7566.0780000000004</v>
      </c>
      <c r="D600" s="292">
        <v>2.1882939814814813E-2</v>
      </c>
      <c r="E600" s="202">
        <v>139</v>
      </c>
      <c r="F600" s="202">
        <v>139</v>
      </c>
      <c r="G600" s="202">
        <v>-4000</v>
      </c>
      <c r="H600" s="202">
        <v>-4000</v>
      </c>
      <c r="I600" s="202">
        <v>-4000</v>
      </c>
      <c r="J600" s="202">
        <v>-4000</v>
      </c>
      <c r="K600" s="146">
        <v>135.65</v>
      </c>
      <c r="L600" s="146">
        <v>142.69999999999999</v>
      </c>
      <c r="M600" s="146">
        <v>156.80000000000001</v>
      </c>
      <c r="N600" s="146">
        <v>163.85</v>
      </c>
      <c r="O600" s="146">
        <v>177.95</v>
      </c>
      <c r="P600" s="292">
        <v>1.4109155092592591E-3</v>
      </c>
      <c r="Q600" s="202">
        <f>IF($P$5=1,DataSheet!G599,"")</f>
        <v>19</v>
      </c>
      <c r="R600" s="290">
        <f>IF($P$5=1,DataSheet!E599,"")</f>
        <v>193.20740000000001</v>
      </c>
    </row>
    <row r="601" spans="2:18">
      <c r="B601" s="202">
        <v>139</v>
      </c>
      <c r="C601" s="297">
        <v>7579.11</v>
      </c>
      <c r="D601" s="292">
        <v>2.1919907407407405E-2</v>
      </c>
      <c r="E601" s="202">
        <v>139</v>
      </c>
      <c r="F601" s="202">
        <v>139</v>
      </c>
      <c r="G601" s="202">
        <v>-4000</v>
      </c>
      <c r="H601" s="202">
        <v>-4000</v>
      </c>
      <c r="I601" s="202">
        <v>-4000</v>
      </c>
      <c r="J601" s="202">
        <v>-4000</v>
      </c>
      <c r="K601" s="146">
        <v>135.65</v>
      </c>
      <c r="L601" s="146">
        <v>142.69999999999999</v>
      </c>
      <c r="M601" s="146">
        <v>156.80000000000001</v>
      </c>
      <c r="N601" s="146">
        <v>163.85</v>
      </c>
      <c r="O601" s="146">
        <v>177.95</v>
      </c>
      <c r="P601" s="292">
        <v>1.4169403935185185E-3</v>
      </c>
      <c r="Q601" s="202">
        <f>IF($P$5=1,DataSheet!G600,"")</f>
        <v>19</v>
      </c>
      <c r="R601" s="290">
        <f>IF($P$5=1,DataSheet!E600,"")</f>
        <v>190.7534</v>
      </c>
    </row>
    <row r="602" spans="2:18">
      <c r="B602" s="202">
        <v>139</v>
      </c>
      <c r="C602" s="297">
        <v>7592.2929999999997</v>
      </c>
      <c r="D602" s="292">
        <v>2.1956979166666668E-2</v>
      </c>
      <c r="E602" s="202">
        <v>139</v>
      </c>
      <c r="F602" s="202">
        <v>139</v>
      </c>
      <c r="G602" s="202">
        <v>-4000</v>
      </c>
      <c r="H602" s="202">
        <v>-4000</v>
      </c>
      <c r="I602" s="202">
        <v>-4000</v>
      </c>
      <c r="J602" s="202">
        <v>-4000</v>
      </c>
      <c r="K602" s="146">
        <v>135.65</v>
      </c>
      <c r="L602" s="146">
        <v>142.69999999999999</v>
      </c>
      <c r="M602" s="146">
        <v>156.80000000000001</v>
      </c>
      <c r="N602" s="146">
        <v>163.85</v>
      </c>
      <c r="O602" s="146">
        <v>177.95</v>
      </c>
      <c r="P602" s="292">
        <v>1.4096307870370371E-3</v>
      </c>
      <c r="Q602" s="202">
        <f>IF($P$5=1,DataSheet!G601,"")</f>
        <v>19</v>
      </c>
      <c r="R602" s="290">
        <f>IF($P$5=1,DataSheet!E601,"")</f>
        <v>193.7363</v>
      </c>
    </row>
    <row r="603" spans="2:18">
      <c r="B603" s="202">
        <v>138</v>
      </c>
      <c r="C603" s="297">
        <v>7605.3869999999997</v>
      </c>
      <c r="D603" s="292">
        <v>2.1994120370370369E-2</v>
      </c>
      <c r="E603" s="202">
        <v>138</v>
      </c>
      <c r="F603" s="202">
        <v>138</v>
      </c>
      <c r="G603" s="202">
        <v>-4000</v>
      </c>
      <c r="H603" s="202">
        <v>-4000</v>
      </c>
      <c r="I603" s="202">
        <v>-4000</v>
      </c>
      <c r="J603" s="202">
        <v>-4000</v>
      </c>
      <c r="K603" s="146">
        <v>135.65</v>
      </c>
      <c r="L603" s="146">
        <v>142.69999999999999</v>
      </c>
      <c r="M603" s="146">
        <v>156.80000000000001</v>
      </c>
      <c r="N603" s="146">
        <v>163.85</v>
      </c>
      <c r="O603" s="146">
        <v>177.95</v>
      </c>
      <c r="P603" s="292">
        <v>1.4155277777777777E-3</v>
      </c>
      <c r="Q603" s="202">
        <f>IF($P$5=1,DataSheet!G602,"")</f>
        <v>19</v>
      </c>
      <c r="R603" s="290">
        <f>IF($P$5=1,DataSheet!E602,"")</f>
        <v>191.32499999999999</v>
      </c>
    </row>
    <row r="604" spans="2:18">
      <c r="B604" s="202">
        <v>138</v>
      </c>
      <c r="C604" s="297">
        <v>7618.3980000000001</v>
      </c>
      <c r="D604" s="292">
        <v>2.2031053240740742E-2</v>
      </c>
      <c r="E604" s="202">
        <v>138</v>
      </c>
      <c r="F604" s="202">
        <v>138</v>
      </c>
      <c r="G604" s="202">
        <v>-4000</v>
      </c>
      <c r="H604" s="202">
        <v>-4000</v>
      </c>
      <c r="I604" s="202">
        <v>-4000</v>
      </c>
      <c r="J604" s="202">
        <v>-4000</v>
      </c>
      <c r="K604" s="146">
        <v>135.65</v>
      </c>
      <c r="L604" s="146">
        <v>142.69999999999999</v>
      </c>
      <c r="M604" s="146">
        <v>156.80000000000001</v>
      </c>
      <c r="N604" s="146">
        <v>163.85</v>
      </c>
      <c r="O604" s="146">
        <v>177.95</v>
      </c>
      <c r="P604" s="292">
        <v>1.4224618055555555E-3</v>
      </c>
      <c r="Q604" s="202">
        <f>IF($P$5=1,DataSheet!G603,"")</f>
        <v>19</v>
      </c>
      <c r="R604" s="290">
        <f>IF($P$5=1,DataSheet!E603,"")</f>
        <v>188.54050000000001</v>
      </c>
    </row>
    <row r="605" spans="2:18">
      <c r="B605" s="202">
        <v>137</v>
      </c>
      <c r="C605" s="297">
        <v>7631.4989999999998</v>
      </c>
      <c r="D605" s="292">
        <v>2.2068043981481485E-2</v>
      </c>
      <c r="E605" s="202">
        <v>137</v>
      </c>
      <c r="F605" s="202">
        <v>137</v>
      </c>
      <c r="G605" s="202">
        <v>-4000</v>
      </c>
      <c r="H605" s="202">
        <v>-4000</v>
      </c>
      <c r="I605" s="202">
        <v>-4000</v>
      </c>
      <c r="J605" s="202">
        <v>-4000</v>
      </c>
      <c r="K605" s="146">
        <v>135.65</v>
      </c>
      <c r="L605" s="146">
        <v>142.69999999999999</v>
      </c>
      <c r="M605" s="146">
        <v>156.80000000000001</v>
      </c>
      <c r="N605" s="146">
        <v>163.85</v>
      </c>
      <c r="O605" s="146">
        <v>177.95</v>
      </c>
      <c r="P605" s="292">
        <v>1.4104079861111112E-3</v>
      </c>
      <c r="Q605" s="202">
        <f>IF($P$5=1,DataSheet!G604,"")</f>
        <v>19</v>
      </c>
      <c r="R605" s="290">
        <f>IF($P$5=1,DataSheet!E604,"")</f>
        <v>193.416</v>
      </c>
    </row>
    <row r="606" spans="2:18">
      <c r="B606" s="202">
        <v>137</v>
      </c>
      <c r="C606" s="297">
        <v>7644.6750000000002</v>
      </c>
      <c r="D606" s="292">
        <v>2.2105162037037038E-2</v>
      </c>
      <c r="E606" s="202">
        <v>137</v>
      </c>
      <c r="F606" s="202">
        <v>137</v>
      </c>
      <c r="G606" s="202">
        <v>-4000</v>
      </c>
      <c r="H606" s="202">
        <v>-4000</v>
      </c>
      <c r="I606" s="202">
        <v>-4000</v>
      </c>
      <c r="J606" s="202">
        <v>-4000</v>
      </c>
      <c r="K606" s="146">
        <v>135.65</v>
      </c>
      <c r="L606" s="146">
        <v>142.69999999999999</v>
      </c>
      <c r="M606" s="146">
        <v>156.80000000000001</v>
      </c>
      <c r="N606" s="146">
        <v>163.85</v>
      </c>
      <c r="O606" s="146">
        <v>177.95</v>
      </c>
      <c r="P606" s="292">
        <v>1.4075451388888887E-3</v>
      </c>
      <c r="Q606" s="202">
        <f>IF($P$5=1,DataSheet!G605,"")</f>
        <v>19</v>
      </c>
      <c r="R606" s="290">
        <f>IF($P$5=1,DataSheet!E605,"")</f>
        <v>194.5985</v>
      </c>
    </row>
    <row r="607" spans="2:18">
      <c r="B607" s="202">
        <v>137</v>
      </c>
      <c r="C607" s="297">
        <v>7658.0959999999995</v>
      </c>
      <c r="D607" s="292">
        <v>2.2143263888888889E-2</v>
      </c>
      <c r="E607" s="202">
        <v>137</v>
      </c>
      <c r="F607" s="202">
        <v>137</v>
      </c>
      <c r="G607" s="202">
        <v>-4000</v>
      </c>
      <c r="H607" s="202">
        <v>-4000</v>
      </c>
      <c r="I607" s="202">
        <v>-4000</v>
      </c>
      <c r="J607" s="202">
        <v>-4000</v>
      </c>
      <c r="K607" s="146">
        <v>135.65</v>
      </c>
      <c r="L607" s="146">
        <v>142.69999999999999</v>
      </c>
      <c r="M607" s="146">
        <v>156.80000000000001</v>
      </c>
      <c r="N607" s="146">
        <v>163.85</v>
      </c>
      <c r="O607" s="146">
        <v>177.95</v>
      </c>
      <c r="P607" s="292">
        <v>1.418866898148148E-3</v>
      </c>
      <c r="Q607" s="202">
        <f>IF($P$5=1,DataSheet!G606,"")</f>
        <v>18</v>
      </c>
      <c r="R607" s="290">
        <f>IF($P$5=1,DataSheet!E606,"")</f>
        <v>189.97739999999999</v>
      </c>
    </row>
    <row r="608" spans="2:18">
      <c r="B608" s="202">
        <v>137</v>
      </c>
      <c r="C608" s="297">
        <v>7671.1469999999999</v>
      </c>
      <c r="D608" s="292">
        <v>2.2180243055555559E-2</v>
      </c>
      <c r="E608" s="202">
        <v>137</v>
      </c>
      <c r="F608" s="202">
        <v>137</v>
      </c>
      <c r="G608" s="202">
        <v>-4000</v>
      </c>
      <c r="H608" s="202">
        <v>-4000</v>
      </c>
      <c r="I608" s="202">
        <v>-4000</v>
      </c>
      <c r="J608" s="202">
        <v>-4000</v>
      </c>
      <c r="K608" s="146">
        <v>135.65</v>
      </c>
      <c r="L608" s="146">
        <v>142.69999999999999</v>
      </c>
      <c r="M608" s="146">
        <v>156.80000000000001</v>
      </c>
      <c r="N608" s="146">
        <v>163.85</v>
      </c>
      <c r="O608" s="146">
        <v>177.95</v>
      </c>
      <c r="P608" s="292">
        <v>1.4171365740740741E-3</v>
      </c>
      <c r="Q608" s="202">
        <f>IF($P$5=1,DataSheet!G607,"")</f>
        <v>19</v>
      </c>
      <c r="R608" s="290">
        <f>IF($P$5=1,DataSheet!E607,"")</f>
        <v>190.67420000000001</v>
      </c>
    </row>
    <row r="609" spans="2:18">
      <c r="B609" s="202">
        <v>137</v>
      </c>
      <c r="C609" s="297">
        <v>7683.9660000000003</v>
      </c>
      <c r="D609" s="292">
        <v>2.2216192129629633E-2</v>
      </c>
      <c r="E609" s="202">
        <v>137</v>
      </c>
      <c r="F609" s="202">
        <v>137</v>
      </c>
      <c r="G609" s="202">
        <v>-4000</v>
      </c>
      <c r="H609" s="202">
        <v>-4000</v>
      </c>
      <c r="I609" s="202">
        <v>-4000</v>
      </c>
      <c r="J609" s="202">
        <v>-4000</v>
      </c>
      <c r="K609" s="146">
        <v>135.65</v>
      </c>
      <c r="L609" s="146">
        <v>142.69999999999999</v>
      </c>
      <c r="M609" s="146">
        <v>156.80000000000001</v>
      </c>
      <c r="N609" s="146">
        <v>163.85</v>
      </c>
      <c r="O609" s="146">
        <v>177.95</v>
      </c>
      <c r="P609" s="292">
        <v>1.3985729166666667E-3</v>
      </c>
      <c r="Q609" s="202">
        <f>IF($P$5=1,DataSheet!G608,"")</f>
        <v>19</v>
      </c>
      <c r="R609" s="290">
        <f>IF($P$5=1,DataSheet!E608,"")</f>
        <v>198.36799999999999</v>
      </c>
    </row>
    <row r="610" spans="2:18">
      <c r="B610" s="202">
        <v>137</v>
      </c>
      <c r="C610" s="297">
        <v>7697.25</v>
      </c>
      <c r="D610" s="292">
        <v>2.2253333333333333E-2</v>
      </c>
      <c r="E610" s="202">
        <v>137</v>
      </c>
      <c r="F610" s="202">
        <v>137</v>
      </c>
      <c r="G610" s="202">
        <v>-4000</v>
      </c>
      <c r="H610" s="202">
        <v>-4000</v>
      </c>
      <c r="I610" s="202">
        <v>-4000</v>
      </c>
      <c r="J610" s="202">
        <v>-4000</v>
      </c>
      <c r="K610" s="146">
        <v>135.65</v>
      </c>
      <c r="L610" s="146">
        <v>142.69999999999999</v>
      </c>
      <c r="M610" s="146">
        <v>156.80000000000001</v>
      </c>
      <c r="N610" s="146">
        <v>163.85</v>
      </c>
      <c r="O610" s="146">
        <v>177.95</v>
      </c>
      <c r="P610" s="292">
        <v>1.401329861111111E-3</v>
      </c>
      <c r="Q610" s="202">
        <f>IF($P$5=1,DataSheet!G609,"")</f>
        <v>19</v>
      </c>
      <c r="R610" s="290">
        <f>IF($P$5=1,DataSheet!E609,"")</f>
        <v>197.1994</v>
      </c>
    </row>
    <row r="611" spans="2:18">
      <c r="B611" s="202">
        <v>137</v>
      </c>
      <c r="C611" s="297">
        <v>7710.3019999999997</v>
      </c>
      <c r="D611" s="292">
        <v>2.2290335648148151E-2</v>
      </c>
      <c r="E611" s="202">
        <v>137</v>
      </c>
      <c r="F611" s="202">
        <v>137</v>
      </c>
      <c r="G611" s="202">
        <v>-4000</v>
      </c>
      <c r="H611" s="202">
        <v>-4000</v>
      </c>
      <c r="I611" s="202">
        <v>-4000</v>
      </c>
      <c r="J611" s="202">
        <v>-4000</v>
      </c>
      <c r="K611" s="146">
        <v>135.65</v>
      </c>
      <c r="L611" s="146">
        <v>142.69999999999999</v>
      </c>
      <c r="M611" s="146">
        <v>156.80000000000001</v>
      </c>
      <c r="N611" s="146">
        <v>163.85</v>
      </c>
      <c r="O611" s="146">
        <v>177.95</v>
      </c>
      <c r="P611" s="292">
        <v>1.4152187499999998E-3</v>
      </c>
      <c r="Q611" s="202">
        <f>IF($P$5=1,DataSheet!G610,"")</f>
        <v>19</v>
      </c>
      <c r="R611" s="290">
        <f>IF($P$5=1,DataSheet!E610,"")</f>
        <v>191.4503</v>
      </c>
    </row>
    <row r="612" spans="2:18">
      <c r="B612" s="202">
        <v>137</v>
      </c>
      <c r="C612" s="297">
        <v>7723.8829999999998</v>
      </c>
      <c r="D612" s="292">
        <v>2.232854166666667E-2</v>
      </c>
      <c r="E612" s="202">
        <v>137</v>
      </c>
      <c r="F612" s="202">
        <v>137</v>
      </c>
      <c r="G612" s="202">
        <v>-4000</v>
      </c>
      <c r="H612" s="202">
        <v>-4000</v>
      </c>
      <c r="I612" s="202">
        <v>-4000</v>
      </c>
      <c r="J612" s="202">
        <v>-4000</v>
      </c>
      <c r="K612" s="146">
        <v>135.65</v>
      </c>
      <c r="L612" s="146">
        <v>142.69999999999999</v>
      </c>
      <c r="M612" s="146">
        <v>156.80000000000001</v>
      </c>
      <c r="N612" s="146">
        <v>163.85</v>
      </c>
      <c r="O612" s="146">
        <v>177.95</v>
      </c>
      <c r="P612" s="292">
        <v>1.4122552083333333E-3</v>
      </c>
      <c r="Q612" s="202">
        <f>IF($P$5=1,DataSheet!G611,"")</f>
        <v>19</v>
      </c>
      <c r="R612" s="290">
        <f>IF($P$5=1,DataSheet!E611,"")</f>
        <v>192.65809999999999</v>
      </c>
    </row>
    <row r="613" spans="2:18">
      <c r="B613" s="202">
        <v>137</v>
      </c>
      <c r="C613" s="297">
        <v>7736.9340000000002</v>
      </c>
      <c r="D613" s="292">
        <v>2.2365520833333333E-2</v>
      </c>
      <c r="E613" s="202">
        <v>137</v>
      </c>
      <c r="F613" s="202">
        <v>137</v>
      </c>
      <c r="G613" s="202">
        <v>-4000</v>
      </c>
      <c r="H613" s="202">
        <v>-4000</v>
      </c>
      <c r="I613" s="202">
        <v>-4000</v>
      </c>
      <c r="J613" s="202">
        <v>-4000</v>
      </c>
      <c r="K613" s="146">
        <v>135.65</v>
      </c>
      <c r="L613" s="146">
        <v>142.69999999999999</v>
      </c>
      <c r="M613" s="146">
        <v>156.80000000000001</v>
      </c>
      <c r="N613" s="146">
        <v>163.85</v>
      </c>
      <c r="O613" s="146">
        <v>177.95</v>
      </c>
      <c r="P613" s="292">
        <v>1.4142667824074077E-3</v>
      </c>
      <c r="Q613" s="202">
        <f>IF($P$5=1,DataSheet!G612,"")</f>
        <v>19</v>
      </c>
      <c r="R613" s="290">
        <f>IF($P$5=1,DataSheet!E612,"")</f>
        <v>191.83709999999999</v>
      </c>
    </row>
    <row r="614" spans="2:18">
      <c r="B614" s="202">
        <v>138</v>
      </c>
      <c r="C614" s="297">
        <v>7749.982</v>
      </c>
      <c r="D614" s="292">
        <v>2.2402465277777773E-2</v>
      </c>
      <c r="E614" s="202">
        <v>138</v>
      </c>
      <c r="F614" s="202">
        <v>138</v>
      </c>
      <c r="G614" s="202">
        <v>-4000</v>
      </c>
      <c r="H614" s="202">
        <v>-4000</v>
      </c>
      <c r="I614" s="202">
        <v>-4000</v>
      </c>
      <c r="J614" s="202">
        <v>-4000</v>
      </c>
      <c r="K614" s="146">
        <v>135.65</v>
      </c>
      <c r="L614" s="146">
        <v>142.69999999999999</v>
      </c>
      <c r="M614" s="146">
        <v>156.80000000000001</v>
      </c>
      <c r="N614" s="146">
        <v>163.85</v>
      </c>
      <c r="O614" s="146">
        <v>177.95</v>
      </c>
      <c r="P614" s="292">
        <v>1.4120167824074074E-3</v>
      </c>
      <c r="Q614" s="202">
        <f>IF($P$5=1,DataSheet!G613,"")</f>
        <v>19</v>
      </c>
      <c r="R614" s="290">
        <f>IF($P$5=1,DataSheet!E613,"")</f>
        <v>192.75569999999999</v>
      </c>
    </row>
    <row r="615" spans="2:18">
      <c r="B615" s="202">
        <v>138</v>
      </c>
      <c r="C615" s="297">
        <v>7763.4790000000003</v>
      </c>
      <c r="D615" s="292">
        <v>2.2440613425925928E-2</v>
      </c>
      <c r="E615" s="202">
        <v>138</v>
      </c>
      <c r="F615" s="202">
        <v>138</v>
      </c>
      <c r="G615" s="202">
        <v>-4000</v>
      </c>
      <c r="H615" s="202">
        <v>-4000</v>
      </c>
      <c r="I615" s="202">
        <v>-4000</v>
      </c>
      <c r="J615" s="202">
        <v>-4000</v>
      </c>
      <c r="K615" s="146">
        <v>135.65</v>
      </c>
      <c r="L615" s="146">
        <v>142.69999999999999</v>
      </c>
      <c r="M615" s="146">
        <v>156.80000000000001</v>
      </c>
      <c r="N615" s="146">
        <v>163.85</v>
      </c>
      <c r="O615" s="146">
        <v>177.95</v>
      </c>
      <c r="P615" s="292">
        <v>1.4121047453703702E-3</v>
      </c>
      <c r="Q615" s="202">
        <f>IF($P$5=1,DataSheet!G614,"")</f>
        <v>18</v>
      </c>
      <c r="R615" s="290">
        <f>IF($P$5=1,DataSheet!E614,"")</f>
        <v>192.71969999999999</v>
      </c>
    </row>
    <row r="616" spans="2:18">
      <c r="B616" s="202">
        <v>138</v>
      </c>
      <c r="C616" s="297">
        <v>7776.5770000000002</v>
      </c>
      <c r="D616" s="292">
        <v>2.2477696759259258E-2</v>
      </c>
      <c r="E616" s="202">
        <v>138</v>
      </c>
      <c r="F616" s="202">
        <v>138</v>
      </c>
      <c r="G616" s="202">
        <v>-4000</v>
      </c>
      <c r="H616" s="202">
        <v>-4000</v>
      </c>
      <c r="I616" s="202">
        <v>-4000</v>
      </c>
      <c r="J616" s="202">
        <v>-4000</v>
      </c>
      <c r="K616" s="146">
        <v>135.65</v>
      </c>
      <c r="L616" s="146">
        <v>142.69999999999999</v>
      </c>
      <c r="M616" s="146">
        <v>156.80000000000001</v>
      </c>
      <c r="N616" s="146">
        <v>163.85</v>
      </c>
      <c r="O616" s="146">
        <v>177.95</v>
      </c>
      <c r="P616" s="292">
        <v>1.4157916666666665E-3</v>
      </c>
      <c r="Q616" s="202">
        <f>IF($P$5=1,DataSheet!G615,"")</f>
        <v>19</v>
      </c>
      <c r="R616" s="290">
        <f>IF($P$5=1,DataSheet!E615,"")</f>
        <v>191.21809999999999</v>
      </c>
    </row>
    <row r="617" spans="2:18">
      <c r="B617" s="202">
        <v>137</v>
      </c>
      <c r="C617" s="297">
        <v>7790.14</v>
      </c>
      <c r="D617" s="292">
        <v>2.2515949074074074E-2</v>
      </c>
      <c r="E617" s="202">
        <v>137</v>
      </c>
      <c r="F617" s="202">
        <v>137</v>
      </c>
      <c r="G617" s="202">
        <v>-4000</v>
      </c>
      <c r="H617" s="202">
        <v>-4000</v>
      </c>
      <c r="I617" s="202">
        <v>-4000</v>
      </c>
      <c r="J617" s="202">
        <v>-4000</v>
      </c>
      <c r="K617" s="146">
        <v>135.65</v>
      </c>
      <c r="L617" s="146">
        <v>142.69999999999999</v>
      </c>
      <c r="M617" s="146">
        <v>156.80000000000001</v>
      </c>
      <c r="N617" s="146">
        <v>163.85</v>
      </c>
      <c r="O617" s="146">
        <v>177.95</v>
      </c>
      <c r="P617" s="292">
        <v>1.4125133101851853E-3</v>
      </c>
      <c r="Q617" s="202">
        <f>IF($P$5=1,DataSheet!G616,"")</f>
        <v>18</v>
      </c>
      <c r="R617" s="290">
        <f>IF($P$5=1,DataSheet!E616,"")</f>
        <v>192.55260000000001</v>
      </c>
    </row>
    <row r="618" spans="2:18">
      <c r="B618" s="202">
        <v>137</v>
      </c>
      <c r="C618" s="297">
        <v>7803.2389999999996</v>
      </c>
      <c r="D618" s="292">
        <v>2.2553055555555552E-2</v>
      </c>
      <c r="E618" s="202">
        <v>137</v>
      </c>
      <c r="F618" s="202">
        <v>137</v>
      </c>
      <c r="G618" s="202">
        <v>-4000</v>
      </c>
      <c r="H618" s="202">
        <v>-4000</v>
      </c>
      <c r="I618" s="202">
        <v>-4000</v>
      </c>
      <c r="J618" s="202">
        <v>-4000</v>
      </c>
      <c r="K618" s="146">
        <v>135.65</v>
      </c>
      <c r="L618" s="146">
        <v>142.69999999999999</v>
      </c>
      <c r="M618" s="146">
        <v>156.80000000000001</v>
      </c>
      <c r="N618" s="146">
        <v>163.85</v>
      </c>
      <c r="O618" s="146">
        <v>177.95</v>
      </c>
      <c r="P618" s="292">
        <v>1.416412037037037E-3</v>
      </c>
      <c r="Q618" s="202">
        <f>IF($P$5=1,DataSheet!G617,"")</f>
        <v>19</v>
      </c>
      <c r="R618" s="290">
        <f>IF($P$5=1,DataSheet!E617,"")</f>
        <v>190.96690000000001</v>
      </c>
    </row>
    <row r="619" spans="2:18">
      <c r="B619" s="202">
        <v>137</v>
      </c>
      <c r="C619" s="297">
        <v>7816.3469999999998</v>
      </c>
      <c r="D619" s="292">
        <v>2.2589953703703702E-2</v>
      </c>
      <c r="E619" s="202">
        <v>137</v>
      </c>
      <c r="F619" s="202">
        <v>137</v>
      </c>
      <c r="G619" s="202">
        <v>-4000</v>
      </c>
      <c r="H619" s="202">
        <v>-4000</v>
      </c>
      <c r="I619" s="202">
        <v>-4000</v>
      </c>
      <c r="J619" s="202">
        <v>-4000</v>
      </c>
      <c r="K619" s="146">
        <v>135.65</v>
      </c>
      <c r="L619" s="146">
        <v>142.69999999999999</v>
      </c>
      <c r="M619" s="146">
        <v>156.80000000000001</v>
      </c>
      <c r="N619" s="146">
        <v>163.85</v>
      </c>
      <c r="O619" s="146">
        <v>177.95</v>
      </c>
      <c r="P619" s="292">
        <v>1.4088854166666668E-3</v>
      </c>
      <c r="Q619" s="202">
        <f>IF($P$5=1,DataSheet!G618,"")</f>
        <v>19</v>
      </c>
      <c r="R619" s="290">
        <f>IF($P$5=1,DataSheet!E618,"")</f>
        <v>194.04390000000001</v>
      </c>
    </row>
    <row r="620" spans="2:18">
      <c r="B620" s="202">
        <v>136</v>
      </c>
      <c r="C620" s="297">
        <v>7829.4539999999997</v>
      </c>
      <c r="D620" s="292">
        <v>2.2627118055555558E-2</v>
      </c>
      <c r="E620" s="202">
        <v>136</v>
      </c>
      <c r="F620" s="202">
        <v>136</v>
      </c>
      <c r="G620" s="202">
        <v>-4000</v>
      </c>
      <c r="H620" s="202">
        <v>-4000</v>
      </c>
      <c r="I620" s="202">
        <v>-4000</v>
      </c>
      <c r="J620" s="202">
        <v>-4000</v>
      </c>
      <c r="K620" s="146">
        <v>135.65</v>
      </c>
      <c r="L620" s="146">
        <v>142.69999999999999</v>
      </c>
      <c r="M620" s="146">
        <v>156.80000000000001</v>
      </c>
      <c r="N620" s="146">
        <v>163.85</v>
      </c>
      <c r="O620" s="146">
        <v>177.95</v>
      </c>
      <c r="P620" s="292">
        <v>1.4134259259259258E-3</v>
      </c>
      <c r="Q620" s="202">
        <f>IF($P$5=1,DataSheet!G619,"")</f>
        <v>18</v>
      </c>
      <c r="R620" s="290">
        <f>IF($P$5=1,DataSheet!E619,"")</f>
        <v>192.1797</v>
      </c>
    </row>
    <row r="621" spans="2:18">
      <c r="B621" s="202">
        <v>136</v>
      </c>
      <c r="C621" s="297">
        <v>7842.89</v>
      </c>
      <c r="D621" s="292">
        <v>2.2665150462962965E-2</v>
      </c>
      <c r="E621" s="202">
        <v>136</v>
      </c>
      <c r="F621" s="202">
        <v>136</v>
      </c>
      <c r="G621" s="202">
        <v>-4000</v>
      </c>
      <c r="H621" s="202">
        <v>-4000</v>
      </c>
      <c r="I621" s="202">
        <v>-4000</v>
      </c>
      <c r="J621" s="202">
        <v>-4000</v>
      </c>
      <c r="K621" s="146">
        <v>135.65</v>
      </c>
      <c r="L621" s="146">
        <v>142.69999999999999</v>
      </c>
      <c r="M621" s="146">
        <v>156.80000000000001</v>
      </c>
      <c r="N621" s="146">
        <v>163.85</v>
      </c>
      <c r="O621" s="146">
        <v>177.95</v>
      </c>
      <c r="P621" s="292">
        <v>1.4181614583333333E-3</v>
      </c>
      <c r="Q621" s="202">
        <f>IF($P$5=1,DataSheet!G620,"")</f>
        <v>18</v>
      </c>
      <c r="R621" s="290">
        <f>IF($P$5=1,DataSheet!E620,"")</f>
        <v>190.261</v>
      </c>
    </row>
    <row r="622" spans="2:18">
      <c r="B622" s="202">
        <v>137</v>
      </c>
      <c r="C622" s="297">
        <v>7856.4759999999997</v>
      </c>
      <c r="D622" s="292">
        <v>2.2703460648148144E-2</v>
      </c>
      <c r="E622" s="202">
        <v>137</v>
      </c>
      <c r="F622" s="202">
        <v>137</v>
      </c>
      <c r="G622" s="202">
        <v>-4000</v>
      </c>
      <c r="H622" s="202">
        <v>-4000</v>
      </c>
      <c r="I622" s="202">
        <v>-4000</v>
      </c>
      <c r="J622" s="202">
        <v>-4000</v>
      </c>
      <c r="K622" s="146">
        <v>135.65</v>
      </c>
      <c r="L622" s="146">
        <v>142.69999999999999</v>
      </c>
      <c r="M622" s="146">
        <v>156.80000000000001</v>
      </c>
      <c r="N622" s="146">
        <v>163.85</v>
      </c>
      <c r="O622" s="146">
        <v>177.95</v>
      </c>
      <c r="P622" s="292">
        <v>1.4109143518518518E-3</v>
      </c>
      <c r="Q622" s="202">
        <f>IF($P$5=1,DataSheet!G621,"")</f>
        <v>18</v>
      </c>
      <c r="R622" s="290">
        <f>IF($P$5=1,DataSheet!E621,"")</f>
        <v>193.208</v>
      </c>
    </row>
    <row r="623" spans="2:18">
      <c r="B623" s="202">
        <v>137</v>
      </c>
      <c r="C623" s="297">
        <v>7869.9920000000002</v>
      </c>
      <c r="D623" s="292">
        <v>2.2741643518518515E-2</v>
      </c>
      <c r="E623" s="202">
        <v>137</v>
      </c>
      <c r="F623" s="202">
        <v>137</v>
      </c>
      <c r="G623" s="202">
        <v>-4000</v>
      </c>
      <c r="H623" s="202">
        <v>-4000</v>
      </c>
      <c r="I623" s="202">
        <v>-4000</v>
      </c>
      <c r="J623" s="202">
        <v>-4000</v>
      </c>
      <c r="K623" s="146">
        <v>135.65</v>
      </c>
      <c r="L623" s="146">
        <v>142.69999999999999</v>
      </c>
      <c r="M623" s="146">
        <v>156.80000000000001</v>
      </c>
      <c r="N623" s="146">
        <v>163.85</v>
      </c>
      <c r="O623" s="146">
        <v>177.95</v>
      </c>
      <c r="P623" s="292">
        <v>1.4137916666666667E-3</v>
      </c>
      <c r="Q623" s="202">
        <f>IF($P$5=1,DataSheet!G622,"")</f>
        <v>18</v>
      </c>
      <c r="R623" s="290">
        <f>IF($P$5=1,DataSheet!E622,"")</f>
        <v>192.03059999999999</v>
      </c>
    </row>
    <row r="624" spans="2:18">
      <c r="B624" s="202">
        <v>138</v>
      </c>
      <c r="C624" s="297">
        <v>7883.0469999999996</v>
      </c>
      <c r="D624" s="292">
        <v>2.2778611111111111E-2</v>
      </c>
      <c r="E624" s="202">
        <v>138</v>
      </c>
      <c r="F624" s="202">
        <v>138</v>
      </c>
      <c r="G624" s="202">
        <v>-4000</v>
      </c>
      <c r="H624" s="202">
        <v>-4000</v>
      </c>
      <c r="I624" s="202">
        <v>-4000</v>
      </c>
      <c r="J624" s="202">
        <v>-4000</v>
      </c>
      <c r="K624" s="146">
        <v>135.65</v>
      </c>
      <c r="L624" s="146">
        <v>142.69999999999999</v>
      </c>
      <c r="M624" s="146">
        <v>156.80000000000001</v>
      </c>
      <c r="N624" s="146">
        <v>163.85</v>
      </c>
      <c r="O624" s="146">
        <v>177.95</v>
      </c>
      <c r="P624" s="292">
        <v>1.4119403935185185E-3</v>
      </c>
      <c r="Q624" s="202">
        <f>IF($P$5=1,DataSheet!G623,"")</f>
        <v>19</v>
      </c>
      <c r="R624" s="290">
        <f>IF($P$5=1,DataSheet!E623,"")</f>
        <v>192.7869</v>
      </c>
    </row>
    <row r="625" spans="2:18">
      <c r="B625" s="202">
        <v>138</v>
      </c>
      <c r="C625" s="297">
        <v>7896.64</v>
      </c>
      <c r="D625" s="292">
        <v>2.2816875E-2</v>
      </c>
      <c r="E625" s="202">
        <v>138</v>
      </c>
      <c r="F625" s="202">
        <v>138</v>
      </c>
      <c r="G625" s="202">
        <v>-4000</v>
      </c>
      <c r="H625" s="202">
        <v>-4000</v>
      </c>
      <c r="I625" s="202">
        <v>-4000</v>
      </c>
      <c r="J625" s="202">
        <v>-4000</v>
      </c>
      <c r="K625" s="146">
        <v>135.65</v>
      </c>
      <c r="L625" s="146">
        <v>142.69999999999999</v>
      </c>
      <c r="M625" s="146">
        <v>156.80000000000001</v>
      </c>
      <c r="N625" s="146">
        <v>163.85</v>
      </c>
      <c r="O625" s="146">
        <v>177.95</v>
      </c>
      <c r="P625" s="292">
        <v>1.4112586805555558E-3</v>
      </c>
      <c r="Q625" s="202">
        <f>IF($P$5=1,DataSheet!G624,"")</f>
        <v>18</v>
      </c>
      <c r="R625" s="290">
        <f>IF($P$5=1,DataSheet!E624,"")</f>
        <v>193.06639999999999</v>
      </c>
    </row>
    <row r="626" spans="2:18">
      <c r="B626" s="202">
        <v>138</v>
      </c>
      <c r="C626" s="297">
        <v>7909.7709999999997</v>
      </c>
      <c r="D626" s="292">
        <v>2.2853923611111108E-2</v>
      </c>
      <c r="E626" s="202">
        <v>138</v>
      </c>
      <c r="F626" s="202">
        <v>138</v>
      </c>
      <c r="G626" s="202">
        <v>-4000</v>
      </c>
      <c r="H626" s="202">
        <v>-4000</v>
      </c>
      <c r="I626" s="202">
        <v>-4000</v>
      </c>
      <c r="J626" s="202">
        <v>-4000</v>
      </c>
      <c r="K626" s="146">
        <v>135.65</v>
      </c>
      <c r="L626" s="146">
        <v>142.69999999999999</v>
      </c>
      <c r="M626" s="146">
        <v>156.80000000000001</v>
      </c>
      <c r="N626" s="146">
        <v>163.85</v>
      </c>
      <c r="O626" s="146">
        <v>177.95</v>
      </c>
      <c r="P626" s="292">
        <v>1.4117146990740741E-3</v>
      </c>
      <c r="Q626" s="202">
        <f>IF($P$5=1,DataSheet!G625,"")</f>
        <v>19</v>
      </c>
      <c r="R626" s="290">
        <f>IF($P$5=1,DataSheet!E625,"")</f>
        <v>192.8794</v>
      </c>
    </row>
    <row r="627" spans="2:18">
      <c r="B627" s="202">
        <v>138</v>
      </c>
      <c r="C627" s="297">
        <v>7922.7380000000003</v>
      </c>
      <c r="D627" s="292">
        <v>2.2890821759259258E-2</v>
      </c>
      <c r="E627" s="202">
        <v>138</v>
      </c>
      <c r="F627" s="202">
        <v>138</v>
      </c>
      <c r="G627" s="202">
        <v>-4000</v>
      </c>
      <c r="H627" s="202">
        <v>-4000</v>
      </c>
      <c r="I627" s="202">
        <v>-4000</v>
      </c>
      <c r="J627" s="202">
        <v>-4000</v>
      </c>
      <c r="K627" s="146">
        <v>135.65</v>
      </c>
      <c r="L627" s="146">
        <v>142.69999999999999</v>
      </c>
      <c r="M627" s="146">
        <v>156.80000000000001</v>
      </c>
      <c r="N627" s="146">
        <v>163.85</v>
      </c>
      <c r="O627" s="146">
        <v>177.95</v>
      </c>
      <c r="P627" s="292">
        <v>1.4163321759259257E-3</v>
      </c>
      <c r="Q627" s="202">
        <f>IF($P$5=1,DataSheet!G626,"")</f>
        <v>18</v>
      </c>
      <c r="R627" s="290">
        <f>IF($P$5=1,DataSheet!E626,"")</f>
        <v>190.99930000000001</v>
      </c>
    </row>
    <row r="628" spans="2:18">
      <c r="B628" s="202">
        <v>137</v>
      </c>
      <c r="C628" s="297">
        <v>7935.9359999999997</v>
      </c>
      <c r="D628" s="292">
        <v>2.2927870370370373E-2</v>
      </c>
      <c r="E628" s="202">
        <v>137</v>
      </c>
      <c r="F628" s="202">
        <v>137</v>
      </c>
      <c r="G628" s="202">
        <v>-4000</v>
      </c>
      <c r="H628" s="202">
        <v>-4000</v>
      </c>
      <c r="I628" s="202">
        <v>-4000</v>
      </c>
      <c r="J628" s="202">
        <v>-4000</v>
      </c>
      <c r="K628" s="146">
        <v>135.65</v>
      </c>
      <c r="L628" s="146">
        <v>142.69999999999999</v>
      </c>
      <c r="M628" s="146">
        <v>156.80000000000001</v>
      </c>
      <c r="N628" s="146">
        <v>163.85</v>
      </c>
      <c r="O628" s="146">
        <v>177.95</v>
      </c>
      <c r="P628" s="292">
        <v>1.4051406249999999E-3</v>
      </c>
      <c r="Q628" s="202">
        <f>IF($P$5=1,DataSheet!G627,"")</f>
        <v>19</v>
      </c>
      <c r="R628" s="290">
        <f>IF($P$5=1,DataSheet!E627,"")</f>
        <v>195.5993</v>
      </c>
    </row>
    <row r="629" spans="2:18">
      <c r="B629" s="202">
        <v>137</v>
      </c>
      <c r="C629" s="297">
        <v>7948.7449999999999</v>
      </c>
      <c r="D629" s="292">
        <v>2.2963831018518521E-2</v>
      </c>
      <c r="E629" s="202">
        <v>137</v>
      </c>
      <c r="F629" s="202">
        <v>137</v>
      </c>
      <c r="G629" s="202">
        <v>-4000</v>
      </c>
      <c r="H629" s="202">
        <v>-4000</v>
      </c>
      <c r="I629" s="202">
        <v>-4000</v>
      </c>
      <c r="J629" s="202">
        <v>-4000</v>
      </c>
      <c r="K629" s="146">
        <v>135.65</v>
      </c>
      <c r="L629" s="146">
        <v>142.69999999999999</v>
      </c>
      <c r="M629" s="146">
        <v>156.80000000000001</v>
      </c>
      <c r="N629" s="146">
        <v>163.85</v>
      </c>
      <c r="O629" s="146">
        <v>177.95</v>
      </c>
      <c r="P629" s="292">
        <v>1.4022771990740738E-3</v>
      </c>
      <c r="Q629" s="202">
        <f>IF($P$5=1,DataSheet!G628,"")</f>
        <v>19</v>
      </c>
      <c r="R629" s="290">
        <f>IF($P$5=1,DataSheet!E628,"")</f>
        <v>196.80009999999999</v>
      </c>
    </row>
    <row r="630" spans="2:18">
      <c r="B630" s="202">
        <v>136</v>
      </c>
      <c r="C630" s="297">
        <v>7961.95</v>
      </c>
      <c r="D630" s="292">
        <v>2.3000914351851851E-2</v>
      </c>
      <c r="E630" s="202">
        <v>136</v>
      </c>
      <c r="F630" s="202">
        <v>136</v>
      </c>
      <c r="G630" s="202">
        <v>-4000</v>
      </c>
      <c r="H630" s="202">
        <v>-4000</v>
      </c>
      <c r="I630" s="202">
        <v>-4000</v>
      </c>
      <c r="J630" s="202">
        <v>-4000</v>
      </c>
      <c r="K630" s="146">
        <v>135.65</v>
      </c>
      <c r="L630" s="146">
        <v>142.69999999999999</v>
      </c>
      <c r="M630" s="146">
        <v>156.80000000000001</v>
      </c>
      <c r="N630" s="146">
        <v>163.85</v>
      </c>
      <c r="O630" s="146">
        <v>177.95</v>
      </c>
      <c r="P630" s="292">
        <v>1.4063958333333333E-3</v>
      </c>
      <c r="Q630" s="202">
        <f>IF($P$5=1,DataSheet!G629,"")</f>
        <v>19</v>
      </c>
      <c r="R630" s="290">
        <f>IF($P$5=1,DataSheet!E629,"")</f>
        <v>195.07599999999999</v>
      </c>
    </row>
    <row r="631" spans="2:18">
      <c r="B631" s="202">
        <v>136</v>
      </c>
      <c r="C631" s="297">
        <v>7975</v>
      </c>
      <c r="D631" s="292">
        <v>2.3037812500000001E-2</v>
      </c>
      <c r="E631" s="202">
        <v>136</v>
      </c>
      <c r="F631" s="202">
        <v>136</v>
      </c>
      <c r="G631" s="202">
        <v>-4000</v>
      </c>
      <c r="H631" s="202">
        <v>-4000</v>
      </c>
      <c r="I631" s="202">
        <v>-4000</v>
      </c>
      <c r="J631" s="202">
        <v>-4000</v>
      </c>
      <c r="K631" s="146">
        <v>135.65</v>
      </c>
      <c r="L631" s="146">
        <v>142.69999999999999</v>
      </c>
      <c r="M631" s="146">
        <v>156.80000000000001</v>
      </c>
      <c r="N631" s="146">
        <v>163.85</v>
      </c>
      <c r="O631" s="146">
        <v>177.95</v>
      </c>
      <c r="P631" s="292">
        <v>1.4138524305555556E-3</v>
      </c>
      <c r="Q631" s="202">
        <f>IF($P$5=1,DataSheet!G630,"")</f>
        <v>19</v>
      </c>
      <c r="R631" s="290">
        <f>IF($P$5=1,DataSheet!E630,"")</f>
        <v>192.00579999999999</v>
      </c>
    </row>
    <row r="632" spans="2:18">
      <c r="B632" s="202">
        <v>136</v>
      </c>
      <c r="C632" s="297">
        <v>7988.1279999999997</v>
      </c>
      <c r="D632" s="292">
        <v>2.307488425925926E-2</v>
      </c>
      <c r="E632" s="202">
        <v>136</v>
      </c>
      <c r="F632" s="202">
        <v>136</v>
      </c>
      <c r="G632" s="202">
        <v>-4000</v>
      </c>
      <c r="H632" s="202">
        <v>-4000</v>
      </c>
      <c r="I632" s="202">
        <v>-4000</v>
      </c>
      <c r="J632" s="202">
        <v>-4000</v>
      </c>
      <c r="K632" s="146">
        <v>135.65</v>
      </c>
      <c r="L632" s="146">
        <v>142.69999999999999</v>
      </c>
      <c r="M632" s="146">
        <v>156.80000000000001</v>
      </c>
      <c r="N632" s="146">
        <v>163.85</v>
      </c>
      <c r="O632" s="146">
        <v>177.95</v>
      </c>
      <c r="P632" s="292">
        <v>1.4144837962962963E-3</v>
      </c>
      <c r="Q632" s="202">
        <f>IF($P$5=1,DataSheet!G631,"")</f>
        <v>19</v>
      </c>
      <c r="R632" s="290">
        <f>IF($P$5=1,DataSheet!E631,"")</f>
        <v>191.74879999999999</v>
      </c>
    </row>
    <row r="633" spans="2:18">
      <c r="B633" s="202">
        <v>136</v>
      </c>
      <c r="C633" s="297">
        <v>8001.2550000000001</v>
      </c>
      <c r="D633" s="292">
        <v>2.311201388888889E-2</v>
      </c>
      <c r="E633" s="202">
        <v>136</v>
      </c>
      <c r="F633" s="202">
        <v>136</v>
      </c>
      <c r="G633" s="202">
        <v>-4000</v>
      </c>
      <c r="H633" s="202">
        <v>-4000</v>
      </c>
      <c r="I633" s="202">
        <v>-4000</v>
      </c>
      <c r="J633" s="202">
        <v>-4000</v>
      </c>
      <c r="K633" s="146">
        <v>135.65</v>
      </c>
      <c r="L633" s="146">
        <v>142.69999999999999</v>
      </c>
      <c r="M633" s="146">
        <v>156.80000000000001</v>
      </c>
      <c r="N633" s="146">
        <v>163.85</v>
      </c>
      <c r="O633" s="146">
        <v>177.95</v>
      </c>
      <c r="P633" s="292">
        <v>1.4139288194444444E-3</v>
      </c>
      <c r="Q633" s="202">
        <f>IF($P$5=1,DataSheet!G632,"")</f>
        <v>19</v>
      </c>
      <c r="R633" s="290">
        <f>IF($P$5=1,DataSheet!E632,"")</f>
        <v>191.97470000000001</v>
      </c>
    </row>
    <row r="634" spans="2:18">
      <c r="B634" s="202">
        <v>135</v>
      </c>
      <c r="C634" s="297">
        <v>8014.232</v>
      </c>
      <c r="D634" s="292">
        <v>2.3149016203703705E-2</v>
      </c>
      <c r="E634" s="202">
        <v>135</v>
      </c>
      <c r="F634" s="202">
        <v>-4000</v>
      </c>
      <c r="G634" s="202">
        <v>-4000</v>
      </c>
      <c r="H634" s="202">
        <v>-4000</v>
      </c>
      <c r="I634" s="202">
        <v>-4000</v>
      </c>
      <c r="J634" s="202">
        <v>-4000</v>
      </c>
      <c r="K634" s="146">
        <v>135.65</v>
      </c>
      <c r="L634" s="146">
        <v>142.69999999999999</v>
      </c>
      <c r="M634" s="146">
        <v>156.80000000000001</v>
      </c>
      <c r="N634" s="146">
        <v>163.85</v>
      </c>
      <c r="O634" s="146">
        <v>177.95</v>
      </c>
      <c r="P634" s="292">
        <v>1.420519675925926E-3</v>
      </c>
      <c r="Q634" s="202">
        <f>IF($P$5=1,DataSheet!G633,"")</f>
        <v>18</v>
      </c>
      <c r="R634" s="290">
        <f>IF($P$5=1,DataSheet!E633,"")</f>
        <v>189.31489999999999</v>
      </c>
    </row>
    <row r="635" spans="2:18">
      <c r="B635" s="202">
        <v>136</v>
      </c>
      <c r="C635" s="297">
        <v>8027.3710000000001</v>
      </c>
      <c r="D635" s="292">
        <v>2.3186018518518519E-2</v>
      </c>
      <c r="E635" s="202">
        <v>136</v>
      </c>
      <c r="F635" s="202">
        <v>136</v>
      </c>
      <c r="G635" s="202">
        <v>-4000</v>
      </c>
      <c r="H635" s="202">
        <v>-4000</v>
      </c>
      <c r="I635" s="202">
        <v>-4000</v>
      </c>
      <c r="J635" s="202">
        <v>-4000</v>
      </c>
      <c r="K635" s="146">
        <v>135.65</v>
      </c>
      <c r="L635" s="146">
        <v>142.69999999999999</v>
      </c>
      <c r="M635" s="146">
        <v>156.80000000000001</v>
      </c>
      <c r="N635" s="146">
        <v>163.85</v>
      </c>
      <c r="O635" s="146">
        <v>177.95</v>
      </c>
      <c r="P635" s="292">
        <v>1.4099791666666668E-3</v>
      </c>
      <c r="Q635" s="202">
        <f>IF($P$5=1,DataSheet!G634,"")</f>
        <v>19</v>
      </c>
      <c r="R635" s="290">
        <f>IF($P$5=1,DataSheet!E634,"")</f>
        <v>193.5925</v>
      </c>
    </row>
    <row r="636" spans="2:18">
      <c r="B636" s="202">
        <v>136</v>
      </c>
      <c r="C636" s="297">
        <v>8040.576</v>
      </c>
      <c r="D636" s="292">
        <v>2.3223101851851849E-2</v>
      </c>
      <c r="E636" s="202">
        <v>136</v>
      </c>
      <c r="F636" s="202">
        <v>136</v>
      </c>
      <c r="G636" s="202">
        <v>-4000</v>
      </c>
      <c r="H636" s="202">
        <v>-4000</v>
      </c>
      <c r="I636" s="202">
        <v>-4000</v>
      </c>
      <c r="J636" s="202">
        <v>-4000</v>
      </c>
      <c r="K636" s="146">
        <v>135.65</v>
      </c>
      <c r="L636" s="146">
        <v>142.69999999999999</v>
      </c>
      <c r="M636" s="146">
        <v>156.80000000000001</v>
      </c>
      <c r="N636" s="146">
        <v>163.85</v>
      </c>
      <c r="O636" s="146">
        <v>177.95</v>
      </c>
      <c r="P636" s="292">
        <v>1.4041082175925926E-3</v>
      </c>
      <c r="Q636" s="202">
        <f>IF($P$5=1,DataSheet!G635,"")</f>
        <v>19</v>
      </c>
      <c r="R636" s="290">
        <f>IF($P$5=1,DataSheet!E635,"")</f>
        <v>196.03100000000001</v>
      </c>
    </row>
    <row r="637" spans="2:18">
      <c r="B637" s="202">
        <v>136</v>
      </c>
      <c r="C637" s="297">
        <v>8054.1639999999998</v>
      </c>
      <c r="D637" s="292">
        <v>2.3261261574074075E-2</v>
      </c>
      <c r="E637" s="202">
        <v>136</v>
      </c>
      <c r="F637" s="202">
        <v>136</v>
      </c>
      <c r="G637" s="202">
        <v>-4000</v>
      </c>
      <c r="H637" s="202">
        <v>-4000</v>
      </c>
      <c r="I637" s="202">
        <v>-4000</v>
      </c>
      <c r="J637" s="202">
        <v>-4000</v>
      </c>
      <c r="K637" s="146">
        <v>135.65</v>
      </c>
      <c r="L637" s="146">
        <v>142.69999999999999</v>
      </c>
      <c r="M637" s="146">
        <v>156.80000000000001</v>
      </c>
      <c r="N637" s="146">
        <v>163.85</v>
      </c>
      <c r="O637" s="146">
        <v>177.95</v>
      </c>
      <c r="P637" s="292">
        <v>1.4103559027777775E-3</v>
      </c>
      <c r="Q637" s="202">
        <f>IF($P$5=1,DataSheet!G636,"")</f>
        <v>19</v>
      </c>
      <c r="R637" s="290">
        <f>IF($P$5=1,DataSheet!E636,"")</f>
        <v>193.4374</v>
      </c>
    </row>
    <row r="638" spans="2:18">
      <c r="B638" s="202">
        <v>137</v>
      </c>
      <c r="C638" s="297">
        <v>8067.2860000000001</v>
      </c>
      <c r="D638" s="292">
        <v>2.3298344907407408E-2</v>
      </c>
      <c r="E638" s="202">
        <v>137</v>
      </c>
      <c r="F638" s="202">
        <v>137</v>
      </c>
      <c r="G638" s="202">
        <v>-4000</v>
      </c>
      <c r="H638" s="202">
        <v>-4000</v>
      </c>
      <c r="I638" s="202">
        <v>-4000</v>
      </c>
      <c r="J638" s="202">
        <v>-4000</v>
      </c>
      <c r="K638" s="146">
        <v>135.65</v>
      </c>
      <c r="L638" s="146">
        <v>142.69999999999999</v>
      </c>
      <c r="M638" s="146">
        <v>156.80000000000001</v>
      </c>
      <c r="N638" s="146">
        <v>163.85</v>
      </c>
      <c r="O638" s="146">
        <v>177.95</v>
      </c>
      <c r="P638" s="292">
        <v>1.4078599537037035E-3</v>
      </c>
      <c r="Q638" s="202">
        <f>IF($P$5=1,DataSheet!G637,"")</f>
        <v>18</v>
      </c>
      <c r="R638" s="290">
        <f>IF($P$5=1,DataSheet!E637,"")</f>
        <v>194.4682</v>
      </c>
    </row>
    <row r="639" spans="2:18">
      <c r="B639" s="202">
        <v>137</v>
      </c>
      <c r="C639" s="297">
        <v>8080.8090000000002</v>
      </c>
      <c r="D639" s="292">
        <v>2.333644675925926E-2</v>
      </c>
      <c r="E639" s="202">
        <v>137</v>
      </c>
      <c r="F639" s="202">
        <v>137</v>
      </c>
      <c r="G639" s="202">
        <v>-4000</v>
      </c>
      <c r="H639" s="202">
        <v>-4000</v>
      </c>
      <c r="I639" s="202">
        <v>-4000</v>
      </c>
      <c r="J639" s="202">
        <v>-4000</v>
      </c>
      <c r="K639" s="146">
        <v>135.65</v>
      </c>
      <c r="L639" s="146">
        <v>142.69999999999999</v>
      </c>
      <c r="M639" s="146">
        <v>156.80000000000001</v>
      </c>
      <c r="N639" s="146">
        <v>163.85</v>
      </c>
      <c r="O639" s="146">
        <v>177.95</v>
      </c>
      <c r="P639" s="292">
        <v>1.4109369212962962E-3</v>
      </c>
      <c r="Q639" s="202">
        <f>IF($P$5=1,DataSheet!G638,"")</f>
        <v>18</v>
      </c>
      <c r="R639" s="290">
        <f>IF($P$5=1,DataSheet!E638,"")</f>
        <v>193.1985</v>
      </c>
    </row>
    <row r="640" spans="2:18">
      <c r="B640" s="202">
        <v>136</v>
      </c>
      <c r="C640" s="297">
        <v>8093.6210000000001</v>
      </c>
      <c r="D640" s="292">
        <v>2.3372314814814818E-2</v>
      </c>
      <c r="E640" s="202">
        <v>136</v>
      </c>
      <c r="F640" s="202">
        <v>136</v>
      </c>
      <c r="G640" s="202">
        <v>-4000</v>
      </c>
      <c r="H640" s="202">
        <v>-4000</v>
      </c>
      <c r="I640" s="202">
        <v>-4000</v>
      </c>
      <c r="J640" s="202">
        <v>-4000</v>
      </c>
      <c r="K640" s="146">
        <v>135.65</v>
      </c>
      <c r="L640" s="146">
        <v>142.69999999999999</v>
      </c>
      <c r="M640" s="146">
        <v>156.80000000000001</v>
      </c>
      <c r="N640" s="146">
        <v>163.85</v>
      </c>
      <c r="O640" s="146">
        <v>177.95</v>
      </c>
      <c r="P640" s="292">
        <v>1.4008350694444446E-3</v>
      </c>
      <c r="Q640" s="202">
        <f>IF($P$5=1,DataSheet!G639,"")</f>
        <v>19</v>
      </c>
      <c r="R640" s="290">
        <f>IF($P$5=1,DataSheet!E639,"")</f>
        <v>197.40860000000001</v>
      </c>
    </row>
    <row r="641" spans="2:18">
      <c r="B641" s="202">
        <v>136</v>
      </c>
      <c r="C641" s="297">
        <v>8105.973</v>
      </c>
      <c r="D641" s="292">
        <v>2.3407025462962961E-2</v>
      </c>
      <c r="E641" s="202">
        <v>136</v>
      </c>
      <c r="F641" s="202">
        <v>136</v>
      </c>
      <c r="G641" s="202">
        <v>-4000</v>
      </c>
      <c r="H641" s="202">
        <v>-4000</v>
      </c>
      <c r="I641" s="202">
        <v>-4000</v>
      </c>
      <c r="J641" s="202">
        <v>-4000</v>
      </c>
      <c r="K641" s="146">
        <v>135.65</v>
      </c>
      <c r="L641" s="146">
        <v>142.69999999999999</v>
      </c>
      <c r="M641" s="146">
        <v>156.80000000000001</v>
      </c>
      <c r="N641" s="146">
        <v>163.85</v>
      </c>
      <c r="O641" s="146">
        <v>177.95</v>
      </c>
      <c r="P641" s="292">
        <v>1.4001371527777777E-3</v>
      </c>
      <c r="Q641" s="202">
        <f>IF($P$5=1,DataSheet!G640,"")</f>
        <v>20</v>
      </c>
      <c r="R641" s="290">
        <f>IF($P$5=1,DataSheet!E640,"")</f>
        <v>197.7037</v>
      </c>
    </row>
    <row r="642" spans="2:18">
      <c r="B642" s="202">
        <v>136</v>
      </c>
      <c r="C642" s="297">
        <v>8118.5050000000001</v>
      </c>
      <c r="D642" s="292">
        <v>2.3441782407407408E-2</v>
      </c>
      <c r="E642" s="202">
        <v>136</v>
      </c>
      <c r="F642" s="202">
        <v>136</v>
      </c>
      <c r="G642" s="202">
        <v>-4000</v>
      </c>
      <c r="H642" s="202">
        <v>-4000</v>
      </c>
      <c r="I642" s="202">
        <v>-4000</v>
      </c>
      <c r="J642" s="202">
        <v>-4000</v>
      </c>
      <c r="K642" s="146">
        <v>135.65</v>
      </c>
      <c r="L642" s="146">
        <v>142.69999999999999</v>
      </c>
      <c r="M642" s="146">
        <v>156.80000000000001</v>
      </c>
      <c r="N642" s="146">
        <v>163.85</v>
      </c>
      <c r="O642" s="146">
        <v>177.95</v>
      </c>
      <c r="P642" s="292">
        <v>1.3905810185185184E-3</v>
      </c>
      <c r="Q642" s="202">
        <f>IF($P$5=1,DataSheet!G641,"")</f>
        <v>20</v>
      </c>
      <c r="R642" s="290">
        <f>IF($P$5=1,DataSheet!E641,"")</f>
        <v>201.80770000000001</v>
      </c>
    </row>
    <row r="643" spans="2:18">
      <c r="B643" s="202">
        <v>136</v>
      </c>
      <c r="C643" s="297">
        <v>8131.03</v>
      </c>
      <c r="D643" s="292">
        <v>2.3476539351851847E-2</v>
      </c>
      <c r="E643" s="202">
        <v>136</v>
      </c>
      <c r="F643" s="202">
        <v>136</v>
      </c>
      <c r="G643" s="202">
        <v>-4000</v>
      </c>
      <c r="H643" s="202">
        <v>-4000</v>
      </c>
      <c r="I643" s="202">
        <v>-4000</v>
      </c>
      <c r="J643" s="202">
        <v>-4000</v>
      </c>
      <c r="K643" s="146">
        <v>135.65</v>
      </c>
      <c r="L643" s="146">
        <v>142.69999999999999</v>
      </c>
      <c r="M643" s="146">
        <v>156.80000000000001</v>
      </c>
      <c r="N643" s="146">
        <v>163.85</v>
      </c>
      <c r="O643" s="146">
        <v>177.95</v>
      </c>
      <c r="P643" s="292">
        <v>1.3887471064814817E-3</v>
      </c>
      <c r="Q643" s="202">
        <f>IF($P$5=1,DataSheet!G642,"")</f>
        <v>20</v>
      </c>
      <c r="R643" s="290">
        <f>IF($P$5=1,DataSheet!E642,"")</f>
        <v>202.60849999999999</v>
      </c>
    </row>
    <row r="644" spans="2:18">
      <c r="B644" s="202">
        <v>136</v>
      </c>
      <c r="C644" s="297">
        <v>8143.8639999999996</v>
      </c>
      <c r="D644" s="292">
        <v>2.3512314814814816E-2</v>
      </c>
      <c r="E644" s="202">
        <v>136</v>
      </c>
      <c r="F644" s="202">
        <v>136</v>
      </c>
      <c r="G644" s="202">
        <v>-4000</v>
      </c>
      <c r="H644" s="202">
        <v>-4000</v>
      </c>
      <c r="I644" s="202">
        <v>-4000</v>
      </c>
      <c r="J644" s="202">
        <v>-4000</v>
      </c>
      <c r="K644" s="146">
        <v>135.65</v>
      </c>
      <c r="L644" s="146">
        <v>142.69999999999999</v>
      </c>
      <c r="M644" s="146">
        <v>156.80000000000001</v>
      </c>
      <c r="N644" s="146">
        <v>163.85</v>
      </c>
      <c r="O644" s="146">
        <v>177.95</v>
      </c>
      <c r="P644" s="292">
        <v>1.3937881944444442E-3</v>
      </c>
      <c r="Q644" s="202">
        <f>IF($P$5=1,DataSheet!G643,"")</f>
        <v>19</v>
      </c>
      <c r="R644" s="290">
        <f>IF($P$5=1,DataSheet!E643,"")</f>
        <v>200.4178</v>
      </c>
    </row>
    <row r="645" spans="2:18">
      <c r="B645" s="202">
        <v>136</v>
      </c>
      <c r="C645" s="297">
        <v>8156.3050000000003</v>
      </c>
      <c r="D645" s="292">
        <v>2.3547106481481481E-2</v>
      </c>
      <c r="E645" s="202">
        <v>136</v>
      </c>
      <c r="F645" s="202">
        <v>136</v>
      </c>
      <c r="G645" s="202">
        <v>-4000</v>
      </c>
      <c r="H645" s="202">
        <v>-4000</v>
      </c>
      <c r="I645" s="202">
        <v>-4000</v>
      </c>
      <c r="J645" s="202">
        <v>-4000</v>
      </c>
      <c r="K645" s="146">
        <v>135.65</v>
      </c>
      <c r="L645" s="146">
        <v>142.69999999999999</v>
      </c>
      <c r="M645" s="146">
        <v>156.80000000000001</v>
      </c>
      <c r="N645" s="146">
        <v>163.85</v>
      </c>
      <c r="O645" s="146">
        <v>177.95</v>
      </c>
      <c r="P645" s="292">
        <v>1.3918541666666665E-3</v>
      </c>
      <c r="Q645" s="202">
        <f>IF($P$5=1,DataSheet!G644,"")</f>
        <v>19</v>
      </c>
      <c r="R645" s="290">
        <f>IF($P$5=1,DataSheet!E644,"")</f>
        <v>201.25460000000001</v>
      </c>
    </row>
    <row r="646" spans="2:18">
      <c r="B646" s="202">
        <v>136</v>
      </c>
      <c r="C646" s="297">
        <v>8169.1329999999998</v>
      </c>
      <c r="D646" s="292">
        <v>2.3582916666666665E-2</v>
      </c>
      <c r="E646" s="202">
        <v>136</v>
      </c>
      <c r="F646" s="202">
        <v>136</v>
      </c>
      <c r="G646" s="202">
        <v>-4000</v>
      </c>
      <c r="H646" s="202">
        <v>-4000</v>
      </c>
      <c r="I646" s="202">
        <v>-4000</v>
      </c>
      <c r="J646" s="202">
        <v>-4000</v>
      </c>
      <c r="K646" s="146">
        <v>135.65</v>
      </c>
      <c r="L646" s="146">
        <v>142.69999999999999</v>
      </c>
      <c r="M646" s="146">
        <v>156.80000000000001</v>
      </c>
      <c r="N646" s="146">
        <v>163.85</v>
      </c>
      <c r="O646" s="146">
        <v>177.95</v>
      </c>
      <c r="P646" s="292">
        <v>1.3960318287037038E-3</v>
      </c>
      <c r="Q646" s="202">
        <f>IF($P$5=1,DataSheet!G645,"")</f>
        <v>19</v>
      </c>
      <c r="R646" s="290">
        <f>IF($P$5=1,DataSheet!E645,"")</f>
        <v>199.45310000000001</v>
      </c>
    </row>
    <row r="647" spans="2:18">
      <c r="B647" s="202">
        <v>136</v>
      </c>
      <c r="C647" s="297">
        <v>8181.9489999999996</v>
      </c>
      <c r="D647" s="292">
        <v>2.3618831018518516E-2</v>
      </c>
      <c r="E647" s="202">
        <v>136</v>
      </c>
      <c r="F647" s="202">
        <v>136</v>
      </c>
      <c r="G647" s="202">
        <v>-4000</v>
      </c>
      <c r="H647" s="202">
        <v>-4000</v>
      </c>
      <c r="I647" s="202">
        <v>-4000</v>
      </c>
      <c r="J647" s="202">
        <v>-4000</v>
      </c>
      <c r="K647" s="146">
        <v>135.65</v>
      </c>
      <c r="L647" s="146">
        <v>142.69999999999999</v>
      </c>
      <c r="M647" s="146">
        <v>156.80000000000001</v>
      </c>
      <c r="N647" s="146">
        <v>163.85</v>
      </c>
      <c r="O647" s="146">
        <v>177.95</v>
      </c>
      <c r="P647" s="292">
        <v>1.404755787037037E-3</v>
      </c>
      <c r="Q647" s="202">
        <f>IF($P$5=1,DataSheet!G646,"")</f>
        <v>20</v>
      </c>
      <c r="R647" s="290">
        <f>IF($P$5=1,DataSheet!E646,"")</f>
        <v>195.76009999999999</v>
      </c>
    </row>
    <row r="648" spans="2:18">
      <c r="B648" s="202">
        <v>136</v>
      </c>
      <c r="C648" s="297">
        <v>8194.6759999999995</v>
      </c>
      <c r="D648" s="292">
        <v>2.365467592592593E-2</v>
      </c>
      <c r="E648" s="202">
        <v>136</v>
      </c>
      <c r="F648" s="202">
        <v>136</v>
      </c>
      <c r="G648" s="202">
        <v>-4000</v>
      </c>
      <c r="H648" s="202">
        <v>-4000</v>
      </c>
      <c r="I648" s="202">
        <v>-4000</v>
      </c>
      <c r="J648" s="202">
        <v>-4000</v>
      </c>
      <c r="K648" s="146">
        <v>135.65</v>
      </c>
      <c r="L648" s="146">
        <v>142.69999999999999</v>
      </c>
      <c r="M648" s="146">
        <v>156.80000000000001</v>
      </c>
      <c r="N648" s="146">
        <v>163.85</v>
      </c>
      <c r="O648" s="146">
        <v>177.95</v>
      </c>
      <c r="P648" s="292">
        <v>1.4057118055555557E-3</v>
      </c>
      <c r="Q648" s="202">
        <f>IF($P$5=1,DataSheet!G647,"")</f>
        <v>19</v>
      </c>
      <c r="R648" s="290">
        <f>IF($P$5=1,DataSheet!E647,"")</f>
        <v>195.36089999999999</v>
      </c>
    </row>
    <row r="649" spans="2:18">
      <c r="B649" s="202">
        <v>137</v>
      </c>
      <c r="C649" s="297">
        <v>8207.8860000000004</v>
      </c>
      <c r="D649" s="292">
        <v>2.3691655092592592E-2</v>
      </c>
      <c r="E649" s="202">
        <v>137</v>
      </c>
      <c r="F649" s="202">
        <v>137</v>
      </c>
      <c r="G649" s="202">
        <v>-4000</v>
      </c>
      <c r="H649" s="202">
        <v>-4000</v>
      </c>
      <c r="I649" s="202">
        <v>-4000</v>
      </c>
      <c r="J649" s="202">
        <v>-4000</v>
      </c>
      <c r="K649" s="146">
        <v>135.65</v>
      </c>
      <c r="L649" s="146">
        <v>142.69999999999999</v>
      </c>
      <c r="M649" s="146">
        <v>156.80000000000001</v>
      </c>
      <c r="N649" s="146">
        <v>163.85</v>
      </c>
      <c r="O649" s="146">
        <v>177.95</v>
      </c>
      <c r="P649" s="292">
        <v>1.4034033564814816E-3</v>
      </c>
      <c r="Q649" s="202">
        <f>IF($P$5=1,DataSheet!G648,"")</f>
        <v>19</v>
      </c>
      <c r="R649" s="290">
        <f>IF($P$5=1,DataSheet!E648,"")</f>
        <v>196.32660000000001</v>
      </c>
    </row>
    <row r="650" spans="2:18">
      <c r="B650" s="202">
        <v>137</v>
      </c>
      <c r="C650" s="297">
        <v>8220.7240000000002</v>
      </c>
      <c r="D650" s="292">
        <v>2.3727650462962963E-2</v>
      </c>
      <c r="E650" s="202">
        <v>137</v>
      </c>
      <c r="F650" s="202">
        <v>137</v>
      </c>
      <c r="G650" s="202">
        <v>-4000</v>
      </c>
      <c r="H650" s="202">
        <v>-4000</v>
      </c>
      <c r="I650" s="202">
        <v>-4000</v>
      </c>
      <c r="J650" s="202">
        <v>-4000</v>
      </c>
      <c r="K650" s="146">
        <v>135.65</v>
      </c>
      <c r="L650" s="146">
        <v>142.69999999999999</v>
      </c>
      <c r="M650" s="146">
        <v>156.80000000000001</v>
      </c>
      <c r="N650" s="146">
        <v>163.85</v>
      </c>
      <c r="O650" s="146">
        <v>177.95</v>
      </c>
      <c r="P650" s="292">
        <v>1.3982592592592595E-3</v>
      </c>
      <c r="Q650" s="202">
        <f>IF($P$5=1,DataSheet!G649,"")</f>
        <v>19</v>
      </c>
      <c r="R650" s="290">
        <f>IF($P$5=1,DataSheet!E649,"")</f>
        <v>198.50139999999999</v>
      </c>
    </row>
    <row r="651" spans="2:18">
      <c r="B651" s="202">
        <v>138</v>
      </c>
      <c r="C651" s="297">
        <v>8233.9310000000005</v>
      </c>
      <c r="D651" s="292">
        <v>2.3764594907407403E-2</v>
      </c>
      <c r="E651" s="202">
        <v>138</v>
      </c>
      <c r="F651" s="202">
        <v>138</v>
      </c>
      <c r="G651" s="202">
        <v>-4000</v>
      </c>
      <c r="H651" s="202">
        <v>-4000</v>
      </c>
      <c r="I651" s="202">
        <v>-4000</v>
      </c>
      <c r="J651" s="202">
        <v>-4000</v>
      </c>
      <c r="K651" s="146">
        <v>135.65</v>
      </c>
      <c r="L651" s="146">
        <v>142.69999999999999</v>
      </c>
      <c r="M651" s="146">
        <v>156.80000000000001</v>
      </c>
      <c r="N651" s="146">
        <v>163.85</v>
      </c>
      <c r="O651" s="146">
        <v>177.95</v>
      </c>
      <c r="P651" s="292">
        <v>1.4005376157407406E-3</v>
      </c>
      <c r="Q651" s="202">
        <f>IF($P$5=1,DataSheet!G650,"")</f>
        <v>19</v>
      </c>
      <c r="R651" s="290">
        <f>IF($P$5=1,DataSheet!E650,"")</f>
        <v>197.5343</v>
      </c>
    </row>
    <row r="652" spans="2:18">
      <c r="B652" s="202">
        <v>139</v>
      </c>
      <c r="C652" s="297">
        <v>8246.3760000000002</v>
      </c>
      <c r="D652" s="292">
        <v>2.3799386574074072E-2</v>
      </c>
      <c r="E652" s="202">
        <v>139</v>
      </c>
      <c r="F652" s="202">
        <v>139</v>
      </c>
      <c r="G652" s="202">
        <v>-4000</v>
      </c>
      <c r="H652" s="202">
        <v>-4000</v>
      </c>
      <c r="I652" s="202">
        <v>-4000</v>
      </c>
      <c r="J652" s="202">
        <v>-4000</v>
      </c>
      <c r="K652" s="146">
        <v>135.65</v>
      </c>
      <c r="L652" s="146">
        <v>142.69999999999999</v>
      </c>
      <c r="M652" s="146">
        <v>156.80000000000001</v>
      </c>
      <c r="N652" s="146">
        <v>163.85</v>
      </c>
      <c r="O652" s="146">
        <v>177.95</v>
      </c>
      <c r="P652" s="292">
        <v>1.3966909722222221E-3</v>
      </c>
      <c r="Q652" s="202">
        <f>IF($P$5=1,DataSheet!G651,"")</f>
        <v>20</v>
      </c>
      <c r="R652" s="290">
        <f>IF($P$5=1,DataSheet!E651,"")</f>
        <v>199.17089999999999</v>
      </c>
    </row>
    <row r="653" spans="2:18">
      <c r="B653" s="202">
        <v>139</v>
      </c>
      <c r="C653" s="297">
        <v>8259.0570000000007</v>
      </c>
      <c r="D653" s="292">
        <v>2.3835173611111111E-2</v>
      </c>
      <c r="E653" s="202">
        <v>139</v>
      </c>
      <c r="F653" s="202">
        <v>139</v>
      </c>
      <c r="G653" s="202">
        <v>-4000</v>
      </c>
      <c r="H653" s="202">
        <v>-4000</v>
      </c>
      <c r="I653" s="202">
        <v>-4000</v>
      </c>
      <c r="J653" s="202">
        <v>-4000</v>
      </c>
      <c r="K653" s="146">
        <v>135.65</v>
      </c>
      <c r="L653" s="146">
        <v>142.69999999999999</v>
      </c>
      <c r="M653" s="146">
        <v>156.80000000000001</v>
      </c>
      <c r="N653" s="146">
        <v>163.85</v>
      </c>
      <c r="O653" s="146">
        <v>177.95</v>
      </c>
      <c r="P653" s="292">
        <v>1.409715277777778E-3</v>
      </c>
      <c r="Q653" s="202">
        <f>IF($P$5=1,DataSheet!G652,"")</f>
        <v>19</v>
      </c>
      <c r="R653" s="290">
        <f>IF($P$5=1,DataSheet!E652,"")</f>
        <v>193.7013</v>
      </c>
    </row>
    <row r="654" spans="2:18">
      <c r="B654" s="202">
        <v>139</v>
      </c>
      <c r="C654" s="297">
        <v>8271.8179999999993</v>
      </c>
      <c r="D654" s="292">
        <v>2.3870995370370376E-2</v>
      </c>
      <c r="E654" s="202">
        <v>139</v>
      </c>
      <c r="F654" s="202">
        <v>139</v>
      </c>
      <c r="G654" s="202">
        <v>-4000</v>
      </c>
      <c r="H654" s="202">
        <v>-4000</v>
      </c>
      <c r="I654" s="202">
        <v>-4000</v>
      </c>
      <c r="J654" s="202">
        <v>-4000</v>
      </c>
      <c r="K654" s="146">
        <v>135.65</v>
      </c>
      <c r="L654" s="146">
        <v>142.69999999999999</v>
      </c>
      <c r="M654" s="146">
        <v>156.80000000000001</v>
      </c>
      <c r="N654" s="146">
        <v>163.85</v>
      </c>
      <c r="O654" s="146">
        <v>177.95</v>
      </c>
      <c r="P654" s="292">
        <v>1.4049942129629629E-3</v>
      </c>
      <c r="Q654" s="202">
        <f>IF($P$5=1,DataSheet!G653,"")</f>
        <v>19</v>
      </c>
      <c r="R654" s="290">
        <f>IF($P$5=1,DataSheet!E653,"")</f>
        <v>195.66050000000001</v>
      </c>
    </row>
    <row r="655" spans="2:18">
      <c r="B655" s="202">
        <v>139</v>
      </c>
      <c r="C655" s="297">
        <v>8284.64</v>
      </c>
      <c r="D655" s="292">
        <v>2.3906956018518524E-2</v>
      </c>
      <c r="E655" s="202">
        <v>139</v>
      </c>
      <c r="F655" s="202">
        <v>139</v>
      </c>
      <c r="G655" s="202">
        <v>-4000</v>
      </c>
      <c r="H655" s="202">
        <v>-4000</v>
      </c>
      <c r="I655" s="202">
        <v>-4000</v>
      </c>
      <c r="J655" s="202">
        <v>-4000</v>
      </c>
      <c r="K655" s="146">
        <v>135.65</v>
      </c>
      <c r="L655" s="146">
        <v>142.69999999999999</v>
      </c>
      <c r="M655" s="146">
        <v>156.80000000000001</v>
      </c>
      <c r="N655" s="146">
        <v>163.85</v>
      </c>
      <c r="O655" s="146">
        <v>177.95</v>
      </c>
      <c r="P655" s="292">
        <v>1.405904513888889E-3</v>
      </c>
      <c r="Q655" s="202">
        <f>IF($P$5=1,DataSheet!G654,"")</f>
        <v>20</v>
      </c>
      <c r="R655" s="290">
        <f>IF($P$5=1,DataSheet!E654,"")</f>
        <v>195.2808</v>
      </c>
    </row>
    <row r="656" spans="2:18">
      <c r="B656" s="202">
        <v>140</v>
      </c>
      <c r="C656" s="297">
        <v>8297.0010000000002</v>
      </c>
      <c r="D656" s="292">
        <v>2.3941724537037037E-2</v>
      </c>
      <c r="E656" s="202">
        <v>140</v>
      </c>
      <c r="F656" s="202">
        <v>140</v>
      </c>
      <c r="G656" s="202">
        <v>-4000</v>
      </c>
      <c r="H656" s="202">
        <v>-4000</v>
      </c>
      <c r="I656" s="202">
        <v>-4000</v>
      </c>
      <c r="J656" s="202">
        <v>-4000</v>
      </c>
      <c r="K656" s="146">
        <v>135.65</v>
      </c>
      <c r="L656" s="146">
        <v>142.69999999999999</v>
      </c>
      <c r="M656" s="146">
        <v>156.80000000000001</v>
      </c>
      <c r="N656" s="146">
        <v>163.85</v>
      </c>
      <c r="O656" s="146">
        <v>177.95</v>
      </c>
      <c r="P656" s="292">
        <v>1.4031811342592592E-3</v>
      </c>
      <c r="Q656" s="202">
        <f>IF($P$5=1,DataSheet!G655,"")</f>
        <v>20</v>
      </c>
      <c r="R656" s="290">
        <f>IF($P$5=1,DataSheet!E655,"")</f>
        <v>196.42</v>
      </c>
    </row>
    <row r="657" spans="2:18">
      <c r="B657" s="202">
        <v>140</v>
      </c>
      <c r="C657" s="297">
        <v>8310.1190000000006</v>
      </c>
      <c r="D657" s="292">
        <v>2.3978668981481478E-2</v>
      </c>
      <c r="E657" s="202">
        <v>140</v>
      </c>
      <c r="F657" s="202">
        <v>140</v>
      </c>
      <c r="G657" s="202">
        <v>-4000</v>
      </c>
      <c r="H657" s="202">
        <v>-4000</v>
      </c>
      <c r="I657" s="202">
        <v>-4000</v>
      </c>
      <c r="J657" s="202">
        <v>-4000</v>
      </c>
      <c r="K657" s="146">
        <v>135.65</v>
      </c>
      <c r="L657" s="146">
        <v>142.69999999999999</v>
      </c>
      <c r="M657" s="146">
        <v>156.80000000000001</v>
      </c>
      <c r="N657" s="146">
        <v>163.85</v>
      </c>
      <c r="O657" s="146">
        <v>177.95</v>
      </c>
      <c r="P657" s="292">
        <v>1.4102430555555554E-3</v>
      </c>
      <c r="Q657" s="202">
        <f>IF($P$5=1,DataSheet!G656,"")</f>
        <v>19</v>
      </c>
      <c r="R657" s="290">
        <f>IF($P$5=1,DataSheet!E656,"")</f>
        <v>193.48390000000001</v>
      </c>
    </row>
    <row r="658" spans="2:18">
      <c r="B658" s="202">
        <v>140</v>
      </c>
      <c r="C658" s="297">
        <v>8323.33</v>
      </c>
      <c r="D658" s="292">
        <v>2.4015775462962966E-2</v>
      </c>
      <c r="E658" s="202">
        <v>140</v>
      </c>
      <c r="F658" s="202">
        <v>140</v>
      </c>
      <c r="G658" s="202">
        <v>-4000</v>
      </c>
      <c r="H658" s="202">
        <v>-4000</v>
      </c>
      <c r="I658" s="202">
        <v>-4000</v>
      </c>
      <c r="J658" s="202">
        <v>-4000</v>
      </c>
      <c r="K658" s="146">
        <v>135.65</v>
      </c>
      <c r="L658" s="146">
        <v>142.69999999999999</v>
      </c>
      <c r="M658" s="146">
        <v>156.80000000000001</v>
      </c>
      <c r="N658" s="146">
        <v>163.85</v>
      </c>
      <c r="O658" s="146">
        <v>177.95</v>
      </c>
      <c r="P658" s="292">
        <v>1.4068721064814816E-3</v>
      </c>
      <c r="Q658" s="202">
        <f>IF($P$5=1,DataSheet!G657,"")</f>
        <v>19</v>
      </c>
      <c r="R658" s="290">
        <f>IF($P$5=1,DataSheet!E657,"")</f>
        <v>194.87809999999999</v>
      </c>
    </row>
    <row r="659" spans="2:18">
      <c r="B659" s="202">
        <v>139</v>
      </c>
      <c r="C659" s="297">
        <v>8336.0130000000008</v>
      </c>
      <c r="D659" s="292">
        <v>2.405167824074074E-2</v>
      </c>
      <c r="E659" s="202">
        <v>139</v>
      </c>
      <c r="F659" s="202">
        <v>139</v>
      </c>
      <c r="G659" s="202">
        <v>-4000</v>
      </c>
      <c r="H659" s="202">
        <v>-4000</v>
      </c>
      <c r="I659" s="202">
        <v>-4000</v>
      </c>
      <c r="J659" s="202">
        <v>-4000</v>
      </c>
      <c r="K659" s="146">
        <v>135.65</v>
      </c>
      <c r="L659" s="146">
        <v>142.69999999999999</v>
      </c>
      <c r="M659" s="146">
        <v>156.80000000000001</v>
      </c>
      <c r="N659" s="146">
        <v>163.85</v>
      </c>
      <c r="O659" s="146">
        <v>177.95</v>
      </c>
      <c r="P659" s="292">
        <v>1.4081782407407409E-3</v>
      </c>
      <c r="Q659" s="202">
        <f>IF($P$5=1,DataSheet!G658,"")</f>
        <v>19</v>
      </c>
      <c r="R659" s="290">
        <f>IF($P$5=1,DataSheet!E658,"")</f>
        <v>194.3364</v>
      </c>
    </row>
    <row r="660" spans="2:18">
      <c r="B660" s="202">
        <v>139</v>
      </c>
      <c r="C660" s="297">
        <v>8349.1409999999996</v>
      </c>
      <c r="D660" s="292">
        <v>2.4088680555555558E-2</v>
      </c>
      <c r="E660" s="202">
        <v>139</v>
      </c>
      <c r="F660" s="202">
        <v>139</v>
      </c>
      <c r="G660" s="202">
        <v>-4000</v>
      </c>
      <c r="H660" s="202">
        <v>-4000</v>
      </c>
      <c r="I660" s="202">
        <v>-4000</v>
      </c>
      <c r="J660" s="202">
        <v>-4000</v>
      </c>
      <c r="K660" s="146">
        <v>135.65</v>
      </c>
      <c r="L660" s="146">
        <v>142.69999999999999</v>
      </c>
      <c r="M660" s="146">
        <v>156.80000000000001</v>
      </c>
      <c r="N660" s="146">
        <v>163.85</v>
      </c>
      <c r="O660" s="146">
        <v>177.95</v>
      </c>
      <c r="P660" s="292">
        <v>1.4142181712962964E-3</v>
      </c>
      <c r="Q660" s="202">
        <f>IF($P$5=1,DataSheet!G659,"")</f>
        <v>19</v>
      </c>
      <c r="R660" s="290">
        <f>IF($P$5=1,DataSheet!E659,"")</f>
        <v>191.857</v>
      </c>
    </row>
    <row r="661" spans="2:18">
      <c r="B661" s="202">
        <v>138</v>
      </c>
      <c r="C661" s="297">
        <v>8361.8829999999998</v>
      </c>
      <c r="D661" s="292">
        <v>2.4124583333333335E-2</v>
      </c>
      <c r="E661" s="202">
        <v>138</v>
      </c>
      <c r="F661" s="202">
        <v>138</v>
      </c>
      <c r="G661" s="202">
        <v>-4000</v>
      </c>
      <c r="H661" s="202">
        <v>-4000</v>
      </c>
      <c r="I661" s="202">
        <v>-4000</v>
      </c>
      <c r="J661" s="202">
        <v>-4000</v>
      </c>
      <c r="K661" s="146">
        <v>135.65</v>
      </c>
      <c r="L661" s="146">
        <v>142.69999999999999</v>
      </c>
      <c r="M661" s="146">
        <v>156.80000000000001</v>
      </c>
      <c r="N661" s="146">
        <v>163.85</v>
      </c>
      <c r="O661" s="146">
        <v>177.95</v>
      </c>
      <c r="P661" s="292">
        <v>1.4098940972222223E-3</v>
      </c>
      <c r="Q661" s="202">
        <f>IF($P$5=1,DataSheet!G660,"")</f>
        <v>19</v>
      </c>
      <c r="R661" s="290">
        <f>IF($P$5=1,DataSheet!E660,"")</f>
        <v>193.6276</v>
      </c>
    </row>
    <row r="662" spans="2:18">
      <c r="B662" s="202">
        <v>138</v>
      </c>
      <c r="C662" s="297">
        <v>8374.2389999999996</v>
      </c>
      <c r="D662" s="292">
        <v>2.4159131944444443E-2</v>
      </c>
      <c r="E662" s="202">
        <v>138</v>
      </c>
      <c r="F662" s="202">
        <v>138</v>
      </c>
      <c r="G662" s="202">
        <v>-4000</v>
      </c>
      <c r="H662" s="202">
        <v>-4000</v>
      </c>
      <c r="I662" s="202">
        <v>-4000</v>
      </c>
      <c r="J662" s="202">
        <v>-4000</v>
      </c>
      <c r="K662" s="146">
        <v>135.65</v>
      </c>
      <c r="L662" s="146">
        <v>142.69999999999999</v>
      </c>
      <c r="M662" s="146">
        <v>156.80000000000001</v>
      </c>
      <c r="N662" s="146">
        <v>163.85</v>
      </c>
      <c r="O662" s="146">
        <v>177.95</v>
      </c>
      <c r="P662" s="292">
        <v>1.3971898148148146E-3</v>
      </c>
      <c r="Q662" s="202">
        <f>IF($P$5=1,DataSheet!G661,"")</f>
        <v>20</v>
      </c>
      <c r="R662" s="290">
        <f>IF($P$5=1,DataSheet!E661,"")</f>
        <v>198.95760000000001</v>
      </c>
    </row>
    <row r="663" spans="2:18">
      <c r="B663" s="202">
        <v>138</v>
      </c>
      <c r="C663" s="297">
        <v>8386.5959999999995</v>
      </c>
      <c r="D663" s="292">
        <v>2.4193877314814812E-2</v>
      </c>
      <c r="E663" s="202">
        <v>138</v>
      </c>
      <c r="F663" s="202">
        <v>138</v>
      </c>
      <c r="G663" s="202">
        <v>-4000</v>
      </c>
      <c r="H663" s="202">
        <v>-4000</v>
      </c>
      <c r="I663" s="202">
        <v>-4000</v>
      </c>
      <c r="J663" s="202">
        <v>-4000</v>
      </c>
      <c r="K663" s="146">
        <v>135.65</v>
      </c>
      <c r="L663" s="146">
        <v>142.69999999999999</v>
      </c>
      <c r="M663" s="146">
        <v>156.80000000000001</v>
      </c>
      <c r="N663" s="146">
        <v>163.85</v>
      </c>
      <c r="O663" s="146">
        <v>177.95</v>
      </c>
      <c r="P663" s="292">
        <v>1.4010225694444441E-3</v>
      </c>
      <c r="Q663" s="202">
        <f>IF($P$5=1,DataSheet!G662,"")</f>
        <v>20</v>
      </c>
      <c r="R663" s="290">
        <f>IF($P$5=1,DataSheet!E662,"")</f>
        <v>197.32919999999999</v>
      </c>
    </row>
    <row r="664" spans="2:18">
      <c r="B664" s="202">
        <v>139</v>
      </c>
      <c r="C664" s="297">
        <v>8399.8819999999996</v>
      </c>
      <c r="D664" s="292">
        <v>2.423103009259259E-2</v>
      </c>
      <c r="E664" s="202">
        <v>139</v>
      </c>
      <c r="F664" s="202">
        <v>139</v>
      </c>
      <c r="G664" s="202">
        <v>-4000</v>
      </c>
      <c r="H664" s="202">
        <v>-4000</v>
      </c>
      <c r="I664" s="202">
        <v>-4000</v>
      </c>
      <c r="J664" s="202">
        <v>-4000</v>
      </c>
      <c r="K664" s="146">
        <v>135.65</v>
      </c>
      <c r="L664" s="146">
        <v>142.69999999999999</v>
      </c>
      <c r="M664" s="146">
        <v>156.80000000000001</v>
      </c>
      <c r="N664" s="146">
        <v>163.85</v>
      </c>
      <c r="O664" s="146">
        <v>177.95</v>
      </c>
      <c r="P664" s="292">
        <v>1.4037864583333335E-3</v>
      </c>
      <c r="Q664" s="202">
        <f>IF($P$5=1,DataSheet!G663,"")</f>
        <v>19</v>
      </c>
      <c r="R664" s="290">
        <f>IF($P$5=1,DataSheet!E663,"")</f>
        <v>196.166</v>
      </c>
    </row>
    <row r="665" spans="2:18">
      <c r="B665" s="202">
        <v>138</v>
      </c>
      <c r="C665" s="297">
        <v>8412.6319999999996</v>
      </c>
      <c r="D665" s="292">
        <v>2.4266886574074071E-2</v>
      </c>
      <c r="E665" s="202">
        <v>138</v>
      </c>
      <c r="F665" s="202">
        <v>138</v>
      </c>
      <c r="G665" s="202">
        <v>-4000</v>
      </c>
      <c r="H665" s="202">
        <v>-4000</v>
      </c>
      <c r="I665" s="202">
        <v>-4000</v>
      </c>
      <c r="J665" s="202">
        <v>-4000</v>
      </c>
      <c r="K665" s="146">
        <v>135.65</v>
      </c>
      <c r="L665" s="146">
        <v>142.69999999999999</v>
      </c>
      <c r="M665" s="146">
        <v>156.80000000000001</v>
      </c>
      <c r="N665" s="146">
        <v>163.85</v>
      </c>
      <c r="O665" s="146">
        <v>177.95</v>
      </c>
      <c r="P665" s="292">
        <v>1.4060266203703702E-3</v>
      </c>
      <c r="Q665" s="202">
        <f>IF($P$5=1,DataSheet!G664,"")</f>
        <v>19</v>
      </c>
      <c r="R665" s="290">
        <f>IF($P$5=1,DataSheet!E664,"")</f>
        <v>195.22980000000001</v>
      </c>
    </row>
    <row r="666" spans="2:18">
      <c r="B666" s="202">
        <v>138</v>
      </c>
      <c r="C666" s="297">
        <v>8425.2939999999999</v>
      </c>
      <c r="D666" s="292">
        <v>2.4302673611111106E-2</v>
      </c>
      <c r="E666" s="202">
        <v>138</v>
      </c>
      <c r="F666" s="202">
        <v>138</v>
      </c>
      <c r="G666" s="202">
        <v>-4000</v>
      </c>
      <c r="H666" s="202">
        <v>-4000</v>
      </c>
      <c r="I666" s="202">
        <v>-4000</v>
      </c>
      <c r="J666" s="202">
        <v>-4000</v>
      </c>
      <c r="K666" s="146">
        <v>135.65</v>
      </c>
      <c r="L666" s="146">
        <v>142.69999999999999</v>
      </c>
      <c r="M666" s="146">
        <v>156.80000000000001</v>
      </c>
      <c r="N666" s="146">
        <v>163.85</v>
      </c>
      <c r="O666" s="146">
        <v>177.95</v>
      </c>
      <c r="P666" s="292">
        <v>1.4118651620370368E-3</v>
      </c>
      <c r="Q666" s="202">
        <f>IF($P$5=1,DataSheet!G665,"")</f>
        <v>19</v>
      </c>
      <c r="R666" s="290">
        <f>IF($P$5=1,DataSheet!E665,"")</f>
        <v>192.81790000000001</v>
      </c>
    </row>
    <row r="667" spans="2:18">
      <c r="B667" s="202">
        <v>138</v>
      </c>
      <c r="C667" s="297">
        <v>8438.0259999999998</v>
      </c>
      <c r="D667" s="292">
        <v>2.4338587962962965E-2</v>
      </c>
      <c r="E667" s="202">
        <v>138</v>
      </c>
      <c r="F667" s="202">
        <v>138</v>
      </c>
      <c r="G667" s="202">
        <v>-4000</v>
      </c>
      <c r="H667" s="202">
        <v>-4000</v>
      </c>
      <c r="I667" s="202">
        <v>-4000</v>
      </c>
      <c r="J667" s="202">
        <v>-4000</v>
      </c>
      <c r="K667" s="146">
        <v>135.65</v>
      </c>
      <c r="L667" s="146">
        <v>142.69999999999999</v>
      </c>
      <c r="M667" s="146">
        <v>156.80000000000001</v>
      </c>
      <c r="N667" s="146">
        <v>163.85</v>
      </c>
      <c r="O667" s="146">
        <v>177.95</v>
      </c>
      <c r="P667" s="292">
        <v>1.4115694444444445E-3</v>
      </c>
      <c r="Q667" s="202">
        <f>IF($P$5=1,DataSheet!G666,"")</f>
        <v>19</v>
      </c>
      <c r="R667" s="290">
        <f>IF($P$5=1,DataSheet!E666,"")</f>
        <v>192.93899999999999</v>
      </c>
    </row>
    <row r="668" spans="2:18">
      <c r="B668" s="202">
        <v>138</v>
      </c>
      <c r="C668" s="297">
        <v>8450.3860000000004</v>
      </c>
      <c r="D668" s="292">
        <v>2.4373310185185185E-2</v>
      </c>
      <c r="E668" s="202">
        <v>138</v>
      </c>
      <c r="F668" s="202">
        <v>138</v>
      </c>
      <c r="G668" s="202">
        <v>-4000</v>
      </c>
      <c r="H668" s="202">
        <v>-4000</v>
      </c>
      <c r="I668" s="202">
        <v>-4000</v>
      </c>
      <c r="J668" s="202">
        <v>-4000</v>
      </c>
      <c r="K668" s="146">
        <v>135.65</v>
      </c>
      <c r="L668" s="146">
        <v>142.69999999999999</v>
      </c>
      <c r="M668" s="146">
        <v>156.80000000000001</v>
      </c>
      <c r="N668" s="146">
        <v>163.85</v>
      </c>
      <c r="O668" s="146">
        <v>177.95</v>
      </c>
      <c r="P668" s="292">
        <v>1.4047430555555556E-3</v>
      </c>
      <c r="Q668" s="202">
        <f>IF($P$5=1,DataSheet!G667,"")</f>
        <v>20</v>
      </c>
      <c r="R668" s="290">
        <f>IF($P$5=1,DataSheet!E667,"")</f>
        <v>195.7655</v>
      </c>
    </row>
    <row r="669" spans="2:18">
      <c r="B669" s="202">
        <v>138</v>
      </c>
      <c r="C669" s="297">
        <v>8462.7510000000002</v>
      </c>
      <c r="D669" s="292">
        <v>2.4408067129629629E-2</v>
      </c>
      <c r="E669" s="202">
        <v>138</v>
      </c>
      <c r="F669" s="202">
        <v>138</v>
      </c>
      <c r="G669" s="202">
        <v>-4000</v>
      </c>
      <c r="H669" s="202">
        <v>-4000</v>
      </c>
      <c r="I669" s="202">
        <v>-4000</v>
      </c>
      <c r="J669" s="202">
        <v>-4000</v>
      </c>
      <c r="K669" s="146">
        <v>135.65</v>
      </c>
      <c r="L669" s="146">
        <v>142.69999999999999</v>
      </c>
      <c r="M669" s="146">
        <v>156.80000000000001</v>
      </c>
      <c r="N669" s="146">
        <v>163.85</v>
      </c>
      <c r="O669" s="146">
        <v>177.95</v>
      </c>
      <c r="P669" s="292">
        <v>1.403060763888889E-3</v>
      </c>
      <c r="Q669" s="202">
        <f>IF($P$5=1,DataSheet!G668,"")</f>
        <v>20</v>
      </c>
      <c r="R669" s="290">
        <f>IF($P$5=1,DataSheet!E668,"")</f>
        <v>196.47049999999999</v>
      </c>
    </row>
    <row r="670" spans="2:18">
      <c r="B670" s="202">
        <v>139</v>
      </c>
      <c r="C670" s="297">
        <v>8475.107</v>
      </c>
      <c r="D670" s="292">
        <v>2.4442835648148146E-2</v>
      </c>
      <c r="E670" s="202">
        <v>139</v>
      </c>
      <c r="F670" s="202">
        <v>139</v>
      </c>
      <c r="G670" s="202">
        <v>-4000</v>
      </c>
      <c r="H670" s="202">
        <v>-4000</v>
      </c>
      <c r="I670" s="202">
        <v>-4000</v>
      </c>
      <c r="J670" s="202">
        <v>-4000</v>
      </c>
      <c r="K670" s="146">
        <v>135.65</v>
      </c>
      <c r="L670" s="146">
        <v>142.69999999999999</v>
      </c>
      <c r="M670" s="146">
        <v>156.80000000000001</v>
      </c>
      <c r="N670" s="146">
        <v>163.85</v>
      </c>
      <c r="O670" s="146">
        <v>177.95</v>
      </c>
      <c r="P670" s="292">
        <v>1.4053506944444445E-3</v>
      </c>
      <c r="Q670" s="202">
        <f>IF($P$5=1,DataSheet!G669,"")</f>
        <v>20</v>
      </c>
      <c r="R670" s="290">
        <f>IF($P$5=1,DataSheet!E669,"")</f>
        <v>195.51169999999999</v>
      </c>
    </row>
    <row r="671" spans="2:18">
      <c r="B671" s="202">
        <v>138</v>
      </c>
      <c r="C671" s="297">
        <v>8487.3889999999992</v>
      </c>
      <c r="D671" s="292">
        <v>2.4477453703703706E-2</v>
      </c>
      <c r="E671" s="202">
        <v>138</v>
      </c>
      <c r="F671" s="202">
        <v>138</v>
      </c>
      <c r="G671" s="202">
        <v>-4000</v>
      </c>
      <c r="H671" s="202">
        <v>-4000</v>
      </c>
      <c r="I671" s="202">
        <v>-4000</v>
      </c>
      <c r="J671" s="202">
        <v>-4000</v>
      </c>
      <c r="K671" s="146">
        <v>135.65</v>
      </c>
      <c r="L671" s="146">
        <v>142.69999999999999</v>
      </c>
      <c r="M671" s="146">
        <v>156.80000000000001</v>
      </c>
      <c r="N671" s="146">
        <v>163.85</v>
      </c>
      <c r="O671" s="146">
        <v>177.95</v>
      </c>
      <c r="P671" s="292">
        <v>1.4084542824074073E-3</v>
      </c>
      <c r="Q671" s="202">
        <f>IF($P$5=1,DataSheet!G670,"")</f>
        <v>20</v>
      </c>
      <c r="R671" s="290">
        <f>IF($P$5=1,DataSheet!E670,"")</f>
        <v>194.22200000000001</v>
      </c>
    </row>
    <row r="672" spans="2:18">
      <c r="B672" s="202">
        <v>139</v>
      </c>
      <c r="C672" s="297">
        <v>8500.1380000000008</v>
      </c>
      <c r="D672" s="292">
        <v>2.4513391203703706E-2</v>
      </c>
      <c r="E672" s="202">
        <v>139</v>
      </c>
      <c r="F672" s="202">
        <v>139</v>
      </c>
      <c r="G672" s="202">
        <v>-4000</v>
      </c>
      <c r="H672" s="202">
        <v>-4000</v>
      </c>
      <c r="I672" s="202">
        <v>-4000</v>
      </c>
      <c r="J672" s="202">
        <v>-4000</v>
      </c>
      <c r="K672" s="146">
        <v>135.65</v>
      </c>
      <c r="L672" s="146">
        <v>142.69999999999999</v>
      </c>
      <c r="M672" s="146">
        <v>156.80000000000001</v>
      </c>
      <c r="N672" s="146">
        <v>163.85</v>
      </c>
      <c r="O672" s="146">
        <v>177.95</v>
      </c>
      <c r="P672" s="292">
        <v>1.4129537037037038E-3</v>
      </c>
      <c r="Q672" s="202">
        <f>IF($P$5=1,DataSheet!G671,"")</f>
        <v>20</v>
      </c>
      <c r="R672" s="290">
        <f>IF($P$5=1,DataSheet!E671,"")</f>
        <v>192.37260000000001</v>
      </c>
    </row>
    <row r="673" spans="2:18">
      <c r="B673" s="202">
        <v>139</v>
      </c>
      <c r="C673" s="297">
        <v>8512.3320000000003</v>
      </c>
      <c r="D673" s="292">
        <v>2.4548055555555559E-2</v>
      </c>
      <c r="E673" s="202">
        <v>139</v>
      </c>
      <c r="F673" s="202">
        <v>139</v>
      </c>
      <c r="G673" s="202">
        <v>-4000</v>
      </c>
      <c r="H673" s="202">
        <v>-4000</v>
      </c>
      <c r="I673" s="202">
        <v>-4000</v>
      </c>
      <c r="J673" s="202">
        <v>-4000</v>
      </c>
      <c r="K673" s="146">
        <v>135.65</v>
      </c>
      <c r="L673" s="146">
        <v>142.69999999999999</v>
      </c>
      <c r="M673" s="146">
        <v>156.80000000000001</v>
      </c>
      <c r="N673" s="146">
        <v>163.85</v>
      </c>
      <c r="O673" s="146">
        <v>177.95</v>
      </c>
      <c r="P673" s="292">
        <v>1.4163443287037037E-3</v>
      </c>
      <c r="Q673" s="202">
        <f>IF($P$5=1,DataSheet!G672,"")</f>
        <v>20</v>
      </c>
      <c r="R673" s="290">
        <f>IF($P$5=1,DataSheet!E672,"")</f>
        <v>190.99430000000001</v>
      </c>
    </row>
    <row r="674" spans="2:18">
      <c r="B674" s="202">
        <v>139</v>
      </c>
      <c r="C674" s="297">
        <v>8525.3140000000003</v>
      </c>
      <c r="D674" s="292">
        <v>2.4584999999999999E-2</v>
      </c>
      <c r="E674" s="202">
        <v>139</v>
      </c>
      <c r="F674" s="202">
        <v>139</v>
      </c>
      <c r="G674" s="202">
        <v>-4000</v>
      </c>
      <c r="H674" s="202">
        <v>-4000</v>
      </c>
      <c r="I674" s="202">
        <v>-4000</v>
      </c>
      <c r="J674" s="202">
        <v>-4000</v>
      </c>
      <c r="K674" s="146">
        <v>135.65</v>
      </c>
      <c r="L674" s="146">
        <v>142.69999999999999</v>
      </c>
      <c r="M674" s="146">
        <v>156.80000000000001</v>
      </c>
      <c r="N674" s="146">
        <v>163.85</v>
      </c>
      <c r="O674" s="146">
        <v>177.95</v>
      </c>
      <c r="P674" s="292">
        <v>1.4239652777777777E-3</v>
      </c>
      <c r="Q674" s="202">
        <f>IF($P$5=1,DataSheet!G673,"")</f>
        <v>19</v>
      </c>
      <c r="R674" s="290">
        <f>IF($P$5=1,DataSheet!E673,"")</f>
        <v>187.94399999999999</v>
      </c>
    </row>
    <row r="675" spans="2:18">
      <c r="B675" s="202">
        <v>138</v>
      </c>
      <c r="C675" s="297">
        <v>8538.3649999999998</v>
      </c>
      <c r="D675" s="292">
        <v>2.4622164351851852E-2</v>
      </c>
      <c r="E675" s="202">
        <v>138</v>
      </c>
      <c r="F675" s="202">
        <v>138</v>
      </c>
      <c r="G675" s="202">
        <v>-4000</v>
      </c>
      <c r="H675" s="202">
        <v>-4000</v>
      </c>
      <c r="I675" s="202">
        <v>-4000</v>
      </c>
      <c r="J675" s="202">
        <v>-4000</v>
      </c>
      <c r="K675" s="146">
        <v>135.65</v>
      </c>
      <c r="L675" s="146">
        <v>142.69999999999999</v>
      </c>
      <c r="M675" s="146">
        <v>156.80000000000001</v>
      </c>
      <c r="N675" s="146">
        <v>163.85</v>
      </c>
      <c r="O675" s="146">
        <v>177.95</v>
      </c>
      <c r="P675" s="292">
        <v>1.4255636574074073E-3</v>
      </c>
      <c r="Q675" s="202">
        <f>IF($P$5=1,DataSheet!G674,"")</f>
        <v>19</v>
      </c>
      <c r="R675" s="290">
        <f>IF($P$5=1,DataSheet!E674,"")</f>
        <v>187.31270000000001</v>
      </c>
    </row>
    <row r="676" spans="2:18">
      <c r="B676" s="202">
        <v>138</v>
      </c>
      <c r="C676" s="297">
        <v>8551.57</v>
      </c>
      <c r="D676" s="292">
        <v>2.4659108796296295E-2</v>
      </c>
      <c r="E676" s="202">
        <v>138</v>
      </c>
      <c r="F676" s="202">
        <v>138</v>
      </c>
      <c r="G676" s="202">
        <v>-4000</v>
      </c>
      <c r="H676" s="202">
        <v>-4000</v>
      </c>
      <c r="I676" s="202">
        <v>-4000</v>
      </c>
      <c r="J676" s="202">
        <v>-4000</v>
      </c>
      <c r="K676" s="146">
        <v>135.65</v>
      </c>
      <c r="L676" s="146">
        <v>142.69999999999999</v>
      </c>
      <c r="M676" s="146">
        <v>156.80000000000001</v>
      </c>
      <c r="N676" s="146">
        <v>163.85</v>
      </c>
      <c r="O676" s="146">
        <v>177.95</v>
      </c>
      <c r="P676" s="292">
        <v>1.4023773148148148E-3</v>
      </c>
      <c r="Q676" s="202">
        <f>IF($P$5=1,DataSheet!G675,"")</f>
        <v>19</v>
      </c>
      <c r="R676" s="290">
        <f>IF($P$5=1,DataSheet!E675,"")</f>
        <v>196.7578</v>
      </c>
    </row>
    <row r="677" spans="2:18">
      <c r="B677" s="202">
        <v>137</v>
      </c>
      <c r="C677" s="297">
        <v>8564.7780000000002</v>
      </c>
      <c r="D677" s="292">
        <v>2.4696192129629632E-2</v>
      </c>
      <c r="E677" s="202">
        <v>137</v>
      </c>
      <c r="F677" s="202">
        <v>137</v>
      </c>
      <c r="G677" s="202">
        <v>-4000</v>
      </c>
      <c r="H677" s="202">
        <v>-4000</v>
      </c>
      <c r="I677" s="202">
        <v>-4000</v>
      </c>
      <c r="J677" s="202">
        <v>-4000</v>
      </c>
      <c r="K677" s="146">
        <v>135.65</v>
      </c>
      <c r="L677" s="146">
        <v>142.69999999999999</v>
      </c>
      <c r="M677" s="146">
        <v>156.80000000000001</v>
      </c>
      <c r="N677" s="146">
        <v>163.85</v>
      </c>
      <c r="O677" s="146">
        <v>177.95</v>
      </c>
      <c r="P677" s="292">
        <v>1.4034311342592592E-3</v>
      </c>
      <c r="Q677" s="202">
        <f>IF($P$5=1,DataSheet!G676,"")</f>
        <v>19</v>
      </c>
      <c r="R677" s="290">
        <f>IF($P$5=1,DataSheet!E676,"")</f>
        <v>196.315</v>
      </c>
    </row>
    <row r="678" spans="2:18">
      <c r="B678" s="202">
        <v>137</v>
      </c>
      <c r="C678" s="297">
        <v>8577.143</v>
      </c>
      <c r="D678" s="292">
        <v>2.4730914351851849E-2</v>
      </c>
      <c r="E678" s="202">
        <v>137</v>
      </c>
      <c r="F678" s="202">
        <v>137</v>
      </c>
      <c r="G678" s="202">
        <v>-4000</v>
      </c>
      <c r="H678" s="202">
        <v>-4000</v>
      </c>
      <c r="I678" s="202">
        <v>-4000</v>
      </c>
      <c r="J678" s="202">
        <v>-4000</v>
      </c>
      <c r="K678" s="146">
        <v>135.65</v>
      </c>
      <c r="L678" s="146">
        <v>142.69999999999999</v>
      </c>
      <c r="M678" s="146">
        <v>156.80000000000001</v>
      </c>
      <c r="N678" s="146">
        <v>163.85</v>
      </c>
      <c r="O678" s="146">
        <v>177.95</v>
      </c>
      <c r="P678" s="292">
        <v>1.4018796296296297E-3</v>
      </c>
      <c r="Q678" s="202">
        <f>IF($P$5=1,DataSheet!G677,"")</f>
        <v>20</v>
      </c>
      <c r="R678" s="290">
        <f>IF($P$5=1,DataSheet!E677,"")</f>
        <v>196.9676</v>
      </c>
    </row>
    <row r="679" spans="2:18">
      <c r="B679" s="202">
        <v>138</v>
      </c>
      <c r="C679" s="297">
        <v>8589.9590000000007</v>
      </c>
      <c r="D679" s="292">
        <v>2.4766724537037033E-2</v>
      </c>
      <c r="E679" s="202">
        <v>138</v>
      </c>
      <c r="F679" s="202">
        <v>138</v>
      </c>
      <c r="G679" s="202">
        <v>-4000</v>
      </c>
      <c r="H679" s="202">
        <v>-4000</v>
      </c>
      <c r="I679" s="202">
        <v>-4000</v>
      </c>
      <c r="J679" s="202">
        <v>-4000</v>
      </c>
      <c r="K679" s="146">
        <v>135.65</v>
      </c>
      <c r="L679" s="146">
        <v>142.69999999999999</v>
      </c>
      <c r="M679" s="146">
        <v>156.80000000000001</v>
      </c>
      <c r="N679" s="146">
        <v>163.85</v>
      </c>
      <c r="O679" s="146">
        <v>177.95</v>
      </c>
      <c r="P679" s="292">
        <v>1.3980711805555556E-3</v>
      </c>
      <c r="Q679" s="202">
        <f>IF($P$5=1,DataSheet!G678,"")</f>
        <v>19</v>
      </c>
      <c r="R679" s="290">
        <f>IF($P$5=1,DataSheet!E678,"")</f>
        <v>198.58160000000001</v>
      </c>
    </row>
    <row r="680" spans="2:18">
      <c r="B680" s="202">
        <v>138</v>
      </c>
      <c r="C680" s="297">
        <v>8602.6929999999993</v>
      </c>
      <c r="D680" s="292">
        <v>2.4802569444444447E-2</v>
      </c>
      <c r="E680" s="202">
        <v>138</v>
      </c>
      <c r="F680" s="202">
        <v>138</v>
      </c>
      <c r="G680" s="202">
        <v>-4000</v>
      </c>
      <c r="H680" s="202">
        <v>-4000</v>
      </c>
      <c r="I680" s="202">
        <v>-4000</v>
      </c>
      <c r="J680" s="202">
        <v>-4000</v>
      </c>
      <c r="K680" s="146">
        <v>135.65</v>
      </c>
      <c r="L680" s="146">
        <v>142.69999999999999</v>
      </c>
      <c r="M680" s="146">
        <v>156.80000000000001</v>
      </c>
      <c r="N680" s="146">
        <v>163.85</v>
      </c>
      <c r="O680" s="146">
        <v>177.95</v>
      </c>
      <c r="P680" s="292">
        <v>1.4038628472222224E-3</v>
      </c>
      <c r="Q680" s="202">
        <f>IF($P$5=1,DataSheet!G679,"")</f>
        <v>19</v>
      </c>
      <c r="R680" s="290">
        <f>IF($P$5=1,DataSheet!E679,"")</f>
        <v>196.13390000000001</v>
      </c>
    </row>
    <row r="681" spans="2:18">
      <c r="B681" s="202">
        <v>138</v>
      </c>
      <c r="C681" s="297">
        <v>8615.4480000000003</v>
      </c>
      <c r="D681" s="292">
        <v>2.4838425925925927E-2</v>
      </c>
      <c r="E681" s="202">
        <v>138</v>
      </c>
      <c r="F681" s="202">
        <v>138</v>
      </c>
      <c r="G681" s="202">
        <v>-4000</v>
      </c>
      <c r="H681" s="202">
        <v>-4000</v>
      </c>
      <c r="I681" s="202">
        <v>-4000</v>
      </c>
      <c r="J681" s="202">
        <v>-4000</v>
      </c>
      <c r="K681" s="146">
        <v>135.65</v>
      </c>
      <c r="L681" s="146">
        <v>142.69999999999999</v>
      </c>
      <c r="M681" s="146">
        <v>156.80000000000001</v>
      </c>
      <c r="N681" s="146">
        <v>163.85</v>
      </c>
      <c r="O681" s="146">
        <v>177.95</v>
      </c>
      <c r="P681" s="292">
        <v>1.4039409722222222E-3</v>
      </c>
      <c r="Q681" s="202">
        <f>IF($P$5=1,DataSheet!G680,"")</f>
        <v>19</v>
      </c>
      <c r="R681" s="290">
        <f>IF($P$5=1,DataSheet!E680,"")</f>
        <v>196.1011</v>
      </c>
    </row>
    <row r="682" spans="2:18">
      <c r="B682" s="202">
        <v>139</v>
      </c>
      <c r="C682" s="297">
        <v>8628.3539999999994</v>
      </c>
      <c r="D682" s="292">
        <v>2.4874467592592594E-2</v>
      </c>
      <c r="E682" s="202">
        <v>139</v>
      </c>
      <c r="F682" s="202">
        <v>139</v>
      </c>
      <c r="G682" s="202">
        <v>-4000</v>
      </c>
      <c r="H682" s="202">
        <v>-4000</v>
      </c>
      <c r="I682" s="202">
        <v>-4000</v>
      </c>
      <c r="J682" s="202">
        <v>-4000</v>
      </c>
      <c r="K682" s="146">
        <v>135.65</v>
      </c>
      <c r="L682" s="146">
        <v>142.69999999999999</v>
      </c>
      <c r="M682" s="146">
        <v>156.80000000000001</v>
      </c>
      <c r="N682" s="146">
        <v>163.85</v>
      </c>
      <c r="O682" s="146">
        <v>177.95</v>
      </c>
      <c r="P682" s="292">
        <v>1.4013223379629629E-3</v>
      </c>
      <c r="Q682" s="202">
        <f>IF($P$5=1,DataSheet!G681,"")</f>
        <v>20</v>
      </c>
      <c r="R682" s="290">
        <f>IF($P$5=1,DataSheet!E681,"")</f>
        <v>197.20269999999999</v>
      </c>
    </row>
    <row r="683" spans="2:18">
      <c r="B683" s="202">
        <v>138</v>
      </c>
      <c r="C683" s="297">
        <v>8640.6299999999992</v>
      </c>
      <c r="D683" s="292">
        <v>2.490917824074074E-2</v>
      </c>
      <c r="E683" s="202">
        <v>138</v>
      </c>
      <c r="F683" s="202">
        <v>138</v>
      </c>
      <c r="G683" s="202">
        <v>-4000</v>
      </c>
      <c r="H683" s="202">
        <v>-4000</v>
      </c>
      <c r="I683" s="202">
        <v>-4000</v>
      </c>
      <c r="J683" s="202">
        <v>-4000</v>
      </c>
      <c r="K683" s="146">
        <v>135.65</v>
      </c>
      <c r="L683" s="146">
        <v>142.69999999999999</v>
      </c>
      <c r="M683" s="146">
        <v>156.80000000000001</v>
      </c>
      <c r="N683" s="146">
        <v>163.85</v>
      </c>
      <c r="O683" s="146">
        <v>177.95</v>
      </c>
      <c r="P683" s="292">
        <v>1.4084212962962963E-3</v>
      </c>
      <c r="Q683" s="202">
        <f>IF($P$5=1,DataSheet!G682,"")</f>
        <v>20</v>
      </c>
      <c r="R683" s="290">
        <f>IF($P$5=1,DataSheet!E682,"")</f>
        <v>194.23580000000001</v>
      </c>
    </row>
    <row r="684" spans="2:18">
      <c r="B684" s="202">
        <v>138</v>
      </c>
      <c r="C684" s="297">
        <v>8653.5139999999992</v>
      </c>
      <c r="D684" s="292">
        <v>2.4944953703703702E-2</v>
      </c>
      <c r="E684" s="202">
        <v>138</v>
      </c>
      <c r="F684" s="202">
        <v>138</v>
      </c>
      <c r="G684" s="202">
        <v>-4000</v>
      </c>
      <c r="H684" s="202">
        <v>-4000</v>
      </c>
      <c r="I684" s="202">
        <v>-4000</v>
      </c>
      <c r="J684" s="202">
        <v>-4000</v>
      </c>
      <c r="K684" s="146">
        <v>135.65</v>
      </c>
      <c r="L684" s="146">
        <v>142.69999999999999</v>
      </c>
      <c r="M684" s="146">
        <v>156.80000000000001</v>
      </c>
      <c r="N684" s="146">
        <v>163.85</v>
      </c>
      <c r="O684" s="146">
        <v>177.95</v>
      </c>
      <c r="P684" s="292">
        <v>1.395027777777778E-3</v>
      </c>
      <c r="Q684" s="202">
        <f>IF($P$5=1,DataSheet!G683,"")</f>
        <v>20</v>
      </c>
      <c r="R684" s="290">
        <f>IF($P$5=1,DataSheet!E683,"")</f>
        <v>199.88409999999999</v>
      </c>
    </row>
    <row r="685" spans="2:18">
      <c r="B685" s="202">
        <v>138</v>
      </c>
      <c r="C685" s="297">
        <v>8666.0169999999998</v>
      </c>
      <c r="D685" s="292">
        <v>2.4979710648148148E-2</v>
      </c>
      <c r="E685" s="202">
        <v>138</v>
      </c>
      <c r="F685" s="202">
        <v>138</v>
      </c>
      <c r="G685" s="202">
        <v>-4000</v>
      </c>
      <c r="H685" s="202">
        <v>-4000</v>
      </c>
      <c r="I685" s="202">
        <v>-4000</v>
      </c>
      <c r="J685" s="202">
        <v>-4000</v>
      </c>
      <c r="K685" s="146">
        <v>135.65</v>
      </c>
      <c r="L685" s="146">
        <v>142.69999999999999</v>
      </c>
      <c r="M685" s="146">
        <v>156.80000000000001</v>
      </c>
      <c r="N685" s="146">
        <v>163.85</v>
      </c>
      <c r="O685" s="146">
        <v>177.95</v>
      </c>
      <c r="P685" s="292">
        <v>1.3859346064814815E-3</v>
      </c>
      <c r="Q685" s="202">
        <f>IF($P$5=1,DataSheet!G684,"")</f>
        <v>20</v>
      </c>
      <c r="R685" s="290">
        <f>IF($P$5=1,DataSheet!E684,"")</f>
        <v>203.8442</v>
      </c>
    </row>
    <row r="686" spans="2:18">
      <c r="B686" s="202">
        <v>138</v>
      </c>
      <c r="C686" s="297">
        <v>8679.2309999999998</v>
      </c>
      <c r="D686" s="292">
        <v>2.5016724537037033E-2</v>
      </c>
      <c r="E686" s="202">
        <v>138</v>
      </c>
      <c r="F686" s="202">
        <v>138</v>
      </c>
      <c r="G686" s="202">
        <v>-4000</v>
      </c>
      <c r="H686" s="202">
        <v>-4000</v>
      </c>
      <c r="I686" s="202">
        <v>-4000</v>
      </c>
      <c r="J686" s="202">
        <v>-4000</v>
      </c>
      <c r="K686" s="146">
        <v>135.65</v>
      </c>
      <c r="L686" s="146">
        <v>142.69999999999999</v>
      </c>
      <c r="M686" s="146">
        <v>156.80000000000001</v>
      </c>
      <c r="N686" s="146">
        <v>163.85</v>
      </c>
      <c r="O686" s="146">
        <v>177.95</v>
      </c>
      <c r="P686" s="292">
        <v>1.4017488425925925E-3</v>
      </c>
      <c r="Q686" s="202">
        <f>IF($P$5=1,DataSheet!G685,"")</f>
        <v>19</v>
      </c>
      <c r="R686" s="290">
        <f>IF($P$5=1,DataSheet!E685,"")</f>
        <v>197.02279999999999</v>
      </c>
    </row>
    <row r="687" spans="2:18">
      <c r="B687" s="202">
        <v>138</v>
      </c>
      <c r="C687" s="297">
        <v>8692.0509999999995</v>
      </c>
      <c r="D687" s="292">
        <v>2.5052546296296292E-2</v>
      </c>
      <c r="E687" s="202">
        <v>138</v>
      </c>
      <c r="F687" s="202">
        <v>138</v>
      </c>
      <c r="G687" s="202">
        <v>-4000</v>
      </c>
      <c r="H687" s="202">
        <v>-4000</v>
      </c>
      <c r="I687" s="202">
        <v>-4000</v>
      </c>
      <c r="J687" s="202">
        <v>-4000</v>
      </c>
      <c r="K687" s="146">
        <v>135.65</v>
      </c>
      <c r="L687" s="146">
        <v>142.69999999999999</v>
      </c>
      <c r="M687" s="146">
        <v>156.80000000000001</v>
      </c>
      <c r="N687" s="146">
        <v>163.85</v>
      </c>
      <c r="O687" s="146">
        <v>177.95</v>
      </c>
      <c r="P687" s="292">
        <v>1.3961041666666668E-3</v>
      </c>
      <c r="Q687" s="202">
        <f>IF($P$5=1,DataSheet!G686,"")</f>
        <v>19</v>
      </c>
      <c r="R687" s="290">
        <f>IF($P$5=1,DataSheet!E686,"")</f>
        <v>199.4221</v>
      </c>
    </row>
    <row r="688" spans="2:18">
      <c r="B688" s="202">
        <v>139</v>
      </c>
      <c r="C688" s="297">
        <v>8704.6380000000008</v>
      </c>
      <c r="D688" s="292">
        <v>2.5087395833333331E-2</v>
      </c>
      <c r="E688" s="202">
        <v>139</v>
      </c>
      <c r="F688" s="202">
        <v>139</v>
      </c>
      <c r="G688" s="202">
        <v>-4000</v>
      </c>
      <c r="H688" s="202">
        <v>-4000</v>
      </c>
      <c r="I688" s="202">
        <v>-4000</v>
      </c>
      <c r="J688" s="202">
        <v>-4000</v>
      </c>
      <c r="K688" s="146">
        <v>135.65</v>
      </c>
      <c r="L688" s="146">
        <v>142.69999999999999</v>
      </c>
      <c r="M688" s="146">
        <v>156.80000000000001</v>
      </c>
      <c r="N688" s="146">
        <v>163.85</v>
      </c>
      <c r="O688" s="146">
        <v>177.95</v>
      </c>
      <c r="P688" s="292">
        <v>1.3855509259259261E-3</v>
      </c>
      <c r="Q688" s="202">
        <f>IF($P$5=1,DataSheet!G687,"")</f>
        <v>20</v>
      </c>
      <c r="R688" s="290">
        <f>IF($P$5=1,DataSheet!E687,"")</f>
        <v>204.0136</v>
      </c>
    </row>
    <row r="689" spans="2:18">
      <c r="B689" s="202">
        <v>139</v>
      </c>
      <c r="C689" s="297">
        <v>8717.4570000000003</v>
      </c>
      <c r="D689" s="292">
        <v>2.5123252314814815E-2</v>
      </c>
      <c r="E689" s="202">
        <v>139</v>
      </c>
      <c r="F689" s="202">
        <v>139</v>
      </c>
      <c r="G689" s="202">
        <v>-4000</v>
      </c>
      <c r="H689" s="202">
        <v>-4000</v>
      </c>
      <c r="I689" s="202">
        <v>-4000</v>
      </c>
      <c r="J689" s="202">
        <v>-4000</v>
      </c>
      <c r="K689" s="146">
        <v>135.65</v>
      </c>
      <c r="L689" s="146">
        <v>142.69999999999999</v>
      </c>
      <c r="M689" s="146">
        <v>156.80000000000001</v>
      </c>
      <c r="N689" s="146">
        <v>163.85</v>
      </c>
      <c r="O689" s="146">
        <v>177.95</v>
      </c>
      <c r="P689" s="292">
        <v>1.3950844907407408E-3</v>
      </c>
      <c r="Q689" s="202">
        <f>IF($P$5=1,DataSheet!G688,"")</f>
        <v>19</v>
      </c>
      <c r="R689" s="290">
        <f>IF($P$5=1,DataSheet!E688,"")</f>
        <v>199.8597</v>
      </c>
    </row>
    <row r="690" spans="2:18">
      <c r="B690" s="202">
        <v>139</v>
      </c>
      <c r="C690" s="297">
        <v>8731.0499999999993</v>
      </c>
      <c r="D690" s="292">
        <v>2.5161331018518519E-2</v>
      </c>
      <c r="E690" s="202">
        <v>139</v>
      </c>
      <c r="F690" s="202">
        <v>139</v>
      </c>
      <c r="G690" s="202">
        <v>-4000</v>
      </c>
      <c r="H690" s="202">
        <v>-4000</v>
      </c>
      <c r="I690" s="202">
        <v>-4000</v>
      </c>
      <c r="J690" s="202">
        <v>-4000</v>
      </c>
      <c r="K690" s="146">
        <v>135.65</v>
      </c>
      <c r="L690" s="146">
        <v>142.69999999999999</v>
      </c>
      <c r="M690" s="146">
        <v>156.80000000000001</v>
      </c>
      <c r="N690" s="146">
        <v>163.85</v>
      </c>
      <c r="O690" s="146">
        <v>177.95</v>
      </c>
      <c r="P690" s="292">
        <v>1.4064722222222222E-3</v>
      </c>
      <c r="Q690" s="202">
        <f>IF($P$5=1,DataSheet!G689,"")</f>
        <v>19</v>
      </c>
      <c r="R690" s="290">
        <f>IF($P$5=1,DataSheet!E689,"")</f>
        <v>195.04429999999999</v>
      </c>
    </row>
    <row r="691" spans="2:18">
      <c r="B691" s="202">
        <v>139</v>
      </c>
      <c r="C691" s="297">
        <v>8743.8690000000006</v>
      </c>
      <c r="D691" s="292">
        <v>2.5197349537037034E-2</v>
      </c>
      <c r="E691" s="202">
        <v>139</v>
      </c>
      <c r="F691" s="202">
        <v>139</v>
      </c>
      <c r="G691" s="202">
        <v>-4000</v>
      </c>
      <c r="H691" s="202">
        <v>-4000</v>
      </c>
      <c r="I691" s="202">
        <v>-4000</v>
      </c>
      <c r="J691" s="202">
        <v>-4000</v>
      </c>
      <c r="K691" s="146">
        <v>135.65</v>
      </c>
      <c r="L691" s="146">
        <v>142.69999999999999</v>
      </c>
      <c r="M691" s="146">
        <v>156.80000000000001</v>
      </c>
      <c r="N691" s="146">
        <v>163.85</v>
      </c>
      <c r="O691" s="146">
        <v>177.95</v>
      </c>
      <c r="P691" s="292">
        <v>1.4020827546296296E-3</v>
      </c>
      <c r="Q691" s="202">
        <f>IF($P$5=1,DataSheet!G690,"")</f>
        <v>19</v>
      </c>
      <c r="R691" s="290">
        <f>IF($P$5=1,DataSheet!E690,"")</f>
        <v>196.88200000000001</v>
      </c>
    </row>
    <row r="692" spans="2:18">
      <c r="B692" s="202">
        <v>139</v>
      </c>
      <c r="C692" s="297">
        <v>8756.6129999999994</v>
      </c>
      <c r="D692" s="292">
        <v>2.5233078703703702E-2</v>
      </c>
      <c r="E692" s="202">
        <v>139</v>
      </c>
      <c r="F692" s="202">
        <v>139</v>
      </c>
      <c r="G692" s="202">
        <v>-4000</v>
      </c>
      <c r="H692" s="202">
        <v>-4000</v>
      </c>
      <c r="I692" s="202">
        <v>-4000</v>
      </c>
      <c r="J692" s="202">
        <v>-4000</v>
      </c>
      <c r="K692" s="146">
        <v>135.65</v>
      </c>
      <c r="L692" s="146">
        <v>142.69999999999999</v>
      </c>
      <c r="M692" s="146">
        <v>156.80000000000001</v>
      </c>
      <c r="N692" s="146">
        <v>163.85</v>
      </c>
      <c r="O692" s="146">
        <v>177.95</v>
      </c>
      <c r="P692" s="292">
        <v>1.4034311342592592E-3</v>
      </c>
      <c r="Q692" s="202">
        <f>IF($P$5=1,DataSheet!G691,"")</f>
        <v>20</v>
      </c>
      <c r="R692" s="290">
        <f>IF($P$5=1,DataSheet!E691,"")</f>
        <v>196.315</v>
      </c>
    </row>
    <row r="693" spans="2:18">
      <c r="B693" s="202">
        <v>139</v>
      </c>
      <c r="C693" s="297">
        <v>8768.9830000000002</v>
      </c>
      <c r="D693" s="292">
        <v>2.5267835648148149E-2</v>
      </c>
      <c r="E693" s="202">
        <v>139</v>
      </c>
      <c r="F693" s="202">
        <v>139</v>
      </c>
      <c r="G693" s="202">
        <v>-4000</v>
      </c>
      <c r="H693" s="202">
        <v>-4000</v>
      </c>
      <c r="I693" s="202">
        <v>-4000</v>
      </c>
      <c r="J693" s="202">
        <v>-4000</v>
      </c>
      <c r="K693" s="146">
        <v>135.65</v>
      </c>
      <c r="L693" s="146">
        <v>142.69999999999999</v>
      </c>
      <c r="M693" s="146">
        <v>156.80000000000001</v>
      </c>
      <c r="N693" s="146">
        <v>163.85</v>
      </c>
      <c r="O693" s="146">
        <v>177.95</v>
      </c>
      <c r="P693" s="292">
        <v>1.4004826388888888E-3</v>
      </c>
      <c r="Q693" s="202">
        <f>IF($P$5=1,DataSheet!G692,"")</f>
        <v>20</v>
      </c>
      <c r="R693" s="290">
        <f>IF($P$5=1,DataSheet!E692,"")</f>
        <v>197.5575</v>
      </c>
    </row>
    <row r="694" spans="2:18">
      <c r="B694" s="202">
        <v>139</v>
      </c>
      <c r="C694" s="297">
        <v>8782.0529999999999</v>
      </c>
      <c r="D694" s="292">
        <v>2.5304826388888885E-2</v>
      </c>
      <c r="E694" s="202">
        <v>139</v>
      </c>
      <c r="F694" s="202">
        <v>139</v>
      </c>
      <c r="G694" s="202">
        <v>-4000</v>
      </c>
      <c r="H694" s="202">
        <v>-4000</v>
      </c>
      <c r="I694" s="202">
        <v>-4000</v>
      </c>
      <c r="J694" s="202">
        <v>-4000</v>
      </c>
      <c r="K694" s="146">
        <v>135.65</v>
      </c>
      <c r="L694" s="146">
        <v>142.69999999999999</v>
      </c>
      <c r="M694" s="146">
        <v>156.80000000000001</v>
      </c>
      <c r="N694" s="146">
        <v>163.85</v>
      </c>
      <c r="O694" s="146">
        <v>177.95</v>
      </c>
      <c r="P694" s="292">
        <v>1.4155208333333331E-3</v>
      </c>
      <c r="Q694" s="202">
        <f>IF($P$5=1,DataSheet!G693,"")</f>
        <v>19</v>
      </c>
      <c r="R694" s="290">
        <f>IF($P$5=1,DataSheet!E693,"")</f>
        <v>191.3279</v>
      </c>
    </row>
    <row r="695" spans="2:18">
      <c r="B695" s="202">
        <v>138</v>
      </c>
      <c r="C695" s="297">
        <v>8795.5660000000007</v>
      </c>
      <c r="D695" s="292">
        <v>2.5343055555555553E-2</v>
      </c>
      <c r="E695" s="202">
        <v>138</v>
      </c>
      <c r="F695" s="202">
        <v>138</v>
      </c>
      <c r="G695" s="202">
        <v>-4000</v>
      </c>
      <c r="H695" s="202">
        <v>-4000</v>
      </c>
      <c r="I695" s="202">
        <v>-4000</v>
      </c>
      <c r="J695" s="202">
        <v>-4000</v>
      </c>
      <c r="K695" s="146">
        <v>135.65</v>
      </c>
      <c r="L695" s="146">
        <v>142.69999999999999</v>
      </c>
      <c r="M695" s="146">
        <v>156.80000000000001</v>
      </c>
      <c r="N695" s="146">
        <v>163.85</v>
      </c>
      <c r="O695" s="146">
        <v>177.95</v>
      </c>
      <c r="P695" s="292">
        <v>1.4194762731481478E-3</v>
      </c>
      <c r="Q695" s="202">
        <f>IF($P$5=1,DataSheet!G694,"")</f>
        <v>19</v>
      </c>
      <c r="R695" s="290">
        <f>IF($P$5=1,DataSheet!E694,"")</f>
        <v>189.7328</v>
      </c>
    </row>
    <row r="696" spans="2:18">
      <c r="B696" s="202">
        <v>137</v>
      </c>
      <c r="C696" s="297">
        <v>8808.6209999999992</v>
      </c>
      <c r="D696" s="292">
        <v>2.5380023148148148E-2</v>
      </c>
      <c r="E696" s="202">
        <v>137</v>
      </c>
      <c r="F696" s="202">
        <v>137</v>
      </c>
      <c r="G696" s="202">
        <v>-4000</v>
      </c>
      <c r="H696" s="202">
        <v>-4000</v>
      </c>
      <c r="I696" s="202">
        <v>-4000</v>
      </c>
      <c r="J696" s="202">
        <v>-4000</v>
      </c>
      <c r="K696" s="146">
        <v>135.65</v>
      </c>
      <c r="L696" s="146">
        <v>142.69999999999999</v>
      </c>
      <c r="M696" s="146">
        <v>156.80000000000001</v>
      </c>
      <c r="N696" s="146">
        <v>163.85</v>
      </c>
      <c r="O696" s="146">
        <v>177.95</v>
      </c>
      <c r="P696" s="292">
        <v>1.4146660879629633E-3</v>
      </c>
      <c r="Q696" s="202">
        <f>IF($P$5=1,DataSheet!G695,"")</f>
        <v>19</v>
      </c>
      <c r="R696" s="290">
        <f>IF($P$5=1,DataSheet!E695,"")</f>
        <v>191.67490000000001</v>
      </c>
    </row>
    <row r="697" spans="2:18">
      <c r="B697" s="202">
        <v>137</v>
      </c>
      <c r="C697" s="297">
        <v>8821.4529999999995</v>
      </c>
      <c r="D697" s="292">
        <v>2.5416053240740741E-2</v>
      </c>
      <c r="E697" s="202">
        <v>137</v>
      </c>
      <c r="F697" s="202">
        <v>137</v>
      </c>
      <c r="G697" s="202">
        <v>-4000</v>
      </c>
      <c r="H697" s="202">
        <v>-4000</v>
      </c>
      <c r="I697" s="202">
        <v>-4000</v>
      </c>
      <c r="J697" s="202">
        <v>-4000</v>
      </c>
      <c r="K697" s="146">
        <v>135.65</v>
      </c>
      <c r="L697" s="146">
        <v>142.69999999999999</v>
      </c>
      <c r="M697" s="146">
        <v>156.80000000000001</v>
      </c>
      <c r="N697" s="146">
        <v>163.85</v>
      </c>
      <c r="O697" s="146">
        <v>177.95</v>
      </c>
      <c r="P697" s="292">
        <v>1.3991869212962964E-3</v>
      </c>
      <c r="Q697" s="202">
        <f>IF($P$5=1,DataSheet!G696,"")</f>
        <v>19</v>
      </c>
      <c r="R697" s="290">
        <f>IF($P$5=1,DataSheet!E696,"")</f>
        <v>198.107</v>
      </c>
    </row>
    <row r="698" spans="2:18">
      <c r="B698" s="202">
        <v>138</v>
      </c>
      <c r="C698" s="297">
        <v>8834.9789999999994</v>
      </c>
      <c r="D698" s="292">
        <v>2.5454212962962963E-2</v>
      </c>
      <c r="E698" s="202">
        <v>138</v>
      </c>
      <c r="F698" s="202">
        <v>138</v>
      </c>
      <c r="G698" s="202">
        <v>-4000</v>
      </c>
      <c r="H698" s="202">
        <v>-4000</v>
      </c>
      <c r="I698" s="202">
        <v>-4000</v>
      </c>
      <c r="J698" s="202">
        <v>-4000</v>
      </c>
      <c r="K698" s="146">
        <v>135.65</v>
      </c>
      <c r="L698" s="146">
        <v>142.69999999999999</v>
      </c>
      <c r="M698" s="146">
        <v>156.80000000000001</v>
      </c>
      <c r="N698" s="146">
        <v>163.85</v>
      </c>
      <c r="O698" s="146">
        <v>177.95</v>
      </c>
      <c r="P698" s="292">
        <v>1.4127210648148148E-3</v>
      </c>
      <c r="Q698" s="202">
        <f>IF($P$5=1,DataSheet!G697,"")</f>
        <v>18</v>
      </c>
      <c r="R698" s="290">
        <f>IF($P$5=1,DataSheet!E697,"")</f>
        <v>192.4676</v>
      </c>
    </row>
    <row r="699" spans="2:18">
      <c r="B699" s="202">
        <v>138</v>
      </c>
      <c r="C699" s="297">
        <v>8848.1129999999994</v>
      </c>
      <c r="D699" s="292">
        <v>2.54912037037037E-2</v>
      </c>
      <c r="E699" s="202">
        <v>138</v>
      </c>
      <c r="F699" s="202">
        <v>138</v>
      </c>
      <c r="G699" s="202">
        <v>-4000</v>
      </c>
      <c r="H699" s="202">
        <v>-4000</v>
      </c>
      <c r="I699" s="202">
        <v>-4000</v>
      </c>
      <c r="J699" s="202">
        <v>-4000</v>
      </c>
      <c r="K699" s="146">
        <v>135.65</v>
      </c>
      <c r="L699" s="146">
        <v>142.69999999999999</v>
      </c>
      <c r="M699" s="146">
        <v>156.80000000000001</v>
      </c>
      <c r="N699" s="146">
        <v>163.85</v>
      </c>
      <c r="O699" s="146">
        <v>177.95</v>
      </c>
      <c r="P699" s="292">
        <v>1.4105833333333334E-3</v>
      </c>
      <c r="Q699" s="202">
        <f>IF($P$5=1,DataSheet!G698,"")</f>
        <v>19</v>
      </c>
      <c r="R699" s="290">
        <f>IF($P$5=1,DataSheet!E698,"")</f>
        <v>193.34389999999999</v>
      </c>
    </row>
    <row r="700" spans="2:18">
      <c r="B700" s="202">
        <v>139</v>
      </c>
      <c r="C700" s="297">
        <v>8860.768</v>
      </c>
      <c r="D700" s="292">
        <v>2.5527106481481484E-2</v>
      </c>
      <c r="E700" s="202">
        <v>139</v>
      </c>
      <c r="F700" s="202">
        <v>139</v>
      </c>
      <c r="G700" s="202">
        <v>-4000</v>
      </c>
      <c r="H700" s="202">
        <v>-4000</v>
      </c>
      <c r="I700" s="202">
        <v>-4000</v>
      </c>
      <c r="J700" s="202">
        <v>-4000</v>
      </c>
      <c r="K700" s="146">
        <v>135.65</v>
      </c>
      <c r="L700" s="146">
        <v>142.69999999999999</v>
      </c>
      <c r="M700" s="146">
        <v>156.80000000000001</v>
      </c>
      <c r="N700" s="146">
        <v>163.85</v>
      </c>
      <c r="O700" s="146">
        <v>177.95</v>
      </c>
      <c r="P700" s="292">
        <v>1.4149982638888888E-3</v>
      </c>
      <c r="Q700" s="202">
        <f>IF($P$5=1,DataSheet!G699,"")</f>
        <v>19</v>
      </c>
      <c r="R700" s="290">
        <f>IF($P$5=1,DataSheet!E699,"")</f>
        <v>191.53980000000001</v>
      </c>
    </row>
    <row r="701" spans="2:18">
      <c r="B701" s="202">
        <v>139</v>
      </c>
      <c r="C701" s="297">
        <v>8874.1270000000004</v>
      </c>
      <c r="D701" s="292">
        <v>2.5565219907407403E-2</v>
      </c>
      <c r="E701" s="202">
        <v>139</v>
      </c>
      <c r="F701" s="202">
        <v>139</v>
      </c>
      <c r="G701" s="202">
        <v>-4000</v>
      </c>
      <c r="H701" s="202">
        <v>-4000</v>
      </c>
      <c r="I701" s="202">
        <v>-4000</v>
      </c>
      <c r="J701" s="202">
        <v>-4000</v>
      </c>
      <c r="K701" s="146">
        <v>135.65</v>
      </c>
      <c r="L701" s="146">
        <v>142.69999999999999</v>
      </c>
      <c r="M701" s="146">
        <v>156.80000000000001</v>
      </c>
      <c r="N701" s="146">
        <v>163.85</v>
      </c>
      <c r="O701" s="146">
        <v>177.95</v>
      </c>
      <c r="P701" s="292">
        <v>1.4290665509259259E-3</v>
      </c>
      <c r="Q701" s="202">
        <f>IF($P$5=1,DataSheet!G700,"")</f>
        <v>18</v>
      </c>
      <c r="R701" s="290">
        <f>IF($P$5=1,DataSheet!E700,"")</f>
        <v>185.9385</v>
      </c>
    </row>
    <row r="702" spans="2:18">
      <c r="B702" s="202">
        <v>138</v>
      </c>
      <c r="C702" s="297">
        <v>8886.7919999999995</v>
      </c>
      <c r="D702" s="292">
        <v>2.560121527777778E-2</v>
      </c>
      <c r="E702" s="202">
        <v>138</v>
      </c>
      <c r="F702" s="202">
        <v>138</v>
      </c>
      <c r="G702" s="202">
        <v>-4000</v>
      </c>
      <c r="H702" s="202">
        <v>-4000</v>
      </c>
      <c r="I702" s="202">
        <v>-4000</v>
      </c>
      <c r="J702" s="202">
        <v>-4000</v>
      </c>
      <c r="K702" s="146">
        <v>135.65</v>
      </c>
      <c r="L702" s="146">
        <v>142.69999999999999</v>
      </c>
      <c r="M702" s="146">
        <v>156.80000000000001</v>
      </c>
      <c r="N702" s="146">
        <v>163.85</v>
      </c>
      <c r="O702" s="146">
        <v>177.95</v>
      </c>
      <c r="P702" s="292">
        <v>1.4185515046296296E-3</v>
      </c>
      <c r="Q702" s="202">
        <f>IF($P$5=1,DataSheet!G701,"")</f>
        <v>19</v>
      </c>
      <c r="R702" s="290">
        <f>IF($P$5=1,DataSheet!E701,"")</f>
        <v>190.10400000000001</v>
      </c>
    </row>
    <row r="703" spans="2:18">
      <c r="B703" s="202">
        <v>138</v>
      </c>
      <c r="C703" s="297">
        <v>8899.92</v>
      </c>
      <c r="D703" s="292">
        <v>2.5638206018518517E-2</v>
      </c>
      <c r="E703" s="202">
        <v>138</v>
      </c>
      <c r="F703" s="202">
        <v>138</v>
      </c>
      <c r="G703" s="202">
        <v>-4000</v>
      </c>
      <c r="H703" s="202">
        <v>-4000</v>
      </c>
      <c r="I703" s="202">
        <v>-4000</v>
      </c>
      <c r="J703" s="202">
        <v>-4000</v>
      </c>
      <c r="K703" s="146">
        <v>135.65</v>
      </c>
      <c r="L703" s="146">
        <v>142.69999999999999</v>
      </c>
      <c r="M703" s="146">
        <v>156.80000000000001</v>
      </c>
      <c r="N703" s="146">
        <v>163.85</v>
      </c>
      <c r="O703" s="146">
        <v>177.95</v>
      </c>
      <c r="P703" s="292">
        <v>1.4135289351851852E-3</v>
      </c>
      <c r="Q703" s="202">
        <f>IF($P$5=1,DataSheet!G702,"")</f>
        <v>19</v>
      </c>
      <c r="R703" s="290">
        <f>IF($P$5=1,DataSheet!E702,"")</f>
        <v>192.1378</v>
      </c>
    </row>
    <row r="704" spans="2:18">
      <c r="B704" s="202">
        <v>138</v>
      </c>
      <c r="C704" s="297">
        <v>8912.5849999999991</v>
      </c>
      <c r="D704" s="292">
        <v>2.5674039351851849E-2</v>
      </c>
      <c r="E704" s="202">
        <v>138</v>
      </c>
      <c r="F704" s="202">
        <v>138</v>
      </c>
      <c r="G704" s="202">
        <v>-4000</v>
      </c>
      <c r="H704" s="202">
        <v>-4000</v>
      </c>
      <c r="I704" s="202">
        <v>-4000</v>
      </c>
      <c r="J704" s="202">
        <v>-4000</v>
      </c>
      <c r="K704" s="146">
        <v>135.65</v>
      </c>
      <c r="L704" s="146">
        <v>142.69999999999999</v>
      </c>
      <c r="M704" s="146">
        <v>156.80000000000001</v>
      </c>
      <c r="N704" s="146">
        <v>163.85</v>
      </c>
      <c r="O704" s="146">
        <v>177.95</v>
      </c>
      <c r="P704" s="292">
        <v>1.4126770833333333E-3</v>
      </c>
      <c r="Q704" s="202">
        <f>IF($P$5=1,DataSheet!G703,"")</f>
        <v>19</v>
      </c>
      <c r="R704" s="290">
        <f>IF($P$5=1,DataSheet!E703,"")</f>
        <v>192.4855</v>
      </c>
    </row>
    <row r="705" spans="2:18">
      <c r="B705" s="202">
        <v>138</v>
      </c>
      <c r="C705" s="297">
        <v>8926.0249999999996</v>
      </c>
      <c r="D705" s="292">
        <v>2.5712245370370368E-2</v>
      </c>
      <c r="E705" s="202">
        <v>138</v>
      </c>
      <c r="F705" s="202">
        <v>138</v>
      </c>
      <c r="G705" s="202">
        <v>-4000</v>
      </c>
      <c r="H705" s="202">
        <v>-4000</v>
      </c>
      <c r="I705" s="202">
        <v>-4000</v>
      </c>
      <c r="J705" s="202">
        <v>-4000</v>
      </c>
      <c r="K705" s="146">
        <v>135.65</v>
      </c>
      <c r="L705" s="146">
        <v>142.69999999999999</v>
      </c>
      <c r="M705" s="146">
        <v>156.80000000000001</v>
      </c>
      <c r="N705" s="146">
        <v>163.85</v>
      </c>
      <c r="O705" s="146">
        <v>177.95</v>
      </c>
      <c r="P705" s="292">
        <v>1.423396412037037E-3</v>
      </c>
      <c r="Q705" s="202">
        <f>IF($P$5=1,DataSheet!G704,"")</f>
        <v>18</v>
      </c>
      <c r="R705" s="290">
        <f>IF($P$5=1,DataSheet!E704,"")</f>
        <v>188.1695</v>
      </c>
    </row>
    <row r="706" spans="2:18">
      <c r="B706" s="202">
        <v>138</v>
      </c>
      <c r="C706" s="297">
        <v>8939.0120000000006</v>
      </c>
      <c r="D706" s="292">
        <v>2.574925925925926E-2</v>
      </c>
      <c r="E706" s="202">
        <v>138</v>
      </c>
      <c r="F706" s="202">
        <v>138</v>
      </c>
      <c r="G706" s="202">
        <v>-4000</v>
      </c>
      <c r="H706" s="202">
        <v>-4000</v>
      </c>
      <c r="I706" s="202">
        <v>-4000</v>
      </c>
      <c r="J706" s="202">
        <v>-4000</v>
      </c>
      <c r="K706" s="146">
        <v>135.65</v>
      </c>
      <c r="L706" s="146">
        <v>142.69999999999999</v>
      </c>
      <c r="M706" s="146">
        <v>156.80000000000001</v>
      </c>
      <c r="N706" s="146">
        <v>163.85</v>
      </c>
      <c r="O706" s="146">
        <v>177.95</v>
      </c>
      <c r="P706" s="292">
        <v>1.4254895833333333E-3</v>
      </c>
      <c r="Q706" s="202">
        <f>IF($P$5=1,DataSheet!G705,"")</f>
        <v>19</v>
      </c>
      <c r="R706" s="290">
        <f>IF($P$5=1,DataSheet!E705,"")</f>
        <v>187.3417</v>
      </c>
    </row>
    <row r="707" spans="2:18">
      <c r="B707" s="202">
        <v>138</v>
      </c>
      <c r="C707" s="297">
        <v>8951.6880000000001</v>
      </c>
      <c r="D707" s="292">
        <v>2.578505787037037E-2</v>
      </c>
      <c r="E707" s="202">
        <v>138</v>
      </c>
      <c r="F707" s="202">
        <v>138</v>
      </c>
      <c r="G707" s="202">
        <v>-4000</v>
      </c>
      <c r="H707" s="202">
        <v>-4000</v>
      </c>
      <c r="I707" s="202">
        <v>-4000</v>
      </c>
      <c r="J707" s="202">
        <v>-4000</v>
      </c>
      <c r="K707" s="146">
        <v>135.65</v>
      </c>
      <c r="L707" s="146">
        <v>142.69999999999999</v>
      </c>
      <c r="M707" s="146">
        <v>156.80000000000001</v>
      </c>
      <c r="N707" s="146">
        <v>163.85</v>
      </c>
      <c r="O707" s="146">
        <v>177.95</v>
      </c>
      <c r="P707" s="292">
        <v>1.4068657407407406E-3</v>
      </c>
      <c r="Q707" s="202">
        <f>IF($P$5=1,DataSheet!G706,"")</f>
        <v>19</v>
      </c>
      <c r="R707" s="290">
        <f>IF($P$5=1,DataSheet!E706,"")</f>
        <v>194.88069999999999</v>
      </c>
    </row>
    <row r="708" spans="2:18">
      <c r="B708" s="202">
        <v>139</v>
      </c>
      <c r="C708" s="297">
        <v>8964.598</v>
      </c>
      <c r="D708" s="292">
        <v>2.5820983796296298E-2</v>
      </c>
      <c r="E708" s="202">
        <v>139</v>
      </c>
      <c r="F708" s="202">
        <v>139</v>
      </c>
      <c r="G708" s="202">
        <v>-4000</v>
      </c>
      <c r="H708" s="202">
        <v>-4000</v>
      </c>
      <c r="I708" s="202">
        <v>-4000</v>
      </c>
      <c r="J708" s="202">
        <v>-4000</v>
      </c>
      <c r="K708" s="146">
        <v>135.65</v>
      </c>
      <c r="L708" s="146">
        <v>142.69999999999999</v>
      </c>
      <c r="M708" s="146">
        <v>156.80000000000001</v>
      </c>
      <c r="N708" s="146">
        <v>163.85</v>
      </c>
      <c r="O708" s="146">
        <v>177.95</v>
      </c>
      <c r="P708" s="292">
        <v>1.3944351851851852E-3</v>
      </c>
      <c r="Q708" s="202">
        <f>IF($P$5=1,DataSheet!G707,"")</f>
        <v>20</v>
      </c>
      <c r="R708" s="290">
        <f>IF($P$5=1,DataSheet!E707,"")</f>
        <v>200.13900000000001</v>
      </c>
    </row>
    <row r="709" spans="2:18">
      <c r="B709" s="202">
        <v>139</v>
      </c>
      <c r="C709" s="297">
        <v>8977.6640000000007</v>
      </c>
      <c r="D709" s="292">
        <v>2.5857997685185184E-2</v>
      </c>
      <c r="E709" s="202">
        <v>139</v>
      </c>
      <c r="F709" s="202">
        <v>139</v>
      </c>
      <c r="G709" s="202">
        <v>-4000</v>
      </c>
      <c r="H709" s="202">
        <v>-4000</v>
      </c>
      <c r="I709" s="202">
        <v>-4000</v>
      </c>
      <c r="J709" s="202">
        <v>-4000</v>
      </c>
      <c r="K709" s="146">
        <v>135.65</v>
      </c>
      <c r="L709" s="146">
        <v>142.69999999999999</v>
      </c>
      <c r="M709" s="146">
        <v>156.80000000000001</v>
      </c>
      <c r="N709" s="146">
        <v>163.85</v>
      </c>
      <c r="O709" s="146">
        <v>177.95</v>
      </c>
      <c r="P709" s="292">
        <v>1.4120104166666664E-3</v>
      </c>
      <c r="Q709" s="202">
        <f>IF($P$5=1,DataSheet!G708,"")</f>
        <v>18</v>
      </c>
      <c r="R709" s="290">
        <f>IF($P$5=1,DataSheet!E708,"")</f>
        <v>192.75819999999999</v>
      </c>
    </row>
    <row r="710" spans="2:18">
      <c r="B710" s="202">
        <v>139</v>
      </c>
      <c r="C710" s="297">
        <v>8991.1980000000003</v>
      </c>
      <c r="D710" s="292">
        <v>2.5896226851851847E-2</v>
      </c>
      <c r="E710" s="202">
        <v>139</v>
      </c>
      <c r="F710" s="202">
        <v>139</v>
      </c>
      <c r="G710" s="202">
        <v>-4000</v>
      </c>
      <c r="H710" s="202">
        <v>-4000</v>
      </c>
      <c r="I710" s="202">
        <v>-4000</v>
      </c>
      <c r="J710" s="202">
        <v>-4000</v>
      </c>
      <c r="K710" s="146">
        <v>135.65</v>
      </c>
      <c r="L710" s="146">
        <v>142.69999999999999</v>
      </c>
      <c r="M710" s="146">
        <v>156.80000000000001</v>
      </c>
      <c r="N710" s="146">
        <v>163.85</v>
      </c>
      <c r="O710" s="146">
        <v>177.95</v>
      </c>
      <c r="P710" s="292">
        <v>1.4151024305555555E-3</v>
      </c>
      <c r="Q710" s="202">
        <f>IF($P$5=1,DataSheet!G709,"")</f>
        <v>18</v>
      </c>
      <c r="R710" s="290">
        <f>IF($P$5=1,DataSheet!E709,"")</f>
        <v>191.49760000000001</v>
      </c>
    </row>
    <row r="711" spans="2:18">
      <c r="B711" s="202">
        <v>139</v>
      </c>
      <c r="C711" s="297">
        <v>9004.7909999999993</v>
      </c>
      <c r="D711" s="292">
        <v>2.5934467592592592E-2</v>
      </c>
      <c r="E711" s="202">
        <v>139</v>
      </c>
      <c r="F711" s="202">
        <v>139</v>
      </c>
      <c r="G711" s="202">
        <v>-4000</v>
      </c>
      <c r="H711" s="202">
        <v>-4000</v>
      </c>
      <c r="I711" s="202">
        <v>-4000</v>
      </c>
      <c r="J711" s="202">
        <v>-4000</v>
      </c>
      <c r="K711" s="146">
        <v>135.65</v>
      </c>
      <c r="L711" s="146">
        <v>142.69999999999999</v>
      </c>
      <c r="M711" s="146">
        <v>156.80000000000001</v>
      </c>
      <c r="N711" s="146">
        <v>163.85</v>
      </c>
      <c r="O711" s="146">
        <v>177.95</v>
      </c>
      <c r="P711" s="292">
        <v>1.4103732638888887E-3</v>
      </c>
      <c r="Q711" s="202">
        <f>IF($P$5=1,DataSheet!G710,"")</f>
        <v>18</v>
      </c>
      <c r="R711" s="290">
        <f>IF($P$5=1,DataSheet!E710,"")</f>
        <v>193.43029999999999</v>
      </c>
    </row>
    <row r="712" spans="2:18">
      <c r="B712" s="202">
        <v>139</v>
      </c>
      <c r="C712" s="297">
        <v>9017.9210000000003</v>
      </c>
      <c r="D712" s="292">
        <v>2.5971516203703703E-2</v>
      </c>
      <c r="E712" s="202">
        <v>139</v>
      </c>
      <c r="F712" s="202">
        <v>139</v>
      </c>
      <c r="G712" s="202">
        <v>-4000</v>
      </c>
      <c r="H712" s="202">
        <v>-4000</v>
      </c>
      <c r="I712" s="202">
        <v>-4000</v>
      </c>
      <c r="J712" s="202">
        <v>-4000</v>
      </c>
      <c r="K712" s="146">
        <v>135.65</v>
      </c>
      <c r="L712" s="146">
        <v>142.69999999999999</v>
      </c>
      <c r="M712" s="146">
        <v>156.80000000000001</v>
      </c>
      <c r="N712" s="146">
        <v>163.85</v>
      </c>
      <c r="O712" s="146">
        <v>177.95</v>
      </c>
      <c r="P712" s="292">
        <v>1.4094021990740744E-3</v>
      </c>
      <c r="Q712" s="202">
        <f>IF($P$5=1,DataSheet!G711,"")</f>
        <v>19</v>
      </c>
      <c r="R712" s="290">
        <f>IF($P$5=1,DataSheet!E711,"")</f>
        <v>193.8304</v>
      </c>
    </row>
    <row r="713" spans="2:18">
      <c r="B713" s="202">
        <v>139</v>
      </c>
      <c r="C713" s="297">
        <v>9030.9770000000008</v>
      </c>
      <c r="D713" s="292">
        <v>2.6008495370370369E-2</v>
      </c>
      <c r="E713" s="202">
        <v>139</v>
      </c>
      <c r="F713" s="202">
        <v>139</v>
      </c>
      <c r="G713" s="202">
        <v>-4000</v>
      </c>
      <c r="H713" s="202">
        <v>-4000</v>
      </c>
      <c r="I713" s="202">
        <v>-4000</v>
      </c>
      <c r="J713" s="202">
        <v>-4000</v>
      </c>
      <c r="K713" s="146">
        <v>135.65</v>
      </c>
      <c r="L713" s="146">
        <v>142.69999999999999</v>
      </c>
      <c r="M713" s="146">
        <v>156.80000000000001</v>
      </c>
      <c r="N713" s="146">
        <v>163.85</v>
      </c>
      <c r="O713" s="146">
        <v>177.95</v>
      </c>
      <c r="P713" s="292">
        <v>1.4149589120370371E-3</v>
      </c>
      <c r="Q713" s="202">
        <f>IF($P$5=1,DataSheet!G712,"")</f>
        <v>19</v>
      </c>
      <c r="R713" s="290">
        <f>IF($P$5=1,DataSheet!E712,"")</f>
        <v>191.55590000000001</v>
      </c>
    </row>
    <row r="714" spans="2:18">
      <c r="B714" s="202">
        <v>140</v>
      </c>
      <c r="C714" s="297">
        <v>9044.4680000000008</v>
      </c>
      <c r="D714" s="292">
        <v>2.6046643518518518E-2</v>
      </c>
      <c r="E714" s="202">
        <v>140</v>
      </c>
      <c r="F714" s="202">
        <v>140</v>
      </c>
      <c r="G714" s="202">
        <v>-4000</v>
      </c>
      <c r="H714" s="202">
        <v>-4000</v>
      </c>
      <c r="I714" s="202">
        <v>-4000</v>
      </c>
      <c r="J714" s="202">
        <v>-4000</v>
      </c>
      <c r="K714" s="146">
        <v>135.65</v>
      </c>
      <c r="L714" s="146">
        <v>142.69999999999999</v>
      </c>
      <c r="M714" s="146">
        <v>156.80000000000001</v>
      </c>
      <c r="N714" s="146">
        <v>163.85</v>
      </c>
      <c r="O714" s="146">
        <v>177.95</v>
      </c>
      <c r="P714" s="292">
        <v>1.4166238425925926E-3</v>
      </c>
      <c r="Q714" s="202">
        <f>IF($P$5=1,DataSheet!G713,"")</f>
        <v>18</v>
      </c>
      <c r="R714" s="290">
        <f>IF($P$5=1,DataSheet!E713,"")</f>
        <v>190.8811</v>
      </c>
    </row>
    <row r="715" spans="2:18">
      <c r="B715" s="202">
        <v>140</v>
      </c>
      <c r="C715" s="297">
        <v>9057.2029999999995</v>
      </c>
      <c r="D715" s="292">
        <v>2.6082453703703708E-2</v>
      </c>
      <c r="E715" s="202">
        <v>140</v>
      </c>
      <c r="F715" s="202">
        <v>140</v>
      </c>
      <c r="G715" s="202">
        <v>-4000</v>
      </c>
      <c r="H715" s="202">
        <v>-4000</v>
      </c>
      <c r="I715" s="202">
        <v>-4000</v>
      </c>
      <c r="J715" s="202">
        <v>-4000</v>
      </c>
      <c r="K715" s="146">
        <v>135.65</v>
      </c>
      <c r="L715" s="146">
        <v>142.69999999999999</v>
      </c>
      <c r="M715" s="146">
        <v>156.80000000000001</v>
      </c>
      <c r="N715" s="146">
        <v>163.85</v>
      </c>
      <c r="O715" s="146">
        <v>177.95</v>
      </c>
      <c r="P715" s="292">
        <v>1.4035700231481481E-3</v>
      </c>
      <c r="Q715" s="202">
        <f>IF($P$5=1,DataSheet!G714,"")</f>
        <v>19</v>
      </c>
      <c r="R715" s="290">
        <f>IF($P$5=1,DataSheet!E714,"")</f>
        <v>196.25659999999999</v>
      </c>
    </row>
    <row r="716" spans="2:18">
      <c r="B716" s="202">
        <v>141</v>
      </c>
      <c r="C716" s="297">
        <v>9069.9599999999991</v>
      </c>
      <c r="D716" s="292">
        <v>2.6118310185185182E-2</v>
      </c>
      <c r="E716" s="202">
        <v>141</v>
      </c>
      <c r="F716" s="202">
        <v>141</v>
      </c>
      <c r="G716" s="202">
        <v>-4000</v>
      </c>
      <c r="H716" s="202">
        <v>-4000</v>
      </c>
      <c r="I716" s="202">
        <v>-4000</v>
      </c>
      <c r="J716" s="202">
        <v>-4000</v>
      </c>
      <c r="K716" s="146">
        <v>135.65</v>
      </c>
      <c r="L716" s="146">
        <v>142.69999999999999</v>
      </c>
      <c r="M716" s="146">
        <v>156.80000000000001</v>
      </c>
      <c r="N716" s="146">
        <v>163.85</v>
      </c>
      <c r="O716" s="146">
        <v>177.95</v>
      </c>
      <c r="P716" s="292">
        <v>1.4039762731481483E-3</v>
      </c>
      <c r="Q716" s="202">
        <f>IF($P$5=1,DataSheet!G715,"")</f>
        <v>19</v>
      </c>
      <c r="R716" s="290">
        <f>IF($P$5=1,DataSheet!E715,"")</f>
        <v>196.0865</v>
      </c>
    </row>
    <row r="717" spans="2:18">
      <c r="B717" s="202">
        <v>141</v>
      </c>
      <c r="C717" s="297">
        <v>9082.7279999999992</v>
      </c>
      <c r="D717" s="292">
        <v>2.6154201388888892E-2</v>
      </c>
      <c r="E717" s="202">
        <v>141</v>
      </c>
      <c r="F717" s="202">
        <v>141</v>
      </c>
      <c r="G717" s="202">
        <v>-4000</v>
      </c>
      <c r="H717" s="202">
        <v>-4000</v>
      </c>
      <c r="I717" s="202">
        <v>-4000</v>
      </c>
      <c r="J717" s="202">
        <v>-4000</v>
      </c>
      <c r="K717" s="146">
        <v>135.65</v>
      </c>
      <c r="L717" s="146">
        <v>142.69999999999999</v>
      </c>
      <c r="M717" s="146">
        <v>156.80000000000001</v>
      </c>
      <c r="N717" s="146">
        <v>163.85</v>
      </c>
      <c r="O717" s="146">
        <v>177.95</v>
      </c>
      <c r="P717" s="292">
        <v>1.4031614583333333E-3</v>
      </c>
      <c r="Q717" s="202">
        <f>IF($P$5=1,DataSheet!G716,"")</f>
        <v>19</v>
      </c>
      <c r="R717" s="290">
        <f>IF($P$5=1,DataSheet!E716,"")</f>
        <v>196.4281</v>
      </c>
    </row>
    <row r="718" spans="2:18">
      <c r="B718" s="202">
        <v>141</v>
      </c>
      <c r="C718" s="297">
        <v>9095.49</v>
      </c>
      <c r="D718" s="292">
        <v>2.6190231481481484E-2</v>
      </c>
      <c r="E718" s="202">
        <v>141</v>
      </c>
      <c r="F718" s="202">
        <v>141</v>
      </c>
      <c r="G718" s="202">
        <v>-4000</v>
      </c>
      <c r="H718" s="202">
        <v>-4000</v>
      </c>
      <c r="I718" s="202">
        <v>-4000</v>
      </c>
      <c r="J718" s="202">
        <v>-4000</v>
      </c>
      <c r="K718" s="146">
        <v>135.65</v>
      </c>
      <c r="L718" s="146">
        <v>142.69999999999999</v>
      </c>
      <c r="M718" s="146">
        <v>156.80000000000001</v>
      </c>
      <c r="N718" s="146">
        <v>163.85</v>
      </c>
      <c r="O718" s="146">
        <v>177.95</v>
      </c>
      <c r="P718" s="292">
        <v>1.4115104166666668E-3</v>
      </c>
      <c r="Q718" s="202">
        <f>IF($P$5=1,DataSheet!G717,"")</f>
        <v>19</v>
      </c>
      <c r="R718" s="290">
        <f>IF($P$5=1,DataSheet!E717,"")</f>
        <v>192.9632</v>
      </c>
    </row>
    <row r="719" spans="2:18">
      <c r="B719" s="202">
        <v>141</v>
      </c>
      <c r="C719" s="297">
        <v>9108.1550000000007</v>
      </c>
      <c r="D719" s="292">
        <v>2.6225972222222223E-2</v>
      </c>
      <c r="E719" s="202">
        <v>141</v>
      </c>
      <c r="F719" s="202">
        <v>141</v>
      </c>
      <c r="G719" s="202">
        <v>-4000</v>
      </c>
      <c r="H719" s="202">
        <v>-4000</v>
      </c>
      <c r="I719" s="202">
        <v>-4000</v>
      </c>
      <c r="J719" s="202">
        <v>-4000</v>
      </c>
      <c r="K719" s="146">
        <v>135.65</v>
      </c>
      <c r="L719" s="146">
        <v>142.69999999999999</v>
      </c>
      <c r="M719" s="146">
        <v>156.80000000000001</v>
      </c>
      <c r="N719" s="146">
        <v>163.85</v>
      </c>
      <c r="O719" s="146">
        <v>177.95</v>
      </c>
      <c r="P719" s="292">
        <v>1.4149114583333336E-3</v>
      </c>
      <c r="Q719" s="202">
        <f>IF($P$5=1,DataSheet!G718,"")</f>
        <v>20</v>
      </c>
      <c r="R719" s="290">
        <f>IF($P$5=1,DataSheet!E718,"")</f>
        <v>191.57509999999999</v>
      </c>
    </row>
    <row r="720" spans="2:18">
      <c r="B720" s="202">
        <v>141</v>
      </c>
      <c r="C720" s="297">
        <v>9120.8970000000008</v>
      </c>
      <c r="D720" s="292">
        <v>2.6261828703703704E-2</v>
      </c>
      <c r="E720" s="202">
        <v>141</v>
      </c>
      <c r="F720" s="202">
        <v>141</v>
      </c>
      <c r="G720" s="202">
        <v>-4000</v>
      </c>
      <c r="H720" s="202">
        <v>-4000</v>
      </c>
      <c r="I720" s="202">
        <v>-4000</v>
      </c>
      <c r="J720" s="202">
        <v>-4000</v>
      </c>
      <c r="K720" s="146">
        <v>135.65</v>
      </c>
      <c r="L720" s="146">
        <v>142.69999999999999</v>
      </c>
      <c r="M720" s="146">
        <v>156.80000000000001</v>
      </c>
      <c r="N720" s="146">
        <v>163.85</v>
      </c>
      <c r="O720" s="146">
        <v>177.95</v>
      </c>
      <c r="P720" s="292">
        <v>1.4080543981481481E-3</v>
      </c>
      <c r="Q720" s="202">
        <f>IF($P$5=1,DataSheet!G719,"")</f>
        <v>19</v>
      </c>
      <c r="R720" s="290">
        <f>IF($P$5=1,DataSheet!E719,"")</f>
        <v>194.38759999999999</v>
      </c>
    </row>
    <row r="721" spans="2:18">
      <c r="B721" s="202">
        <v>141</v>
      </c>
      <c r="C721" s="297">
        <v>9133.5640000000003</v>
      </c>
      <c r="D721" s="292">
        <v>2.6297731481481481E-2</v>
      </c>
      <c r="E721" s="202">
        <v>141</v>
      </c>
      <c r="F721" s="202">
        <v>141</v>
      </c>
      <c r="G721" s="202">
        <v>-4000</v>
      </c>
      <c r="H721" s="202">
        <v>-4000</v>
      </c>
      <c r="I721" s="202">
        <v>-4000</v>
      </c>
      <c r="J721" s="202">
        <v>-4000</v>
      </c>
      <c r="K721" s="146">
        <v>135.65</v>
      </c>
      <c r="L721" s="146">
        <v>142.69999999999999</v>
      </c>
      <c r="M721" s="146">
        <v>156.80000000000001</v>
      </c>
      <c r="N721" s="146">
        <v>163.85</v>
      </c>
      <c r="O721" s="146">
        <v>177.95</v>
      </c>
      <c r="P721" s="292">
        <v>1.4121383101851851E-3</v>
      </c>
      <c r="Q721" s="202">
        <f>IF($P$5=1,DataSheet!G720,"")</f>
        <v>19</v>
      </c>
      <c r="R721" s="290">
        <f>IF($P$5=1,DataSheet!E720,"")</f>
        <v>192.70599999999999</v>
      </c>
    </row>
    <row r="722" spans="2:18">
      <c r="B722" s="202">
        <v>140</v>
      </c>
      <c r="C722" s="297">
        <v>9146.7060000000001</v>
      </c>
      <c r="D722" s="292">
        <v>2.6334814814814814E-2</v>
      </c>
      <c r="E722" s="202">
        <v>140</v>
      </c>
      <c r="F722" s="202">
        <v>140</v>
      </c>
      <c r="G722" s="202">
        <v>-4000</v>
      </c>
      <c r="H722" s="202">
        <v>-4000</v>
      </c>
      <c r="I722" s="202">
        <v>-4000</v>
      </c>
      <c r="J722" s="202">
        <v>-4000</v>
      </c>
      <c r="K722" s="146">
        <v>135.65</v>
      </c>
      <c r="L722" s="146">
        <v>142.69999999999999</v>
      </c>
      <c r="M722" s="146">
        <v>156.80000000000001</v>
      </c>
      <c r="N722" s="146">
        <v>163.85</v>
      </c>
      <c r="O722" s="146">
        <v>177.95</v>
      </c>
      <c r="P722" s="292">
        <v>1.4158003472222222E-3</v>
      </c>
      <c r="Q722" s="202">
        <f>IF($P$5=1,DataSheet!G721,"")</f>
        <v>19</v>
      </c>
      <c r="R722" s="290">
        <f>IF($P$5=1,DataSheet!E721,"")</f>
        <v>191.21449999999999</v>
      </c>
    </row>
    <row r="723" spans="2:18">
      <c r="B723" s="202">
        <v>140</v>
      </c>
      <c r="C723" s="297">
        <v>9158.9959999999992</v>
      </c>
      <c r="D723" s="292">
        <v>2.6369594907407409E-2</v>
      </c>
      <c r="E723" s="202">
        <v>140</v>
      </c>
      <c r="F723" s="202">
        <v>140</v>
      </c>
      <c r="G723" s="202">
        <v>-4000</v>
      </c>
      <c r="H723" s="202">
        <v>-4000</v>
      </c>
      <c r="I723" s="202">
        <v>-4000</v>
      </c>
      <c r="J723" s="202">
        <v>-4000</v>
      </c>
      <c r="K723" s="146">
        <v>135.65</v>
      </c>
      <c r="L723" s="146">
        <v>142.69999999999999</v>
      </c>
      <c r="M723" s="146">
        <v>156.80000000000001</v>
      </c>
      <c r="N723" s="146">
        <v>163.85</v>
      </c>
      <c r="O723" s="146">
        <v>177.95</v>
      </c>
      <c r="P723" s="292">
        <v>1.4096903935185187E-3</v>
      </c>
      <c r="Q723" s="202">
        <f>IF($P$5=1,DataSheet!G722,"")</f>
        <v>20</v>
      </c>
      <c r="R723" s="290">
        <f>IF($P$5=1,DataSheet!E722,"")</f>
        <v>193.7115</v>
      </c>
    </row>
    <row r="724" spans="2:18">
      <c r="B724" s="202">
        <v>140</v>
      </c>
      <c r="C724" s="297">
        <v>9172.2900000000009</v>
      </c>
      <c r="D724" s="292">
        <v>2.640659722222222E-2</v>
      </c>
      <c r="E724" s="202">
        <v>140</v>
      </c>
      <c r="F724" s="202">
        <v>140</v>
      </c>
      <c r="G724" s="202">
        <v>-4000</v>
      </c>
      <c r="H724" s="202">
        <v>-4000</v>
      </c>
      <c r="I724" s="202">
        <v>-4000</v>
      </c>
      <c r="J724" s="202">
        <v>-4000</v>
      </c>
      <c r="K724" s="146">
        <v>135.65</v>
      </c>
      <c r="L724" s="146">
        <v>142.69999999999999</v>
      </c>
      <c r="M724" s="146">
        <v>156.80000000000001</v>
      </c>
      <c r="N724" s="146">
        <v>163.85</v>
      </c>
      <c r="O724" s="146">
        <v>177.95</v>
      </c>
      <c r="P724" s="292">
        <v>1.3990659722222223E-3</v>
      </c>
      <c r="Q724" s="202">
        <f>IF($P$5=1,DataSheet!G723,"")</f>
        <v>19</v>
      </c>
      <c r="R724" s="290">
        <f>IF($P$5=1,DataSheet!E723,"")</f>
        <v>198.1583</v>
      </c>
    </row>
    <row r="725" spans="2:18">
      <c r="B725" s="202">
        <v>139</v>
      </c>
      <c r="C725" s="297">
        <v>9185.5049999999992</v>
      </c>
      <c r="D725" s="292">
        <v>2.6443692129629628E-2</v>
      </c>
      <c r="E725" s="202">
        <v>139</v>
      </c>
      <c r="F725" s="202">
        <v>139</v>
      </c>
      <c r="G725" s="202">
        <v>-4000</v>
      </c>
      <c r="H725" s="202">
        <v>-4000</v>
      </c>
      <c r="I725" s="202">
        <v>-4000</v>
      </c>
      <c r="J725" s="202">
        <v>-4000</v>
      </c>
      <c r="K725" s="146">
        <v>135.65</v>
      </c>
      <c r="L725" s="146">
        <v>142.69999999999999</v>
      </c>
      <c r="M725" s="146">
        <v>156.80000000000001</v>
      </c>
      <c r="N725" s="146">
        <v>163.85</v>
      </c>
      <c r="O725" s="146">
        <v>177.95</v>
      </c>
      <c r="P725" s="292">
        <v>1.4033732638888887E-3</v>
      </c>
      <c r="Q725" s="202">
        <f>IF($P$5=1,DataSheet!G724,"")</f>
        <v>19</v>
      </c>
      <c r="R725" s="290">
        <f>IF($P$5=1,DataSheet!E724,"")</f>
        <v>196.33930000000001</v>
      </c>
    </row>
    <row r="726" spans="2:18">
      <c r="B726" s="202">
        <v>139</v>
      </c>
      <c r="C726" s="297">
        <v>9197.7119999999995</v>
      </c>
      <c r="D726" s="292">
        <v>2.6478263888888891E-2</v>
      </c>
      <c r="E726" s="202">
        <v>139</v>
      </c>
      <c r="F726" s="202">
        <v>139</v>
      </c>
      <c r="G726" s="202">
        <v>-4000</v>
      </c>
      <c r="H726" s="202">
        <v>-4000</v>
      </c>
      <c r="I726" s="202">
        <v>-4000</v>
      </c>
      <c r="J726" s="202">
        <v>-4000</v>
      </c>
      <c r="K726" s="146">
        <v>135.65</v>
      </c>
      <c r="L726" s="146">
        <v>142.69999999999999</v>
      </c>
      <c r="M726" s="146">
        <v>156.80000000000001</v>
      </c>
      <c r="N726" s="146">
        <v>163.85</v>
      </c>
      <c r="O726" s="146">
        <v>177.95</v>
      </c>
      <c r="P726" s="292">
        <v>1.4084999999999998E-3</v>
      </c>
      <c r="Q726" s="202">
        <f>IF($P$5=1,DataSheet!G725,"")</f>
        <v>19</v>
      </c>
      <c r="R726" s="290">
        <f>IF($P$5=1,DataSheet!E725,"")</f>
        <v>194.20310000000001</v>
      </c>
    </row>
    <row r="727" spans="2:18">
      <c r="B727" s="202">
        <v>138</v>
      </c>
      <c r="C727" s="297">
        <v>9210.4789999999994</v>
      </c>
      <c r="D727" s="292">
        <v>2.651414351851852E-2</v>
      </c>
      <c r="E727" s="202">
        <v>138</v>
      </c>
      <c r="F727" s="202">
        <v>138</v>
      </c>
      <c r="G727" s="202">
        <v>-4000</v>
      </c>
      <c r="H727" s="202">
        <v>-4000</v>
      </c>
      <c r="I727" s="202">
        <v>-4000</v>
      </c>
      <c r="J727" s="202">
        <v>-4000</v>
      </c>
      <c r="K727" s="146">
        <v>135.65</v>
      </c>
      <c r="L727" s="146">
        <v>142.69999999999999</v>
      </c>
      <c r="M727" s="146">
        <v>156.80000000000001</v>
      </c>
      <c r="N727" s="146">
        <v>163.85</v>
      </c>
      <c r="O727" s="146">
        <v>177.95</v>
      </c>
      <c r="P727" s="292">
        <v>1.4097783564814817E-3</v>
      </c>
      <c r="Q727" s="202">
        <f>IF($P$5=1,DataSheet!G726,"")</f>
        <v>20</v>
      </c>
      <c r="R727" s="290">
        <f>IF($P$5=1,DataSheet!E726,"")</f>
        <v>193.67529999999999</v>
      </c>
    </row>
    <row r="728" spans="2:18">
      <c r="B728" s="202">
        <v>138</v>
      </c>
      <c r="C728" s="297">
        <v>9223.1640000000007</v>
      </c>
      <c r="D728" s="292">
        <v>2.6549976851851852E-2</v>
      </c>
      <c r="E728" s="202">
        <v>138</v>
      </c>
      <c r="F728" s="202">
        <v>138</v>
      </c>
      <c r="G728" s="202">
        <v>-4000</v>
      </c>
      <c r="H728" s="202">
        <v>-4000</v>
      </c>
      <c r="I728" s="202">
        <v>-4000</v>
      </c>
      <c r="J728" s="202">
        <v>-4000</v>
      </c>
      <c r="K728" s="146">
        <v>135.65</v>
      </c>
      <c r="L728" s="146">
        <v>142.69999999999999</v>
      </c>
      <c r="M728" s="146">
        <v>156.80000000000001</v>
      </c>
      <c r="N728" s="146">
        <v>163.85</v>
      </c>
      <c r="O728" s="146">
        <v>177.95</v>
      </c>
      <c r="P728" s="292">
        <v>1.4114866898148149E-3</v>
      </c>
      <c r="Q728" s="202">
        <f>IF($P$5=1,DataSheet!G727,"")</f>
        <v>19</v>
      </c>
      <c r="R728" s="290">
        <f>IF($P$5=1,DataSheet!E727,"")</f>
        <v>192.97300000000001</v>
      </c>
    </row>
    <row r="729" spans="2:18">
      <c r="B729" s="202">
        <v>137</v>
      </c>
      <c r="C729" s="297">
        <v>9235.8439999999991</v>
      </c>
      <c r="D729" s="292">
        <v>2.6585891203703707E-2</v>
      </c>
      <c r="E729" s="202">
        <v>137</v>
      </c>
      <c r="F729" s="202">
        <v>137</v>
      </c>
      <c r="G729" s="202">
        <v>-4000</v>
      </c>
      <c r="H729" s="202">
        <v>-4000</v>
      </c>
      <c r="I729" s="202">
        <v>-4000</v>
      </c>
      <c r="J729" s="202">
        <v>-4000</v>
      </c>
      <c r="K729" s="146">
        <v>135.65</v>
      </c>
      <c r="L729" s="146">
        <v>142.69999999999999</v>
      </c>
      <c r="M729" s="146">
        <v>156.80000000000001</v>
      </c>
      <c r="N729" s="146">
        <v>163.85</v>
      </c>
      <c r="O729" s="146">
        <v>177.95</v>
      </c>
      <c r="P729" s="292">
        <v>1.4120758101851853E-3</v>
      </c>
      <c r="Q729" s="202">
        <f>IF($P$5=1,DataSheet!G728,"")</f>
        <v>19</v>
      </c>
      <c r="R729" s="290">
        <f>IF($P$5=1,DataSheet!E728,"")</f>
        <v>192.73159999999999</v>
      </c>
    </row>
    <row r="730" spans="2:18">
      <c r="B730" s="202">
        <v>137</v>
      </c>
      <c r="C730" s="297">
        <v>9248.9189999999999</v>
      </c>
      <c r="D730" s="292">
        <v>2.6622951388888885E-2</v>
      </c>
      <c r="E730" s="202">
        <v>137</v>
      </c>
      <c r="F730" s="202">
        <v>137</v>
      </c>
      <c r="G730" s="202">
        <v>-4000</v>
      </c>
      <c r="H730" s="202">
        <v>-4000</v>
      </c>
      <c r="I730" s="202">
        <v>-4000</v>
      </c>
      <c r="J730" s="202">
        <v>-4000</v>
      </c>
      <c r="K730" s="146">
        <v>135.65</v>
      </c>
      <c r="L730" s="146">
        <v>142.69999999999999</v>
      </c>
      <c r="M730" s="146">
        <v>156.80000000000001</v>
      </c>
      <c r="N730" s="146">
        <v>163.85</v>
      </c>
      <c r="O730" s="146">
        <v>177.95</v>
      </c>
      <c r="P730" s="292">
        <v>1.4173802083333334E-3</v>
      </c>
      <c r="Q730" s="202">
        <f>IF($P$5=1,DataSheet!G729,"")</f>
        <v>19</v>
      </c>
      <c r="R730" s="290">
        <f>IF($P$5=1,DataSheet!E729,"")</f>
        <v>190.57579999999999</v>
      </c>
    </row>
    <row r="731" spans="2:18">
      <c r="B731" s="202">
        <v>138</v>
      </c>
      <c r="C731" s="297">
        <v>9261.9940000000006</v>
      </c>
      <c r="D731" s="292">
        <v>2.6659965277777777E-2</v>
      </c>
      <c r="E731" s="202">
        <v>138</v>
      </c>
      <c r="F731" s="202">
        <v>138</v>
      </c>
      <c r="G731" s="202">
        <v>-4000</v>
      </c>
      <c r="H731" s="202">
        <v>-4000</v>
      </c>
      <c r="I731" s="202">
        <v>-4000</v>
      </c>
      <c r="J731" s="202">
        <v>-4000</v>
      </c>
      <c r="K731" s="146">
        <v>135.65</v>
      </c>
      <c r="L731" s="146">
        <v>142.69999999999999</v>
      </c>
      <c r="M731" s="146">
        <v>156.80000000000001</v>
      </c>
      <c r="N731" s="146">
        <v>163.85</v>
      </c>
      <c r="O731" s="146">
        <v>177.95</v>
      </c>
      <c r="P731" s="292">
        <v>1.4152430555555557E-3</v>
      </c>
      <c r="Q731" s="202">
        <f>IF($P$5=1,DataSheet!G730,"")</f>
        <v>19</v>
      </c>
      <c r="R731" s="290">
        <f>IF($P$5=1,DataSheet!E730,"")</f>
        <v>191.44049999999999</v>
      </c>
    </row>
    <row r="732" spans="2:18">
      <c r="B732" s="202">
        <v>138</v>
      </c>
      <c r="C732" s="297">
        <v>9275.2209999999995</v>
      </c>
      <c r="D732" s="292">
        <v>2.6697037037037036E-2</v>
      </c>
      <c r="E732" s="202">
        <v>138</v>
      </c>
      <c r="F732" s="202">
        <v>138</v>
      </c>
      <c r="G732" s="202">
        <v>-4000</v>
      </c>
      <c r="H732" s="202">
        <v>-4000</v>
      </c>
      <c r="I732" s="202">
        <v>-4000</v>
      </c>
      <c r="J732" s="202">
        <v>-4000</v>
      </c>
      <c r="K732" s="146">
        <v>135.65</v>
      </c>
      <c r="L732" s="146">
        <v>142.69999999999999</v>
      </c>
      <c r="M732" s="146">
        <v>156.80000000000001</v>
      </c>
      <c r="N732" s="146">
        <v>163.85</v>
      </c>
      <c r="O732" s="146">
        <v>177.95</v>
      </c>
      <c r="P732" s="292">
        <v>1.407178240740741E-3</v>
      </c>
      <c r="Q732" s="202">
        <f>IF($P$5=1,DataSheet!G731,"")</f>
        <v>19</v>
      </c>
      <c r="R732" s="290">
        <f>IF($P$5=1,DataSheet!E731,"")</f>
        <v>194.751</v>
      </c>
    </row>
    <row r="733" spans="2:18">
      <c r="B733" s="202">
        <v>139</v>
      </c>
      <c r="C733" s="297">
        <v>9287.8970000000008</v>
      </c>
      <c r="D733" s="292">
        <v>2.6732928240740739E-2</v>
      </c>
      <c r="E733" s="202">
        <v>139</v>
      </c>
      <c r="F733" s="202">
        <v>139</v>
      </c>
      <c r="G733" s="202">
        <v>-4000</v>
      </c>
      <c r="H733" s="202">
        <v>-4000</v>
      </c>
      <c r="I733" s="202">
        <v>-4000</v>
      </c>
      <c r="J733" s="202">
        <v>-4000</v>
      </c>
      <c r="K733" s="146">
        <v>135.65</v>
      </c>
      <c r="L733" s="146">
        <v>142.69999999999999</v>
      </c>
      <c r="M733" s="146">
        <v>156.80000000000001</v>
      </c>
      <c r="N733" s="146">
        <v>163.85</v>
      </c>
      <c r="O733" s="146">
        <v>177.95</v>
      </c>
      <c r="P733" s="292">
        <v>1.4111278935185186E-3</v>
      </c>
      <c r="Q733" s="202">
        <f>IF($P$5=1,DataSheet!G732,"")</f>
        <v>19</v>
      </c>
      <c r="R733" s="290">
        <f>IF($P$5=1,DataSheet!E732,"")</f>
        <v>193.12029999999999</v>
      </c>
    </row>
    <row r="734" spans="2:18">
      <c r="B734" s="202">
        <v>139</v>
      </c>
      <c r="C734" s="297">
        <v>9300.6460000000006</v>
      </c>
      <c r="D734" s="292">
        <v>2.6768761574074072E-2</v>
      </c>
      <c r="E734" s="202">
        <v>139</v>
      </c>
      <c r="F734" s="202">
        <v>139</v>
      </c>
      <c r="G734" s="202">
        <v>-4000</v>
      </c>
      <c r="H734" s="202">
        <v>-4000</v>
      </c>
      <c r="I734" s="202">
        <v>-4000</v>
      </c>
      <c r="J734" s="202">
        <v>-4000</v>
      </c>
      <c r="K734" s="146">
        <v>135.65</v>
      </c>
      <c r="L734" s="146">
        <v>142.69999999999999</v>
      </c>
      <c r="M734" s="146">
        <v>156.80000000000001</v>
      </c>
      <c r="N734" s="146">
        <v>163.85</v>
      </c>
      <c r="O734" s="146">
        <v>177.95</v>
      </c>
      <c r="P734" s="292">
        <v>1.4037592592592591E-3</v>
      </c>
      <c r="Q734" s="202">
        <f>IF($P$5=1,DataSheet!G733,"")</f>
        <v>19</v>
      </c>
      <c r="R734" s="290">
        <f>IF($P$5=1,DataSheet!E733,"")</f>
        <v>196.1773</v>
      </c>
    </row>
    <row r="735" spans="2:18">
      <c r="B735" s="202">
        <v>139</v>
      </c>
      <c r="C735" s="297">
        <v>9313.3829999999998</v>
      </c>
      <c r="D735" s="292">
        <v>2.6804571759259255E-2</v>
      </c>
      <c r="E735" s="202">
        <v>139</v>
      </c>
      <c r="F735" s="202">
        <v>139</v>
      </c>
      <c r="G735" s="202">
        <v>-4000</v>
      </c>
      <c r="H735" s="202">
        <v>-4000</v>
      </c>
      <c r="I735" s="202">
        <v>-4000</v>
      </c>
      <c r="J735" s="202">
        <v>-4000</v>
      </c>
      <c r="K735" s="146">
        <v>135.65</v>
      </c>
      <c r="L735" s="146">
        <v>142.69999999999999</v>
      </c>
      <c r="M735" s="146">
        <v>156.80000000000001</v>
      </c>
      <c r="N735" s="146">
        <v>163.85</v>
      </c>
      <c r="O735" s="146">
        <v>177.95</v>
      </c>
      <c r="P735" s="292">
        <v>1.4058998842592593E-3</v>
      </c>
      <c r="Q735" s="202">
        <f>IF($P$5=1,DataSheet!G734,"")</f>
        <v>19</v>
      </c>
      <c r="R735" s="290">
        <f>IF($P$5=1,DataSheet!E734,"")</f>
        <v>195.2825</v>
      </c>
    </row>
    <row r="736" spans="2:18">
      <c r="B736" s="202">
        <v>139</v>
      </c>
      <c r="C736" s="297">
        <v>9327.0010000000002</v>
      </c>
      <c r="D736" s="292">
        <v>2.6842800925925923E-2</v>
      </c>
      <c r="E736" s="202">
        <v>139</v>
      </c>
      <c r="F736" s="202">
        <v>139</v>
      </c>
      <c r="G736" s="202">
        <v>-4000</v>
      </c>
      <c r="H736" s="202">
        <v>-4000</v>
      </c>
      <c r="I736" s="202">
        <v>-4000</v>
      </c>
      <c r="J736" s="202">
        <v>-4000</v>
      </c>
      <c r="K736" s="146">
        <v>135.65</v>
      </c>
      <c r="L736" s="146">
        <v>142.69999999999999</v>
      </c>
      <c r="M736" s="146">
        <v>156.80000000000001</v>
      </c>
      <c r="N736" s="146">
        <v>163.85</v>
      </c>
      <c r="O736" s="146">
        <v>177.95</v>
      </c>
      <c r="P736" s="292">
        <v>1.4093755787037037E-3</v>
      </c>
      <c r="Q736" s="202">
        <f>IF($P$5=1,DataSheet!G735,"")</f>
        <v>19</v>
      </c>
      <c r="R736" s="290">
        <f>IF($P$5=1,DataSheet!E735,"")</f>
        <v>193.8415</v>
      </c>
    </row>
    <row r="737" spans="2:18">
      <c r="B737" s="202">
        <v>139</v>
      </c>
      <c r="C737" s="297">
        <v>9339.9989999999998</v>
      </c>
      <c r="D737" s="292">
        <v>2.6879780092592592E-2</v>
      </c>
      <c r="E737" s="202">
        <v>139</v>
      </c>
      <c r="F737" s="202">
        <v>139</v>
      </c>
      <c r="G737" s="202">
        <v>-4000</v>
      </c>
      <c r="H737" s="202">
        <v>-4000</v>
      </c>
      <c r="I737" s="202">
        <v>-4000</v>
      </c>
      <c r="J737" s="202">
        <v>-4000</v>
      </c>
      <c r="K737" s="146">
        <v>135.65</v>
      </c>
      <c r="L737" s="146">
        <v>142.69999999999999</v>
      </c>
      <c r="M737" s="146">
        <v>156.80000000000001</v>
      </c>
      <c r="N737" s="146">
        <v>163.85</v>
      </c>
      <c r="O737" s="146">
        <v>177.95</v>
      </c>
      <c r="P737" s="292">
        <v>1.418675347222222E-3</v>
      </c>
      <c r="Q737" s="202">
        <f>IF($P$5=1,DataSheet!G736,"")</f>
        <v>18</v>
      </c>
      <c r="R737" s="290">
        <f>IF($P$5=1,DataSheet!E736,"")</f>
        <v>190.05430000000001</v>
      </c>
    </row>
    <row r="738" spans="2:18">
      <c r="B738" s="202">
        <v>139</v>
      </c>
      <c r="C738" s="297">
        <v>9353.1460000000006</v>
      </c>
      <c r="D738" s="292">
        <v>2.6917002314814812E-2</v>
      </c>
      <c r="E738" s="202">
        <v>139</v>
      </c>
      <c r="F738" s="202">
        <v>139</v>
      </c>
      <c r="G738" s="202">
        <v>-4000</v>
      </c>
      <c r="H738" s="202">
        <v>-4000</v>
      </c>
      <c r="I738" s="202">
        <v>-4000</v>
      </c>
      <c r="J738" s="202">
        <v>-4000</v>
      </c>
      <c r="K738" s="146">
        <v>135.65</v>
      </c>
      <c r="L738" s="146">
        <v>142.69999999999999</v>
      </c>
      <c r="M738" s="146">
        <v>156.80000000000001</v>
      </c>
      <c r="N738" s="146">
        <v>163.85</v>
      </c>
      <c r="O738" s="146">
        <v>177.95</v>
      </c>
      <c r="P738" s="292">
        <v>1.416837384259259E-3</v>
      </c>
      <c r="Q738" s="202">
        <f>IF($P$5=1,DataSheet!G737,"")</f>
        <v>19</v>
      </c>
      <c r="R738" s="290">
        <f>IF($P$5=1,DataSheet!E737,"")</f>
        <v>190.79490000000001</v>
      </c>
    </row>
    <row r="739" spans="2:18">
      <c r="B739" s="202">
        <v>139</v>
      </c>
      <c r="C739" s="297">
        <v>9366.1910000000007</v>
      </c>
      <c r="D739" s="292">
        <v>2.6953912037037037E-2</v>
      </c>
      <c r="E739" s="202">
        <v>139</v>
      </c>
      <c r="F739" s="202">
        <v>139</v>
      </c>
      <c r="G739" s="202">
        <v>-4000</v>
      </c>
      <c r="H739" s="202">
        <v>-4000</v>
      </c>
      <c r="I739" s="202">
        <v>-4000</v>
      </c>
      <c r="J739" s="202">
        <v>-4000</v>
      </c>
      <c r="K739" s="146">
        <v>135.65</v>
      </c>
      <c r="L739" s="146">
        <v>142.69999999999999</v>
      </c>
      <c r="M739" s="146">
        <v>156.80000000000001</v>
      </c>
      <c r="N739" s="146">
        <v>163.85</v>
      </c>
      <c r="O739" s="146">
        <v>177.95</v>
      </c>
      <c r="P739" s="292">
        <v>1.413720486111111E-3</v>
      </c>
      <c r="Q739" s="202">
        <f>IF($P$5=1,DataSheet!G738,"")</f>
        <v>19</v>
      </c>
      <c r="R739" s="290">
        <f>IF($P$5=1,DataSheet!E738,"")</f>
        <v>192.05969999999999</v>
      </c>
    </row>
    <row r="740" spans="2:18">
      <c r="B740" s="202">
        <v>139</v>
      </c>
      <c r="C740" s="297">
        <v>9379.3029999999999</v>
      </c>
      <c r="D740" s="292">
        <v>2.6990937500000003E-2</v>
      </c>
      <c r="E740" s="202">
        <v>139</v>
      </c>
      <c r="F740" s="202">
        <v>139</v>
      </c>
      <c r="G740" s="202">
        <v>-4000</v>
      </c>
      <c r="H740" s="202">
        <v>-4000</v>
      </c>
      <c r="I740" s="202">
        <v>-4000</v>
      </c>
      <c r="J740" s="202">
        <v>-4000</v>
      </c>
      <c r="K740" s="146">
        <v>135.65</v>
      </c>
      <c r="L740" s="146">
        <v>142.69999999999999</v>
      </c>
      <c r="M740" s="146">
        <v>156.80000000000001</v>
      </c>
      <c r="N740" s="146">
        <v>163.85</v>
      </c>
      <c r="O740" s="146">
        <v>177.95</v>
      </c>
      <c r="P740" s="292">
        <v>1.4118605324074072E-3</v>
      </c>
      <c r="Q740" s="202">
        <f>IF($P$5=1,DataSheet!G739,"")</f>
        <v>19</v>
      </c>
      <c r="R740" s="290">
        <f>IF($P$5=1,DataSheet!E739,"")</f>
        <v>192.81979999999999</v>
      </c>
    </row>
    <row r="741" spans="2:18">
      <c r="B741" s="202">
        <v>139</v>
      </c>
      <c r="C741" s="297">
        <v>9392.0550000000003</v>
      </c>
      <c r="D741" s="292">
        <v>2.702684027777778E-2</v>
      </c>
      <c r="E741" s="202">
        <v>139</v>
      </c>
      <c r="F741" s="202">
        <v>139</v>
      </c>
      <c r="G741" s="202">
        <v>-4000</v>
      </c>
      <c r="H741" s="202">
        <v>-4000</v>
      </c>
      <c r="I741" s="202">
        <v>-4000</v>
      </c>
      <c r="J741" s="202">
        <v>-4000</v>
      </c>
      <c r="K741" s="146">
        <v>135.65</v>
      </c>
      <c r="L741" s="146">
        <v>142.69999999999999</v>
      </c>
      <c r="M741" s="146">
        <v>156.80000000000001</v>
      </c>
      <c r="N741" s="146">
        <v>163.85</v>
      </c>
      <c r="O741" s="146">
        <v>177.95</v>
      </c>
      <c r="P741" s="292">
        <v>1.4098420138888889E-3</v>
      </c>
      <c r="Q741" s="202">
        <f>IF($P$5=1,DataSheet!G740,"")</f>
        <v>20</v>
      </c>
      <c r="R741" s="290">
        <f>IF($P$5=1,DataSheet!E740,"")</f>
        <v>193.64920000000001</v>
      </c>
    </row>
    <row r="742" spans="2:18">
      <c r="B742" s="202">
        <v>139</v>
      </c>
      <c r="C742" s="297">
        <v>9404.7250000000004</v>
      </c>
      <c r="D742" s="292">
        <v>2.7062592592592596E-2</v>
      </c>
      <c r="E742" s="202">
        <v>139</v>
      </c>
      <c r="F742" s="202">
        <v>139</v>
      </c>
      <c r="G742" s="202">
        <v>-4000</v>
      </c>
      <c r="H742" s="202">
        <v>-4000</v>
      </c>
      <c r="I742" s="202">
        <v>-4000</v>
      </c>
      <c r="J742" s="202">
        <v>-4000</v>
      </c>
      <c r="K742" s="146">
        <v>135.65</v>
      </c>
      <c r="L742" s="146">
        <v>142.69999999999999</v>
      </c>
      <c r="M742" s="146">
        <v>156.80000000000001</v>
      </c>
      <c r="N742" s="146">
        <v>163.85</v>
      </c>
      <c r="O742" s="146">
        <v>177.95</v>
      </c>
      <c r="P742" s="292">
        <v>1.4125879629629629E-3</v>
      </c>
      <c r="Q742" s="202">
        <f>IF($P$5=1,DataSheet!G741,"")</f>
        <v>20</v>
      </c>
      <c r="R742" s="290">
        <f>IF($P$5=1,DataSheet!E741,"")</f>
        <v>192.52209999999999</v>
      </c>
    </row>
    <row r="743" spans="2:18">
      <c r="B743" s="202">
        <v>139</v>
      </c>
      <c r="C743" s="297">
        <v>9417.4830000000002</v>
      </c>
      <c r="D743" s="292">
        <v>2.7098587962962963E-2</v>
      </c>
      <c r="E743" s="202">
        <v>139</v>
      </c>
      <c r="F743" s="202">
        <v>139</v>
      </c>
      <c r="G743" s="202">
        <v>-4000</v>
      </c>
      <c r="H743" s="202">
        <v>-4000</v>
      </c>
      <c r="I743" s="202">
        <v>-4000</v>
      </c>
      <c r="J743" s="202">
        <v>-4000</v>
      </c>
      <c r="K743" s="146">
        <v>135.65</v>
      </c>
      <c r="L743" s="146">
        <v>142.69999999999999</v>
      </c>
      <c r="M743" s="146">
        <v>156.80000000000001</v>
      </c>
      <c r="N743" s="146">
        <v>163.85</v>
      </c>
      <c r="O743" s="146">
        <v>177.95</v>
      </c>
      <c r="P743" s="292">
        <v>1.408210648148148E-3</v>
      </c>
      <c r="Q743" s="202">
        <f>IF($P$5=1,DataSheet!G742,"")</f>
        <v>19</v>
      </c>
      <c r="R743" s="290">
        <f>IF($P$5=1,DataSheet!E742,"")</f>
        <v>194.32300000000001</v>
      </c>
    </row>
    <row r="744" spans="2:18">
      <c r="B744" s="202">
        <v>139</v>
      </c>
      <c r="C744" s="297">
        <v>9430.52</v>
      </c>
      <c r="D744" s="292">
        <v>2.7135625E-2</v>
      </c>
      <c r="E744" s="202">
        <v>139</v>
      </c>
      <c r="F744" s="202">
        <v>139</v>
      </c>
      <c r="G744" s="202">
        <v>-4000</v>
      </c>
      <c r="H744" s="202">
        <v>-4000</v>
      </c>
      <c r="I744" s="202">
        <v>-4000</v>
      </c>
      <c r="J744" s="202">
        <v>-4000</v>
      </c>
      <c r="K744" s="146">
        <v>135.65</v>
      </c>
      <c r="L744" s="146">
        <v>142.69999999999999</v>
      </c>
      <c r="M744" s="146">
        <v>156.80000000000001</v>
      </c>
      <c r="N744" s="146">
        <v>163.85</v>
      </c>
      <c r="O744" s="146">
        <v>177.95</v>
      </c>
      <c r="P744" s="292">
        <v>1.4176244212962964E-3</v>
      </c>
      <c r="Q744" s="202">
        <f>IF($P$5=1,DataSheet!G743,"")</f>
        <v>19</v>
      </c>
      <c r="R744" s="290">
        <f>IF($P$5=1,DataSheet!E743,"")</f>
        <v>190.47739999999999</v>
      </c>
    </row>
    <row r="745" spans="2:18">
      <c r="B745" s="202">
        <v>139</v>
      </c>
      <c r="C745" s="297">
        <v>9444.0159999999996</v>
      </c>
      <c r="D745" s="292">
        <v>2.7173842592592593E-2</v>
      </c>
      <c r="E745" s="202">
        <v>139</v>
      </c>
      <c r="F745" s="202">
        <v>139</v>
      </c>
      <c r="G745" s="202">
        <v>-4000</v>
      </c>
      <c r="H745" s="202">
        <v>-4000</v>
      </c>
      <c r="I745" s="202">
        <v>-4000</v>
      </c>
      <c r="J745" s="202">
        <v>-4000</v>
      </c>
      <c r="K745" s="146">
        <v>135.65</v>
      </c>
      <c r="L745" s="146">
        <v>142.69999999999999</v>
      </c>
      <c r="M745" s="146">
        <v>156.80000000000001</v>
      </c>
      <c r="N745" s="146">
        <v>163.85</v>
      </c>
      <c r="O745" s="146">
        <v>177.95</v>
      </c>
      <c r="P745" s="292">
        <v>1.4212262731481482E-3</v>
      </c>
      <c r="Q745" s="202">
        <f>IF($P$5=1,DataSheet!G744,"")</f>
        <v>19</v>
      </c>
      <c r="R745" s="290">
        <f>IF($P$5=1,DataSheet!E744,"")</f>
        <v>189.03270000000001</v>
      </c>
    </row>
    <row r="746" spans="2:18">
      <c r="B746" s="202">
        <v>139</v>
      </c>
      <c r="C746" s="297">
        <v>9457.1460000000006</v>
      </c>
      <c r="D746" s="292">
        <v>2.721087962962963E-2</v>
      </c>
      <c r="E746" s="202">
        <v>139</v>
      </c>
      <c r="F746" s="202">
        <v>139</v>
      </c>
      <c r="G746" s="202">
        <v>-4000</v>
      </c>
      <c r="H746" s="202">
        <v>-4000</v>
      </c>
      <c r="I746" s="202">
        <v>-4000</v>
      </c>
      <c r="J746" s="202">
        <v>-4000</v>
      </c>
      <c r="K746" s="146">
        <v>135.65</v>
      </c>
      <c r="L746" s="146">
        <v>142.69999999999999</v>
      </c>
      <c r="M746" s="146">
        <v>156.80000000000001</v>
      </c>
      <c r="N746" s="146">
        <v>163.85</v>
      </c>
      <c r="O746" s="146">
        <v>177.95</v>
      </c>
      <c r="P746" s="292">
        <v>1.4078912037037037E-3</v>
      </c>
      <c r="Q746" s="202">
        <f>IF($P$5=1,DataSheet!G745,"")</f>
        <v>19</v>
      </c>
      <c r="R746" s="290">
        <f>IF($P$5=1,DataSheet!E745,"")</f>
        <v>194.45529999999999</v>
      </c>
    </row>
    <row r="747" spans="2:18">
      <c r="B747" s="202">
        <v>139</v>
      </c>
      <c r="C747" s="297">
        <v>9470.2849999999999</v>
      </c>
      <c r="D747" s="292">
        <v>2.7247812499999996E-2</v>
      </c>
      <c r="E747" s="202">
        <v>139</v>
      </c>
      <c r="F747" s="202">
        <v>139</v>
      </c>
      <c r="G747" s="202">
        <v>-4000</v>
      </c>
      <c r="H747" s="202">
        <v>-4000</v>
      </c>
      <c r="I747" s="202">
        <v>-4000</v>
      </c>
      <c r="J747" s="202">
        <v>-4000</v>
      </c>
      <c r="K747" s="146">
        <v>135.65</v>
      </c>
      <c r="L747" s="146">
        <v>142.69999999999999</v>
      </c>
      <c r="M747" s="146">
        <v>156.80000000000001</v>
      </c>
      <c r="N747" s="146">
        <v>163.85</v>
      </c>
      <c r="O747" s="146">
        <v>177.95</v>
      </c>
      <c r="P747" s="292">
        <v>1.4042262731481482E-3</v>
      </c>
      <c r="Q747" s="202">
        <f>IF($P$5=1,DataSheet!G746,"")</f>
        <v>19</v>
      </c>
      <c r="R747" s="290">
        <f>IF($P$5=1,DataSheet!E746,"")</f>
        <v>195.98169999999999</v>
      </c>
    </row>
    <row r="748" spans="2:18">
      <c r="B748" s="202">
        <v>139</v>
      </c>
      <c r="C748" s="297">
        <v>9483.1990000000005</v>
      </c>
      <c r="D748" s="292">
        <v>2.7283715277777777E-2</v>
      </c>
      <c r="E748" s="202">
        <v>139</v>
      </c>
      <c r="F748" s="202">
        <v>139</v>
      </c>
      <c r="G748" s="202">
        <v>-4000</v>
      </c>
      <c r="H748" s="202">
        <v>-4000</v>
      </c>
      <c r="I748" s="202">
        <v>-4000</v>
      </c>
      <c r="J748" s="202">
        <v>-4000</v>
      </c>
      <c r="K748" s="146">
        <v>135.65</v>
      </c>
      <c r="L748" s="146">
        <v>142.69999999999999</v>
      </c>
      <c r="M748" s="146">
        <v>156.80000000000001</v>
      </c>
      <c r="N748" s="146">
        <v>163.85</v>
      </c>
      <c r="O748" s="146">
        <v>177.95</v>
      </c>
      <c r="P748" s="292">
        <v>1.3928501157407407E-3</v>
      </c>
      <c r="Q748" s="202">
        <f>IF($P$5=1,DataSheet!G747,"")</f>
        <v>20</v>
      </c>
      <c r="R748" s="290">
        <f>IF($P$5=1,DataSheet!E747,"")</f>
        <v>200.82310000000001</v>
      </c>
    </row>
    <row r="749" spans="2:18">
      <c r="B749" s="202">
        <v>140</v>
      </c>
      <c r="C749" s="297">
        <v>9496.6589999999997</v>
      </c>
      <c r="D749" s="292">
        <v>2.7321851851851851E-2</v>
      </c>
      <c r="E749" s="202">
        <v>140</v>
      </c>
      <c r="F749" s="202">
        <v>140</v>
      </c>
      <c r="G749" s="202">
        <v>-4000</v>
      </c>
      <c r="H749" s="202">
        <v>-4000</v>
      </c>
      <c r="I749" s="202">
        <v>-4000</v>
      </c>
      <c r="J749" s="202">
        <v>-4000</v>
      </c>
      <c r="K749" s="146">
        <v>135.65</v>
      </c>
      <c r="L749" s="146">
        <v>142.69999999999999</v>
      </c>
      <c r="M749" s="146">
        <v>156.80000000000001</v>
      </c>
      <c r="N749" s="146">
        <v>163.85</v>
      </c>
      <c r="O749" s="146">
        <v>177.95</v>
      </c>
      <c r="P749" s="292">
        <v>1.4139427083333332E-3</v>
      </c>
      <c r="Q749" s="202">
        <f>IF($P$5=1,DataSheet!G748,"")</f>
        <v>18</v>
      </c>
      <c r="R749" s="290">
        <f>IF($P$5=1,DataSheet!E748,"")</f>
        <v>191.9692</v>
      </c>
    </row>
    <row r="750" spans="2:18">
      <c r="B750" s="202">
        <v>140</v>
      </c>
      <c r="C750" s="297">
        <v>9509.875</v>
      </c>
      <c r="D750" s="292">
        <v>2.7359016203703703E-2</v>
      </c>
      <c r="E750" s="202">
        <v>140</v>
      </c>
      <c r="F750" s="202">
        <v>140</v>
      </c>
      <c r="G750" s="202">
        <v>-4000</v>
      </c>
      <c r="H750" s="202">
        <v>-4000</v>
      </c>
      <c r="I750" s="202">
        <v>-4000</v>
      </c>
      <c r="J750" s="202">
        <v>-4000</v>
      </c>
      <c r="K750" s="146">
        <v>135.65</v>
      </c>
      <c r="L750" s="146">
        <v>142.69999999999999</v>
      </c>
      <c r="M750" s="146">
        <v>156.80000000000001</v>
      </c>
      <c r="N750" s="146">
        <v>163.85</v>
      </c>
      <c r="O750" s="146">
        <v>177.95</v>
      </c>
      <c r="P750" s="292">
        <v>1.4085561342592591E-3</v>
      </c>
      <c r="Q750" s="202">
        <f>IF($P$5=1,DataSheet!G749,"")</f>
        <v>19</v>
      </c>
      <c r="R750" s="290">
        <f>IF($P$5=1,DataSheet!E749,"")</f>
        <v>194.1799</v>
      </c>
    </row>
    <row r="751" spans="2:18">
      <c r="B751" s="202">
        <v>139</v>
      </c>
      <c r="C751" s="297">
        <v>9523.0049999999992</v>
      </c>
      <c r="D751" s="292">
        <v>2.7396018518518517E-2</v>
      </c>
      <c r="E751" s="202">
        <v>139</v>
      </c>
      <c r="F751" s="202">
        <v>139</v>
      </c>
      <c r="G751" s="202">
        <v>-4000</v>
      </c>
      <c r="H751" s="202">
        <v>-4000</v>
      </c>
      <c r="I751" s="202">
        <v>-4000</v>
      </c>
      <c r="J751" s="202">
        <v>-4000</v>
      </c>
      <c r="K751" s="146">
        <v>135.65</v>
      </c>
      <c r="L751" s="146">
        <v>142.69999999999999</v>
      </c>
      <c r="M751" s="146">
        <v>156.80000000000001</v>
      </c>
      <c r="N751" s="146">
        <v>163.85</v>
      </c>
      <c r="O751" s="146">
        <v>177.95</v>
      </c>
      <c r="P751" s="292">
        <v>1.4101932870370371E-3</v>
      </c>
      <c r="Q751" s="202">
        <f>IF($P$5=1,DataSheet!G750,"")</f>
        <v>19</v>
      </c>
      <c r="R751" s="290">
        <f>IF($P$5=1,DataSheet!E750,"")</f>
        <v>193.5044</v>
      </c>
    </row>
    <row r="752" spans="2:18">
      <c r="B752" s="202">
        <v>139</v>
      </c>
      <c r="C752" s="297">
        <v>9535.6749999999993</v>
      </c>
      <c r="D752" s="292">
        <v>2.7431817129629634E-2</v>
      </c>
      <c r="E752" s="202">
        <v>139</v>
      </c>
      <c r="F752" s="202">
        <v>139</v>
      </c>
      <c r="G752" s="202">
        <v>-4000</v>
      </c>
      <c r="H752" s="202">
        <v>-4000</v>
      </c>
      <c r="I752" s="202">
        <v>-4000</v>
      </c>
      <c r="J752" s="202">
        <v>-4000</v>
      </c>
      <c r="K752" s="146">
        <v>135.65</v>
      </c>
      <c r="L752" s="146">
        <v>142.69999999999999</v>
      </c>
      <c r="M752" s="146">
        <v>156.80000000000001</v>
      </c>
      <c r="N752" s="146">
        <v>163.85</v>
      </c>
      <c r="O752" s="146">
        <v>177.95</v>
      </c>
      <c r="P752" s="292">
        <v>1.4077667824074075E-3</v>
      </c>
      <c r="Q752" s="202">
        <f>IF($P$5=1,DataSheet!G751,"")</f>
        <v>19</v>
      </c>
      <c r="R752" s="290">
        <f>IF($P$5=1,DataSheet!E751,"")</f>
        <v>194.5068</v>
      </c>
    </row>
    <row r="753" spans="2:18">
      <c r="B753" s="202">
        <v>139</v>
      </c>
      <c r="C753" s="297">
        <v>9548.82</v>
      </c>
      <c r="D753" s="292">
        <v>2.7468935185185187E-2</v>
      </c>
      <c r="E753" s="202">
        <v>139</v>
      </c>
      <c r="F753" s="202">
        <v>139</v>
      </c>
      <c r="G753" s="202">
        <v>-4000</v>
      </c>
      <c r="H753" s="202">
        <v>-4000</v>
      </c>
      <c r="I753" s="202">
        <v>-4000</v>
      </c>
      <c r="J753" s="202">
        <v>-4000</v>
      </c>
      <c r="K753" s="146">
        <v>135.65</v>
      </c>
      <c r="L753" s="146">
        <v>142.69999999999999</v>
      </c>
      <c r="M753" s="146">
        <v>156.80000000000001</v>
      </c>
      <c r="N753" s="146">
        <v>163.85</v>
      </c>
      <c r="O753" s="146">
        <v>177.95</v>
      </c>
      <c r="P753" s="292">
        <v>1.4128425925925925E-3</v>
      </c>
      <c r="Q753" s="202">
        <f>IF($P$5=1,DataSheet!G752,"")</f>
        <v>19</v>
      </c>
      <c r="R753" s="290">
        <f>IF($P$5=1,DataSheet!E752,"")</f>
        <v>192.41800000000001</v>
      </c>
    </row>
    <row r="754" spans="2:18">
      <c r="B754" s="202">
        <v>139</v>
      </c>
      <c r="C754" s="297">
        <v>9562.2469999999994</v>
      </c>
      <c r="D754" s="292">
        <v>2.7507129629629631E-2</v>
      </c>
      <c r="E754" s="202">
        <v>139</v>
      </c>
      <c r="F754" s="202">
        <v>139</v>
      </c>
      <c r="G754" s="202">
        <v>-4000</v>
      </c>
      <c r="H754" s="202">
        <v>-4000</v>
      </c>
      <c r="I754" s="202">
        <v>-4000</v>
      </c>
      <c r="J754" s="202">
        <v>-4000</v>
      </c>
      <c r="K754" s="146">
        <v>135.65</v>
      </c>
      <c r="L754" s="146">
        <v>142.69999999999999</v>
      </c>
      <c r="M754" s="146">
        <v>156.80000000000001</v>
      </c>
      <c r="N754" s="146">
        <v>163.85</v>
      </c>
      <c r="O754" s="146">
        <v>177.95</v>
      </c>
      <c r="P754" s="292">
        <v>1.4271707175925925E-3</v>
      </c>
      <c r="Q754" s="202">
        <f>IF($P$5=1,DataSheet!G753,"")</f>
        <v>19</v>
      </c>
      <c r="R754" s="290">
        <f>IF($P$5=1,DataSheet!E753,"")</f>
        <v>186.68039999999999</v>
      </c>
    </row>
    <row r="755" spans="2:18">
      <c r="B755" s="202">
        <v>138</v>
      </c>
      <c r="C755" s="297">
        <v>9574.8410000000003</v>
      </c>
      <c r="D755" s="292">
        <v>2.7542974537037038E-2</v>
      </c>
      <c r="E755" s="202">
        <v>138</v>
      </c>
      <c r="F755" s="202">
        <v>138</v>
      </c>
      <c r="G755" s="202">
        <v>-4000</v>
      </c>
      <c r="H755" s="202">
        <v>-4000</v>
      </c>
      <c r="I755" s="202">
        <v>-4000</v>
      </c>
      <c r="J755" s="202">
        <v>-4000</v>
      </c>
      <c r="K755" s="146">
        <v>135.65</v>
      </c>
      <c r="L755" s="146">
        <v>142.69999999999999</v>
      </c>
      <c r="M755" s="146">
        <v>156.80000000000001</v>
      </c>
      <c r="N755" s="146">
        <v>163.85</v>
      </c>
      <c r="O755" s="146">
        <v>177.95</v>
      </c>
      <c r="P755" s="292">
        <v>1.4181562500000001E-3</v>
      </c>
      <c r="Q755" s="202">
        <f>IF($P$5=1,DataSheet!G754,"")</f>
        <v>19</v>
      </c>
      <c r="R755" s="290">
        <f>IF($P$5=1,DataSheet!E754,"")</f>
        <v>190.26310000000001</v>
      </c>
    </row>
    <row r="756" spans="2:18">
      <c r="B756" s="202">
        <v>138</v>
      </c>
      <c r="C756" s="297">
        <v>9587.9930000000004</v>
      </c>
      <c r="D756" s="292">
        <v>2.7580000000000004E-2</v>
      </c>
      <c r="E756" s="202">
        <v>138</v>
      </c>
      <c r="F756" s="202">
        <v>138</v>
      </c>
      <c r="G756" s="202">
        <v>-4000</v>
      </c>
      <c r="H756" s="202">
        <v>-4000</v>
      </c>
      <c r="I756" s="202">
        <v>-4000</v>
      </c>
      <c r="J756" s="202">
        <v>-4000</v>
      </c>
      <c r="K756" s="146">
        <v>135.65</v>
      </c>
      <c r="L756" s="146">
        <v>142.69999999999999</v>
      </c>
      <c r="M756" s="146">
        <v>156.80000000000001</v>
      </c>
      <c r="N756" s="146">
        <v>163.85</v>
      </c>
      <c r="O756" s="146">
        <v>177.95</v>
      </c>
      <c r="P756" s="292">
        <v>1.4113744212962964E-3</v>
      </c>
      <c r="Q756" s="202">
        <f>IF($P$5=1,DataSheet!G755,"")</f>
        <v>19</v>
      </c>
      <c r="R756" s="290">
        <f>IF($P$5=1,DataSheet!E755,"")</f>
        <v>193.01900000000001</v>
      </c>
    </row>
    <row r="757" spans="2:18">
      <c r="B757" s="202">
        <v>139</v>
      </c>
      <c r="C757" s="297">
        <v>9600.6020000000008</v>
      </c>
      <c r="D757" s="292">
        <v>2.7615752314814817E-2</v>
      </c>
      <c r="E757" s="202">
        <v>139</v>
      </c>
      <c r="F757" s="202">
        <v>139</v>
      </c>
      <c r="G757" s="202">
        <v>-4000</v>
      </c>
      <c r="H757" s="202">
        <v>-4000</v>
      </c>
      <c r="I757" s="202">
        <v>-4000</v>
      </c>
      <c r="J757" s="202">
        <v>-4000</v>
      </c>
      <c r="K757" s="146">
        <v>135.65</v>
      </c>
      <c r="L757" s="146">
        <v>142.69999999999999</v>
      </c>
      <c r="M757" s="146">
        <v>156.80000000000001</v>
      </c>
      <c r="N757" s="146">
        <v>163.85</v>
      </c>
      <c r="O757" s="146">
        <v>177.95</v>
      </c>
      <c r="P757" s="292">
        <v>1.4113778935185186E-3</v>
      </c>
      <c r="Q757" s="202">
        <f>IF($P$5=1,DataSheet!G756,"")</f>
        <v>19</v>
      </c>
      <c r="R757" s="290">
        <f>IF($P$5=1,DataSheet!E756,"")</f>
        <v>193.01759999999999</v>
      </c>
    </row>
    <row r="758" spans="2:18">
      <c r="B758" s="202">
        <v>139</v>
      </c>
      <c r="C758" s="297">
        <v>9613.3549999999996</v>
      </c>
      <c r="D758" s="292">
        <v>2.7651701388888891E-2</v>
      </c>
      <c r="E758" s="202">
        <v>139</v>
      </c>
      <c r="F758" s="202">
        <v>139</v>
      </c>
      <c r="G758" s="202">
        <v>-4000</v>
      </c>
      <c r="H758" s="202">
        <v>-4000</v>
      </c>
      <c r="I758" s="202">
        <v>-4000</v>
      </c>
      <c r="J758" s="202">
        <v>-4000</v>
      </c>
      <c r="K758" s="146">
        <v>135.65</v>
      </c>
      <c r="L758" s="146">
        <v>142.69999999999999</v>
      </c>
      <c r="M758" s="146">
        <v>156.80000000000001</v>
      </c>
      <c r="N758" s="146">
        <v>163.85</v>
      </c>
      <c r="O758" s="146">
        <v>177.95</v>
      </c>
      <c r="P758" s="292">
        <v>1.4103553240740741E-3</v>
      </c>
      <c r="Q758" s="202">
        <f>IF($P$5=1,DataSheet!G757,"")</f>
        <v>19</v>
      </c>
      <c r="R758" s="290">
        <f>IF($P$5=1,DataSheet!E757,"")</f>
        <v>193.43780000000001</v>
      </c>
    </row>
    <row r="759" spans="2:18">
      <c r="B759" s="202">
        <v>139</v>
      </c>
      <c r="C759" s="297">
        <v>9626.5709999999999</v>
      </c>
      <c r="D759" s="292">
        <v>2.7688842592592591E-2</v>
      </c>
      <c r="E759" s="202">
        <v>139</v>
      </c>
      <c r="F759" s="202">
        <v>139</v>
      </c>
      <c r="G759" s="202">
        <v>-4000</v>
      </c>
      <c r="H759" s="202">
        <v>-4000</v>
      </c>
      <c r="I759" s="202">
        <v>-4000</v>
      </c>
      <c r="J759" s="202">
        <v>-4000</v>
      </c>
      <c r="K759" s="146">
        <v>135.65</v>
      </c>
      <c r="L759" s="146">
        <v>142.69999999999999</v>
      </c>
      <c r="M759" s="146">
        <v>156.80000000000001</v>
      </c>
      <c r="N759" s="146">
        <v>163.85</v>
      </c>
      <c r="O759" s="146">
        <v>177.95</v>
      </c>
      <c r="P759" s="292">
        <v>1.4099380787037038E-3</v>
      </c>
      <c r="Q759" s="202">
        <f>IF($P$5=1,DataSheet!G758,"")</f>
        <v>19</v>
      </c>
      <c r="R759" s="290">
        <f>IF($P$5=1,DataSheet!E758,"")</f>
        <v>193.6096</v>
      </c>
    </row>
    <row r="760" spans="2:18">
      <c r="B760" s="202">
        <v>139</v>
      </c>
      <c r="C760" s="297">
        <v>9639.5540000000001</v>
      </c>
      <c r="D760" s="292">
        <v>2.7725694444444445E-2</v>
      </c>
      <c r="E760" s="202">
        <v>139</v>
      </c>
      <c r="F760" s="202">
        <v>139</v>
      </c>
      <c r="G760" s="202">
        <v>-4000</v>
      </c>
      <c r="H760" s="202">
        <v>-4000</v>
      </c>
      <c r="I760" s="202">
        <v>-4000</v>
      </c>
      <c r="J760" s="202">
        <v>-4000</v>
      </c>
      <c r="K760" s="146">
        <v>135.65</v>
      </c>
      <c r="L760" s="146">
        <v>142.69999999999999</v>
      </c>
      <c r="M760" s="146">
        <v>156.80000000000001</v>
      </c>
      <c r="N760" s="146">
        <v>163.85</v>
      </c>
      <c r="O760" s="146">
        <v>177.95</v>
      </c>
      <c r="P760" s="292">
        <v>1.4171122685185187E-3</v>
      </c>
      <c r="Q760" s="202">
        <f>IF($P$5=1,DataSheet!G759,"")</f>
        <v>19</v>
      </c>
      <c r="R760" s="290">
        <f>IF($P$5=1,DataSheet!E759,"")</f>
        <v>190.684</v>
      </c>
    </row>
    <row r="761" spans="2:18">
      <c r="B761" s="202">
        <v>139</v>
      </c>
      <c r="C761" s="297">
        <v>9652.3269999999993</v>
      </c>
      <c r="D761" s="292">
        <v>2.7761689814814815E-2</v>
      </c>
      <c r="E761" s="202">
        <v>139</v>
      </c>
      <c r="F761" s="202">
        <v>139</v>
      </c>
      <c r="G761" s="202">
        <v>-4000</v>
      </c>
      <c r="H761" s="202">
        <v>-4000</v>
      </c>
      <c r="I761" s="202">
        <v>-4000</v>
      </c>
      <c r="J761" s="202">
        <v>-4000</v>
      </c>
      <c r="K761" s="146">
        <v>135.65</v>
      </c>
      <c r="L761" s="146">
        <v>142.69999999999999</v>
      </c>
      <c r="M761" s="146">
        <v>156.80000000000001</v>
      </c>
      <c r="N761" s="146">
        <v>163.85</v>
      </c>
      <c r="O761" s="146">
        <v>177.95</v>
      </c>
      <c r="P761" s="292">
        <v>1.4061869212962964E-3</v>
      </c>
      <c r="Q761" s="202">
        <f>IF($P$5=1,DataSheet!G760,"")</f>
        <v>19</v>
      </c>
      <c r="R761" s="290">
        <f>IF($P$5=1,DataSheet!E760,"")</f>
        <v>195.16309999999999</v>
      </c>
    </row>
    <row r="762" spans="2:18">
      <c r="B762" s="202">
        <v>139</v>
      </c>
      <c r="C762" s="297">
        <v>9665.5429999999997</v>
      </c>
      <c r="D762" s="292">
        <v>2.7798819444444442E-2</v>
      </c>
      <c r="E762" s="202">
        <v>139</v>
      </c>
      <c r="F762" s="202">
        <v>139</v>
      </c>
      <c r="G762" s="202">
        <v>-4000</v>
      </c>
      <c r="H762" s="202">
        <v>-4000</v>
      </c>
      <c r="I762" s="202">
        <v>-4000</v>
      </c>
      <c r="J762" s="202">
        <v>-4000</v>
      </c>
      <c r="K762" s="146">
        <v>135.65</v>
      </c>
      <c r="L762" s="146">
        <v>142.69999999999999</v>
      </c>
      <c r="M762" s="146">
        <v>156.80000000000001</v>
      </c>
      <c r="N762" s="146">
        <v>163.85</v>
      </c>
      <c r="O762" s="146">
        <v>177.95</v>
      </c>
      <c r="P762" s="292">
        <v>1.4072488425925925E-3</v>
      </c>
      <c r="Q762" s="202">
        <f>IF($P$5=1,DataSheet!G761,"")</f>
        <v>19</v>
      </c>
      <c r="R762" s="290">
        <f>IF($P$5=1,DataSheet!E761,"")</f>
        <v>194.72149999999999</v>
      </c>
    </row>
    <row r="763" spans="2:18">
      <c r="B763" s="202">
        <v>140</v>
      </c>
      <c r="C763" s="297">
        <v>9678.5169999999998</v>
      </c>
      <c r="D763" s="292">
        <v>2.7835706018518518E-2</v>
      </c>
      <c r="E763" s="202">
        <v>140</v>
      </c>
      <c r="F763" s="202">
        <v>140</v>
      </c>
      <c r="G763" s="202">
        <v>-4000</v>
      </c>
      <c r="H763" s="202">
        <v>-4000</v>
      </c>
      <c r="I763" s="202">
        <v>-4000</v>
      </c>
      <c r="J763" s="202">
        <v>-4000</v>
      </c>
      <c r="K763" s="146">
        <v>135.65</v>
      </c>
      <c r="L763" s="146">
        <v>142.69999999999999</v>
      </c>
      <c r="M763" s="146">
        <v>156.80000000000001</v>
      </c>
      <c r="N763" s="146">
        <v>163.85</v>
      </c>
      <c r="O763" s="146">
        <v>177.95</v>
      </c>
      <c r="P763" s="292">
        <v>1.4214913194444444E-3</v>
      </c>
      <c r="Q763" s="202">
        <f>IF($P$5=1,DataSheet!G762,"")</f>
        <v>19</v>
      </c>
      <c r="R763" s="290">
        <f>IF($P$5=1,DataSheet!E762,"")</f>
        <v>188.9271</v>
      </c>
    </row>
    <row r="764" spans="2:18">
      <c r="B764" s="202">
        <v>140</v>
      </c>
      <c r="C764" s="297">
        <v>9691.2630000000008</v>
      </c>
      <c r="D764" s="292">
        <v>2.7871608796296299E-2</v>
      </c>
      <c r="E764" s="202">
        <v>140</v>
      </c>
      <c r="F764" s="202">
        <v>140</v>
      </c>
      <c r="G764" s="202">
        <v>-4000</v>
      </c>
      <c r="H764" s="202">
        <v>-4000</v>
      </c>
      <c r="I764" s="202">
        <v>-4000</v>
      </c>
      <c r="J764" s="202">
        <v>-4000</v>
      </c>
      <c r="K764" s="146">
        <v>135.65</v>
      </c>
      <c r="L764" s="146">
        <v>142.69999999999999</v>
      </c>
      <c r="M764" s="146">
        <v>156.80000000000001</v>
      </c>
      <c r="N764" s="146">
        <v>163.85</v>
      </c>
      <c r="O764" s="146">
        <v>177.95</v>
      </c>
      <c r="P764" s="292">
        <v>1.4111215277777776E-3</v>
      </c>
      <c r="Q764" s="202">
        <f>IF($P$5=1,DataSheet!G763,"")</f>
        <v>20</v>
      </c>
      <c r="R764" s="290">
        <f>IF($P$5=1,DataSheet!E763,"")</f>
        <v>193.12280000000001</v>
      </c>
    </row>
    <row r="765" spans="2:18">
      <c r="B765" s="202">
        <v>139</v>
      </c>
      <c r="C765" s="297">
        <v>9704.0920000000006</v>
      </c>
      <c r="D765" s="292">
        <v>2.7907592592592595E-2</v>
      </c>
      <c r="E765" s="202">
        <v>139</v>
      </c>
      <c r="F765" s="202">
        <v>139</v>
      </c>
      <c r="G765" s="202">
        <v>-4000</v>
      </c>
      <c r="H765" s="202">
        <v>-4000</v>
      </c>
      <c r="I765" s="202">
        <v>-4000</v>
      </c>
      <c r="J765" s="202">
        <v>-4000</v>
      </c>
      <c r="K765" s="146">
        <v>135.65</v>
      </c>
      <c r="L765" s="146">
        <v>142.69999999999999</v>
      </c>
      <c r="M765" s="146">
        <v>156.80000000000001</v>
      </c>
      <c r="N765" s="146">
        <v>163.85</v>
      </c>
      <c r="O765" s="146">
        <v>177.95</v>
      </c>
      <c r="P765" s="292">
        <v>1.4032708333333336E-3</v>
      </c>
      <c r="Q765" s="202">
        <f>IF($P$5=1,DataSheet!G764,"")</f>
        <v>19</v>
      </c>
      <c r="R765" s="290">
        <f>IF($P$5=1,DataSheet!E764,"")</f>
        <v>196.38229999999999</v>
      </c>
    </row>
    <row r="766" spans="2:18">
      <c r="B766" s="202">
        <v>139</v>
      </c>
      <c r="C766" s="297">
        <v>9716.3700000000008</v>
      </c>
      <c r="D766" s="292">
        <v>2.7942222222222226E-2</v>
      </c>
      <c r="E766" s="202">
        <v>139</v>
      </c>
      <c r="F766" s="202">
        <v>139</v>
      </c>
      <c r="G766" s="202">
        <v>-4000</v>
      </c>
      <c r="H766" s="202">
        <v>-4000</v>
      </c>
      <c r="I766" s="202">
        <v>-4000</v>
      </c>
      <c r="J766" s="202">
        <v>-4000</v>
      </c>
      <c r="K766" s="146">
        <v>135.65</v>
      </c>
      <c r="L766" s="146">
        <v>142.69999999999999</v>
      </c>
      <c r="M766" s="146">
        <v>156.80000000000001</v>
      </c>
      <c r="N766" s="146">
        <v>163.85</v>
      </c>
      <c r="O766" s="146">
        <v>177.95</v>
      </c>
      <c r="P766" s="292">
        <v>1.4039004629629629E-3</v>
      </c>
      <c r="Q766" s="202">
        <f>IF($P$5=1,DataSheet!G765,"")</f>
        <v>20</v>
      </c>
      <c r="R766" s="290">
        <f>IF($P$5=1,DataSheet!E765,"")</f>
        <v>196.1181</v>
      </c>
    </row>
    <row r="767" spans="2:18">
      <c r="B767" s="202">
        <v>139</v>
      </c>
      <c r="C767" s="297">
        <v>9729.4259999999995</v>
      </c>
      <c r="D767" s="292">
        <v>2.797917824074074E-2</v>
      </c>
      <c r="E767" s="202">
        <v>139</v>
      </c>
      <c r="F767" s="202">
        <v>139</v>
      </c>
      <c r="G767" s="202">
        <v>-4000</v>
      </c>
      <c r="H767" s="202">
        <v>-4000</v>
      </c>
      <c r="I767" s="202">
        <v>-4000</v>
      </c>
      <c r="J767" s="202">
        <v>-4000</v>
      </c>
      <c r="K767" s="146">
        <v>135.65</v>
      </c>
      <c r="L767" s="146">
        <v>142.69999999999999</v>
      </c>
      <c r="M767" s="146">
        <v>156.80000000000001</v>
      </c>
      <c r="N767" s="146">
        <v>163.85</v>
      </c>
      <c r="O767" s="146">
        <v>177.95</v>
      </c>
      <c r="P767" s="292">
        <v>1.4165746527777781E-3</v>
      </c>
      <c r="Q767" s="202">
        <f>IF($P$5=1,DataSheet!G766,"")</f>
        <v>19</v>
      </c>
      <c r="R767" s="290">
        <f>IF($P$5=1,DataSheet!E766,"")</f>
        <v>190.90119999999999</v>
      </c>
    </row>
    <row r="768" spans="2:18">
      <c r="B768" s="202">
        <v>140</v>
      </c>
      <c r="C768" s="297">
        <v>9742.5709999999999</v>
      </c>
      <c r="D768" s="292">
        <v>2.8016342592592589E-2</v>
      </c>
      <c r="E768" s="202">
        <v>140</v>
      </c>
      <c r="F768" s="202">
        <v>140</v>
      </c>
      <c r="G768" s="202">
        <v>-4000</v>
      </c>
      <c r="H768" s="202">
        <v>-4000</v>
      </c>
      <c r="I768" s="202">
        <v>-4000</v>
      </c>
      <c r="J768" s="202">
        <v>-4000</v>
      </c>
      <c r="K768" s="146">
        <v>135.65</v>
      </c>
      <c r="L768" s="146">
        <v>142.69999999999999</v>
      </c>
      <c r="M768" s="146">
        <v>156.80000000000001</v>
      </c>
      <c r="N768" s="146">
        <v>163.85</v>
      </c>
      <c r="O768" s="146">
        <v>177.95</v>
      </c>
      <c r="P768" s="292">
        <v>1.418347800925926E-3</v>
      </c>
      <c r="Q768" s="202">
        <f>IF($P$5=1,DataSheet!G767,"")</f>
        <v>19</v>
      </c>
      <c r="R768" s="290">
        <f>IF($P$5=1,DataSheet!E767,"")</f>
        <v>190.18600000000001</v>
      </c>
    </row>
    <row r="769" spans="2:18">
      <c r="B769" s="202">
        <v>140</v>
      </c>
      <c r="C769" s="297">
        <v>9755.2389999999996</v>
      </c>
      <c r="D769" s="292">
        <v>2.8052048611111113E-2</v>
      </c>
      <c r="E769" s="202">
        <v>140</v>
      </c>
      <c r="F769" s="202">
        <v>140</v>
      </c>
      <c r="G769" s="202">
        <v>-4000</v>
      </c>
      <c r="H769" s="202">
        <v>-4000</v>
      </c>
      <c r="I769" s="202">
        <v>-4000</v>
      </c>
      <c r="J769" s="202">
        <v>-4000</v>
      </c>
      <c r="K769" s="146">
        <v>135.65</v>
      </c>
      <c r="L769" s="146">
        <v>142.69999999999999</v>
      </c>
      <c r="M769" s="146">
        <v>156.80000000000001</v>
      </c>
      <c r="N769" s="146">
        <v>163.85</v>
      </c>
      <c r="O769" s="146">
        <v>177.95</v>
      </c>
      <c r="P769" s="292">
        <v>1.4083541666666669E-3</v>
      </c>
      <c r="Q769" s="202">
        <f>IF($P$5=1,DataSheet!G768,"")</f>
        <v>19</v>
      </c>
      <c r="R769" s="290">
        <f>IF($P$5=1,DataSheet!E768,"")</f>
        <v>194.26339999999999</v>
      </c>
    </row>
    <row r="770" spans="2:18">
      <c r="B770" s="202">
        <v>140</v>
      </c>
      <c r="C770" s="297">
        <v>9768.0709999999999</v>
      </c>
      <c r="D770" s="292">
        <v>2.8088055555555557E-2</v>
      </c>
      <c r="E770" s="202">
        <v>140</v>
      </c>
      <c r="F770" s="202">
        <v>140</v>
      </c>
      <c r="G770" s="202">
        <v>-4000</v>
      </c>
      <c r="H770" s="202">
        <v>-4000</v>
      </c>
      <c r="I770" s="202">
        <v>-4000</v>
      </c>
      <c r="J770" s="202">
        <v>-4000</v>
      </c>
      <c r="K770" s="146">
        <v>135.65</v>
      </c>
      <c r="L770" s="146">
        <v>142.69999999999999</v>
      </c>
      <c r="M770" s="146">
        <v>156.80000000000001</v>
      </c>
      <c r="N770" s="146">
        <v>163.85</v>
      </c>
      <c r="O770" s="146">
        <v>177.95</v>
      </c>
      <c r="P770" s="292">
        <v>1.4041458333333334E-3</v>
      </c>
      <c r="Q770" s="202">
        <f>IF($P$5=1,DataSheet!G769,"")</f>
        <v>19</v>
      </c>
      <c r="R770" s="290">
        <f>IF($P$5=1,DataSheet!E769,"")</f>
        <v>196.0153</v>
      </c>
    </row>
    <row r="771" spans="2:18">
      <c r="B771" s="202">
        <v>140</v>
      </c>
      <c r="C771" s="297">
        <v>9780.2839999999997</v>
      </c>
      <c r="D771" s="292">
        <v>2.8122638888888888E-2</v>
      </c>
      <c r="E771" s="202">
        <v>140</v>
      </c>
      <c r="F771" s="202">
        <v>140</v>
      </c>
      <c r="G771" s="202">
        <v>-4000</v>
      </c>
      <c r="H771" s="202">
        <v>-4000</v>
      </c>
      <c r="I771" s="202">
        <v>-4000</v>
      </c>
      <c r="J771" s="202">
        <v>-4000</v>
      </c>
      <c r="K771" s="146">
        <v>135.65</v>
      </c>
      <c r="L771" s="146">
        <v>142.69999999999999</v>
      </c>
      <c r="M771" s="146">
        <v>156.80000000000001</v>
      </c>
      <c r="N771" s="146">
        <v>163.85</v>
      </c>
      <c r="O771" s="146">
        <v>177.95</v>
      </c>
      <c r="P771" s="292">
        <v>1.4085821759259262E-3</v>
      </c>
      <c r="Q771" s="202">
        <f>IF($P$5=1,DataSheet!G770,"")</f>
        <v>19</v>
      </c>
      <c r="R771" s="290">
        <f>IF($P$5=1,DataSheet!E770,"")</f>
        <v>194.16919999999999</v>
      </c>
    </row>
    <row r="772" spans="2:18">
      <c r="B772" s="202">
        <v>140</v>
      </c>
      <c r="C772" s="297">
        <v>9793.0419999999995</v>
      </c>
      <c r="D772" s="292">
        <v>2.815861111111111E-2</v>
      </c>
      <c r="E772" s="202">
        <v>140</v>
      </c>
      <c r="F772" s="202">
        <v>140</v>
      </c>
      <c r="G772" s="202">
        <v>-4000</v>
      </c>
      <c r="H772" s="202">
        <v>-4000</v>
      </c>
      <c r="I772" s="202">
        <v>-4000</v>
      </c>
      <c r="J772" s="202">
        <v>-4000</v>
      </c>
      <c r="K772" s="146">
        <v>135.65</v>
      </c>
      <c r="L772" s="146">
        <v>142.69999999999999</v>
      </c>
      <c r="M772" s="146">
        <v>156.80000000000001</v>
      </c>
      <c r="N772" s="146">
        <v>163.85</v>
      </c>
      <c r="O772" s="146">
        <v>177.95</v>
      </c>
      <c r="P772" s="292">
        <v>1.4122268518518518E-3</v>
      </c>
      <c r="Q772" s="202">
        <f>IF($P$5=1,DataSheet!G771,"")</f>
        <v>20</v>
      </c>
      <c r="R772" s="290">
        <f>IF($P$5=1,DataSheet!E771,"")</f>
        <v>192.66980000000001</v>
      </c>
    </row>
    <row r="773" spans="2:18">
      <c r="B773" s="202">
        <v>140</v>
      </c>
      <c r="C773" s="297">
        <v>9805.7289999999994</v>
      </c>
      <c r="D773" s="292">
        <v>2.8194467592592597E-2</v>
      </c>
      <c r="E773" s="202">
        <v>140</v>
      </c>
      <c r="F773" s="202">
        <v>140</v>
      </c>
      <c r="G773" s="202">
        <v>-4000</v>
      </c>
      <c r="H773" s="202">
        <v>-4000</v>
      </c>
      <c r="I773" s="202">
        <v>-4000</v>
      </c>
      <c r="J773" s="202">
        <v>-4000</v>
      </c>
      <c r="K773" s="146">
        <v>135.65</v>
      </c>
      <c r="L773" s="146">
        <v>142.69999999999999</v>
      </c>
      <c r="M773" s="146">
        <v>156.80000000000001</v>
      </c>
      <c r="N773" s="146">
        <v>163.85</v>
      </c>
      <c r="O773" s="146">
        <v>177.95</v>
      </c>
      <c r="P773" s="292">
        <v>1.41193287037037E-3</v>
      </c>
      <c r="Q773" s="202">
        <f>IF($P$5=1,DataSheet!G772,"")</f>
        <v>19</v>
      </c>
      <c r="R773" s="290">
        <f>IF($P$5=1,DataSheet!E772,"")</f>
        <v>192.79</v>
      </c>
    </row>
    <row r="774" spans="2:18">
      <c r="B774" s="202">
        <v>140</v>
      </c>
      <c r="C774" s="297">
        <v>9818.866</v>
      </c>
      <c r="D774" s="292">
        <v>2.8231550925925927E-2</v>
      </c>
      <c r="E774" s="202">
        <v>140</v>
      </c>
      <c r="F774" s="202">
        <v>140</v>
      </c>
      <c r="G774" s="202">
        <v>-4000</v>
      </c>
      <c r="H774" s="202">
        <v>-4000</v>
      </c>
      <c r="I774" s="202">
        <v>-4000</v>
      </c>
      <c r="J774" s="202">
        <v>-4000</v>
      </c>
      <c r="K774" s="146">
        <v>135.65</v>
      </c>
      <c r="L774" s="146">
        <v>142.69999999999999</v>
      </c>
      <c r="M774" s="146">
        <v>156.80000000000001</v>
      </c>
      <c r="N774" s="146">
        <v>163.85</v>
      </c>
      <c r="O774" s="146">
        <v>177.95</v>
      </c>
      <c r="P774" s="292">
        <v>1.4135023148148147E-3</v>
      </c>
      <c r="Q774" s="202">
        <f>IF($P$5=1,DataSheet!G773,"")</f>
        <v>19</v>
      </c>
      <c r="R774" s="290">
        <f>IF($P$5=1,DataSheet!E773,"")</f>
        <v>192.14850000000001</v>
      </c>
    </row>
    <row r="775" spans="2:18">
      <c r="B775" s="202">
        <v>140</v>
      </c>
      <c r="C775" s="297">
        <v>9831.6110000000008</v>
      </c>
      <c r="D775" s="292">
        <v>2.8267395833333334E-2</v>
      </c>
      <c r="E775" s="202">
        <v>140</v>
      </c>
      <c r="F775" s="202">
        <v>140</v>
      </c>
      <c r="G775" s="202">
        <v>-4000</v>
      </c>
      <c r="H775" s="202">
        <v>-4000</v>
      </c>
      <c r="I775" s="202">
        <v>-4000</v>
      </c>
      <c r="J775" s="202">
        <v>-4000</v>
      </c>
      <c r="K775" s="146">
        <v>135.65</v>
      </c>
      <c r="L775" s="146">
        <v>142.69999999999999</v>
      </c>
      <c r="M775" s="146">
        <v>156.80000000000001</v>
      </c>
      <c r="N775" s="146">
        <v>163.85</v>
      </c>
      <c r="O775" s="146">
        <v>177.95</v>
      </c>
      <c r="P775" s="292">
        <v>1.4087060185185186E-3</v>
      </c>
      <c r="Q775" s="202">
        <f>IF($P$5=1,DataSheet!G774,"")</f>
        <v>20</v>
      </c>
      <c r="R775" s="290">
        <f>IF($P$5=1,DataSheet!E774,"")</f>
        <v>194.11779999999999</v>
      </c>
    </row>
    <row r="776" spans="2:18">
      <c r="B776" s="202">
        <v>139</v>
      </c>
      <c r="C776" s="297">
        <v>9843.8970000000008</v>
      </c>
      <c r="D776" s="292">
        <v>2.830201388888889E-2</v>
      </c>
      <c r="E776" s="202">
        <v>139</v>
      </c>
      <c r="F776" s="202">
        <v>139</v>
      </c>
      <c r="G776" s="202">
        <v>-4000</v>
      </c>
      <c r="H776" s="202">
        <v>-4000</v>
      </c>
      <c r="I776" s="202">
        <v>-4000</v>
      </c>
      <c r="J776" s="202">
        <v>-4000</v>
      </c>
      <c r="K776" s="146">
        <v>135.65</v>
      </c>
      <c r="L776" s="146">
        <v>142.69999999999999</v>
      </c>
      <c r="M776" s="146">
        <v>156.80000000000001</v>
      </c>
      <c r="N776" s="146">
        <v>163.85</v>
      </c>
      <c r="O776" s="146">
        <v>177.95</v>
      </c>
      <c r="P776" s="292">
        <v>1.402638888888889E-3</v>
      </c>
      <c r="Q776" s="202">
        <f>IF($P$5=1,DataSheet!G775,"")</f>
        <v>20</v>
      </c>
      <c r="R776" s="290">
        <f>IF($P$5=1,DataSheet!E775,"")</f>
        <v>196.64789999999999</v>
      </c>
    </row>
    <row r="777" spans="2:18">
      <c r="B777" s="202">
        <v>139</v>
      </c>
      <c r="C777" s="297">
        <v>9857.1</v>
      </c>
      <c r="D777" s="292">
        <v>2.8339247685185188E-2</v>
      </c>
      <c r="E777" s="202">
        <v>139</v>
      </c>
      <c r="F777" s="202">
        <v>139</v>
      </c>
      <c r="G777" s="202">
        <v>-4000</v>
      </c>
      <c r="H777" s="202">
        <v>-4000</v>
      </c>
      <c r="I777" s="202">
        <v>-4000</v>
      </c>
      <c r="J777" s="202">
        <v>-4000</v>
      </c>
      <c r="K777" s="146">
        <v>135.65</v>
      </c>
      <c r="L777" s="146">
        <v>142.69999999999999</v>
      </c>
      <c r="M777" s="146">
        <v>156.80000000000001</v>
      </c>
      <c r="N777" s="146">
        <v>163.85</v>
      </c>
      <c r="O777" s="146">
        <v>177.95</v>
      </c>
      <c r="P777" s="292">
        <v>1.4159241898148147E-3</v>
      </c>
      <c r="Q777" s="202">
        <f>IF($P$5=1,DataSheet!G776,"")</f>
        <v>19</v>
      </c>
      <c r="R777" s="290">
        <f>IF($P$5=1,DataSheet!E776,"")</f>
        <v>191.1643</v>
      </c>
    </row>
    <row r="778" spans="2:18">
      <c r="B778" s="202">
        <v>139</v>
      </c>
      <c r="C778" s="297">
        <v>9869.7569999999996</v>
      </c>
      <c r="D778" s="292">
        <v>2.8375115740740739E-2</v>
      </c>
      <c r="E778" s="202">
        <v>139</v>
      </c>
      <c r="F778" s="202">
        <v>139</v>
      </c>
      <c r="G778" s="202">
        <v>-4000</v>
      </c>
      <c r="H778" s="202">
        <v>-4000</v>
      </c>
      <c r="I778" s="202">
        <v>-4000</v>
      </c>
      <c r="J778" s="202">
        <v>-4000</v>
      </c>
      <c r="K778" s="146">
        <v>135.65</v>
      </c>
      <c r="L778" s="146">
        <v>142.69999999999999</v>
      </c>
      <c r="M778" s="146">
        <v>156.80000000000001</v>
      </c>
      <c r="N778" s="146">
        <v>163.85</v>
      </c>
      <c r="O778" s="146">
        <v>177.95</v>
      </c>
      <c r="P778" s="292">
        <v>1.4145648148148149E-3</v>
      </c>
      <c r="Q778" s="202">
        <f>IF($P$5=1,DataSheet!G777,"")</f>
        <v>19</v>
      </c>
      <c r="R778" s="290">
        <f>IF($P$5=1,DataSheet!E777,"")</f>
        <v>191.7159</v>
      </c>
    </row>
    <row r="779" spans="2:18">
      <c r="B779" s="202">
        <v>139</v>
      </c>
      <c r="C779" s="297">
        <v>9882.5120000000006</v>
      </c>
      <c r="D779" s="292">
        <v>2.8410937499999997E-2</v>
      </c>
      <c r="E779" s="202">
        <v>139</v>
      </c>
      <c r="F779" s="202">
        <v>139</v>
      </c>
      <c r="G779" s="202">
        <v>-4000</v>
      </c>
      <c r="H779" s="202">
        <v>-4000</v>
      </c>
      <c r="I779" s="202">
        <v>-4000</v>
      </c>
      <c r="J779" s="202">
        <v>-4000</v>
      </c>
      <c r="K779" s="146">
        <v>135.65</v>
      </c>
      <c r="L779" s="146">
        <v>142.69999999999999</v>
      </c>
      <c r="M779" s="146">
        <v>156.80000000000001</v>
      </c>
      <c r="N779" s="146">
        <v>163.85</v>
      </c>
      <c r="O779" s="146">
        <v>177.95</v>
      </c>
      <c r="P779" s="292">
        <v>1.4054357638888888E-3</v>
      </c>
      <c r="Q779" s="202">
        <f>IF($P$5=1,DataSheet!G778,"")</f>
        <v>19</v>
      </c>
      <c r="R779" s="290">
        <f>IF($P$5=1,DataSheet!E778,"")</f>
        <v>195.47620000000001</v>
      </c>
    </row>
    <row r="780" spans="2:18">
      <c r="B780" s="202">
        <v>139</v>
      </c>
      <c r="C780" s="297">
        <v>9894.7260000000006</v>
      </c>
      <c r="D780" s="292">
        <v>2.8445509259259261E-2</v>
      </c>
      <c r="E780" s="202">
        <v>139</v>
      </c>
      <c r="F780" s="202">
        <v>139</v>
      </c>
      <c r="G780" s="202">
        <v>-4000</v>
      </c>
      <c r="H780" s="202">
        <v>-4000</v>
      </c>
      <c r="I780" s="202">
        <v>-4000</v>
      </c>
      <c r="J780" s="202">
        <v>-4000</v>
      </c>
      <c r="K780" s="146">
        <v>135.65</v>
      </c>
      <c r="L780" s="146">
        <v>142.69999999999999</v>
      </c>
      <c r="M780" s="146">
        <v>156.80000000000001</v>
      </c>
      <c r="N780" s="146">
        <v>163.85</v>
      </c>
      <c r="O780" s="146">
        <v>177.95</v>
      </c>
      <c r="P780" s="292">
        <v>1.4102841435185186E-3</v>
      </c>
      <c r="Q780" s="202">
        <f>IF($P$5=1,DataSheet!G779,"")</f>
        <v>20</v>
      </c>
      <c r="R780" s="290">
        <f>IF($P$5=1,DataSheet!E779,"")</f>
        <v>193.46709999999999</v>
      </c>
    </row>
    <row r="781" spans="2:18">
      <c r="B781" s="202">
        <v>139</v>
      </c>
      <c r="C781" s="297">
        <v>9907.7870000000003</v>
      </c>
      <c r="D781" s="292">
        <v>2.848267361111111E-2</v>
      </c>
      <c r="E781" s="202">
        <v>139</v>
      </c>
      <c r="F781" s="202">
        <v>139</v>
      </c>
      <c r="G781" s="202">
        <v>-4000</v>
      </c>
      <c r="H781" s="202">
        <v>-4000</v>
      </c>
      <c r="I781" s="202">
        <v>-4000</v>
      </c>
      <c r="J781" s="202">
        <v>-4000</v>
      </c>
      <c r="K781" s="146">
        <v>135.65</v>
      </c>
      <c r="L781" s="146">
        <v>142.69999999999999</v>
      </c>
      <c r="M781" s="146">
        <v>156.80000000000001</v>
      </c>
      <c r="N781" s="146">
        <v>163.85</v>
      </c>
      <c r="O781" s="146">
        <v>177.95</v>
      </c>
      <c r="P781" s="292">
        <v>1.4235092592592591E-3</v>
      </c>
      <c r="Q781" s="202">
        <f>IF($P$5=1,DataSheet!G780,"")</f>
        <v>19</v>
      </c>
      <c r="R781" s="290">
        <f>IF($P$5=1,DataSheet!E780,"")</f>
        <v>188.12479999999999</v>
      </c>
    </row>
    <row r="782" spans="2:18">
      <c r="B782" s="202">
        <v>139</v>
      </c>
      <c r="C782" s="297">
        <v>9920.8349999999991</v>
      </c>
      <c r="D782" s="292">
        <v>2.8519652777777779E-2</v>
      </c>
      <c r="E782" s="202">
        <v>139</v>
      </c>
      <c r="F782" s="202">
        <v>139</v>
      </c>
      <c r="G782" s="202">
        <v>-4000</v>
      </c>
      <c r="H782" s="202">
        <v>-4000</v>
      </c>
      <c r="I782" s="202">
        <v>-4000</v>
      </c>
      <c r="J782" s="202">
        <v>-4000</v>
      </c>
      <c r="K782" s="146">
        <v>135.65</v>
      </c>
      <c r="L782" s="146">
        <v>142.69999999999999</v>
      </c>
      <c r="M782" s="146">
        <v>156.80000000000001</v>
      </c>
      <c r="N782" s="146">
        <v>163.85</v>
      </c>
      <c r="O782" s="146">
        <v>177.95</v>
      </c>
      <c r="P782" s="292">
        <v>1.4186012731481482E-3</v>
      </c>
      <c r="Q782" s="202">
        <f>IF($P$5=1,DataSheet!G781,"")</f>
        <v>19</v>
      </c>
      <c r="R782" s="290">
        <f>IF($P$5=1,DataSheet!E781,"")</f>
        <v>190.08410000000001</v>
      </c>
    </row>
    <row r="783" spans="2:18">
      <c r="B783" s="202">
        <v>127</v>
      </c>
      <c r="C783" s="297">
        <v>9942.9770000000008</v>
      </c>
      <c r="D783" s="292">
        <v>2.8884780092592589E-2</v>
      </c>
      <c r="E783" s="202">
        <v>127</v>
      </c>
      <c r="F783" s="202">
        <v>-4000</v>
      </c>
      <c r="G783" s="202">
        <v>-4000</v>
      </c>
      <c r="H783" s="202">
        <v>-4000</v>
      </c>
      <c r="I783" s="202">
        <v>-4000</v>
      </c>
      <c r="J783" s="202">
        <v>-4000</v>
      </c>
      <c r="K783" s="146">
        <v>135.65</v>
      </c>
      <c r="L783" s="146">
        <v>142.69999999999999</v>
      </c>
      <c r="M783" s="146">
        <v>156.80000000000001</v>
      </c>
      <c r="N783" s="146">
        <v>163.85</v>
      </c>
      <c r="O783" s="146">
        <v>177.95</v>
      </c>
      <c r="P783" s="292">
        <v>3.5750758101851855E-3</v>
      </c>
      <c r="Q783" s="202">
        <f>IF($P$5=1,DataSheet!G782,"")</f>
        <v>39</v>
      </c>
      <c r="R783" s="290">
        <f>IF($P$5=1,DataSheet!E782,"")</f>
        <v>11.87602</v>
      </c>
    </row>
    <row r="784" spans="2:18">
      <c r="B784" s="202">
        <v>126</v>
      </c>
      <c r="C784" s="297">
        <v>9949.1959999999999</v>
      </c>
      <c r="D784" s="292">
        <v>2.8920682870370373E-2</v>
      </c>
      <c r="E784" s="202">
        <v>126</v>
      </c>
      <c r="F784" s="202">
        <v>-4000</v>
      </c>
      <c r="G784" s="202">
        <v>-4000</v>
      </c>
      <c r="H784" s="202">
        <v>-4000</v>
      </c>
      <c r="I784" s="202">
        <v>-4000</v>
      </c>
      <c r="J784" s="202">
        <v>-4000</v>
      </c>
      <c r="K784" s="146">
        <v>135.65</v>
      </c>
      <c r="L784" s="146">
        <v>142.69999999999999</v>
      </c>
      <c r="M784" s="146">
        <v>156.80000000000001</v>
      </c>
      <c r="N784" s="146">
        <v>163.85</v>
      </c>
      <c r="O784" s="146">
        <v>177.95</v>
      </c>
      <c r="P784" s="292">
        <v>2.8867141203703706E-3</v>
      </c>
      <c r="Q784" s="202">
        <f>IF($P$5=1,DataSheet!G783,"")</f>
        <v>19</v>
      </c>
      <c r="R784" s="290">
        <f>IF($P$5=1,DataSheet!E783,"")</f>
        <v>22.558769999999999</v>
      </c>
    </row>
    <row r="785" spans="2:18">
      <c r="B785" s="202">
        <v>125</v>
      </c>
      <c r="C785" s="297">
        <v>9956.2029999999995</v>
      </c>
      <c r="D785" s="292">
        <v>2.8956793981481484E-2</v>
      </c>
      <c r="E785" s="202">
        <v>125</v>
      </c>
      <c r="F785" s="202">
        <v>-4000</v>
      </c>
      <c r="G785" s="202">
        <v>-4000</v>
      </c>
      <c r="H785" s="202">
        <v>-4000</v>
      </c>
      <c r="I785" s="202">
        <v>-4000</v>
      </c>
      <c r="J785" s="202">
        <v>-4000</v>
      </c>
      <c r="K785" s="146">
        <v>135.65</v>
      </c>
      <c r="L785" s="146">
        <v>142.69999999999999</v>
      </c>
      <c r="M785" s="146">
        <v>156.80000000000001</v>
      </c>
      <c r="N785" s="146">
        <v>163.85</v>
      </c>
      <c r="O785" s="146">
        <v>177.95</v>
      </c>
      <c r="P785" s="292">
        <v>2.5814103009259258E-3</v>
      </c>
      <c r="Q785" s="202">
        <f>IF($P$5=1,DataSheet!G784,"")</f>
        <v>20</v>
      </c>
      <c r="R785" s="290">
        <f>IF($P$5=1,DataSheet!E784,"")</f>
        <v>31.54683</v>
      </c>
    </row>
    <row r="786" spans="2:18">
      <c r="B786" s="202">
        <v>123</v>
      </c>
      <c r="C786" s="297">
        <v>9963.2970000000005</v>
      </c>
      <c r="D786" s="292">
        <v>2.8991631944444447E-2</v>
      </c>
      <c r="E786" s="202">
        <v>123</v>
      </c>
      <c r="F786" s="202">
        <v>-4000</v>
      </c>
      <c r="G786" s="202">
        <v>-4000</v>
      </c>
      <c r="H786" s="202">
        <v>-4000</v>
      </c>
      <c r="I786" s="202">
        <v>-4000</v>
      </c>
      <c r="J786" s="202">
        <v>-4000</v>
      </c>
      <c r="K786" s="146">
        <v>135.65</v>
      </c>
      <c r="L786" s="146">
        <v>142.69999999999999</v>
      </c>
      <c r="M786" s="146">
        <v>156.80000000000001</v>
      </c>
      <c r="N786" s="146">
        <v>163.85</v>
      </c>
      <c r="O786" s="146">
        <v>177.95</v>
      </c>
      <c r="P786" s="292">
        <v>2.4649166666666669E-3</v>
      </c>
      <c r="Q786" s="202">
        <f>IF($P$5=1,DataSheet!G785,"")</f>
        <v>20</v>
      </c>
      <c r="R786" s="290">
        <f>IF($P$5=1,DataSheet!E785,"")</f>
        <v>36.23433</v>
      </c>
    </row>
    <row r="787" spans="2:18">
      <c r="B787" s="202">
        <v>120</v>
      </c>
      <c r="C787" s="297">
        <v>9970.8490000000002</v>
      </c>
      <c r="D787" s="292">
        <v>2.9026354166666667E-2</v>
      </c>
      <c r="E787" s="202">
        <v>120</v>
      </c>
      <c r="F787" s="202">
        <v>-4000</v>
      </c>
      <c r="G787" s="202">
        <v>-4000</v>
      </c>
      <c r="H787" s="202">
        <v>-4000</v>
      </c>
      <c r="I787" s="202">
        <v>-4000</v>
      </c>
      <c r="J787" s="202">
        <v>-4000</v>
      </c>
      <c r="K787" s="146">
        <v>135.65</v>
      </c>
      <c r="L787" s="146">
        <v>142.69999999999999</v>
      </c>
      <c r="M787" s="146">
        <v>156.80000000000001</v>
      </c>
      <c r="N787" s="146">
        <v>163.85</v>
      </c>
      <c r="O787" s="146">
        <v>177.95</v>
      </c>
      <c r="P787" s="292">
        <v>2.2934612268518521E-3</v>
      </c>
      <c r="Q787" s="202">
        <f>IF($P$5=1,DataSheet!G786,"")</f>
        <v>19</v>
      </c>
      <c r="R787" s="290">
        <f>IF($P$5=1,DataSheet!E786,"")</f>
        <v>44.983449999999998</v>
      </c>
    </row>
    <row r="788" spans="2:18">
      <c r="B788" s="202">
        <v>116</v>
      </c>
      <c r="C788" s="297">
        <v>9978.8150000000005</v>
      </c>
      <c r="D788" s="292">
        <v>2.9062164351851851E-2</v>
      </c>
      <c r="E788" s="202">
        <v>116</v>
      </c>
      <c r="F788" s="202">
        <v>-4000</v>
      </c>
      <c r="G788" s="202">
        <v>-4000</v>
      </c>
      <c r="H788" s="202">
        <v>-4000</v>
      </c>
      <c r="I788" s="202">
        <v>-4000</v>
      </c>
      <c r="J788" s="202">
        <v>-4000</v>
      </c>
      <c r="K788" s="146">
        <v>135.65</v>
      </c>
      <c r="L788" s="146">
        <v>142.69999999999999</v>
      </c>
      <c r="M788" s="146">
        <v>156.80000000000001</v>
      </c>
      <c r="N788" s="146">
        <v>163.85</v>
      </c>
      <c r="O788" s="146">
        <v>177.95</v>
      </c>
      <c r="P788" s="292">
        <v>2.2516383101851851E-3</v>
      </c>
      <c r="Q788" s="202">
        <f>IF($P$5=1,DataSheet!G787,"")</f>
        <v>20</v>
      </c>
      <c r="R788" s="290">
        <f>IF($P$5=1,DataSheet!E787,"")</f>
        <v>47.53689</v>
      </c>
    </row>
    <row r="789" spans="2:18">
      <c r="B789" s="202">
        <v>114</v>
      </c>
      <c r="C789" s="297">
        <v>9987.0120000000006</v>
      </c>
      <c r="D789" s="292">
        <v>2.9095787037037038E-2</v>
      </c>
      <c r="E789" s="202">
        <v>114</v>
      </c>
      <c r="F789" s="202">
        <v>-4000</v>
      </c>
      <c r="G789" s="202">
        <v>-4000</v>
      </c>
      <c r="H789" s="202">
        <v>-4000</v>
      </c>
      <c r="I789" s="202">
        <v>-4000</v>
      </c>
      <c r="J789" s="202">
        <v>-4000</v>
      </c>
      <c r="K789" s="146">
        <v>135.65</v>
      </c>
      <c r="L789" s="146">
        <v>142.69999999999999</v>
      </c>
      <c r="M789" s="146">
        <v>156.80000000000001</v>
      </c>
      <c r="N789" s="146">
        <v>163.85</v>
      </c>
      <c r="O789" s="146">
        <v>177.95</v>
      </c>
      <c r="P789" s="292">
        <v>2.0655243055555557E-3</v>
      </c>
      <c r="Q789" s="202">
        <f>IF($P$5=1,DataSheet!G788,"")</f>
        <v>21</v>
      </c>
      <c r="R789" s="290">
        <f>IF($P$5=1,DataSheet!E788,"")</f>
        <v>61.579479999999997</v>
      </c>
    </row>
    <row r="790" spans="2:18">
      <c r="B790" s="202">
        <v>113</v>
      </c>
      <c r="C790" s="297">
        <v>9996.6119999999992</v>
      </c>
      <c r="D790" s="292">
        <v>2.9127094907407405E-2</v>
      </c>
      <c r="E790" s="202">
        <v>113</v>
      </c>
      <c r="F790" s="202">
        <v>-4000</v>
      </c>
      <c r="G790" s="202">
        <v>-4000</v>
      </c>
      <c r="H790" s="202">
        <v>-4000</v>
      </c>
      <c r="I790" s="202">
        <v>-4000</v>
      </c>
      <c r="J790" s="202">
        <v>-4000</v>
      </c>
      <c r="K790" s="146">
        <v>135.65</v>
      </c>
      <c r="L790" s="146">
        <v>142.69999999999999</v>
      </c>
      <c r="M790" s="146">
        <v>156.80000000000001</v>
      </c>
      <c r="N790" s="146">
        <v>163.85</v>
      </c>
      <c r="O790" s="146">
        <v>177.95</v>
      </c>
      <c r="P790" s="292">
        <v>1.6359971064814815E-3</v>
      </c>
      <c r="Q790" s="202">
        <f>IF($P$5=1,DataSheet!G789,"")</f>
        <v>22</v>
      </c>
      <c r="R790" s="290">
        <f>IF($P$5=1,DataSheet!E789,"")</f>
        <v>123.9308</v>
      </c>
    </row>
    <row r="791" spans="2:18">
      <c r="B791" s="202">
        <v>114</v>
      </c>
      <c r="C791" s="297">
        <v>10007.64</v>
      </c>
      <c r="D791" s="292">
        <v>2.9159571759259262E-2</v>
      </c>
      <c r="E791" s="202">
        <v>114</v>
      </c>
      <c r="F791" s="202">
        <v>-4000</v>
      </c>
      <c r="G791" s="202">
        <v>-4000</v>
      </c>
      <c r="H791" s="202">
        <v>-4000</v>
      </c>
      <c r="I791" s="202">
        <v>-4000</v>
      </c>
      <c r="J791" s="202">
        <v>-4000</v>
      </c>
      <c r="K791" s="146">
        <v>135.65</v>
      </c>
      <c r="L791" s="146">
        <v>142.69999999999999</v>
      </c>
      <c r="M791" s="146">
        <v>156.80000000000001</v>
      </c>
      <c r="N791" s="146">
        <v>163.85</v>
      </c>
      <c r="O791" s="146">
        <v>177.95</v>
      </c>
      <c r="P791" s="292">
        <v>1.4686614583333333E-3</v>
      </c>
      <c r="Q791" s="202">
        <f>IF($P$5=1,DataSheet!G790,"")</f>
        <v>21</v>
      </c>
      <c r="R791" s="290">
        <f>IF($P$5=1,DataSheet!E790,"")</f>
        <v>171.30160000000001</v>
      </c>
    </row>
    <row r="792" spans="2:18">
      <c r="B792" s="202">
        <v>115</v>
      </c>
      <c r="C792" s="297">
        <v>10020.549999999999</v>
      </c>
      <c r="D792" s="292">
        <v>2.9195300925925923E-2</v>
      </c>
      <c r="E792" s="202">
        <v>115</v>
      </c>
      <c r="F792" s="202">
        <v>-4000</v>
      </c>
      <c r="G792" s="202">
        <v>-4000</v>
      </c>
      <c r="H792" s="202">
        <v>-4000</v>
      </c>
      <c r="I792" s="202">
        <v>-4000</v>
      </c>
      <c r="J792" s="202">
        <v>-4000</v>
      </c>
      <c r="K792" s="146">
        <v>135.65</v>
      </c>
      <c r="L792" s="146">
        <v>142.69999999999999</v>
      </c>
      <c r="M792" s="146">
        <v>156.80000000000001</v>
      </c>
      <c r="N792" s="146">
        <v>163.85</v>
      </c>
      <c r="O792" s="146">
        <v>177.95</v>
      </c>
      <c r="P792" s="292">
        <v>1.3904085648148148E-3</v>
      </c>
      <c r="Q792" s="202">
        <f>IF($P$5=1,DataSheet!G791,"")</f>
        <v>20</v>
      </c>
      <c r="R792" s="290">
        <f>IF($P$5=1,DataSheet!E791,"")</f>
        <v>201.88290000000001</v>
      </c>
    </row>
    <row r="793" spans="2:18">
      <c r="B793" s="202">
        <v>115</v>
      </c>
      <c r="C793" s="297">
        <v>10033.24</v>
      </c>
      <c r="D793" s="292">
        <v>2.9230046296296299E-2</v>
      </c>
      <c r="E793" s="202">
        <v>115</v>
      </c>
      <c r="F793" s="202">
        <v>-4000</v>
      </c>
      <c r="G793" s="202">
        <v>-4000</v>
      </c>
      <c r="H793" s="202">
        <v>-4000</v>
      </c>
      <c r="I793" s="202">
        <v>-4000</v>
      </c>
      <c r="J793" s="202">
        <v>-4000</v>
      </c>
      <c r="K793" s="146">
        <v>135.65</v>
      </c>
      <c r="L793" s="146">
        <v>142.69999999999999</v>
      </c>
      <c r="M793" s="146">
        <v>156.80000000000001</v>
      </c>
      <c r="N793" s="146">
        <v>163.85</v>
      </c>
      <c r="O793" s="146">
        <v>177.95</v>
      </c>
      <c r="P793" s="292">
        <v>1.3690434027777776E-3</v>
      </c>
      <c r="Q793" s="202">
        <f>IF($P$5=1,DataSheet!G792,"")</f>
        <v>20</v>
      </c>
      <c r="R793" s="290">
        <f>IF($P$5=1,DataSheet!E792,"")</f>
        <v>211.48269999999999</v>
      </c>
    </row>
    <row r="794" spans="2:18">
      <c r="B794" s="202">
        <v>116</v>
      </c>
      <c r="C794" s="297">
        <v>10045.76</v>
      </c>
      <c r="D794" s="292">
        <v>2.9264710648148146E-2</v>
      </c>
      <c r="E794" s="202">
        <v>116</v>
      </c>
      <c r="F794" s="202">
        <v>-4000</v>
      </c>
      <c r="G794" s="202">
        <v>-4000</v>
      </c>
      <c r="H794" s="202">
        <v>-4000</v>
      </c>
      <c r="I794" s="202">
        <v>-4000</v>
      </c>
      <c r="J794" s="202">
        <v>-4000</v>
      </c>
      <c r="K794" s="146">
        <v>135.65</v>
      </c>
      <c r="L794" s="146">
        <v>142.69999999999999</v>
      </c>
      <c r="M794" s="146">
        <v>156.80000000000001</v>
      </c>
      <c r="N794" s="146">
        <v>163.85</v>
      </c>
      <c r="O794" s="146">
        <v>177.95</v>
      </c>
      <c r="P794" s="292">
        <v>1.3828188657407407E-3</v>
      </c>
      <c r="Q794" s="202">
        <f>IF($P$5=1,DataSheet!G793,"")</f>
        <v>20</v>
      </c>
      <c r="R794" s="290">
        <f>IF($P$5=1,DataSheet!E793,"")</f>
        <v>205.2252</v>
      </c>
    </row>
    <row r="795" spans="2:18">
      <c r="B795" s="202">
        <v>119</v>
      </c>
      <c r="C795" s="297">
        <v>10058.200000000001</v>
      </c>
      <c r="D795" s="292">
        <v>2.929957175925926E-2</v>
      </c>
      <c r="E795" s="202">
        <v>119</v>
      </c>
      <c r="F795" s="202">
        <v>-4000</v>
      </c>
      <c r="G795" s="202">
        <v>-4000</v>
      </c>
      <c r="H795" s="202">
        <v>-4000</v>
      </c>
      <c r="I795" s="202">
        <v>-4000</v>
      </c>
      <c r="J795" s="202">
        <v>-4000</v>
      </c>
      <c r="K795" s="146">
        <v>135.65</v>
      </c>
      <c r="L795" s="146">
        <v>142.69999999999999</v>
      </c>
      <c r="M795" s="146">
        <v>156.80000000000001</v>
      </c>
      <c r="N795" s="146">
        <v>163.85</v>
      </c>
      <c r="O795" s="146">
        <v>177.95</v>
      </c>
      <c r="P795" s="292">
        <v>1.3999606481481482E-3</v>
      </c>
      <c r="Q795" s="202">
        <f>IF($P$5=1,DataSheet!G794,"")</f>
        <v>20</v>
      </c>
      <c r="R795" s="290">
        <f>IF($P$5=1,DataSheet!E794,"")</f>
        <v>197.77860000000001</v>
      </c>
    </row>
    <row r="796" spans="2:18">
      <c r="B796" s="202">
        <v>120</v>
      </c>
      <c r="C796" s="297">
        <v>10070.540000000001</v>
      </c>
      <c r="D796" s="292">
        <v>2.9334305555555554E-2</v>
      </c>
      <c r="E796" s="202">
        <v>120</v>
      </c>
      <c r="F796" s="202">
        <v>-4000</v>
      </c>
      <c r="G796" s="202">
        <v>-4000</v>
      </c>
      <c r="H796" s="202">
        <v>-4000</v>
      </c>
      <c r="I796" s="202">
        <v>-4000</v>
      </c>
      <c r="J796" s="202">
        <v>-4000</v>
      </c>
      <c r="K796" s="146">
        <v>135.65</v>
      </c>
      <c r="L796" s="146">
        <v>142.69999999999999</v>
      </c>
      <c r="M796" s="146">
        <v>156.80000000000001</v>
      </c>
      <c r="N796" s="146">
        <v>163.85</v>
      </c>
      <c r="O796" s="146">
        <v>177.95</v>
      </c>
      <c r="P796" s="292">
        <v>1.4028530092592593E-3</v>
      </c>
      <c r="Q796" s="202">
        <f>IF($P$5=1,DataSheet!G795,"")</f>
        <v>20</v>
      </c>
      <c r="R796" s="290">
        <f>IF($P$5=1,DataSheet!E795,"")</f>
        <v>196.55770000000001</v>
      </c>
    </row>
    <row r="797" spans="2:18">
      <c r="B797" s="202">
        <v>120</v>
      </c>
      <c r="C797" s="297">
        <v>10083.290000000001</v>
      </c>
      <c r="D797" s="292">
        <v>2.9370208333333338E-2</v>
      </c>
      <c r="E797" s="202">
        <v>120</v>
      </c>
      <c r="F797" s="202">
        <v>-4000</v>
      </c>
      <c r="G797" s="202">
        <v>-4000</v>
      </c>
      <c r="H797" s="202">
        <v>-4000</v>
      </c>
      <c r="I797" s="202">
        <v>-4000</v>
      </c>
      <c r="J797" s="202">
        <v>-4000</v>
      </c>
      <c r="K797" s="146">
        <v>135.65</v>
      </c>
      <c r="L797" s="146">
        <v>142.69999999999999</v>
      </c>
      <c r="M797" s="146">
        <v>156.80000000000001</v>
      </c>
      <c r="N797" s="146">
        <v>163.85</v>
      </c>
      <c r="O797" s="146">
        <v>177.95</v>
      </c>
      <c r="P797" s="292">
        <v>1.4084907407407408E-3</v>
      </c>
      <c r="Q797" s="202">
        <f>IF($P$5=1,DataSheet!G796,"")</f>
        <v>19</v>
      </c>
      <c r="R797" s="290">
        <f>IF($P$5=1,DataSheet!E796,"")</f>
        <v>194.20699999999999</v>
      </c>
    </row>
    <row r="798" spans="2:18">
      <c r="B798" s="202">
        <v>121</v>
      </c>
      <c r="C798" s="297">
        <v>10096.5</v>
      </c>
      <c r="D798" s="292">
        <v>2.9407152777777779E-2</v>
      </c>
      <c r="E798" s="202">
        <v>121</v>
      </c>
      <c r="F798" s="202">
        <v>-4000</v>
      </c>
      <c r="G798" s="202">
        <v>-4000</v>
      </c>
      <c r="H798" s="202">
        <v>-4000</v>
      </c>
      <c r="I798" s="202">
        <v>-4000</v>
      </c>
      <c r="J798" s="202">
        <v>-4000</v>
      </c>
      <c r="K798" s="146">
        <v>135.65</v>
      </c>
      <c r="L798" s="146">
        <v>142.69999999999999</v>
      </c>
      <c r="M798" s="146">
        <v>156.80000000000001</v>
      </c>
      <c r="N798" s="146">
        <v>163.85</v>
      </c>
      <c r="O798" s="146">
        <v>177.95</v>
      </c>
      <c r="P798" s="292">
        <v>1.4043553240740741E-3</v>
      </c>
      <c r="Q798" s="202">
        <f>IF($P$5=1,DataSheet!G797,"")</f>
        <v>19</v>
      </c>
      <c r="R798" s="290">
        <f>IF($P$5=1,DataSheet!E797,"")</f>
        <v>195.92769999999999</v>
      </c>
    </row>
    <row r="799" spans="2:18">
      <c r="B799" s="202">
        <v>121</v>
      </c>
      <c r="C799" s="297">
        <v>10109.26</v>
      </c>
      <c r="D799" s="292">
        <v>2.9443009259259259E-2</v>
      </c>
      <c r="E799" s="202">
        <v>121</v>
      </c>
      <c r="F799" s="202">
        <v>-4000</v>
      </c>
      <c r="G799" s="202">
        <v>-4000</v>
      </c>
      <c r="H799" s="202">
        <v>-4000</v>
      </c>
      <c r="I799" s="202">
        <v>-4000</v>
      </c>
      <c r="J799" s="202">
        <v>-4000</v>
      </c>
      <c r="K799" s="146">
        <v>135.65</v>
      </c>
      <c r="L799" s="146">
        <v>142.69999999999999</v>
      </c>
      <c r="M799" s="146">
        <v>156.80000000000001</v>
      </c>
      <c r="N799" s="146">
        <v>163.85</v>
      </c>
      <c r="O799" s="146">
        <v>177.95</v>
      </c>
      <c r="P799" s="292">
        <v>1.4025162037037038E-3</v>
      </c>
      <c r="Q799" s="202">
        <f>IF($P$5=1,DataSheet!G798,"")</f>
        <v>19</v>
      </c>
      <c r="R799" s="290">
        <f>IF($P$5=1,DataSheet!E798,"")</f>
        <v>196.6995</v>
      </c>
    </row>
    <row r="800" spans="2:18">
      <c r="B800" s="202">
        <v>121</v>
      </c>
      <c r="C800" s="297">
        <v>10122</v>
      </c>
      <c r="D800" s="292">
        <v>2.9478969907407407E-2</v>
      </c>
      <c r="E800" s="202">
        <v>121</v>
      </c>
      <c r="F800" s="202">
        <v>-4000</v>
      </c>
      <c r="G800" s="202">
        <v>-4000</v>
      </c>
      <c r="H800" s="202">
        <v>-4000</v>
      </c>
      <c r="I800" s="202">
        <v>-4000</v>
      </c>
      <c r="J800" s="202">
        <v>-4000</v>
      </c>
      <c r="K800" s="146">
        <v>135.65</v>
      </c>
      <c r="L800" s="146">
        <v>142.69999999999999</v>
      </c>
      <c r="M800" s="146">
        <v>156.80000000000001</v>
      </c>
      <c r="N800" s="146">
        <v>163.85</v>
      </c>
      <c r="O800" s="146">
        <v>177.95</v>
      </c>
      <c r="P800" s="292">
        <v>1.4090069444444445E-3</v>
      </c>
      <c r="Q800" s="202">
        <f>IF($P$5=1,DataSheet!G799,"")</f>
        <v>19</v>
      </c>
      <c r="R800" s="290">
        <f>IF($P$5=1,DataSheet!E799,"")</f>
        <v>193.99359999999999</v>
      </c>
    </row>
    <row r="801" spans="2:18">
      <c r="B801" s="202">
        <v>122</v>
      </c>
      <c r="C801" s="297">
        <v>10134.68</v>
      </c>
      <c r="D801" s="292">
        <v>2.9514768518518517E-2</v>
      </c>
      <c r="E801" s="202">
        <v>122</v>
      </c>
      <c r="F801" s="202">
        <v>-4000</v>
      </c>
      <c r="G801" s="202">
        <v>-4000</v>
      </c>
      <c r="H801" s="202">
        <v>-4000</v>
      </c>
      <c r="I801" s="202">
        <v>-4000</v>
      </c>
      <c r="J801" s="202">
        <v>-4000</v>
      </c>
      <c r="K801" s="146">
        <v>135.65</v>
      </c>
      <c r="L801" s="146">
        <v>142.69999999999999</v>
      </c>
      <c r="M801" s="146">
        <v>156.80000000000001</v>
      </c>
      <c r="N801" s="146">
        <v>163.85</v>
      </c>
      <c r="O801" s="146">
        <v>177.95</v>
      </c>
      <c r="P801" s="292">
        <v>1.4136018518518519E-3</v>
      </c>
      <c r="Q801" s="202">
        <f>IF($P$5=1,DataSheet!G800,"")</f>
        <v>19</v>
      </c>
      <c r="R801" s="290">
        <f>IF($P$5=1,DataSheet!E800,"")</f>
        <v>192.108</v>
      </c>
    </row>
    <row r="802" spans="2:18">
      <c r="B802" s="202">
        <v>121</v>
      </c>
      <c r="C802" s="297">
        <v>10147.75</v>
      </c>
      <c r="D802" s="292">
        <v>2.9551793981481483E-2</v>
      </c>
      <c r="E802" s="202">
        <v>121</v>
      </c>
      <c r="F802" s="202">
        <v>-4000</v>
      </c>
      <c r="G802" s="202">
        <v>-4000</v>
      </c>
      <c r="H802" s="202">
        <v>-4000</v>
      </c>
      <c r="I802" s="202">
        <v>-4000</v>
      </c>
      <c r="J802" s="202">
        <v>-4000</v>
      </c>
      <c r="K802" s="146">
        <v>135.65</v>
      </c>
      <c r="L802" s="146">
        <v>142.69999999999999</v>
      </c>
      <c r="M802" s="146">
        <v>156.80000000000001</v>
      </c>
      <c r="N802" s="146">
        <v>163.85</v>
      </c>
      <c r="O802" s="146">
        <v>177.95</v>
      </c>
      <c r="P802" s="292">
        <v>1.4146412037037038E-3</v>
      </c>
      <c r="Q802" s="202">
        <f>IF($P$5=1,DataSheet!G801,"")</f>
        <v>19</v>
      </c>
      <c r="R802" s="290">
        <f>IF($P$5=1,DataSheet!E801,"")</f>
        <v>191.685</v>
      </c>
    </row>
    <row r="803" spans="2:18">
      <c r="B803" s="202">
        <v>122</v>
      </c>
      <c r="C803" s="297">
        <v>10160.959999999999</v>
      </c>
      <c r="D803" s="292">
        <v>2.9588935185185183E-2</v>
      </c>
      <c r="E803" s="202">
        <v>122</v>
      </c>
      <c r="F803" s="202">
        <v>-4000</v>
      </c>
      <c r="G803" s="202">
        <v>-4000</v>
      </c>
      <c r="H803" s="202">
        <v>-4000</v>
      </c>
      <c r="I803" s="202">
        <v>-4000</v>
      </c>
      <c r="J803" s="202">
        <v>-4000</v>
      </c>
      <c r="K803" s="146">
        <v>135.65</v>
      </c>
      <c r="L803" s="146">
        <v>142.69999999999999</v>
      </c>
      <c r="M803" s="146">
        <v>156.80000000000001</v>
      </c>
      <c r="N803" s="146">
        <v>163.85</v>
      </c>
      <c r="O803" s="146">
        <v>177.95</v>
      </c>
      <c r="P803" s="292">
        <v>1.408789351851852E-3</v>
      </c>
      <c r="Q803" s="202">
        <f>IF($P$5=1,DataSheet!G802,"")</f>
        <v>19</v>
      </c>
      <c r="R803" s="290">
        <f>IF($P$5=1,DataSheet!E802,"")</f>
        <v>194.08359999999999</v>
      </c>
    </row>
    <row r="804" spans="2:18">
      <c r="B804" s="202">
        <v>123</v>
      </c>
      <c r="C804" s="297">
        <v>10174</v>
      </c>
      <c r="D804" s="292">
        <v>2.9625879629629634E-2</v>
      </c>
      <c r="E804" s="202">
        <v>123</v>
      </c>
      <c r="F804" s="202">
        <v>-4000</v>
      </c>
      <c r="G804" s="202">
        <v>-4000</v>
      </c>
      <c r="H804" s="202">
        <v>-4000</v>
      </c>
      <c r="I804" s="202">
        <v>-4000</v>
      </c>
      <c r="J804" s="202">
        <v>-4000</v>
      </c>
      <c r="K804" s="146">
        <v>135.65</v>
      </c>
      <c r="L804" s="146">
        <v>142.69999999999999</v>
      </c>
      <c r="M804" s="146">
        <v>156.80000000000001</v>
      </c>
      <c r="N804" s="146">
        <v>163.85</v>
      </c>
      <c r="O804" s="146">
        <v>177.95</v>
      </c>
      <c r="P804" s="292">
        <v>1.4152355324074074E-3</v>
      </c>
      <c r="Q804" s="202">
        <f>IF($P$5=1,DataSheet!G803,"")</f>
        <v>19</v>
      </c>
      <c r="R804" s="290">
        <f>IF($P$5=1,DataSheet!E803,"")</f>
        <v>191.4436</v>
      </c>
    </row>
    <row r="805" spans="2:18">
      <c r="B805" s="202">
        <v>124</v>
      </c>
      <c r="C805" s="297">
        <v>10187.049999999999</v>
      </c>
      <c r="D805" s="292">
        <v>2.9662858796296297E-2</v>
      </c>
      <c r="E805" s="202">
        <v>124</v>
      </c>
      <c r="F805" s="202">
        <v>-4000</v>
      </c>
      <c r="G805" s="202">
        <v>-4000</v>
      </c>
      <c r="H805" s="202">
        <v>-4000</v>
      </c>
      <c r="I805" s="202">
        <v>-4000</v>
      </c>
      <c r="J805" s="202">
        <v>-4000</v>
      </c>
      <c r="K805" s="146">
        <v>135.65</v>
      </c>
      <c r="L805" s="146">
        <v>142.69999999999999</v>
      </c>
      <c r="M805" s="146">
        <v>156.80000000000001</v>
      </c>
      <c r="N805" s="146">
        <v>163.85</v>
      </c>
      <c r="O805" s="146">
        <v>177.95</v>
      </c>
      <c r="P805" s="292">
        <v>1.4196226851851852E-3</v>
      </c>
      <c r="Q805" s="202">
        <f>IF($P$5=1,DataSheet!G804,"")</f>
        <v>19</v>
      </c>
      <c r="R805" s="290">
        <f>IF($P$5=1,DataSheet!E804,"")</f>
        <v>189.67410000000001</v>
      </c>
    </row>
    <row r="806" spans="2:18">
      <c r="B806" s="202">
        <v>126</v>
      </c>
      <c r="C806" s="297">
        <v>10200.18</v>
      </c>
      <c r="D806" s="292">
        <v>2.9699930555555556E-2</v>
      </c>
      <c r="E806" s="202">
        <v>126</v>
      </c>
      <c r="F806" s="202">
        <v>-4000</v>
      </c>
      <c r="G806" s="202">
        <v>-4000</v>
      </c>
      <c r="H806" s="202">
        <v>-4000</v>
      </c>
      <c r="I806" s="202">
        <v>-4000</v>
      </c>
      <c r="J806" s="202">
        <v>-4000</v>
      </c>
      <c r="K806" s="146">
        <v>135.65</v>
      </c>
      <c r="L806" s="146">
        <v>142.69999999999999</v>
      </c>
      <c r="M806" s="146">
        <v>156.80000000000001</v>
      </c>
      <c r="N806" s="146">
        <v>163.85</v>
      </c>
      <c r="O806" s="146">
        <v>177.95</v>
      </c>
      <c r="P806" s="292">
        <v>1.4112390046296297E-3</v>
      </c>
      <c r="Q806" s="202">
        <f>IF($P$5=1,DataSheet!G805,"")</f>
        <v>19</v>
      </c>
      <c r="R806" s="290">
        <f>IF($P$5=1,DataSheet!E805,"")</f>
        <v>193.0745</v>
      </c>
    </row>
    <row r="807" spans="2:18">
      <c r="B807" s="202">
        <v>127</v>
      </c>
      <c r="C807" s="297">
        <v>10212.93</v>
      </c>
      <c r="D807" s="292">
        <v>2.97359375E-2</v>
      </c>
      <c r="E807" s="202">
        <v>127</v>
      </c>
      <c r="F807" s="202">
        <v>-4000</v>
      </c>
      <c r="G807" s="202">
        <v>-4000</v>
      </c>
      <c r="H807" s="202">
        <v>-4000</v>
      </c>
      <c r="I807" s="202">
        <v>-4000</v>
      </c>
      <c r="J807" s="202">
        <v>-4000</v>
      </c>
      <c r="K807" s="146">
        <v>135.65</v>
      </c>
      <c r="L807" s="146">
        <v>142.69999999999999</v>
      </c>
      <c r="M807" s="146">
        <v>156.80000000000001</v>
      </c>
      <c r="N807" s="146">
        <v>163.85</v>
      </c>
      <c r="O807" s="146">
        <v>177.95</v>
      </c>
      <c r="P807" s="292">
        <v>1.4082951388888888E-3</v>
      </c>
      <c r="Q807" s="202">
        <f>IF($P$5=1,DataSheet!G806,"")</f>
        <v>19</v>
      </c>
      <c r="R807" s="290">
        <f>IF($P$5=1,DataSheet!E806,"")</f>
        <v>194.2878</v>
      </c>
    </row>
    <row r="808" spans="2:18">
      <c r="B808" s="202">
        <v>128</v>
      </c>
      <c r="C808" s="297">
        <v>10226.07</v>
      </c>
      <c r="D808" s="292">
        <v>2.9772824074074073E-2</v>
      </c>
      <c r="E808" s="202">
        <v>128</v>
      </c>
      <c r="F808" s="202">
        <v>-4000</v>
      </c>
      <c r="G808" s="202">
        <v>-4000</v>
      </c>
      <c r="H808" s="202">
        <v>-4000</v>
      </c>
      <c r="I808" s="202">
        <v>-4000</v>
      </c>
      <c r="J808" s="202">
        <v>-4000</v>
      </c>
      <c r="K808" s="146">
        <v>135.65</v>
      </c>
      <c r="L808" s="146">
        <v>142.69999999999999</v>
      </c>
      <c r="M808" s="146">
        <v>156.80000000000001</v>
      </c>
      <c r="N808" s="146">
        <v>163.85</v>
      </c>
      <c r="O808" s="146">
        <v>177.95</v>
      </c>
      <c r="P808" s="292">
        <v>1.4028692129629628E-3</v>
      </c>
      <c r="Q808" s="202">
        <f>IF($P$5=1,DataSheet!G807,"")</f>
        <v>19</v>
      </c>
      <c r="R808" s="290">
        <f>IF($P$5=1,DataSheet!E807,"")</f>
        <v>196.55109999999999</v>
      </c>
    </row>
    <row r="809" spans="2:18">
      <c r="B809" s="202">
        <v>130</v>
      </c>
      <c r="C809" s="297">
        <v>10238.83</v>
      </c>
      <c r="D809" s="292">
        <v>2.9808680555555554E-2</v>
      </c>
      <c r="E809" s="202">
        <v>130</v>
      </c>
      <c r="F809" s="202">
        <v>-4000</v>
      </c>
      <c r="G809" s="202">
        <v>-4000</v>
      </c>
      <c r="H809" s="202">
        <v>-4000</v>
      </c>
      <c r="I809" s="202">
        <v>-4000</v>
      </c>
      <c r="J809" s="202">
        <v>-4000</v>
      </c>
      <c r="K809" s="146">
        <v>135.65</v>
      </c>
      <c r="L809" s="146">
        <v>142.69999999999999</v>
      </c>
      <c r="M809" s="146">
        <v>156.80000000000001</v>
      </c>
      <c r="N809" s="146">
        <v>163.85</v>
      </c>
      <c r="O809" s="146">
        <v>177.95</v>
      </c>
      <c r="P809" s="292">
        <v>1.4051811342592592E-3</v>
      </c>
      <c r="Q809" s="202">
        <f>IF($P$5=1,DataSheet!G808,"")</f>
        <v>19</v>
      </c>
      <c r="R809" s="290">
        <f>IF($P$5=1,DataSheet!E808,"")</f>
        <v>195.5823</v>
      </c>
    </row>
    <row r="810" spans="2:18">
      <c r="B810" s="202">
        <v>131</v>
      </c>
      <c r="C810" s="297">
        <v>10252.02</v>
      </c>
      <c r="D810" s="292">
        <v>2.9845717592592594E-2</v>
      </c>
      <c r="E810" s="202">
        <v>131</v>
      </c>
      <c r="F810" s="202">
        <v>-4000</v>
      </c>
      <c r="G810" s="202">
        <v>-4000</v>
      </c>
      <c r="H810" s="202">
        <v>-4000</v>
      </c>
      <c r="I810" s="202">
        <v>-4000</v>
      </c>
      <c r="J810" s="202">
        <v>-4000</v>
      </c>
      <c r="K810" s="146">
        <v>135.65</v>
      </c>
      <c r="L810" s="146">
        <v>142.69999999999999</v>
      </c>
      <c r="M810" s="146">
        <v>156.80000000000001</v>
      </c>
      <c r="N810" s="146">
        <v>163.85</v>
      </c>
      <c r="O810" s="146">
        <v>177.95</v>
      </c>
      <c r="P810" s="292">
        <v>1.4082656250000002E-3</v>
      </c>
      <c r="Q810" s="202">
        <f>IF($P$5=1,DataSheet!G809,"")</f>
        <v>19</v>
      </c>
      <c r="R810" s="290">
        <f>IF($P$5=1,DataSheet!E809,"")</f>
        <v>194.30019999999999</v>
      </c>
    </row>
    <row r="811" spans="2:18">
      <c r="B811" s="202">
        <v>131</v>
      </c>
      <c r="C811" s="297">
        <v>10264.76</v>
      </c>
      <c r="D811" s="292">
        <v>2.9881689814814816E-2</v>
      </c>
      <c r="E811" s="202">
        <v>131</v>
      </c>
      <c r="F811" s="202">
        <v>-4000</v>
      </c>
      <c r="G811" s="202">
        <v>-4000</v>
      </c>
      <c r="H811" s="202">
        <v>-4000</v>
      </c>
      <c r="I811" s="202">
        <v>-4000</v>
      </c>
      <c r="J811" s="202">
        <v>-4000</v>
      </c>
      <c r="K811" s="146">
        <v>135.65</v>
      </c>
      <c r="L811" s="146">
        <v>142.69999999999999</v>
      </c>
      <c r="M811" s="146">
        <v>156.80000000000001</v>
      </c>
      <c r="N811" s="146">
        <v>163.85</v>
      </c>
      <c r="O811" s="146">
        <v>177.95</v>
      </c>
      <c r="P811" s="292">
        <v>1.4099236111111109E-3</v>
      </c>
      <c r="Q811" s="202">
        <f>IF($P$5=1,DataSheet!G810,"")</f>
        <v>19</v>
      </c>
      <c r="R811" s="290">
        <f>IF($P$5=1,DataSheet!E810,"")</f>
        <v>193.61539999999999</v>
      </c>
    </row>
    <row r="812" spans="2:18">
      <c r="B812" s="202">
        <v>132</v>
      </c>
      <c r="C812" s="297">
        <v>10277.51</v>
      </c>
      <c r="D812" s="292">
        <v>2.9917569444444445E-2</v>
      </c>
      <c r="E812" s="202">
        <v>132</v>
      </c>
      <c r="F812" s="202">
        <v>-4000</v>
      </c>
      <c r="G812" s="202">
        <v>-4000</v>
      </c>
      <c r="H812" s="202">
        <v>-4000</v>
      </c>
      <c r="I812" s="202">
        <v>-4000</v>
      </c>
      <c r="J812" s="202">
        <v>-4000</v>
      </c>
      <c r="K812" s="146">
        <v>135.65</v>
      </c>
      <c r="L812" s="146">
        <v>142.69999999999999</v>
      </c>
      <c r="M812" s="146">
        <v>156.80000000000001</v>
      </c>
      <c r="N812" s="146">
        <v>163.85</v>
      </c>
      <c r="O812" s="146">
        <v>177.95</v>
      </c>
      <c r="P812" s="292">
        <v>1.4087453703703703E-3</v>
      </c>
      <c r="Q812" s="202">
        <f>IF($P$5=1,DataSheet!G811,"")</f>
        <v>19</v>
      </c>
      <c r="R812" s="290">
        <f>IF($P$5=1,DataSheet!E811,"")</f>
        <v>194.10159999999999</v>
      </c>
    </row>
    <row r="813" spans="2:18">
      <c r="B813" s="202">
        <v>133</v>
      </c>
      <c r="C813" s="297">
        <v>10289.86</v>
      </c>
      <c r="D813" s="292">
        <v>2.9952291666666669E-2</v>
      </c>
      <c r="E813" s="202">
        <v>133</v>
      </c>
      <c r="F813" s="202">
        <v>-4000</v>
      </c>
      <c r="G813" s="202">
        <v>-4000</v>
      </c>
      <c r="H813" s="202">
        <v>-4000</v>
      </c>
      <c r="I813" s="202">
        <v>-4000</v>
      </c>
      <c r="J813" s="202">
        <v>-4000</v>
      </c>
      <c r="K813" s="146">
        <v>135.65</v>
      </c>
      <c r="L813" s="146">
        <v>142.69999999999999</v>
      </c>
      <c r="M813" s="146">
        <v>156.80000000000001</v>
      </c>
      <c r="N813" s="146">
        <v>163.85</v>
      </c>
      <c r="O813" s="146">
        <v>177.95</v>
      </c>
      <c r="P813" s="292">
        <v>1.402507523148148E-3</v>
      </c>
      <c r="Q813" s="202">
        <f>IF($P$5=1,DataSheet!G812,"")</f>
        <v>20</v>
      </c>
      <c r="R813" s="290">
        <f>IF($P$5=1,DataSheet!E812,"")</f>
        <v>196.70320000000001</v>
      </c>
    </row>
    <row r="814" spans="2:18">
      <c r="B814" s="202">
        <v>134</v>
      </c>
      <c r="C814" s="297">
        <v>10302.280000000001</v>
      </c>
      <c r="D814" s="292">
        <v>2.9986886574074074E-2</v>
      </c>
      <c r="E814" s="202">
        <v>134</v>
      </c>
      <c r="F814" s="202">
        <v>-4000</v>
      </c>
      <c r="G814" s="202">
        <v>-4000</v>
      </c>
      <c r="H814" s="202">
        <v>-4000</v>
      </c>
      <c r="I814" s="202">
        <v>-4000</v>
      </c>
      <c r="J814" s="202">
        <v>-4000</v>
      </c>
      <c r="K814" s="146">
        <v>135.65</v>
      </c>
      <c r="L814" s="146">
        <v>142.69999999999999</v>
      </c>
      <c r="M814" s="146">
        <v>156.80000000000001</v>
      </c>
      <c r="N814" s="146">
        <v>163.85</v>
      </c>
      <c r="O814" s="146">
        <v>177.95</v>
      </c>
      <c r="P814" s="292">
        <v>1.392810763888889E-3</v>
      </c>
      <c r="Q814" s="202">
        <f>IF($P$5=1,DataSheet!G813,"")</f>
        <v>20</v>
      </c>
      <c r="R814" s="290">
        <f>IF($P$5=1,DataSheet!E813,"")</f>
        <v>200.84020000000001</v>
      </c>
    </row>
    <row r="815" spans="2:18">
      <c r="B815" s="202">
        <v>134</v>
      </c>
      <c r="C815" s="297">
        <v>10315.17</v>
      </c>
      <c r="D815" s="292">
        <v>3.0022905092592592E-2</v>
      </c>
      <c r="E815" s="202">
        <v>134</v>
      </c>
      <c r="F815" s="202">
        <v>-4000</v>
      </c>
      <c r="G815" s="202">
        <v>-4000</v>
      </c>
      <c r="H815" s="202">
        <v>-4000</v>
      </c>
      <c r="I815" s="202">
        <v>-4000</v>
      </c>
      <c r="J815" s="202">
        <v>-4000</v>
      </c>
      <c r="K815" s="146">
        <v>135.65</v>
      </c>
      <c r="L815" s="146">
        <v>142.69999999999999</v>
      </c>
      <c r="M815" s="146">
        <v>156.80000000000001</v>
      </c>
      <c r="N815" s="146">
        <v>163.85</v>
      </c>
      <c r="O815" s="146">
        <v>177.95</v>
      </c>
      <c r="P815" s="292">
        <v>1.397527199074074E-3</v>
      </c>
      <c r="Q815" s="202">
        <f>IF($P$5=1,DataSheet!G814,"")</f>
        <v>19</v>
      </c>
      <c r="R815" s="290">
        <f>IF($P$5=1,DataSheet!E814,"")</f>
        <v>198.81370000000001</v>
      </c>
    </row>
    <row r="816" spans="2:18">
      <c r="B816" s="202">
        <v>134</v>
      </c>
      <c r="C816" s="297">
        <v>10327.44</v>
      </c>
      <c r="D816" s="292">
        <v>3.0057465277777778E-2</v>
      </c>
      <c r="E816" s="202">
        <v>134</v>
      </c>
      <c r="F816" s="202">
        <v>-4000</v>
      </c>
      <c r="G816" s="202">
        <v>-4000</v>
      </c>
      <c r="H816" s="202">
        <v>-4000</v>
      </c>
      <c r="I816" s="202">
        <v>-4000</v>
      </c>
      <c r="J816" s="202">
        <v>-4000</v>
      </c>
      <c r="K816" s="146">
        <v>135.65</v>
      </c>
      <c r="L816" s="146">
        <v>142.69999999999999</v>
      </c>
      <c r="M816" s="146">
        <v>156.80000000000001</v>
      </c>
      <c r="N816" s="146">
        <v>163.85</v>
      </c>
      <c r="O816" s="146">
        <v>177.95</v>
      </c>
      <c r="P816" s="292">
        <v>1.4044513888888889E-3</v>
      </c>
      <c r="Q816" s="202">
        <f>IF($P$5=1,DataSheet!G815,"")</f>
        <v>20</v>
      </c>
      <c r="R816" s="290">
        <f>IF($P$5=1,DataSheet!E815,"")</f>
        <v>195.88749999999999</v>
      </c>
    </row>
    <row r="817" spans="2:18">
      <c r="B817" s="202">
        <v>134</v>
      </c>
      <c r="C817" s="297">
        <v>10340.35</v>
      </c>
      <c r="D817" s="292">
        <v>3.0093483796296297E-2</v>
      </c>
      <c r="E817" s="202">
        <v>134</v>
      </c>
      <c r="F817" s="202">
        <v>-4000</v>
      </c>
      <c r="G817" s="202">
        <v>-4000</v>
      </c>
      <c r="H817" s="202">
        <v>-4000</v>
      </c>
      <c r="I817" s="202">
        <v>-4000</v>
      </c>
      <c r="J817" s="202">
        <v>-4000</v>
      </c>
      <c r="K817" s="146">
        <v>135.65</v>
      </c>
      <c r="L817" s="146">
        <v>142.69999999999999</v>
      </c>
      <c r="M817" s="146">
        <v>156.80000000000001</v>
      </c>
      <c r="N817" s="146">
        <v>163.85</v>
      </c>
      <c r="O817" s="146">
        <v>177.95</v>
      </c>
      <c r="P817" s="292">
        <v>1.4009207175925923E-3</v>
      </c>
      <c r="Q817" s="202">
        <f>IF($P$5=1,DataSheet!G816,"")</f>
        <v>20</v>
      </c>
      <c r="R817" s="290">
        <f>IF($P$5=1,DataSheet!E816,"")</f>
        <v>197.3724</v>
      </c>
    </row>
    <row r="818" spans="2:18">
      <c r="B818" s="202">
        <v>134</v>
      </c>
      <c r="C818" s="297">
        <v>10353.11</v>
      </c>
      <c r="D818" s="292">
        <v>3.0129224537037036E-2</v>
      </c>
      <c r="E818" s="202">
        <v>134</v>
      </c>
      <c r="F818" s="202">
        <v>-4000</v>
      </c>
      <c r="G818" s="202">
        <v>-4000</v>
      </c>
      <c r="H818" s="202">
        <v>-4000</v>
      </c>
      <c r="I818" s="202">
        <v>-4000</v>
      </c>
      <c r="J818" s="202">
        <v>-4000</v>
      </c>
      <c r="K818" s="146">
        <v>135.65</v>
      </c>
      <c r="L818" s="146">
        <v>142.69999999999999</v>
      </c>
      <c r="M818" s="146">
        <v>156.80000000000001</v>
      </c>
      <c r="N818" s="146">
        <v>163.85</v>
      </c>
      <c r="O818" s="146">
        <v>177.95</v>
      </c>
      <c r="P818" s="292">
        <v>1.4012690972222224E-3</v>
      </c>
      <c r="Q818" s="202">
        <f>IF($P$5=1,DataSheet!G817,"")</f>
        <v>19</v>
      </c>
      <c r="R818" s="290">
        <f>IF($P$5=1,DataSheet!E817,"")</f>
        <v>197.22499999999999</v>
      </c>
    </row>
    <row r="819" spans="2:18">
      <c r="B819" s="202">
        <v>134</v>
      </c>
      <c r="C819" s="297">
        <v>10365.870000000001</v>
      </c>
      <c r="D819" s="292">
        <v>3.0165162037037035E-2</v>
      </c>
      <c r="E819" s="202">
        <v>134</v>
      </c>
      <c r="F819" s="202">
        <v>-4000</v>
      </c>
      <c r="G819" s="202">
        <v>-4000</v>
      </c>
      <c r="H819" s="202">
        <v>-4000</v>
      </c>
      <c r="I819" s="202">
        <v>-4000</v>
      </c>
      <c r="J819" s="202">
        <v>-4000</v>
      </c>
      <c r="K819" s="146">
        <v>135.65</v>
      </c>
      <c r="L819" s="146">
        <v>142.69999999999999</v>
      </c>
      <c r="M819" s="146">
        <v>156.80000000000001</v>
      </c>
      <c r="N819" s="146">
        <v>163.85</v>
      </c>
      <c r="O819" s="146">
        <v>177.95</v>
      </c>
      <c r="P819" s="292">
        <v>1.403747685185185E-3</v>
      </c>
      <c r="Q819" s="202">
        <f>IF($P$5=1,DataSheet!G818,"")</f>
        <v>19</v>
      </c>
      <c r="R819" s="290">
        <f>IF($P$5=1,DataSheet!E818,"")</f>
        <v>196.18219999999999</v>
      </c>
    </row>
    <row r="820" spans="2:18">
      <c r="B820" s="202">
        <v>134</v>
      </c>
      <c r="C820" s="297">
        <v>10378.709999999999</v>
      </c>
      <c r="D820" s="292">
        <v>3.0201134259259257E-2</v>
      </c>
      <c r="E820" s="202">
        <v>134</v>
      </c>
      <c r="F820" s="202">
        <v>-4000</v>
      </c>
      <c r="G820" s="202">
        <v>-4000</v>
      </c>
      <c r="H820" s="202">
        <v>-4000</v>
      </c>
      <c r="I820" s="202">
        <v>-4000</v>
      </c>
      <c r="J820" s="202">
        <v>-4000</v>
      </c>
      <c r="K820" s="146">
        <v>135.65</v>
      </c>
      <c r="L820" s="146">
        <v>142.69999999999999</v>
      </c>
      <c r="M820" s="146">
        <v>156.80000000000001</v>
      </c>
      <c r="N820" s="146">
        <v>163.85</v>
      </c>
      <c r="O820" s="146">
        <v>177.95</v>
      </c>
      <c r="P820" s="292">
        <v>1.4029699074074075E-3</v>
      </c>
      <c r="Q820" s="202">
        <f>IF($P$5=1,DataSheet!G819,"")</f>
        <v>19</v>
      </c>
      <c r="R820" s="290">
        <f>IF($P$5=1,DataSheet!E819,"")</f>
        <v>196.5087</v>
      </c>
    </row>
    <row r="821" spans="2:18">
      <c r="B821" s="202">
        <v>135</v>
      </c>
      <c r="C821" s="297">
        <v>10391.16</v>
      </c>
      <c r="D821" s="292">
        <v>3.0235694444444447E-2</v>
      </c>
      <c r="E821" s="202">
        <v>135</v>
      </c>
      <c r="F821" s="202">
        <v>-4000</v>
      </c>
      <c r="G821" s="202">
        <v>-4000</v>
      </c>
      <c r="H821" s="202">
        <v>-4000</v>
      </c>
      <c r="I821" s="202">
        <v>-4000</v>
      </c>
      <c r="J821" s="202">
        <v>-4000</v>
      </c>
      <c r="K821" s="146">
        <v>135.65</v>
      </c>
      <c r="L821" s="146">
        <v>142.69999999999999</v>
      </c>
      <c r="M821" s="146">
        <v>156.80000000000001</v>
      </c>
      <c r="N821" s="146">
        <v>163.85</v>
      </c>
      <c r="O821" s="146">
        <v>177.95</v>
      </c>
      <c r="P821" s="292">
        <v>1.3850520833333334E-3</v>
      </c>
      <c r="Q821" s="202">
        <f>IF($P$5=1,DataSheet!G820,"")</f>
        <v>20</v>
      </c>
      <c r="R821" s="290">
        <f>IF($P$5=1,DataSheet!E820,"")</f>
        <v>204.23410000000001</v>
      </c>
    </row>
    <row r="822" spans="2:18">
      <c r="B822" s="202">
        <v>136</v>
      </c>
      <c r="C822" s="297">
        <v>10403.76</v>
      </c>
      <c r="D822" s="292">
        <v>3.0270497685185183E-2</v>
      </c>
      <c r="E822" s="202">
        <v>136</v>
      </c>
      <c r="F822" s="202">
        <v>136</v>
      </c>
      <c r="G822" s="202">
        <v>-4000</v>
      </c>
      <c r="H822" s="202">
        <v>-4000</v>
      </c>
      <c r="I822" s="202">
        <v>-4000</v>
      </c>
      <c r="J822" s="202">
        <v>-4000</v>
      </c>
      <c r="K822" s="146">
        <v>135.65</v>
      </c>
      <c r="L822" s="146">
        <v>142.69999999999999</v>
      </c>
      <c r="M822" s="146">
        <v>156.80000000000001</v>
      </c>
      <c r="N822" s="146">
        <v>163.85</v>
      </c>
      <c r="O822" s="146">
        <v>177.95</v>
      </c>
      <c r="P822" s="292">
        <v>1.3837199074074075E-3</v>
      </c>
      <c r="Q822" s="202">
        <f>IF($P$5=1,DataSheet!G821,"")</f>
        <v>20</v>
      </c>
      <c r="R822" s="290">
        <f>IF($P$5=1,DataSheet!E821,"")</f>
        <v>204.8246</v>
      </c>
    </row>
    <row r="823" spans="2:18">
      <c r="B823" s="202">
        <v>137</v>
      </c>
      <c r="C823" s="297">
        <v>10416.200000000001</v>
      </c>
      <c r="D823" s="292">
        <v>3.0305150462962963E-2</v>
      </c>
      <c r="E823" s="202">
        <v>137</v>
      </c>
      <c r="F823" s="202">
        <v>137</v>
      </c>
      <c r="G823" s="202">
        <v>-4000</v>
      </c>
      <c r="H823" s="202">
        <v>-4000</v>
      </c>
      <c r="I823" s="202">
        <v>-4000</v>
      </c>
      <c r="J823" s="202">
        <v>-4000</v>
      </c>
      <c r="K823" s="146">
        <v>135.65</v>
      </c>
      <c r="L823" s="146">
        <v>142.69999999999999</v>
      </c>
      <c r="M823" s="146">
        <v>156.80000000000001</v>
      </c>
      <c r="N823" s="146">
        <v>163.85</v>
      </c>
      <c r="O823" s="146">
        <v>177.95</v>
      </c>
      <c r="P823" s="292">
        <v>1.3898825231481481E-3</v>
      </c>
      <c r="Q823" s="202">
        <f>IF($P$5=1,DataSheet!G822,"")</f>
        <v>20</v>
      </c>
      <c r="R823" s="290">
        <f>IF($P$5=1,DataSheet!E822,"")</f>
        <v>202.1121</v>
      </c>
    </row>
    <row r="824" spans="2:18">
      <c r="B824" s="202">
        <v>137</v>
      </c>
      <c r="C824" s="297">
        <v>10429.18</v>
      </c>
      <c r="D824" s="292">
        <v>3.0341157407407407E-2</v>
      </c>
      <c r="E824" s="202">
        <v>137</v>
      </c>
      <c r="F824" s="202">
        <v>137</v>
      </c>
      <c r="G824" s="202">
        <v>-4000</v>
      </c>
      <c r="H824" s="202">
        <v>-4000</v>
      </c>
      <c r="I824" s="202">
        <v>-4000</v>
      </c>
      <c r="J824" s="202">
        <v>-4000</v>
      </c>
      <c r="K824" s="146">
        <v>135.65</v>
      </c>
      <c r="L824" s="146">
        <v>142.69999999999999</v>
      </c>
      <c r="M824" s="146">
        <v>156.80000000000001</v>
      </c>
      <c r="N824" s="146">
        <v>163.85</v>
      </c>
      <c r="O824" s="146">
        <v>177.95</v>
      </c>
      <c r="P824" s="292">
        <v>1.3927170138888889E-3</v>
      </c>
      <c r="Q824" s="202">
        <f>IF($P$5=1,DataSheet!G823,"")</f>
        <v>20</v>
      </c>
      <c r="R824" s="290">
        <f>IF($P$5=1,DataSheet!E823,"")</f>
        <v>200.88079999999999</v>
      </c>
    </row>
    <row r="825" spans="2:18">
      <c r="B825" s="202">
        <v>137</v>
      </c>
      <c r="C825" s="297">
        <v>10442</v>
      </c>
      <c r="D825" s="292">
        <v>3.0376886574074072E-2</v>
      </c>
      <c r="E825" s="202">
        <v>137</v>
      </c>
      <c r="F825" s="202">
        <v>137</v>
      </c>
      <c r="G825" s="202">
        <v>-4000</v>
      </c>
      <c r="H825" s="202">
        <v>-4000</v>
      </c>
      <c r="I825" s="202">
        <v>-4000</v>
      </c>
      <c r="J825" s="202">
        <v>-4000</v>
      </c>
      <c r="K825" s="146">
        <v>135.65</v>
      </c>
      <c r="L825" s="146">
        <v>142.69999999999999</v>
      </c>
      <c r="M825" s="146">
        <v>156.80000000000001</v>
      </c>
      <c r="N825" s="146">
        <v>163.85</v>
      </c>
      <c r="O825" s="146">
        <v>177.95</v>
      </c>
      <c r="P825" s="292">
        <v>1.3933356481481479E-3</v>
      </c>
      <c r="Q825" s="202">
        <f>IF($P$5=1,DataSheet!G824,"")</f>
        <v>19</v>
      </c>
      <c r="R825" s="290">
        <f>IF($P$5=1,DataSheet!E824,"")</f>
        <v>200.61330000000001</v>
      </c>
    </row>
    <row r="826" spans="2:18">
      <c r="B826" s="202">
        <v>137</v>
      </c>
      <c r="C826" s="297">
        <v>10454.370000000001</v>
      </c>
      <c r="D826" s="292">
        <v>3.0411597222222225E-2</v>
      </c>
      <c r="E826" s="202">
        <v>137</v>
      </c>
      <c r="F826" s="202">
        <v>137</v>
      </c>
      <c r="G826" s="202">
        <v>-4000</v>
      </c>
      <c r="H826" s="202">
        <v>-4000</v>
      </c>
      <c r="I826" s="202">
        <v>-4000</v>
      </c>
      <c r="J826" s="202">
        <v>-4000</v>
      </c>
      <c r="K826" s="146">
        <v>135.65</v>
      </c>
      <c r="L826" s="146">
        <v>142.69999999999999</v>
      </c>
      <c r="M826" s="146">
        <v>156.80000000000001</v>
      </c>
      <c r="N826" s="146">
        <v>163.85</v>
      </c>
      <c r="O826" s="146">
        <v>177.95</v>
      </c>
      <c r="P826" s="292">
        <v>1.3964693287037038E-3</v>
      </c>
      <c r="Q826" s="202">
        <f>IF($P$5=1,DataSheet!G825,"")</f>
        <v>19</v>
      </c>
      <c r="R826" s="290">
        <f>IF($P$5=1,DataSheet!E825,"")</f>
        <v>199.26560000000001</v>
      </c>
    </row>
    <row r="827" spans="2:18">
      <c r="B827" s="202">
        <v>136</v>
      </c>
      <c r="C827" s="297">
        <v>10467.299999999999</v>
      </c>
      <c r="D827" s="292">
        <v>3.0447569444444444E-2</v>
      </c>
      <c r="E827" s="202">
        <v>136</v>
      </c>
      <c r="F827" s="202">
        <v>136</v>
      </c>
      <c r="G827" s="202">
        <v>-4000</v>
      </c>
      <c r="H827" s="202">
        <v>-4000</v>
      </c>
      <c r="I827" s="202">
        <v>-4000</v>
      </c>
      <c r="J827" s="202">
        <v>-4000</v>
      </c>
      <c r="K827" s="146">
        <v>135.65</v>
      </c>
      <c r="L827" s="146">
        <v>142.69999999999999</v>
      </c>
      <c r="M827" s="146">
        <v>156.80000000000001</v>
      </c>
      <c r="N827" s="146">
        <v>163.85</v>
      </c>
      <c r="O827" s="146">
        <v>177.95</v>
      </c>
      <c r="P827" s="292">
        <v>1.394056712962963E-3</v>
      </c>
      <c r="Q827" s="202">
        <f>IF($P$5=1,DataSheet!G826,"")</f>
        <v>20</v>
      </c>
      <c r="R827" s="290">
        <f>IF($P$5=1,DataSheet!E826,"")</f>
        <v>200.3022</v>
      </c>
    </row>
    <row r="828" spans="2:18">
      <c r="B828" s="202">
        <v>137</v>
      </c>
      <c r="C828" s="297">
        <v>10479.76</v>
      </c>
      <c r="D828" s="292">
        <v>3.048222222222222E-2</v>
      </c>
      <c r="E828" s="202">
        <v>137</v>
      </c>
      <c r="F828" s="202">
        <v>137</v>
      </c>
      <c r="G828" s="202">
        <v>-4000</v>
      </c>
      <c r="H828" s="202">
        <v>-4000</v>
      </c>
      <c r="I828" s="202">
        <v>-4000</v>
      </c>
      <c r="J828" s="202">
        <v>-4000</v>
      </c>
      <c r="K828" s="146">
        <v>135.65</v>
      </c>
      <c r="L828" s="146">
        <v>142.69999999999999</v>
      </c>
      <c r="M828" s="146">
        <v>156.80000000000001</v>
      </c>
      <c r="N828" s="146">
        <v>163.85</v>
      </c>
      <c r="O828" s="146">
        <v>177.95</v>
      </c>
      <c r="P828" s="292">
        <v>1.3926770833333334E-3</v>
      </c>
      <c r="Q828" s="202">
        <f>IF($P$5=1,DataSheet!G827,"")</f>
        <v>20</v>
      </c>
      <c r="R828" s="290">
        <f>IF($P$5=1,DataSheet!E827,"")</f>
        <v>200.89779999999999</v>
      </c>
    </row>
    <row r="829" spans="2:18">
      <c r="B829" s="202">
        <v>136</v>
      </c>
      <c r="C829" s="297">
        <v>10492.13</v>
      </c>
      <c r="D829" s="292">
        <v>3.0516956018518518E-2</v>
      </c>
      <c r="E829" s="202">
        <v>136</v>
      </c>
      <c r="F829" s="202">
        <v>136</v>
      </c>
      <c r="G829" s="202">
        <v>-4000</v>
      </c>
      <c r="H829" s="202">
        <v>-4000</v>
      </c>
      <c r="I829" s="202">
        <v>-4000</v>
      </c>
      <c r="J829" s="202">
        <v>-4000</v>
      </c>
      <c r="K829" s="146">
        <v>135.65</v>
      </c>
      <c r="L829" s="146">
        <v>142.69999999999999</v>
      </c>
      <c r="M829" s="146">
        <v>156.80000000000001</v>
      </c>
      <c r="N829" s="146">
        <v>163.85</v>
      </c>
      <c r="O829" s="146">
        <v>177.95</v>
      </c>
      <c r="P829" s="292">
        <v>1.3986070601851855E-3</v>
      </c>
      <c r="Q829" s="202">
        <f>IF($P$5=1,DataSheet!G828,"")</f>
        <v>20</v>
      </c>
      <c r="R829" s="290">
        <f>IF($P$5=1,DataSheet!E828,"")</f>
        <v>198.3535</v>
      </c>
    </row>
    <row r="830" spans="2:18">
      <c r="B830" s="202">
        <v>137</v>
      </c>
      <c r="C830" s="297">
        <v>10505.05</v>
      </c>
      <c r="D830" s="292">
        <v>3.0552939814814817E-2</v>
      </c>
      <c r="E830" s="202">
        <v>137</v>
      </c>
      <c r="F830" s="202">
        <v>137</v>
      </c>
      <c r="G830" s="202">
        <v>-4000</v>
      </c>
      <c r="H830" s="202">
        <v>-4000</v>
      </c>
      <c r="I830" s="202">
        <v>-4000</v>
      </c>
      <c r="J830" s="202">
        <v>-4000</v>
      </c>
      <c r="K830" s="146">
        <v>135.65</v>
      </c>
      <c r="L830" s="146">
        <v>142.69999999999999</v>
      </c>
      <c r="M830" s="146">
        <v>156.80000000000001</v>
      </c>
      <c r="N830" s="146">
        <v>163.85</v>
      </c>
      <c r="O830" s="146">
        <v>177.95</v>
      </c>
      <c r="P830" s="292">
        <v>1.3974467592592591E-3</v>
      </c>
      <c r="Q830" s="202">
        <f>IF($P$5=1,DataSheet!G829,"")</f>
        <v>20</v>
      </c>
      <c r="R830" s="290">
        <f>IF($P$5=1,DataSheet!E829,"")</f>
        <v>198.84780000000001</v>
      </c>
    </row>
    <row r="831" spans="2:18">
      <c r="B831" s="202">
        <v>137</v>
      </c>
      <c r="C831" s="297">
        <v>10517.82</v>
      </c>
      <c r="D831" s="292">
        <v>3.0588680555555553E-2</v>
      </c>
      <c r="E831" s="202">
        <v>137</v>
      </c>
      <c r="F831" s="202">
        <v>137</v>
      </c>
      <c r="G831" s="202">
        <v>-4000</v>
      </c>
      <c r="H831" s="202">
        <v>-4000</v>
      </c>
      <c r="I831" s="202">
        <v>-4000</v>
      </c>
      <c r="J831" s="202">
        <v>-4000</v>
      </c>
      <c r="K831" s="146">
        <v>135.65</v>
      </c>
      <c r="L831" s="146">
        <v>142.69999999999999</v>
      </c>
      <c r="M831" s="146">
        <v>156.80000000000001</v>
      </c>
      <c r="N831" s="146">
        <v>163.85</v>
      </c>
      <c r="O831" s="146">
        <v>177.95</v>
      </c>
      <c r="P831" s="292">
        <v>1.399288773148148E-3</v>
      </c>
      <c r="Q831" s="202">
        <f>IF($P$5=1,DataSheet!G830,"")</f>
        <v>19</v>
      </c>
      <c r="R831" s="290">
        <f>IF($P$5=1,DataSheet!E830,"")</f>
        <v>198.06360000000001</v>
      </c>
    </row>
    <row r="832" spans="2:18">
      <c r="B832" s="202">
        <v>137</v>
      </c>
      <c r="C832" s="297">
        <v>10530.28</v>
      </c>
      <c r="D832" s="292">
        <v>3.062354166666667E-2</v>
      </c>
      <c r="E832" s="202">
        <v>137</v>
      </c>
      <c r="F832" s="202">
        <v>137</v>
      </c>
      <c r="G832" s="202">
        <v>-4000</v>
      </c>
      <c r="H832" s="202">
        <v>-4000</v>
      </c>
      <c r="I832" s="202">
        <v>-4000</v>
      </c>
      <c r="J832" s="202">
        <v>-4000</v>
      </c>
      <c r="K832" s="146">
        <v>135.65</v>
      </c>
      <c r="L832" s="146">
        <v>142.69999999999999</v>
      </c>
      <c r="M832" s="146">
        <v>156.80000000000001</v>
      </c>
      <c r="N832" s="146">
        <v>163.85</v>
      </c>
      <c r="O832" s="146">
        <v>177.95</v>
      </c>
      <c r="P832" s="292">
        <v>1.39825E-3</v>
      </c>
      <c r="Q832" s="202">
        <f>IF($P$5=1,DataSheet!G831,"")</f>
        <v>20</v>
      </c>
      <c r="R832" s="290">
        <f>IF($P$5=1,DataSheet!E831,"")</f>
        <v>198.50550000000001</v>
      </c>
    </row>
    <row r="833" spans="2:18">
      <c r="B833" s="202">
        <v>138</v>
      </c>
      <c r="C833" s="297">
        <v>10542.26</v>
      </c>
      <c r="D833" s="292">
        <v>3.0656979166666667E-2</v>
      </c>
      <c r="E833" s="202">
        <v>138</v>
      </c>
      <c r="F833" s="202">
        <v>138</v>
      </c>
      <c r="G833" s="202">
        <v>-4000</v>
      </c>
      <c r="H833" s="202">
        <v>-4000</v>
      </c>
      <c r="I833" s="202">
        <v>-4000</v>
      </c>
      <c r="J833" s="202">
        <v>-4000</v>
      </c>
      <c r="K833" s="146">
        <v>135.65</v>
      </c>
      <c r="L833" s="146">
        <v>142.69999999999999</v>
      </c>
      <c r="M833" s="146">
        <v>156.80000000000001</v>
      </c>
      <c r="N833" s="146">
        <v>163.85</v>
      </c>
      <c r="O833" s="146">
        <v>177.95</v>
      </c>
      <c r="P833" s="292">
        <v>1.3920324074074072E-3</v>
      </c>
      <c r="Q833" s="202">
        <f>IF($P$5=1,DataSheet!G832,"")</f>
        <v>20</v>
      </c>
      <c r="R833" s="290">
        <f>IF($P$5=1,DataSheet!E832,"")</f>
        <v>201.1772</v>
      </c>
    </row>
    <row r="834" spans="2:18">
      <c r="B834" s="202">
        <v>138</v>
      </c>
      <c r="C834" s="297">
        <v>10554.8</v>
      </c>
      <c r="D834" s="292">
        <v>3.0691736111111114E-2</v>
      </c>
      <c r="E834" s="202">
        <v>138</v>
      </c>
      <c r="F834" s="202">
        <v>138</v>
      </c>
      <c r="G834" s="202">
        <v>-4000</v>
      </c>
      <c r="H834" s="202">
        <v>-4000</v>
      </c>
      <c r="I834" s="202">
        <v>-4000</v>
      </c>
      <c r="J834" s="202">
        <v>-4000</v>
      </c>
      <c r="K834" s="146">
        <v>135.65</v>
      </c>
      <c r="L834" s="146">
        <v>142.69999999999999</v>
      </c>
      <c r="M834" s="146">
        <v>156.80000000000001</v>
      </c>
      <c r="N834" s="146">
        <v>163.85</v>
      </c>
      <c r="O834" s="146">
        <v>177.95</v>
      </c>
      <c r="P834" s="292">
        <v>1.391013310185185E-3</v>
      </c>
      <c r="Q834" s="202">
        <f>IF($P$5=1,DataSheet!G833,"")</f>
        <v>20</v>
      </c>
      <c r="R834" s="290">
        <f>IF($P$5=1,DataSheet!E833,"")</f>
        <v>201.61959999999999</v>
      </c>
    </row>
    <row r="835" spans="2:18">
      <c r="B835" s="202">
        <v>138</v>
      </c>
      <c r="C835" s="297">
        <v>10567.18</v>
      </c>
      <c r="D835" s="292">
        <v>3.0726458333333331E-2</v>
      </c>
      <c r="E835" s="202">
        <v>138</v>
      </c>
      <c r="F835" s="202">
        <v>138</v>
      </c>
      <c r="G835" s="202">
        <v>-4000</v>
      </c>
      <c r="H835" s="202">
        <v>-4000</v>
      </c>
      <c r="I835" s="202">
        <v>-4000</v>
      </c>
      <c r="J835" s="202">
        <v>-4000</v>
      </c>
      <c r="K835" s="146">
        <v>135.65</v>
      </c>
      <c r="L835" s="146">
        <v>142.69999999999999</v>
      </c>
      <c r="M835" s="146">
        <v>156.80000000000001</v>
      </c>
      <c r="N835" s="146">
        <v>163.85</v>
      </c>
      <c r="O835" s="146">
        <v>177.95</v>
      </c>
      <c r="P835" s="292">
        <v>1.3961446759259257E-3</v>
      </c>
      <c r="Q835" s="202">
        <f>IF($P$5=1,DataSheet!G834,"")</f>
        <v>19</v>
      </c>
      <c r="R835" s="290">
        <f>IF($P$5=1,DataSheet!E834,"")</f>
        <v>199.40469999999999</v>
      </c>
    </row>
    <row r="836" spans="2:18">
      <c r="B836" s="202">
        <v>139</v>
      </c>
      <c r="C836" s="297">
        <v>10580.1</v>
      </c>
      <c r="D836" s="292">
        <v>3.0762314814814815E-2</v>
      </c>
      <c r="E836" s="202">
        <v>139</v>
      </c>
      <c r="F836" s="202">
        <v>139</v>
      </c>
      <c r="G836" s="202">
        <v>-4000</v>
      </c>
      <c r="H836" s="202">
        <v>-4000</v>
      </c>
      <c r="I836" s="202">
        <v>-4000</v>
      </c>
      <c r="J836" s="202">
        <v>-4000</v>
      </c>
      <c r="K836" s="146">
        <v>135.65</v>
      </c>
      <c r="L836" s="146">
        <v>142.69999999999999</v>
      </c>
      <c r="M836" s="146">
        <v>156.80000000000001</v>
      </c>
      <c r="N836" s="146">
        <v>163.85</v>
      </c>
      <c r="O836" s="146">
        <v>177.95</v>
      </c>
      <c r="P836" s="292">
        <v>1.393940972222222E-3</v>
      </c>
      <c r="Q836" s="202">
        <f>IF($P$5=1,DataSheet!G835,"")</f>
        <v>20</v>
      </c>
      <c r="R836" s="290">
        <f>IF($P$5=1,DataSheet!E835,"")</f>
        <v>200.352</v>
      </c>
    </row>
    <row r="837" spans="2:18">
      <c r="B837" s="202">
        <v>139</v>
      </c>
      <c r="C837" s="297">
        <v>10592.24</v>
      </c>
      <c r="D837" s="292">
        <v>3.0795937499999999E-2</v>
      </c>
      <c r="E837" s="202">
        <v>139</v>
      </c>
      <c r="F837" s="202">
        <v>139</v>
      </c>
      <c r="G837" s="202">
        <v>-4000</v>
      </c>
      <c r="H837" s="202">
        <v>-4000</v>
      </c>
      <c r="I837" s="202">
        <v>-4000</v>
      </c>
      <c r="J837" s="202">
        <v>-4000</v>
      </c>
      <c r="K837" s="146">
        <v>135.65</v>
      </c>
      <c r="L837" s="146">
        <v>142.69999999999999</v>
      </c>
      <c r="M837" s="146">
        <v>156.80000000000001</v>
      </c>
      <c r="N837" s="146">
        <v>163.85</v>
      </c>
      <c r="O837" s="146">
        <v>177.95</v>
      </c>
      <c r="P837" s="292">
        <v>1.3838495370370369E-3</v>
      </c>
      <c r="Q837" s="202">
        <f>IF($P$5=1,DataSheet!G836,"")</f>
        <v>21</v>
      </c>
      <c r="R837" s="290">
        <f>IF($P$5=1,DataSheet!E836,"")</f>
        <v>204.7671</v>
      </c>
    </row>
    <row r="838" spans="2:18">
      <c r="B838" s="202">
        <v>140</v>
      </c>
      <c r="C838" s="297">
        <v>10604.7</v>
      </c>
      <c r="D838" s="292">
        <v>3.0830601851851852E-2</v>
      </c>
      <c r="E838" s="202">
        <v>140</v>
      </c>
      <c r="F838" s="202">
        <v>140</v>
      </c>
      <c r="G838" s="202">
        <v>-4000</v>
      </c>
      <c r="H838" s="202">
        <v>-4000</v>
      </c>
      <c r="I838" s="202">
        <v>-4000</v>
      </c>
      <c r="J838" s="202">
        <v>-4000</v>
      </c>
      <c r="K838" s="146">
        <v>135.65</v>
      </c>
      <c r="L838" s="146">
        <v>142.69999999999999</v>
      </c>
      <c r="M838" s="146">
        <v>156.80000000000001</v>
      </c>
      <c r="N838" s="146">
        <v>163.85</v>
      </c>
      <c r="O838" s="146">
        <v>177.95</v>
      </c>
      <c r="P838" s="292">
        <v>1.3896747685185186E-3</v>
      </c>
      <c r="Q838" s="202">
        <f>IF($P$5=1,DataSheet!G837,"")</f>
        <v>20</v>
      </c>
      <c r="R838" s="290">
        <f>IF($P$5=1,DataSheet!E837,"")</f>
        <v>202.2028</v>
      </c>
    </row>
    <row r="839" spans="2:18">
      <c r="B839" s="202">
        <v>140</v>
      </c>
      <c r="C839" s="297">
        <v>10617.16</v>
      </c>
      <c r="D839" s="292">
        <v>3.0865300925925928E-2</v>
      </c>
      <c r="E839" s="202">
        <v>140</v>
      </c>
      <c r="F839" s="202">
        <v>140</v>
      </c>
      <c r="G839" s="202">
        <v>-4000</v>
      </c>
      <c r="H839" s="202">
        <v>-4000</v>
      </c>
      <c r="I839" s="202">
        <v>-4000</v>
      </c>
      <c r="J839" s="202">
        <v>-4000</v>
      </c>
      <c r="K839" s="146">
        <v>135.65</v>
      </c>
      <c r="L839" s="146">
        <v>142.69999999999999</v>
      </c>
      <c r="M839" s="146">
        <v>156.80000000000001</v>
      </c>
      <c r="N839" s="146">
        <v>163.85</v>
      </c>
      <c r="O839" s="146">
        <v>177.95</v>
      </c>
      <c r="P839" s="292">
        <v>1.394304398148148E-3</v>
      </c>
      <c r="Q839" s="202">
        <f>IF($P$5=1,DataSheet!G838,"")</f>
        <v>20</v>
      </c>
      <c r="R839" s="290">
        <f>IF($P$5=1,DataSheet!E838,"")</f>
        <v>200.19540000000001</v>
      </c>
    </row>
    <row r="840" spans="2:18">
      <c r="B840" s="202">
        <v>140</v>
      </c>
      <c r="C840" s="297">
        <v>10629.22</v>
      </c>
      <c r="D840" s="292">
        <v>3.089894675925926E-2</v>
      </c>
      <c r="E840" s="202">
        <v>140</v>
      </c>
      <c r="F840" s="202">
        <v>140</v>
      </c>
      <c r="G840" s="202">
        <v>-4000</v>
      </c>
      <c r="H840" s="202">
        <v>-4000</v>
      </c>
      <c r="I840" s="202">
        <v>-4000</v>
      </c>
      <c r="J840" s="202">
        <v>-4000</v>
      </c>
      <c r="K840" s="146">
        <v>135.65</v>
      </c>
      <c r="L840" s="146">
        <v>142.69999999999999</v>
      </c>
      <c r="M840" s="146">
        <v>156.80000000000001</v>
      </c>
      <c r="N840" s="146">
        <v>163.85</v>
      </c>
      <c r="O840" s="146">
        <v>177.95</v>
      </c>
      <c r="P840" s="292">
        <v>1.3901359953703704E-3</v>
      </c>
      <c r="Q840" s="202">
        <f>IF($P$5=1,DataSheet!G839,"")</f>
        <v>20</v>
      </c>
      <c r="R840" s="290">
        <f>IF($P$5=1,DataSheet!E839,"")</f>
        <v>202.0016</v>
      </c>
    </row>
    <row r="841" spans="2:18">
      <c r="B841" s="202">
        <v>141</v>
      </c>
      <c r="C841" s="297">
        <v>10641.68</v>
      </c>
      <c r="D841" s="292">
        <v>3.093366898148148E-2</v>
      </c>
      <c r="E841" s="202">
        <v>141</v>
      </c>
      <c r="F841" s="202">
        <v>141</v>
      </c>
      <c r="G841" s="202">
        <v>-4000</v>
      </c>
      <c r="H841" s="202">
        <v>-4000</v>
      </c>
      <c r="I841" s="202">
        <v>-4000</v>
      </c>
      <c r="J841" s="202">
        <v>-4000</v>
      </c>
      <c r="K841" s="146">
        <v>135.65</v>
      </c>
      <c r="L841" s="146">
        <v>142.69999999999999</v>
      </c>
      <c r="M841" s="146">
        <v>156.80000000000001</v>
      </c>
      <c r="N841" s="146">
        <v>163.85</v>
      </c>
      <c r="O841" s="146">
        <v>177.95</v>
      </c>
      <c r="P841" s="292">
        <v>1.3932332175925924E-3</v>
      </c>
      <c r="Q841" s="202">
        <f>IF($P$5=1,DataSheet!G840,"")</f>
        <v>20</v>
      </c>
      <c r="R841" s="290">
        <f>IF($P$5=1,DataSheet!E840,"")</f>
        <v>200.6574</v>
      </c>
    </row>
    <row r="842" spans="2:18">
      <c r="B842" s="202">
        <v>141</v>
      </c>
      <c r="C842" s="297">
        <v>10654.45</v>
      </c>
      <c r="D842" s="292">
        <v>3.0969537037037035E-2</v>
      </c>
      <c r="E842" s="202">
        <v>141</v>
      </c>
      <c r="F842" s="202">
        <v>141</v>
      </c>
      <c r="G842" s="202">
        <v>-4000</v>
      </c>
      <c r="H842" s="202">
        <v>-4000</v>
      </c>
      <c r="I842" s="202">
        <v>-4000</v>
      </c>
      <c r="J842" s="202">
        <v>-4000</v>
      </c>
      <c r="K842" s="146">
        <v>135.65</v>
      </c>
      <c r="L842" s="146">
        <v>142.69999999999999</v>
      </c>
      <c r="M842" s="146">
        <v>156.80000000000001</v>
      </c>
      <c r="N842" s="146">
        <v>163.85</v>
      </c>
      <c r="O842" s="146">
        <v>177.95</v>
      </c>
      <c r="P842" s="292">
        <v>1.4036197916666665E-3</v>
      </c>
      <c r="Q842" s="202">
        <f>IF($P$5=1,DataSheet!G841,"")</f>
        <v>19</v>
      </c>
      <c r="R842" s="290">
        <f>IF($P$5=1,DataSheet!E841,"")</f>
        <v>196.23599999999999</v>
      </c>
    </row>
    <row r="843" spans="2:18">
      <c r="B843" s="202">
        <v>141</v>
      </c>
      <c r="C843" s="297">
        <v>10666.98</v>
      </c>
      <c r="D843" s="292">
        <v>3.1004224537037037E-2</v>
      </c>
      <c r="E843" s="202">
        <v>141</v>
      </c>
      <c r="F843" s="202">
        <v>141</v>
      </c>
      <c r="G843" s="202">
        <v>-4000</v>
      </c>
      <c r="H843" s="202">
        <v>-4000</v>
      </c>
      <c r="I843" s="202">
        <v>-4000</v>
      </c>
      <c r="J843" s="202">
        <v>-4000</v>
      </c>
      <c r="K843" s="146">
        <v>135.65</v>
      </c>
      <c r="L843" s="146">
        <v>142.69999999999999</v>
      </c>
      <c r="M843" s="146">
        <v>156.80000000000001</v>
      </c>
      <c r="N843" s="146">
        <v>163.85</v>
      </c>
      <c r="O843" s="146">
        <v>177.95</v>
      </c>
      <c r="P843" s="292">
        <v>1.3837517361111112E-3</v>
      </c>
      <c r="Q843" s="202">
        <f>IF($P$5=1,DataSheet!G842,"")</f>
        <v>20</v>
      </c>
      <c r="R843" s="290">
        <f>IF($P$5=1,DataSheet!E842,"")</f>
        <v>204.81049999999999</v>
      </c>
    </row>
    <row r="844" spans="2:18">
      <c r="B844" s="202">
        <v>141</v>
      </c>
      <c r="C844" s="297">
        <v>10679.89</v>
      </c>
      <c r="D844" s="292">
        <v>3.103997685185185E-2</v>
      </c>
      <c r="E844" s="202">
        <v>141</v>
      </c>
      <c r="F844" s="202">
        <v>141</v>
      </c>
      <c r="G844" s="202">
        <v>-4000</v>
      </c>
      <c r="H844" s="202">
        <v>-4000</v>
      </c>
      <c r="I844" s="202">
        <v>-4000</v>
      </c>
      <c r="J844" s="202">
        <v>-4000</v>
      </c>
      <c r="K844" s="146">
        <v>135.65</v>
      </c>
      <c r="L844" s="146">
        <v>142.69999999999999</v>
      </c>
      <c r="M844" s="146">
        <v>156.80000000000001</v>
      </c>
      <c r="N844" s="146">
        <v>163.85</v>
      </c>
      <c r="O844" s="146">
        <v>177.95</v>
      </c>
      <c r="P844" s="292">
        <v>1.3844994212962964E-3</v>
      </c>
      <c r="Q844" s="202">
        <f>IF($P$5=1,DataSheet!G843,"")</f>
        <v>19</v>
      </c>
      <c r="R844" s="290">
        <f>IF($P$5=1,DataSheet!E843,"")</f>
        <v>204.47900000000001</v>
      </c>
    </row>
    <row r="845" spans="2:18">
      <c r="B845" s="202">
        <v>141</v>
      </c>
      <c r="C845" s="297">
        <v>10692.8</v>
      </c>
      <c r="D845" s="292">
        <v>3.1075856481481482E-2</v>
      </c>
      <c r="E845" s="202">
        <v>141</v>
      </c>
      <c r="F845" s="202">
        <v>141</v>
      </c>
      <c r="G845" s="202">
        <v>-4000</v>
      </c>
      <c r="H845" s="202">
        <v>-4000</v>
      </c>
      <c r="I845" s="202">
        <v>-4000</v>
      </c>
      <c r="J845" s="202">
        <v>-4000</v>
      </c>
      <c r="K845" s="146">
        <v>135.65</v>
      </c>
      <c r="L845" s="146">
        <v>142.69999999999999</v>
      </c>
      <c r="M845" s="146">
        <v>156.80000000000001</v>
      </c>
      <c r="N845" s="146">
        <v>163.85</v>
      </c>
      <c r="O845" s="146">
        <v>177.95</v>
      </c>
      <c r="P845" s="292">
        <v>1.3908616898148148E-3</v>
      </c>
      <c r="Q845" s="202">
        <f>IF($P$5=1,DataSheet!G844,"")</f>
        <v>19</v>
      </c>
      <c r="R845" s="290">
        <f>IF($P$5=1,DataSheet!E844,"")</f>
        <v>201.6857</v>
      </c>
    </row>
    <row r="846" spans="2:18">
      <c r="B846" s="202">
        <v>141</v>
      </c>
      <c r="C846" s="297">
        <v>10705.8</v>
      </c>
      <c r="D846" s="292">
        <v>3.1111886574074071E-2</v>
      </c>
      <c r="E846" s="202">
        <v>141</v>
      </c>
      <c r="F846" s="202">
        <v>141</v>
      </c>
      <c r="G846" s="202">
        <v>-4000</v>
      </c>
      <c r="H846" s="202">
        <v>-4000</v>
      </c>
      <c r="I846" s="202">
        <v>-4000</v>
      </c>
      <c r="J846" s="202">
        <v>-4000</v>
      </c>
      <c r="K846" s="146">
        <v>135.65</v>
      </c>
      <c r="L846" s="146">
        <v>142.69999999999999</v>
      </c>
      <c r="M846" s="146">
        <v>156.80000000000001</v>
      </c>
      <c r="N846" s="146">
        <v>163.85</v>
      </c>
      <c r="O846" s="146">
        <v>177.95</v>
      </c>
      <c r="P846" s="292">
        <v>1.3861273148148149E-3</v>
      </c>
      <c r="Q846" s="202">
        <f>IF($P$5=1,DataSheet!G845,"")</f>
        <v>19</v>
      </c>
      <c r="R846" s="290">
        <f>IF($P$5=1,DataSheet!E845,"")</f>
        <v>203.7593</v>
      </c>
    </row>
    <row r="847" spans="2:18">
      <c r="B847" s="202">
        <v>141</v>
      </c>
      <c r="C847" s="297">
        <v>10718.71</v>
      </c>
      <c r="D847" s="292">
        <v>3.1147754629629629E-2</v>
      </c>
      <c r="E847" s="202">
        <v>141</v>
      </c>
      <c r="F847" s="202">
        <v>141</v>
      </c>
      <c r="G847" s="202">
        <v>-4000</v>
      </c>
      <c r="H847" s="202">
        <v>-4000</v>
      </c>
      <c r="I847" s="202">
        <v>-4000</v>
      </c>
      <c r="J847" s="202">
        <v>-4000</v>
      </c>
      <c r="K847" s="146">
        <v>135.65</v>
      </c>
      <c r="L847" s="146">
        <v>142.69999999999999</v>
      </c>
      <c r="M847" s="146">
        <v>156.80000000000001</v>
      </c>
      <c r="N847" s="146">
        <v>163.85</v>
      </c>
      <c r="O847" s="146">
        <v>177.95</v>
      </c>
      <c r="P847" s="292">
        <v>1.3891284722222222E-3</v>
      </c>
      <c r="Q847" s="202">
        <f>IF($P$5=1,DataSheet!G846,"")</f>
        <v>19</v>
      </c>
      <c r="R847" s="290">
        <f>IF($P$5=1,DataSheet!E846,"")</f>
        <v>202.44139999999999</v>
      </c>
    </row>
    <row r="848" spans="2:18">
      <c r="B848" s="202">
        <v>141</v>
      </c>
      <c r="C848" s="297">
        <v>10731.55</v>
      </c>
      <c r="D848" s="292">
        <v>3.1183472222222227E-2</v>
      </c>
      <c r="E848" s="202">
        <v>141</v>
      </c>
      <c r="F848" s="202">
        <v>141</v>
      </c>
      <c r="G848" s="202">
        <v>-4000</v>
      </c>
      <c r="H848" s="202">
        <v>-4000</v>
      </c>
      <c r="I848" s="202">
        <v>-4000</v>
      </c>
      <c r="J848" s="202">
        <v>-4000</v>
      </c>
      <c r="K848" s="146">
        <v>135.65</v>
      </c>
      <c r="L848" s="146">
        <v>142.69999999999999</v>
      </c>
      <c r="M848" s="146">
        <v>156.80000000000001</v>
      </c>
      <c r="N848" s="146">
        <v>163.85</v>
      </c>
      <c r="O848" s="146">
        <v>177.95</v>
      </c>
      <c r="P848" s="292">
        <v>1.389058449074074E-3</v>
      </c>
      <c r="Q848" s="202">
        <f>IF($P$5=1,DataSheet!G847,"")</f>
        <v>19</v>
      </c>
      <c r="R848" s="290">
        <f>IF($P$5=1,DataSheet!E847,"")</f>
        <v>202.47219999999999</v>
      </c>
    </row>
    <row r="849" spans="2:18">
      <c r="B849" s="202">
        <v>141</v>
      </c>
      <c r="C849" s="297">
        <v>10744.94</v>
      </c>
      <c r="D849" s="292">
        <v>3.1220567129629631E-2</v>
      </c>
      <c r="E849" s="202">
        <v>141</v>
      </c>
      <c r="F849" s="202">
        <v>141</v>
      </c>
      <c r="G849" s="202">
        <v>-4000</v>
      </c>
      <c r="H849" s="202">
        <v>-4000</v>
      </c>
      <c r="I849" s="202">
        <v>-4000</v>
      </c>
      <c r="J849" s="202">
        <v>-4000</v>
      </c>
      <c r="K849" s="146">
        <v>135.65</v>
      </c>
      <c r="L849" s="146">
        <v>142.69999999999999</v>
      </c>
      <c r="M849" s="146">
        <v>156.80000000000001</v>
      </c>
      <c r="N849" s="146">
        <v>163.85</v>
      </c>
      <c r="O849" s="146">
        <v>177.95</v>
      </c>
      <c r="P849" s="292">
        <v>1.3901412037037035E-3</v>
      </c>
      <c r="Q849" s="202">
        <f>IF($P$5=1,DataSheet!G848,"")</f>
        <v>19</v>
      </c>
      <c r="R849" s="290">
        <f>IF($P$5=1,DataSheet!E848,"")</f>
        <v>201.99950000000001</v>
      </c>
    </row>
    <row r="850" spans="2:18">
      <c r="B850" s="202">
        <v>141</v>
      </c>
      <c r="C850" s="297">
        <v>10757.78</v>
      </c>
      <c r="D850" s="292">
        <v>3.1256469907407401E-2</v>
      </c>
      <c r="E850" s="202">
        <v>141</v>
      </c>
      <c r="F850" s="202">
        <v>141</v>
      </c>
      <c r="G850" s="202">
        <v>-4000</v>
      </c>
      <c r="H850" s="202">
        <v>-4000</v>
      </c>
      <c r="I850" s="202">
        <v>-4000</v>
      </c>
      <c r="J850" s="202">
        <v>-4000</v>
      </c>
      <c r="K850" s="146">
        <v>135.65</v>
      </c>
      <c r="L850" s="146">
        <v>142.69999999999999</v>
      </c>
      <c r="M850" s="146">
        <v>156.80000000000001</v>
      </c>
      <c r="N850" s="146">
        <v>163.85</v>
      </c>
      <c r="O850" s="146">
        <v>177.95</v>
      </c>
      <c r="P850" s="292">
        <v>1.3951087962962962E-3</v>
      </c>
      <c r="Q850" s="202">
        <f>IF($P$5=1,DataSheet!G849,"")</f>
        <v>19</v>
      </c>
      <c r="R850" s="290">
        <f>IF($P$5=1,DataSheet!E849,"")</f>
        <v>199.8493</v>
      </c>
    </row>
    <row r="851" spans="2:18">
      <c r="B851" s="202">
        <v>142</v>
      </c>
      <c r="C851" s="297">
        <v>10770.7</v>
      </c>
      <c r="D851" s="292">
        <v>3.1292314814814814E-2</v>
      </c>
      <c r="E851" s="202">
        <v>142</v>
      </c>
      <c r="F851" s="202">
        <v>142</v>
      </c>
      <c r="G851" s="202">
        <v>-4000</v>
      </c>
      <c r="H851" s="202">
        <v>-4000</v>
      </c>
      <c r="I851" s="202">
        <v>-4000</v>
      </c>
      <c r="J851" s="202">
        <v>-4000</v>
      </c>
      <c r="K851" s="146">
        <v>135.65</v>
      </c>
      <c r="L851" s="146">
        <v>142.69999999999999</v>
      </c>
      <c r="M851" s="146">
        <v>156.80000000000001</v>
      </c>
      <c r="N851" s="146">
        <v>163.85</v>
      </c>
      <c r="O851" s="146">
        <v>177.95</v>
      </c>
      <c r="P851" s="292">
        <v>1.3887569444444444E-3</v>
      </c>
      <c r="Q851" s="202">
        <f>IF($P$5=1,DataSheet!G850,"")</f>
        <v>19</v>
      </c>
      <c r="R851" s="290">
        <f>IF($P$5=1,DataSheet!E850,"")</f>
        <v>202.60400000000001</v>
      </c>
    </row>
    <row r="852" spans="2:18">
      <c r="B852" s="202">
        <v>142</v>
      </c>
      <c r="C852" s="297">
        <v>10783.69</v>
      </c>
      <c r="D852" s="292">
        <v>3.1328182870370369E-2</v>
      </c>
      <c r="E852" s="202">
        <v>142</v>
      </c>
      <c r="F852" s="202">
        <v>142</v>
      </c>
      <c r="G852" s="202">
        <v>-4000</v>
      </c>
      <c r="H852" s="202">
        <v>-4000</v>
      </c>
      <c r="I852" s="202">
        <v>-4000</v>
      </c>
      <c r="J852" s="202">
        <v>-4000</v>
      </c>
      <c r="K852" s="146">
        <v>135.65</v>
      </c>
      <c r="L852" s="146">
        <v>142.69999999999999</v>
      </c>
      <c r="M852" s="146">
        <v>156.80000000000001</v>
      </c>
      <c r="N852" s="146">
        <v>163.85</v>
      </c>
      <c r="O852" s="146">
        <v>177.95</v>
      </c>
      <c r="P852" s="292">
        <v>1.3820578703703703E-3</v>
      </c>
      <c r="Q852" s="202">
        <f>IF($P$5=1,DataSheet!G851,"")</f>
        <v>19</v>
      </c>
      <c r="R852" s="290">
        <f>IF($P$5=1,DataSheet!E851,"")</f>
        <v>205.56450000000001</v>
      </c>
    </row>
    <row r="853" spans="2:18">
      <c r="B853" s="202">
        <v>142</v>
      </c>
      <c r="C853" s="297">
        <v>10796.52</v>
      </c>
      <c r="D853" s="292">
        <v>3.1364016203703708E-2</v>
      </c>
      <c r="E853" s="202">
        <v>142</v>
      </c>
      <c r="F853" s="202">
        <v>142</v>
      </c>
      <c r="G853" s="202">
        <v>-4000</v>
      </c>
      <c r="H853" s="202">
        <v>-4000</v>
      </c>
      <c r="I853" s="202">
        <v>-4000</v>
      </c>
      <c r="J853" s="202">
        <v>-4000</v>
      </c>
      <c r="K853" s="146">
        <v>135.65</v>
      </c>
      <c r="L853" s="146">
        <v>142.69999999999999</v>
      </c>
      <c r="M853" s="146">
        <v>156.80000000000001</v>
      </c>
      <c r="N853" s="146">
        <v>163.85</v>
      </c>
      <c r="O853" s="146">
        <v>177.95</v>
      </c>
      <c r="P853" s="292">
        <v>1.3925399305555555E-3</v>
      </c>
      <c r="Q853" s="202">
        <f>IF($P$5=1,DataSheet!G852,"")</f>
        <v>19</v>
      </c>
      <c r="R853" s="290">
        <f>IF($P$5=1,DataSheet!E852,"")</f>
        <v>200.95740000000001</v>
      </c>
    </row>
    <row r="854" spans="2:18">
      <c r="B854" s="202">
        <v>143</v>
      </c>
      <c r="C854" s="297">
        <v>10809.83</v>
      </c>
      <c r="D854" s="292">
        <v>3.1401122685185183E-2</v>
      </c>
      <c r="E854" s="202">
        <v>143</v>
      </c>
      <c r="F854" s="202">
        <v>143</v>
      </c>
      <c r="G854" s="202">
        <v>143</v>
      </c>
      <c r="H854" s="202">
        <v>-4000</v>
      </c>
      <c r="I854" s="202">
        <v>-4000</v>
      </c>
      <c r="J854" s="202">
        <v>-4000</v>
      </c>
      <c r="K854" s="146">
        <v>135.65</v>
      </c>
      <c r="L854" s="146">
        <v>142.69999999999999</v>
      </c>
      <c r="M854" s="146">
        <v>156.80000000000001</v>
      </c>
      <c r="N854" s="146">
        <v>163.85</v>
      </c>
      <c r="O854" s="146">
        <v>177.95</v>
      </c>
      <c r="P854" s="292">
        <v>1.3983721064814816E-3</v>
      </c>
      <c r="Q854" s="202">
        <f>IF($P$5=1,DataSheet!G853,"")</f>
        <v>19</v>
      </c>
      <c r="R854" s="290">
        <f>IF($P$5=1,DataSheet!E853,"")</f>
        <v>198.45339999999999</v>
      </c>
    </row>
    <row r="855" spans="2:18">
      <c r="B855" s="202">
        <v>142</v>
      </c>
      <c r="C855" s="297">
        <v>10822.61</v>
      </c>
      <c r="D855" s="292">
        <v>3.1436944444444441E-2</v>
      </c>
      <c r="E855" s="202">
        <v>142</v>
      </c>
      <c r="F855" s="202">
        <v>142</v>
      </c>
      <c r="G855" s="202">
        <v>-4000</v>
      </c>
      <c r="H855" s="202">
        <v>-4000</v>
      </c>
      <c r="I855" s="202">
        <v>-4000</v>
      </c>
      <c r="J855" s="202">
        <v>-4000</v>
      </c>
      <c r="K855" s="146">
        <v>135.65</v>
      </c>
      <c r="L855" s="146">
        <v>142.69999999999999</v>
      </c>
      <c r="M855" s="146">
        <v>156.80000000000001</v>
      </c>
      <c r="N855" s="146">
        <v>163.85</v>
      </c>
      <c r="O855" s="146">
        <v>177.95</v>
      </c>
      <c r="P855" s="292">
        <v>1.4007760416666667E-3</v>
      </c>
      <c r="Q855" s="202">
        <f>IF($P$5=1,DataSheet!G854,"")</f>
        <v>19</v>
      </c>
      <c r="R855" s="290">
        <f>IF($P$5=1,DataSheet!E854,"")</f>
        <v>197.43350000000001</v>
      </c>
    </row>
    <row r="856" spans="2:18">
      <c r="B856" s="202">
        <v>142</v>
      </c>
      <c r="C856" s="297">
        <v>10835.44</v>
      </c>
      <c r="D856" s="292">
        <v>3.1472858796296299E-2</v>
      </c>
      <c r="E856" s="202">
        <v>142</v>
      </c>
      <c r="F856" s="202">
        <v>142</v>
      </c>
      <c r="G856" s="202">
        <v>-4000</v>
      </c>
      <c r="H856" s="202">
        <v>-4000</v>
      </c>
      <c r="I856" s="202">
        <v>-4000</v>
      </c>
      <c r="J856" s="202">
        <v>-4000</v>
      </c>
      <c r="K856" s="146">
        <v>135.65</v>
      </c>
      <c r="L856" s="146">
        <v>142.69999999999999</v>
      </c>
      <c r="M856" s="146">
        <v>156.80000000000001</v>
      </c>
      <c r="N856" s="146">
        <v>163.85</v>
      </c>
      <c r="O856" s="146">
        <v>177.95</v>
      </c>
      <c r="P856" s="292">
        <v>1.4005775462962962E-3</v>
      </c>
      <c r="Q856" s="202">
        <f>IF($P$5=1,DataSheet!G855,"")</f>
        <v>19</v>
      </c>
      <c r="R856" s="290">
        <f>IF($P$5=1,DataSheet!E855,"")</f>
        <v>197.51730000000001</v>
      </c>
    </row>
    <row r="857" spans="2:18">
      <c r="B857" s="202">
        <v>142</v>
      </c>
      <c r="C857" s="297">
        <v>10848.2</v>
      </c>
      <c r="D857" s="292">
        <v>3.1508761574074069E-2</v>
      </c>
      <c r="E857" s="202">
        <v>142</v>
      </c>
      <c r="F857" s="202">
        <v>142</v>
      </c>
      <c r="G857" s="202">
        <v>-4000</v>
      </c>
      <c r="H857" s="202">
        <v>-4000</v>
      </c>
      <c r="I857" s="202">
        <v>-4000</v>
      </c>
      <c r="J857" s="202">
        <v>-4000</v>
      </c>
      <c r="K857" s="146">
        <v>135.65</v>
      </c>
      <c r="L857" s="146">
        <v>142.69999999999999</v>
      </c>
      <c r="M857" s="146">
        <v>156.80000000000001</v>
      </c>
      <c r="N857" s="146">
        <v>163.85</v>
      </c>
      <c r="O857" s="146">
        <v>177.95</v>
      </c>
      <c r="P857" s="292">
        <v>1.4046024305555554E-3</v>
      </c>
      <c r="Q857" s="202">
        <f>IF($P$5=1,DataSheet!G856,"")</f>
        <v>19</v>
      </c>
      <c r="R857" s="290">
        <f>IF($P$5=1,DataSheet!E856,"")</f>
        <v>195.82419999999999</v>
      </c>
    </row>
    <row r="858" spans="2:18">
      <c r="B858" s="202">
        <v>142</v>
      </c>
      <c r="C858" s="297">
        <v>10861.02</v>
      </c>
      <c r="D858" s="292">
        <v>3.1544675925925927E-2</v>
      </c>
      <c r="E858" s="202">
        <v>142</v>
      </c>
      <c r="F858" s="202">
        <v>142</v>
      </c>
      <c r="G858" s="202">
        <v>-4000</v>
      </c>
      <c r="H858" s="202">
        <v>-4000</v>
      </c>
      <c r="I858" s="202">
        <v>-4000</v>
      </c>
      <c r="J858" s="202">
        <v>-4000</v>
      </c>
      <c r="K858" s="146">
        <v>135.65</v>
      </c>
      <c r="L858" s="146">
        <v>142.69999999999999</v>
      </c>
      <c r="M858" s="146">
        <v>156.80000000000001</v>
      </c>
      <c r="N858" s="146">
        <v>163.85</v>
      </c>
      <c r="O858" s="146">
        <v>177.95</v>
      </c>
      <c r="P858" s="292">
        <v>1.3994097222222222E-3</v>
      </c>
      <c r="Q858" s="202">
        <f>IF($P$5=1,DataSheet!G857,"")</f>
        <v>19</v>
      </c>
      <c r="R858" s="290">
        <f>IF($P$5=1,DataSheet!E857,"")</f>
        <v>198.01220000000001</v>
      </c>
    </row>
    <row r="859" spans="2:18">
      <c r="B859" s="202">
        <v>142</v>
      </c>
      <c r="C859" s="297">
        <v>10873.83</v>
      </c>
      <c r="D859" s="292">
        <v>3.1580474537037037E-2</v>
      </c>
      <c r="E859" s="202">
        <v>142</v>
      </c>
      <c r="F859" s="202">
        <v>142</v>
      </c>
      <c r="G859" s="202">
        <v>-4000</v>
      </c>
      <c r="H859" s="202">
        <v>-4000</v>
      </c>
      <c r="I859" s="202">
        <v>-4000</v>
      </c>
      <c r="J859" s="202">
        <v>-4000</v>
      </c>
      <c r="K859" s="146">
        <v>135.65</v>
      </c>
      <c r="L859" s="146">
        <v>142.69999999999999</v>
      </c>
      <c r="M859" s="146">
        <v>156.80000000000001</v>
      </c>
      <c r="N859" s="146">
        <v>163.85</v>
      </c>
      <c r="O859" s="146">
        <v>177.95</v>
      </c>
      <c r="P859" s="292">
        <v>1.3984010416666669E-3</v>
      </c>
      <c r="Q859" s="202">
        <f>IF($P$5=1,DataSheet!G858,"")</f>
        <v>19</v>
      </c>
      <c r="R859" s="290">
        <f>IF($P$5=1,DataSheet!E858,"")</f>
        <v>198.44110000000001</v>
      </c>
    </row>
    <row r="860" spans="2:18">
      <c r="B860" s="202">
        <v>142</v>
      </c>
      <c r="C860" s="297">
        <v>10886.79</v>
      </c>
      <c r="D860" s="292">
        <v>3.1616377314814814E-2</v>
      </c>
      <c r="E860" s="202">
        <v>142</v>
      </c>
      <c r="F860" s="202">
        <v>142</v>
      </c>
      <c r="G860" s="202">
        <v>-4000</v>
      </c>
      <c r="H860" s="202">
        <v>-4000</v>
      </c>
      <c r="I860" s="202">
        <v>-4000</v>
      </c>
      <c r="J860" s="202">
        <v>-4000</v>
      </c>
      <c r="K860" s="146">
        <v>135.65</v>
      </c>
      <c r="L860" s="146">
        <v>142.69999999999999</v>
      </c>
      <c r="M860" s="146">
        <v>156.80000000000001</v>
      </c>
      <c r="N860" s="146">
        <v>163.85</v>
      </c>
      <c r="O860" s="146">
        <v>177.95</v>
      </c>
      <c r="P860" s="292">
        <v>1.388400462962963E-3</v>
      </c>
      <c r="Q860" s="202">
        <f>IF($P$5=1,DataSheet!G859,"")</f>
        <v>20</v>
      </c>
      <c r="R860" s="290">
        <f>IF($P$5=1,DataSheet!E859,"")</f>
        <v>202.76009999999999</v>
      </c>
    </row>
    <row r="861" spans="2:18">
      <c r="B861" s="202">
        <v>142</v>
      </c>
      <c r="C861" s="297">
        <v>10899.69</v>
      </c>
      <c r="D861" s="292">
        <v>3.1652152777777776E-2</v>
      </c>
      <c r="E861" s="202">
        <v>142</v>
      </c>
      <c r="F861" s="202">
        <v>142</v>
      </c>
      <c r="G861" s="202">
        <v>-4000</v>
      </c>
      <c r="H861" s="202">
        <v>-4000</v>
      </c>
      <c r="I861" s="202">
        <v>-4000</v>
      </c>
      <c r="J861" s="202">
        <v>-4000</v>
      </c>
      <c r="K861" s="146">
        <v>135.65</v>
      </c>
      <c r="L861" s="146">
        <v>142.69999999999999</v>
      </c>
      <c r="M861" s="146">
        <v>156.80000000000001</v>
      </c>
      <c r="N861" s="146">
        <v>163.85</v>
      </c>
      <c r="O861" s="146">
        <v>177.95</v>
      </c>
      <c r="P861" s="292">
        <v>1.3837615740740739E-3</v>
      </c>
      <c r="Q861" s="202">
        <f>IF($P$5=1,DataSheet!G860,"")</f>
        <v>19</v>
      </c>
      <c r="R861" s="290">
        <f>IF($P$5=1,DataSheet!E860,"")</f>
        <v>204.80619999999999</v>
      </c>
    </row>
    <row r="862" spans="2:18">
      <c r="B862" s="202">
        <v>141</v>
      </c>
      <c r="C862" s="297">
        <v>10912.69</v>
      </c>
      <c r="D862" s="292">
        <v>3.1688148148148146E-2</v>
      </c>
      <c r="E862" s="202">
        <v>141</v>
      </c>
      <c r="F862" s="202">
        <v>141</v>
      </c>
      <c r="G862" s="202">
        <v>-4000</v>
      </c>
      <c r="H862" s="202">
        <v>-4000</v>
      </c>
      <c r="I862" s="202">
        <v>-4000</v>
      </c>
      <c r="J862" s="202">
        <v>-4000</v>
      </c>
      <c r="K862" s="146">
        <v>135.65</v>
      </c>
      <c r="L862" s="146">
        <v>142.69999999999999</v>
      </c>
      <c r="M862" s="146">
        <v>156.80000000000001</v>
      </c>
      <c r="N862" s="146">
        <v>163.85</v>
      </c>
      <c r="O862" s="146">
        <v>177.95</v>
      </c>
      <c r="P862" s="292">
        <v>1.3838321759259262E-3</v>
      </c>
      <c r="Q862" s="202">
        <f>IF($P$5=1,DataSheet!G861,"")</f>
        <v>19</v>
      </c>
      <c r="R862" s="290">
        <f>IF($P$5=1,DataSheet!E861,"")</f>
        <v>204.7749</v>
      </c>
    </row>
    <row r="863" spans="2:18">
      <c r="B863" s="202">
        <v>141</v>
      </c>
      <c r="C863" s="297">
        <v>10925.9</v>
      </c>
      <c r="D863" s="292">
        <v>3.172501157407407E-2</v>
      </c>
      <c r="E863" s="202">
        <v>141</v>
      </c>
      <c r="F863" s="202">
        <v>141</v>
      </c>
      <c r="G863" s="202">
        <v>-4000</v>
      </c>
      <c r="H863" s="202">
        <v>-4000</v>
      </c>
      <c r="I863" s="202">
        <v>-4000</v>
      </c>
      <c r="J863" s="202">
        <v>-4000</v>
      </c>
      <c r="K863" s="146">
        <v>135.65</v>
      </c>
      <c r="L863" s="146">
        <v>142.69999999999999</v>
      </c>
      <c r="M863" s="146">
        <v>156.80000000000001</v>
      </c>
      <c r="N863" s="146">
        <v>163.85</v>
      </c>
      <c r="O863" s="146">
        <v>177.95</v>
      </c>
      <c r="P863" s="292">
        <v>1.3981655092592594E-3</v>
      </c>
      <c r="Q863" s="202">
        <f>IF($P$5=1,DataSheet!G862,"")</f>
        <v>19</v>
      </c>
      <c r="R863" s="290">
        <f>IF($P$5=1,DataSheet!E862,"")</f>
        <v>198.54140000000001</v>
      </c>
    </row>
    <row r="864" spans="2:18">
      <c r="B864" s="202">
        <v>140</v>
      </c>
      <c r="C864" s="297">
        <v>10938.74</v>
      </c>
      <c r="D864" s="292">
        <v>3.1760925925925929E-2</v>
      </c>
      <c r="E864" s="202">
        <v>140</v>
      </c>
      <c r="F864" s="202">
        <v>140</v>
      </c>
      <c r="G864" s="202">
        <v>-4000</v>
      </c>
      <c r="H864" s="202">
        <v>-4000</v>
      </c>
      <c r="I864" s="202">
        <v>-4000</v>
      </c>
      <c r="J864" s="202">
        <v>-4000</v>
      </c>
      <c r="K864" s="146">
        <v>135.65</v>
      </c>
      <c r="L864" s="146">
        <v>142.69999999999999</v>
      </c>
      <c r="M864" s="146">
        <v>156.80000000000001</v>
      </c>
      <c r="N864" s="146">
        <v>163.85</v>
      </c>
      <c r="O864" s="146">
        <v>177.95</v>
      </c>
      <c r="P864" s="292">
        <v>1.3961452546296296E-3</v>
      </c>
      <c r="Q864" s="202">
        <f>IF($P$5=1,DataSheet!G863,"")</f>
        <v>19</v>
      </c>
      <c r="R864" s="290">
        <f>IF($P$5=1,DataSheet!E863,"")</f>
        <v>199.40450000000001</v>
      </c>
    </row>
    <row r="865" spans="2:18">
      <c r="B865" s="202">
        <v>140</v>
      </c>
      <c r="C865" s="297">
        <v>10951.75</v>
      </c>
      <c r="D865" s="292">
        <v>3.179694444444444E-2</v>
      </c>
      <c r="E865" s="202">
        <v>140</v>
      </c>
      <c r="F865" s="202">
        <v>140</v>
      </c>
      <c r="G865" s="202">
        <v>-4000</v>
      </c>
      <c r="H865" s="202">
        <v>-4000</v>
      </c>
      <c r="I865" s="202">
        <v>-4000</v>
      </c>
      <c r="J865" s="202">
        <v>-4000</v>
      </c>
      <c r="K865" s="146">
        <v>135.65</v>
      </c>
      <c r="L865" s="146">
        <v>142.69999999999999</v>
      </c>
      <c r="M865" s="146">
        <v>156.80000000000001</v>
      </c>
      <c r="N865" s="146">
        <v>163.85</v>
      </c>
      <c r="O865" s="146">
        <v>177.95</v>
      </c>
      <c r="P865" s="292">
        <v>1.387119212962963E-3</v>
      </c>
      <c r="Q865" s="202">
        <f>IF($P$5=1,DataSheet!G864,"")</f>
        <v>19</v>
      </c>
      <c r="R865" s="290">
        <f>IF($P$5=1,DataSheet!E864,"")</f>
        <v>203.32249999999999</v>
      </c>
    </row>
    <row r="866" spans="2:18">
      <c r="B866" s="202">
        <v>140</v>
      </c>
      <c r="C866" s="297">
        <v>10964.67</v>
      </c>
      <c r="D866" s="292">
        <v>3.1832719907407409E-2</v>
      </c>
      <c r="E866" s="202">
        <v>140</v>
      </c>
      <c r="F866" s="202">
        <v>140</v>
      </c>
      <c r="G866" s="202">
        <v>-4000</v>
      </c>
      <c r="H866" s="202">
        <v>-4000</v>
      </c>
      <c r="I866" s="202">
        <v>-4000</v>
      </c>
      <c r="J866" s="202">
        <v>-4000</v>
      </c>
      <c r="K866" s="146">
        <v>135.65</v>
      </c>
      <c r="L866" s="146">
        <v>142.69999999999999</v>
      </c>
      <c r="M866" s="146">
        <v>156.80000000000001</v>
      </c>
      <c r="N866" s="146">
        <v>163.85</v>
      </c>
      <c r="O866" s="146">
        <v>177.95</v>
      </c>
      <c r="P866" s="292">
        <v>1.3828472222222222E-3</v>
      </c>
      <c r="Q866" s="202">
        <f>IF($P$5=1,DataSheet!G865,"")</f>
        <v>19</v>
      </c>
      <c r="R866" s="290">
        <f>IF($P$5=1,DataSheet!E865,"")</f>
        <v>205.21260000000001</v>
      </c>
    </row>
    <row r="867" spans="2:18">
      <c r="B867" s="202">
        <v>140</v>
      </c>
      <c r="C867" s="297">
        <v>10977.44</v>
      </c>
      <c r="D867" s="292">
        <v>3.1868645833333334E-2</v>
      </c>
      <c r="E867" s="202">
        <v>140</v>
      </c>
      <c r="F867" s="202">
        <v>140</v>
      </c>
      <c r="G867" s="202">
        <v>-4000</v>
      </c>
      <c r="H867" s="202">
        <v>-4000</v>
      </c>
      <c r="I867" s="202">
        <v>-4000</v>
      </c>
      <c r="J867" s="202">
        <v>-4000</v>
      </c>
      <c r="K867" s="146">
        <v>135.65</v>
      </c>
      <c r="L867" s="146">
        <v>142.69999999999999</v>
      </c>
      <c r="M867" s="146">
        <v>156.80000000000001</v>
      </c>
      <c r="N867" s="146">
        <v>163.85</v>
      </c>
      <c r="O867" s="146">
        <v>177.95</v>
      </c>
      <c r="P867" s="292">
        <v>1.4018437500000001E-3</v>
      </c>
      <c r="Q867" s="202">
        <f>IF($P$5=1,DataSheet!G866,"")</f>
        <v>19</v>
      </c>
      <c r="R867" s="290">
        <f>IF($P$5=1,DataSheet!E866,"")</f>
        <v>196.98259999999999</v>
      </c>
    </row>
    <row r="868" spans="2:18">
      <c r="B868" s="202">
        <v>139</v>
      </c>
      <c r="C868" s="297">
        <v>10990.67</v>
      </c>
      <c r="D868" s="292">
        <v>3.1905671296296297E-2</v>
      </c>
      <c r="E868" s="202">
        <v>139</v>
      </c>
      <c r="F868" s="202">
        <v>139</v>
      </c>
      <c r="G868" s="202">
        <v>-4000</v>
      </c>
      <c r="H868" s="202">
        <v>-4000</v>
      </c>
      <c r="I868" s="202">
        <v>-4000</v>
      </c>
      <c r="J868" s="202">
        <v>-4000</v>
      </c>
      <c r="K868" s="146">
        <v>135.65</v>
      </c>
      <c r="L868" s="146">
        <v>142.69999999999999</v>
      </c>
      <c r="M868" s="146">
        <v>156.80000000000001</v>
      </c>
      <c r="N868" s="146">
        <v>163.85</v>
      </c>
      <c r="O868" s="146">
        <v>177.95</v>
      </c>
      <c r="P868" s="292">
        <v>1.4004178240740741E-3</v>
      </c>
      <c r="Q868" s="202">
        <f>IF($P$5=1,DataSheet!G867,"")</f>
        <v>19</v>
      </c>
      <c r="R868" s="290">
        <f>IF($P$5=1,DataSheet!E867,"")</f>
        <v>197.5849</v>
      </c>
    </row>
    <row r="869" spans="2:18">
      <c r="B869" s="202">
        <v>138</v>
      </c>
      <c r="C869" s="297">
        <v>11003.99</v>
      </c>
      <c r="D869" s="292">
        <v>3.1942673611111111E-2</v>
      </c>
      <c r="E869" s="202">
        <v>138</v>
      </c>
      <c r="F869" s="202">
        <v>138</v>
      </c>
      <c r="G869" s="202">
        <v>-4000</v>
      </c>
      <c r="H869" s="202">
        <v>-4000</v>
      </c>
      <c r="I869" s="202">
        <v>-4000</v>
      </c>
      <c r="J869" s="202">
        <v>-4000</v>
      </c>
      <c r="K869" s="146">
        <v>135.65</v>
      </c>
      <c r="L869" s="146">
        <v>142.69999999999999</v>
      </c>
      <c r="M869" s="146">
        <v>156.80000000000001</v>
      </c>
      <c r="N869" s="146">
        <v>163.85</v>
      </c>
      <c r="O869" s="146">
        <v>177.95</v>
      </c>
      <c r="P869" s="292">
        <v>1.3915821759259257E-3</v>
      </c>
      <c r="Q869" s="202">
        <f>IF($P$5=1,DataSheet!G868,"")</f>
        <v>19</v>
      </c>
      <c r="R869" s="290">
        <f>IF($P$5=1,DataSheet!E868,"")</f>
        <v>201.3725</v>
      </c>
    </row>
    <row r="870" spans="2:18">
      <c r="B870" s="202">
        <v>137</v>
      </c>
      <c r="C870" s="297">
        <v>11016.91</v>
      </c>
      <c r="D870" s="292">
        <v>3.1978587962962962E-2</v>
      </c>
      <c r="E870" s="202">
        <v>137</v>
      </c>
      <c r="F870" s="202">
        <v>137</v>
      </c>
      <c r="G870" s="202">
        <v>-4000</v>
      </c>
      <c r="H870" s="202">
        <v>-4000</v>
      </c>
      <c r="I870" s="202">
        <v>-4000</v>
      </c>
      <c r="J870" s="202">
        <v>-4000</v>
      </c>
      <c r="K870" s="146">
        <v>135.65</v>
      </c>
      <c r="L870" s="146">
        <v>142.69999999999999</v>
      </c>
      <c r="M870" s="146">
        <v>156.80000000000001</v>
      </c>
      <c r="N870" s="146">
        <v>163.85</v>
      </c>
      <c r="O870" s="146">
        <v>177.95</v>
      </c>
      <c r="P870" s="292">
        <v>1.3901249999999999E-3</v>
      </c>
      <c r="Q870" s="202">
        <f>IF($P$5=1,DataSheet!G869,"")</f>
        <v>19</v>
      </c>
      <c r="R870" s="290">
        <f>IF($P$5=1,DataSheet!E869,"")</f>
        <v>202.00649999999999</v>
      </c>
    </row>
    <row r="871" spans="2:18">
      <c r="B871" s="202">
        <v>137</v>
      </c>
      <c r="C871" s="297">
        <v>11029.43</v>
      </c>
      <c r="D871" s="292">
        <v>3.2013344907407405E-2</v>
      </c>
      <c r="E871" s="202">
        <v>137</v>
      </c>
      <c r="F871" s="202">
        <v>137</v>
      </c>
      <c r="G871" s="202">
        <v>-4000</v>
      </c>
      <c r="H871" s="202">
        <v>-4000</v>
      </c>
      <c r="I871" s="202">
        <v>-4000</v>
      </c>
      <c r="J871" s="202">
        <v>-4000</v>
      </c>
      <c r="K871" s="146">
        <v>135.65</v>
      </c>
      <c r="L871" s="146">
        <v>142.69999999999999</v>
      </c>
      <c r="M871" s="146">
        <v>156.80000000000001</v>
      </c>
      <c r="N871" s="146">
        <v>163.85</v>
      </c>
      <c r="O871" s="146">
        <v>177.95</v>
      </c>
      <c r="P871" s="292">
        <v>1.3835173611111112E-3</v>
      </c>
      <c r="Q871" s="202">
        <f>IF($P$5=1,DataSheet!G870,"")</f>
        <v>20</v>
      </c>
      <c r="R871" s="290">
        <f>IF($P$5=1,DataSheet!E870,"")</f>
        <v>204.91460000000001</v>
      </c>
    </row>
    <row r="872" spans="2:18">
      <c r="B872" s="202">
        <v>138</v>
      </c>
      <c r="C872" s="297">
        <v>11042.66</v>
      </c>
      <c r="D872" s="292">
        <v>3.2050289351851856E-2</v>
      </c>
      <c r="E872" s="202">
        <v>138</v>
      </c>
      <c r="F872" s="202">
        <v>138</v>
      </c>
      <c r="G872" s="202">
        <v>-4000</v>
      </c>
      <c r="H872" s="202">
        <v>-4000</v>
      </c>
      <c r="I872" s="202">
        <v>-4000</v>
      </c>
      <c r="J872" s="202">
        <v>-4000</v>
      </c>
      <c r="K872" s="146">
        <v>135.65</v>
      </c>
      <c r="L872" s="146">
        <v>142.69999999999999</v>
      </c>
      <c r="M872" s="146">
        <v>156.80000000000001</v>
      </c>
      <c r="N872" s="146">
        <v>163.85</v>
      </c>
      <c r="O872" s="146">
        <v>177.95</v>
      </c>
      <c r="P872" s="292">
        <v>1.4003778935185185E-3</v>
      </c>
      <c r="Q872" s="202">
        <f>IF($P$5=1,DataSheet!G871,"")</f>
        <v>19</v>
      </c>
      <c r="R872" s="290">
        <f>IF($P$5=1,DataSheet!E871,"")</f>
        <v>197.6018</v>
      </c>
    </row>
    <row r="873" spans="2:18">
      <c r="B873" s="202">
        <v>138</v>
      </c>
      <c r="C873" s="297">
        <v>11055.42</v>
      </c>
      <c r="D873" s="292">
        <v>3.2086134259259262E-2</v>
      </c>
      <c r="E873" s="202">
        <v>138</v>
      </c>
      <c r="F873" s="202">
        <v>138</v>
      </c>
      <c r="G873" s="202">
        <v>-4000</v>
      </c>
      <c r="H873" s="202">
        <v>-4000</v>
      </c>
      <c r="I873" s="202">
        <v>-4000</v>
      </c>
      <c r="J873" s="202">
        <v>-4000</v>
      </c>
      <c r="K873" s="146">
        <v>135.65</v>
      </c>
      <c r="L873" s="146">
        <v>142.69999999999999</v>
      </c>
      <c r="M873" s="146">
        <v>156.80000000000001</v>
      </c>
      <c r="N873" s="146">
        <v>163.85</v>
      </c>
      <c r="O873" s="146">
        <v>177.95</v>
      </c>
      <c r="P873" s="292">
        <v>1.4025515046296297E-3</v>
      </c>
      <c r="Q873" s="202">
        <f>IF($P$5=1,DataSheet!G872,"")</f>
        <v>19</v>
      </c>
      <c r="R873" s="290">
        <f>IF($P$5=1,DataSheet!E872,"")</f>
        <v>196.68459999999999</v>
      </c>
    </row>
    <row r="874" spans="2:18">
      <c r="B874" s="202">
        <v>139</v>
      </c>
      <c r="C874" s="297">
        <v>11068.71</v>
      </c>
      <c r="D874" s="292">
        <v>3.2123148148148151E-2</v>
      </c>
      <c r="E874" s="202">
        <v>139</v>
      </c>
      <c r="F874" s="202">
        <v>139</v>
      </c>
      <c r="G874" s="202">
        <v>-4000</v>
      </c>
      <c r="H874" s="202">
        <v>-4000</v>
      </c>
      <c r="I874" s="202">
        <v>-4000</v>
      </c>
      <c r="J874" s="202">
        <v>-4000</v>
      </c>
      <c r="K874" s="146">
        <v>135.65</v>
      </c>
      <c r="L874" s="146">
        <v>142.69999999999999</v>
      </c>
      <c r="M874" s="146">
        <v>156.80000000000001</v>
      </c>
      <c r="N874" s="146">
        <v>163.85</v>
      </c>
      <c r="O874" s="146">
        <v>177.95</v>
      </c>
      <c r="P874" s="292">
        <v>1.3953315972222221E-3</v>
      </c>
      <c r="Q874" s="202">
        <f>IF($P$5=1,DataSheet!G873,"")</f>
        <v>19</v>
      </c>
      <c r="R874" s="290">
        <f>IF($P$5=1,DataSheet!E873,"")</f>
        <v>199.75370000000001</v>
      </c>
    </row>
    <row r="875" spans="2:18">
      <c r="B875" s="202">
        <v>139</v>
      </c>
      <c r="C875" s="297">
        <v>11081.93</v>
      </c>
      <c r="D875" s="292">
        <v>3.2160196759259255E-2</v>
      </c>
      <c r="E875" s="202">
        <v>139</v>
      </c>
      <c r="F875" s="202">
        <v>139</v>
      </c>
      <c r="G875" s="202">
        <v>-4000</v>
      </c>
      <c r="H875" s="202">
        <v>-4000</v>
      </c>
      <c r="I875" s="202">
        <v>-4000</v>
      </c>
      <c r="J875" s="202">
        <v>-4000</v>
      </c>
      <c r="K875" s="146">
        <v>135.65</v>
      </c>
      <c r="L875" s="146">
        <v>142.69999999999999</v>
      </c>
      <c r="M875" s="146">
        <v>156.80000000000001</v>
      </c>
      <c r="N875" s="146">
        <v>163.85</v>
      </c>
      <c r="O875" s="146">
        <v>177.95</v>
      </c>
      <c r="P875" s="292">
        <v>1.4006788194444446E-3</v>
      </c>
      <c r="Q875" s="202">
        <f>IF($P$5=1,DataSheet!G874,"")</f>
        <v>19</v>
      </c>
      <c r="R875" s="290">
        <f>IF($P$5=1,DataSheet!E874,"")</f>
        <v>197.47460000000001</v>
      </c>
    </row>
    <row r="876" spans="2:18">
      <c r="B876" s="202">
        <v>139</v>
      </c>
      <c r="C876" s="297">
        <v>11094.84</v>
      </c>
      <c r="D876" s="292">
        <v>3.219607638888889E-2</v>
      </c>
      <c r="E876" s="202">
        <v>139</v>
      </c>
      <c r="F876" s="202">
        <v>139</v>
      </c>
      <c r="G876" s="202">
        <v>-4000</v>
      </c>
      <c r="H876" s="202">
        <v>-4000</v>
      </c>
      <c r="I876" s="202">
        <v>-4000</v>
      </c>
      <c r="J876" s="202">
        <v>-4000</v>
      </c>
      <c r="K876" s="146">
        <v>135.65</v>
      </c>
      <c r="L876" s="146">
        <v>142.69999999999999</v>
      </c>
      <c r="M876" s="146">
        <v>156.80000000000001</v>
      </c>
      <c r="N876" s="146">
        <v>163.85</v>
      </c>
      <c r="O876" s="146">
        <v>177.95</v>
      </c>
      <c r="P876" s="292">
        <v>1.3869386574074073E-3</v>
      </c>
      <c r="Q876" s="202">
        <f>IF($P$5=1,DataSheet!G875,"")</f>
        <v>19</v>
      </c>
      <c r="R876" s="290">
        <f>IF($P$5=1,DataSheet!E875,"")</f>
        <v>203.40180000000001</v>
      </c>
    </row>
    <row r="877" spans="2:18">
      <c r="B877" s="202">
        <v>140</v>
      </c>
      <c r="C877" s="297">
        <v>11108.13</v>
      </c>
      <c r="D877" s="292">
        <v>3.2233136574074076E-2</v>
      </c>
      <c r="E877" s="202">
        <v>140</v>
      </c>
      <c r="F877" s="202">
        <v>140</v>
      </c>
      <c r="G877" s="202">
        <v>-4000</v>
      </c>
      <c r="H877" s="202">
        <v>-4000</v>
      </c>
      <c r="I877" s="202">
        <v>-4000</v>
      </c>
      <c r="J877" s="202">
        <v>-4000</v>
      </c>
      <c r="K877" s="146">
        <v>135.65</v>
      </c>
      <c r="L877" s="146">
        <v>142.69999999999999</v>
      </c>
      <c r="M877" s="146">
        <v>156.80000000000001</v>
      </c>
      <c r="N877" s="146">
        <v>163.85</v>
      </c>
      <c r="O877" s="146">
        <v>177.95</v>
      </c>
      <c r="P877" s="292">
        <v>1.3931365740740742E-3</v>
      </c>
      <c r="Q877" s="202">
        <f>IF($P$5=1,DataSheet!G876,"")</f>
        <v>19</v>
      </c>
      <c r="R877" s="290">
        <f>IF($P$5=1,DataSheet!E876,"")</f>
        <v>200.69919999999999</v>
      </c>
    </row>
    <row r="878" spans="2:18">
      <c r="B878" s="202">
        <v>140</v>
      </c>
      <c r="C878" s="297">
        <v>11121.49</v>
      </c>
      <c r="D878" s="292">
        <v>3.2270208333333335E-2</v>
      </c>
      <c r="E878" s="202">
        <v>140</v>
      </c>
      <c r="F878" s="202">
        <v>140</v>
      </c>
      <c r="G878" s="202">
        <v>-4000</v>
      </c>
      <c r="H878" s="202">
        <v>-4000</v>
      </c>
      <c r="I878" s="202">
        <v>-4000</v>
      </c>
      <c r="J878" s="202">
        <v>-4000</v>
      </c>
      <c r="K878" s="146">
        <v>135.65</v>
      </c>
      <c r="L878" s="146">
        <v>142.69999999999999</v>
      </c>
      <c r="M878" s="146">
        <v>156.80000000000001</v>
      </c>
      <c r="N878" s="146">
        <v>163.85</v>
      </c>
      <c r="O878" s="146">
        <v>177.95</v>
      </c>
      <c r="P878" s="292">
        <v>1.3930995370370373E-3</v>
      </c>
      <c r="Q878" s="202">
        <f>IF($P$5=1,DataSheet!G877,"")</f>
        <v>19</v>
      </c>
      <c r="R878" s="290">
        <f>IF($P$5=1,DataSheet!E877,"")</f>
        <v>200.71520000000001</v>
      </c>
    </row>
    <row r="879" spans="2:18">
      <c r="B879" s="202">
        <v>140</v>
      </c>
      <c r="C879" s="297">
        <v>11134.32</v>
      </c>
      <c r="D879" s="292">
        <v>3.2306018518518519E-2</v>
      </c>
      <c r="E879" s="202">
        <v>140</v>
      </c>
      <c r="F879" s="202">
        <v>140</v>
      </c>
      <c r="G879" s="202">
        <v>-4000</v>
      </c>
      <c r="H879" s="202">
        <v>-4000</v>
      </c>
      <c r="I879" s="202">
        <v>-4000</v>
      </c>
      <c r="J879" s="202">
        <v>-4000</v>
      </c>
      <c r="K879" s="146">
        <v>135.65</v>
      </c>
      <c r="L879" s="146">
        <v>142.69999999999999</v>
      </c>
      <c r="M879" s="146">
        <v>156.80000000000001</v>
      </c>
      <c r="N879" s="146">
        <v>163.85</v>
      </c>
      <c r="O879" s="146">
        <v>177.95</v>
      </c>
      <c r="P879" s="292">
        <v>1.391970486111111E-3</v>
      </c>
      <c r="Q879" s="202">
        <f>IF($P$5=1,DataSheet!G878,"")</f>
        <v>19</v>
      </c>
      <c r="R879" s="290">
        <f>IF($P$5=1,DataSheet!E878,"")</f>
        <v>201.20410000000001</v>
      </c>
    </row>
    <row r="880" spans="2:18">
      <c r="B880" s="202">
        <v>140</v>
      </c>
      <c r="C880" s="297">
        <v>11147.62</v>
      </c>
      <c r="D880" s="292">
        <v>3.234306712962963E-2</v>
      </c>
      <c r="E880" s="202">
        <v>140</v>
      </c>
      <c r="F880" s="202">
        <v>140</v>
      </c>
      <c r="G880" s="202">
        <v>-4000</v>
      </c>
      <c r="H880" s="202">
        <v>-4000</v>
      </c>
      <c r="I880" s="202">
        <v>-4000</v>
      </c>
      <c r="J880" s="202">
        <v>-4000</v>
      </c>
      <c r="K880" s="146">
        <v>135.65</v>
      </c>
      <c r="L880" s="146">
        <v>142.69999999999999</v>
      </c>
      <c r="M880" s="146">
        <v>156.80000000000001</v>
      </c>
      <c r="N880" s="146">
        <v>163.85</v>
      </c>
      <c r="O880" s="146">
        <v>177.95</v>
      </c>
      <c r="P880" s="292">
        <v>1.3927800925925928E-3</v>
      </c>
      <c r="Q880" s="202">
        <f>IF($P$5=1,DataSheet!G879,"")</f>
        <v>19</v>
      </c>
      <c r="R880" s="290">
        <f>IF($P$5=1,DataSheet!E879,"")</f>
        <v>200.85339999999999</v>
      </c>
    </row>
    <row r="881" spans="2:18">
      <c r="B881" s="202">
        <v>140</v>
      </c>
      <c r="C881" s="297">
        <v>11160.92</v>
      </c>
      <c r="D881" s="292">
        <v>3.2380185185185185E-2</v>
      </c>
      <c r="E881" s="202">
        <v>140</v>
      </c>
      <c r="F881" s="202">
        <v>140</v>
      </c>
      <c r="G881" s="202">
        <v>-4000</v>
      </c>
      <c r="H881" s="202">
        <v>-4000</v>
      </c>
      <c r="I881" s="202">
        <v>-4000</v>
      </c>
      <c r="J881" s="202">
        <v>-4000</v>
      </c>
      <c r="K881" s="146">
        <v>135.65</v>
      </c>
      <c r="L881" s="146">
        <v>142.69999999999999</v>
      </c>
      <c r="M881" s="146">
        <v>156.80000000000001</v>
      </c>
      <c r="N881" s="146">
        <v>163.85</v>
      </c>
      <c r="O881" s="146">
        <v>177.95</v>
      </c>
      <c r="P881" s="292">
        <v>1.3959270833333332E-3</v>
      </c>
      <c r="Q881" s="202">
        <f>IF($P$5=1,DataSheet!G880,"")</f>
        <v>19</v>
      </c>
      <c r="R881" s="290">
        <f>IF($P$5=1,DataSheet!E880,"")</f>
        <v>199.49789999999999</v>
      </c>
    </row>
    <row r="882" spans="2:18">
      <c r="B882" s="202">
        <v>141</v>
      </c>
      <c r="C882" s="297">
        <v>11174.22</v>
      </c>
      <c r="D882" s="292">
        <v>3.2417037037037043E-2</v>
      </c>
      <c r="E882" s="202">
        <v>141</v>
      </c>
      <c r="F882" s="202">
        <v>141</v>
      </c>
      <c r="G882" s="202">
        <v>-4000</v>
      </c>
      <c r="H882" s="202">
        <v>-4000</v>
      </c>
      <c r="I882" s="202">
        <v>-4000</v>
      </c>
      <c r="J882" s="202">
        <v>-4000</v>
      </c>
      <c r="K882" s="146">
        <v>135.65</v>
      </c>
      <c r="L882" s="146">
        <v>142.69999999999999</v>
      </c>
      <c r="M882" s="146">
        <v>156.80000000000001</v>
      </c>
      <c r="N882" s="146">
        <v>163.85</v>
      </c>
      <c r="O882" s="146">
        <v>177.95</v>
      </c>
      <c r="P882" s="292">
        <v>1.3888449074074074E-3</v>
      </c>
      <c r="Q882" s="202">
        <f>IF($P$5=1,DataSheet!G881,"")</f>
        <v>19</v>
      </c>
      <c r="R882" s="290">
        <f>IF($P$5=1,DataSheet!E881,"")</f>
        <v>202.56569999999999</v>
      </c>
    </row>
    <row r="883" spans="2:18">
      <c r="B883" s="202">
        <v>141</v>
      </c>
      <c r="C883" s="297">
        <v>11187.67</v>
      </c>
      <c r="D883" s="292">
        <v>3.2454224537037037E-2</v>
      </c>
      <c r="E883" s="202">
        <v>141</v>
      </c>
      <c r="F883" s="202">
        <v>141</v>
      </c>
      <c r="G883" s="202">
        <v>-4000</v>
      </c>
      <c r="H883" s="202">
        <v>-4000</v>
      </c>
      <c r="I883" s="202">
        <v>-4000</v>
      </c>
      <c r="J883" s="202">
        <v>-4000</v>
      </c>
      <c r="K883" s="146">
        <v>135.65</v>
      </c>
      <c r="L883" s="146">
        <v>142.69999999999999</v>
      </c>
      <c r="M883" s="146">
        <v>156.80000000000001</v>
      </c>
      <c r="N883" s="146">
        <v>163.85</v>
      </c>
      <c r="O883" s="146">
        <v>177.95</v>
      </c>
      <c r="P883" s="292">
        <v>1.3831793981481481E-3</v>
      </c>
      <c r="Q883" s="202">
        <f>IF($P$5=1,DataSheet!G882,"")</f>
        <v>19</v>
      </c>
      <c r="R883" s="290">
        <f>IF($P$5=1,DataSheet!E882,"")</f>
        <v>205.06479999999999</v>
      </c>
    </row>
    <row r="884" spans="2:18">
      <c r="B884" s="202">
        <v>141</v>
      </c>
      <c r="C884" s="297">
        <v>11200.59</v>
      </c>
      <c r="D884" s="292">
        <v>3.2490092592592591E-2</v>
      </c>
      <c r="E884" s="202">
        <v>141</v>
      </c>
      <c r="F884" s="202">
        <v>141</v>
      </c>
      <c r="G884" s="202">
        <v>-4000</v>
      </c>
      <c r="H884" s="202">
        <v>-4000</v>
      </c>
      <c r="I884" s="202">
        <v>-4000</v>
      </c>
      <c r="J884" s="202">
        <v>-4000</v>
      </c>
      <c r="K884" s="146">
        <v>135.65</v>
      </c>
      <c r="L884" s="146">
        <v>142.69999999999999</v>
      </c>
      <c r="M884" s="146">
        <v>156.80000000000001</v>
      </c>
      <c r="N884" s="146">
        <v>163.85</v>
      </c>
      <c r="O884" s="146">
        <v>177.95</v>
      </c>
      <c r="P884" s="292">
        <v>1.3838171296296296E-3</v>
      </c>
      <c r="Q884" s="202">
        <f>IF($P$5=1,DataSheet!G883,"")</f>
        <v>19</v>
      </c>
      <c r="R884" s="290">
        <f>IF($P$5=1,DataSheet!E883,"")</f>
        <v>204.78149999999999</v>
      </c>
    </row>
    <row r="885" spans="2:18">
      <c r="B885" s="202">
        <v>141</v>
      </c>
      <c r="C885" s="297">
        <v>11214.34</v>
      </c>
      <c r="D885" s="292">
        <v>3.2528252314814814E-2</v>
      </c>
      <c r="E885" s="202">
        <v>141</v>
      </c>
      <c r="F885" s="202">
        <v>141</v>
      </c>
      <c r="G885" s="202">
        <v>-4000</v>
      </c>
      <c r="H885" s="202">
        <v>-4000</v>
      </c>
      <c r="I885" s="202">
        <v>-4000</v>
      </c>
      <c r="J885" s="202">
        <v>-4000</v>
      </c>
      <c r="K885" s="146">
        <v>135.65</v>
      </c>
      <c r="L885" s="146">
        <v>142.69999999999999</v>
      </c>
      <c r="M885" s="146">
        <v>156.80000000000001</v>
      </c>
      <c r="N885" s="146">
        <v>163.85</v>
      </c>
      <c r="O885" s="146">
        <v>177.95</v>
      </c>
      <c r="P885" s="292">
        <v>1.3908049768518516E-3</v>
      </c>
      <c r="Q885" s="202">
        <f>IF($P$5=1,DataSheet!G884,"")</f>
        <v>18</v>
      </c>
      <c r="R885" s="290">
        <f>IF($P$5=1,DataSheet!E884,"")</f>
        <v>201.71029999999999</v>
      </c>
    </row>
    <row r="886" spans="2:18">
      <c r="B886" s="202">
        <v>140</v>
      </c>
      <c r="C886" s="297">
        <v>11227.56</v>
      </c>
      <c r="D886" s="292">
        <v>3.256528935185185E-2</v>
      </c>
      <c r="E886" s="202">
        <v>140</v>
      </c>
      <c r="F886" s="202">
        <v>140</v>
      </c>
      <c r="G886" s="202">
        <v>-4000</v>
      </c>
      <c r="H886" s="202">
        <v>-4000</v>
      </c>
      <c r="I886" s="202">
        <v>-4000</v>
      </c>
      <c r="J886" s="202">
        <v>-4000</v>
      </c>
      <c r="K886" s="146">
        <v>135.65</v>
      </c>
      <c r="L886" s="146">
        <v>142.69999999999999</v>
      </c>
      <c r="M886" s="146">
        <v>156.80000000000001</v>
      </c>
      <c r="N886" s="146">
        <v>163.85</v>
      </c>
      <c r="O886" s="146">
        <v>177.95</v>
      </c>
      <c r="P886" s="292">
        <v>1.397137152777778E-3</v>
      </c>
      <c r="Q886" s="202">
        <f>IF($P$5=1,DataSheet!G885,"")</f>
        <v>18</v>
      </c>
      <c r="R886" s="290">
        <f>IF($P$5=1,DataSheet!E885,"")</f>
        <v>198.98009999999999</v>
      </c>
    </row>
    <row r="887" spans="2:18">
      <c r="B887" s="202">
        <v>140</v>
      </c>
      <c r="C887" s="297">
        <v>11240.47</v>
      </c>
      <c r="D887" s="292">
        <v>3.2601064814814812E-2</v>
      </c>
      <c r="E887" s="202">
        <v>140</v>
      </c>
      <c r="F887" s="202">
        <v>140</v>
      </c>
      <c r="G887" s="202">
        <v>-4000</v>
      </c>
      <c r="H887" s="202">
        <v>-4000</v>
      </c>
      <c r="I887" s="202">
        <v>-4000</v>
      </c>
      <c r="J887" s="202">
        <v>-4000</v>
      </c>
      <c r="K887" s="146">
        <v>135.65</v>
      </c>
      <c r="L887" s="146">
        <v>142.69999999999999</v>
      </c>
      <c r="M887" s="146">
        <v>156.80000000000001</v>
      </c>
      <c r="N887" s="146">
        <v>163.85</v>
      </c>
      <c r="O887" s="146">
        <v>177.95</v>
      </c>
      <c r="P887" s="292">
        <v>1.3860723379629633E-3</v>
      </c>
      <c r="Q887" s="202">
        <f>IF($P$5=1,DataSheet!G886,"")</f>
        <v>19</v>
      </c>
      <c r="R887" s="290">
        <f>IF($P$5=1,DataSheet!E886,"")</f>
        <v>203.7835</v>
      </c>
    </row>
    <row r="888" spans="2:18">
      <c r="B888" s="202">
        <v>140</v>
      </c>
      <c r="C888" s="297">
        <v>11253.84</v>
      </c>
      <c r="D888" s="292">
        <v>3.2638229166666664E-2</v>
      </c>
      <c r="E888" s="202">
        <v>140</v>
      </c>
      <c r="F888" s="202">
        <v>140</v>
      </c>
      <c r="G888" s="202">
        <v>-4000</v>
      </c>
      <c r="H888" s="202">
        <v>-4000</v>
      </c>
      <c r="I888" s="202">
        <v>-4000</v>
      </c>
      <c r="J888" s="202">
        <v>-4000</v>
      </c>
      <c r="K888" s="146">
        <v>135.65</v>
      </c>
      <c r="L888" s="146">
        <v>142.69999999999999</v>
      </c>
      <c r="M888" s="146">
        <v>156.80000000000001</v>
      </c>
      <c r="N888" s="146">
        <v>163.85</v>
      </c>
      <c r="O888" s="146">
        <v>177.95</v>
      </c>
      <c r="P888" s="292">
        <v>1.3940891203703704E-3</v>
      </c>
      <c r="Q888" s="202">
        <f>IF($P$5=1,DataSheet!G887,"")</f>
        <v>19</v>
      </c>
      <c r="R888" s="290">
        <f>IF($P$5=1,DataSheet!E887,"")</f>
        <v>200.28800000000001</v>
      </c>
    </row>
    <row r="889" spans="2:18">
      <c r="B889" s="202">
        <v>140</v>
      </c>
      <c r="C889" s="297">
        <v>11266.75</v>
      </c>
      <c r="D889" s="292">
        <v>3.2674120370370367E-2</v>
      </c>
      <c r="E889" s="202">
        <v>140</v>
      </c>
      <c r="F889" s="202">
        <v>140</v>
      </c>
      <c r="G889" s="202">
        <v>-4000</v>
      </c>
      <c r="H889" s="202">
        <v>-4000</v>
      </c>
      <c r="I889" s="202">
        <v>-4000</v>
      </c>
      <c r="J889" s="202">
        <v>-4000</v>
      </c>
      <c r="K889" s="146">
        <v>135.65</v>
      </c>
      <c r="L889" s="146">
        <v>142.69999999999999</v>
      </c>
      <c r="M889" s="146">
        <v>156.80000000000001</v>
      </c>
      <c r="N889" s="146">
        <v>163.85</v>
      </c>
      <c r="O889" s="146">
        <v>177.95</v>
      </c>
      <c r="P889" s="292">
        <v>1.3889513888888886E-3</v>
      </c>
      <c r="Q889" s="202">
        <f>IF($P$5=1,DataSheet!G888,"")</f>
        <v>19</v>
      </c>
      <c r="R889" s="290">
        <f>IF($P$5=1,DataSheet!E888,"")</f>
        <v>202.5189</v>
      </c>
    </row>
    <row r="890" spans="2:18">
      <c r="B890" s="202">
        <v>140</v>
      </c>
      <c r="C890" s="297">
        <v>11279.97</v>
      </c>
      <c r="D890" s="292">
        <v>3.2710949074074076E-2</v>
      </c>
      <c r="E890" s="202">
        <v>140</v>
      </c>
      <c r="F890" s="202">
        <v>140</v>
      </c>
      <c r="G890" s="202">
        <v>-4000</v>
      </c>
      <c r="H890" s="202">
        <v>-4000</v>
      </c>
      <c r="I890" s="202">
        <v>-4000</v>
      </c>
      <c r="J890" s="202">
        <v>-4000</v>
      </c>
      <c r="K890" s="146">
        <v>135.65</v>
      </c>
      <c r="L890" s="146">
        <v>142.69999999999999</v>
      </c>
      <c r="M890" s="146">
        <v>156.80000000000001</v>
      </c>
      <c r="N890" s="146">
        <v>163.85</v>
      </c>
      <c r="O890" s="146">
        <v>177.95</v>
      </c>
      <c r="P890" s="292">
        <v>1.3931533564814815E-3</v>
      </c>
      <c r="Q890" s="202">
        <f>IF($P$5=1,DataSheet!G889,"")</f>
        <v>19</v>
      </c>
      <c r="R890" s="290">
        <f>IF($P$5=1,DataSheet!E889,"")</f>
        <v>200.69210000000001</v>
      </c>
    </row>
    <row r="891" spans="2:18">
      <c r="B891" s="202">
        <v>140</v>
      </c>
      <c r="C891" s="297">
        <v>11292.79</v>
      </c>
      <c r="D891" s="292">
        <v>3.2746990740740743E-2</v>
      </c>
      <c r="E891" s="202">
        <v>140</v>
      </c>
      <c r="F891" s="202">
        <v>140</v>
      </c>
      <c r="G891" s="202">
        <v>-4000</v>
      </c>
      <c r="H891" s="202">
        <v>-4000</v>
      </c>
      <c r="I891" s="202">
        <v>-4000</v>
      </c>
      <c r="J891" s="202">
        <v>-4000</v>
      </c>
      <c r="K891" s="146">
        <v>135.65</v>
      </c>
      <c r="L891" s="146">
        <v>142.69999999999999</v>
      </c>
      <c r="M891" s="146">
        <v>156.80000000000001</v>
      </c>
      <c r="N891" s="146">
        <v>163.85</v>
      </c>
      <c r="O891" s="146">
        <v>177.95</v>
      </c>
      <c r="P891" s="292">
        <v>1.3995364583333331E-3</v>
      </c>
      <c r="Q891" s="202">
        <f>IF($P$5=1,DataSheet!G890,"")</f>
        <v>19</v>
      </c>
      <c r="R891" s="290">
        <f>IF($P$5=1,DataSheet!E890,"")</f>
        <v>197.95840000000001</v>
      </c>
    </row>
    <row r="892" spans="2:18">
      <c r="B892" s="202">
        <v>140</v>
      </c>
      <c r="C892" s="297">
        <v>11306.39</v>
      </c>
      <c r="D892" s="292">
        <v>3.2785127314814817E-2</v>
      </c>
      <c r="E892" s="202">
        <v>140</v>
      </c>
      <c r="F892" s="202">
        <v>140</v>
      </c>
      <c r="G892" s="202">
        <v>-4000</v>
      </c>
      <c r="H892" s="202">
        <v>-4000</v>
      </c>
      <c r="I892" s="202">
        <v>-4000</v>
      </c>
      <c r="J892" s="202">
        <v>-4000</v>
      </c>
      <c r="K892" s="146">
        <v>135.65</v>
      </c>
      <c r="L892" s="146">
        <v>142.69999999999999</v>
      </c>
      <c r="M892" s="146">
        <v>156.80000000000001</v>
      </c>
      <c r="N892" s="146">
        <v>163.85</v>
      </c>
      <c r="O892" s="146">
        <v>177.95</v>
      </c>
      <c r="P892" s="292">
        <v>1.4074340277777781E-3</v>
      </c>
      <c r="Q892" s="202">
        <f>IF($P$5=1,DataSheet!G891,"")</f>
        <v>19</v>
      </c>
      <c r="R892" s="290">
        <f>IF($P$5=1,DataSheet!E891,"")</f>
        <v>194.6447</v>
      </c>
    </row>
    <row r="893" spans="2:18">
      <c r="B893" s="202">
        <v>140</v>
      </c>
      <c r="C893" s="297">
        <v>11319.53</v>
      </c>
      <c r="D893" s="292">
        <v>3.2822222222222225E-2</v>
      </c>
      <c r="E893" s="202">
        <v>140</v>
      </c>
      <c r="F893" s="202">
        <v>140</v>
      </c>
      <c r="G893" s="202">
        <v>-4000</v>
      </c>
      <c r="H893" s="202">
        <v>-4000</v>
      </c>
      <c r="I893" s="202">
        <v>-4000</v>
      </c>
      <c r="J893" s="202">
        <v>-4000</v>
      </c>
      <c r="K893" s="146">
        <v>135.65</v>
      </c>
      <c r="L893" s="146">
        <v>142.69999999999999</v>
      </c>
      <c r="M893" s="146">
        <v>156.80000000000001</v>
      </c>
      <c r="N893" s="146">
        <v>163.85</v>
      </c>
      <c r="O893" s="146">
        <v>177.95</v>
      </c>
      <c r="P893" s="292">
        <v>1.4062494212962963E-3</v>
      </c>
      <c r="Q893" s="202">
        <f>IF($P$5=1,DataSheet!G892,"")</f>
        <v>18</v>
      </c>
      <c r="R893" s="290">
        <f>IF($P$5=1,DataSheet!E892,"")</f>
        <v>195.1371</v>
      </c>
    </row>
    <row r="894" spans="2:18">
      <c r="B894" s="202">
        <v>140</v>
      </c>
      <c r="C894" s="297">
        <v>11333.29</v>
      </c>
      <c r="D894" s="292">
        <v>3.2860254629629632E-2</v>
      </c>
      <c r="E894" s="202">
        <v>140</v>
      </c>
      <c r="F894" s="202">
        <v>140</v>
      </c>
      <c r="G894" s="202">
        <v>-4000</v>
      </c>
      <c r="H894" s="202">
        <v>-4000</v>
      </c>
      <c r="I894" s="202">
        <v>-4000</v>
      </c>
      <c r="J894" s="202">
        <v>-4000</v>
      </c>
      <c r="K894" s="146">
        <v>135.65</v>
      </c>
      <c r="L894" s="146">
        <v>142.69999999999999</v>
      </c>
      <c r="M894" s="146">
        <v>156.80000000000001</v>
      </c>
      <c r="N894" s="146">
        <v>163.85</v>
      </c>
      <c r="O894" s="146">
        <v>177.95</v>
      </c>
      <c r="P894" s="292">
        <v>1.3865515046296297E-3</v>
      </c>
      <c r="Q894" s="202">
        <f>IF($P$5=1,DataSheet!G893,"")</f>
        <v>19</v>
      </c>
      <c r="R894" s="290">
        <f>IF($P$5=1,DataSheet!E893,"")</f>
        <v>203.57230000000001</v>
      </c>
    </row>
    <row r="895" spans="2:18">
      <c r="B895" s="202">
        <v>140</v>
      </c>
      <c r="C895" s="297">
        <v>11346.58</v>
      </c>
      <c r="D895" s="292">
        <v>3.289740740740741E-2</v>
      </c>
      <c r="E895" s="202">
        <v>140</v>
      </c>
      <c r="F895" s="202">
        <v>140</v>
      </c>
      <c r="G895" s="202">
        <v>-4000</v>
      </c>
      <c r="H895" s="202">
        <v>-4000</v>
      </c>
      <c r="I895" s="202">
        <v>-4000</v>
      </c>
      <c r="J895" s="202">
        <v>-4000</v>
      </c>
      <c r="K895" s="146">
        <v>135.65</v>
      </c>
      <c r="L895" s="146">
        <v>142.69999999999999</v>
      </c>
      <c r="M895" s="146">
        <v>156.80000000000001</v>
      </c>
      <c r="N895" s="146">
        <v>163.85</v>
      </c>
      <c r="O895" s="146">
        <v>177.95</v>
      </c>
      <c r="P895" s="292">
        <v>1.3971614583333332E-3</v>
      </c>
      <c r="Q895" s="202">
        <f>IF($P$5=1,DataSheet!G894,"")</f>
        <v>19</v>
      </c>
      <c r="R895" s="290">
        <f>IF($P$5=1,DataSheet!E894,"")</f>
        <v>198.96969999999999</v>
      </c>
    </row>
    <row r="896" spans="2:18">
      <c r="B896" s="202">
        <v>140</v>
      </c>
      <c r="C896" s="297">
        <v>11359.41</v>
      </c>
      <c r="D896" s="292">
        <v>3.2933333333333335E-2</v>
      </c>
      <c r="E896" s="202">
        <v>140</v>
      </c>
      <c r="F896" s="202">
        <v>140</v>
      </c>
      <c r="G896" s="202">
        <v>-4000</v>
      </c>
      <c r="H896" s="202">
        <v>-4000</v>
      </c>
      <c r="I896" s="202">
        <v>-4000</v>
      </c>
      <c r="J896" s="202">
        <v>-4000</v>
      </c>
      <c r="K896" s="146">
        <v>135.65</v>
      </c>
      <c r="L896" s="146">
        <v>142.69999999999999</v>
      </c>
      <c r="M896" s="146">
        <v>156.80000000000001</v>
      </c>
      <c r="N896" s="146">
        <v>163.85</v>
      </c>
      <c r="O896" s="146">
        <v>177.95</v>
      </c>
      <c r="P896" s="292">
        <v>1.3951973379629631E-3</v>
      </c>
      <c r="Q896" s="202">
        <f>IF($P$5=1,DataSheet!G895,"")</f>
        <v>19</v>
      </c>
      <c r="R896" s="290">
        <f>IF($P$5=1,DataSheet!E895,"")</f>
        <v>199.81110000000001</v>
      </c>
    </row>
    <row r="897" spans="2:18">
      <c r="B897" s="202">
        <v>141</v>
      </c>
      <c r="C897" s="297">
        <v>11372.68</v>
      </c>
      <c r="D897" s="292">
        <v>3.2970266203703705E-2</v>
      </c>
      <c r="E897" s="202">
        <v>141</v>
      </c>
      <c r="F897" s="202">
        <v>141</v>
      </c>
      <c r="G897" s="202">
        <v>-4000</v>
      </c>
      <c r="H897" s="202">
        <v>-4000</v>
      </c>
      <c r="I897" s="202">
        <v>-4000</v>
      </c>
      <c r="J897" s="202">
        <v>-4000</v>
      </c>
      <c r="K897" s="146">
        <v>135.65</v>
      </c>
      <c r="L897" s="146">
        <v>142.69999999999999</v>
      </c>
      <c r="M897" s="146">
        <v>156.80000000000001</v>
      </c>
      <c r="N897" s="146">
        <v>163.85</v>
      </c>
      <c r="O897" s="146">
        <v>177.95</v>
      </c>
      <c r="P897" s="292">
        <v>1.3905526620370369E-3</v>
      </c>
      <c r="Q897" s="202">
        <f>IF($P$5=1,DataSheet!G896,"")</f>
        <v>19</v>
      </c>
      <c r="R897" s="290">
        <f>IF($P$5=1,DataSheet!E896,"")</f>
        <v>201.8201</v>
      </c>
    </row>
    <row r="898" spans="2:18">
      <c r="B898" s="202">
        <v>141</v>
      </c>
      <c r="C898" s="297">
        <v>11386.42</v>
      </c>
      <c r="D898" s="292">
        <v>3.3008472222222224E-2</v>
      </c>
      <c r="E898" s="202">
        <v>141</v>
      </c>
      <c r="F898" s="202">
        <v>141</v>
      </c>
      <c r="G898" s="202">
        <v>-4000</v>
      </c>
      <c r="H898" s="202">
        <v>-4000</v>
      </c>
      <c r="I898" s="202">
        <v>-4000</v>
      </c>
      <c r="J898" s="202">
        <v>-4000</v>
      </c>
      <c r="K898" s="146">
        <v>135.65</v>
      </c>
      <c r="L898" s="146">
        <v>142.69999999999999</v>
      </c>
      <c r="M898" s="146">
        <v>156.80000000000001</v>
      </c>
      <c r="N898" s="146">
        <v>163.85</v>
      </c>
      <c r="O898" s="146">
        <v>177.95</v>
      </c>
      <c r="P898" s="292">
        <v>1.3952685185185186E-3</v>
      </c>
      <c r="Q898" s="202">
        <f>IF($P$5=1,DataSheet!G897,"")</f>
        <v>19</v>
      </c>
      <c r="R898" s="290">
        <f>IF($P$5=1,DataSheet!E897,"")</f>
        <v>199.78059999999999</v>
      </c>
    </row>
    <row r="899" spans="2:18">
      <c r="B899" s="202">
        <v>141</v>
      </c>
      <c r="C899" s="297">
        <v>11399.33</v>
      </c>
      <c r="D899" s="292">
        <v>3.3044432870370372E-2</v>
      </c>
      <c r="E899" s="202">
        <v>141</v>
      </c>
      <c r="F899" s="202">
        <v>141</v>
      </c>
      <c r="G899" s="202">
        <v>-4000</v>
      </c>
      <c r="H899" s="202">
        <v>-4000</v>
      </c>
      <c r="I899" s="202">
        <v>-4000</v>
      </c>
      <c r="J899" s="202">
        <v>-4000</v>
      </c>
      <c r="K899" s="146">
        <v>135.65</v>
      </c>
      <c r="L899" s="146">
        <v>142.69999999999999</v>
      </c>
      <c r="M899" s="146">
        <v>156.80000000000001</v>
      </c>
      <c r="N899" s="146">
        <v>163.85</v>
      </c>
      <c r="O899" s="146">
        <v>177.95</v>
      </c>
      <c r="P899" s="292">
        <v>1.3878194444444443E-3</v>
      </c>
      <c r="Q899" s="202">
        <f>IF($P$5=1,DataSheet!G898,"")</f>
        <v>19</v>
      </c>
      <c r="R899" s="290">
        <f>IF($P$5=1,DataSheet!E898,"")</f>
        <v>203.01490000000001</v>
      </c>
    </row>
    <row r="900" spans="2:18">
      <c r="B900" s="202">
        <v>141</v>
      </c>
      <c r="C900" s="297">
        <v>11413.16</v>
      </c>
      <c r="D900" s="292">
        <v>3.3082569444444446E-2</v>
      </c>
      <c r="E900" s="202">
        <v>141</v>
      </c>
      <c r="F900" s="202">
        <v>141</v>
      </c>
      <c r="G900" s="202">
        <v>-4000</v>
      </c>
      <c r="H900" s="202">
        <v>-4000</v>
      </c>
      <c r="I900" s="202">
        <v>-4000</v>
      </c>
      <c r="J900" s="202">
        <v>-4000</v>
      </c>
      <c r="K900" s="146">
        <v>135.65</v>
      </c>
      <c r="L900" s="146">
        <v>142.69999999999999</v>
      </c>
      <c r="M900" s="146">
        <v>156.80000000000001</v>
      </c>
      <c r="N900" s="146">
        <v>163.85</v>
      </c>
      <c r="O900" s="146">
        <v>177.95</v>
      </c>
      <c r="P900" s="292">
        <v>1.3837523148148149E-3</v>
      </c>
      <c r="Q900" s="202">
        <f>IF($P$5=1,DataSheet!G899,"")</f>
        <v>19</v>
      </c>
      <c r="R900" s="290">
        <f>IF($P$5=1,DataSheet!E899,"")</f>
        <v>204.81030000000001</v>
      </c>
    </row>
    <row r="901" spans="2:18">
      <c r="B901" s="202">
        <v>141</v>
      </c>
      <c r="C901" s="297">
        <v>11426.06</v>
      </c>
      <c r="D901" s="292">
        <v>3.3118530092592594E-2</v>
      </c>
      <c r="E901" s="202">
        <v>141</v>
      </c>
      <c r="F901" s="202">
        <v>141</v>
      </c>
      <c r="G901" s="202">
        <v>-4000</v>
      </c>
      <c r="H901" s="202">
        <v>-4000</v>
      </c>
      <c r="I901" s="202">
        <v>-4000</v>
      </c>
      <c r="J901" s="202">
        <v>-4000</v>
      </c>
      <c r="K901" s="146">
        <v>135.65</v>
      </c>
      <c r="L901" s="146">
        <v>142.69999999999999</v>
      </c>
      <c r="M901" s="146">
        <v>156.80000000000001</v>
      </c>
      <c r="N901" s="146">
        <v>163.85</v>
      </c>
      <c r="O901" s="146">
        <v>177.95</v>
      </c>
      <c r="P901" s="292">
        <v>1.3910243055555557E-3</v>
      </c>
      <c r="Q901" s="202">
        <f>IF($P$5=1,DataSheet!G900,"")</f>
        <v>19</v>
      </c>
      <c r="R901" s="290">
        <f>IF($P$5=1,DataSheet!E900,"")</f>
        <v>201.61490000000001</v>
      </c>
    </row>
    <row r="902" spans="2:18">
      <c r="B902" s="202">
        <v>141</v>
      </c>
      <c r="C902" s="297">
        <v>11439.34</v>
      </c>
      <c r="D902" s="292">
        <v>3.3155497685185185E-2</v>
      </c>
      <c r="E902" s="202">
        <v>141</v>
      </c>
      <c r="F902" s="202">
        <v>141</v>
      </c>
      <c r="G902" s="202">
        <v>-4000</v>
      </c>
      <c r="H902" s="202">
        <v>-4000</v>
      </c>
      <c r="I902" s="202">
        <v>-4000</v>
      </c>
      <c r="J902" s="202">
        <v>-4000</v>
      </c>
      <c r="K902" s="146">
        <v>135.65</v>
      </c>
      <c r="L902" s="146">
        <v>142.69999999999999</v>
      </c>
      <c r="M902" s="146">
        <v>156.80000000000001</v>
      </c>
      <c r="N902" s="146">
        <v>163.85</v>
      </c>
      <c r="O902" s="146">
        <v>177.95</v>
      </c>
      <c r="P902" s="292">
        <v>1.3900572916666666E-3</v>
      </c>
      <c r="Q902" s="202">
        <f>IF($P$5=1,DataSheet!G901,"")</f>
        <v>19</v>
      </c>
      <c r="R902" s="290">
        <f>IF($P$5=1,DataSheet!E901,"")</f>
        <v>202.036</v>
      </c>
    </row>
    <row r="903" spans="2:18">
      <c r="B903" s="202">
        <v>141</v>
      </c>
      <c r="C903" s="297">
        <v>11453.02</v>
      </c>
      <c r="D903" s="292">
        <v>3.3193657407407408E-2</v>
      </c>
      <c r="E903" s="202">
        <v>141</v>
      </c>
      <c r="F903" s="202">
        <v>141</v>
      </c>
      <c r="G903" s="202">
        <v>-4000</v>
      </c>
      <c r="H903" s="202">
        <v>-4000</v>
      </c>
      <c r="I903" s="202">
        <v>-4000</v>
      </c>
      <c r="J903" s="202">
        <v>-4000</v>
      </c>
      <c r="K903" s="146">
        <v>135.65</v>
      </c>
      <c r="L903" s="146">
        <v>142.69999999999999</v>
      </c>
      <c r="M903" s="146">
        <v>156.80000000000001</v>
      </c>
      <c r="N903" s="146">
        <v>163.85</v>
      </c>
      <c r="O903" s="146">
        <v>177.95</v>
      </c>
      <c r="P903" s="292">
        <v>1.3982216435185185E-3</v>
      </c>
      <c r="Q903" s="202">
        <f>IF($P$5=1,DataSheet!G902,"")</f>
        <v>18</v>
      </c>
      <c r="R903" s="290">
        <f>IF($P$5=1,DataSheet!E902,"")</f>
        <v>198.51750000000001</v>
      </c>
    </row>
    <row r="904" spans="2:18">
      <c r="B904" s="202">
        <v>141</v>
      </c>
      <c r="C904" s="297">
        <v>11466.32</v>
      </c>
      <c r="D904" s="292">
        <v>3.3230694444444445E-2</v>
      </c>
      <c r="E904" s="202">
        <v>141</v>
      </c>
      <c r="F904" s="202">
        <v>141</v>
      </c>
      <c r="G904" s="202">
        <v>-4000</v>
      </c>
      <c r="H904" s="202">
        <v>-4000</v>
      </c>
      <c r="I904" s="202">
        <v>-4000</v>
      </c>
      <c r="J904" s="202">
        <v>-4000</v>
      </c>
      <c r="K904" s="146">
        <v>135.65</v>
      </c>
      <c r="L904" s="146">
        <v>142.69999999999999</v>
      </c>
      <c r="M904" s="146">
        <v>156.80000000000001</v>
      </c>
      <c r="N904" s="146">
        <v>163.85</v>
      </c>
      <c r="O904" s="146">
        <v>177.95</v>
      </c>
      <c r="P904" s="292">
        <v>1.3946342592592593E-3</v>
      </c>
      <c r="Q904" s="202">
        <f>IF($P$5=1,DataSheet!G903,"")</f>
        <v>19</v>
      </c>
      <c r="R904" s="290">
        <f>IF($P$5=1,DataSheet!E903,"")</f>
        <v>200.05330000000001</v>
      </c>
    </row>
    <row r="905" spans="2:18">
      <c r="B905" s="202">
        <v>141</v>
      </c>
      <c r="C905" s="297">
        <v>11479.23</v>
      </c>
      <c r="D905" s="292">
        <v>3.3266562499999999E-2</v>
      </c>
      <c r="E905" s="202">
        <v>141</v>
      </c>
      <c r="F905" s="202">
        <v>141</v>
      </c>
      <c r="G905" s="202">
        <v>-4000</v>
      </c>
      <c r="H905" s="202">
        <v>-4000</v>
      </c>
      <c r="I905" s="202">
        <v>-4000</v>
      </c>
      <c r="J905" s="202">
        <v>-4000</v>
      </c>
      <c r="K905" s="146">
        <v>135.65</v>
      </c>
      <c r="L905" s="146">
        <v>142.69999999999999</v>
      </c>
      <c r="M905" s="146">
        <v>156.80000000000001</v>
      </c>
      <c r="N905" s="146">
        <v>163.85</v>
      </c>
      <c r="O905" s="146">
        <v>177.95</v>
      </c>
      <c r="P905" s="292">
        <v>1.3825399305555555E-3</v>
      </c>
      <c r="Q905" s="202">
        <f>IF($P$5=1,DataSheet!G904,"")</f>
        <v>19</v>
      </c>
      <c r="R905" s="290">
        <f>IF($P$5=1,DataSheet!E904,"")</f>
        <v>205.34950000000001</v>
      </c>
    </row>
    <row r="906" spans="2:18">
      <c r="B906" s="202">
        <v>141</v>
      </c>
      <c r="C906" s="297">
        <v>11492.69</v>
      </c>
      <c r="D906" s="292">
        <v>3.3303692129629629E-2</v>
      </c>
      <c r="E906" s="202">
        <v>141</v>
      </c>
      <c r="F906" s="202">
        <v>141</v>
      </c>
      <c r="G906" s="202">
        <v>-4000</v>
      </c>
      <c r="H906" s="202">
        <v>-4000</v>
      </c>
      <c r="I906" s="202">
        <v>-4000</v>
      </c>
      <c r="J906" s="202">
        <v>-4000</v>
      </c>
      <c r="K906" s="146">
        <v>135.65</v>
      </c>
      <c r="L906" s="146">
        <v>142.69999999999999</v>
      </c>
      <c r="M906" s="146">
        <v>156.80000000000001</v>
      </c>
      <c r="N906" s="146">
        <v>163.85</v>
      </c>
      <c r="O906" s="146">
        <v>177.95</v>
      </c>
      <c r="P906" s="292">
        <v>1.3853616898148147E-3</v>
      </c>
      <c r="Q906" s="202">
        <f>IF($P$5=1,DataSheet!G905,"")</f>
        <v>19</v>
      </c>
      <c r="R906" s="290">
        <f>IF($P$5=1,DataSheet!E905,"")</f>
        <v>204.09729999999999</v>
      </c>
    </row>
    <row r="907" spans="2:18">
      <c r="B907" s="202">
        <v>141</v>
      </c>
      <c r="C907" s="297">
        <v>11505.52</v>
      </c>
      <c r="D907" s="292">
        <v>3.3339456018518517E-2</v>
      </c>
      <c r="E907" s="202">
        <v>141</v>
      </c>
      <c r="F907" s="202">
        <v>141</v>
      </c>
      <c r="G907" s="202">
        <v>-4000</v>
      </c>
      <c r="H907" s="202">
        <v>-4000</v>
      </c>
      <c r="I907" s="202">
        <v>-4000</v>
      </c>
      <c r="J907" s="202">
        <v>-4000</v>
      </c>
      <c r="K907" s="146">
        <v>135.65</v>
      </c>
      <c r="L907" s="146">
        <v>142.69999999999999</v>
      </c>
      <c r="M907" s="146">
        <v>156.80000000000001</v>
      </c>
      <c r="N907" s="146">
        <v>163.85</v>
      </c>
      <c r="O907" s="146">
        <v>177.95</v>
      </c>
      <c r="P907" s="292">
        <v>1.3900138888888888E-3</v>
      </c>
      <c r="Q907" s="202">
        <f>IF($P$5=1,DataSheet!G906,"")</f>
        <v>19</v>
      </c>
      <c r="R907" s="290">
        <f>IF($P$5=1,DataSheet!E906,"")</f>
        <v>202.05500000000001</v>
      </c>
    </row>
    <row r="908" spans="2:18">
      <c r="B908" s="202">
        <v>141</v>
      </c>
      <c r="C908" s="297">
        <v>11518.88</v>
      </c>
      <c r="D908" s="292">
        <v>3.3376458333333338E-2</v>
      </c>
      <c r="E908" s="202">
        <v>141</v>
      </c>
      <c r="F908" s="202">
        <v>141</v>
      </c>
      <c r="G908" s="202">
        <v>-4000</v>
      </c>
      <c r="H908" s="202">
        <v>-4000</v>
      </c>
      <c r="I908" s="202">
        <v>-4000</v>
      </c>
      <c r="J908" s="202">
        <v>-4000</v>
      </c>
      <c r="K908" s="146">
        <v>135.65</v>
      </c>
      <c r="L908" s="146">
        <v>142.69999999999999</v>
      </c>
      <c r="M908" s="146">
        <v>156.80000000000001</v>
      </c>
      <c r="N908" s="146">
        <v>163.85</v>
      </c>
      <c r="O908" s="146">
        <v>177.95</v>
      </c>
      <c r="P908" s="292">
        <v>1.3878564814814812E-3</v>
      </c>
      <c r="Q908" s="202">
        <f>IF($P$5=1,DataSheet!G907,"")</f>
        <v>19</v>
      </c>
      <c r="R908" s="290">
        <f>IF($P$5=1,DataSheet!E907,"")</f>
        <v>202.99860000000001</v>
      </c>
    </row>
    <row r="909" spans="2:18">
      <c r="B909" s="202">
        <v>142</v>
      </c>
      <c r="C909" s="297">
        <v>11531.71</v>
      </c>
      <c r="D909" s="292">
        <v>3.341233796296296E-2</v>
      </c>
      <c r="E909" s="202">
        <v>142</v>
      </c>
      <c r="F909" s="202">
        <v>142</v>
      </c>
      <c r="G909" s="202">
        <v>-4000</v>
      </c>
      <c r="H909" s="202">
        <v>-4000</v>
      </c>
      <c r="I909" s="202">
        <v>-4000</v>
      </c>
      <c r="J909" s="202">
        <v>-4000</v>
      </c>
      <c r="K909" s="146">
        <v>135.65</v>
      </c>
      <c r="L909" s="146">
        <v>142.69999999999999</v>
      </c>
      <c r="M909" s="146">
        <v>156.80000000000001</v>
      </c>
      <c r="N909" s="146">
        <v>163.85</v>
      </c>
      <c r="O909" s="146">
        <v>177.95</v>
      </c>
      <c r="P909" s="292">
        <v>1.3944618055555559E-3</v>
      </c>
      <c r="Q909" s="202">
        <f>IF($P$5=1,DataSheet!G908,"")</f>
        <v>19</v>
      </c>
      <c r="R909" s="290">
        <f>IF($P$5=1,DataSheet!E908,"")</f>
        <v>200.1276</v>
      </c>
    </row>
    <row r="910" spans="2:18">
      <c r="B910" s="202">
        <v>142</v>
      </c>
      <c r="C910" s="297">
        <v>11545</v>
      </c>
      <c r="D910" s="292">
        <v>3.3449398148148145E-2</v>
      </c>
      <c r="E910" s="202">
        <v>142</v>
      </c>
      <c r="F910" s="202">
        <v>142</v>
      </c>
      <c r="G910" s="202">
        <v>-4000</v>
      </c>
      <c r="H910" s="202">
        <v>-4000</v>
      </c>
      <c r="I910" s="202">
        <v>-4000</v>
      </c>
      <c r="J910" s="202">
        <v>-4000</v>
      </c>
      <c r="K910" s="146">
        <v>135.65</v>
      </c>
      <c r="L910" s="146">
        <v>142.69999999999999</v>
      </c>
      <c r="M910" s="146">
        <v>156.80000000000001</v>
      </c>
      <c r="N910" s="146">
        <v>163.85</v>
      </c>
      <c r="O910" s="146">
        <v>177.95</v>
      </c>
      <c r="P910" s="292">
        <v>1.3960370370370374E-3</v>
      </c>
      <c r="Q910" s="202">
        <f>IF($P$5=1,DataSheet!G909,"")</f>
        <v>19</v>
      </c>
      <c r="R910" s="290">
        <f>IF($P$5=1,DataSheet!E909,"")</f>
        <v>199.45089999999999</v>
      </c>
    </row>
    <row r="911" spans="2:18">
      <c r="B911" s="202">
        <v>142</v>
      </c>
      <c r="C911" s="297">
        <v>11558.21</v>
      </c>
      <c r="D911" s="292">
        <v>3.348641203703704E-2</v>
      </c>
      <c r="E911" s="202">
        <v>142</v>
      </c>
      <c r="F911" s="202">
        <v>142</v>
      </c>
      <c r="G911" s="202">
        <v>-4000</v>
      </c>
      <c r="H911" s="202">
        <v>-4000</v>
      </c>
      <c r="I911" s="202">
        <v>-4000</v>
      </c>
      <c r="J911" s="202">
        <v>-4000</v>
      </c>
      <c r="K911" s="146">
        <v>135.65</v>
      </c>
      <c r="L911" s="146">
        <v>142.69999999999999</v>
      </c>
      <c r="M911" s="146">
        <v>156.80000000000001</v>
      </c>
      <c r="N911" s="146">
        <v>163.85</v>
      </c>
      <c r="O911" s="146">
        <v>177.95</v>
      </c>
      <c r="P911" s="292">
        <v>1.3967812500000002E-3</v>
      </c>
      <c r="Q911" s="202">
        <f>IF($P$5=1,DataSheet!G910,"")</f>
        <v>18</v>
      </c>
      <c r="R911" s="290">
        <f>IF($P$5=1,DataSheet!E910,"")</f>
        <v>199.13220000000001</v>
      </c>
    </row>
    <row r="912" spans="2:18">
      <c r="B912" s="202">
        <v>142</v>
      </c>
      <c r="C912" s="297">
        <v>11571.95</v>
      </c>
      <c r="D912" s="292">
        <v>3.3524548611111114E-2</v>
      </c>
      <c r="E912" s="202">
        <v>142</v>
      </c>
      <c r="F912" s="202">
        <v>142</v>
      </c>
      <c r="G912" s="202">
        <v>-4000</v>
      </c>
      <c r="H912" s="202">
        <v>-4000</v>
      </c>
      <c r="I912" s="202">
        <v>-4000</v>
      </c>
      <c r="J912" s="202">
        <v>-4000</v>
      </c>
      <c r="K912" s="146">
        <v>135.65</v>
      </c>
      <c r="L912" s="146">
        <v>142.69999999999999</v>
      </c>
      <c r="M912" s="146">
        <v>156.80000000000001</v>
      </c>
      <c r="N912" s="146">
        <v>163.85</v>
      </c>
      <c r="O912" s="146">
        <v>177.95</v>
      </c>
      <c r="P912" s="292">
        <v>1.3933396990740742E-3</v>
      </c>
      <c r="Q912" s="202">
        <f>IF($P$5=1,DataSheet!G911,"")</f>
        <v>19</v>
      </c>
      <c r="R912" s="290">
        <f>IF($P$5=1,DataSheet!E911,"")</f>
        <v>200.61150000000001</v>
      </c>
    </row>
    <row r="913" spans="2:18">
      <c r="B913" s="202">
        <v>141</v>
      </c>
      <c r="C913" s="297">
        <v>11585.24</v>
      </c>
      <c r="D913" s="292">
        <v>3.3561689814814818E-2</v>
      </c>
      <c r="E913" s="202">
        <v>141</v>
      </c>
      <c r="F913" s="202">
        <v>141</v>
      </c>
      <c r="G913" s="202">
        <v>-4000</v>
      </c>
      <c r="H913" s="202">
        <v>-4000</v>
      </c>
      <c r="I913" s="202">
        <v>-4000</v>
      </c>
      <c r="J913" s="202">
        <v>-4000</v>
      </c>
      <c r="K913" s="146">
        <v>135.65</v>
      </c>
      <c r="L913" s="146">
        <v>142.69999999999999</v>
      </c>
      <c r="M913" s="146">
        <v>156.80000000000001</v>
      </c>
      <c r="N913" s="146">
        <v>163.85</v>
      </c>
      <c r="O913" s="146">
        <v>177.95</v>
      </c>
      <c r="P913" s="292">
        <v>1.3981626157407408E-3</v>
      </c>
      <c r="Q913" s="202">
        <f>IF($P$5=1,DataSheet!G912,"")</f>
        <v>19</v>
      </c>
      <c r="R913" s="290">
        <f>IF($P$5=1,DataSheet!E912,"")</f>
        <v>198.54259999999999</v>
      </c>
    </row>
    <row r="914" spans="2:18">
      <c r="B914" s="202">
        <v>142</v>
      </c>
      <c r="C914" s="297">
        <v>11598.06</v>
      </c>
      <c r="D914" s="292">
        <v>3.3597557870370366E-2</v>
      </c>
      <c r="E914" s="202">
        <v>142</v>
      </c>
      <c r="F914" s="202">
        <v>142</v>
      </c>
      <c r="G914" s="202">
        <v>-4000</v>
      </c>
      <c r="H914" s="202">
        <v>-4000</v>
      </c>
      <c r="I914" s="202">
        <v>-4000</v>
      </c>
      <c r="J914" s="202">
        <v>-4000</v>
      </c>
      <c r="K914" s="146">
        <v>135.65</v>
      </c>
      <c r="L914" s="146">
        <v>142.69999999999999</v>
      </c>
      <c r="M914" s="146">
        <v>156.80000000000001</v>
      </c>
      <c r="N914" s="146">
        <v>163.85</v>
      </c>
      <c r="O914" s="146">
        <v>177.95</v>
      </c>
      <c r="P914" s="292">
        <v>1.3921417824074073E-3</v>
      </c>
      <c r="Q914" s="202">
        <f>IF($P$5=1,DataSheet!G913,"")</f>
        <v>19</v>
      </c>
      <c r="R914" s="290">
        <f>IF($P$5=1,DataSheet!E913,"")</f>
        <v>201.12970000000001</v>
      </c>
    </row>
    <row r="915" spans="2:18">
      <c r="B915" s="202">
        <v>142</v>
      </c>
      <c r="C915" s="297">
        <v>11611.81</v>
      </c>
      <c r="D915" s="292">
        <v>3.3635717592592596E-2</v>
      </c>
      <c r="E915" s="202">
        <v>142</v>
      </c>
      <c r="F915" s="202">
        <v>142</v>
      </c>
      <c r="G915" s="202">
        <v>-4000</v>
      </c>
      <c r="H915" s="202">
        <v>-4000</v>
      </c>
      <c r="I915" s="202">
        <v>-4000</v>
      </c>
      <c r="J915" s="202">
        <v>-4000</v>
      </c>
      <c r="K915" s="146">
        <v>135.65</v>
      </c>
      <c r="L915" s="146">
        <v>142.69999999999999</v>
      </c>
      <c r="M915" s="146">
        <v>156.80000000000001</v>
      </c>
      <c r="N915" s="146">
        <v>163.85</v>
      </c>
      <c r="O915" s="146">
        <v>177.95</v>
      </c>
      <c r="P915" s="292">
        <v>1.3918778935185184E-3</v>
      </c>
      <c r="Q915" s="202">
        <f>IF($P$5=1,DataSheet!G914,"")</f>
        <v>19</v>
      </c>
      <c r="R915" s="290">
        <f>IF($P$5=1,DataSheet!E914,"")</f>
        <v>201.24420000000001</v>
      </c>
    </row>
    <row r="916" spans="2:18">
      <c r="B916" s="202">
        <v>143</v>
      </c>
      <c r="C916" s="297">
        <v>11625.1</v>
      </c>
      <c r="D916" s="292">
        <v>3.3672662037037039E-2</v>
      </c>
      <c r="E916" s="202">
        <v>143</v>
      </c>
      <c r="F916" s="202">
        <v>143</v>
      </c>
      <c r="G916" s="202">
        <v>143</v>
      </c>
      <c r="H916" s="202">
        <v>-4000</v>
      </c>
      <c r="I916" s="202">
        <v>-4000</v>
      </c>
      <c r="J916" s="202">
        <v>-4000</v>
      </c>
      <c r="K916" s="146">
        <v>135.65</v>
      </c>
      <c r="L916" s="146">
        <v>142.69999999999999</v>
      </c>
      <c r="M916" s="146">
        <v>156.80000000000001</v>
      </c>
      <c r="N916" s="146">
        <v>163.85</v>
      </c>
      <c r="O916" s="146">
        <v>177.95</v>
      </c>
      <c r="P916" s="292">
        <v>1.3892037037037035E-3</v>
      </c>
      <c r="Q916" s="202">
        <f>IF($P$5=1,DataSheet!G915,"")</f>
        <v>19</v>
      </c>
      <c r="R916" s="290">
        <f>IF($P$5=1,DataSheet!E915,"")</f>
        <v>202.40860000000001</v>
      </c>
    </row>
    <row r="917" spans="2:18">
      <c r="B917" s="202">
        <v>143</v>
      </c>
      <c r="C917" s="297">
        <v>11638.39</v>
      </c>
      <c r="D917" s="292">
        <v>3.3709837962962959E-2</v>
      </c>
      <c r="E917" s="202">
        <v>143</v>
      </c>
      <c r="F917" s="202">
        <v>143</v>
      </c>
      <c r="G917" s="202">
        <v>143</v>
      </c>
      <c r="H917" s="202">
        <v>-4000</v>
      </c>
      <c r="I917" s="202">
        <v>-4000</v>
      </c>
      <c r="J917" s="202">
        <v>-4000</v>
      </c>
      <c r="K917" s="146">
        <v>135.65</v>
      </c>
      <c r="L917" s="146">
        <v>142.69999999999999</v>
      </c>
      <c r="M917" s="146">
        <v>156.80000000000001</v>
      </c>
      <c r="N917" s="146">
        <v>163.85</v>
      </c>
      <c r="O917" s="146">
        <v>177.95</v>
      </c>
      <c r="P917" s="292">
        <v>1.3942413194444443E-3</v>
      </c>
      <c r="Q917" s="202">
        <f>IF($P$5=1,DataSheet!G916,"")</f>
        <v>18</v>
      </c>
      <c r="R917" s="290">
        <f>IF($P$5=1,DataSheet!E916,"")</f>
        <v>200.2226</v>
      </c>
    </row>
    <row r="918" spans="2:18">
      <c r="B918" s="202">
        <v>143</v>
      </c>
      <c r="C918" s="297">
        <v>11652.07</v>
      </c>
      <c r="D918" s="292">
        <v>3.3748009259259255E-2</v>
      </c>
      <c r="E918" s="202">
        <v>143</v>
      </c>
      <c r="F918" s="202">
        <v>143</v>
      </c>
      <c r="G918" s="202">
        <v>143</v>
      </c>
      <c r="H918" s="202">
        <v>-4000</v>
      </c>
      <c r="I918" s="202">
        <v>-4000</v>
      </c>
      <c r="J918" s="202">
        <v>-4000</v>
      </c>
      <c r="K918" s="146">
        <v>135.65</v>
      </c>
      <c r="L918" s="146">
        <v>142.69999999999999</v>
      </c>
      <c r="M918" s="146">
        <v>156.80000000000001</v>
      </c>
      <c r="N918" s="146">
        <v>163.85</v>
      </c>
      <c r="O918" s="146">
        <v>177.95</v>
      </c>
      <c r="P918" s="292">
        <v>1.4003385416666667E-3</v>
      </c>
      <c r="Q918" s="202">
        <f>IF($P$5=1,DataSheet!G917,"")</f>
        <v>19</v>
      </c>
      <c r="R918" s="290">
        <f>IF($P$5=1,DataSheet!E917,"")</f>
        <v>197.61859999999999</v>
      </c>
    </row>
    <row r="919" spans="2:18">
      <c r="B919" s="202">
        <v>143</v>
      </c>
      <c r="C919" s="297">
        <v>11665.28</v>
      </c>
      <c r="D919" s="292">
        <v>3.3784953703703706E-2</v>
      </c>
      <c r="E919" s="202">
        <v>143</v>
      </c>
      <c r="F919" s="202">
        <v>143</v>
      </c>
      <c r="G919" s="202">
        <v>143</v>
      </c>
      <c r="H919" s="202">
        <v>-4000</v>
      </c>
      <c r="I919" s="202">
        <v>-4000</v>
      </c>
      <c r="J919" s="202">
        <v>-4000</v>
      </c>
      <c r="K919" s="146">
        <v>135.65</v>
      </c>
      <c r="L919" s="146">
        <v>142.69999999999999</v>
      </c>
      <c r="M919" s="146">
        <v>156.80000000000001</v>
      </c>
      <c r="N919" s="146">
        <v>163.85</v>
      </c>
      <c r="O919" s="146">
        <v>177.95</v>
      </c>
      <c r="P919" s="292">
        <v>1.3961128472222224E-3</v>
      </c>
      <c r="Q919" s="202">
        <f>IF($P$5=1,DataSheet!G918,"")</f>
        <v>19</v>
      </c>
      <c r="R919" s="290">
        <f>IF($P$5=1,DataSheet!E918,"")</f>
        <v>199.41849999999999</v>
      </c>
    </row>
    <row r="920" spans="2:18">
      <c r="B920" s="202">
        <v>142</v>
      </c>
      <c r="C920" s="297">
        <v>11678.73</v>
      </c>
      <c r="D920" s="292">
        <v>3.3822083333333336E-2</v>
      </c>
      <c r="E920" s="202">
        <v>142</v>
      </c>
      <c r="F920" s="202">
        <v>142</v>
      </c>
      <c r="G920" s="202">
        <v>-4000</v>
      </c>
      <c r="H920" s="202">
        <v>-4000</v>
      </c>
      <c r="I920" s="202">
        <v>-4000</v>
      </c>
      <c r="J920" s="202">
        <v>-4000</v>
      </c>
      <c r="K920" s="146">
        <v>135.65</v>
      </c>
      <c r="L920" s="146">
        <v>142.69999999999999</v>
      </c>
      <c r="M920" s="146">
        <v>156.80000000000001</v>
      </c>
      <c r="N920" s="146">
        <v>163.85</v>
      </c>
      <c r="O920" s="146">
        <v>177.95</v>
      </c>
      <c r="P920" s="292">
        <v>1.3827100694444444E-3</v>
      </c>
      <c r="Q920" s="202">
        <f>IF($P$5=1,DataSheet!G919,"")</f>
        <v>19</v>
      </c>
      <c r="R920" s="290">
        <f>IF($P$5=1,DataSheet!E919,"")</f>
        <v>205.27369999999999</v>
      </c>
    </row>
    <row r="921" spans="2:18">
      <c r="B921" s="202">
        <v>142</v>
      </c>
      <c r="C921" s="297">
        <v>11692.08</v>
      </c>
      <c r="D921" s="292">
        <v>3.3859074074074076E-2</v>
      </c>
      <c r="E921" s="202">
        <v>142</v>
      </c>
      <c r="F921" s="202">
        <v>142</v>
      </c>
      <c r="G921" s="202">
        <v>-4000</v>
      </c>
      <c r="H921" s="202">
        <v>-4000</v>
      </c>
      <c r="I921" s="202">
        <v>-4000</v>
      </c>
      <c r="J921" s="202">
        <v>-4000</v>
      </c>
      <c r="K921" s="146">
        <v>135.65</v>
      </c>
      <c r="L921" s="146">
        <v>142.69999999999999</v>
      </c>
      <c r="M921" s="146">
        <v>156.80000000000001</v>
      </c>
      <c r="N921" s="146">
        <v>163.85</v>
      </c>
      <c r="O921" s="146">
        <v>177.95</v>
      </c>
      <c r="P921" s="292">
        <v>1.3865364583333332E-3</v>
      </c>
      <c r="Q921" s="202">
        <f>IF($P$5=1,DataSheet!G920,"")</f>
        <v>19</v>
      </c>
      <c r="R921" s="290">
        <f>IF($P$5=1,DataSheet!E920,"")</f>
        <v>203.57900000000001</v>
      </c>
    </row>
    <row r="922" spans="2:18">
      <c r="B922" s="202">
        <v>142</v>
      </c>
      <c r="C922" s="297">
        <v>11705.03</v>
      </c>
      <c r="D922" s="292">
        <v>3.3894930555555557E-2</v>
      </c>
      <c r="E922" s="202">
        <v>142</v>
      </c>
      <c r="F922" s="202">
        <v>142</v>
      </c>
      <c r="G922" s="202">
        <v>-4000</v>
      </c>
      <c r="H922" s="202">
        <v>-4000</v>
      </c>
      <c r="I922" s="202">
        <v>-4000</v>
      </c>
      <c r="J922" s="202">
        <v>-4000</v>
      </c>
      <c r="K922" s="146">
        <v>135.65</v>
      </c>
      <c r="L922" s="146">
        <v>142.69999999999999</v>
      </c>
      <c r="M922" s="146">
        <v>156.80000000000001</v>
      </c>
      <c r="N922" s="146">
        <v>163.85</v>
      </c>
      <c r="O922" s="146">
        <v>177.95</v>
      </c>
      <c r="P922" s="292">
        <v>1.3795624999999999E-3</v>
      </c>
      <c r="Q922" s="202">
        <f>IF($P$5=1,DataSheet!G921,"")</f>
        <v>19</v>
      </c>
      <c r="R922" s="290">
        <f>IF($P$5=1,DataSheet!E921,"")</f>
        <v>206.68199999999999</v>
      </c>
    </row>
    <row r="923" spans="2:18">
      <c r="B923" s="202">
        <v>141</v>
      </c>
      <c r="C923" s="297">
        <v>11718.83</v>
      </c>
      <c r="D923" s="292">
        <v>3.3933159722222224E-2</v>
      </c>
      <c r="E923" s="202">
        <v>141</v>
      </c>
      <c r="F923" s="202">
        <v>141</v>
      </c>
      <c r="G923" s="202">
        <v>-4000</v>
      </c>
      <c r="H923" s="202">
        <v>-4000</v>
      </c>
      <c r="I923" s="202">
        <v>-4000</v>
      </c>
      <c r="J923" s="202">
        <v>-4000</v>
      </c>
      <c r="K923" s="146">
        <v>135.65</v>
      </c>
      <c r="L923" s="146">
        <v>142.69999999999999</v>
      </c>
      <c r="M923" s="146">
        <v>156.80000000000001</v>
      </c>
      <c r="N923" s="146">
        <v>163.85</v>
      </c>
      <c r="O923" s="146">
        <v>177.95</v>
      </c>
      <c r="P923" s="292">
        <v>1.3903032407407408E-3</v>
      </c>
      <c r="Q923" s="202">
        <f>IF($P$5=1,DataSheet!G922,"")</f>
        <v>19</v>
      </c>
      <c r="R923" s="290">
        <f>IF($P$5=1,DataSheet!E922,"")</f>
        <v>201.9289</v>
      </c>
    </row>
    <row r="924" spans="2:18">
      <c r="B924" s="202">
        <v>141</v>
      </c>
      <c r="C924" s="297">
        <v>11732</v>
      </c>
      <c r="D924" s="292">
        <v>3.3970092592592593E-2</v>
      </c>
      <c r="E924" s="202">
        <v>141</v>
      </c>
      <c r="F924" s="202">
        <v>141</v>
      </c>
      <c r="G924" s="202">
        <v>-4000</v>
      </c>
      <c r="H924" s="202">
        <v>-4000</v>
      </c>
      <c r="I924" s="202">
        <v>-4000</v>
      </c>
      <c r="J924" s="202">
        <v>-4000</v>
      </c>
      <c r="K924" s="146">
        <v>135.65</v>
      </c>
      <c r="L924" s="146">
        <v>142.69999999999999</v>
      </c>
      <c r="M924" s="146">
        <v>156.80000000000001</v>
      </c>
      <c r="N924" s="146">
        <v>163.85</v>
      </c>
      <c r="O924" s="146">
        <v>177.95</v>
      </c>
      <c r="P924" s="292">
        <v>1.3976163194444446E-3</v>
      </c>
      <c r="Q924" s="202">
        <f>IF($P$5=1,DataSheet!G923,"")</f>
        <v>19</v>
      </c>
      <c r="R924" s="290">
        <f>IF($P$5=1,DataSheet!E923,"")</f>
        <v>198.7756</v>
      </c>
    </row>
    <row r="925" spans="2:18">
      <c r="B925" s="202">
        <v>141</v>
      </c>
      <c r="C925" s="297">
        <v>11745.25</v>
      </c>
      <c r="D925" s="292">
        <v>3.4007094907407408E-2</v>
      </c>
      <c r="E925" s="202">
        <v>141</v>
      </c>
      <c r="F925" s="202">
        <v>141</v>
      </c>
      <c r="G925" s="202">
        <v>-4000</v>
      </c>
      <c r="H925" s="202">
        <v>-4000</v>
      </c>
      <c r="I925" s="202">
        <v>-4000</v>
      </c>
      <c r="J925" s="202">
        <v>-4000</v>
      </c>
      <c r="K925" s="146">
        <v>135.65</v>
      </c>
      <c r="L925" s="146">
        <v>142.69999999999999</v>
      </c>
      <c r="M925" s="146">
        <v>156.80000000000001</v>
      </c>
      <c r="N925" s="146">
        <v>163.85</v>
      </c>
      <c r="O925" s="146">
        <v>177.95</v>
      </c>
      <c r="P925" s="292">
        <v>1.396755208333333E-3</v>
      </c>
      <c r="Q925" s="202">
        <f>IF($P$5=1,DataSheet!G924,"")</f>
        <v>19</v>
      </c>
      <c r="R925" s="290">
        <f>IF($P$5=1,DataSheet!E924,"")</f>
        <v>199.14340000000001</v>
      </c>
    </row>
    <row r="926" spans="2:18">
      <c r="B926" s="202">
        <v>141</v>
      </c>
      <c r="C926" s="297">
        <v>11758.57</v>
      </c>
      <c r="D926" s="292">
        <v>3.4044212962962957E-2</v>
      </c>
      <c r="E926" s="202">
        <v>141</v>
      </c>
      <c r="F926" s="202">
        <v>141</v>
      </c>
      <c r="G926" s="202">
        <v>-4000</v>
      </c>
      <c r="H926" s="202">
        <v>-4000</v>
      </c>
      <c r="I926" s="202">
        <v>-4000</v>
      </c>
      <c r="J926" s="202">
        <v>-4000</v>
      </c>
      <c r="K926" s="146">
        <v>135.65</v>
      </c>
      <c r="L926" s="146">
        <v>142.69999999999999</v>
      </c>
      <c r="M926" s="146">
        <v>156.80000000000001</v>
      </c>
      <c r="N926" s="146">
        <v>163.85</v>
      </c>
      <c r="O926" s="146">
        <v>177.95</v>
      </c>
      <c r="P926" s="292">
        <v>1.395523726851852E-3</v>
      </c>
      <c r="Q926" s="202">
        <f>IF($P$5=1,DataSheet!G925,"")</f>
        <v>19</v>
      </c>
      <c r="R926" s="290">
        <f>IF($P$5=1,DataSheet!E925,"")</f>
        <v>199.67099999999999</v>
      </c>
    </row>
    <row r="927" spans="2:18">
      <c r="B927" s="202">
        <v>141</v>
      </c>
      <c r="C927" s="297">
        <v>11771.83</v>
      </c>
      <c r="D927" s="292">
        <v>3.4081377314814816E-2</v>
      </c>
      <c r="E927" s="202">
        <v>141</v>
      </c>
      <c r="F927" s="202">
        <v>141</v>
      </c>
      <c r="G927" s="202">
        <v>-4000</v>
      </c>
      <c r="H927" s="202">
        <v>-4000</v>
      </c>
      <c r="I927" s="202">
        <v>-4000</v>
      </c>
      <c r="J927" s="202">
        <v>-4000</v>
      </c>
      <c r="K927" s="146">
        <v>135.65</v>
      </c>
      <c r="L927" s="146">
        <v>142.69999999999999</v>
      </c>
      <c r="M927" s="146">
        <v>156.80000000000001</v>
      </c>
      <c r="N927" s="146">
        <v>163.85</v>
      </c>
      <c r="O927" s="146">
        <v>177.95</v>
      </c>
      <c r="P927" s="292">
        <v>1.3975619212962963E-3</v>
      </c>
      <c r="Q927" s="202">
        <f>IF($P$5=1,DataSheet!G926,"")</f>
        <v>18</v>
      </c>
      <c r="R927" s="290">
        <f>IF($P$5=1,DataSheet!E926,"")</f>
        <v>198.7987</v>
      </c>
    </row>
    <row r="928" spans="2:18">
      <c r="B928" s="202">
        <v>141</v>
      </c>
      <c r="C928" s="297">
        <v>11784.72</v>
      </c>
      <c r="D928" s="292">
        <v>3.4117037037037036E-2</v>
      </c>
      <c r="E928" s="202">
        <v>141</v>
      </c>
      <c r="F928" s="202">
        <v>141</v>
      </c>
      <c r="G928" s="202">
        <v>-4000</v>
      </c>
      <c r="H928" s="202">
        <v>-4000</v>
      </c>
      <c r="I928" s="202">
        <v>-4000</v>
      </c>
      <c r="J928" s="202">
        <v>-4000</v>
      </c>
      <c r="K928" s="146">
        <v>135.65</v>
      </c>
      <c r="L928" s="146">
        <v>142.69999999999999</v>
      </c>
      <c r="M928" s="146">
        <v>156.80000000000001</v>
      </c>
      <c r="N928" s="146">
        <v>163.85</v>
      </c>
      <c r="O928" s="146">
        <v>177.95</v>
      </c>
      <c r="P928" s="292">
        <v>1.383658564814815E-3</v>
      </c>
      <c r="Q928" s="202">
        <f>IF($P$5=1,DataSheet!G927,"")</f>
        <v>19</v>
      </c>
      <c r="R928" s="290">
        <f>IF($P$5=1,DataSheet!E927,"")</f>
        <v>204.8518</v>
      </c>
    </row>
    <row r="929" spans="2:18">
      <c r="B929" s="202">
        <v>141</v>
      </c>
      <c r="C929" s="297">
        <v>11798.15</v>
      </c>
      <c r="D929" s="292">
        <v>3.4154201388888888E-2</v>
      </c>
      <c r="E929" s="202">
        <v>141</v>
      </c>
      <c r="F929" s="202">
        <v>141</v>
      </c>
      <c r="G929" s="202">
        <v>-4000</v>
      </c>
      <c r="H929" s="202">
        <v>-4000</v>
      </c>
      <c r="I929" s="202">
        <v>-4000</v>
      </c>
      <c r="J929" s="202">
        <v>-4000</v>
      </c>
      <c r="K929" s="146">
        <v>135.65</v>
      </c>
      <c r="L929" s="146">
        <v>142.69999999999999</v>
      </c>
      <c r="M929" s="146">
        <v>156.80000000000001</v>
      </c>
      <c r="N929" s="146">
        <v>163.85</v>
      </c>
      <c r="O929" s="146">
        <v>177.95</v>
      </c>
      <c r="P929" s="292">
        <v>1.3876226851851853E-3</v>
      </c>
      <c r="Q929" s="202">
        <f>IF($P$5=1,DataSheet!G928,"")</f>
        <v>19</v>
      </c>
      <c r="R929" s="290">
        <f>IF($P$5=1,DataSheet!E928,"")</f>
        <v>203.10130000000001</v>
      </c>
    </row>
    <row r="930" spans="2:18">
      <c r="B930" s="202">
        <v>141</v>
      </c>
      <c r="C930" s="297">
        <v>11810.72</v>
      </c>
      <c r="D930" s="292">
        <v>3.4188969907407406E-2</v>
      </c>
      <c r="E930" s="202">
        <v>141</v>
      </c>
      <c r="F930" s="202">
        <v>141</v>
      </c>
      <c r="G930" s="202">
        <v>-4000</v>
      </c>
      <c r="H930" s="202">
        <v>-4000</v>
      </c>
      <c r="I930" s="202">
        <v>-4000</v>
      </c>
      <c r="J930" s="202">
        <v>-4000</v>
      </c>
      <c r="K930" s="146">
        <v>135.65</v>
      </c>
      <c r="L930" s="146">
        <v>142.69999999999999</v>
      </c>
      <c r="M930" s="146">
        <v>156.80000000000001</v>
      </c>
      <c r="N930" s="146">
        <v>163.85</v>
      </c>
      <c r="O930" s="146">
        <v>177.95</v>
      </c>
      <c r="P930" s="292">
        <v>1.3811070601851851E-3</v>
      </c>
      <c r="Q930" s="202">
        <f>IF($P$5=1,DataSheet!G929,"")</f>
        <v>20</v>
      </c>
      <c r="R930" s="290">
        <f>IF($P$5=1,DataSheet!E929,"")</f>
        <v>205.98949999999999</v>
      </c>
    </row>
    <row r="931" spans="2:18">
      <c r="B931" s="202">
        <v>141</v>
      </c>
      <c r="C931" s="297">
        <v>11824.06</v>
      </c>
      <c r="D931" s="292">
        <v>3.4225949074074079E-2</v>
      </c>
      <c r="E931" s="202">
        <v>141</v>
      </c>
      <c r="F931" s="202">
        <v>141</v>
      </c>
      <c r="G931" s="202">
        <v>-4000</v>
      </c>
      <c r="H931" s="202">
        <v>-4000</v>
      </c>
      <c r="I931" s="202">
        <v>-4000</v>
      </c>
      <c r="J931" s="202">
        <v>-4000</v>
      </c>
      <c r="K931" s="146">
        <v>135.65</v>
      </c>
      <c r="L931" s="146">
        <v>142.69999999999999</v>
      </c>
      <c r="M931" s="146">
        <v>156.80000000000001</v>
      </c>
      <c r="N931" s="146">
        <v>163.85</v>
      </c>
      <c r="O931" s="146">
        <v>177.95</v>
      </c>
      <c r="P931" s="292">
        <v>1.3861932870370371E-3</v>
      </c>
      <c r="Q931" s="202">
        <f>IF($P$5=1,DataSheet!G930,"")</f>
        <v>19</v>
      </c>
      <c r="R931" s="290">
        <f>IF($P$5=1,DataSheet!E930,"")</f>
        <v>203.7302</v>
      </c>
    </row>
    <row r="932" spans="2:18">
      <c r="B932" s="202">
        <v>141</v>
      </c>
      <c r="C932" s="297">
        <v>11837.32</v>
      </c>
      <c r="D932" s="292">
        <v>3.4263032407407405E-2</v>
      </c>
      <c r="E932" s="202">
        <v>141</v>
      </c>
      <c r="F932" s="202">
        <v>141</v>
      </c>
      <c r="G932" s="202">
        <v>-4000</v>
      </c>
      <c r="H932" s="202">
        <v>-4000</v>
      </c>
      <c r="I932" s="202">
        <v>-4000</v>
      </c>
      <c r="J932" s="202">
        <v>-4000</v>
      </c>
      <c r="K932" s="146">
        <v>135.65</v>
      </c>
      <c r="L932" s="146">
        <v>142.69999999999999</v>
      </c>
      <c r="M932" s="146">
        <v>156.80000000000001</v>
      </c>
      <c r="N932" s="146">
        <v>163.85</v>
      </c>
      <c r="O932" s="146">
        <v>177.95</v>
      </c>
      <c r="P932" s="292">
        <v>1.3974201388888888E-3</v>
      </c>
      <c r="Q932" s="202">
        <f>IF($P$5=1,DataSheet!G931,"")</f>
        <v>19</v>
      </c>
      <c r="R932" s="290">
        <f>IF($P$5=1,DataSheet!E931,"")</f>
        <v>198.85919999999999</v>
      </c>
    </row>
    <row r="933" spans="2:18">
      <c r="B933" s="202">
        <v>141</v>
      </c>
      <c r="C933" s="297">
        <v>11850.43</v>
      </c>
      <c r="D933" s="292">
        <v>3.4299976851851856E-2</v>
      </c>
      <c r="E933" s="202">
        <v>141</v>
      </c>
      <c r="F933" s="202">
        <v>141</v>
      </c>
      <c r="G933" s="202">
        <v>-4000</v>
      </c>
      <c r="H933" s="202">
        <v>-4000</v>
      </c>
      <c r="I933" s="202">
        <v>-4000</v>
      </c>
      <c r="J933" s="202">
        <v>-4000</v>
      </c>
      <c r="K933" s="146">
        <v>135.65</v>
      </c>
      <c r="L933" s="146">
        <v>142.69999999999999</v>
      </c>
      <c r="M933" s="146">
        <v>156.80000000000001</v>
      </c>
      <c r="N933" s="146">
        <v>163.85</v>
      </c>
      <c r="O933" s="146">
        <v>177.95</v>
      </c>
      <c r="P933" s="292">
        <v>1.4071521990740741E-3</v>
      </c>
      <c r="Q933" s="202">
        <f>IF($P$5=1,DataSheet!G932,"")</f>
        <v>19</v>
      </c>
      <c r="R933" s="290">
        <f>IF($P$5=1,DataSheet!E932,"")</f>
        <v>194.76169999999999</v>
      </c>
    </row>
    <row r="934" spans="2:18">
      <c r="B934" s="202">
        <v>141</v>
      </c>
      <c r="C934" s="297">
        <v>11864.08</v>
      </c>
      <c r="D934" s="292">
        <v>3.4338148148148152E-2</v>
      </c>
      <c r="E934" s="202">
        <v>141</v>
      </c>
      <c r="F934" s="202">
        <v>141</v>
      </c>
      <c r="G934" s="202">
        <v>-4000</v>
      </c>
      <c r="H934" s="202">
        <v>-4000</v>
      </c>
      <c r="I934" s="202">
        <v>-4000</v>
      </c>
      <c r="J934" s="202">
        <v>-4000</v>
      </c>
      <c r="K934" s="146">
        <v>135.65</v>
      </c>
      <c r="L934" s="146">
        <v>142.69999999999999</v>
      </c>
      <c r="M934" s="146">
        <v>156.80000000000001</v>
      </c>
      <c r="N934" s="146">
        <v>163.85</v>
      </c>
      <c r="O934" s="146">
        <v>177.95</v>
      </c>
      <c r="P934" s="292">
        <v>1.4028709490740742E-3</v>
      </c>
      <c r="Q934" s="202">
        <f>IF($P$5=1,DataSheet!G933,"")</f>
        <v>19</v>
      </c>
      <c r="R934" s="290">
        <f>IF($P$5=1,DataSheet!E933,"")</f>
        <v>196.55019999999999</v>
      </c>
    </row>
    <row r="935" spans="2:18">
      <c r="B935" s="202">
        <v>141</v>
      </c>
      <c r="C935" s="297">
        <v>11877.43</v>
      </c>
      <c r="D935" s="292">
        <v>3.4375196759259256E-2</v>
      </c>
      <c r="E935" s="202">
        <v>141</v>
      </c>
      <c r="F935" s="202">
        <v>141</v>
      </c>
      <c r="G935" s="202">
        <v>-4000</v>
      </c>
      <c r="H935" s="202">
        <v>-4000</v>
      </c>
      <c r="I935" s="202">
        <v>-4000</v>
      </c>
      <c r="J935" s="202">
        <v>-4000</v>
      </c>
      <c r="K935" s="146">
        <v>135.65</v>
      </c>
      <c r="L935" s="146">
        <v>142.69999999999999</v>
      </c>
      <c r="M935" s="146">
        <v>156.80000000000001</v>
      </c>
      <c r="N935" s="146">
        <v>163.85</v>
      </c>
      <c r="O935" s="146">
        <v>177.95</v>
      </c>
      <c r="P935" s="292">
        <v>1.3867361111111112E-3</v>
      </c>
      <c r="Q935" s="202">
        <f>IF($P$5=1,DataSheet!G934,"")</f>
        <v>19</v>
      </c>
      <c r="R935" s="290">
        <f>IF($P$5=1,DataSheet!E934,"")</f>
        <v>203.49100000000001</v>
      </c>
    </row>
    <row r="936" spans="2:18">
      <c r="B936" s="202">
        <v>142</v>
      </c>
      <c r="C936" s="297">
        <v>11890.68</v>
      </c>
      <c r="D936" s="292">
        <v>3.4412152777777781E-2</v>
      </c>
      <c r="E936" s="202">
        <v>142</v>
      </c>
      <c r="F936" s="202">
        <v>142</v>
      </c>
      <c r="G936" s="202">
        <v>-4000</v>
      </c>
      <c r="H936" s="202">
        <v>-4000</v>
      </c>
      <c r="I936" s="202">
        <v>-4000</v>
      </c>
      <c r="J936" s="202">
        <v>-4000</v>
      </c>
      <c r="K936" s="146">
        <v>135.65</v>
      </c>
      <c r="L936" s="146">
        <v>142.69999999999999</v>
      </c>
      <c r="M936" s="146">
        <v>156.80000000000001</v>
      </c>
      <c r="N936" s="146">
        <v>163.85</v>
      </c>
      <c r="O936" s="146">
        <v>177.95</v>
      </c>
      <c r="P936" s="292">
        <v>1.3905671296296296E-3</v>
      </c>
      <c r="Q936" s="202">
        <f>IF($P$5=1,DataSheet!G935,"")</f>
        <v>19</v>
      </c>
      <c r="R936" s="290">
        <f>IF($P$5=1,DataSheet!E935,"")</f>
        <v>201.81389999999999</v>
      </c>
    </row>
    <row r="937" spans="2:18">
      <c r="B937" s="202">
        <v>142</v>
      </c>
      <c r="C937" s="297">
        <v>11904</v>
      </c>
      <c r="D937" s="292">
        <v>3.4449363425925923E-2</v>
      </c>
      <c r="E937" s="202">
        <v>142</v>
      </c>
      <c r="F937" s="202">
        <v>142</v>
      </c>
      <c r="G937" s="202">
        <v>-4000</v>
      </c>
      <c r="H937" s="202">
        <v>-4000</v>
      </c>
      <c r="I937" s="202">
        <v>-4000</v>
      </c>
      <c r="J937" s="202">
        <v>-4000</v>
      </c>
      <c r="K937" s="146">
        <v>135.65</v>
      </c>
      <c r="L937" s="146">
        <v>142.69999999999999</v>
      </c>
      <c r="M937" s="146">
        <v>156.80000000000001</v>
      </c>
      <c r="N937" s="146">
        <v>163.85</v>
      </c>
      <c r="O937" s="146">
        <v>177.95</v>
      </c>
      <c r="P937" s="292">
        <v>1.3954010416666665E-3</v>
      </c>
      <c r="Q937" s="202">
        <f>IF($P$5=1,DataSheet!G936,"")</f>
        <v>19</v>
      </c>
      <c r="R937" s="290">
        <f>IF($P$5=1,DataSheet!E936,"")</f>
        <v>199.72370000000001</v>
      </c>
    </row>
    <row r="938" spans="2:18">
      <c r="B938" s="202">
        <v>142</v>
      </c>
      <c r="C938" s="297">
        <v>11917.71</v>
      </c>
      <c r="D938" s="292">
        <v>3.448739583333333E-2</v>
      </c>
      <c r="E938" s="202">
        <v>142</v>
      </c>
      <c r="F938" s="202">
        <v>142</v>
      </c>
      <c r="G938" s="202">
        <v>-4000</v>
      </c>
      <c r="H938" s="202">
        <v>-4000</v>
      </c>
      <c r="I938" s="202">
        <v>-4000</v>
      </c>
      <c r="J938" s="202">
        <v>-4000</v>
      </c>
      <c r="K938" s="146">
        <v>135.65</v>
      </c>
      <c r="L938" s="146">
        <v>142.69999999999999</v>
      </c>
      <c r="M938" s="146">
        <v>156.80000000000001</v>
      </c>
      <c r="N938" s="146">
        <v>163.85</v>
      </c>
      <c r="O938" s="146">
        <v>177.95</v>
      </c>
      <c r="P938" s="292">
        <v>1.3933119212962964E-3</v>
      </c>
      <c r="Q938" s="202">
        <f>IF($P$5=1,DataSheet!G937,"")</f>
        <v>19</v>
      </c>
      <c r="R938" s="290">
        <f>IF($P$5=1,DataSheet!E937,"")</f>
        <v>200.6234</v>
      </c>
    </row>
    <row r="939" spans="2:18">
      <c r="B939" s="202">
        <v>142</v>
      </c>
      <c r="C939" s="297">
        <v>11931.04</v>
      </c>
      <c r="D939" s="292">
        <v>3.4524537037037041E-2</v>
      </c>
      <c r="E939" s="202">
        <v>142</v>
      </c>
      <c r="F939" s="202">
        <v>142</v>
      </c>
      <c r="G939" s="202">
        <v>-4000</v>
      </c>
      <c r="H939" s="202">
        <v>-4000</v>
      </c>
      <c r="I939" s="202">
        <v>-4000</v>
      </c>
      <c r="J939" s="202">
        <v>-4000</v>
      </c>
      <c r="K939" s="146">
        <v>135.65</v>
      </c>
      <c r="L939" s="146">
        <v>142.69999999999999</v>
      </c>
      <c r="M939" s="146">
        <v>156.80000000000001</v>
      </c>
      <c r="N939" s="146">
        <v>163.85</v>
      </c>
      <c r="O939" s="146">
        <v>177.95</v>
      </c>
      <c r="P939" s="292">
        <v>1.392171875E-3</v>
      </c>
      <c r="Q939" s="202">
        <f>IF($P$5=1,DataSheet!G938,"")</f>
        <v>19</v>
      </c>
      <c r="R939" s="290">
        <f>IF($P$5=1,DataSheet!E938,"")</f>
        <v>201.11680000000001</v>
      </c>
    </row>
    <row r="940" spans="2:18">
      <c r="B940" s="202">
        <v>143</v>
      </c>
      <c r="C940" s="297">
        <v>11944.23</v>
      </c>
      <c r="D940" s="292">
        <v>3.4561562499999997E-2</v>
      </c>
      <c r="E940" s="202">
        <v>143</v>
      </c>
      <c r="F940" s="202">
        <v>143</v>
      </c>
      <c r="G940" s="202">
        <v>143</v>
      </c>
      <c r="H940" s="202">
        <v>-4000</v>
      </c>
      <c r="I940" s="202">
        <v>-4000</v>
      </c>
      <c r="J940" s="202">
        <v>-4000</v>
      </c>
      <c r="K940" s="146">
        <v>135.65</v>
      </c>
      <c r="L940" s="146">
        <v>142.69999999999999</v>
      </c>
      <c r="M940" s="146">
        <v>156.80000000000001</v>
      </c>
      <c r="N940" s="146">
        <v>163.85</v>
      </c>
      <c r="O940" s="146">
        <v>177.95</v>
      </c>
      <c r="P940" s="292">
        <v>1.3979670138888891E-3</v>
      </c>
      <c r="Q940" s="202">
        <f>IF($P$5=1,DataSheet!G939,"")</f>
        <v>18</v>
      </c>
      <c r="R940" s="290">
        <f>IF($P$5=1,DataSheet!E939,"")</f>
        <v>198.62610000000001</v>
      </c>
    </row>
    <row r="941" spans="2:18">
      <c r="B941" s="202">
        <v>142</v>
      </c>
      <c r="C941" s="297">
        <v>11957.59</v>
      </c>
      <c r="D941" s="292">
        <v>3.459864583333333E-2</v>
      </c>
      <c r="E941" s="202">
        <v>142</v>
      </c>
      <c r="F941" s="202">
        <v>142</v>
      </c>
      <c r="G941" s="202">
        <v>-4000</v>
      </c>
      <c r="H941" s="202">
        <v>-4000</v>
      </c>
      <c r="I941" s="202">
        <v>-4000</v>
      </c>
      <c r="J941" s="202">
        <v>-4000</v>
      </c>
      <c r="K941" s="146">
        <v>135.65</v>
      </c>
      <c r="L941" s="146">
        <v>142.69999999999999</v>
      </c>
      <c r="M941" s="146">
        <v>156.80000000000001</v>
      </c>
      <c r="N941" s="146">
        <v>163.85</v>
      </c>
      <c r="O941" s="146">
        <v>177.95</v>
      </c>
      <c r="P941" s="292">
        <v>1.3896776620370371E-3</v>
      </c>
      <c r="Q941" s="202">
        <f>IF($P$5=1,DataSheet!G940,"")</f>
        <v>19</v>
      </c>
      <c r="R941" s="290">
        <f>IF($P$5=1,DataSheet!E940,"")</f>
        <v>202.20169999999999</v>
      </c>
    </row>
    <row r="942" spans="2:18">
      <c r="B942" s="202">
        <v>142</v>
      </c>
      <c r="C942" s="297">
        <v>11971.32</v>
      </c>
      <c r="D942" s="292">
        <v>3.4636643518518521E-2</v>
      </c>
      <c r="E942" s="202">
        <v>142</v>
      </c>
      <c r="F942" s="202">
        <v>142</v>
      </c>
      <c r="G942" s="202">
        <v>-4000</v>
      </c>
      <c r="H942" s="202">
        <v>-4000</v>
      </c>
      <c r="I942" s="202">
        <v>-4000</v>
      </c>
      <c r="J942" s="202">
        <v>-4000</v>
      </c>
      <c r="K942" s="146">
        <v>135.65</v>
      </c>
      <c r="L942" s="146">
        <v>142.69999999999999</v>
      </c>
      <c r="M942" s="146">
        <v>156.80000000000001</v>
      </c>
      <c r="N942" s="146">
        <v>163.85</v>
      </c>
      <c r="O942" s="146">
        <v>177.95</v>
      </c>
      <c r="P942" s="292">
        <v>1.3856255787037038E-3</v>
      </c>
      <c r="Q942" s="202">
        <f>IF($P$5=1,DataSheet!G941,"")</f>
        <v>18</v>
      </c>
      <c r="R942" s="290">
        <f>IF($P$5=1,DataSheet!E941,"")</f>
        <v>203.98060000000001</v>
      </c>
    </row>
    <row r="943" spans="2:18">
      <c r="B943" s="202">
        <v>142</v>
      </c>
      <c r="C943" s="297">
        <v>11984.59</v>
      </c>
      <c r="D943" s="292">
        <v>3.46737037037037E-2</v>
      </c>
      <c r="E943" s="202">
        <v>142</v>
      </c>
      <c r="F943" s="202">
        <v>142</v>
      </c>
      <c r="G943" s="202">
        <v>-4000</v>
      </c>
      <c r="H943" s="202">
        <v>-4000</v>
      </c>
      <c r="I943" s="202">
        <v>-4000</v>
      </c>
      <c r="J943" s="202">
        <v>-4000</v>
      </c>
      <c r="K943" s="146">
        <v>135.65</v>
      </c>
      <c r="L943" s="146">
        <v>142.69999999999999</v>
      </c>
      <c r="M943" s="146">
        <v>156.80000000000001</v>
      </c>
      <c r="N943" s="146">
        <v>163.85</v>
      </c>
      <c r="O943" s="146">
        <v>177.95</v>
      </c>
      <c r="P943" s="292">
        <v>1.3940468749999999E-3</v>
      </c>
      <c r="Q943" s="202">
        <f>IF($P$5=1,DataSheet!G942,"")</f>
        <v>19</v>
      </c>
      <c r="R943" s="290">
        <f>IF($P$5=1,DataSheet!E942,"")</f>
        <v>200.30619999999999</v>
      </c>
    </row>
    <row r="944" spans="2:18">
      <c r="B944" s="202">
        <v>143</v>
      </c>
      <c r="C944" s="297">
        <v>11997.94</v>
      </c>
      <c r="D944" s="292">
        <v>3.4710752314814818E-2</v>
      </c>
      <c r="E944" s="202">
        <v>143</v>
      </c>
      <c r="F944" s="202">
        <v>143</v>
      </c>
      <c r="G944" s="202">
        <v>143</v>
      </c>
      <c r="H944" s="202">
        <v>-4000</v>
      </c>
      <c r="I944" s="202">
        <v>-4000</v>
      </c>
      <c r="J944" s="202">
        <v>-4000</v>
      </c>
      <c r="K944" s="146">
        <v>135.65</v>
      </c>
      <c r="L944" s="146">
        <v>142.69999999999999</v>
      </c>
      <c r="M944" s="146">
        <v>156.80000000000001</v>
      </c>
      <c r="N944" s="146">
        <v>163.85</v>
      </c>
      <c r="O944" s="146">
        <v>177.95</v>
      </c>
      <c r="P944" s="292">
        <v>1.3901724537037036E-3</v>
      </c>
      <c r="Q944" s="202">
        <f>IF($P$5=1,DataSheet!G943,"")</f>
        <v>19</v>
      </c>
      <c r="R944" s="290">
        <f>IF($P$5=1,DataSheet!E943,"")</f>
        <v>201.98570000000001</v>
      </c>
    </row>
    <row r="945" spans="2:18">
      <c r="B945" s="202">
        <v>143</v>
      </c>
      <c r="C945" s="297">
        <v>12011.22</v>
      </c>
      <c r="D945" s="292">
        <v>3.4747835648148151E-2</v>
      </c>
      <c r="E945" s="202">
        <v>143</v>
      </c>
      <c r="F945" s="202">
        <v>143</v>
      </c>
      <c r="G945" s="202">
        <v>143</v>
      </c>
      <c r="H945" s="202">
        <v>-4000</v>
      </c>
      <c r="I945" s="202">
        <v>-4000</v>
      </c>
      <c r="J945" s="202">
        <v>-4000</v>
      </c>
      <c r="K945" s="146">
        <v>135.65</v>
      </c>
      <c r="L945" s="146">
        <v>142.69999999999999</v>
      </c>
      <c r="M945" s="146">
        <v>156.80000000000001</v>
      </c>
      <c r="N945" s="146">
        <v>163.85</v>
      </c>
      <c r="O945" s="146">
        <v>177.95</v>
      </c>
      <c r="P945" s="292">
        <v>1.3944560185185186E-3</v>
      </c>
      <c r="Q945" s="202">
        <f>IF($P$5=1,DataSheet!G944,"")</f>
        <v>19</v>
      </c>
      <c r="R945" s="290">
        <f>IF($P$5=1,DataSheet!E944,"")</f>
        <v>200.1302</v>
      </c>
    </row>
    <row r="946" spans="2:18">
      <c r="B946" s="202">
        <v>143</v>
      </c>
      <c r="C946" s="297">
        <v>12024.89</v>
      </c>
      <c r="D946" s="292">
        <v>3.4786018518518522E-2</v>
      </c>
      <c r="E946" s="202">
        <v>143</v>
      </c>
      <c r="F946" s="202">
        <v>143</v>
      </c>
      <c r="G946" s="202">
        <v>143</v>
      </c>
      <c r="H946" s="202">
        <v>-4000</v>
      </c>
      <c r="I946" s="202">
        <v>-4000</v>
      </c>
      <c r="J946" s="202">
        <v>-4000</v>
      </c>
      <c r="K946" s="146">
        <v>135.65</v>
      </c>
      <c r="L946" s="146">
        <v>142.69999999999999</v>
      </c>
      <c r="M946" s="146">
        <v>156.80000000000001</v>
      </c>
      <c r="N946" s="146">
        <v>163.85</v>
      </c>
      <c r="O946" s="146">
        <v>177.95</v>
      </c>
      <c r="P946" s="292">
        <v>1.3998113425925929E-3</v>
      </c>
      <c r="Q946" s="202">
        <f>IF($P$5=1,DataSheet!G945,"")</f>
        <v>18</v>
      </c>
      <c r="R946" s="290">
        <f>IF($P$5=1,DataSheet!E945,"")</f>
        <v>197.84190000000001</v>
      </c>
    </row>
    <row r="947" spans="2:18">
      <c r="B947" s="202">
        <v>143</v>
      </c>
      <c r="C947" s="297">
        <v>12038.08</v>
      </c>
      <c r="D947" s="292">
        <v>3.4822997685185188E-2</v>
      </c>
      <c r="E947" s="202">
        <v>143</v>
      </c>
      <c r="F947" s="202">
        <v>143</v>
      </c>
      <c r="G947" s="202">
        <v>143</v>
      </c>
      <c r="H947" s="202">
        <v>-4000</v>
      </c>
      <c r="I947" s="202">
        <v>-4000</v>
      </c>
      <c r="J947" s="202">
        <v>-4000</v>
      </c>
      <c r="K947" s="146">
        <v>135.65</v>
      </c>
      <c r="L947" s="146">
        <v>142.69999999999999</v>
      </c>
      <c r="M947" s="146">
        <v>156.80000000000001</v>
      </c>
      <c r="N947" s="146">
        <v>163.85</v>
      </c>
      <c r="O947" s="146">
        <v>177.95</v>
      </c>
      <c r="P947" s="292">
        <v>1.3959739583333335E-3</v>
      </c>
      <c r="Q947" s="202">
        <f>IF($P$5=1,DataSheet!G946,"")</f>
        <v>18</v>
      </c>
      <c r="R947" s="290">
        <f>IF($P$5=1,DataSheet!E946,"")</f>
        <v>199.47800000000001</v>
      </c>
    </row>
    <row r="948" spans="2:18">
      <c r="B948" s="202">
        <v>143</v>
      </c>
      <c r="C948" s="297">
        <v>12051.43</v>
      </c>
      <c r="D948" s="292">
        <v>3.4860081018518521E-2</v>
      </c>
      <c r="E948" s="202">
        <v>143</v>
      </c>
      <c r="F948" s="202">
        <v>143</v>
      </c>
      <c r="G948" s="202">
        <v>143</v>
      </c>
      <c r="H948" s="202">
        <v>-4000</v>
      </c>
      <c r="I948" s="202">
        <v>-4000</v>
      </c>
      <c r="J948" s="202">
        <v>-4000</v>
      </c>
      <c r="K948" s="146">
        <v>135.65</v>
      </c>
      <c r="L948" s="146">
        <v>142.69999999999999</v>
      </c>
      <c r="M948" s="146">
        <v>156.80000000000001</v>
      </c>
      <c r="N948" s="146">
        <v>163.85</v>
      </c>
      <c r="O948" s="146">
        <v>177.95</v>
      </c>
      <c r="P948" s="292">
        <v>1.3893287037037036E-3</v>
      </c>
      <c r="Q948" s="202">
        <f>IF($P$5=1,DataSheet!G947,"")</f>
        <v>19</v>
      </c>
      <c r="R948" s="290">
        <f>IF($P$5=1,DataSheet!E947,"")</f>
        <v>202.35400000000001</v>
      </c>
    </row>
    <row r="949" spans="2:18">
      <c r="B949" s="202">
        <v>143</v>
      </c>
      <c r="C949" s="297">
        <v>12064.77</v>
      </c>
      <c r="D949" s="292">
        <v>3.4897037037037039E-2</v>
      </c>
      <c r="E949" s="202">
        <v>143</v>
      </c>
      <c r="F949" s="202">
        <v>143</v>
      </c>
      <c r="G949" s="202">
        <v>143</v>
      </c>
      <c r="H949" s="202">
        <v>-4000</v>
      </c>
      <c r="I949" s="202">
        <v>-4000</v>
      </c>
      <c r="J949" s="202">
        <v>-4000</v>
      </c>
      <c r="K949" s="146">
        <v>135.65</v>
      </c>
      <c r="L949" s="146">
        <v>142.69999999999999</v>
      </c>
      <c r="M949" s="146">
        <v>156.80000000000001</v>
      </c>
      <c r="N949" s="146">
        <v>163.85</v>
      </c>
      <c r="O949" s="146">
        <v>177.95</v>
      </c>
      <c r="P949" s="292">
        <v>1.3880856481481481E-3</v>
      </c>
      <c r="Q949" s="202">
        <f>IF($P$5=1,DataSheet!G948,"")</f>
        <v>19</v>
      </c>
      <c r="R949" s="290">
        <f>IF($P$5=1,DataSheet!E948,"")</f>
        <v>202.8981</v>
      </c>
    </row>
    <row r="950" spans="2:18">
      <c r="B950" s="202">
        <v>143</v>
      </c>
      <c r="C950" s="297">
        <v>12078.12</v>
      </c>
      <c r="D950" s="292">
        <v>3.4934120370370365E-2</v>
      </c>
      <c r="E950" s="202">
        <v>143</v>
      </c>
      <c r="F950" s="202">
        <v>143</v>
      </c>
      <c r="G950" s="202">
        <v>143</v>
      </c>
      <c r="H950" s="202">
        <v>-4000</v>
      </c>
      <c r="I950" s="202">
        <v>-4000</v>
      </c>
      <c r="J950" s="202">
        <v>-4000</v>
      </c>
      <c r="K950" s="146">
        <v>135.65</v>
      </c>
      <c r="L950" s="146">
        <v>142.69999999999999</v>
      </c>
      <c r="M950" s="146">
        <v>156.80000000000001</v>
      </c>
      <c r="N950" s="146">
        <v>163.85</v>
      </c>
      <c r="O950" s="146">
        <v>177.95</v>
      </c>
      <c r="P950" s="292">
        <v>1.3876631944444446E-3</v>
      </c>
      <c r="Q950" s="202">
        <f>IF($P$5=1,DataSheet!G949,"")</f>
        <v>19</v>
      </c>
      <c r="R950" s="290">
        <f>IF($P$5=1,DataSheet!E949,"")</f>
        <v>203.08340000000001</v>
      </c>
    </row>
    <row r="951" spans="2:18">
      <c r="B951" s="202">
        <v>143</v>
      </c>
      <c r="C951" s="297">
        <v>12091.56</v>
      </c>
      <c r="D951" s="292">
        <v>3.4971261574074076E-2</v>
      </c>
      <c r="E951" s="202">
        <v>143</v>
      </c>
      <c r="F951" s="202">
        <v>143</v>
      </c>
      <c r="G951" s="202">
        <v>143</v>
      </c>
      <c r="H951" s="202">
        <v>-4000</v>
      </c>
      <c r="I951" s="202">
        <v>-4000</v>
      </c>
      <c r="J951" s="202">
        <v>-4000</v>
      </c>
      <c r="K951" s="146">
        <v>135.65</v>
      </c>
      <c r="L951" s="146">
        <v>142.69999999999999</v>
      </c>
      <c r="M951" s="146">
        <v>156.80000000000001</v>
      </c>
      <c r="N951" s="146">
        <v>163.85</v>
      </c>
      <c r="O951" s="146">
        <v>177.95</v>
      </c>
      <c r="P951" s="292">
        <v>1.3849340277777777E-3</v>
      </c>
      <c r="Q951" s="202">
        <f>IF($P$5=1,DataSheet!G950,"")</f>
        <v>19</v>
      </c>
      <c r="R951" s="290">
        <f>IF($P$5=1,DataSheet!E950,"")</f>
        <v>204.28649999999999</v>
      </c>
    </row>
    <row r="952" spans="2:18">
      <c r="B952" s="202">
        <v>144</v>
      </c>
      <c r="C952" s="297">
        <v>12104.98</v>
      </c>
      <c r="D952" s="292">
        <v>3.5008298611111106E-2</v>
      </c>
      <c r="E952" s="202">
        <v>144</v>
      </c>
      <c r="F952" s="202">
        <v>144</v>
      </c>
      <c r="G952" s="202">
        <v>144</v>
      </c>
      <c r="H952" s="202">
        <v>-4000</v>
      </c>
      <c r="I952" s="202">
        <v>-4000</v>
      </c>
      <c r="J952" s="202">
        <v>-4000</v>
      </c>
      <c r="K952" s="146">
        <v>135.65</v>
      </c>
      <c r="L952" s="146">
        <v>142.69999999999999</v>
      </c>
      <c r="M952" s="146">
        <v>156.80000000000001</v>
      </c>
      <c r="N952" s="146">
        <v>163.85</v>
      </c>
      <c r="O952" s="146">
        <v>177.95</v>
      </c>
      <c r="P952" s="292">
        <v>1.3802818287037037E-3</v>
      </c>
      <c r="Q952" s="202">
        <f>IF($P$5=1,DataSheet!G951,"")</f>
        <v>19</v>
      </c>
      <c r="R952" s="290">
        <f>IF($P$5=1,DataSheet!E951,"")</f>
        <v>206.35910000000001</v>
      </c>
    </row>
    <row r="953" spans="2:18">
      <c r="B953" s="202">
        <v>144</v>
      </c>
      <c r="C953" s="297">
        <v>12118.33</v>
      </c>
      <c r="D953" s="292">
        <v>3.5045277777777779E-2</v>
      </c>
      <c r="E953" s="202">
        <v>144</v>
      </c>
      <c r="F953" s="202">
        <v>144</v>
      </c>
      <c r="G953" s="202">
        <v>144</v>
      </c>
      <c r="H953" s="202">
        <v>-4000</v>
      </c>
      <c r="I953" s="202">
        <v>-4000</v>
      </c>
      <c r="J953" s="202">
        <v>-4000</v>
      </c>
      <c r="K953" s="146">
        <v>135.65</v>
      </c>
      <c r="L953" s="146">
        <v>142.69999999999999</v>
      </c>
      <c r="M953" s="146">
        <v>156.80000000000001</v>
      </c>
      <c r="N953" s="146">
        <v>163.85</v>
      </c>
      <c r="O953" s="146">
        <v>177.95</v>
      </c>
      <c r="P953" s="292">
        <v>1.3860393518518518E-3</v>
      </c>
      <c r="Q953" s="202">
        <f>IF($P$5=1,DataSheet!G952,"")</f>
        <v>19</v>
      </c>
      <c r="R953" s="290">
        <f>IF($P$5=1,DataSheet!E952,"")</f>
        <v>203.79820000000001</v>
      </c>
    </row>
    <row r="954" spans="2:18">
      <c r="B954" s="202">
        <v>144</v>
      </c>
      <c r="C954" s="297">
        <v>12131.51</v>
      </c>
      <c r="D954" s="292">
        <v>3.5082326388888883E-2</v>
      </c>
      <c r="E954" s="202">
        <v>144</v>
      </c>
      <c r="F954" s="202">
        <v>144</v>
      </c>
      <c r="G954" s="202">
        <v>144</v>
      </c>
      <c r="H954" s="202">
        <v>-4000</v>
      </c>
      <c r="I954" s="202">
        <v>-4000</v>
      </c>
      <c r="J954" s="202">
        <v>-4000</v>
      </c>
      <c r="K954" s="146">
        <v>135.65</v>
      </c>
      <c r="L954" s="146">
        <v>142.69999999999999</v>
      </c>
      <c r="M954" s="146">
        <v>156.80000000000001</v>
      </c>
      <c r="N954" s="146">
        <v>163.85</v>
      </c>
      <c r="O954" s="146">
        <v>177.95</v>
      </c>
      <c r="P954" s="292">
        <v>1.3993304398148148E-3</v>
      </c>
      <c r="Q954" s="202">
        <f>IF($P$5=1,DataSheet!G953,"")</f>
        <v>18</v>
      </c>
      <c r="R954" s="290">
        <f>IF($P$5=1,DataSheet!E953,"")</f>
        <v>198.0461</v>
      </c>
    </row>
    <row r="955" spans="2:18">
      <c r="B955" s="202">
        <v>144</v>
      </c>
      <c r="C955" s="297">
        <v>12144.93</v>
      </c>
      <c r="D955" s="292">
        <v>3.5119340277777779E-2</v>
      </c>
      <c r="E955" s="202">
        <v>144</v>
      </c>
      <c r="F955" s="202">
        <v>144</v>
      </c>
      <c r="G955" s="202">
        <v>144</v>
      </c>
      <c r="H955" s="202">
        <v>-4000</v>
      </c>
      <c r="I955" s="202">
        <v>-4000</v>
      </c>
      <c r="J955" s="202">
        <v>-4000</v>
      </c>
      <c r="K955" s="146">
        <v>135.65</v>
      </c>
      <c r="L955" s="146">
        <v>142.69999999999999</v>
      </c>
      <c r="M955" s="146">
        <v>156.80000000000001</v>
      </c>
      <c r="N955" s="146">
        <v>163.85</v>
      </c>
      <c r="O955" s="146">
        <v>177.95</v>
      </c>
      <c r="P955" s="292">
        <v>1.3820133101851851E-3</v>
      </c>
      <c r="Q955" s="202">
        <f>IF($P$5=1,DataSheet!G954,"")</f>
        <v>19</v>
      </c>
      <c r="R955" s="290">
        <f>IF($P$5=1,DataSheet!E954,"")</f>
        <v>205.58439999999999</v>
      </c>
    </row>
    <row r="956" spans="2:18">
      <c r="B956" s="202">
        <v>144</v>
      </c>
      <c r="C956" s="297">
        <v>12158.2</v>
      </c>
      <c r="D956" s="292">
        <v>3.5156342592592586E-2</v>
      </c>
      <c r="E956" s="202">
        <v>144</v>
      </c>
      <c r="F956" s="202">
        <v>144</v>
      </c>
      <c r="G956" s="202">
        <v>144</v>
      </c>
      <c r="H956" s="202">
        <v>-4000</v>
      </c>
      <c r="I956" s="202">
        <v>-4000</v>
      </c>
      <c r="J956" s="202">
        <v>-4000</v>
      </c>
      <c r="K956" s="146">
        <v>135.65</v>
      </c>
      <c r="L956" s="146">
        <v>142.69999999999999</v>
      </c>
      <c r="M956" s="146">
        <v>156.80000000000001</v>
      </c>
      <c r="N956" s="146">
        <v>163.85</v>
      </c>
      <c r="O956" s="146">
        <v>177.95</v>
      </c>
      <c r="P956" s="292">
        <v>1.3921388888888889E-3</v>
      </c>
      <c r="Q956" s="202">
        <f>IF($P$5=1,DataSheet!G955,"")</f>
        <v>19</v>
      </c>
      <c r="R956" s="290">
        <f>IF($P$5=1,DataSheet!E955,"")</f>
        <v>201.131</v>
      </c>
    </row>
    <row r="957" spans="2:18">
      <c r="B957" s="202">
        <v>144</v>
      </c>
      <c r="C957" s="297">
        <v>12171.49</v>
      </c>
      <c r="D957" s="292">
        <v>3.5193449074074075E-2</v>
      </c>
      <c r="E957" s="202">
        <v>144</v>
      </c>
      <c r="F957" s="202">
        <v>144</v>
      </c>
      <c r="G957" s="202">
        <v>144</v>
      </c>
      <c r="H957" s="202">
        <v>-4000</v>
      </c>
      <c r="I957" s="202">
        <v>-4000</v>
      </c>
      <c r="J957" s="202">
        <v>-4000</v>
      </c>
      <c r="K957" s="146">
        <v>135.65</v>
      </c>
      <c r="L957" s="146">
        <v>142.69999999999999</v>
      </c>
      <c r="M957" s="146">
        <v>156.80000000000001</v>
      </c>
      <c r="N957" s="146">
        <v>163.85</v>
      </c>
      <c r="O957" s="146">
        <v>177.95</v>
      </c>
      <c r="P957" s="292">
        <v>1.3937233796296295E-3</v>
      </c>
      <c r="Q957" s="202">
        <f>IF($P$5=1,DataSheet!G956,"")</f>
        <v>19</v>
      </c>
      <c r="R957" s="290">
        <f>IF($P$5=1,DataSheet!E956,"")</f>
        <v>200.44579999999999</v>
      </c>
    </row>
    <row r="958" spans="2:18">
      <c r="B958" s="202">
        <v>144</v>
      </c>
      <c r="C958" s="297">
        <v>12184.84</v>
      </c>
      <c r="D958" s="292">
        <v>3.5230451388888889E-2</v>
      </c>
      <c r="E958" s="202">
        <v>144</v>
      </c>
      <c r="F958" s="202">
        <v>144</v>
      </c>
      <c r="G958" s="202">
        <v>144</v>
      </c>
      <c r="H958" s="202">
        <v>-4000</v>
      </c>
      <c r="I958" s="202">
        <v>-4000</v>
      </c>
      <c r="J958" s="202">
        <v>-4000</v>
      </c>
      <c r="K958" s="146">
        <v>135.65</v>
      </c>
      <c r="L958" s="146">
        <v>142.69999999999999</v>
      </c>
      <c r="M958" s="146">
        <v>156.80000000000001</v>
      </c>
      <c r="N958" s="146">
        <v>163.85</v>
      </c>
      <c r="O958" s="146">
        <v>177.95</v>
      </c>
      <c r="P958" s="292">
        <v>1.3885729166666666E-3</v>
      </c>
      <c r="Q958" s="202">
        <f>IF($P$5=1,DataSheet!G957,"")</f>
        <v>19</v>
      </c>
      <c r="R958" s="290">
        <f>IF($P$5=1,DataSheet!E957,"")</f>
        <v>202.68450000000001</v>
      </c>
    </row>
    <row r="959" spans="2:18">
      <c r="B959" s="202">
        <v>144</v>
      </c>
      <c r="C959" s="297">
        <v>12198.19</v>
      </c>
      <c r="D959" s="292">
        <v>3.52675E-2</v>
      </c>
      <c r="E959" s="202">
        <v>144</v>
      </c>
      <c r="F959" s="202">
        <v>144</v>
      </c>
      <c r="G959" s="202">
        <v>144</v>
      </c>
      <c r="H959" s="202">
        <v>-4000</v>
      </c>
      <c r="I959" s="202">
        <v>-4000</v>
      </c>
      <c r="J959" s="202">
        <v>-4000</v>
      </c>
      <c r="K959" s="146">
        <v>135.65</v>
      </c>
      <c r="L959" s="146">
        <v>142.69999999999999</v>
      </c>
      <c r="M959" s="146">
        <v>156.80000000000001</v>
      </c>
      <c r="N959" s="146">
        <v>163.85</v>
      </c>
      <c r="O959" s="146">
        <v>177.95</v>
      </c>
      <c r="P959" s="292">
        <v>1.3876979166666666E-3</v>
      </c>
      <c r="Q959" s="202">
        <f>IF($P$5=1,DataSheet!G958,"")</f>
        <v>19</v>
      </c>
      <c r="R959" s="290">
        <f>IF($P$5=1,DataSheet!E958,"")</f>
        <v>203.06819999999999</v>
      </c>
    </row>
    <row r="960" spans="2:18">
      <c r="B960" s="202">
        <v>144</v>
      </c>
      <c r="C960" s="297">
        <v>12211.47</v>
      </c>
      <c r="D960" s="292">
        <v>3.5304525462962963E-2</v>
      </c>
      <c r="E960" s="202">
        <v>144</v>
      </c>
      <c r="F960" s="202">
        <v>144</v>
      </c>
      <c r="G960" s="202">
        <v>144</v>
      </c>
      <c r="H960" s="202">
        <v>-4000</v>
      </c>
      <c r="I960" s="202">
        <v>-4000</v>
      </c>
      <c r="J960" s="202">
        <v>-4000</v>
      </c>
      <c r="K960" s="146">
        <v>135.65</v>
      </c>
      <c r="L960" s="146">
        <v>142.69999999999999</v>
      </c>
      <c r="M960" s="146">
        <v>156.80000000000001</v>
      </c>
      <c r="N960" s="146">
        <v>163.85</v>
      </c>
      <c r="O960" s="146">
        <v>177.95</v>
      </c>
      <c r="P960" s="292">
        <v>1.3926278935185183E-3</v>
      </c>
      <c r="Q960" s="202">
        <f>IF($P$5=1,DataSheet!G959,"")</f>
        <v>19</v>
      </c>
      <c r="R960" s="290">
        <f>IF($P$5=1,DataSheet!E959,"")</f>
        <v>200.91929999999999</v>
      </c>
    </row>
    <row r="961" spans="2:18">
      <c r="B961" s="202">
        <v>145</v>
      </c>
      <c r="C961" s="297">
        <v>12225.2</v>
      </c>
      <c r="D961" s="292">
        <v>3.534275462962963E-2</v>
      </c>
      <c r="E961" s="202">
        <v>145</v>
      </c>
      <c r="F961" s="202">
        <v>145</v>
      </c>
      <c r="G961" s="202">
        <v>145</v>
      </c>
      <c r="H961" s="202">
        <v>-4000</v>
      </c>
      <c r="I961" s="202">
        <v>-4000</v>
      </c>
      <c r="J961" s="202">
        <v>-4000</v>
      </c>
      <c r="K961" s="146">
        <v>135.65</v>
      </c>
      <c r="L961" s="146">
        <v>142.69999999999999</v>
      </c>
      <c r="M961" s="146">
        <v>156.80000000000001</v>
      </c>
      <c r="N961" s="146">
        <v>163.85</v>
      </c>
      <c r="O961" s="146">
        <v>177.95</v>
      </c>
      <c r="P961" s="292">
        <v>1.3947158564814816E-3</v>
      </c>
      <c r="Q961" s="202">
        <f>IF($P$5=1,DataSheet!G960,"")</f>
        <v>18</v>
      </c>
      <c r="R961" s="290">
        <f>IF($P$5=1,DataSheet!E960,"")</f>
        <v>200.0181</v>
      </c>
    </row>
    <row r="962" spans="2:18">
      <c r="B962" s="202">
        <v>144</v>
      </c>
      <c r="C962" s="297">
        <v>12238.47</v>
      </c>
      <c r="D962" s="292">
        <v>3.5379722222222222E-2</v>
      </c>
      <c r="E962" s="202">
        <v>144</v>
      </c>
      <c r="F962" s="202">
        <v>144</v>
      </c>
      <c r="G962" s="202">
        <v>144</v>
      </c>
      <c r="H962" s="202">
        <v>-4000</v>
      </c>
      <c r="I962" s="202">
        <v>-4000</v>
      </c>
      <c r="J962" s="202">
        <v>-4000</v>
      </c>
      <c r="K962" s="146">
        <v>135.65</v>
      </c>
      <c r="L962" s="146">
        <v>142.69999999999999</v>
      </c>
      <c r="M962" s="146">
        <v>156.80000000000001</v>
      </c>
      <c r="N962" s="146">
        <v>163.85</v>
      </c>
      <c r="O962" s="146">
        <v>177.95</v>
      </c>
      <c r="P962" s="292">
        <v>1.3889467592592593E-3</v>
      </c>
      <c r="Q962" s="202">
        <f>IF($P$5=1,DataSheet!G961,"")</f>
        <v>19</v>
      </c>
      <c r="R962" s="290">
        <f>IF($P$5=1,DataSheet!E961,"")</f>
        <v>202.52090000000001</v>
      </c>
    </row>
    <row r="963" spans="2:18">
      <c r="B963" s="202">
        <v>144</v>
      </c>
      <c r="C963" s="297">
        <v>12252.22</v>
      </c>
      <c r="D963" s="292">
        <v>3.5417986111111112E-2</v>
      </c>
      <c r="E963" s="202">
        <v>144</v>
      </c>
      <c r="F963" s="202">
        <v>144</v>
      </c>
      <c r="G963" s="202">
        <v>144</v>
      </c>
      <c r="H963" s="202">
        <v>-4000</v>
      </c>
      <c r="I963" s="202">
        <v>-4000</v>
      </c>
      <c r="J963" s="202">
        <v>-4000</v>
      </c>
      <c r="K963" s="146">
        <v>135.65</v>
      </c>
      <c r="L963" s="146">
        <v>142.69999999999999</v>
      </c>
      <c r="M963" s="146">
        <v>156.80000000000001</v>
      </c>
      <c r="N963" s="146">
        <v>163.85</v>
      </c>
      <c r="O963" s="146">
        <v>177.95</v>
      </c>
      <c r="P963" s="292">
        <v>1.3966238425925925E-3</v>
      </c>
      <c r="Q963" s="202">
        <f>IF($P$5=1,DataSheet!G962,"")</f>
        <v>19</v>
      </c>
      <c r="R963" s="290">
        <f>IF($P$5=1,DataSheet!E962,"")</f>
        <v>199.19970000000001</v>
      </c>
    </row>
    <row r="964" spans="2:18">
      <c r="B964" s="202">
        <v>144</v>
      </c>
      <c r="C964" s="297">
        <v>12265.42</v>
      </c>
      <c r="D964" s="292">
        <v>3.5454826388888888E-2</v>
      </c>
      <c r="E964" s="202">
        <v>144</v>
      </c>
      <c r="F964" s="202">
        <v>144</v>
      </c>
      <c r="G964" s="202">
        <v>144</v>
      </c>
      <c r="H964" s="202">
        <v>-4000</v>
      </c>
      <c r="I964" s="202">
        <v>-4000</v>
      </c>
      <c r="J964" s="202">
        <v>-4000</v>
      </c>
      <c r="K964" s="146">
        <v>135.65</v>
      </c>
      <c r="L964" s="146">
        <v>142.69999999999999</v>
      </c>
      <c r="M964" s="146">
        <v>156.80000000000001</v>
      </c>
      <c r="N964" s="146">
        <v>163.85</v>
      </c>
      <c r="O964" s="146">
        <v>177.95</v>
      </c>
      <c r="P964" s="292">
        <v>1.3940387731481482E-3</v>
      </c>
      <c r="Q964" s="202">
        <f>IF($P$5=1,DataSheet!G963,"")</f>
        <v>19</v>
      </c>
      <c r="R964" s="290">
        <f>IF($P$5=1,DataSheet!E963,"")</f>
        <v>200.3098</v>
      </c>
    </row>
    <row r="965" spans="2:18">
      <c r="B965" s="202">
        <v>144</v>
      </c>
      <c r="C965" s="297">
        <v>12279.15</v>
      </c>
      <c r="D965" s="292">
        <v>3.5493194444444445E-2</v>
      </c>
      <c r="E965" s="202">
        <v>144</v>
      </c>
      <c r="F965" s="202">
        <v>144</v>
      </c>
      <c r="G965" s="202">
        <v>144</v>
      </c>
      <c r="H965" s="202">
        <v>-4000</v>
      </c>
      <c r="I965" s="202">
        <v>-4000</v>
      </c>
      <c r="J965" s="202">
        <v>-4000</v>
      </c>
      <c r="K965" s="146">
        <v>135.65</v>
      </c>
      <c r="L965" s="146">
        <v>142.69999999999999</v>
      </c>
      <c r="M965" s="146">
        <v>156.80000000000001</v>
      </c>
      <c r="N965" s="146">
        <v>163.85</v>
      </c>
      <c r="O965" s="146">
        <v>177.95</v>
      </c>
      <c r="P965" s="292">
        <v>1.4002638888888886E-3</v>
      </c>
      <c r="Q965" s="202">
        <f>IF($P$5=1,DataSheet!G964,"")</f>
        <v>18</v>
      </c>
      <c r="R965" s="290">
        <f>IF($P$5=1,DataSheet!E964,"")</f>
        <v>197.65010000000001</v>
      </c>
    </row>
    <row r="966" spans="2:18">
      <c r="B966" s="202">
        <v>144</v>
      </c>
      <c r="C966" s="297">
        <v>12292.27</v>
      </c>
      <c r="D966" s="292">
        <v>3.5530127314814815E-2</v>
      </c>
      <c r="E966" s="202">
        <v>144</v>
      </c>
      <c r="F966" s="202">
        <v>144</v>
      </c>
      <c r="G966" s="202">
        <v>144</v>
      </c>
      <c r="H966" s="202">
        <v>-4000</v>
      </c>
      <c r="I966" s="202">
        <v>-4000</v>
      </c>
      <c r="J966" s="202">
        <v>-4000</v>
      </c>
      <c r="K966" s="146">
        <v>135.65</v>
      </c>
      <c r="L966" s="146">
        <v>142.69999999999999</v>
      </c>
      <c r="M966" s="146">
        <v>156.80000000000001</v>
      </c>
      <c r="N966" s="146">
        <v>163.85</v>
      </c>
      <c r="O966" s="146">
        <v>177.95</v>
      </c>
      <c r="P966" s="292">
        <v>1.4040781249999997E-3</v>
      </c>
      <c r="Q966" s="202">
        <f>IF($P$5=1,DataSheet!G965,"")</f>
        <v>19</v>
      </c>
      <c r="R966" s="290">
        <f>IF($P$5=1,DataSheet!E965,"")</f>
        <v>196.0438</v>
      </c>
    </row>
    <row r="967" spans="2:18">
      <c r="B967" s="202">
        <v>144</v>
      </c>
      <c r="C967" s="297">
        <v>12305.55</v>
      </c>
      <c r="D967" s="292">
        <v>3.5567164351851852E-2</v>
      </c>
      <c r="E967" s="202">
        <v>144</v>
      </c>
      <c r="F967" s="202">
        <v>144</v>
      </c>
      <c r="G967" s="202">
        <v>144</v>
      </c>
      <c r="H967" s="202">
        <v>-4000</v>
      </c>
      <c r="I967" s="202">
        <v>-4000</v>
      </c>
      <c r="J967" s="202">
        <v>-4000</v>
      </c>
      <c r="K967" s="146">
        <v>135.65</v>
      </c>
      <c r="L967" s="146">
        <v>142.69999999999999</v>
      </c>
      <c r="M967" s="146">
        <v>156.80000000000001</v>
      </c>
      <c r="N967" s="146">
        <v>163.85</v>
      </c>
      <c r="O967" s="146">
        <v>177.95</v>
      </c>
      <c r="P967" s="292">
        <v>1.3956591435185185E-3</v>
      </c>
      <c r="Q967" s="202">
        <f>IF($P$5=1,DataSheet!G966,"")</f>
        <v>19</v>
      </c>
      <c r="R967" s="290">
        <f>IF($P$5=1,DataSheet!E966,"")</f>
        <v>199.6131</v>
      </c>
    </row>
    <row r="968" spans="2:18">
      <c r="B968" s="202">
        <v>143</v>
      </c>
      <c r="C968" s="297">
        <v>12318.45</v>
      </c>
      <c r="D968" s="292">
        <v>3.5603067129629629E-2</v>
      </c>
      <c r="E968" s="202">
        <v>143</v>
      </c>
      <c r="F968" s="202">
        <v>143</v>
      </c>
      <c r="G968" s="202">
        <v>143</v>
      </c>
      <c r="H968" s="202">
        <v>-4000</v>
      </c>
      <c r="I968" s="202">
        <v>-4000</v>
      </c>
      <c r="J968" s="202">
        <v>-4000</v>
      </c>
      <c r="K968" s="146">
        <v>135.65</v>
      </c>
      <c r="L968" s="146">
        <v>142.69999999999999</v>
      </c>
      <c r="M968" s="146">
        <v>156.80000000000001</v>
      </c>
      <c r="N968" s="146">
        <v>163.85</v>
      </c>
      <c r="O968" s="146">
        <v>177.95</v>
      </c>
      <c r="P968" s="292">
        <v>1.3871608796296297E-3</v>
      </c>
      <c r="Q968" s="202">
        <f>IF($P$5=1,DataSheet!G967,"")</f>
        <v>19</v>
      </c>
      <c r="R968" s="290">
        <f>IF($P$5=1,DataSheet!E967,"")</f>
        <v>203.30410000000001</v>
      </c>
    </row>
    <row r="969" spans="2:18">
      <c r="B969" s="202">
        <v>143</v>
      </c>
      <c r="C969" s="297">
        <v>12332.11</v>
      </c>
      <c r="D969" s="292">
        <v>3.5641145833333339E-2</v>
      </c>
      <c r="E969" s="202">
        <v>143</v>
      </c>
      <c r="F969" s="202">
        <v>143</v>
      </c>
      <c r="G969" s="202">
        <v>143</v>
      </c>
      <c r="H969" s="202">
        <v>-4000</v>
      </c>
      <c r="I969" s="202">
        <v>-4000</v>
      </c>
      <c r="J969" s="202">
        <v>-4000</v>
      </c>
      <c r="K969" s="146">
        <v>135.65</v>
      </c>
      <c r="L969" s="146">
        <v>142.69999999999999</v>
      </c>
      <c r="M969" s="146">
        <v>156.80000000000001</v>
      </c>
      <c r="N969" s="146">
        <v>163.85</v>
      </c>
      <c r="O969" s="146">
        <v>177.95</v>
      </c>
      <c r="P969" s="292">
        <v>1.3975231481481484E-3</v>
      </c>
      <c r="Q969" s="202">
        <f>IF($P$5=1,DataSheet!G968,"")</f>
        <v>19</v>
      </c>
      <c r="R969" s="290">
        <f>IF($P$5=1,DataSheet!E968,"")</f>
        <v>198.81530000000001</v>
      </c>
    </row>
    <row r="970" spans="2:18">
      <c r="B970" s="202">
        <v>143</v>
      </c>
      <c r="C970" s="297">
        <v>12345.46</v>
      </c>
      <c r="D970" s="292">
        <v>3.5678321759259259E-2</v>
      </c>
      <c r="E970" s="202">
        <v>143</v>
      </c>
      <c r="F970" s="202">
        <v>143</v>
      </c>
      <c r="G970" s="202">
        <v>143</v>
      </c>
      <c r="H970" s="202">
        <v>-4000</v>
      </c>
      <c r="I970" s="202">
        <v>-4000</v>
      </c>
      <c r="J970" s="202">
        <v>-4000</v>
      </c>
      <c r="K970" s="146">
        <v>135.65</v>
      </c>
      <c r="L970" s="146">
        <v>142.69999999999999</v>
      </c>
      <c r="M970" s="146">
        <v>156.80000000000001</v>
      </c>
      <c r="N970" s="146">
        <v>163.85</v>
      </c>
      <c r="O970" s="146">
        <v>177.95</v>
      </c>
      <c r="P970" s="292">
        <v>1.3918304398148149E-3</v>
      </c>
      <c r="Q970" s="202">
        <f>IF($P$5=1,DataSheet!G969,"")</f>
        <v>19</v>
      </c>
      <c r="R970" s="290">
        <f>IF($P$5=1,DataSheet!E969,"")</f>
        <v>201.26480000000001</v>
      </c>
    </row>
    <row r="971" spans="2:18">
      <c r="B971" s="202">
        <v>143</v>
      </c>
      <c r="C971" s="297">
        <v>12358.81</v>
      </c>
      <c r="D971" s="292">
        <v>3.5715335648148154E-2</v>
      </c>
      <c r="E971" s="202">
        <v>143</v>
      </c>
      <c r="F971" s="202">
        <v>143</v>
      </c>
      <c r="G971" s="202">
        <v>143</v>
      </c>
      <c r="H971" s="202">
        <v>-4000</v>
      </c>
      <c r="I971" s="202">
        <v>-4000</v>
      </c>
      <c r="J971" s="202">
        <v>-4000</v>
      </c>
      <c r="K971" s="146">
        <v>135.65</v>
      </c>
      <c r="L971" s="146">
        <v>142.69999999999999</v>
      </c>
      <c r="M971" s="146">
        <v>156.80000000000001</v>
      </c>
      <c r="N971" s="146">
        <v>163.85</v>
      </c>
      <c r="O971" s="146">
        <v>177.95</v>
      </c>
      <c r="P971" s="292">
        <v>1.3889924768518518E-3</v>
      </c>
      <c r="Q971" s="202">
        <f>IF($P$5=1,DataSheet!G970,"")</f>
        <v>19</v>
      </c>
      <c r="R971" s="290">
        <f>IF($P$5=1,DataSheet!E970,"")</f>
        <v>202.5009</v>
      </c>
    </row>
    <row r="972" spans="2:18">
      <c r="B972" s="202">
        <v>142</v>
      </c>
      <c r="C972" s="297">
        <v>12371.62</v>
      </c>
      <c r="D972" s="292">
        <v>3.5751180555555553E-2</v>
      </c>
      <c r="E972" s="202">
        <v>142</v>
      </c>
      <c r="F972" s="202">
        <v>142</v>
      </c>
      <c r="G972" s="202">
        <v>-4000</v>
      </c>
      <c r="H972" s="202">
        <v>-4000</v>
      </c>
      <c r="I972" s="202">
        <v>-4000</v>
      </c>
      <c r="J972" s="202">
        <v>-4000</v>
      </c>
      <c r="K972" s="146">
        <v>135.65</v>
      </c>
      <c r="L972" s="146">
        <v>142.69999999999999</v>
      </c>
      <c r="M972" s="146">
        <v>156.80000000000001</v>
      </c>
      <c r="N972" s="146">
        <v>163.85</v>
      </c>
      <c r="O972" s="146">
        <v>177.95</v>
      </c>
      <c r="P972" s="292">
        <v>1.394140625E-3</v>
      </c>
      <c r="Q972" s="202">
        <f>IF($P$5=1,DataSheet!G971,"")</f>
        <v>19</v>
      </c>
      <c r="R972" s="290">
        <f>IF($P$5=1,DataSheet!E971,"")</f>
        <v>200.26580000000001</v>
      </c>
    </row>
    <row r="973" spans="2:18">
      <c r="B973" s="202">
        <v>142</v>
      </c>
      <c r="C973" s="297">
        <v>12384.9</v>
      </c>
      <c r="D973" s="292">
        <v>3.5788182870370375E-2</v>
      </c>
      <c r="E973" s="202">
        <v>142</v>
      </c>
      <c r="F973" s="202">
        <v>142</v>
      </c>
      <c r="G973" s="202">
        <v>-4000</v>
      </c>
      <c r="H973" s="202">
        <v>-4000</v>
      </c>
      <c r="I973" s="202">
        <v>-4000</v>
      </c>
      <c r="J973" s="202">
        <v>-4000</v>
      </c>
      <c r="K973" s="146">
        <v>135.65</v>
      </c>
      <c r="L973" s="146">
        <v>142.69999999999999</v>
      </c>
      <c r="M973" s="146">
        <v>156.80000000000001</v>
      </c>
      <c r="N973" s="146">
        <v>163.85</v>
      </c>
      <c r="O973" s="146">
        <v>177.95</v>
      </c>
      <c r="P973" s="292">
        <v>1.3944641203703703E-3</v>
      </c>
      <c r="Q973" s="202">
        <f>IF($P$5=1,DataSheet!G972,"")</f>
        <v>19</v>
      </c>
      <c r="R973" s="290">
        <f>IF($P$5=1,DataSheet!E972,"")</f>
        <v>200.1266</v>
      </c>
    </row>
    <row r="974" spans="2:18">
      <c r="B974" s="202">
        <v>142</v>
      </c>
      <c r="C974" s="297">
        <v>12397.71</v>
      </c>
      <c r="D974" s="292">
        <v>3.5823946759259255E-2</v>
      </c>
      <c r="E974" s="202">
        <v>142</v>
      </c>
      <c r="F974" s="202">
        <v>142</v>
      </c>
      <c r="G974" s="202">
        <v>-4000</v>
      </c>
      <c r="H974" s="202">
        <v>-4000</v>
      </c>
      <c r="I974" s="202">
        <v>-4000</v>
      </c>
      <c r="J974" s="202">
        <v>-4000</v>
      </c>
      <c r="K974" s="146">
        <v>135.65</v>
      </c>
      <c r="L974" s="146">
        <v>142.69999999999999</v>
      </c>
      <c r="M974" s="146">
        <v>156.80000000000001</v>
      </c>
      <c r="N974" s="146">
        <v>163.85</v>
      </c>
      <c r="O974" s="146">
        <v>177.95</v>
      </c>
      <c r="P974" s="292">
        <v>1.3935584490740738E-3</v>
      </c>
      <c r="Q974" s="202">
        <f>IF($P$5=1,DataSheet!G973,"")</f>
        <v>19</v>
      </c>
      <c r="R974" s="290">
        <f>IF($P$5=1,DataSheet!E973,"")</f>
        <v>200.5171</v>
      </c>
    </row>
    <row r="975" spans="2:18">
      <c r="B975" s="202">
        <v>142</v>
      </c>
      <c r="C975" s="297">
        <v>12410.37</v>
      </c>
      <c r="D975" s="292">
        <v>3.5858726851851853E-2</v>
      </c>
      <c r="E975" s="202">
        <v>142</v>
      </c>
      <c r="F975" s="202">
        <v>142</v>
      </c>
      <c r="G975" s="202">
        <v>-4000</v>
      </c>
      <c r="H975" s="202">
        <v>-4000</v>
      </c>
      <c r="I975" s="202">
        <v>-4000</v>
      </c>
      <c r="J975" s="202">
        <v>-4000</v>
      </c>
      <c r="K975" s="146">
        <v>135.65</v>
      </c>
      <c r="L975" s="146">
        <v>142.69999999999999</v>
      </c>
      <c r="M975" s="146">
        <v>156.80000000000001</v>
      </c>
      <c r="N975" s="146">
        <v>163.85</v>
      </c>
      <c r="O975" s="146">
        <v>177.95</v>
      </c>
      <c r="P975" s="292">
        <v>1.3779733796296298E-3</v>
      </c>
      <c r="Q975" s="202">
        <f>IF($P$5=1,DataSheet!G974,"")</f>
        <v>20</v>
      </c>
      <c r="R975" s="290">
        <f>IF($P$5=1,DataSheet!E974,"")</f>
        <v>207.39779999999999</v>
      </c>
    </row>
    <row r="976" spans="2:18">
      <c r="B976" s="202">
        <v>142</v>
      </c>
      <c r="C976" s="297">
        <v>12423.35</v>
      </c>
      <c r="D976" s="292">
        <v>3.5894652777777779E-2</v>
      </c>
      <c r="E976" s="202">
        <v>142</v>
      </c>
      <c r="F976" s="202">
        <v>142</v>
      </c>
      <c r="G976" s="202">
        <v>-4000</v>
      </c>
      <c r="H976" s="202">
        <v>-4000</v>
      </c>
      <c r="I976" s="202">
        <v>-4000</v>
      </c>
      <c r="J976" s="202">
        <v>-4000</v>
      </c>
      <c r="K976" s="146">
        <v>135.65</v>
      </c>
      <c r="L976" s="146">
        <v>142.69999999999999</v>
      </c>
      <c r="M976" s="146">
        <v>156.80000000000001</v>
      </c>
      <c r="N976" s="146">
        <v>163.85</v>
      </c>
      <c r="O976" s="146">
        <v>177.95</v>
      </c>
      <c r="P976" s="292">
        <v>1.3829843749999999E-3</v>
      </c>
      <c r="Q976" s="202">
        <f>IF($P$5=1,DataSheet!G975,"")</f>
        <v>19</v>
      </c>
      <c r="R976" s="290">
        <f>IF($P$5=1,DataSheet!E975,"")</f>
        <v>205.1515</v>
      </c>
    </row>
    <row r="977" spans="2:18">
      <c r="B977" s="202">
        <v>142</v>
      </c>
      <c r="C977" s="297">
        <v>12435.86</v>
      </c>
      <c r="D977" s="292">
        <v>3.592929398148148E-2</v>
      </c>
      <c r="E977" s="202">
        <v>142</v>
      </c>
      <c r="F977" s="202">
        <v>142</v>
      </c>
      <c r="G977" s="202">
        <v>-4000</v>
      </c>
      <c r="H977" s="202">
        <v>-4000</v>
      </c>
      <c r="I977" s="202">
        <v>-4000</v>
      </c>
      <c r="J977" s="202">
        <v>-4000</v>
      </c>
      <c r="K977" s="146">
        <v>135.65</v>
      </c>
      <c r="L977" s="146">
        <v>142.69999999999999</v>
      </c>
      <c r="M977" s="146">
        <v>156.80000000000001</v>
      </c>
      <c r="N977" s="146">
        <v>163.85</v>
      </c>
      <c r="O977" s="146">
        <v>177.95</v>
      </c>
      <c r="P977" s="292">
        <v>1.3834785879629629E-3</v>
      </c>
      <c r="Q977" s="202">
        <f>IF($P$5=1,DataSheet!G976,"")</f>
        <v>20</v>
      </c>
      <c r="R977" s="290">
        <f>IF($P$5=1,DataSheet!E976,"")</f>
        <v>204.93180000000001</v>
      </c>
    </row>
    <row r="978" spans="2:18">
      <c r="B978" s="202">
        <v>142</v>
      </c>
      <c r="C978" s="297">
        <v>12448.44</v>
      </c>
      <c r="D978" s="292">
        <v>3.5964074074074072E-2</v>
      </c>
      <c r="E978" s="202">
        <v>142</v>
      </c>
      <c r="F978" s="202">
        <v>142</v>
      </c>
      <c r="G978" s="202">
        <v>-4000</v>
      </c>
      <c r="H978" s="202">
        <v>-4000</v>
      </c>
      <c r="I978" s="202">
        <v>-4000</v>
      </c>
      <c r="J978" s="202">
        <v>-4000</v>
      </c>
      <c r="K978" s="146">
        <v>135.65</v>
      </c>
      <c r="L978" s="146">
        <v>142.69999999999999</v>
      </c>
      <c r="M978" s="146">
        <v>156.80000000000001</v>
      </c>
      <c r="N978" s="146">
        <v>163.85</v>
      </c>
      <c r="O978" s="146">
        <v>177.95</v>
      </c>
      <c r="P978" s="292">
        <v>1.3792170138888888E-3</v>
      </c>
      <c r="Q978" s="202">
        <f>IF($P$5=1,DataSheet!G977,"")</f>
        <v>20</v>
      </c>
      <c r="R978" s="290">
        <f>IF($P$5=1,DataSheet!E977,"")</f>
        <v>206.8373</v>
      </c>
    </row>
    <row r="979" spans="2:18">
      <c r="B979" s="202">
        <v>143</v>
      </c>
      <c r="C979" s="297">
        <v>12461.79</v>
      </c>
      <c r="D979" s="292">
        <v>3.6000995370370374E-2</v>
      </c>
      <c r="E979" s="202">
        <v>143</v>
      </c>
      <c r="F979" s="202">
        <v>143</v>
      </c>
      <c r="G979" s="202">
        <v>143</v>
      </c>
      <c r="H979" s="202">
        <v>-4000</v>
      </c>
      <c r="I979" s="202">
        <v>-4000</v>
      </c>
      <c r="J979" s="202">
        <v>-4000</v>
      </c>
      <c r="K979" s="146">
        <v>135.65</v>
      </c>
      <c r="L979" s="146">
        <v>142.69999999999999</v>
      </c>
      <c r="M979" s="146">
        <v>156.80000000000001</v>
      </c>
      <c r="N979" s="146">
        <v>163.85</v>
      </c>
      <c r="O979" s="146">
        <v>177.95</v>
      </c>
      <c r="P979" s="292">
        <v>1.387900462962963E-3</v>
      </c>
      <c r="Q979" s="202">
        <f>IF($P$5=1,DataSheet!G978,"")</f>
        <v>19</v>
      </c>
      <c r="R979" s="290">
        <f>IF($P$5=1,DataSheet!E978,"")</f>
        <v>202.97929999999999</v>
      </c>
    </row>
    <row r="980" spans="2:18">
      <c r="B980" s="202">
        <v>143</v>
      </c>
      <c r="C980" s="297">
        <v>12474.68</v>
      </c>
      <c r="D980" s="292">
        <v>3.6037013888888893E-2</v>
      </c>
      <c r="E980" s="202">
        <v>143</v>
      </c>
      <c r="F980" s="202">
        <v>143</v>
      </c>
      <c r="G980" s="202">
        <v>143</v>
      </c>
      <c r="H980" s="202">
        <v>-4000</v>
      </c>
      <c r="I980" s="202">
        <v>-4000</v>
      </c>
      <c r="J980" s="202">
        <v>-4000</v>
      </c>
      <c r="K980" s="146">
        <v>135.65</v>
      </c>
      <c r="L980" s="146">
        <v>142.69999999999999</v>
      </c>
      <c r="M980" s="146">
        <v>156.80000000000001</v>
      </c>
      <c r="N980" s="146">
        <v>163.85</v>
      </c>
      <c r="O980" s="146">
        <v>177.95</v>
      </c>
      <c r="P980" s="292">
        <v>1.3940167824074074E-3</v>
      </c>
      <c r="Q980" s="202">
        <f>IF($P$5=1,DataSheet!G979,"")</f>
        <v>19</v>
      </c>
      <c r="R980" s="290">
        <f>IF($P$5=1,DataSheet!E979,"")</f>
        <v>200.3194</v>
      </c>
    </row>
    <row r="981" spans="2:18">
      <c r="B981" s="202">
        <v>144</v>
      </c>
      <c r="C981" s="297">
        <v>12487.57</v>
      </c>
      <c r="D981" s="292">
        <v>3.6072858796296299E-2</v>
      </c>
      <c r="E981" s="202">
        <v>144</v>
      </c>
      <c r="F981" s="202">
        <v>144</v>
      </c>
      <c r="G981" s="202">
        <v>144</v>
      </c>
      <c r="H981" s="202">
        <v>-4000</v>
      </c>
      <c r="I981" s="202">
        <v>-4000</v>
      </c>
      <c r="J981" s="202">
        <v>-4000</v>
      </c>
      <c r="K981" s="146">
        <v>135.65</v>
      </c>
      <c r="L981" s="146">
        <v>142.69999999999999</v>
      </c>
      <c r="M981" s="146">
        <v>156.80000000000001</v>
      </c>
      <c r="N981" s="146">
        <v>163.85</v>
      </c>
      <c r="O981" s="146">
        <v>177.95</v>
      </c>
      <c r="P981" s="292">
        <v>1.3912974537037036E-3</v>
      </c>
      <c r="Q981" s="202">
        <f>IF($P$5=1,DataSheet!G980,"")</f>
        <v>19</v>
      </c>
      <c r="R981" s="290">
        <f>IF($P$5=1,DataSheet!E980,"")</f>
        <v>201.49619999999999</v>
      </c>
    </row>
    <row r="982" spans="2:18">
      <c r="B982" s="202">
        <v>144</v>
      </c>
      <c r="C982" s="297">
        <v>12500.46</v>
      </c>
      <c r="D982" s="292">
        <v>3.6108761574074076E-2</v>
      </c>
      <c r="E982" s="202">
        <v>144</v>
      </c>
      <c r="F982" s="202">
        <v>144</v>
      </c>
      <c r="G982" s="202">
        <v>144</v>
      </c>
      <c r="H982" s="202">
        <v>-4000</v>
      </c>
      <c r="I982" s="202">
        <v>-4000</v>
      </c>
      <c r="J982" s="202">
        <v>-4000</v>
      </c>
      <c r="K982" s="146">
        <v>135.65</v>
      </c>
      <c r="L982" s="146">
        <v>142.69999999999999</v>
      </c>
      <c r="M982" s="146">
        <v>156.80000000000001</v>
      </c>
      <c r="N982" s="146">
        <v>163.85</v>
      </c>
      <c r="O982" s="146">
        <v>177.95</v>
      </c>
      <c r="P982" s="292">
        <v>1.3919930555555554E-3</v>
      </c>
      <c r="Q982" s="202">
        <f>IF($P$5=1,DataSheet!G981,"")</f>
        <v>19</v>
      </c>
      <c r="R982" s="290">
        <f>IF($P$5=1,DataSheet!E981,"")</f>
        <v>201.1942</v>
      </c>
    </row>
    <row r="983" spans="2:18">
      <c r="B983" s="202">
        <v>143</v>
      </c>
      <c r="C983" s="297">
        <v>12513.35</v>
      </c>
      <c r="D983" s="292">
        <v>3.6144606481481482E-2</v>
      </c>
      <c r="E983" s="202">
        <v>143</v>
      </c>
      <c r="F983" s="202">
        <v>143</v>
      </c>
      <c r="G983" s="202">
        <v>143</v>
      </c>
      <c r="H983" s="202">
        <v>-4000</v>
      </c>
      <c r="I983" s="202">
        <v>-4000</v>
      </c>
      <c r="J983" s="202">
        <v>-4000</v>
      </c>
      <c r="K983" s="146">
        <v>135.65</v>
      </c>
      <c r="L983" s="146">
        <v>142.69999999999999</v>
      </c>
      <c r="M983" s="146">
        <v>156.80000000000001</v>
      </c>
      <c r="N983" s="146">
        <v>163.85</v>
      </c>
      <c r="O983" s="146">
        <v>177.95</v>
      </c>
      <c r="P983" s="292">
        <v>1.3943576388888888E-3</v>
      </c>
      <c r="Q983" s="202">
        <f>IF($P$5=1,DataSheet!G982,"")</f>
        <v>20</v>
      </c>
      <c r="R983" s="290">
        <f>IF($P$5=1,DataSheet!E982,"")</f>
        <v>200.17240000000001</v>
      </c>
    </row>
    <row r="984" spans="2:18">
      <c r="B984" s="202">
        <v>143</v>
      </c>
      <c r="C984" s="297">
        <v>12526.22</v>
      </c>
      <c r="D984" s="292">
        <v>3.618037037037037E-2</v>
      </c>
      <c r="E984" s="202">
        <v>143</v>
      </c>
      <c r="F984" s="202">
        <v>143</v>
      </c>
      <c r="G984" s="202">
        <v>143</v>
      </c>
      <c r="H984" s="202">
        <v>-4000</v>
      </c>
      <c r="I984" s="202">
        <v>-4000</v>
      </c>
      <c r="J984" s="202">
        <v>-4000</v>
      </c>
      <c r="K984" s="146">
        <v>135.65</v>
      </c>
      <c r="L984" s="146">
        <v>142.69999999999999</v>
      </c>
      <c r="M984" s="146">
        <v>156.80000000000001</v>
      </c>
      <c r="N984" s="146">
        <v>163.85</v>
      </c>
      <c r="O984" s="146">
        <v>177.95</v>
      </c>
      <c r="P984" s="292">
        <v>1.3862789351851851E-3</v>
      </c>
      <c r="Q984" s="202">
        <f>IF($P$5=1,DataSheet!G983,"")</f>
        <v>19</v>
      </c>
      <c r="R984" s="290">
        <f>IF($P$5=1,DataSheet!E983,"")</f>
        <v>203.6926</v>
      </c>
    </row>
    <row r="985" spans="2:18">
      <c r="B985" s="202">
        <v>142</v>
      </c>
      <c r="C985" s="297">
        <v>12539.1</v>
      </c>
      <c r="D985" s="292">
        <v>3.6216307870370369E-2</v>
      </c>
      <c r="E985" s="202">
        <v>142</v>
      </c>
      <c r="F985" s="202">
        <v>142</v>
      </c>
      <c r="G985" s="202">
        <v>-4000</v>
      </c>
      <c r="H985" s="202">
        <v>-4000</v>
      </c>
      <c r="I985" s="202">
        <v>-4000</v>
      </c>
      <c r="J985" s="202">
        <v>-4000</v>
      </c>
      <c r="K985" s="146">
        <v>135.65</v>
      </c>
      <c r="L985" s="146">
        <v>142.69999999999999</v>
      </c>
      <c r="M985" s="146">
        <v>156.80000000000001</v>
      </c>
      <c r="N985" s="146">
        <v>163.85</v>
      </c>
      <c r="O985" s="146">
        <v>177.95</v>
      </c>
      <c r="P985" s="292">
        <v>1.3923379629629631E-3</v>
      </c>
      <c r="Q985" s="202">
        <f>IF($P$5=1,DataSheet!G984,"")</f>
        <v>19</v>
      </c>
      <c r="R985" s="290">
        <f>IF($P$5=1,DataSheet!E984,"")</f>
        <v>201.04480000000001</v>
      </c>
    </row>
    <row r="986" spans="2:18">
      <c r="B986" s="202">
        <v>142</v>
      </c>
      <c r="C986" s="297">
        <v>12552.06</v>
      </c>
      <c r="D986" s="292">
        <v>3.6252314814814814E-2</v>
      </c>
      <c r="E986" s="202">
        <v>142</v>
      </c>
      <c r="F986" s="202">
        <v>142</v>
      </c>
      <c r="G986" s="202">
        <v>-4000</v>
      </c>
      <c r="H986" s="202">
        <v>-4000</v>
      </c>
      <c r="I986" s="202">
        <v>-4000</v>
      </c>
      <c r="J986" s="202">
        <v>-4000</v>
      </c>
      <c r="K986" s="146">
        <v>135.65</v>
      </c>
      <c r="L986" s="146">
        <v>142.69999999999999</v>
      </c>
      <c r="M986" s="146">
        <v>156.80000000000001</v>
      </c>
      <c r="N986" s="146">
        <v>163.85</v>
      </c>
      <c r="O986" s="146">
        <v>177.95</v>
      </c>
      <c r="P986" s="292">
        <v>1.3914762731481482E-3</v>
      </c>
      <c r="Q986" s="202">
        <f>IF($P$5=1,DataSheet!G985,"")</f>
        <v>19</v>
      </c>
      <c r="R986" s="290">
        <f>IF($P$5=1,DataSheet!E985,"")</f>
        <v>201.41839999999999</v>
      </c>
    </row>
    <row r="987" spans="2:18">
      <c r="B987" s="202">
        <v>142</v>
      </c>
      <c r="C987" s="297">
        <v>12565.03</v>
      </c>
      <c r="D987" s="292">
        <v>3.6288113425925923E-2</v>
      </c>
      <c r="E987" s="202">
        <v>142</v>
      </c>
      <c r="F987" s="202">
        <v>142</v>
      </c>
      <c r="G987" s="202">
        <v>-4000</v>
      </c>
      <c r="H987" s="202">
        <v>-4000</v>
      </c>
      <c r="I987" s="202">
        <v>-4000</v>
      </c>
      <c r="J987" s="202">
        <v>-4000</v>
      </c>
      <c r="K987" s="146">
        <v>135.65</v>
      </c>
      <c r="L987" s="146">
        <v>142.69999999999999</v>
      </c>
      <c r="M987" s="146">
        <v>156.80000000000001</v>
      </c>
      <c r="N987" s="146">
        <v>163.85</v>
      </c>
      <c r="O987" s="146">
        <v>177.95</v>
      </c>
      <c r="P987" s="292">
        <v>1.3845532407407409E-3</v>
      </c>
      <c r="Q987" s="202">
        <f>IF($P$5=1,DataSheet!G986,"")</f>
        <v>20</v>
      </c>
      <c r="R987" s="290">
        <f>IF($P$5=1,DataSheet!E986,"")</f>
        <v>204.45490000000001</v>
      </c>
    </row>
    <row r="988" spans="2:18">
      <c r="B988" s="202">
        <v>142</v>
      </c>
      <c r="C988" s="297">
        <v>12577.99</v>
      </c>
      <c r="D988" s="292">
        <v>3.6323993055555552E-2</v>
      </c>
      <c r="E988" s="202">
        <v>142</v>
      </c>
      <c r="F988" s="202">
        <v>142</v>
      </c>
      <c r="G988" s="202">
        <v>-4000</v>
      </c>
      <c r="H988" s="202">
        <v>-4000</v>
      </c>
      <c r="I988" s="202">
        <v>-4000</v>
      </c>
      <c r="J988" s="202">
        <v>-4000</v>
      </c>
      <c r="K988" s="146">
        <v>135.65</v>
      </c>
      <c r="L988" s="146">
        <v>142.69999999999999</v>
      </c>
      <c r="M988" s="146">
        <v>156.80000000000001</v>
      </c>
      <c r="N988" s="146">
        <v>163.85</v>
      </c>
      <c r="O988" s="146">
        <v>177.95</v>
      </c>
      <c r="P988" s="292">
        <v>1.3832355324074075E-3</v>
      </c>
      <c r="Q988" s="202">
        <f>IF($P$5=1,DataSheet!G987,"")</f>
        <v>19</v>
      </c>
      <c r="R988" s="290">
        <f>IF($P$5=1,DataSheet!E987,"")</f>
        <v>205.03989999999999</v>
      </c>
    </row>
    <row r="989" spans="2:18">
      <c r="B989" s="202">
        <v>141</v>
      </c>
      <c r="C989" s="297">
        <v>12590.95</v>
      </c>
      <c r="D989" s="292">
        <v>3.6359872685185181E-2</v>
      </c>
      <c r="E989" s="202">
        <v>141</v>
      </c>
      <c r="F989" s="202">
        <v>141</v>
      </c>
      <c r="G989" s="202">
        <v>-4000</v>
      </c>
      <c r="H989" s="202">
        <v>-4000</v>
      </c>
      <c r="I989" s="202">
        <v>-4000</v>
      </c>
      <c r="J989" s="202">
        <v>-4000</v>
      </c>
      <c r="K989" s="146">
        <v>135.65</v>
      </c>
      <c r="L989" s="146">
        <v>142.69999999999999</v>
      </c>
      <c r="M989" s="146">
        <v>156.80000000000001</v>
      </c>
      <c r="N989" s="146">
        <v>163.85</v>
      </c>
      <c r="O989" s="146">
        <v>177.95</v>
      </c>
      <c r="P989" s="292">
        <v>1.3840405092592591E-3</v>
      </c>
      <c r="Q989" s="202">
        <f>IF($P$5=1,DataSheet!G988,"")</f>
        <v>19</v>
      </c>
      <c r="R989" s="290">
        <f>IF($P$5=1,DataSheet!E988,"")</f>
        <v>204.6824</v>
      </c>
    </row>
    <row r="990" spans="2:18">
      <c r="B990" s="202">
        <v>141</v>
      </c>
      <c r="C990" s="297">
        <v>12603.43</v>
      </c>
      <c r="D990" s="292">
        <v>3.6394641203703705E-2</v>
      </c>
      <c r="E990" s="202">
        <v>141</v>
      </c>
      <c r="F990" s="202">
        <v>141</v>
      </c>
      <c r="G990" s="202">
        <v>-4000</v>
      </c>
      <c r="H990" s="202">
        <v>-4000</v>
      </c>
      <c r="I990" s="202">
        <v>-4000</v>
      </c>
      <c r="J990" s="202">
        <v>-4000</v>
      </c>
      <c r="K990" s="146">
        <v>135.65</v>
      </c>
      <c r="L990" s="146">
        <v>142.69999999999999</v>
      </c>
      <c r="M990" s="146">
        <v>156.80000000000001</v>
      </c>
      <c r="N990" s="146">
        <v>163.85</v>
      </c>
      <c r="O990" s="146">
        <v>177.95</v>
      </c>
      <c r="P990" s="292">
        <v>1.3869484953703704E-3</v>
      </c>
      <c r="Q990" s="202">
        <f>IF($P$5=1,DataSheet!G989,"")</f>
        <v>20</v>
      </c>
      <c r="R990" s="290">
        <f>IF($P$5=1,DataSheet!E989,"")</f>
        <v>203.39769999999999</v>
      </c>
    </row>
    <row r="991" spans="2:18">
      <c r="B991" s="202">
        <v>141</v>
      </c>
      <c r="C991" s="297">
        <v>12616.32</v>
      </c>
      <c r="D991" s="292">
        <v>3.6430393518518518E-2</v>
      </c>
      <c r="E991" s="202">
        <v>141</v>
      </c>
      <c r="F991" s="202">
        <v>141</v>
      </c>
      <c r="G991" s="202">
        <v>-4000</v>
      </c>
      <c r="H991" s="202">
        <v>-4000</v>
      </c>
      <c r="I991" s="202">
        <v>-4000</v>
      </c>
      <c r="J991" s="202">
        <v>-4000</v>
      </c>
      <c r="K991" s="146">
        <v>135.65</v>
      </c>
      <c r="L991" s="146">
        <v>142.69999999999999</v>
      </c>
      <c r="M991" s="146">
        <v>156.80000000000001</v>
      </c>
      <c r="N991" s="146">
        <v>163.85</v>
      </c>
      <c r="O991" s="146">
        <v>177.95</v>
      </c>
      <c r="P991" s="292">
        <v>1.3875613425925924E-3</v>
      </c>
      <c r="Q991" s="202">
        <f>IF($P$5=1,DataSheet!G990,"")</f>
        <v>19</v>
      </c>
      <c r="R991" s="290">
        <f>IF($P$5=1,DataSheet!E990,"")</f>
        <v>203.12819999999999</v>
      </c>
    </row>
    <row r="992" spans="2:18">
      <c r="B992" s="202">
        <v>141</v>
      </c>
      <c r="C992" s="297">
        <v>12629.68</v>
      </c>
      <c r="D992" s="292">
        <v>3.6467546296296297E-2</v>
      </c>
      <c r="E992" s="202">
        <v>141</v>
      </c>
      <c r="F992" s="202">
        <v>141</v>
      </c>
      <c r="G992" s="202">
        <v>-4000</v>
      </c>
      <c r="H992" s="202">
        <v>-4000</v>
      </c>
      <c r="I992" s="202">
        <v>-4000</v>
      </c>
      <c r="J992" s="202">
        <v>-4000</v>
      </c>
      <c r="K992" s="146">
        <v>135.65</v>
      </c>
      <c r="L992" s="146">
        <v>142.69999999999999</v>
      </c>
      <c r="M992" s="146">
        <v>156.80000000000001</v>
      </c>
      <c r="N992" s="146">
        <v>163.85</v>
      </c>
      <c r="O992" s="146">
        <v>177.95</v>
      </c>
      <c r="P992" s="292">
        <v>1.3960978009259261E-3</v>
      </c>
      <c r="Q992" s="202">
        <f>IF($P$5=1,DataSheet!G991,"")</f>
        <v>19</v>
      </c>
      <c r="R992" s="290">
        <f>IF($P$5=1,DataSheet!E991,"")</f>
        <v>199.4247</v>
      </c>
    </row>
    <row r="993" spans="2:18">
      <c r="B993" s="202">
        <v>141</v>
      </c>
      <c r="C993" s="297">
        <v>12642.04</v>
      </c>
      <c r="D993" s="292">
        <v>3.6502094907407405E-2</v>
      </c>
      <c r="E993" s="202">
        <v>141</v>
      </c>
      <c r="F993" s="202">
        <v>141</v>
      </c>
      <c r="G993" s="202">
        <v>-4000</v>
      </c>
      <c r="H993" s="202">
        <v>-4000</v>
      </c>
      <c r="I993" s="202">
        <v>-4000</v>
      </c>
      <c r="J993" s="202">
        <v>-4000</v>
      </c>
      <c r="K993" s="146">
        <v>135.65</v>
      </c>
      <c r="L993" s="146">
        <v>142.69999999999999</v>
      </c>
      <c r="M993" s="146">
        <v>156.80000000000001</v>
      </c>
      <c r="N993" s="146">
        <v>163.85</v>
      </c>
      <c r="O993" s="146">
        <v>177.95</v>
      </c>
      <c r="P993" s="292">
        <v>1.39196875E-3</v>
      </c>
      <c r="Q993" s="202">
        <f>IF($P$5=1,DataSheet!G992,"")</f>
        <v>20</v>
      </c>
      <c r="R993" s="290">
        <f>IF($P$5=1,DataSheet!E992,"")</f>
        <v>201.2047</v>
      </c>
    </row>
    <row r="994" spans="2:18">
      <c r="B994" s="202">
        <v>141</v>
      </c>
      <c r="C994" s="297">
        <v>12655.47</v>
      </c>
      <c r="D994" s="292">
        <v>3.653929398148148E-2</v>
      </c>
      <c r="E994" s="202">
        <v>141</v>
      </c>
      <c r="F994" s="202">
        <v>141</v>
      </c>
      <c r="G994" s="202">
        <v>-4000</v>
      </c>
      <c r="H994" s="202">
        <v>-4000</v>
      </c>
      <c r="I994" s="202">
        <v>-4000</v>
      </c>
      <c r="J994" s="202">
        <v>-4000</v>
      </c>
      <c r="K994" s="146">
        <v>135.65</v>
      </c>
      <c r="L994" s="146">
        <v>142.69999999999999</v>
      </c>
      <c r="M994" s="146">
        <v>156.80000000000001</v>
      </c>
      <c r="N994" s="146">
        <v>163.85</v>
      </c>
      <c r="O994" s="146">
        <v>177.95</v>
      </c>
      <c r="P994" s="292">
        <v>1.3912939814814814E-3</v>
      </c>
      <c r="Q994" s="202">
        <f>IF($P$5=1,DataSheet!G993,"")</f>
        <v>19</v>
      </c>
      <c r="R994" s="290">
        <f>IF($P$5=1,DataSheet!E993,"")</f>
        <v>201.49770000000001</v>
      </c>
    </row>
    <row r="995" spans="2:18">
      <c r="B995" s="202">
        <v>142</v>
      </c>
      <c r="C995" s="297">
        <v>12668.36</v>
      </c>
      <c r="D995" s="292">
        <v>3.6575196759259264E-2</v>
      </c>
      <c r="E995" s="202">
        <v>142</v>
      </c>
      <c r="F995" s="202">
        <v>142</v>
      </c>
      <c r="G995" s="202">
        <v>-4000</v>
      </c>
      <c r="H995" s="202">
        <v>-4000</v>
      </c>
      <c r="I995" s="202">
        <v>-4000</v>
      </c>
      <c r="J995" s="202">
        <v>-4000</v>
      </c>
      <c r="K995" s="146">
        <v>135.65</v>
      </c>
      <c r="L995" s="146">
        <v>142.69999999999999</v>
      </c>
      <c r="M995" s="146">
        <v>156.80000000000001</v>
      </c>
      <c r="N995" s="146">
        <v>163.85</v>
      </c>
      <c r="O995" s="146">
        <v>177.95</v>
      </c>
      <c r="P995" s="292">
        <v>1.3905445601851852E-3</v>
      </c>
      <c r="Q995" s="202">
        <f>IF($P$5=1,DataSheet!G994,"")</f>
        <v>19</v>
      </c>
      <c r="R995" s="290">
        <f>IF($P$5=1,DataSheet!E994,"")</f>
        <v>201.8236</v>
      </c>
    </row>
    <row r="996" spans="2:18">
      <c r="B996" s="202">
        <v>142</v>
      </c>
      <c r="C996" s="297">
        <v>12680.79</v>
      </c>
      <c r="D996" s="292">
        <v>3.6609872685185181E-2</v>
      </c>
      <c r="E996" s="202">
        <v>142</v>
      </c>
      <c r="F996" s="202">
        <v>142</v>
      </c>
      <c r="G996" s="202">
        <v>-4000</v>
      </c>
      <c r="H996" s="202">
        <v>-4000</v>
      </c>
      <c r="I996" s="202">
        <v>-4000</v>
      </c>
      <c r="J996" s="202">
        <v>-4000</v>
      </c>
      <c r="K996" s="146">
        <v>135.65</v>
      </c>
      <c r="L996" s="146">
        <v>142.69999999999999</v>
      </c>
      <c r="M996" s="146">
        <v>156.80000000000001</v>
      </c>
      <c r="N996" s="146">
        <v>163.85</v>
      </c>
      <c r="O996" s="146">
        <v>177.95</v>
      </c>
      <c r="P996" s="292">
        <v>1.3892673611111113E-3</v>
      </c>
      <c r="Q996" s="202">
        <f>IF($P$5=1,DataSheet!G995,"")</f>
        <v>20</v>
      </c>
      <c r="R996" s="290">
        <f>IF($P$5=1,DataSheet!E995,"")</f>
        <v>202.3809</v>
      </c>
    </row>
    <row r="997" spans="2:18">
      <c r="B997" s="202">
        <v>142</v>
      </c>
      <c r="C997" s="297">
        <v>12694.01</v>
      </c>
      <c r="D997" s="292">
        <v>3.6646770833333335E-2</v>
      </c>
      <c r="E997" s="202">
        <v>142</v>
      </c>
      <c r="F997" s="202">
        <v>142</v>
      </c>
      <c r="G997" s="202">
        <v>-4000</v>
      </c>
      <c r="H997" s="202">
        <v>-4000</v>
      </c>
      <c r="I997" s="202">
        <v>-4000</v>
      </c>
      <c r="J997" s="202">
        <v>-4000</v>
      </c>
      <c r="K997" s="146">
        <v>135.65</v>
      </c>
      <c r="L997" s="146">
        <v>142.69999999999999</v>
      </c>
      <c r="M997" s="146">
        <v>156.80000000000001</v>
      </c>
      <c r="N997" s="146">
        <v>163.85</v>
      </c>
      <c r="O997" s="146">
        <v>177.95</v>
      </c>
      <c r="P997" s="292">
        <v>1.3970682870370372E-3</v>
      </c>
      <c r="Q997" s="202">
        <f>IF($P$5=1,DataSheet!G996,"")</f>
        <v>19</v>
      </c>
      <c r="R997" s="290">
        <f>IF($P$5=1,DataSheet!E996,"")</f>
        <v>199.00960000000001</v>
      </c>
    </row>
    <row r="998" spans="2:18">
      <c r="B998" s="202">
        <v>142</v>
      </c>
      <c r="C998" s="297">
        <v>12707.37</v>
      </c>
      <c r="D998" s="292">
        <v>3.6683981481481484E-2</v>
      </c>
      <c r="E998" s="202">
        <v>142</v>
      </c>
      <c r="F998" s="202">
        <v>142</v>
      </c>
      <c r="G998" s="202">
        <v>-4000</v>
      </c>
      <c r="H998" s="202">
        <v>-4000</v>
      </c>
      <c r="I998" s="202">
        <v>-4000</v>
      </c>
      <c r="J998" s="202">
        <v>-4000</v>
      </c>
      <c r="K998" s="146">
        <v>135.65</v>
      </c>
      <c r="L998" s="146">
        <v>142.69999999999999</v>
      </c>
      <c r="M998" s="146">
        <v>156.80000000000001</v>
      </c>
      <c r="N998" s="146">
        <v>163.85</v>
      </c>
      <c r="O998" s="146">
        <v>177.95</v>
      </c>
      <c r="P998" s="292">
        <v>1.3963119212962961E-3</v>
      </c>
      <c r="Q998" s="202">
        <f>IF($P$5=1,DataSheet!G997,"")</f>
        <v>19</v>
      </c>
      <c r="R998" s="290">
        <f>IF($P$5=1,DataSheet!E997,"")</f>
        <v>199.3331</v>
      </c>
    </row>
    <row r="999" spans="2:18">
      <c r="B999" s="202">
        <v>142</v>
      </c>
      <c r="C999" s="297">
        <v>12720.18</v>
      </c>
      <c r="D999" s="292">
        <v>3.6719803240740742E-2</v>
      </c>
      <c r="E999" s="202">
        <v>142</v>
      </c>
      <c r="F999" s="202">
        <v>142</v>
      </c>
      <c r="G999" s="202">
        <v>-4000</v>
      </c>
      <c r="H999" s="202">
        <v>-4000</v>
      </c>
      <c r="I999" s="202">
        <v>-4000</v>
      </c>
      <c r="J999" s="202">
        <v>-4000</v>
      </c>
      <c r="K999" s="146">
        <v>135.65</v>
      </c>
      <c r="L999" s="146">
        <v>142.69999999999999</v>
      </c>
      <c r="M999" s="146">
        <v>156.80000000000001</v>
      </c>
      <c r="N999" s="146">
        <v>163.85</v>
      </c>
      <c r="O999" s="146">
        <v>177.95</v>
      </c>
      <c r="P999" s="292">
        <v>1.3938327546296296E-3</v>
      </c>
      <c r="Q999" s="202">
        <f>IF($P$5=1,DataSheet!G998,"")</f>
        <v>19</v>
      </c>
      <c r="R999" s="290">
        <f>IF($P$5=1,DataSheet!E998,"")</f>
        <v>200.39869999999999</v>
      </c>
    </row>
    <row r="1000" spans="2:18">
      <c r="B1000" s="202">
        <v>142</v>
      </c>
      <c r="C1000" s="297">
        <v>12733.38</v>
      </c>
      <c r="D1000" s="292">
        <v>3.6756805555555556E-2</v>
      </c>
      <c r="E1000" s="202">
        <v>142</v>
      </c>
      <c r="F1000" s="202">
        <v>142</v>
      </c>
      <c r="G1000" s="202">
        <v>-4000</v>
      </c>
      <c r="H1000" s="202">
        <v>-4000</v>
      </c>
      <c r="I1000" s="202">
        <v>-4000</v>
      </c>
      <c r="J1000" s="202">
        <v>-4000</v>
      </c>
      <c r="K1000" s="146">
        <v>135.65</v>
      </c>
      <c r="L1000" s="146">
        <v>142.69999999999999</v>
      </c>
      <c r="M1000" s="146">
        <v>156.80000000000001</v>
      </c>
      <c r="N1000" s="146">
        <v>163.85</v>
      </c>
      <c r="O1000" s="146">
        <v>177.95</v>
      </c>
      <c r="P1000" s="292">
        <v>1.4035040509259259E-3</v>
      </c>
      <c r="Q1000" s="202">
        <f>IF($P$5=1,DataSheet!G999,"")</f>
        <v>19</v>
      </c>
      <c r="R1000" s="290">
        <f>IF($P$5=1,DataSheet!E999,"")</f>
        <v>196.28450000000001</v>
      </c>
    </row>
    <row r="1001" spans="2:18">
      <c r="B1001" s="202">
        <v>142</v>
      </c>
      <c r="C1001" s="297">
        <v>12746.58</v>
      </c>
      <c r="D1001" s="292">
        <v>3.6793865740740742E-2</v>
      </c>
      <c r="E1001" s="202">
        <v>142</v>
      </c>
      <c r="F1001" s="202">
        <v>142</v>
      </c>
      <c r="G1001" s="202">
        <v>-4000</v>
      </c>
      <c r="H1001" s="202">
        <v>-4000</v>
      </c>
      <c r="I1001" s="202">
        <v>-4000</v>
      </c>
      <c r="J1001" s="202">
        <v>-4000</v>
      </c>
      <c r="K1001" s="146">
        <v>135.65</v>
      </c>
      <c r="L1001" s="146">
        <v>142.69999999999999</v>
      </c>
      <c r="M1001" s="146">
        <v>156.80000000000001</v>
      </c>
      <c r="N1001" s="146">
        <v>163.85</v>
      </c>
      <c r="O1001" s="146">
        <v>177.95</v>
      </c>
      <c r="P1001" s="292">
        <v>1.4044797453703704E-3</v>
      </c>
      <c r="Q1001" s="202">
        <f>IF($P$5=1,DataSheet!G1000,"")</f>
        <v>19</v>
      </c>
      <c r="R1001" s="290">
        <f>IF($P$5=1,DataSheet!E1000,"")</f>
        <v>195.87559999999999</v>
      </c>
    </row>
    <row r="1002" spans="2:18">
      <c r="B1002" s="202">
        <v>143</v>
      </c>
      <c r="C1002" s="297">
        <v>12759.48</v>
      </c>
      <c r="D1002" s="292">
        <v>3.6829675925925925E-2</v>
      </c>
      <c r="E1002" s="202">
        <v>143</v>
      </c>
      <c r="F1002" s="202">
        <v>143</v>
      </c>
      <c r="G1002" s="202">
        <v>143</v>
      </c>
      <c r="H1002" s="202">
        <v>-4000</v>
      </c>
      <c r="I1002" s="202">
        <v>-4000</v>
      </c>
      <c r="J1002" s="202">
        <v>-4000</v>
      </c>
      <c r="K1002" s="146">
        <v>135.65</v>
      </c>
      <c r="L1002" s="146">
        <v>142.69999999999999</v>
      </c>
      <c r="M1002" s="146">
        <v>156.80000000000001</v>
      </c>
      <c r="N1002" s="146">
        <v>163.85</v>
      </c>
      <c r="O1002" s="146">
        <v>177.95</v>
      </c>
      <c r="P1002" s="292">
        <v>1.3887436342592593E-3</v>
      </c>
      <c r="Q1002" s="202">
        <f>IF($P$5=1,DataSheet!G1001,"")</f>
        <v>19</v>
      </c>
      <c r="R1002" s="290">
        <f>IF($P$5=1,DataSheet!E1001,"")</f>
        <v>202.60980000000001</v>
      </c>
    </row>
    <row r="1003" spans="2:18">
      <c r="B1003" s="202">
        <v>143</v>
      </c>
      <c r="C1003" s="297">
        <v>12772.46</v>
      </c>
      <c r="D1003" s="292">
        <v>3.6865532407407406E-2</v>
      </c>
      <c r="E1003" s="202">
        <v>143</v>
      </c>
      <c r="F1003" s="202">
        <v>143</v>
      </c>
      <c r="G1003" s="202">
        <v>143</v>
      </c>
      <c r="H1003" s="202">
        <v>-4000</v>
      </c>
      <c r="I1003" s="202">
        <v>-4000</v>
      </c>
      <c r="J1003" s="202">
        <v>-4000</v>
      </c>
      <c r="K1003" s="146">
        <v>135.65</v>
      </c>
      <c r="L1003" s="146">
        <v>142.69999999999999</v>
      </c>
      <c r="M1003" s="146">
        <v>156.80000000000001</v>
      </c>
      <c r="N1003" s="146">
        <v>163.85</v>
      </c>
      <c r="O1003" s="146">
        <v>177.95</v>
      </c>
      <c r="P1003" s="292">
        <v>1.3824947916666666E-3</v>
      </c>
      <c r="Q1003" s="202">
        <f>IF($P$5=1,DataSheet!G1002,"")</f>
        <v>19</v>
      </c>
      <c r="R1003" s="290">
        <f>IF($P$5=1,DataSheet!E1002,"")</f>
        <v>205.36959999999999</v>
      </c>
    </row>
    <row r="1004" spans="2:18">
      <c r="B1004" s="202">
        <v>143</v>
      </c>
      <c r="C1004" s="297">
        <v>12785.44</v>
      </c>
      <c r="D1004" s="292">
        <v>3.690143518518519E-2</v>
      </c>
      <c r="E1004" s="202">
        <v>143</v>
      </c>
      <c r="F1004" s="202">
        <v>143</v>
      </c>
      <c r="G1004" s="202">
        <v>143</v>
      </c>
      <c r="H1004" s="202">
        <v>-4000</v>
      </c>
      <c r="I1004" s="202">
        <v>-4000</v>
      </c>
      <c r="J1004" s="202">
        <v>-4000</v>
      </c>
      <c r="K1004" s="146">
        <v>135.65</v>
      </c>
      <c r="L1004" s="146">
        <v>142.69999999999999</v>
      </c>
      <c r="M1004" s="146">
        <v>156.80000000000001</v>
      </c>
      <c r="N1004" s="146">
        <v>163.85</v>
      </c>
      <c r="O1004" s="146">
        <v>177.95</v>
      </c>
      <c r="P1004" s="292">
        <v>1.3839241898148148E-3</v>
      </c>
      <c r="Q1004" s="202">
        <f>IF($P$5=1,DataSheet!G1003,"")</f>
        <v>19</v>
      </c>
      <c r="R1004" s="290">
        <f>IF($P$5=1,DataSheet!E1003,"")</f>
        <v>204.7338</v>
      </c>
    </row>
    <row r="1005" spans="2:18">
      <c r="B1005" s="202">
        <v>143</v>
      </c>
      <c r="C1005" s="297">
        <v>12798.03</v>
      </c>
      <c r="D1005" s="292">
        <v>3.6936134259259262E-2</v>
      </c>
      <c r="E1005" s="202">
        <v>143</v>
      </c>
      <c r="F1005" s="202">
        <v>143</v>
      </c>
      <c r="G1005" s="202">
        <v>143</v>
      </c>
      <c r="H1005" s="202">
        <v>-4000</v>
      </c>
      <c r="I1005" s="202">
        <v>-4000</v>
      </c>
      <c r="J1005" s="202">
        <v>-4000</v>
      </c>
      <c r="K1005" s="146">
        <v>135.65</v>
      </c>
      <c r="L1005" s="146">
        <v>142.69999999999999</v>
      </c>
      <c r="M1005" s="146">
        <v>156.80000000000001</v>
      </c>
      <c r="N1005" s="146">
        <v>163.85</v>
      </c>
      <c r="O1005" s="146">
        <v>177.95</v>
      </c>
      <c r="P1005" s="292">
        <v>1.3776001157407407E-3</v>
      </c>
      <c r="Q1005" s="202">
        <f>IF($P$5=1,DataSheet!G1004,"")</f>
        <v>20</v>
      </c>
      <c r="R1005" s="290">
        <f>IF($P$5=1,DataSheet!E1004,"")</f>
        <v>207.56659999999999</v>
      </c>
    </row>
    <row r="1006" spans="2:18">
      <c r="B1006" s="202">
        <v>143</v>
      </c>
      <c r="C1006" s="297">
        <v>12810.62</v>
      </c>
      <c r="D1006" s="292">
        <v>3.6970868055555557E-2</v>
      </c>
      <c r="E1006" s="202">
        <v>143</v>
      </c>
      <c r="F1006" s="202">
        <v>143</v>
      </c>
      <c r="G1006" s="202">
        <v>143</v>
      </c>
      <c r="H1006" s="202">
        <v>-4000</v>
      </c>
      <c r="I1006" s="202">
        <v>-4000</v>
      </c>
      <c r="J1006" s="202">
        <v>-4000</v>
      </c>
      <c r="K1006" s="146">
        <v>135.65</v>
      </c>
      <c r="L1006" s="146">
        <v>142.69999999999999</v>
      </c>
      <c r="M1006" s="146">
        <v>156.80000000000001</v>
      </c>
      <c r="N1006" s="146">
        <v>163.85</v>
      </c>
      <c r="O1006" s="146">
        <v>177.95</v>
      </c>
      <c r="P1006" s="292">
        <v>1.3779866898148147E-3</v>
      </c>
      <c r="Q1006" s="202">
        <f>IF($P$5=1,DataSheet!G1005,"")</f>
        <v>20</v>
      </c>
      <c r="R1006" s="290">
        <f>IF($P$5=1,DataSheet!E1005,"")</f>
        <v>207.39179999999999</v>
      </c>
    </row>
    <row r="1007" spans="2:18">
      <c r="B1007" s="202">
        <v>143</v>
      </c>
      <c r="C1007" s="297">
        <v>12823.9</v>
      </c>
      <c r="D1007" s="292">
        <v>3.7007951388888884E-2</v>
      </c>
      <c r="E1007" s="202">
        <v>143</v>
      </c>
      <c r="F1007" s="202">
        <v>143</v>
      </c>
      <c r="G1007" s="202">
        <v>143</v>
      </c>
      <c r="H1007" s="202">
        <v>-4000</v>
      </c>
      <c r="I1007" s="202">
        <v>-4000</v>
      </c>
      <c r="J1007" s="202">
        <v>-4000</v>
      </c>
      <c r="K1007" s="146">
        <v>135.65</v>
      </c>
      <c r="L1007" s="146">
        <v>142.69999999999999</v>
      </c>
      <c r="M1007" s="146">
        <v>156.80000000000001</v>
      </c>
      <c r="N1007" s="146">
        <v>163.85</v>
      </c>
      <c r="O1007" s="146">
        <v>177.95</v>
      </c>
      <c r="P1007" s="292">
        <v>1.3974594907407406E-3</v>
      </c>
      <c r="Q1007" s="202">
        <f>IF($P$5=1,DataSheet!G1006,"")</f>
        <v>19</v>
      </c>
      <c r="R1007" s="290">
        <f>IF($P$5=1,DataSheet!E1006,"")</f>
        <v>198.8426</v>
      </c>
    </row>
    <row r="1008" spans="2:18">
      <c r="B1008" s="202">
        <v>143</v>
      </c>
      <c r="C1008" s="297">
        <v>12836.73</v>
      </c>
      <c r="D1008" s="292">
        <v>3.7043807870370371E-2</v>
      </c>
      <c r="E1008" s="202">
        <v>143</v>
      </c>
      <c r="F1008" s="202">
        <v>143</v>
      </c>
      <c r="G1008" s="202">
        <v>143</v>
      </c>
      <c r="H1008" s="202">
        <v>-4000</v>
      </c>
      <c r="I1008" s="202">
        <v>-4000</v>
      </c>
      <c r="J1008" s="202">
        <v>-4000</v>
      </c>
      <c r="K1008" s="146">
        <v>135.65</v>
      </c>
      <c r="L1008" s="146">
        <v>142.69999999999999</v>
      </c>
      <c r="M1008" s="146">
        <v>156.80000000000001</v>
      </c>
      <c r="N1008" s="146">
        <v>163.85</v>
      </c>
      <c r="O1008" s="146">
        <v>177.95</v>
      </c>
      <c r="P1008" s="292">
        <v>1.397695601851852E-3</v>
      </c>
      <c r="Q1008" s="202">
        <f>IF($P$5=1,DataSheet!G1007,"")</f>
        <v>19</v>
      </c>
      <c r="R1008" s="290">
        <f>IF($P$5=1,DataSheet!E1007,"")</f>
        <v>198.74160000000001</v>
      </c>
    </row>
    <row r="1009" spans="2:18">
      <c r="B1009" s="202">
        <v>143</v>
      </c>
      <c r="C1009" s="297">
        <v>12849.16</v>
      </c>
      <c r="D1009" s="292">
        <v>3.7078425925925924E-2</v>
      </c>
      <c r="E1009" s="202">
        <v>143</v>
      </c>
      <c r="F1009" s="202">
        <v>143</v>
      </c>
      <c r="G1009" s="202">
        <v>143</v>
      </c>
      <c r="H1009" s="202">
        <v>-4000</v>
      </c>
      <c r="I1009" s="202">
        <v>-4000</v>
      </c>
      <c r="J1009" s="202">
        <v>-4000</v>
      </c>
      <c r="K1009" s="146">
        <v>135.65</v>
      </c>
      <c r="L1009" s="146">
        <v>142.69999999999999</v>
      </c>
      <c r="M1009" s="146">
        <v>156.80000000000001</v>
      </c>
      <c r="N1009" s="146">
        <v>163.85</v>
      </c>
      <c r="O1009" s="146">
        <v>177.95</v>
      </c>
      <c r="P1009" s="292">
        <v>1.3895960648148149E-3</v>
      </c>
      <c r="Q1009" s="202">
        <f>IF($P$5=1,DataSheet!G1008,"")</f>
        <v>20</v>
      </c>
      <c r="R1009" s="290">
        <f>IF($P$5=1,DataSheet!E1008,"")</f>
        <v>202.2373</v>
      </c>
    </row>
    <row r="1010" spans="2:18">
      <c r="B1010" s="202">
        <v>143</v>
      </c>
      <c r="C1010" s="297">
        <v>12862.05</v>
      </c>
      <c r="D1010" s="292">
        <v>3.7114432870370369E-2</v>
      </c>
      <c r="E1010" s="202">
        <v>143</v>
      </c>
      <c r="F1010" s="202">
        <v>143</v>
      </c>
      <c r="G1010" s="202">
        <v>143</v>
      </c>
      <c r="H1010" s="202">
        <v>-4000</v>
      </c>
      <c r="I1010" s="202">
        <v>-4000</v>
      </c>
      <c r="J1010" s="202">
        <v>-4000</v>
      </c>
      <c r="K1010" s="146">
        <v>135.65</v>
      </c>
      <c r="L1010" s="146">
        <v>142.69999999999999</v>
      </c>
      <c r="M1010" s="146">
        <v>156.80000000000001</v>
      </c>
      <c r="N1010" s="146">
        <v>163.85</v>
      </c>
      <c r="O1010" s="146">
        <v>177.95</v>
      </c>
      <c r="P1010" s="292">
        <v>1.3941730324074076E-3</v>
      </c>
      <c r="Q1010" s="202">
        <f>IF($P$5=1,DataSheet!G1009,"")</f>
        <v>19</v>
      </c>
      <c r="R1010" s="290">
        <f>IF($P$5=1,DataSheet!E1009,"")</f>
        <v>200.25200000000001</v>
      </c>
    </row>
    <row r="1011" spans="2:18">
      <c r="B1011" s="202">
        <v>143</v>
      </c>
      <c r="C1011" s="297">
        <v>12874.86</v>
      </c>
      <c r="D1011" s="292">
        <v>3.7150289351851849E-2</v>
      </c>
      <c r="E1011" s="202">
        <v>143</v>
      </c>
      <c r="F1011" s="202">
        <v>143</v>
      </c>
      <c r="G1011" s="202">
        <v>143</v>
      </c>
      <c r="H1011" s="202">
        <v>-4000</v>
      </c>
      <c r="I1011" s="202">
        <v>-4000</v>
      </c>
      <c r="J1011" s="202">
        <v>-4000</v>
      </c>
      <c r="K1011" s="146">
        <v>135.65</v>
      </c>
      <c r="L1011" s="146">
        <v>142.69999999999999</v>
      </c>
      <c r="M1011" s="146">
        <v>156.80000000000001</v>
      </c>
      <c r="N1011" s="146">
        <v>163.85</v>
      </c>
      <c r="O1011" s="146">
        <v>177.95</v>
      </c>
      <c r="P1011" s="292">
        <v>1.3994554398148147E-3</v>
      </c>
      <c r="Q1011" s="202">
        <f>IF($P$5=1,DataSheet!G1010,"")</f>
        <v>19</v>
      </c>
      <c r="R1011" s="290">
        <f>IF($P$5=1,DataSheet!E1010,"")</f>
        <v>197.99299999999999</v>
      </c>
    </row>
    <row r="1012" spans="2:18">
      <c r="B1012" s="202">
        <v>143</v>
      </c>
      <c r="C1012" s="297">
        <v>12887.83</v>
      </c>
      <c r="D1012" s="292">
        <v>3.7186226851851849E-2</v>
      </c>
      <c r="E1012" s="202">
        <v>143</v>
      </c>
      <c r="F1012" s="202">
        <v>143</v>
      </c>
      <c r="G1012" s="202">
        <v>143</v>
      </c>
      <c r="H1012" s="202">
        <v>-4000</v>
      </c>
      <c r="I1012" s="202">
        <v>-4000</v>
      </c>
      <c r="J1012" s="202">
        <v>-4000</v>
      </c>
      <c r="K1012" s="146">
        <v>135.65</v>
      </c>
      <c r="L1012" s="146">
        <v>142.69999999999999</v>
      </c>
      <c r="M1012" s="146">
        <v>156.80000000000001</v>
      </c>
      <c r="N1012" s="146">
        <v>163.85</v>
      </c>
      <c r="O1012" s="146">
        <v>177.95</v>
      </c>
      <c r="P1012" s="292">
        <v>1.3894947916666669E-3</v>
      </c>
      <c r="Q1012" s="202">
        <f>IF($P$5=1,DataSheet!G1011,"")</f>
        <v>20</v>
      </c>
      <c r="R1012" s="290">
        <f>IF($P$5=1,DataSheet!E1011,"")</f>
        <v>202.28149999999999</v>
      </c>
    </row>
    <row r="1013" spans="2:18">
      <c r="B1013" s="202">
        <v>143</v>
      </c>
      <c r="C1013" s="297">
        <v>12900.34</v>
      </c>
      <c r="D1013" s="292">
        <v>3.7220937500000002E-2</v>
      </c>
      <c r="E1013" s="202">
        <v>143</v>
      </c>
      <c r="F1013" s="202">
        <v>143</v>
      </c>
      <c r="G1013" s="202">
        <v>143</v>
      </c>
      <c r="H1013" s="202">
        <v>-4000</v>
      </c>
      <c r="I1013" s="202">
        <v>-4000</v>
      </c>
      <c r="J1013" s="202">
        <v>-4000</v>
      </c>
      <c r="K1013" s="146">
        <v>135.65</v>
      </c>
      <c r="L1013" s="146">
        <v>142.69999999999999</v>
      </c>
      <c r="M1013" s="146">
        <v>156.80000000000001</v>
      </c>
      <c r="N1013" s="146">
        <v>163.85</v>
      </c>
      <c r="O1013" s="146">
        <v>177.95</v>
      </c>
      <c r="P1013" s="292">
        <v>1.3855248842592593E-3</v>
      </c>
      <c r="Q1013" s="202">
        <f>IF($P$5=1,DataSheet!G1012,"")</f>
        <v>20</v>
      </c>
      <c r="R1013" s="290">
        <f>IF($P$5=1,DataSheet!E1012,"")</f>
        <v>204.02520000000001</v>
      </c>
    </row>
    <row r="1014" spans="2:18">
      <c r="B1014" s="202">
        <v>144</v>
      </c>
      <c r="C1014" s="297">
        <v>12913.23</v>
      </c>
      <c r="D1014" s="292">
        <v>3.7256666666666667E-2</v>
      </c>
      <c r="E1014" s="202">
        <v>144</v>
      </c>
      <c r="F1014" s="202">
        <v>144</v>
      </c>
      <c r="G1014" s="202">
        <v>144</v>
      </c>
      <c r="H1014" s="202">
        <v>-4000</v>
      </c>
      <c r="I1014" s="202">
        <v>-4000</v>
      </c>
      <c r="J1014" s="202">
        <v>-4000</v>
      </c>
      <c r="K1014" s="146">
        <v>135.65</v>
      </c>
      <c r="L1014" s="146">
        <v>142.69999999999999</v>
      </c>
      <c r="M1014" s="146">
        <v>156.80000000000001</v>
      </c>
      <c r="N1014" s="146">
        <v>163.85</v>
      </c>
      <c r="O1014" s="146">
        <v>177.95</v>
      </c>
      <c r="P1014" s="292">
        <v>1.3873964120370372E-3</v>
      </c>
      <c r="Q1014" s="202">
        <f>IF($P$5=1,DataSheet!G1013,"")</f>
        <v>20</v>
      </c>
      <c r="R1014" s="290">
        <f>IF($P$5=1,DataSheet!E1013,"")</f>
        <v>203.20070000000001</v>
      </c>
    </row>
    <row r="1015" spans="2:18">
      <c r="B1015" s="202">
        <v>144</v>
      </c>
      <c r="C1015" s="297">
        <v>12925.74</v>
      </c>
      <c r="D1015" s="292">
        <v>3.7291539351851852E-2</v>
      </c>
      <c r="E1015" s="202">
        <v>144</v>
      </c>
      <c r="F1015" s="202">
        <v>144</v>
      </c>
      <c r="G1015" s="202">
        <v>144</v>
      </c>
      <c r="H1015" s="202">
        <v>-4000</v>
      </c>
      <c r="I1015" s="202">
        <v>-4000</v>
      </c>
      <c r="J1015" s="202">
        <v>-4000</v>
      </c>
      <c r="K1015" s="146">
        <v>135.65</v>
      </c>
      <c r="L1015" s="146">
        <v>142.69999999999999</v>
      </c>
      <c r="M1015" s="146">
        <v>156.80000000000001</v>
      </c>
      <c r="N1015" s="146">
        <v>163.85</v>
      </c>
      <c r="O1015" s="146">
        <v>177.95</v>
      </c>
      <c r="P1015" s="292">
        <v>1.3902065972222221E-3</v>
      </c>
      <c r="Q1015" s="202">
        <f>IF($P$5=1,DataSheet!G1014,"")</f>
        <v>20</v>
      </c>
      <c r="R1015" s="290">
        <f>IF($P$5=1,DataSheet!E1014,"")</f>
        <v>201.9708</v>
      </c>
    </row>
    <row r="1016" spans="2:18">
      <c r="B1016" s="202">
        <v>144</v>
      </c>
      <c r="C1016" s="297">
        <v>12939.41</v>
      </c>
      <c r="D1016" s="292">
        <v>3.7329675925925926E-2</v>
      </c>
      <c r="E1016" s="202">
        <v>144</v>
      </c>
      <c r="F1016" s="202">
        <v>144</v>
      </c>
      <c r="G1016" s="202">
        <v>144</v>
      </c>
      <c r="H1016" s="202">
        <v>-4000</v>
      </c>
      <c r="I1016" s="202">
        <v>-4000</v>
      </c>
      <c r="J1016" s="202">
        <v>-4000</v>
      </c>
      <c r="K1016" s="146">
        <v>135.65</v>
      </c>
      <c r="L1016" s="146">
        <v>142.69999999999999</v>
      </c>
      <c r="M1016" s="146">
        <v>156.80000000000001</v>
      </c>
      <c r="N1016" s="146">
        <v>163.85</v>
      </c>
      <c r="O1016" s="146">
        <v>177.95</v>
      </c>
      <c r="P1016" s="292">
        <v>1.4010370370370372E-3</v>
      </c>
      <c r="Q1016" s="202">
        <f>IF($P$5=1,DataSheet!G1015,"")</f>
        <v>19</v>
      </c>
      <c r="R1016" s="290">
        <f>IF($P$5=1,DataSheet!E1015,"")</f>
        <v>197.32310000000001</v>
      </c>
    </row>
    <row r="1017" spans="2:18">
      <c r="B1017" s="202">
        <v>143</v>
      </c>
      <c r="C1017" s="297">
        <v>12952.21</v>
      </c>
      <c r="D1017" s="292">
        <v>3.7365567129629629E-2</v>
      </c>
      <c r="E1017" s="202">
        <v>143</v>
      </c>
      <c r="F1017" s="202">
        <v>143</v>
      </c>
      <c r="G1017" s="202">
        <v>143</v>
      </c>
      <c r="H1017" s="202">
        <v>-4000</v>
      </c>
      <c r="I1017" s="202">
        <v>-4000</v>
      </c>
      <c r="J1017" s="202">
        <v>-4000</v>
      </c>
      <c r="K1017" s="146">
        <v>135.65</v>
      </c>
      <c r="L1017" s="146">
        <v>142.69999999999999</v>
      </c>
      <c r="M1017" s="146">
        <v>156.80000000000001</v>
      </c>
      <c r="N1017" s="146">
        <v>163.85</v>
      </c>
      <c r="O1017" s="146">
        <v>177.95</v>
      </c>
      <c r="P1017" s="292">
        <v>1.3972679398148149E-3</v>
      </c>
      <c r="Q1017" s="202">
        <f>IF($P$5=1,DataSheet!G1016,"")</f>
        <v>19</v>
      </c>
      <c r="R1017" s="290">
        <f>IF($P$5=1,DataSheet!E1016,"")</f>
        <v>198.92420000000001</v>
      </c>
    </row>
    <row r="1018" spans="2:18">
      <c r="B1018" s="202">
        <v>143</v>
      </c>
      <c r="C1018" s="297">
        <v>12965.02</v>
      </c>
      <c r="D1018" s="292">
        <v>3.7401261574074071E-2</v>
      </c>
      <c r="E1018" s="202">
        <v>143</v>
      </c>
      <c r="F1018" s="202">
        <v>143</v>
      </c>
      <c r="G1018" s="202">
        <v>143</v>
      </c>
      <c r="H1018" s="202">
        <v>-4000</v>
      </c>
      <c r="I1018" s="202">
        <v>-4000</v>
      </c>
      <c r="J1018" s="202">
        <v>-4000</v>
      </c>
      <c r="K1018" s="146">
        <v>135.65</v>
      </c>
      <c r="L1018" s="146">
        <v>142.69999999999999</v>
      </c>
      <c r="M1018" s="146">
        <v>156.80000000000001</v>
      </c>
      <c r="N1018" s="146">
        <v>163.85</v>
      </c>
      <c r="O1018" s="146">
        <v>177.95</v>
      </c>
      <c r="P1018" s="292">
        <v>1.3940277777777777E-3</v>
      </c>
      <c r="Q1018" s="202">
        <f>IF($P$5=1,DataSheet!G1017,"")</f>
        <v>19</v>
      </c>
      <c r="R1018" s="290">
        <f>IF($P$5=1,DataSheet!E1017,"")</f>
        <v>200.31450000000001</v>
      </c>
    </row>
    <row r="1019" spans="2:18">
      <c r="B1019" s="202">
        <v>142</v>
      </c>
      <c r="C1019" s="297">
        <v>12977.83</v>
      </c>
      <c r="D1019" s="292">
        <v>3.7437175925925929E-2</v>
      </c>
      <c r="E1019" s="202">
        <v>142</v>
      </c>
      <c r="F1019" s="202">
        <v>142</v>
      </c>
      <c r="G1019" s="202">
        <v>-4000</v>
      </c>
      <c r="H1019" s="202">
        <v>-4000</v>
      </c>
      <c r="I1019" s="202">
        <v>-4000</v>
      </c>
      <c r="J1019" s="202">
        <v>-4000</v>
      </c>
      <c r="K1019" s="146">
        <v>135.65</v>
      </c>
      <c r="L1019" s="146">
        <v>142.69999999999999</v>
      </c>
      <c r="M1019" s="146">
        <v>156.80000000000001</v>
      </c>
      <c r="N1019" s="146">
        <v>163.85</v>
      </c>
      <c r="O1019" s="146">
        <v>177.95</v>
      </c>
      <c r="P1019" s="292">
        <v>1.398142939814815E-3</v>
      </c>
      <c r="Q1019" s="202">
        <f>IF($P$5=1,DataSheet!G1018,"")</f>
        <v>19</v>
      </c>
      <c r="R1019" s="290">
        <f>IF($P$5=1,DataSheet!E1018,"")</f>
        <v>198.55099999999999</v>
      </c>
    </row>
    <row r="1020" spans="2:18">
      <c r="B1020" s="202">
        <v>142</v>
      </c>
      <c r="C1020" s="297">
        <v>12990.79</v>
      </c>
      <c r="D1020" s="292">
        <v>3.7473217592592596E-2</v>
      </c>
      <c r="E1020" s="202">
        <v>142</v>
      </c>
      <c r="F1020" s="202">
        <v>142</v>
      </c>
      <c r="G1020" s="202">
        <v>-4000</v>
      </c>
      <c r="H1020" s="202">
        <v>-4000</v>
      </c>
      <c r="I1020" s="202">
        <v>-4000</v>
      </c>
      <c r="J1020" s="202">
        <v>-4000</v>
      </c>
      <c r="K1020" s="146">
        <v>135.65</v>
      </c>
      <c r="L1020" s="146">
        <v>142.69999999999999</v>
      </c>
      <c r="M1020" s="146">
        <v>156.80000000000001</v>
      </c>
      <c r="N1020" s="146">
        <v>163.85</v>
      </c>
      <c r="O1020" s="146">
        <v>177.95</v>
      </c>
      <c r="P1020" s="292">
        <v>1.391634837962963E-3</v>
      </c>
      <c r="Q1020" s="202">
        <f>IF($P$5=1,DataSheet!G1019,"")</f>
        <v>19</v>
      </c>
      <c r="R1020" s="290">
        <f>IF($P$5=1,DataSheet!E1019,"")</f>
        <v>201.34970000000001</v>
      </c>
    </row>
    <row r="1021" spans="2:18">
      <c r="B1021" s="202">
        <v>143</v>
      </c>
      <c r="C1021" s="297">
        <v>13003.67</v>
      </c>
      <c r="D1021" s="292">
        <v>3.7509050925925928E-2</v>
      </c>
      <c r="E1021" s="202">
        <v>143</v>
      </c>
      <c r="F1021" s="202">
        <v>143</v>
      </c>
      <c r="G1021" s="202">
        <v>143</v>
      </c>
      <c r="H1021" s="202">
        <v>-4000</v>
      </c>
      <c r="I1021" s="202">
        <v>-4000</v>
      </c>
      <c r="J1021" s="202">
        <v>-4000</v>
      </c>
      <c r="K1021" s="146">
        <v>135.65</v>
      </c>
      <c r="L1021" s="146">
        <v>142.69999999999999</v>
      </c>
      <c r="M1021" s="146">
        <v>156.80000000000001</v>
      </c>
      <c r="N1021" s="146">
        <v>163.85</v>
      </c>
      <c r="O1021" s="146">
        <v>177.95</v>
      </c>
      <c r="P1021" s="292">
        <v>1.390792824074074E-3</v>
      </c>
      <c r="Q1021" s="202">
        <f>IF($P$5=1,DataSheet!G1020,"")</f>
        <v>19</v>
      </c>
      <c r="R1021" s="290">
        <f>IF($P$5=1,DataSheet!E1020,"")</f>
        <v>201.71559999999999</v>
      </c>
    </row>
    <row r="1022" spans="2:18">
      <c r="B1022" s="202">
        <v>143</v>
      </c>
      <c r="C1022" s="297">
        <v>13016.71</v>
      </c>
      <c r="D1022" s="292">
        <v>3.7544895833333335E-2</v>
      </c>
      <c r="E1022" s="202">
        <v>143</v>
      </c>
      <c r="F1022" s="202">
        <v>143</v>
      </c>
      <c r="G1022" s="202">
        <v>143</v>
      </c>
      <c r="H1022" s="202">
        <v>-4000</v>
      </c>
      <c r="I1022" s="202">
        <v>-4000</v>
      </c>
      <c r="J1022" s="202">
        <v>-4000</v>
      </c>
      <c r="K1022" s="146">
        <v>135.65</v>
      </c>
      <c r="L1022" s="146">
        <v>142.69999999999999</v>
      </c>
      <c r="M1022" s="146">
        <v>156.80000000000001</v>
      </c>
      <c r="N1022" s="146">
        <v>163.85</v>
      </c>
      <c r="O1022" s="146">
        <v>177.95</v>
      </c>
      <c r="P1022" s="292">
        <v>1.3791545138888887E-3</v>
      </c>
      <c r="Q1022" s="202">
        <f>IF($P$5=1,DataSheet!G1021,"")</f>
        <v>20</v>
      </c>
      <c r="R1022" s="290">
        <f>IF($P$5=1,DataSheet!E1021,"")</f>
        <v>206.86539999999999</v>
      </c>
    </row>
    <row r="1023" spans="2:18">
      <c r="B1023" s="202">
        <v>144</v>
      </c>
      <c r="C1023" s="297">
        <v>13029.36</v>
      </c>
      <c r="D1023" s="292">
        <v>3.7579560185185185E-2</v>
      </c>
      <c r="E1023" s="202">
        <v>144</v>
      </c>
      <c r="F1023" s="202">
        <v>144</v>
      </c>
      <c r="G1023" s="202">
        <v>144</v>
      </c>
      <c r="H1023" s="202">
        <v>-4000</v>
      </c>
      <c r="I1023" s="202">
        <v>-4000</v>
      </c>
      <c r="J1023" s="202">
        <v>-4000</v>
      </c>
      <c r="K1023" s="146">
        <v>135.65</v>
      </c>
      <c r="L1023" s="146">
        <v>142.69999999999999</v>
      </c>
      <c r="M1023" s="146">
        <v>156.80000000000001</v>
      </c>
      <c r="N1023" s="146">
        <v>163.85</v>
      </c>
      <c r="O1023" s="146">
        <v>177.95</v>
      </c>
      <c r="P1023" s="292">
        <v>1.3691527777777779E-3</v>
      </c>
      <c r="Q1023" s="202">
        <f>IF($P$5=1,DataSheet!G1022,"")</f>
        <v>20</v>
      </c>
      <c r="R1023" s="290">
        <f>IF($P$5=1,DataSheet!E1022,"")</f>
        <v>211.43209999999999</v>
      </c>
    </row>
    <row r="1024" spans="2:18">
      <c r="B1024" s="202">
        <v>144</v>
      </c>
      <c r="C1024" s="297">
        <v>13041.87</v>
      </c>
      <c r="D1024" s="292">
        <v>3.7614282407407405E-2</v>
      </c>
      <c r="E1024" s="202">
        <v>144</v>
      </c>
      <c r="F1024" s="202">
        <v>144</v>
      </c>
      <c r="G1024" s="202">
        <v>144</v>
      </c>
      <c r="H1024" s="202">
        <v>-4000</v>
      </c>
      <c r="I1024" s="202">
        <v>-4000</v>
      </c>
      <c r="J1024" s="202">
        <v>-4000</v>
      </c>
      <c r="K1024" s="146">
        <v>135.65</v>
      </c>
      <c r="L1024" s="146">
        <v>142.69999999999999</v>
      </c>
      <c r="M1024" s="146">
        <v>156.80000000000001</v>
      </c>
      <c r="N1024" s="146">
        <v>163.85</v>
      </c>
      <c r="O1024" s="146">
        <v>177.95</v>
      </c>
      <c r="P1024" s="292">
        <v>1.3832656249999997E-3</v>
      </c>
      <c r="Q1024" s="202">
        <f>IF($P$5=1,DataSheet!G1023,"")</f>
        <v>20</v>
      </c>
      <c r="R1024" s="290">
        <f>IF($P$5=1,DataSheet!E1023,"")</f>
        <v>205.0265</v>
      </c>
    </row>
    <row r="1025" spans="2:18">
      <c r="B1025" s="202">
        <v>145</v>
      </c>
      <c r="C1025" s="297">
        <v>13055.22</v>
      </c>
      <c r="D1025" s="292">
        <v>3.7651388888888894E-2</v>
      </c>
      <c r="E1025" s="202">
        <v>145</v>
      </c>
      <c r="F1025" s="202">
        <v>145</v>
      </c>
      <c r="G1025" s="202">
        <v>145</v>
      </c>
      <c r="H1025" s="202">
        <v>-4000</v>
      </c>
      <c r="I1025" s="202">
        <v>-4000</v>
      </c>
      <c r="J1025" s="202">
        <v>-4000</v>
      </c>
      <c r="K1025" s="146">
        <v>135.65</v>
      </c>
      <c r="L1025" s="146">
        <v>142.69999999999999</v>
      </c>
      <c r="M1025" s="146">
        <v>156.80000000000001</v>
      </c>
      <c r="N1025" s="146">
        <v>163.85</v>
      </c>
      <c r="O1025" s="146">
        <v>177.95</v>
      </c>
      <c r="P1025" s="292">
        <v>1.3920486111111113E-3</v>
      </c>
      <c r="Q1025" s="202">
        <f>IF($P$5=1,DataSheet!G1024,"")</f>
        <v>19</v>
      </c>
      <c r="R1025" s="290">
        <f>IF($P$5=1,DataSheet!E1024,"")</f>
        <v>201.17009999999999</v>
      </c>
    </row>
    <row r="1026" spans="2:18">
      <c r="B1026" s="202">
        <v>145</v>
      </c>
      <c r="C1026" s="297">
        <v>13067.66</v>
      </c>
      <c r="D1026" s="292">
        <v>3.7686064814814811E-2</v>
      </c>
      <c r="E1026" s="202">
        <v>145</v>
      </c>
      <c r="F1026" s="202">
        <v>145</v>
      </c>
      <c r="G1026" s="202">
        <v>145</v>
      </c>
      <c r="H1026" s="202">
        <v>-4000</v>
      </c>
      <c r="I1026" s="202">
        <v>-4000</v>
      </c>
      <c r="J1026" s="202">
        <v>-4000</v>
      </c>
      <c r="K1026" s="146">
        <v>135.65</v>
      </c>
      <c r="L1026" s="146">
        <v>142.69999999999999</v>
      </c>
      <c r="M1026" s="146">
        <v>156.80000000000001</v>
      </c>
      <c r="N1026" s="146">
        <v>163.85</v>
      </c>
      <c r="O1026" s="146">
        <v>177.95</v>
      </c>
      <c r="P1026" s="292">
        <v>1.3908738425925926E-3</v>
      </c>
      <c r="Q1026" s="202">
        <f>IF($P$5=1,DataSheet!G1025,"")</f>
        <v>20</v>
      </c>
      <c r="R1026" s="290">
        <f>IF($P$5=1,DataSheet!E1025,"")</f>
        <v>201.68029999999999</v>
      </c>
    </row>
    <row r="1027" spans="2:18">
      <c r="B1027" s="202">
        <v>145</v>
      </c>
      <c r="C1027" s="297">
        <v>13080.72</v>
      </c>
      <c r="D1027" s="292">
        <v>3.7721979166666669E-2</v>
      </c>
      <c r="E1027" s="202">
        <v>145</v>
      </c>
      <c r="F1027" s="202">
        <v>145</v>
      </c>
      <c r="G1027" s="202">
        <v>145</v>
      </c>
      <c r="H1027" s="202">
        <v>-4000</v>
      </c>
      <c r="I1027" s="202">
        <v>-4000</v>
      </c>
      <c r="J1027" s="202">
        <v>-4000</v>
      </c>
      <c r="K1027" s="146">
        <v>135.65</v>
      </c>
      <c r="L1027" s="146">
        <v>142.69999999999999</v>
      </c>
      <c r="M1027" s="146">
        <v>156.80000000000001</v>
      </c>
      <c r="N1027" s="146">
        <v>163.85</v>
      </c>
      <c r="O1027" s="146">
        <v>177.95</v>
      </c>
      <c r="P1027" s="292">
        <v>1.3796383101851849E-3</v>
      </c>
      <c r="Q1027" s="202">
        <f>IF($P$5=1,DataSheet!G1026,"")</f>
        <v>20</v>
      </c>
      <c r="R1027" s="290">
        <f>IF($P$5=1,DataSheet!E1026,"")</f>
        <v>206.648</v>
      </c>
    </row>
    <row r="1028" spans="2:18">
      <c r="B1028" s="202">
        <v>144</v>
      </c>
      <c r="C1028" s="297">
        <v>13093.69</v>
      </c>
      <c r="D1028" s="292">
        <v>3.775789351851852E-2</v>
      </c>
      <c r="E1028" s="202">
        <v>144</v>
      </c>
      <c r="F1028" s="202">
        <v>144</v>
      </c>
      <c r="G1028" s="202">
        <v>144</v>
      </c>
      <c r="H1028" s="202">
        <v>-4000</v>
      </c>
      <c r="I1028" s="202">
        <v>-4000</v>
      </c>
      <c r="J1028" s="202">
        <v>-4000</v>
      </c>
      <c r="K1028" s="146">
        <v>135.65</v>
      </c>
      <c r="L1028" s="146">
        <v>142.69999999999999</v>
      </c>
      <c r="M1028" s="146">
        <v>156.80000000000001</v>
      </c>
      <c r="N1028" s="146">
        <v>163.85</v>
      </c>
      <c r="O1028" s="146">
        <v>177.95</v>
      </c>
      <c r="P1028" s="292">
        <v>1.3843883101851851E-3</v>
      </c>
      <c r="Q1028" s="202">
        <f>IF($P$5=1,DataSheet!G1027,"")</f>
        <v>19</v>
      </c>
      <c r="R1028" s="290">
        <f>IF($P$5=1,DataSheet!E1027,"")</f>
        <v>204.52799999999999</v>
      </c>
    </row>
    <row r="1029" spans="2:18">
      <c r="B1029" s="202">
        <v>144</v>
      </c>
      <c r="C1029" s="297">
        <v>13106.57</v>
      </c>
      <c r="D1029" s="292">
        <v>3.7793622685185185E-2</v>
      </c>
      <c r="E1029" s="202">
        <v>144</v>
      </c>
      <c r="F1029" s="202">
        <v>144</v>
      </c>
      <c r="G1029" s="202">
        <v>144</v>
      </c>
      <c r="H1029" s="202">
        <v>-4000</v>
      </c>
      <c r="I1029" s="202">
        <v>-4000</v>
      </c>
      <c r="J1029" s="202">
        <v>-4000</v>
      </c>
      <c r="K1029" s="146">
        <v>135.65</v>
      </c>
      <c r="L1029" s="146">
        <v>142.69999999999999</v>
      </c>
      <c r="M1029" s="146">
        <v>156.80000000000001</v>
      </c>
      <c r="N1029" s="146">
        <v>163.85</v>
      </c>
      <c r="O1029" s="146">
        <v>177.95</v>
      </c>
      <c r="P1029" s="292">
        <v>1.3849751157407409E-3</v>
      </c>
      <c r="Q1029" s="202">
        <f>IF($P$5=1,DataSheet!G1028,"")</f>
        <v>19</v>
      </c>
      <c r="R1029" s="290">
        <f>IF($P$5=1,DataSheet!E1028,"")</f>
        <v>204.26830000000001</v>
      </c>
    </row>
    <row r="1030" spans="2:18">
      <c r="B1030" s="202">
        <v>144</v>
      </c>
      <c r="C1030" s="297">
        <v>13119.85</v>
      </c>
      <c r="D1030" s="292">
        <v>3.7830787037037038E-2</v>
      </c>
      <c r="E1030" s="202">
        <v>144</v>
      </c>
      <c r="F1030" s="202">
        <v>144</v>
      </c>
      <c r="G1030" s="202">
        <v>144</v>
      </c>
      <c r="H1030" s="202">
        <v>-4000</v>
      </c>
      <c r="I1030" s="202">
        <v>-4000</v>
      </c>
      <c r="J1030" s="202">
        <v>-4000</v>
      </c>
      <c r="K1030" s="146">
        <v>135.65</v>
      </c>
      <c r="L1030" s="146">
        <v>142.69999999999999</v>
      </c>
      <c r="M1030" s="146">
        <v>156.80000000000001</v>
      </c>
      <c r="N1030" s="146">
        <v>163.85</v>
      </c>
      <c r="O1030" s="146">
        <v>177.95</v>
      </c>
      <c r="P1030" s="292">
        <v>1.400704861111111E-3</v>
      </c>
      <c r="Q1030" s="202">
        <f>IF($P$5=1,DataSheet!G1029,"")</f>
        <v>19</v>
      </c>
      <c r="R1030" s="290">
        <f>IF($P$5=1,DataSheet!E1029,"")</f>
        <v>197.46350000000001</v>
      </c>
    </row>
    <row r="1031" spans="2:18">
      <c r="B1031" s="202">
        <v>144</v>
      </c>
      <c r="C1031" s="297">
        <v>13132.65</v>
      </c>
      <c r="D1031" s="292">
        <v>3.7866631944444444E-2</v>
      </c>
      <c r="E1031" s="202">
        <v>144</v>
      </c>
      <c r="F1031" s="202">
        <v>144</v>
      </c>
      <c r="G1031" s="202">
        <v>144</v>
      </c>
      <c r="H1031" s="202">
        <v>-4000</v>
      </c>
      <c r="I1031" s="202">
        <v>-4000</v>
      </c>
      <c r="J1031" s="202">
        <v>-4000</v>
      </c>
      <c r="K1031" s="146">
        <v>135.65</v>
      </c>
      <c r="L1031" s="146">
        <v>142.69999999999999</v>
      </c>
      <c r="M1031" s="146">
        <v>156.80000000000001</v>
      </c>
      <c r="N1031" s="146">
        <v>163.85</v>
      </c>
      <c r="O1031" s="146">
        <v>177.95</v>
      </c>
      <c r="P1031" s="292">
        <v>1.3983778935185186E-3</v>
      </c>
      <c r="Q1031" s="202">
        <f>IF($P$5=1,DataSheet!G1030,"")</f>
        <v>19</v>
      </c>
      <c r="R1031" s="290">
        <f>IF($P$5=1,DataSheet!E1030,"")</f>
        <v>198.45089999999999</v>
      </c>
    </row>
    <row r="1032" spans="2:18">
      <c r="B1032" s="202">
        <v>144</v>
      </c>
      <c r="C1032" s="297">
        <v>13145.92</v>
      </c>
      <c r="D1032" s="292">
        <v>3.7903622685185191E-2</v>
      </c>
      <c r="E1032" s="202">
        <v>144</v>
      </c>
      <c r="F1032" s="202">
        <v>144</v>
      </c>
      <c r="G1032" s="202">
        <v>144</v>
      </c>
      <c r="H1032" s="202">
        <v>-4000</v>
      </c>
      <c r="I1032" s="202">
        <v>-4000</v>
      </c>
      <c r="J1032" s="202">
        <v>-4000</v>
      </c>
      <c r="K1032" s="146">
        <v>135.65</v>
      </c>
      <c r="L1032" s="146">
        <v>142.69999999999999</v>
      </c>
      <c r="M1032" s="146">
        <v>156.80000000000001</v>
      </c>
      <c r="N1032" s="146">
        <v>163.85</v>
      </c>
      <c r="O1032" s="146">
        <v>177.95</v>
      </c>
      <c r="P1032" s="292">
        <v>1.3955104166666666E-3</v>
      </c>
      <c r="Q1032" s="202">
        <f>IF($P$5=1,DataSheet!G1031,"")</f>
        <v>19</v>
      </c>
      <c r="R1032" s="290">
        <f>IF($P$5=1,DataSheet!E1031,"")</f>
        <v>199.67679999999999</v>
      </c>
    </row>
    <row r="1033" spans="2:18">
      <c r="B1033" s="202">
        <v>144</v>
      </c>
      <c r="C1033" s="297">
        <v>13158.75</v>
      </c>
      <c r="D1033" s="292">
        <v>3.7939456018518516E-2</v>
      </c>
      <c r="E1033" s="202">
        <v>144</v>
      </c>
      <c r="F1033" s="202">
        <v>144</v>
      </c>
      <c r="G1033" s="202">
        <v>144</v>
      </c>
      <c r="H1033" s="202">
        <v>-4000</v>
      </c>
      <c r="I1033" s="202">
        <v>-4000</v>
      </c>
      <c r="J1033" s="202">
        <v>-4000</v>
      </c>
      <c r="K1033" s="146">
        <v>135.65</v>
      </c>
      <c r="L1033" s="146">
        <v>142.69999999999999</v>
      </c>
      <c r="M1033" s="146">
        <v>156.80000000000001</v>
      </c>
      <c r="N1033" s="146">
        <v>163.85</v>
      </c>
      <c r="O1033" s="146">
        <v>177.95</v>
      </c>
      <c r="P1033" s="292">
        <v>1.3918593750000001E-3</v>
      </c>
      <c r="Q1033" s="202">
        <f>IF($P$5=1,DataSheet!G1032,"")</f>
        <v>19</v>
      </c>
      <c r="R1033" s="290">
        <f>IF($P$5=1,DataSheet!E1032,"")</f>
        <v>201.25229999999999</v>
      </c>
    </row>
    <row r="1034" spans="2:18">
      <c r="B1034" s="202">
        <v>144</v>
      </c>
      <c r="C1034" s="297">
        <v>13171.65</v>
      </c>
      <c r="D1034" s="292">
        <v>3.7975428240740738E-2</v>
      </c>
      <c r="E1034" s="202">
        <v>144</v>
      </c>
      <c r="F1034" s="202">
        <v>144</v>
      </c>
      <c r="G1034" s="202">
        <v>144</v>
      </c>
      <c r="H1034" s="202">
        <v>-4000</v>
      </c>
      <c r="I1034" s="202">
        <v>-4000</v>
      </c>
      <c r="J1034" s="202">
        <v>-4000</v>
      </c>
      <c r="K1034" s="146">
        <v>135.65</v>
      </c>
      <c r="L1034" s="146">
        <v>142.69999999999999</v>
      </c>
      <c r="M1034" s="146">
        <v>156.80000000000001</v>
      </c>
      <c r="N1034" s="146">
        <v>163.85</v>
      </c>
      <c r="O1034" s="146">
        <v>177.95</v>
      </c>
      <c r="P1034" s="292">
        <v>1.3953078703703703E-3</v>
      </c>
      <c r="Q1034" s="202">
        <f>IF($P$5=1,DataSheet!G1033,"")</f>
        <v>19</v>
      </c>
      <c r="R1034" s="290">
        <f>IF($P$5=1,DataSheet!E1033,"")</f>
        <v>199.7638</v>
      </c>
    </row>
    <row r="1035" spans="2:18">
      <c r="B1035" s="202">
        <v>145</v>
      </c>
      <c r="C1035" s="297">
        <v>13184.56</v>
      </c>
      <c r="D1035" s="292">
        <v>3.8011238425925929E-2</v>
      </c>
      <c r="E1035" s="202">
        <v>145</v>
      </c>
      <c r="F1035" s="202">
        <v>145</v>
      </c>
      <c r="G1035" s="202">
        <v>145</v>
      </c>
      <c r="H1035" s="202">
        <v>-4000</v>
      </c>
      <c r="I1035" s="202">
        <v>-4000</v>
      </c>
      <c r="J1035" s="202">
        <v>-4000</v>
      </c>
      <c r="K1035" s="146">
        <v>135.65</v>
      </c>
      <c r="L1035" s="146">
        <v>142.69999999999999</v>
      </c>
      <c r="M1035" s="146">
        <v>156.80000000000001</v>
      </c>
      <c r="N1035" s="146">
        <v>163.85</v>
      </c>
      <c r="O1035" s="146">
        <v>177.95</v>
      </c>
      <c r="P1035" s="292">
        <v>1.3875462962962962E-3</v>
      </c>
      <c r="Q1035" s="202">
        <f>IF($P$5=1,DataSheet!G1034,"")</f>
        <v>19</v>
      </c>
      <c r="R1035" s="290">
        <f>IF($P$5=1,DataSheet!E1034,"")</f>
        <v>203.13480000000001</v>
      </c>
    </row>
    <row r="1036" spans="2:18">
      <c r="B1036" s="202">
        <v>145</v>
      </c>
      <c r="C1036" s="297">
        <v>13197.46</v>
      </c>
      <c r="D1036" s="292">
        <v>3.8047002314814816E-2</v>
      </c>
      <c r="E1036" s="202">
        <v>145</v>
      </c>
      <c r="F1036" s="202">
        <v>145</v>
      </c>
      <c r="G1036" s="202">
        <v>145</v>
      </c>
      <c r="H1036" s="202">
        <v>-4000</v>
      </c>
      <c r="I1036" s="202">
        <v>-4000</v>
      </c>
      <c r="J1036" s="202">
        <v>-4000</v>
      </c>
      <c r="K1036" s="146">
        <v>135.65</v>
      </c>
      <c r="L1036" s="146">
        <v>142.69999999999999</v>
      </c>
      <c r="M1036" s="146">
        <v>156.80000000000001</v>
      </c>
      <c r="N1036" s="146">
        <v>163.85</v>
      </c>
      <c r="O1036" s="146">
        <v>177.95</v>
      </c>
      <c r="P1036" s="292">
        <v>1.3875289351851852E-3</v>
      </c>
      <c r="Q1036" s="202">
        <f>IF($P$5=1,DataSheet!G1035,"")</f>
        <v>20</v>
      </c>
      <c r="R1036" s="290">
        <f>IF($P$5=1,DataSheet!E1035,"")</f>
        <v>203.14250000000001</v>
      </c>
    </row>
    <row r="1037" spans="2:18">
      <c r="B1037" s="202">
        <v>145</v>
      </c>
      <c r="C1037" s="297">
        <v>13210.35</v>
      </c>
      <c r="D1037" s="292">
        <v>3.8082974537037038E-2</v>
      </c>
      <c r="E1037" s="202">
        <v>145</v>
      </c>
      <c r="F1037" s="202">
        <v>145</v>
      </c>
      <c r="G1037" s="202">
        <v>145</v>
      </c>
      <c r="H1037" s="202">
        <v>-4000</v>
      </c>
      <c r="I1037" s="202">
        <v>-4000</v>
      </c>
      <c r="J1037" s="202">
        <v>-4000</v>
      </c>
      <c r="K1037" s="146">
        <v>135.65</v>
      </c>
      <c r="L1037" s="146">
        <v>142.69999999999999</v>
      </c>
      <c r="M1037" s="146">
        <v>156.80000000000001</v>
      </c>
      <c r="N1037" s="146">
        <v>163.85</v>
      </c>
      <c r="O1037" s="146">
        <v>177.95</v>
      </c>
      <c r="P1037" s="292">
        <v>1.3937962962962964E-3</v>
      </c>
      <c r="Q1037" s="202">
        <f>IF($P$5=1,DataSheet!G1036,"")</f>
        <v>19</v>
      </c>
      <c r="R1037" s="290">
        <f>IF($P$5=1,DataSheet!E1036,"")</f>
        <v>200.4144</v>
      </c>
    </row>
    <row r="1038" spans="2:18">
      <c r="B1038" s="202">
        <v>146</v>
      </c>
      <c r="C1038" s="297">
        <v>13223.7</v>
      </c>
      <c r="D1038" s="292">
        <v>3.8120069444444439E-2</v>
      </c>
      <c r="E1038" s="202">
        <v>146</v>
      </c>
      <c r="F1038" s="202">
        <v>146</v>
      </c>
      <c r="G1038" s="202">
        <v>146</v>
      </c>
      <c r="H1038" s="202">
        <v>-4000</v>
      </c>
      <c r="I1038" s="202">
        <v>-4000</v>
      </c>
      <c r="J1038" s="202">
        <v>-4000</v>
      </c>
      <c r="K1038" s="146">
        <v>135.65</v>
      </c>
      <c r="L1038" s="146">
        <v>142.69999999999999</v>
      </c>
      <c r="M1038" s="146">
        <v>156.80000000000001</v>
      </c>
      <c r="N1038" s="146">
        <v>163.85</v>
      </c>
      <c r="O1038" s="146">
        <v>177.95</v>
      </c>
      <c r="P1038" s="292">
        <v>1.3939913194444444E-3</v>
      </c>
      <c r="Q1038" s="202">
        <f>IF($P$5=1,DataSheet!G1037,"")</f>
        <v>19</v>
      </c>
      <c r="R1038" s="290">
        <f>IF($P$5=1,DataSheet!E1037,"")</f>
        <v>200.33019999999999</v>
      </c>
    </row>
    <row r="1039" spans="2:18">
      <c r="B1039" s="202">
        <v>146</v>
      </c>
      <c r="C1039" s="297">
        <v>13236.58</v>
      </c>
      <c r="D1039" s="292">
        <v>3.8155972222222223E-2</v>
      </c>
      <c r="E1039" s="202">
        <v>146</v>
      </c>
      <c r="F1039" s="202">
        <v>146</v>
      </c>
      <c r="G1039" s="202">
        <v>146</v>
      </c>
      <c r="H1039" s="202">
        <v>-4000</v>
      </c>
      <c r="I1039" s="202">
        <v>-4000</v>
      </c>
      <c r="J1039" s="202">
        <v>-4000</v>
      </c>
      <c r="K1039" s="146">
        <v>135.65</v>
      </c>
      <c r="L1039" s="146">
        <v>142.69999999999999</v>
      </c>
      <c r="M1039" s="146">
        <v>156.80000000000001</v>
      </c>
      <c r="N1039" s="146">
        <v>163.85</v>
      </c>
      <c r="O1039" s="146">
        <v>177.95</v>
      </c>
      <c r="P1039" s="292">
        <v>1.3934577546296295E-3</v>
      </c>
      <c r="Q1039" s="202">
        <f>IF($P$5=1,DataSheet!G1038,"")</f>
        <v>19</v>
      </c>
      <c r="R1039" s="290">
        <f>IF($P$5=1,DataSheet!E1038,"")</f>
        <v>200.56059999999999</v>
      </c>
    </row>
    <row r="1040" spans="2:18">
      <c r="B1040" s="202">
        <v>146</v>
      </c>
      <c r="C1040" s="297">
        <v>13249.4</v>
      </c>
      <c r="D1040" s="292">
        <v>3.8191747685185184E-2</v>
      </c>
      <c r="E1040" s="202">
        <v>146</v>
      </c>
      <c r="F1040" s="202">
        <v>146</v>
      </c>
      <c r="G1040" s="202">
        <v>146</v>
      </c>
      <c r="H1040" s="202">
        <v>-4000</v>
      </c>
      <c r="I1040" s="202">
        <v>-4000</v>
      </c>
      <c r="J1040" s="202">
        <v>-4000</v>
      </c>
      <c r="K1040" s="146">
        <v>135.65</v>
      </c>
      <c r="L1040" s="146">
        <v>142.69999999999999</v>
      </c>
      <c r="M1040" s="146">
        <v>156.80000000000001</v>
      </c>
      <c r="N1040" s="146">
        <v>163.85</v>
      </c>
      <c r="O1040" s="146">
        <v>177.95</v>
      </c>
      <c r="P1040" s="292">
        <v>1.3893900462962963E-3</v>
      </c>
      <c r="Q1040" s="202">
        <f>IF($P$5=1,DataSheet!G1039,"")</f>
        <v>19</v>
      </c>
      <c r="R1040" s="290">
        <f>IF($P$5=1,DataSheet!E1039,"")</f>
        <v>202.32730000000001</v>
      </c>
    </row>
    <row r="1041" spans="2:18">
      <c r="B1041" s="202">
        <v>146</v>
      </c>
      <c r="C1041" s="297">
        <v>13262.84</v>
      </c>
      <c r="D1041" s="292">
        <v>3.8228877314814814E-2</v>
      </c>
      <c r="E1041" s="202">
        <v>146</v>
      </c>
      <c r="F1041" s="202">
        <v>146</v>
      </c>
      <c r="G1041" s="202">
        <v>146</v>
      </c>
      <c r="H1041" s="202">
        <v>-4000</v>
      </c>
      <c r="I1041" s="202">
        <v>-4000</v>
      </c>
      <c r="J1041" s="202">
        <v>-4000</v>
      </c>
      <c r="K1041" s="146">
        <v>135.65</v>
      </c>
      <c r="L1041" s="146">
        <v>142.69999999999999</v>
      </c>
      <c r="M1041" s="146">
        <v>156.80000000000001</v>
      </c>
      <c r="N1041" s="146">
        <v>163.85</v>
      </c>
      <c r="O1041" s="146">
        <v>177.95</v>
      </c>
      <c r="P1041" s="292">
        <v>1.38740625E-3</v>
      </c>
      <c r="Q1041" s="202">
        <f>IF($P$5=1,DataSheet!G1040,"")</f>
        <v>19</v>
      </c>
      <c r="R1041" s="290">
        <f>IF($P$5=1,DataSheet!E1040,"")</f>
        <v>203.19630000000001</v>
      </c>
    </row>
    <row r="1042" spans="2:18">
      <c r="B1042" s="202">
        <v>145</v>
      </c>
      <c r="C1042" s="297">
        <v>13275.65</v>
      </c>
      <c r="D1042" s="292">
        <v>3.8264756944444443E-2</v>
      </c>
      <c r="E1042" s="202">
        <v>145</v>
      </c>
      <c r="F1042" s="202">
        <v>145</v>
      </c>
      <c r="G1042" s="202">
        <v>145</v>
      </c>
      <c r="H1042" s="202">
        <v>-4000</v>
      </c>
      <c r="I1042" s="202">
        <v>-4000</v>
      </c>
      <c r="J1042" s="202">
        <v>-4000</v>
      </c>
      <c r="K1042" s="146">
        <v>135.65</v>
      </c>
      <c r="L1042" s="146">
        <v>142.69999999999999</v>
      </c>
      <c r="M1042" s="146">
        <v>156.80000000000001</v>
      </c>
      <c r="N1042" s="146">
        <v>163.85</v>
      </c>
      <c r="O1042" s="146">
        <v>177.95</v>
      </c>
      <c r="P1042" s="292">
        <v>1.3981417824074074E-3</v>
      </c>
      <c r="Q1042" s="202">
        <f>IF($P$5=1,DataSheet!G1041,"")</f>
        <v>19</v>
      </c>
      <c r="R1042" s="290">
        <f>IF($P$5=1,DataSheet!E1041,"")</f>
        <v>198.5515</v>
      </c>
    </row>
    <row r="1043" spans="2:18">
      <c r="B1043" s="202">
        <v>145</v>
      </c>
      <c r="C1043" s="297">
        <v>13288.77</v>
      </c>
      <c r="D1043" s="292">
        <v>3.8301643518518523E-2</v>
      </c>
      <c r="E1043" s="202">
        <v>145</v>
      </c>
      <c r="F1043" s="202">
        <v>145</v>
      </c>
      <c r="G1043" s="202">
        <v>145</v>
      </c>
      <c r="H1043" s="202">
        <v>-4000</v>
      </c>
      <c r="I1043" s="202">
        <v>-4000</v>
      </c>
      <c r="J1043" s="202">
        <v>-4000</v>
      </c>
      <c r="K1043" s="146">
        <v>135.65</v>
      </c>
      <c r="L1043" s="146">
        <v>142.69999999999999</v>
      </c>
      <c r="M1043" s="146">
        <v>156.80000000000001</v>
      </c>
      <c r="N1043" s="146">
        <v>163.85</v>
      </c>
      <c r="O1043" s="146">
        <v>177.95</v>
      </c>
      <c r="P1043" s="292">
        <v>1.4023900462962963E-3</v>
      </c>
      <c r="Q1043" s="202">
        <f>IF($P$5=1,DataSheet!G1042,"")</f>
        <v>19</v>
      </c>
      <c r="R1043" s="290">
        <f>IF($P$5=1,DataSheet!E1042,"")</f>
        <v>196.7525</v>
      </c>
    </row>
    <row r="1044" spans="2:18">
      <c r="B1044" s="202">
        <v>145</v>
      </c>
      <c r="C1044" s="297">
        <v>13302.06</v>
      </c>
      <c r="D1044" s="292">
        <v>3.8338692129629634E-2</v>
      </c>
      <c r="E1044" s="202">
        <v>145</v>
      </c>
      <c r="F1044" s="202">
        <v>145</v>
      </c>
      <c r="G1044" s="202">
        <v>145</v>
      </c>
      <c r="H1044" s="202">
        <v>-4000</v>
      </c>
      <c r="I1044" s="202">
        <v>-4000</v>
      </c>
      <c r="J1044" s="202">
        <v>-4000</v>
      </c>
      <c r="K1044" s="146">
        <v>135.65</v>
      </c>
      <c r="L1044" s="146">
        <v>142.69999999999999</v>
      </c>
      <c r="M1044" s="146">
        <v>156.80000000000001</v>
      </c>
      <c r="N1044" s="146">
        <v>163.85</v>
      </c>
      <c r="O1044" s="146">
        <v>177.95</v>
      </c>
      <c r="P1044" s="292">
        <v>1.3979508101851855E-3</v>
      </c>
      <c r="Q1044" s="202">
        <f>IF($P$5=1,DataSheet!G1043,"")</f>
        <v>19</v>
      </c>
      <c r="R1044" s="290">
        <f>IF($P$5=1,DataSheet!E1043,"")</f>
        <v>198.63290000000001</v>
      </c>
    </row>
    <row r="1045" spans="2:18">
      <c r="B1045" s="202">
        <v>144</v>
      </c>
      <c r="C1045" s="297">
        <v>13314.8</v>
      </c>
      <c r="D1045" s="292">
        <v>3.8374606481481478E-2</v>
      </c>
      <c r="E1045" s="202">
        <v>144</v>
      </c>
      <c r="F1045" s="202">
        <v>144</v>
      </c>
      <c r="G1045" s="202">
        <v>144</v>
      </c>
      <c r="H1045" s="202">
        <v>-4000</v>
      </c>
      <c r="I1045" s="202">
        <v>-4000</v>
      </c>
      <c r="J1045" s="202">
        <v>-4000</v>
      </c>
      <c r="K1045" s="146">
        <v>135.65</v>
      </c>
      <c r="L1045" s="146">
        <v>142.69999999999999</v>
      </c>
      <c r="M1045" s="146">
        <v>156.80000000000001</v>
      </c>
      <c r="N1045" s="146">
        <v>163.85</v>
      </c>
      <c r="O1045" s="146">
        <v>177.95</v>
      </c>
      <c r="P1045" s="292">
        <v>1.4045393518518515E-3</v>
      </c>
      <c r="Q1045" s="202">
        <f>IF($P$5=1,DataSheet!G1044,"")</f>
        <v>19</v>
      </c>
      <c r="R1045" s="290">
        <f>IF($P$5=1,DataSheet!E1044,"")</f>
        <v>195.85059999999999</v>
      </c>
    </row>
    <row r="1046" spans="2:18">
      <c r="B1046" s="202">
        <v>144</v>
      </c>
      <c r="C1046" s="297">
        <v>13328</v>
      </c>
      <c r="D1046" s="292">
        <v>3.8411678240740744E-2</v>
      </c>
      <c r="E1046" s="202">
        <v>144</v>
      </c>
      <c r="F1046" s="202">
        <v>144</v>
      </c>
      <c r="G1046" s="202">
        <v>144</v>
      </c>
      <c r="H1046" s="202">
        <v>-4000</v>
      </c>
      <c r="I1046" s="202">
        <v>-4000</v>
      </c>
      <c r="J1046" s="202">
        <v>-4000</v>
      </c>
      <c r="K1046" s="146">
        <v>135.65</v>
      </c>
      <c r="L1046" s="146">
        <v>142.69999999999999</v>
      </c>
      <c r="M1046" s="146">
        <v>156.80000000000001</v>
      </c>
      <c r="N1046" s="146">
        <v>163.85</v>
      </c>
      <c r="O1046" s="146">
        <v>177.95</v>
      </c>
      <c r="P1046" s="292">
        <v>1.4072083333333334E-3</v>
      </c>
      <c r="Q1046" s="202">
        <f>IF($P$5=1,DataSheet!G1045,"")</f>
        <v>19</v>
      </c>
      <c r="R1046" s="290">
        <f>IF($P$5=1,DataSheet!E1045,"")</f>
        <v>194.73849999999999</v>
      </c>
    </row>
    <row r="1047" spans="2:18">
      <c r="B1047" s="202">
        <v>144</v>
      </c>
      <c r="C1047" s="297">
        <v>13340.91</v>
      </c>
      <c r="D1047" s="292">
        <v>3.8447534722222225E-2</v>
      </c>
      <c r="E1047" s="202">
        <v>144</v>
      </c>
      <c r="F1047" s="202">
        <v>144</v>
      </c>
      <c r="G1047" s="202">
        <v>144</v>
      </c>
      <c r="H1047" s="202">
        <v>-4000</v>
      </c>
      <c r="I1047" s="202">
        <v>-4000</v>
      </c>
      <c r="J1047" s="202">
        <v>-4000</v>
      </c>
      <c r="K1047" s="146">
        <v>135.65</v>
      </c>
      <c r="L1047" s="146">
        <v>142.69999999999999</v>
      </c>
      <c r="M1047" s="146">
        <v>156.80000000000001</v>
      </c>
      <c r="N1047" s="146">
        <v>163.85</v>
      </c>
      <c r="O1047" s="146">
        <v>177.95</v>
      </c>
      <c r="P1047" s="292">
        <v>1.3902667824074076E-3</v>
      </c>
      <c r="Q1047" s="202">
        <f>IF($P$5=1,DataSheet!G1046,"")</f>
        <v>19</v>
      </c>
      <c r="R1047" s="290">
        <f>IF($P$5=1,DataSheet!E1046,"")</f>
        <v>201.94460000000001</v>
      </c>
    </row>
    <row r="1048" spans="2:18">
      <c r="B1048" s="202">
        <v>144</v>
      </c>
      <c r="C1048" s="297">
        <v>13353.81</v>
      </c>
      <c r="D1048" s="292">
        <v>3.8483425925925928E-2</v>
      </c>
      <c r="E1048" s="202">
        <v>144</v>
      </c>
      <c r="F1048" s="202">
        <v>144</v>
      </c>
      <c r="G1048" s="202">
        <v>144</v>
      </c>
      <c r="H1048" s="202">
        <v>-4000</v>
      </c>
      <c r="I1048" s="202">
        <v>-4000</v>
      </c>
      <c r="J1048" s="202">
        <v>-4000</v>
      </c>
      <c r="K1048" s="146">
        <v>135.65</v>
      </c>
      <c r="L1048" s="146">
        <v>142.69999999999999</v>
      </c>
      <c r="M1048" s="146">
        <v>156.80000000000001</v>
      </c>
      <c r="N1048" s="146">
        <v>163.85</v>
      </c>
      <c r="O1048" s="146">
        <v>177.95</v>
      </c>
      <c r="P1048" s="292">
        <v>1.389697337962963E-3</v>
      </c>
      <c r="Q1048" s="202">
        <f>IF($P$5=1,DataSheet!G1047,"")</f>
        <v>19</v>
      </c>
      <c r="R1048" s="290">
        <f>IF($P$5=1,DataSheet!E1047,"")</f>
        <v>202.19290000000001</v>
      </c>
    </row>
    <row r="1049" spans="2:18">
      <c r="B1049" s="202">
        <v>144</v>
      </c>
      <c r="C1049" s="297">
        <v>13366.72</v>
      </c>
      <c r="D1049" s="292">
        <v>3.8519282407407408E-2</v>
      </c>
      <c r="E1049" s="202">
        <v>144</v>
      </c>
      <c r="F1049" s="202">
        <v>144</v>
      </c>
      <c r="G1049" s="202">
        <v>144</v>
      </c>
      <c r="H1049" s="202">
        <v>-4000</v>
      </c>
      <c r="I1049" s="202">
        <v>-4000</v>
      </c>
      <c r="J1049" s="202">
        <v>-4000</v>
      </c>
      <c r="K1049" s="146">
        <v>135.65</v>
      </c>
      <c r="L1049" s="146">
        <v>142.69999999999999</v>
      </c>
      <c r="M1049" s="146">
        <v>156.80000000000001</v>
      </c>
      <c r="N1049" s="146">
        <v>163.85</v>
      </c>
      <c r="O1049" s="146">
        <v>177.95</v>
      </c>
      <c r="P1049" s="292">
        <v>1.3920949074074076E-3</v>
      </c>
      <c r="Q1049" s="202">
        <f>IF($P$5=1,DataSheet!G1048,"")</f>
        <v>20</v>
      </c>
      <c r="R1049" s="290">
        <f>IF($P$5=1,DataSheet!E1048,"")</f>
        <v>201.15</v>
      </c>
    </row>
    <row r="1050" spans="2:18">
      <c r="B1050" s="202">
        <v>144</v>
      </c>
      <c r="C1050" s="297">
        <v>13379.54</v>
      </c>
      <c r="D1050" s="292">
        <v>3.855511574074074E-2</v>
      </c>
      <c r="E1050" s="202">
        <v>144</v>
      </c>
      <c r="F1050" s="202">
        <v>144</v>
      </c>
      <c r="G1050" s="202">
        <v>144</v>
      </c>
      <c r="H1050" s="202">
        <v>-4000</v>
      </c>
      <c r="I1050" s="202">
        <v>-4000</v>
      </c>
      <c r="J1050" s="202">
        <v>-4000</v>
      </c>
      <c r="K1050" s="146">
        <v>135.65</v>
      </c>
      <c r="L1050" s="146">
        <v>142.69999999999999</v>
      </c>
      <c r="M1050" s="146">
        <v>156.80000000000001</v>
      </c>
      <c r="N1050" s="146">
        <v>163.85</v>
      </c>
      <c r="O1050" s="146">
        <v>177.95</v>
      </c>
      <c r="P1050" s="292">
        <v>1.3921689814814814E-3</v>
      </c>
      <c r="Q1050" s="202">
        <f>IF($P$5=1,DataSheet!G1049,"")</f>
        <v>19</v>
      </c>
      <c r="R1050" s="290">
        <f>IF($P$5=1,DataSheet!E1049,"")</f>
        <v>201.11799999999999</v>
      </c>
    </row>
    <row r="1051" spans="2:18">
      <c r="B1051" s="202">
        <v>144</v>
      </c>
      <c r="C1051" s="297">
        <v>13392.45</v>
      </c>
      <c r="D1051" s="292">
        <v>3.8591030092592592E-2</v>
      </c>
      <c r="E1051" s="202">
        <v>144</v>
      </c>
      <c r="F1051" s="202">
        <v>144</v>
      </c>
      <c r="G1051" s="202">
        <v>144</v>
      </c>
      <c r="H1051" s="202">
        <v>-4000</v>
      </c>
      <c r="I1051" s="202">
        <v>-4000</v>
      </c>
      <c r="J1051" s="202">
        <v>-4000</v>
      </c>
      <c r="K1051" s="146">
        <v>135.65</v>
      </c>
      <c r="L1051" s="146">
        <v>142.69999999999999</v>
      </c>
      <c r="M1051" s="146">
        <v>156.80000000000001</v>
      </c>
      <c r="N1051" s="146">
        <v>163.85</v>
      </c>
      <c r="O1051" s="146">
        <v>177.95</v>
      </c>
      <c r="P1051" s="292">
        <v>1.3913611111111108E-3</v>
      </c>
      <c r="Q1051" s="202">
        <f>IF($P$5=1,DataSheet!G1050,"")</f>
        <v>19</v>
      </c>
      <c r="R1051" s="290">
        <f>IF($P$5=1,DataSheet!E1050,"")</f>
        <v>201.4684</v>
      </c>
    </row>
    <row r="1052" spans="2:18">
      <c r="B1052" s="202">
        <v>144</v>
      </c>
      <c r="C1052" s="297">
        <v>13405.36</v>
      </c>
      <c r="D1052" s="292">
        <v>3.8626979166666665E-2</v>
      </c>
      <c r="E1052" s="202">
        <v>144</v>
      </c>
      <c r="F1052" s="202">
        <v>144</v>
      </c>
      <c r="G1052" s="202">
        <v>144</v>
      </c>
      <c r="H1052" s="202">
        <v>-4000</v>
      </c>
      <c r="I1052" s="202">
        <v>-4000</v>
      </c>
      <c r="J1052" s="202">
        <v>-4000</v>
      </c>
      <c r="K1052" s="146">
        <v>135.65</v>
      </c>
      <c r="L1052" s="146">
        <v>142.69999999999999</v>
      </c>
      <c r="M1052" s="146">
        <v>156.80000000000001</v>
      </c>
      <c r="N1052" s="146">
        <v>163.85</v>
      </c>
      <c r="O1052" s="146">
        <v>177.95</v>
      </c>
      <c r="P1052" s="292">
        <v>1.3911909722222218E-3</v>
      </c>
      <c r="Q1052" s="202">
        <f>IF($P$5=1,DataSheet!G1051,"")</f>
        <v>19</v>
      </c>
      <c r="R1052" s="290">
        <f>IF($P$5=1,DataSheet!E1051,"")</f>
        <v>201.54259999999999</v>
      </c>
    </row>
    <row r="1053" spans="2:18">
      <c r="B1053" s="202">
        <v>144</v>
      </c>
      <c r="C1053" s="297">
        <v>13418.26</v>
      </c>
      <c r="D1053" s="292">
        <v>3.8662858796296294E-2</v>
      </c>
      <c r="E1053" s="202">
        <v>144</v>
      </c>
      <c r="F1053" s="202">
        <v>144</v>
      </c>
      <c r="G1053" s="202">
        <v>144</v>
      </c>
      <c r="H1053" s="202">
        <v>-4000</v>
      </c>
      <c r="I1053" s="202">
        <v>-4000</v>
      </c>
      <c r="J1053" s="202">
        <v>-4000</v>
      </c>
      <c r="K1053" s="146">
        <v>135.65</v>
      </c>
      <c r="L1053" s="146">
        <v>142.69999999999999</v>
      </c>
      <c r="M1053" s="146">
        <v>156.80000000000001</v>
      </c>
      <c r="N1053" s="146">
        <v>163.85</v>
      </c>
      <c r="O1053" s="146">
        <v>177.95</v>
      </c>
      <c r="P1053" s="292">
        <v>1.3925885416666665E-3</v>
      </c>
      <c r="Q1053" s="202">
        <f>IF($P$5=1,DataSheet!G1052,"")</f>
        <v>20</v>
      </c>
      <c r="R1053" s="290">
        <f>IF($P$5=1,DataSheet!E1052,"")</f>
        <v>200.93629999999999</v>
      </c>
    </row>
    <row r="1054" spans="2:18">
      <c r="B1054" s="202">
        <v>144</v>
      </c>
      <c r="C1054" s="297">
        <v>13431.01</v>
      </c>
      <c r="D1054" s="292">
        <v>3.8698564814814811E-2</v>
      </c>
      <c r="E1054" s="202">
        <v>144</v>
      </c>
      <c r="F1054" s="202">
        <v>144</v>
      </c>
      <c r="G1054" s="202">
        <v>144</v>
      </c>
      <c r="H1054" s="202">
        <v>-4000</v>
      </c>
      <c r="I1054" s="202">
        <v>-4000</v>
      </c>
      <c r="J1054" s="202">
        <v>-4000</v>
      </c>
      <c r="K1054" s="146">
        <v>135.65</v>
      </c>
      <c r="L1054" s="146">
        <v>142.69999999999999</v>
      </c>
      <c r="M1054" s="146">
        <v>156.80000000000001</v>
      </c>
      <c r="N1054" s="146">
        <v>163.85</v>
      </c>
      <c r="O1054" s="146">
        <v>177.95</v>
      </c>
      <c r="P1054" s="292">
        <v>1.3991961805555557E-3</v>
      </c>
      <c r="Q1054" s="202">
        <f>IF($P$5=1,DataSheet!G1053,"")</f>
        <v>19</v>
      </c>
      <c r="R1054" s="290">
        <f>IF($P$5=1,DataSheet!E1053,"")</f>
        <v>198.10290000000001</v>
      </c>
    </row>
    <row r="1055" spans="2:18">
      <c r="B1055" s="202">
        <v>144</v>
      </c>
      <c r="C1055" s="297">
        <v>13443.91</v>
      </c>
      <c r="D1055" s="292">
        <v>3.8734560185185181E-2</v>
      </c>
      <c r="E1055" s="202">
        <v>144</v>
      </c>
      <c r="F1055" s="202">
        <v>144</v>
      </c>
      <c r="G1055" s="202">
        <v>144</v>
      </c>
      <c r="H1055" s="202">
        <v>-4000</v>
      </c>
      <c r="I1055" s="202">
        <v>-4000</v>
      </c>
      <c r="J1055" s="202">
        <v>-4000</v>
      </c>
      <c r="K1055" s="146">
        <v>135.65</v>
      </c>
      <c r="L1055" s="146">
        <v>142.69999999999999</v>
      </c>
      <c r="M1055" s="146">
        <v>156.80000000000001</v>
      </c>
      <c r="N1055" s="146">
        <v>163.85</v>
      </c>
      <c r="O1055" s="146">
        <v>177.95</v>
      </c>
      <c r="P1055" s="292">
        <v>1.3971006944444445E-3</v>
      </c>
      <c r="Q1055" s="202">
        <f>IF($P$5=1,DataSheet!G1054,"")</f>
        <v>19</v>
      </c>
      <c r="R1055" s="290">
        <f>IF($P$5=1,DataSheet!E1054,"")</f>
        <v>198.9958</v>
      </c>
    </row>
    <row r="1056" spans="2:18">
      <c r="B1056" s="202">
        <v>144</v>
      </c>
      <c r="C1056" s="297">
        <v>13456.82</v>
      </c>
      <c r="D1056" s="292">
        <v>3.8770486111111113E-2</v>
      </c>
      <c r="E1056" s="202">
        <v>144</v>
      </c>
      <c r="F1056" s="202">
        <v>144</v>
      </c>
      <c r="G1056" s="202">
        <v>144</v>
      </c>
      <c r="H1056" s="202">
        <v>-4000</v>
      </c>
      <c r="I1056" s="202">
        <v>-4000</v>
      </c>
      <c r="J1056" s="202">
        <v>-4000</v>
      </c>
      <c r="K1056" s="146">
        <v>135.65</v>
      </c>
      <c r="L1056" s="146">
        <v>142.69999999999999</v>
      </c>
      <c r="M1056" s="146">
        <v>156.80000000000001</v>
      </c>
      <c r="N1056" s="146">
        <v>163.85</v>
      </c>
      <c r="O1056" s="146">
        <v>177.95</v>
      </c>
      <c r="P1056" s="292">
        <v>1.3900480324074073E-3</v>
      </c>
      <c r="Q1056" s="202">
        <f>IF($P$5=1,DataSheet!G1055,"")</f>
        <v>19</v>
      </c>
      <c r="R1056" s="290">
        <f>IF($P$5=1,DataSheet!E1055,"")</f>
        <v>202.04</v>
      </c>
    </row>
    <row r="1057" spans="2:18">
      <c r="B1057" s="202">
        <v>144</v>
      </c>
      <c r="C1057" s="297">
        <v>13469.81</v>
      </c>
      <c r="D1057" s="292">
        <v>3.880625E-2</v>
      </c>
      <c r="E1057" s="202">
        <v>144</v>
      </c>
      <c r="F1057" s="202">
        <v>144</v>
      </c>
      <c r="G1057" s="202">
        <v>144</v>
      </c>
      <c r="H1057" s="202">
        <v>-4000</v>
      </c>
      <c r="I1057" s="202">
        <v>-4000</v>
      </c>
      <c r="J1057" s="202">
        <v>-4000</v>
      </c>
      <c r="K1057" s="146">
        <v>135.65</v>
      </c>
      <c r="L1057" s="146">
        <v>142.69999999999999</v>
      </c>
      <c r="M1057" s="146">
        <v>156.80000000000001</v>
      </c>
      <c r="N1057" s="146">
        <v>163.85</v>
      </c>
      <c r="O1057" s="146">
        <v>177.95</v>
      </c>
      <c r="P1057" s="292">
        <v>1.3803703703703703E-3</v>
      </c>
      <c r="Q1057" s="202">
        <f>IF($P$5=1,DataSheet!G1056,"")</f>
        <v>20</v>
      </c>
      <c r="R1057" s="290">
        <f>IF($P$5=1,DataSheet!E1056,"")</f>
        <v>206.3193</v>
      </c>
    </row>
    <row r="1058" spans="2:18">
      <c r="B1058" s="202">
        <v>144</v>
      </c>
      <c r="C1058" s="297">
        <v>13482.73</v>
      </c>
      <c r="D1058" s="292">
        <v>3.8842071759259258E-2</v>
      </c>
      <c r="E1058" s="202">
        <v>144</v>
      </c>
      <c r="F1058" s="202">
        <v>144</v>
      </c>
      <c r="G1058" s="202">
        <v>144</v>
      </c>
      <c r="H1058" s="202">
        <v>-4000</v>
      </c>
      <c r="I1058" s="202">
        <v>-4000</v>
      </c>
      <c r="J1058" s="202">
        <v>-4000</v>
      </c>
      <c r="K1058" s="146">
        <v>135.65</v>
      </c>
      <c r="L1058" s="146">
        <v>142.69999999999999</v>
      </c>
      <c r="M1058" s="146">
        <v>156.80000000000001</v>
      </c>
      <c r="N1058" s="146">
        <v>163.85</v>
      </c>
      <c r="O1058" s="146">
        <v>177.95</v>
      </c>
      <c r="P1058" s="292">
        <v>1.3847835648148146E-3</v>
      </c>
      <c r="Q1058" s="202">
        <f>IF($P$5=1,DataSheet!G1057,"")</f>
        <v>19</v>
      </c>
      <c r="R1058" s="290">
        <f>IF($P$5=1,DataSheet!E1057,"")</f>
        <v>204.35310000000001</v>
      </c>
    </row>
    <row r="1059" spans="2:18">
      <c r="B1059" s="202">
        <v>143</v>
      </c>
      <c r="C1059" s="297">
        <v>13495.57</v>
      </c>
      <c r="D1059" s="292">
        <v>3.8878032407407406E-2</v>
      </c>
      <c r="E1059" s="202">
        <v>143</v>
      </c>
      <c r="F1059" s="202">
        <v>143</v>
      </c>
      <c r="G1059" s="202">
        <v>143</v>
      </c>
      <c r="H1059" s="202">
        <v>-4000</v>
      </c>
      <c r="I1059" s="202">
        <v>-4000</v>
      </c>
      <c r="J1059" s="202">
        <v>-4000</v>
      </c>
      <c r="K1059" s="146">
        <v>135.65</v>
      </c>
      <c r="L1059" s="146">
        <v>142.69999999999999</v>
      </c>
      <c r="M1059" s="146">
        <v>156.80000000000001</v>
      </c>
      <c r="N1059" s="146">
        <v>163.85</v>
      </c>
      <c r="O1059" s="146">
        <v>177.95</v>
      </c>
      <c r="P1059" s="292">
        <v>1.3978935185185181E-3</v>
      </c>
      <c r="Q1059" s="202">
        <f>IF($P$5=1,DataSheet!G1058,"")</f>
        <v>19</v>
      </c>
      <c r="R1059" s="290">
        <f>IF($P$5=1,DataSheet!E1058,"")</f>
        <v>198.65729999999999</v>
      </c>
    </row>
    <row r="1060" spans="2:18">
      <c r="B1060" s="202">
        <v>143</v>
      </c>
      <c r="C1060" s="297">
        <v>13508.47</v>
      </c>
      <c r="D1060" s="292">
        <v>3.8913958333333332E-2</v>
      </c>
      <c r="E1060" s="202">
        <v>143</v>
      </c>
      <c r="F1060" s="202">
        <v>143</v>
      </c>
      <c r="G1060" s="202">
        <v>143</v>
      </c>
      <c r="H1060" s="202">
        <v>-4000</v>
      </c>
      <c r="I1060" s="202">
        <v>-4000</v>
      </c>
      <c r="J1060" s="202">
        <v>-4000</v>
      </c>
      <c r="K1060" s="146">
        <v>135.65</v>
      </c>
      <c r="L1060" s="146">
        <v>142.69999999999999</v>
      </c>
      <c r="M1060" s="146">
        <v>156.80000000000001</v>
      </c>
      <c r="N1060" s="146">
        <v>163.85</v>
      </c>
      <c r="O1060" s="146">
        <v>177.95</v>
      </c>
      <c r="P1060" s="292">
        <v>1.3966151620370369E-3</v>
      </c>
      <c r="Q1060" s="202">
        <f>IF($P$5=1,DataSheet!G1059,"")</f>
        <v>20</v>
      </c>
      <c r="R1060" s="290">
        <f>IF($P$5=1,DataSheet!E1059,"")</f>
        <v>199.20330000000001</v>
      </c>
    </row>
    <row r="1061" spans="2:18">
      <c r="B1061" s="202">
        <v>142</v>
      </c>
      <c r="C1061" s="297">
        <v>13521.29</v>
      </c>
      <c r="D1061" s="292">
        <v>3.8949687500000003E-2</v>
      </c>
      <c r="E1061" s="202">
        <v>142</v>
      </c>
      <c r="F1061" s="202">
        <v>142</v>
      </c>
      <c r="G1061" s="202">
        <v>-4000</v>
      </c>
      <c r="H1061" s="202">
        <v>-4000</v>
      </c>
      <c r="I1061" s="202">
        <v>-4000</v>
      </c>
      <c r="J1061" s="202">
        <v>-4000</v>
      </c>
      <c r="K1061" s="146">
        <v>135.65</v>
      </c>
      <c r="L1061" s="146">
        <v>142.69999999999999</v>
      </c>
      <c r="M1061" s="146">
        <v>156.80000000000001</v>
      </c>
      <c r="N1061" s="146">
        <v>163.85</v>
      </c>
      <c r="O1061" s="146">
        <v>177.95</v>
      </c>
      <c r="P1061" s="292">
        <v>1.3923987268518517E-3</v>
      </c>
      <c r="Q1061" s="202">
        <f>IF($P$5=1,DataSheet!G1060,"")</f>
        <v>19</v>
      </c>
      <c r="R1061" s="290">
        <f>IF($P$5=1,DataSheet!E1060,"")</f>
        <v>201.01840000000001</v>
      </c>
    </row>
    <row r="1062" spans="2:18">
      <c r="B1062" s="202">
        <v>142</v>
      </c>
      <c r="C1062" s="297">
        <v>13534.03</v>
      </c>
      <c r="D1062" s="292">
        <v>3.8985555555555558E-2</v>
      </c>
      <c r="E1062" s="202">
        <v>142</v>
      </c>
      <c r="F1062" s="202">
        <v>142</v>
      </c>
      <c r="G1062" s="202">
        <v>-4000</v>
      </c>
      <c r="H1062" s="202">
        <v>-4000</v>
      </c>
      <c r="I1062" s="202">
        <v>-4000</v>
      </c>
      <c r="J1062" s="202">
        <v>-4000</v>
      </c>
      <c r="K1062" s="146">
        <v>135.65</v>
      </c>
      <c r="L1062" s="146">
        <v>142.69999999999999</v>
      </c>
      <c r="M1062" s="146">
        <v>156.80000000000001</v>
      </c>
      <c r="N1062" s="146">
        <v>163.85</v>
      </c>
      <c r="O1062" s="146">
        <v>177.95</v>
      </c>
      <c r="P1062" s="292">
        <v>1.4038506944444445E-3</v>
      </c>
      <c r="Q1062" s="202">
        <f>IF($P$5=1,DataSheet!G1061,"")</f>
        <v>19</v>
      </c>
      <c r="R1062" s="290">
        <f>IF($P$5=1,DataSheet!E1061,"")</f>
        <v>196.13900000000001</v>
      </c>
    </row>
    <row r="1063" spans="2:18">
      <c r="B1063" s="202">
        <v>143</v>
      </c>
      <c r="C1063" s="297">
        <v>13546.83</v>
      </c>
      <c r="D1063" s="292">
        <v>3.9021400462962964E-2</v>
      </c>
      <c r="E1063" s="202">
        <v>143</v>
      </c>
      <c r="F1063" s="202">
        <v>143</v>
      </c>
      <c r="G1063" s="202">
        <v>143</v>
      </c>
      <c r="H1063" s="202">
        <v>-4000</v>
      </c>
      <c r="I1063" s="202">
        <v>-4000</v>
      </c>
      <c r="J1063" s="202">
        <v>-4000</v>
      </c>
      <c r="K1063" s="146">
        <v>135.65</v>
      </c>
      <c r="L1063" s="146">
        <v>142.69999999999999</v>
      </c>
      <c r="M1063" s="146">
        <v>156.80000000000001</v>
      </c>
      <c r="N1063" s="146">
        <v>163.85</v>
      </c>
      <c r="O1063" s="146">
        <v>177.95</v>
      </c>
      <c r="P1063" s="292">
        <v>1.4045717592592593E-3</v>
      </c>
      <c r="Q1063" s="202">
        <f>IF($P$5=1,DataSheet!G1062,"")</f>
        <v>20</v>
      </c>
      <c r="R1063" s="290">
        <f>IF($P$5=1,DataSheet!E1062,"")</f>
        <v>195.8372</v>
      </c>
    </row>
    <row r="1064" spans="2:18">
      <c r="B1064" s="202">
        <v>143</v>
      </c>
      <c r="C1064" s="297">
        <v>13559.43</v>
      </c>
      <c r="D1064" s="292">
        <v>3.9056273148148149E-2</v>
      </c>
      <c r="E1064" s="202">
        <v>143</v>
      </c>
      <c r="F1064" s="202">
        <v>143</v>
      </c>
      <c r="G1064" s="202">
        <v>143</v>
      </c>
      <c r="H1064" s="202">
        <v>-4000</v>
      </c>
      <c r="I1064" s="202">
        <v>-4000</v>
      </c>
      <c r="J1064" s="202">
        <v>-4000</v>
      </c>
      <c r="K1064" s="146">
        <v>135.65</v>
      </c>
      <c r="L1064" s="146">
        <v>142.69999999999999</v>
      </c>
      <c r="M1064" s="146">
        <v>156.80000000000001</v>
      </c>
      <c r="N1064" s="146">
        <v>163.85</v>
      </c>
      <c r="O1064" s="146">
        <v>177.95</v>
      </c>
      <c r="P1064" s="292">
        <v>1.3825179398148149E-3</v>
      </c>
      <c r="Q1064" s="202">
        <f>IF($P$5=1,DataSheet!G1063,"")</f>
        <v>20</v>
      </c>
      <c r="R1064" s="290">
        <f>IF($P$5=1,DataSheet!E1063,"")</f>
        <v>205.35929999999999</v>
      </c>
    </row>
    <row r="1065" spans="2:18">
      <c r="B1065" s="202">
        <v>143</v>
      </c>
      <c r="C1065" s="297">
        <v>13572.34</v>
      </c>
      <c r="D1065" s="292">
        <v>3.9091990740740747E-2</v>
      </c>
      <c r="E1065" s="202">
        <v>143</v>
      </c>
      <c r="F1065" s="202">
        <v>143</v>
      </c>
      <c r="G1065" s="202">
        <v>143</v>
      </c>
      <c r="H1065" s="202">
        <v>-4000</v>
      </c>
      <c r="I1065" s="202">
        <v>-4000</v>
      </c>
      <c r="J1065" s="202">
        <v>-4000</v>
      </c>
      <c r="K1065" s="146">
        <v>135.65</v>
      </c>
      <c r="L1065" s="146">
        <v>142.69999999999999</v>
      </c>
      <c r="M1065" s="146">
        <v>156.80000000000001</v>
      </c>
      <c r="N1065" s="146">
        <v>163.85</v>
      </c>
      <c r="O1065" s="146">
        <v>177.95</v>
      </c>
      <c r="P1065" s="292">
        <v>1.3846724537037037E-3</v>
      </c>
      <c r="Q1065" s="202">
        <f>IF($P$5=1,DataSheet!G1064,"")</f>
        <v>20</v>
      </c>
      <c r="R1065" s="290">
        <f>IF($P$5=1,DataSheet!E1064,"")</f>
        <v>204.4024</v>
      </c>
    </row>
    <row r="1066" spans="2:18">
      <c r="B1066" s="202">
        <v>143</v>
      </c>
      <c r="C1066" s="297">
        <v>13585.24</v>
      </c>
      <c r="D1066" s="292">
        <v>3.9128009259259258E-2</v>
      </c>
      <c r="E1066" s="202">
        <v>143</v>
      </c>
      <c r="F1066" s="202">
        <v>143</v>
      </c>
      <c r="G1066" s="202">
        <v>143</v>
      </c>
      <c r="H1066" s="202">
        <v>-4000</v>
      </c>
      <c r="I1066" s="202">
        <v>-4000</v>
      </c>
      <c r="J1066" s="202">
        <v>-4000</v>
      </c>
      <c r="K1066" s="146">
        <v>135.65</v>
      </c>
      <c r="L1066" s="146">
        <v>142.69999999999999</v>
      </c>
      <c r="M1066" s="146">
        <v>156.80000000000001</v>
      </c>
      <c r="N1066" s="146">
        <v>163.85</v>
      </c>
      <c r="O1066" s="146">
        <v>177.95</v>
      </c>
      <c r="P1066" s="292">
        <v>1.3944670138888891E-3</v>
      </c>
      <c r="Q1066" s="202">
        <f>IF($P$5=1,DataSheet!G1065,"")</f>
        <v>19</v>
      </c>
      <c r="R1066" s="290">
        <f>IF($P$5=1,DataSheet!E1065,"")</f>
        <v>200.12540000000001</v>
      </c>
    </row>
    <row r="1067" spans="2:18">
      <c r="B1067" s="202">
        <v>143</v>
      </c>
      <c r="C1067" s="297">
        <v>13598.13</v>
      </c>
      <c r="D1067" s="292">
        <v>3.9163912037037042E-2</v>
      </c>
      <c r="E1067" s="202">
        <v>143</v>
      </c>
      <c r="F1067" s="202">
        <v>143</v>
      </c>
      <c r="G1067" s="202">
        <v>143</v>
      </c>
      <c r="H1067" s="202">
        <v>-4000</v>
      </c>
      <c r="I1067" s="202">
        <v>-4000</v>
      </c>
      <c r="J1067" s="202">
        <v>-4000</v>
      </c>
      <c r="K1067" s="146">
        <v>135.65</v>
      </c>
      <c r="L1067" s="146">
        <v>142.69999999999999</v>
      </c>
      <c r="M1067" s="146">
        <v>156.80000000000001</v>
      </c>
      <c r="N1067" s="146">
        <v>163.85</v>
      </c>
      <c r="O1067" s="146">
        <v>177.95</v>
      </c>
      <c r="P1067" s="292">
        <v>1.3964953703703706E-3</v>
      </c>
      <c r="Q1067" s="202">
        <f>IF($P$5=1,DataSheet!G1066,"")</f>
        <v>20</v>
      </c>
      <c r="R1067" s="290">
        <f>IF($P$5=1,DataSheet!E1066,"")</f>
        <v>199.25460000000001</v>
      </c>
    </row>
    <row r="1068" spans="2:18">
      <c r="B1068" s="202">
        <v>143</v>
      </c>
      <c r="C1068" s="297">
        <v>13610.48</v>
      </c>
      <c r="D1068" s="292">
        <v>3.9198530092592596E-2</v>
      </c>
      <c r="E1068" s="202">
        <v>143</v>
      </c>
      <c r="F1068" s="202">
        <v>143</v>
      </c>
      <c r="G1068" s="202">
        <v>143</v>
      </c>
      <c r="H1068" s="202">
        <v>-4000</v>
      </c>
      <c r="I1068" s="202">
        <v>-4000</v>
      </c>
      <c r="J1068" s="202">
        <v>-4000</v>
      </c>
      <c r="K1068" s="146">
        <v>135.65</v>
      </c>
      <c r="L1068" s="146">
        <v>142.69999999999999</v>
      </c>
      <c r="M1068" s="146">
        <v>156.80000000000001</v>
      </c>
      <c r="N1068" s="146">
        <v>163.85</v>
      </c>
      <c r="O1068" s="146">
        <v>177.95</v>
      </c>
      <c r="P1068" s="292">
        <v>1.3943512731481483E-3</v>
      </c>
      <c r="Q1068" s="202">
        <f>IF($P$5=1,DataSheet!G1067,"")</f>
        <v>20</v>
      </c>
      <c r="R1068" s="290">
        <f>IF($P$5=1,DataSheet!E1067,"")</f>
        <v>200.17519999999999</v>
      </c>
    </row>
    <row r="1069" spans="2:18">
      <c r="B1069" s="202">
        <v>143</v>
      </c>
      <c r="C1069" s="297">
        <v>13623.69</v>
      </c>
      <c r="D1069" s="292">
        <v>3.9235567129629632E-2</v>
      </c>
      <c r="E1069" s="202">
        <v>143</v>
      </c>
      <c r="F1069" s="202">
        <v>143</v>
      </c>
      <c r="G1069" s="202">
        <v>143</v>
      </c>
      <c r="H1069" s="202">
        <v>-4000</v>
      </c>
      <c r="I1069" s="202">
        <v>-4000</v>
      </c>
      <c r="J1069" s="202">
        <v>-4000</v>
      </c>
      <c r="K1069" s="146">
        <v>135.65</v>
      </c>
      <c r="L1069" s="146">
        <v>142.69999999999999</v>
      </c>
      <c r="M1069" s="146">
        <v>156.80000000000001</v>
      </c>
      <c r="N1069" s="146">
        <v>163.85</v>
      </c>
      <c r="O1069" s="146">
        <v>177.95</v>
      </c>
      <c r="P1069" s="292">
        <v>1.4046799768518518E-3</v>
      </c>
      <c r="Q1069" s="202">
        <f>IF($P$5=1,DataSheet!G1068,"")</f>
        <v>19</v>
      </c>
      <c r="R1069" s="290">
        <f>IF($P$5=1,DataSheet!E1068,"")</f>
        <v>195.79179999999999</v>
      </c>
    </row>
    <row r="1070" spans="2:18">
      <c r="B1070" s="202">
        <v>144</v>
      </c>
      <c r="C1070" s="297">
        <v>13636.67</v>
      </c>
      <c r="D1070" s="292">
        <v>3.9271550925925928E-2</v>
      </c>
      <c r="E1070" s="202">
        <v>144</v>
      </c>
      <c r="F1070" s="202">
        <v>144</v>
      </c>
      <c r="G1070" s="202">
        <v>144</v>
      </c>
      <c r="H1070" s="202">
        <v>-4000</v>
      </c>
      <c r="I1070" s="202">
        <v>-4000</v>
      </c>
      <c r="J1070" s="202">
        <v>-4000</v>
      </c>
      <c r="K1070" s="146">
        <v>135.65</v>
      </c>
      <c r="L1070" s="146">
        <v>142.69999999999999</v>
      </c>
      <c r="M1070" s="146">
        <v>156.80000000000001</v>
      </c>
      <c r="N1070" s="146">
        <v>163.85</v>
      </c>
      <c r="O1070" s="146">
        <v>177.95</v>
      </c>
      <c r="P1070" s="292">
        <v>1.3890422453703701E-3</v>
      </c>
      <c r="Q1070" s="202">
        <f>IF($P$5=1,DataSheet!G1069,"")</f>
        <v>20</v>
      </c>
      <c r="R1070" s="290">
        <f>IF($P$5=1,DataSheet!E1069,"")</f>
        <v>202.47929999999999</v>
      </c>
    </row>
    <row r="1071" spans="2:18">
      <c r="B1071" s="202">
        <v>144</v>
      </c>
      <c r="C1071" s="297">
        <v>13649.03</v>
      </c>
      <c r="D1071" s="292">
        <v>3.9306157407407408E-2</v>
      </c>
      <c r="E1071" s="202">
        <v>144</v>
      </c>
      <c r="F1071" s="202">
        <v>144</v>
      </c>
      <c r="G1071" s="202">
        <v>144</v>
      </c>
      <c r="H1071" s="202">
        <v>-4000</v>
      </c>
      <c r="I1071" s="202">
        <v>-4000</v>
      </c>
      <c r="J1071" s="202">
        <v>-4000</v>
      </c>
      <c r="K1071" s="146">
        <v>135.65</v>
      </c>
      <c r="L1071" s="146">
        <v>142.69999999999999</v>
      </c>
      <c r="M1071" s="146">
        <v>156.80000000000001</v>
      </c>
      <c r="N1071" s="146">
        <v>163.85</v>
      </c>
      <c r="O1071" s="146">
        <v>177.95</v>
      </c>
      <c r="P1071" s="292">
        <v>1.3925920138888887E-3</v>
      </c>
      <c r="Q1071" s="202">
        <f>IF($P$5=1,DataSheet!G1070,"")</f>
        <v>19</v>
      </c>
      <c r="R1071" s="290">
        <f>IF($P$5=1,DataSheet!E1070,"")</f>
        <v>200.93469999999999</v>
      </c>
    </row>
    <row r="1072" spans="2:18">
      <c r="B1072" s="202">
        <v>144</v>
      </c>
      <c r="C1072" s="297">
        <v>13661.94</v>
      </c>
      <c r="D1072" s="292">
        <v>3.9342048611111111E-2</v>
      </c>
      <c r="E1072" s="202">
        <v>144</v>
      </c>
      <c r="F1072" s="202">
        <v>144</v>
      </c>
      <c r="G1072" s="202">
        <v>144</v>
      </c>
      <c r="H1072" s="202">
        <v>-4000</v>
      </c>
      <c r="I1072" s="202">
        <v>-4000</v>
      </c>
      <c r="J1072" s="202">
        <v>-4000</v>
      </c>
      <c r="K1072" s="146">
        <v>135.65</v>
      </c>
      <c r="L1072" s="146">
        <v>142.69999999999999</v>
      </c>
      <c r="M1072" s="146">
        <v>156.80000000000001</v>
      </c>
      <c r="N1072" s="146">
        <v>163.85</v>
      </c>
      <c r="O1072" s="146">
        <v>177.95</v>
      </c>
      <c r="P1072" s="292">
        <v>1.3914953703703704E-3</v>
      </c>
      <c r="Q1072" s="202">
        <f>IF($P$5=1,DataSheet!G1071,"")</f>
        <v>19</v>
      </c>
      <c r="R1072" s="290">
        <f>IF($P$5=1,DataSheet!E1071,"")</f>
        <v>201.41030000000001</v>
      </c>
    </row>
    <row r="1073" spans="2:18">
      <c r="B1073" s="202">
        <v>144</v>
      </c>
      <c r="C1073" s="297">
        <v>13674.91</v>
      </c>
      <c r="D1073" s="292">
        <v>3.9377951388888895E-2</v>
      </c>
      <c r="E1073" s="202">
        <v>144</v>
      </c>
      <c r="F1073" s="202">
        <v>144</v>
      </c>
      <c r="G1073" s="202">
        <v>144</v>
      </c>
      <c r="H1073" s="202">
        <v>-4000</v>
      </c>
      <c r="I1073" s="202">
        <v>-4000</v>
      </c>
      <c r="J1073" s="202">
        <v>-4000</v>
      </c>
      <c r="K1073" s="146">
        <v>135.65</v>
      </c>
      <c r="L1073" s="146">
        <v>142.69999999999999</v>
      </c>
      <c r="M1073" s="146">
        <v>156.80000000000001</v>
      </c>
      <c r="N1073" s="146">
        <v>163.85</v>
      </c>
      <c r="O1073" s="146">
        <v>177.95</v>
      </c>
      <c r="P1073" s="292">
        <v>1.3879091435185186E-3</v>
      </c>
      <c r="Q1073" s="202">
        <f>IF($P$5=1,DataSheet!G1072,"")</f>
        <v>20</v>
      </c>
      <c r="R1073" s="290">
        <f>IF($P$5=1,DataSheet!E1072,"")</f>
        <v>202.97559999999999</v>
      </c>
    </row>
    <row r="1074" spans="2:18">
      <c r="B1074" s="202">
        <v>145</v>
      </c>
      <c r="C1074" s="297">
        <v>13687.8</v>
      </c>
      <c r="D1074" s="292">
        <v>3.9413726851851856E-2</v>
      </c>
      <c r="E1074" s="202">
        <v>145</v>
      </c>
      <c r="F1074" s="202">
        <v>145</v>
      </c>
      <c r="G1074" s="202">
        <v>145</v>
      </c>
      <c r="H1074" s="202">
        <v>-4000</v>
      </c>
      <c r="I1074" s="202">
        <v>-4000</v>
      </c>
      <c r="J1074" s="202">
        <v>-4000</v>
      </c>
      <c r="K1074" s="146">
        <v>135.65</v>
      </c>
      <c r="L1074" s="146">
        <v>142.69999999999999</v>
      </c>
      <c r="M1074" s="146">
        <v>156.80000000000001</v>
      </c>
      <c r="N1074" s="146">
        <v>163.85</v>
      </c>
      <c r="O1074" s="146">
        <v>177.95</v>
      </c>
      <c r="P1074" s="292">
        <v>1.388045138888889E-3</v>
      </c>
      <c r="Q1074" s="202">
        <f>IF($P$5=1,DataSheet!G1073,"")</f>
        <v>19</v>
      </c>
      <c r="R1074" s="290">
        <f>IF($P$5=1,DataSheet!E1073,"")</f>
        <v>202.916</v>
      </c>
    </row>
    <row r="1075" spans="2:18">
      <c r="B1075" s="202">
        <v>145</v>
      </c>
      <c r="C1075" s="297">
        <v>13700.7</v>
      </c>
      <c r="D1075" s="292">
        <v>3.9449745370370375E-2</v>
      </c>
      <c r="E1075" s="202">
        <v>145</v>
      </c>
      <c r="F1075" s="202">
        <v>145</v>
      </c>
      <c r="G1075" s="202">
        <v>145</v>
      </c>
      <c r="H1075" s="202">
        <v>-4000</v>
      </c>
      <c r="I1075" s="202">
        <v>-4000</v>
      </c>
      <c r="J1075" s="202">
        <v>-4000</v>
      </c>
      <c r="K1075" s="146">
        <v>135.65</v>
      </c>
      <c r="L1075" s="146">
        <v>142.69999999999999</v>
      </c>
      <c r="M1075" s="146">
        <v>156.80000000000001</v>
      </c>
      <c r="N1075" s="146">
        <v>163.85</v>
      </c>
      <c r="O1075" s="146">
        <v>177.95</v>
      </c>
      <c r="P1075" s="292">
        <v>1.3947407407407409E-3</v>
      </c>
      <c r="Q1075" s="202">
        <f>IF($P$5=1,DataSheet!G1074,"")</f>
        <v>19</v>
      </c>
      <c r="R1075" s="290">
        <f>IF($P$5=1,DataSheet!E1074,"")</f>
        <v>200.0076</v>
      </c>
    </row>
    <row r="1076" spans="2:18">
      <c r="B1076" s="202">
        <v>144</v>
      </c>
      <c r="C1076" s="297">
        <v>13713.54</v>
      </c>
      <c r="D1076" s="292">
        <v>3.9485509259259262E-2</v>
      </c>
      <c r="E1076" s="202">
        <v>144</v>
      </c>
      <c r="F1076" s="202">
        <v>144</v>
      </c>
      <c r="G1076" s="202">
        <v>144</v>
      </c>
      <c r="H1076" s="202">
        <v>-4000</v>
      </c>
      <c r="I1076" s="202">
        <v>-4000</v>
      </c>
      <c r="J1076" s="202">
        <v>-4000</v>
      </c>
      <c r="K1076" s="146">
        <v>135.65</v>
      </c>
      <c r="L1076" s="146">
        <v>142.69999999999999</v>
      </c>
      <c r="M1076" s="146">
        <v>156.80000000000001</v>
      </c>
      <c r="N1076" s="146">
        <v>163.85</v>
      </c>
      <c r="O1076" s="146">
        <v>177.95</v>
      </c>
      <c r="P1076" s="292">
        <v>1.3925162037037038E-3</v>
      </c>
      <c r="Q1076" s="202">
        <f>IF($P$5=1,DataSheet!G1075,"")</f>
        <v>19</v>
      </c>
      <c r="R1076" s="290">
        <f>IF($P$5=1,DataSheet!E1075,"")</f>
        <v>200.9676</v>
      </c>
    </row>
    <row r="1077" spans="2:18">
      <c r="B1077" s="202">
        <v>144</v>
      </c>
      <c r="C1077" s="297">
        <v>13726.06</v>
      </c>
      <c r="D1077" s="292">
        <v>3.9520370370370372E-2</v>
      </c>
      <c r="E1077" s="202">
        <v>144</v>
      </c>
      <c r="F1077" s="202">
        <v>144</v>
      </c>
      <c r="G1077" s="202">
        <v>144</v>
      </c>
      <c r="H1077" s="202">
        <v>-4000</v>
      </c>
      <c r="I1077" s="202">
        <v>-4000</v>
      </c>
      <c r="J1077" s="202">
        <v>-4000</v>
      </c>
      <c r="K1077" s="146">
        <v>135.65</v>
      </c>
      <c r="L1077" s="146">
        <v>142.69999999999999</v>
      </c>
      <c r="M1077" s="146">
        <v>156.80000000000001</v>
      </c>
      <c r="N1077" s="146">
        <v>163.85</v>
      </c>
      <c r="O1077" s="146">
        <v>177.95</v>
      </c>
      <c r="P1077" s="292">
        <v>1.3879456018518518E-3</v>
      </c>
      <c r="Q1077" s="202">
        <f>IF($P$5=1,DataSheet!G1076,"")</f>
        <v>20</v>
      </c>
      <c r="R1077" s="290">
        <f>IF($P$5=1,DataSheet!E1076,"")</f>
        <v>202.95949999999999</v>
      </c>
    </row>
    <row r="1078" spans="2:18">
      <c r="B1078" s="202">
        <v>143</v>
      </c>
      <c r="C1078" s="297">
        <v>13739.37</v>
      </c>
      <c r="D1078" s="292">
        <v>3.9557268518518519E-2</v>
      </c>
      <c r="E1078" s="202">
        <v>143</v>
      </c>
      <c r="F1078" s="202">
        <v>143</v>
      </c>
      <c r="G1078" s="202">
        <v>143</v>
      </c>
      <c r="H1078" s="202">
        <v>-4000</v>
      </c>
      <c r="I1078" s="202">
        <v>-4000</v>
      </c>
      <c r="J1078" s="202">
        <v>-4000</v>
      </c>
      <c r="K1078" s="146">
        <v>135.65</v>
      </c>
      <c r="L1078" s="146">
        <v>142.69999999999999</v>
      </c>
      <c r="M1078" s="146">
        <v>156.80000000000001</v>
      </c>
      <c r="N1078" s="146">
        <v>163.85</v>
      </c>
      <c r="O1078" s="146">
        <v>177.95</v>
      </c>
      <c r="P1078" s="292">
        <v>1.3922413194444444E-3</v>
      </c>
      <c r="Q1078" s="202">
        <f>IF($P$5=1,DataSheet!G1077,"")</f>
        <v>19</v>
      </c>
      <c r="R1078" s="290">
        <f>IF($P$5=1,DataSheet!E1077,"")</f>
        <v>201.08670000000001</v>
      </c>
    </row>
    <row r="1079" spans="2:18">
      <c r="B1079" s="202">
        <v>143</v>
      </c>
      <c r="C1079" s="297">
        <v>13752.27</v>
      </c>
      <c r="D1079" s="292">
        <v>3.9593229166666667E-2</v>
      </c>
      <c r="E1079" s="202">
        <v>143</v>
      </c>
      <c r="F1079" s="202">
        <v>143</v>
      </c>
      <c r="G1079" s="202">
        <v>143</v>
      </c>
      <c r="H1079" s="202">
        <v>-4000</v>
      </c>
      <c r="I1079" s="202">
        <v>-4000</v>
      </c>
      <c r="J1079" s="202">
        <v>-4000</v>
      </c>
      <c r="K1079" s="146">
        <v>135.65</v>
      </c>
      <c r="L1079" s="146">
        <v>142.69999999999999</v>
      </c>
      <c r="M1079" s="146">
        <v>156.80000000000001</v>
      </c>
      <c r="N1079" s="146">
        <v>163.85</v>
      </c>
      <c r="O1079" s="146">
        <v>177.95</v>
      </c>
      <c r="P1079" s="292">
        <v>1.3943657407407409E-3</v>
      </c>
      <c r="Q1079" s="202">
        <f>IF($P$5=1,DataSheet!G1078,"")</f>
        <v>19</v>
      </c>
      <c r="R1079" s="290">
        <f>IF($P$5=1,DataSheet!E1078,"")</f>
        <v>200.16890000000001</v>
      </c>
    </row>
    <row r="1080" spans="2:18">
      <c r="B1080" s="202">
        <v>143</v>
      </c>
      <c r="C1080" s="297">
        <v>13764.71</v>
      </c>
      <c r="D1080" s="292">
        <v>3.9627905092592591E-2</v>
      </c>
      <c r="E1080" s="202">
        <v>143</v>
      </c>
      <c r="F1080" s="202">
        <v>143</v>
      </c>
      <c r="G1080" s="202">
        <v>143</v>
      </c>
      <c r="H1080" s="202">
        <v>-4000</v>
      </c>
      <c r="I1080" s="202">
        <v>-4000</v>
      </c>
      <c r="J1080" s="202">
        <v>-4000</v>
      </c>
      <c r="K1080" s="146">
        <v>135.65</v>
      </c>
      <c r="L1080" s="146">
        <v>142.69999999999999</v>
      </c>
      <c r="M1080" s="146">
        <v>156.80000000000001</v>
      </c>
      <c r="N1080" s="146">
        <v>163.85</v>
      </c>
      <c r="O1080" s="146">
        <v>177.95</v>
      </c>
      <c r="P1080" s="292">
        <v>1.3909999999999999E-3</v>
      </c>
      <c r="Q1080" s="202">
        <f>IF($P$5=1,DataSheet!G1079,"")</f>
        <v>20</v>
      </c>
      <c r="R1080" s="290">
        <f>IF($P$5=1,DataSheet!E1079,"")</f>
        <v>201.62540000000001</v>
      </c>
    </row>
    <row r="1081" spans="2:18">
      <c r="B1081" s="202">
        <v>143</v>
      </c>
      <c r="C1081" s="297">
        <v>13777.22</v>
      </c>
      <c r="D1081" s="292">
        <v>3.9662615740740745E-2</v>
      </c>
      <c r="E1081" s="202">
        <v>143</v>
      </c>
      <c r="F1081" s="202">
        <v>143</v>
      </c>
      <c r="G1081" s="202">
        <v>143</v>
      </c>
      <c r="H1081" s="202">
        <v>-4000</v>
      </c>
      <c r="I1081" s="202">
        <v>-4000</v>
      </c>
      <c r="J1081" s="202">
        <v>-4000</v>
      </c>
      <c r="K1081" s="146">
        <v>135.65</v>
      </c>
      <c r="L1081" s="146">
        <v>142.69999999999999</v>
      </c>
      <c r="M1081" s="146">
        <v>156.80000000000001</v>
      </c>
      <c r="N1081" s="146">
        <v>163.85</v>
      </c>
      <c r="O1081" s="146">
        <v>177.95</v>
      </c>
      <c r="P1081" s="292">
        <v>1.3845057870370372E-3</v>
      </c>
      <c r="Q1081" s="202">
        <f>IF($P$5=1,DataSheet!G1080,"")</f>
        <v>20</v>
      </c>
      <c r="R1081" s="290">
        <f>IF($P$5=1,DataSheet!E1080,"")</f>
        <v>204.4761</v>
      </c>
    </row>
    <row r="1082" spans="2:18">
      <c r="B1082" s="202">
        <v>143</v>
      </c>
      <c r="C1082" s="297">
        <v>13789.98</v>
      </c>
      <c r="D1082" s="292">
        <v>3.9698425925925929E-2</v>
      </c>
      <c r="E1082" s="202">
        <v>143</v>
      </c>
      <c r="F1082" s="202">
        <v>143</v>
      </c>
      <c r="G1082" s="202">
        <v>143</v>
      </c>
      <c r="H1082" s="202">
        <v>-4000</v>
      </c>
      <c r="I1082" s="202">
        <v>-4000</v>
      </c>
      <c r="J1082" s="202">
        <v>-4000</v>
      </c>
      <c r="K1082" s="146">
        <v>135.65</v>
      </c>
      <c r="L1082" s="146">
        <v>142.69999999999999</v>
      </c>
      <c r="M1082" s="146">
        <v>156.80000000000001</v>
      </c>
      <c r="N1082" s="146">
        <v>163.85</v>
      </c>
      <c r="O1082" s="146">
        <v>177.95</v>
      </c>
      <c r="P1082" s="292">
        <v>1.4014635416666667E-3</v>
      </c>
      <c r="Q1082" s="202">
        <f>IF($P$5=1,DataSheet!G1081,"")</f>
        <v>19</v>
      </c>
      <c r="R1082" s="290">
        <f>IF($P$5=1,DataSheet!E1081,"")</f>
        <v>197.1431</v>
      </c>
    </row>
    <row r="1083" spans="2:18">
      <c r="B1083" s="202">
        <v>144</v>
      </c>
      <c r="C1083" s="297">
        <v>13802.89</v>
      </c>
      <c r="D1083" s="292">
        <v>3.9734351851851854E-2</v>
      </c>
      <c r="E1083" s="202">
        <v>144</v>
      </c>
      <c r="F1083" s="202">
        <v>144</v>
      </c>
      <c r="G1083" s="202">
        <v>144</v>
      </c>
      <c r="H1083" s="202">
        <v>-4000</v>
      </c>
      <c r="I1083" s="202">
        <v>-4000</v>
      </c>
      <c r="J1083" s="202">
        <v>-4000</v>
      </c>
      <c r="K1083" s="146">
        <v>135.65</v>
      </c>
      <c r="L1083" s="146">
        <v>142.69999999999999</v>
      </c>
      <c r="M1083" s="146">
        <v>156.80000000000001</v>
      </c>
      <c r="N1083" s="146">
        <v>163.85</v>
      </c>
      <c r="O1083" s="146">
        <v>177.95</v>
      </c>
      <c r="P1083" s="292">
        <v>1.3965619212962966E-3</v>
      </c>
      <c r="Q1083" s="202">
        <f>IF($P$5=1,DataSheet!G1082,"")</f>
        <v>20</v>
      </c>
      <c r="R1083" s="290">
        <f>IF($P$5=1,DataSheet!E1082,"")</f>
        <v>199.226</v>
      </c>
    </row>
    <row r="1084" spans="2:18">
      <c r="B1084" s="202">
        <v>144</v>
      </c>
      <c r="C1084" s="297">
        <v>13815.34</v>
      </c>
      <c r="D1084" s="292">
        <v>3.9768958333333333E-2</v>
      </c>
      <c r="E1084" s="202">
        <v>144</v>
      </c>
      <c r="F1084" s="202">
        <v>144</v>
      </c>
      <c r="G1084" s="202">
        <v>144</v>
      </c>
      <c r="H1084" s="202">
        <v>-4000</v>
      </c>
      <c r="I1084" s="202">
        <v>-4000</v>
      </c>
      <c r="J1084" s="202">
        <v>-4000</v>
      </c>
      <c r="K1084" s="146">
        <v>135.65</v>
      </c>
      <c r="L1084" s="146">
        <v>142.69999999999999</v>
      </c>
      <c r="M1084" s="146">
        <v>156.80000000000001</v>
      </c>
      <c r="N1084" s="146">
        <v>163.85</v>
      </c>
      <c r="O1084" s="146">
        <v>177.95</v>
      </c>
      <c r="P1084" s="292">
        <v>1.3864768518518521E-3</v>
      </c>
      <c r="Q1084" s="202">
        <f>IF($P$5=1,DataSheet!G1083,"")</f>
        <v>20</v>
      </c>
      <c r="R1084" s="290">
        <f>IF($P$5=1,DataSheet!E1083,"")</f>
        <v>203.6053</v>
      </c>
    </row>
    <row r="1085" spans="2:18">
      <c r="B1085" s="202">
        <v>144</v>
      </c>
      <c r="C1085" s="297">
        <v>13828.34</v>
      </c>
      <c r="D1085" s="292">
        <v>3.9804849537037036E-2</v>
      </c>
      <c r="E1085" s="202">
        <v>144</v>
      </c>
      <c r="F1085" s="202">
        <v>144</v>
      </c>
      <c r="G1085" s="202">
        <v>144</v>
      </c>
      <c r="H1085" s="202">
        <v>-4000</v>
      </c>
      <c r="I1085" s="202">
        <v>-4000</v>
      </c>
      <c r="J1085" s="202">
        <v>-4000</v>
      </c>
      <c r="K1085" s="146">
        <v>135.65</v>
      </c>
      <c r="L1085" s="146">
        <v>142.69999999999999</v>
      </c>
      <c r="M1085" s="146">
        <v>156.80000000000001</v>
      </c>
      <c r="N1085" s="146">
        <v>163.85</v>
      </c>
      <c r="O1085" s="146">
        <v>177.95</v>
      </c>
      <c r="P1085" s="292">
        <v>1.3840005787037037E-3</v>
      </c>
      <c r="Q1085" s="202">
        <f>IF($P$5=1,DataSheet!G1084,"")</f>
        <v>20</v>
      </c>
      <c r="R1085" s="290">
        <f>IF($P$5=1,DataSheet!E1084,"")</f>
        <v>204.70009999999999</v>
      </c>
    </row>
    <row r="1086" spans="2:18">
      <c r="B1086" s="202">
        <v>145</v>
      </c>
      <c r="C1086" s="297">
        <v>13840.78</v>
      </c>
      <c r="D1086" s="292">
        <v>3.9839641203703709E-2</v>
      </c>
      <c r="E1086" s="202">
        <v>145</v>
      </c>
      <c r="F1086" s="202">
        <v>145</v>
      </c>
      <c r="G1086" s="202">
        <v>145</v>
      </c>
      <c r="H1086" s="202">
        <v>-4000</v>
      </c>
      <c r="I1086" s="202">
        <v>-4000</v>
      </c>
      <c r="J1086" s="202">
        <v>-4000</v>
      </c>
      <c r="K1086" s="146">
        <v>135.65</v>
      </c>
      <c r="L1086" s="146">
        <v>142.69999999999999</v>
      </c>
      <c r="M1086" s="146">
        <v>156.80000000000001</v>
      </c>
      <c r="N1086" s="146">
        <v>163.85</v>
      </c>
      <c r="O1086" s="146">
        <v>177.95</v>
      </c>
      <c r="P1086" s="292">
        <v>1.3953611111111113E-3</v>
      </c>
      <c r="Q1086" s="202">
        <f>IF($P$5=1,DataSheet!G1085,"")</f>
        <v>20</v>
      </c>
      <c r="R1086" s="290">
        <f>IF($P$5=1,DataSheet!E1085,"")</f>
        <v>199.74100000000001</v>
      </c>
    </row>
    <row r="1087" spans="2:18">
      <c r="B1087" s="202">
        <v>145</v>
      </c>
      <c r="C1087" s="297">
        <v>13853.63</v>
      </c>
      <c r="D1087" s="292">
        <v>3.9875462962962967E-2</v>
      </c>
      <c r="E1087" s="202">
        <v>145</v>
      </c>
      <c r="F1087" s="202">
        <v>145</v>
      </c>
      <c r="G1087" s="202">
        <v>145</v>
      </c>
      <c r="H1087" s="202">
        <v>-4000</v>
      </c>
      <c r="I1087" s="202">
        <v>-4000</v>
      </c>
      <c r="J1087" s="202">
        <v>-4000</v>
      </c>
      <c r="K1087" s="146">
        <v>135.65</v>
      </c>
      <c r="L1087" s="146">
        <v>142.69999999999999</v>
      </c>
      <c r="M1087" s="146">
        <v>156.80000000000001</v>
      </c>
      <c r="N1087" s="146">
        <v>163.85</v>
      </c>
      <c r="O1087" s="146">
        <v>177.95</v>
      </c>
      <c r="P1087" s="292">
        <v>1.3940925925925928E-3</v>
      </c>
      <c r="Q1087" s="202">
        <f>IF($P$5=1,DataSheet!G1086,"")</f>
        <v>19</v>
      </c>
      <c r="R1087" s="290">
        <f>IF($P$5=1,DataSheet!E1086,"")</f>
        <v>200.28649999999999</v>
      </c>
    </row>
    <row r="1088" spans="2:18">
      <c r="B1088" s="202">
        <v>145</v>
      </c>
      <c r="C1088" s="297">
        <v>13866.56</v>
      </c>
      <c r="D1088" s="292">
        <v>3.9911504629629627E-2</v>
      </c>
      <c r="E1088" s="202">
        <v>145</v>
      </c>
      <c r="F1088" s="202">
        <v>145</v>
      </c>
      <c r="G1088" s="202">
        <v>145</v>
      </c>
      <c r="H1088" s="202">
        <v>-4000</v>
      </c>
      <c r="I1088" s="202">
        <v>-4000</v>
      </c>
      <c r="J1088" s="202">
        <v>-4000</v>
      </c>
      <c r="K1088" s="146">
        <v>135.65</v>
      </c>
      <c r="L1088" s="146">
        <v>142.69999999999999</v>
      </c>
      <c r="M1088" s="146">
        <v>156.80000000000001</v>
      </c>
      <c r="N1088" s="146">
        <v>163.85</v>
      </c>
      <c r="O1088" s="146">
        <v>177.95</v>
      </c>
      <c r="P1088" s="292">
        <v>1.3938692129629631E-3</v>
      </c>
      <c r="Q1088" s="202">
        <f>IF($P$5=1,DataSheet!G1087,"")</f>
        <v>19</v>
      </c>
      <c r="R1088" s="290">
        <f>IF($P$5=1,DataSheet!E1087,"")</f>
        <v>200.38300000000001</v>
      </c>
    </row>
    <row r="1089" spans="2:18">
      <c r="B1089" s="202">
        <v>144</v>
      </c>
      <c r="C1089" s="297">
        <v>13879.41</v>
      </c>
      <c r="D1089" s="292">
        <v>3.9947384259259262E-2</v>
      </c>
      <c r="E1089" s="202">
        <v>144</v>
      </c>
      <c r="F1089" s="202">
        <v>144</v>
      </c>
      <c r="G1089" s="202">
        <v>144</v>
      </c>
      <c r="H1089" s="202">
        <v>-4000</v>
      </c>
      <c r="I1089" s="202">
        <v>-4000</v>
      </c>
      <c r="J1089" s="202">
        <v>-4000</v>
      </c>
      <c r="K1089" s="146">
        <v>135.65</v>
      </c>
      <c r="L1089" s="146">
        <v>142.69999999999999</v>
      </c>
      <c r="M1089" s="146">
        <v>156.80000000000001</v>
      </c>
      <c r="N1089" s="146">
        <v>163.85</v>
      </c>
      <c r="O1089" s="146">
        <v>177.95</v>
      </c>
      <c r="P1089" s="292">
        <v>1.3951302083333331E-3</v>
      </c>
      <c r="Q1089" s="202">
        <f>IF($P$5=1,DataSheet!G1088,"")</f>
        <v>19</v>
      </c>
      <c r="R1089" s="290">
        <f>IF($P$5=1,DataSheet!E1088,"")</f>
        <v>199.84020000000001</v>
      </c>
    </row>
    <row r="1090" spans="2:18">
      <c r="B1090" s="202">
        <v>144</v>
      </c>
      <c r="C1090" s="297">
        <v>13892.64</v>
      </c>
      <c r="D1090" s="292">
        <v>3.9984340277777773E-2</v>
      </c>
      <c r="E1090" s="202">
        <v>144</v>
      </c>
      <c r="F1090" s="202">
        <v>144</v>
      </c>
      <c r="G1090" s="202">
        <v>144</v>
      </c>
      <c r="H1090" s="202">
        <v>-4000</v>
      </c>
      <c r="I1090" s="202">
        <v>-4000</v>
      </c>
      <c r="J1090" s="202">
        <v>-4000</v>
      </c>
      <c r="K1090" s="146">
        <v>135.65</v>
      </c>
      <c r="L1090" s="146">
        <v>142.69999999999999</v>
      </c>
      <c r="M1090" s="146">
        <v>156.80000000000001</v>
      </c>
      <c r="N1090" s="146">
        <v>163.85</v>
      </c>
      <c r="O1090" s="146">
        <v>177.95</v>
      </c>
      <c r="P1090" s="292">
        <v>1.3993912037037037E-3</v>
      </c>
      <c r="Q1090" s="202">
        <f>IF($P$5=1,DataSheet!G1089,"")</f>
        <v>19</v>
      </c>
      <c r="R1090" s="290">
        <f>IF($P$5=1,DataSheet!E1089,"")</f>
        <v>198.02019999999999</v>
      </c>
    </row>
    <row r="1091" spans="2:18">
      <c r="B1091" s="202">
        <v>143</v>
      </c>
      <c r="C1091" s="297">
        <v>13905.48</v>
      </c>
      <c r="D1091" s="292">
        <v>4.0020104166666667E-2</v>
      </c>
      <c r="E1091" s="202">
        <v>143</v>
      </c>
      <c r="F1091" s="202">
        <v>143</v>
      </c>
      <c r="G1091" s="202">
        <v>143</v>
      </c>
      <c r="H1091" s="202">
        <v>-4000</v>
      </c>
      <c r="I1091" s="202">
        <v>-4000</v>
      </c>
      <c r="J1091" s="202">
        <v>-4000</v>
      </c>
      <c r="K1091" s="146">
        <v>135.65</v>
      </c>
      <c r="L1091" s="146">
        <v>142.69999999999999</v>
      </c>
      <c r="M1091" s="146">
        <v>156.80000000000001</v>
      </c>
      <c r="N1091" s="146">
        <v>163.85</v>
      </c>
      <c r="O1091" s="146">
        <v>177.95</v>
      </c>
      <c r="P1091" s="292">
        <v>1.3946967592592594E-3</v>
      </c>
      <c r="Q1091" s="202">
        <f>IF($P$5=1,DataSheet!G1090,"")</f>
        <v>20</v>
      </c>
      <c r="R1091" s="290">
        <f>IF($P$5=1,DataSheet!E1090,"")</f>
        <v>200.0264</v>
      </c>
    </row>
    <row r="1092" spans="2:18">
      <c r="B1092" s="202">
        <v>143</v>
      </c>
      <c r="C1092" s="297">
        <v>13918</v>
      </c>
      <c r="D1092" s="292">
        <v>4.0054988425925926E-2</v>
      </c>
      <c r="E1092" s="202">
        <v>143</v>
      </c>
      <c r="F1092" s="202">
        <v>143</v>
      </c>
      <c r="G1092" s="202">
        <v>143</v>
      </c>
      <c r="H1092" s="202">
        <v>-4000</v>
      </c>
      <c r="I1092" s="202">
        <v>-4000</v>
      </c>
      <c r="J1092" s="202">
        <v>-4000</v>
      </c>
      <c r="K1092" s="146">
        <v>135.65</v>
      </c>
      <c r="L1092" s="146">
        <v>142.69999999999999</v>
      </c>
      <c r="M1092" s="146">
        <v>156.80000000000001</v>
      </c>
      <c r="N1092" s="146">
        <v>163.85</v>
      </c>
      <c r="O1092" s="146">
        <v>177.95</v>
      </c>
      <c r="P1092" s="292">
        <v>1.389058449074074E-3</v>
      </c>
      <c r="Q1092" s="202">
        <f>IF($P$5=1,DataSheet!G1091,"")</f>
        <v>20</v>
      </c>
      <c r="R1092" s="290">
        <f>IF($P$5=1,DataSheet!E1091,"")</f>
        <v>202.47210000000001</v>
      </c>
    </row>
    <row r="1093" spans="2:18">
      <c r="B1093" s="202">
        <v>143</v>
      </c>
      <c r="C1093" s="297">
        <v>13930.84</v>
      </c>
      <c r="D1093" s="292">
        <v>4.0090740740740739E-2</v>
      </c>
      <c r="E1093" s="202">
        <v>143</v>
      </c>
      <c r="F1093" s="202">
        <v>143</v>
      </c>
      <c r="G1093" s="202">
        <v>143</v>
      </c>
      <c r="H1093" s="202">
        <v>-4000</v>
      </c>
      <c r="I1093" s="202">
        <v>-4000</v>
      </c>
      <c r="J1093" s="202">
        <v>-4000</v>
      </c>
      <c r="K1093" s="146">
        <v>135.65</v>
      </c>
      <c r="L1093" s="146">
        <v>142.69999999999999</v>
      </c>
      <c r="M1093" s="146">
        <v>156.80000000000001</v>
      </c>
      <c r="N1093" s="146">
        <v>163.85</v>
      </c>
      <c r="O1093" s="146">
        <v>177.95</v>
      </c>
      <c r="P1093" s="292">
        <v>1.3926394675925925E-3</v>
      </c>
      <c r="Q1093" s="202">
        <f>IF($P$5=1,DataSheet!G1092,"")</f>
        <v>19</v>
      </c>
      <c r="R1093" s="290">
        <f>IF($P$5=1,DataSheet!E1092,"")</f>
        <v>200.9143</v>
      </c>
    </row>
    <row r="1094" spans="2:18">
      <c r="B1094" s="202">
        <v>143</v>
      </c>
      <c r="C1094" s="297">
        <v>13943.74</v>
      </c>
      <c r="D1094" s="292">
        <v>4.0126759259259258E-2</v>
      </c>
      <c r="E1094" s="202">
        <v>143</v>
      </c>
      <c r="F1094" s="202">
        <v>143</v>
      </c>
      <c r="G1094" s="202">
        <v>143</v>
      </c>
      <c r="H1094" s="202">
        <v>-4000</v>
      </c>
      <c r="I1094" s="202">
        <v>-4000</v>
      </c>
      <c r="J1094" s="202">
        <v>-4000</v>
      </c>
      <c r="K1094" s="146">
        <v>135.65</v>
      </c>
      <c r="L1094" s="146">
        <v>142.69999999999999</v>
      </c>
      <c r="M1094" s="146">
        <v>156.80000000000001</v>
      </c>
      <c r="N1094" s="146">
        <v>163.85</v>
      </c>
      <c r="O1094" s="146">
        <v>177.95</v>
      </c>
      <c r="P1094" s="292">
        <v>1.3950844907407408E-3</v>
      </c>
      <c r="Q1094" s="202">
        <f>IF($P$5=1,DataSheet!G1093,"")</f>
        <v>19</v>
      </c>
      <c r="R1094" s="290">
        <f>IF($P$5=1,DataSheet!E1093,"")</f>
        <v>199.8596</v>
      </c>
    </row>
    <row r="1095" spans="2:18">
      <c r="B1095" s="202">
        <v>143</v>
      </c>
      <c r="C1095" s="297">
        <v>13956.63</v>
      </c>
      <c r="D1095" s="292">
        <v>4.016259259259259E-2</v>
      </c>
      <c r="E1095" s="202">
        <v>143</v>
      </c>
      <c r="F1095" s="202">
        <v>143</v>
      </c>
      <c r="G1095" s="202">
        <v>143</v>
      </c>
      <c r="H1095" s="202">
        <v>-4000</v>
      </c>
      <c r="I1095" s="202">
        <v>-4000</v>
      </c>
      <c r="J1095" s="202">
        <v>-4000</v>
      </c>
      <c r="K1095" s="146">
        <v>135.65</v>
      </c>
      <c r="L1095" s="146">
        <v>142.69999999999999</v>
      </c>
      <c r="M1095" s="146">
        <v>156.80000000000001</v>
      </c>
      <c r="N1095" s="146">
        <v>163.85</v>
      </c>
      <c r="O1095" s="146">
        <v>177.95</v>
      </c>
      <c r="P1095" s="292">
        <v>1.391576388888889E-3</v>
      </c>
      <c r="Q1095" s="202">
        <f>IF($P$5=1,DataSheet!G1094,"")</f>
        <v>20</v>
      </c>
      <c r="R1095" s="290">
        <f>IF($P$5=1,DataSheet!E1094,"")</f>
        <v>201.3751</v>
      </c>
    </row>
    <row r="1096" spans="2:18">
      <c r="B1096" s="202">
        <v>143</v>
      </c>
      <c r="C1096" s="297">
        <v>13969.07</v>
      </c>
      <c r="D1096" s="292">
        <v>4.0197280092592595E-2</v>
      </c>
      <c r="E1096" s="202">
        <v>143</v>
      </c>
      <c r="F1096" s="202">
        <v>143</v>
      </c>
      <c r="G1096" s="202">
        <v>143</v>
      </c>
      <c r="H1096" s="202">
        <v>-4000</v>
      </c>
      <c r="I1096" s="202">
        <v>-4000</v>
      </c>
      <c r="J1096" s="202">
        <v>-4000</v>
      </c>
      <c r="K1096" s="146">
        <v>135.65</v>
      </c>
      <c r="L1096" s="146">
        <v>142.69999999999999</v>
      </c>
      <c r="M1096" s="146">
        <v>156.80000000000001</v>
      </c>
      <c r="N1096" s="146">
        <v>163.85</v>
      </c>
      <c r="O1096" s="146">
        <v>177.95</v>
      </c>
      <c r="P1096" s="292">
        <v>1.3935034722222222E-3</v>
      </c>
      <c r="Q1096" s="202">
        <f>IF($P$5=1,DataSheet!G1095,"")</f>
        <v>20</v>
      </c>
      <c r="R1096" s="290">
        <f>IF($P$5=1,DataSheet!E1095,"")</f>
        <v>200.54079999999999</v>
      </c>
    </row>
    <row r="1097" spans="2:18">
      <c r="B1097" s="202">
        <v>143</v>
      </c>
      <c r="C1097" s="297">
        <v>13982.36</v>
      </c>
      <c r="D1097" s="292">
        <v>4.0234270833333335E-2</v>
      </c>
      <c r="E1097" s="202">
        <v>143</v>
      </c>
      <c r="F1097" s="202">
        <v>143</v>
      </c>
      <c r="G1097" s="202">
        <v>143</v>
      </c>
      <c r="H1097" s="202">
        <v>-4000</v>
      </c>
      <c r="I1097" s="202">
        <v>-4000</v>
      </c>
      <c r="J1097" s="202">
        <v>-4000</v>
      </c>
      <c r="K1097" s="146">
        <v>135.65</v>
      </c>
      <c r="L1097" s="146">
        <v>142.69999999999999</v>
      </c>
      <c r="M1097" s="146">
        <v>156.80000000000001</v>
      </c>
      <c r="N1097" s="146">
        <v>163.85</v>
      </c>
      <c r="O1097" s="146">
        <v>177.95</v>
      </c>
      <c r="P1097" s="292">
        <v>1.3948721064814815E-3</v>
      </c>
      <c r="Q1097" s="202">
        <f>IF($P$5=1,DataSheet!G1096,"")</f>
        <v>19</v>
      </c>
      <c r="R1097" s="290">
        <f>IF($P$5=1,DataSheet!E1096,"")</f>
        <v>199.9511</v>
      </c>
    </row>
    <row r="1098" spans="2:18">
      <c r="B1098" s="202">
        <v>143</v>
      </c>
      <c r="C1098" s="297">
        <v>13995.19</v>
      </c>
      <c r="D1098" s="292">
        <v>4.0270127314814809E-2</v>
      </c>
      <c r="E1098" s="202">
        <v>143</v>
      </c>
      <c r="F1098" s="202">
        <v>143</v>
      </c>
      <c r="G1098" s="202">
        <v>143</v>
      </c>
      <c r="H1098" s="202">
        <v>-4000</v>
      </c>
      <c r="I1098" s="202">
        <v>-4000</v>
      </c>
      <c r="J1098" s="202">
        <v>-4000</v>
      </c>
      <c r="K1098" s="146">
        <v>135.65</v>
      </c>
      <c r="L1098" s="146">
        <v>142.69999999999999</v>
      </c>
      <c r="M1098" s="146">
        <v>156.80000000000001</v>
      </c>
      <c r="N1098" s="146">
        <v>163.85</v>
      </c>
      <c r="O1098" s="146">
        <v>177.95</v>
      </c>
      <c r="P1098" s="292">
        <v>1.3957204861111113E-3</v>
      </c>
      <c r="Q1098" s="202">
        <f>IF($P$5=1,DataSheet!G1097,"")</f>
        <v>19</v>
      </c>
      <c r="R1098" s="290">
        <f>IF($P$5=1,DataSheet!E1097,"")</f>
        <v>199.5866</v>
      </c>
    </row>
    <row r="1099" spans="2:18">
      <c r="B1099" s="202">
        <v>143</v>
      </c>
      <c r="C1099" s="297">
        <v>14007.64</v>
      </c>
      <c r="D1099" s="292">
        <v>4.0304965277777778E-2</v>
      </c>
      <c r="E1099" s="202">
        <v>143</v>
      </c>
      <c r="F1099" s="202">
        <v>143</v>
      </c>
      <c r="G1099" s="202">
        <v>143</v>
      </c>
      <c r="H1099" s="202">
        <v>-4000</v>
      </c>
      <c r="I1099" s="202">
        <v>-4000</v>
      </c>
      <c r="J1099" s="202">
        <v>-4000</v>
      </c>
      <c r="K1099" s="146">
        <v>135.65</v>
      </c>
      <c r="L1099" s="146">
        <v>142.69999999999999</v>
      </c>
      <c r="M1099" s="146">
        <v>156.80000000000001</v>
      </c>
      <c r="N1099" s="146">
        <v>163.85</v>
      </c>
      <c r="O1099" s="146">
        <v>177.95</v>
      </c>
      <c r="P1099" s="292">
        <v>1.3962060185185182E-3</v>
      </c>
      <c r="Q1099" s="202">
        <f>IF($P$5=1,DataSheet!G1098,"")</f>
        <v>20</v>
      </c>
      <c r="R1099" s="290">
        <f>IF($P$5=1,DataSheet!E1098,"")</f>
        <v>199.3784</v>
      </c>
    </row>
    <row r="1100" spans="2:18">
      <c r="B1100" s="202">
        <v>143</v>
      </c>
      <c r="C1100" s="297">
        <v>14020.55</v>
      </c>
      <c r="D1100" s="292">
        <v>4.0340729166666665E-2</v>
      </c>
      <c r="E1100" s="202">
        <v>143</v>
      </c>
      <c r="F1100" s="202">
        <v>143</v>
      </c>
      <c r="G1100" s="202">
        <v>143</v>
      </c>
      <c r="H1100" s="202">
        <v>-4000</v>
      </c>
      <c r="I1100" s="202">
        <v>-4000</v>
      </c>
      <c r="J1100" s="202">
        <v>-4000</v>
      </c>
      <c r="K1100" s="146">
        <v>135.65</v>
      </c>
      <c r="L1100" s="146">
        <v>142.69999999999999</v>
      </c>
      <c r="M1100" s="146">
        <v>156.80000000000001</v>
      </c>
      <c r="N1100" s="146">
        <v>163.85</v>
      </c>
      <c r="O1100" s="146">
        <v>177.95</v>
      </c>
      <c r="P1100" s="292">
        <v>1.386103009259259E-3</v>
      </c>
      <c r="Q1100" s="202">
        <f>IF($P$5=1,DataSheet!G1099,"")</f>
        <v>20</v>
      </c>
      <c r="R1100" s="290">
        <f>IF($P$5=1,DataSheet!E1099,"")</f>
        <v>203.76990000000001</v>
      </c>
    </row>
    <row r="1101" spans="2:18">
      <c r="B1101" s="202">
        <v>143</v>
      </c>
      <c r="C1101" s="297">
        <v>14033.54</v>
      </c>
      <c r="D1101" s="292">
        <v>4.0376643518518517E-2</v>
      </c>
      <c r="E1101" s="202">
        <v>143</v>
      </c>
      <c r="F1101" s="202">
        <v>143</v>
      </c>
      <c r="G1101" s="202">
        <v>143</v>
      </c>
      <c r="H1101" s="202">
        <v>-4000</v>
      </c>
      <c r="I1101" s="202">
        <v>-4000</v>
      </c>
      <c r="J1101" s="202">
        <v>-4000</v>
      </c>
      <c r="K1101" s="146">
        <v>135.65</v>
      </c>
      <c r="L1101" s="146">
        <v>142.69999999999999</v>
      </c>
      <c r="M1101" s="146">
        <v>156.80000000000001</v>
      </c>
      <c r="N1101" s="146">
        <v>163.85</v>
      </c>
      <c r="O1101" s="146">
        <v>177.95</v>
      </c>
      <c r="P1101" s="292">
        <v>1.3866701388888889E-3</v>
      </c>
      <c r="Q1101" s="202">
        <f>IF($P$5=1,DataSheet!G1100,"")</f>
        <v>20</v>
      </c>
      <c r="R1101" s="290">
        <f>IF($P$5=1,DataSheet!E1100,"")</f>
        <v>203.52010000000001</v>
      </c>
    </row>
    <row r="1102" spans="2:18">
      <c r="B1102" s="202">
        <v>143</v>
      </c>
      <c r="C1102" s="297">
        <v>14046.3</v>
      </c>
      <c r="D1102" s="292">
        <v>4.0412465277777775E-2</v>
      </c>
      <c r="E1102" s="202">
        <v>143</v>
      </c>
      <c r="F1102" s="202">
        <v>143</v>
      </c>
      <c r="G1102" s="202">
        <v>143</v>
      </c>
      <c r="H1102" s="202">
        <v>-4000</v>
      </c>
      <c r="I1102" s="202">
        <v>-4000</v>
      </c>
      <c r="J1102" s="202">
        <v>-4000</v>
      </c>
      <c r="K1102" s="146">
        <v>135.65</v>
      </c>
      <c r="L1102" s="146">
        <v>142.69999999999999</v>
      </c>
      <c r="M1102" s="146">
        <v>156.80000000000001</v>
      </c>
      <c r="N1102" s="146">
        <v>163.85</v>
      </c>
      <c r="O1102" s="146">
        <v>177.95</v>
      </c>
      <c r="P1102" s="292">
        <v>1.4021747685185187E-3</v>
      </c>
      <c r="Q1102" s="202">
        <f>IF($P$5=1,DataSheet!G1101,"")</f>
        <v>19</v>
      </c>
      <c r="R1102" s="290">
        <f>IF($P$5=1,DataSheet!E1101,"")</f>
        <v>196.84309999999999</v>
      </c>
    </row>
    <row r="1103" spans="2:18">
      <c r="B1103" s="202">
        <v>143</v>
      </c>
      <c r="C1103" s="297">
        <v>14059.16</v>
      </c>
      <c r="D1103" s="292">
        <v>4.0448472222222226E-2</v>
      </c>
      <c r="E1103" s="202">
        <v>143</v>
      </c>
      <c r="F1103" s="202">
        <v>143</v>
      </c>
      <c r="G1103" s="202">
        <v>143</v>
      </c>
      <c r="H1103" s="202">
        <v>-4000</v>
      </c>
      <c r="I1103" s="202">
        <v>-4000</v>
      </c>
      <c r="J1103" s="202">
        <v>-4000</v>
      </c>
      <c r="K1103" s="146">
        <v>135.65</v>
      </c>
      <c r="L1103" s="146">
        <v>142.69999999999999</v>
      </c>
      <c r="M1103" s="146">
        <v>156.80000000000001</v>
      </c>
      <c r="N1103" s="146">
        <v>163.85</v>
      </c>
      <c r="O1103" s="146">
        <v>177.95</v>
      </c>
      <c r="P1103" s="292">
        <v>1.4020185185185186E-3</v>
      </c>
      <c r="Q1103" s="202">
        <f>IF($P$5=1,DataSheet!G1102,"")</f>
        <v>19</v>
      </c>
      <c r="R1103" s="290">
        <f>IF($P$5=1,DataSheet!E1102,"")</f>
        <v>196.9091</v>
      </c>
    </row>
    <row r="1104" spans="2:18">
      <c r="B1104" s="202">
        <v>143</v>
      </c>
      <c r="C1104" s="297">
        <v>14071.54</v>
      </c>
      <c r="D1104" s="292">
        <v>4.0483136574074076E-2</v>
      </c>
      <c r="E1104" s="202">
        <v>143</v>
      </c>
      <c r="F1104" s="202">
        <v>143</v>
      </c>
      <c r="G1104" s="202">
        <v>143</v>
      </c>
      <c r="H1104" s="202">
        <v>-4000</v>
      </c>
      <c r="I1104" s="202">
        <v>-4000</v>
      </c>
      <c r="J1104" s="202">
        <v>-4000</v>
      </c>
      <c r="K1104" s="146">
        <v>135.65</v>
      </c>
      <c r="L1104" s="146">
        <v>142.69999999999999</v>
      </c>
      <c r="M1104" s="146">
        <v>156.80000000000001</v>
      </c>
      <c r="N1104" s="146">
        <v>163.85</v>
      </c>
      <c r="O1104" s="146">
        <v>177.95</v>
      </c>
      <c r="P1104" s="292">
        <v>1.3965636574074071E-3</v>
      </c>
      <c r="Q1104" s="202">
        <f>IF($P$5=1,DataSheet!G1103,"")</f>
        <v>20</v>
      </c>
      <c r="R1104" s="290">
        <f>IF($P$5=1,DataSheet!E1103,"")</f>
        <v>199.2253</v>
      </c>
    </row>
    <row r="1105" spans="2:18">
      <c r="B1105" s="202">
        <v>143</v>
      </c>
      <c r="C1105" s="297">
        <v>14084.29</v>
      </c>
      <c r="D1105" s="292">
        <v>4.0518888888888889E-2</v>
      </c>
      <c r="E1105" s="202">
        <v>143</v>
      </c>
      <c r="F1105" s="202">
        <v>143</v>
      </c>
      <c r="G1105" s="202">
        <v>143</v>
      </c>
      <c r="H1105" s="202">
        <v>-4000</v>
      </c>
      <c r="I1105" s="202">
        <v>-4000</v>
      </c>
      <c r="J1105" s="202">
        <v>-4000</v>
      </c>
      <c r="K1105" s="146">
        <v>135.65</v>
      </c>
      <c r="L1105" s="146">
        <v>142.69999999999999</v>
      </c>
      <c r="M1105" s="146">
        <v>156.80000000000001</v>
      </c>
      <c r="N1105" s="146">
        <v>163.85</v>
      </c>
      <c r="O1105" s="146">
        <v>177.95</v>
      </c>
      <c r="P1105" s="292">
        <v>1.3987690972222225E-3</v>
      </c>
      <c r="Q1105" s="202">
        <f>IF($P$5=1,DataSheet!G1104,"")</f>
        <v>19</v>
      </c>
      <c r="R1105" s="290">
        <f>IF($P$5=1,DataSheet!E1104,"")</f>
        <v>198.28440000000001</v>
      </c>
    </row>
    <row r="1106" spans="2:18">
      <c r="B1106" s="202">
        <v>143</v>
      </c>
      <c r="C1106" s="297">
        <v>14097.6</v>
      </c>
      <c r="D1106" s="292">
        <v>4.0555972222222222E-2</v>
      </c>
      <c r="E1106" s="202">
        <v>143</v>
      </c>
      <c r="F1106" s="202">
        <v>143</v>
      </c>
      <c r="G1106" s="202">
        <v>143</v>
      </c>
      <c r="H1106" s="202">
        <v>-4000</v>
      </c>
      <c r="I1106" s="202">
        <v>-4000</v>
      </c>
      <c r="J1106" s="202">
        <v>-4000</v>
      </c>
      <c r="K1106" s="146">
        <v>135.65</v>
      </c>
      <c r="L1106" s="146">
        <v>142.69999999999999</v>
      </c>
      <c r="M1106" s="146">
        <v>156.80000000000001</v>
      </c>
      <c r="N1106" s="146">
        <v>163.85</v>
      </c>
      <c r="O1106" s="146">
        <v>177.95</v>
      </c>
      <c r="P1106" s="292">
        <v>1.3984131944444443E-3</v>
      </c>
      <c r="Q1106" s="202">
        <f>IF($P$5=1,DataSheet!G1105,"")</f>
        <v>19</v>
      </c>
      <c r="R1106" s="290">
        <f>IF($P$5=1,DataSheet!E1105,"")</f>
        <v>198.4359</v>
      </c>
    </row>
    <row r="1107" spans="2:18">
      <c r="B1107" s="202">
        <v>143</v>
      </c>
      <c r="C1107" s="297">
        <v>14110.74</v>
      </c>
      <c r="D1107" s="292">
        <v>4.0593101851851852E-2</v>
      </c>
      <c r="E1107" s="202">
        <v>143</v>
      </c>
      <c r="F1107" s="202">
        <v>143</v>
      </c>
      <c r="G1107" s="202">
        <v>143</v>
      </c>
      <c r="H1107" s="202">
        <v>-4000</v>
      </c>
      <c r="I1107" s="202">
        <v>-4000</v>
      </c>
      <c r="J1107" s="202">
        <v>-4000</v>
      </c>
      <c r="K1107" s="146">
        <v>135.65</v>
      </c>
      <c r="L1107" s="146">
        <v>142.69999999999999</v>
      </c>
      <c r="M1107" s="146">
        <v>156.80000000000001</v>
      </c>
      <c r="N1107" s="146">
        <v>163.85</v>
      </c>
      <c r="O1107" s="146">
        <v>177.95</v>
      </c>
      <c r="P1107" s="292">
        <v>1.4109693287037038E-3</v>
      </c>
      <c r="Q1107" s="202">
        <f>IF($P$5=1,DataSheet!G1106,"")</f>
        <v>19</v>
      </c>
      <c r="R1107" s="290">
        <f>IF($P$5=1,DataSheet!E1106,"")</f>
        <v>193.18530000000001</v>
      </c>
    </row>
    <row r="1108" spans="2:18">
      <c r="B1108" s="202">
        <v>143</v>
      </c>
      <c r="C1108" s="297">
        <v>14123.44</v>
      </c>
      <c r="D1108" s="292">
        <v>4.0628831018518517E-2</v>
      </c>
      <c r="E1108" s="202">
        <v>143</v>
      </c>
      <c r="F1108" s="202">
        <v>143</v>
      </c>
      <c r="G1108" s="202">
        <v>143</v>
      </c>
      <c r="H1108" s="202">
        <v>-4000</v>
      </c>
      <c r="I1108" s="202">
        <v>-4000</v>
      </c>
      <c r="J1108" s="202">
        <v>-4000</v>
      </c>
      <c r="K1108" s="146">
        <v>135.65</v>
      </c>
      <c r="L1108" s="146">
        <v>142.69999999999999</v>
      </c>
      <c r="M1108" s="146">
        <v>156.80000000000001</v>
      </c>
      <c r="N1108" s="146">
        <v>163.85</v>
      </c>
      <c r="O1108" s="146">
        <v>177.95</v>
      </c>
      <c r="P1108" s="292">
        <v>1.4028020833333332E-3</v>
      </c>
      <c r="Q1108" s="202">
        <f>IF($P$5=1,DataSheet!G1107,"")</f>
        <v>19</v>
      </c>
      <c r="R1108" s="290">
        <f>IF($P$5=1,DataSheet!E1107,"")</f>
        <v>196.57919999999999</v>
      </c>
    </row>
    <row r="1109" spans="2:18">
      <c r="B1109" s="202">
        <v>143</v>
      </c>
      <c r="C1109" s="297">
        <v>14135.9</v>
      </c>
      <c r="D1109" s="292">
        <v>4.0663668981481486E-2</v>
      </c>
      <c r="E1109" s="202">
        <v>143</v>
      </c>
      <c r="F1109" s="202">
        <v>143</v>
      </c>
      <c r="G1109" s="202">
        <v>143</v>
      </c>
      <c r="H1109" s="202">
        <v>-4000</v>
      </c>
      <c r="I1109" s="202">
        <v>-4000</v>
      </c>
      <c r="J1109" s="202">
        <v>-4000</v>
      </c>
      <c r="K1109" s="146">
        <v>135.65</v>
      </c>
      <c r="L1109" s="146">
        <v>142.69999999999999</v>
      </c>
      <c r="M1109" s="146">
        <v>156.80000000000001</v>
      </c>
      <c r="N1109" s="146">
        <v>163.85</v>
      </c>
      <c r="O1109" s="146">
        <v>177.95</v>
      </c>
      <c r="P1109" s="292">
        <v>1.3979016203703703E-3</v>
      </c>
      <c r="Q1109" s="202">
        <f>IF($P$5=1,DataSheet!G1108,"")</f>
        <v>20</v>
      </c>
      <c r="R1109" s="290">
        <f>IF($P$5=1,DataSheet!E1108,"")</f>
        <v>198.65379999999999</v>
      </c>
    </row>
    <row r="1110" spans="2:18">
      <c r="B1110" s="202">
        <v>143</v>
      </c>
      <c r="C1110" s="297">
        <v>14148.84</v>
      </c>
      <c r="D1110" s="292">
        <v>4.0699421296296293E-2</v>
      </c>
      <c r="E1110" s="202">
        <v>143</v>
      </c>
      <c r="F1110" s="202">
        <v>143</v>
      </c>
      <c r="G1110" s="202">
        <v>143</v>
      </c>
      <c r="H1110" s="202">
        <v>-4000</v>
      </c>
      <c r="I1110" s="202">
        <v>-4000</v>
      </c>
      <c r="J1110" s="202">
        <v>-4000</v>
      </c>
      <c r="K1110" s="146">
        <v>135.65</v>
      </c>
      <c r="L1110" s="146">
        <v>142.69999999999999</v>
      </c>
      <c r="M1110" s="146">
        <v>156.80000000000001</v>
      </c>
      <c r="N1110" s="146">
        <v>163.85</v>
      </c>
      <c r="O1110" s="146">
        <v>177.95</v>
      </c>
      <c r="P1110" s="292">
        <v>1.3874212962962963E-3</v>
      </c>
      <c r="Q1110" s="202">
        <f>IF($P$5=1,DataSheet!G1109,"")</f>
        <v>20</v>
      </c>
      <c r="R1110" s="290">
        <f>IF($P$5=1,DataSheet!E1109,"")</f>
        <v>203.18979999999999</v>
      </c>
    </row>
    <row r="1111" spans="2:18">
      <c r="B1111" s="202">
        <v>143</v>
      </c>
      <c r="C1111" s="297">
        <v>14161.29</v>
      </c>
      <c r="D1111" s="292">
        <v>4.073414351851852E-2</v>
      </c>
      <c r="E1111" s="202">
        <v>143</v>
      </c>
      <c r="F1111" s="202">
        <v>143</v>
      </c>
      <c r="G1111" s="202">
        <v>143</v>
      </c>
      <c r="H1111" s="202">
        <v>-4000</v>
      </c>
      <c r="I1111" s="202">
        <v>-4000</v>
      </c>
      <c r="J1111" s="202">
        <v>-4000</v>
      </c>
      <c r="K1111" s="146">
        <v>135.65</v>
      </c>
      <c r="L1111" s="146">
        <v>142.69999999999999</v>
      </c>
      <c r="M1111" s="146">
        <v>156.80000000000001</v>
      </c>
      <c r="N1111" s="146">
        <v>163.85</v>
      </c>
      <c r="O1111" s="146">
        <v>177.95</v>
      </c>
      <c r="P1111" s="292">
        <v>1.3899137731481481E-3</v>
      </c>
      <c r="Q1111" s="202">
        <f>IF($P$5=1,DataSheet!G1110,"")</f>
        <v>20</v>
      </c>
      <c r="R1111" s="290">
        <f>IF($P$5=1,DataSheet!E1110,"")</f>
        <v>202.0985</v>
      </c>
    </row>
    <row r="1112" spans="2:18">
      <c r="B1112" s="202">
        <v>143</v>
      </c>
      <c r="C1112" s="297">
        <v>14174.13</v>
      </c>
      <c r="D1112" s="292">
        <v>4.0770069444444446E-2</v>
      </c>
      <c r="E1112" s="202">
        <v>143</v>
      </c>
      <c r="F1112" s="202">
        <v>143</v>
      </c>
      <c r="G1112" s="202">
        <v>143</v>
      </c>
      <c r="H1112" s="202">
        <v>-4000</v>
      </c>
      <c r="I1112" s="202">
        <v>-4000</v>
      </c>
      <c r="J1112" s="202">
        <v>-4000</v>
      </c>
      <c r="K1112" s="146">
        <v>135.65</v>
      </c>
      <c r="L1112" s="146">
        <v>142.69999999999999</v>
      </c>
      <c r="M1112" s="146">
        <v>156.80000000000001</v>
      </c>
      <c r="N1112" s="146">
        <v>163.85</v>
      </c>
      <c r="O1112" s="146">
        <v>177.95</v>
      </c>
      <c r="P1112" s="292">
        <v>1.3987280092592591E-3</v>
      </c>
      <c r="Q1112" s="202">
        <f>IF($P$5=1,DataSheet!G1111,"")</f>
        <v>19</v>
      </c>
      <c r="R1112" s="290">
        <f>IF($P$5=1,DataSheet!E1111,"")</f>
        <v>198.30199999999999</v>
      </c>
    </row>
    <row r="1113" spans="2:18">
      <c r="B1113" s="202">
        <v>143</v>
      </c>
      <c r="C1113" s="297">
        <v>14186.98</v>
      </c>
      <c r="D1113" s="292">
        <v>4.080598379629629E-2</v>
      </c>
      <c r="E1113" s="202">
        <v>143</v>
      </c>
      <c r="F1113" s="202">
        <v>143</v>
      </c>
      <c r="G1113" s="202">
        <v>143</v>
      </c>
      <c r="H1113" s="202">
        <v>-4000</v>
      </c>
      <c r="I1113" s="202">
        <v>-4000</v>
      </c>
      <c r="J1113" s="202">
        <v>-4000</v>
      </c>
      <c r="K1113" s="146">
        <v>135.65</v>
      </c>
      <c r="L1113" s="146">
        <v>142.69999999999999</v>
      </c>
      <c r="M1113" s="146">
        <v>156.80000000000001</v>
      </c>
      <c r="N1113" s="146">
        <v>163.85</v>
      </c>
      <c r="O1113" s="146">
        <v>177.95</v>
      </c>
      <c r="P1113" s="292">
        <v>1.3993836805555554E-3</v>
      </c>
      <c r="Q1113" s="202">
        <f>IF($P$5=1,DataSheet!G1112,"")</f>
        <v>19</v>
      </c>
      <c r="R1113" s="290">
        <f>IF($P$5=1,DataSheet!E1112,"")</f>
        <v>198.02330000000001</v>
      </c>
    </row>
    <row r="1114" spans="2:18">
      <c r="B1114" s="202">
        <v>143</v>
      </c>
      <c r="C1114" s="297">
        <v>14199.81</v>
      </c>
      <c r="D1114" s="292">
        <v>4.0841770833333339E-2</v>
      </c>
      <c r="E1114" s="202">
        <v>143</v>
      </c>
      <c r="F1114" s="202">
        <v>143</v>
      </c>
      <c r="G1114" s="202">
        <v>143</v>
      </c>
      <c r="H1114" s="202">
        <v>-4000</v>
      </c>
      <c r="I1114" s="202">
        <v>-4000</v>
      </c>
      <c r="J1114" s="202">
        <v>-4000</v>
      </c>
      <c r="K1114" s="146">
        <v>135.65</v>
      </c>
      <c r="L1114" s="146">
        <v>142.69999999999999</v>
      </c>
      <c r="M1114" s="146">
        <v>156.80000000000001</v>
      </c>
      <c r="N1114" s="146">
        <v>163.85</v>
      </c>
      <c r="O1114" s="146">
        <v>177.95</v>
      </c>
      <c r="P1114" s="292">
        <v>1.3959710648148149E-3</v>
      </c>
      <c r="Q1114" s="202">
        <f>IF($P$5=1,DataSheet!G1113,"")</f>
        <v>19</v>
      </c>
      <c r="R1114" s="290">
        <f>IF($P$5=1,DataSheet!E1113,"")</f>
        <v>199.47909999999999</v>
      </c>
    </row>
    <row r="1115" spans="2:18">
      <c r="B1115" s="202">
        <v>143</v>
      </c>
      <c r="C1115" s="297">
        <v>14212.73</v>
      </c>
      <c r="D1115" s="292">
        <v>4.0877696759259258E-2</v>
      </c>
      <c r="E1115" s="202">
        <v>143</v>
      </c>
      <c r="F1115" s="202">
        <v>143</v>
      </c>
      <c r="G1115" s="202">
        <v>143</v>
      </c>
      <c r="H1115" s="202">
        <v>-4000</v>
      </c>
      <c r="I1115" s="202">
        <v>-4000</v>
      </c>
      <c r="J1115" s="202">
        <v>-4000</v>
      </c>
      <c r="K1115" s="146">
        <v>135.65</v>
      </c>
      <c r="L1115" s="146">
        <v>142.69999999999999</v>
      </c>
      <c r="M1115" s="146">
        <v>156.80000000000001</v>
      </c>
      <c r="N1115" s="146">
        <v>163.85</v>
      </c>
      <c r="O1115" s="146">
        <v>177.95</v>
      </c>
      <c r="P1115" s="292">
        <v>1.3918090277777781E-3</v>
      </c>
      <c r="Q1115" s="202">
        <f>IF($P$5=1,DataSheet!G1114,"")</f>
        <v>19</v>
      </c>
      <c r="R1115" s="290">
        <f>IF($P$5=1,DataSheet!E1114,"")</f>
        <v>201.274</v>
      </c>
    </row>
    <row r="1116" spans="2:18">
      <c r="B1116" s="202">
        <v>143</v>
      </c>
      <c r="C1116" s="297">
        <v>14225.65</v>
      </c>
      <c r="D1116" s="292">
        <v>4.0913645833333331E-2</v>
      </c>
      <c r="E1116" s="202">
        <v>143</v>
      </c>
      <c r="F1116" s="202">
        <v>143</v>
      </c>
      <c r="G1116" s="202">
        <v>143</v>
      </c>
      <c r="H1116" s="202">
        <v>-4000</v>
      </c>
      <c r="I1116" s="202">
        <v>-4000</v>
      </c>
      <c r="J1116" s="202">
        <v>-4000</v>
      </c>
      <c r="K1116" s="146">
        <v>135.65</v>
      </c>
      <c r="L1116" s="146">
        <v>142.69999999999999</v>
      </c>
      <c r="M1116" s="146">
        <v>156.80000000000001</v>
      </c>
      <c r="N1116" s="146">
        <v>163.85</v>
      </c>
      <c r="O1116" s="146">
        <v>177.95</v>
      </c>
      <c r="P1116" s="292">
        <v>1.3882725694444444E-3</v>
      </c>
      <c r="Q1116" s="202">
        <f>IF($P$5=1,DataSheet!G1115,"")</f>
        <v>19</v>
      </c>
      <c r="R1116" s="290">
        <f>IF($P$5=1,DataSheet!E1115,"")</f>
        <v>202.81610000000001</v>
      </c>
    </row>
    <row r="1117" spans="2:18">
      <c r="B1117" s="202">
        <v>143</v>
      </c>
      <c r="C1117" s="297">
        <v>14238.58</v>
      </c>
      <c r="D1117" s="292">
        <v>4.0949421296296293E-2</v>
      </c>
      <c r="E1117" s="202">
        <v>143</v>
      </c>
      <c r="F1117" s="202">
        <v>143</v>
      </c>
      <c r="G1117" s="202">
        <v>143</v>
      </c>
      <c r="H1117" s="202">
        <v>-4000</v>
      </c>
      <c r="I1117" s="202">
        <v>-4000</v>
      </c>
      <c r="J1117" s="202">
        <v>-4000</v>
      </c>
      <c r="K1117" s="146">
        <v>135.65</v>
      </c>
      <c r="L1117" s="146">
        <v>142.69999999999999</v>
      </c>
      <c r="M1117" s="146">
        <v>156.80000000000001</v>
      </c>
      <c r="N1117" s="146">
        <v>163.85</v>
      </c>
      <c r="O1117" s="146">
        <v>177.95</v>
      </c>
      <c r="P1117" s="292">
        <v>1.3846099537037037E-3</v>
      </c>
      <c r="Q1117" s="202">
        <f>IF($P$5=1,DataSheet!G1116,"")</f>
        <v>20</v>
      </c>
      <c r="R1117" s="290">
        <f>IF($P$5=1,DataSheet!E1116,"")</f>
        <v>204.4298</v>
      </c>
    </row>
    <row r="1118" spans="2:18">
      <c r="B1118" s="202">
        <v>142</v>
      </c>
      <c r="C1118" s="297">
        <v>14251.41</v>
      </c>
      <c r="D1118" s="292">
        <v>4.0985219907407409E-2</v>
      </c>
      <c r="E1118" s="202">
        <v>142</v>
      </c>
      <c r="F1118" s="202">
        <v>142</v>
      </c>
      <c r="G1118" s="202">
        <v>-4000</v>
      </c>
      <c r="H1118" s="202">
        <v>-4000</v>
      </c>
      <c r="I1118" s="202">
        <v>-4000</v>
      </c>
      <c r="J1118" s="202">
        <v>-4000</v>
      </c>
      <c r="K1118" s="146">
        <v>135.65</v>
      </c>
      <c r="L1118" s="146">
        <v>142.69999999999999</v>
      </c>
      <c r="M1118" s="146">
        <v>156.80000000000001</v>
      </c>
      <c r="N1118" s="146">
        <v>163.85</v>
      </c>
      <c r="O1118" s="146">
        <v>177.95</v>
      </c>
      <c r="P1118" s="292">
        <v>1.3914461805555553E-3</v>
      </c>
      <c r="Q1118" s="202">
        <f>IF($P$5=1,DataSheet!G1117,"")</f>
        <v>19</v>
      </c>
      <c r="R1118" s="290">
        <f>IF($P$5=1,DataSheet!E1117,"")</f>
        <v>201.4316</v>
      </c>
    </row>
    <row r="1119" spans="2:18">
      <c r="B1119" s="202">
        <v>142</v>
      </c>
      <c r="C1119" s="297">
        <v>14263.94</v>
      </c>
      <c r="D1119" s="292">
        <v>4.1020046296296291E-2</v>
      </c>
      <c r="E1119" s="202">
        <v>142</v>
      </c>
      <c r="F1119" s="202">
        <v>142</v>
      </c>
      <c r="G1119" s="202">
        <v>-4000</v>
      </c>
      <c r="H1119" s="202">
        <v>-4000</v>
      </c>
      <c r="I1119" s="202">
        <v>-4000</v>
      </c>
      <c r="J1119" s="202">
        <v>-4000</v>
      </c>
      <c r="K1119" s="146">
        <v>135.65</v>
      </c>
      <c r="L1119" s="146">
        <v>142.69999999999999</v>
      </c>
      <c r="M1119" s="146">
        <v>156.80000000000001</v>
      </c>
      <c r="N1119" s="146">
        <v>163.85</v>
      </c>
      <c r="O1119" s="146">
        <v>177.95</v>
      </c>
      <c r="P1119" s="292">
        <v>1.3891348379629629E-3</v>
      </c>
      <c r="Q1119" s="202">
        <f>IF($P$5=1,DataSheet!G1118,"")</f>
        <v>20</v>
      </c>
      <c r="R1119" s="290">
        <f>IF($P$5=1,DataSheet!E1118,"")</f>
        <v>202.43879999999999</v>
      </c>
    </row>
    <row r="1120" spans="2:18">
      <c r="B1120" s="202">
        <v>142</v>
      </c>
      <c r="C1120" s="297">
        <v>14276.78</v>
      </c>
      <c r="D1120" s="292">
        <v>4.1055914351851852E-2</v>
      </c>
      <c r="E1120" s="202">
        <v>142</v>
      </c>
      <c r="F1120" s="202">
        <v>142</v>
      </c>
      <c r="G1120" s="202">
        <v>-4000</v>
      </c>
      <c r="H1120" s="202">
        <v>-4000</v>
      </c>
      <c r="I1120" s="202">
        <v>-4000</v>
      </c>
      <c r="J1120" s="202">
        <v>-4000</v>
      </c>
      <c r="K1120" s="146">
        <v>135.65</v>
      </c>
      <c r="L1120" s="146">
        <v>142.69999999999999</v>
      </c>
      <c r="M1120" s="146">
        <v>156.80000000000001</v>
      </c>
      <c r="N1120" s="146">
        <v>163.85</v>
      </c>
      <c r="O1120" s="146">
        <v>177.95</v>
      </c>
      <c r="P1120" s="292">
        <v>1.3969189814814816E-3</v>
      </c>
      <c r="Q1120" s="202">
        <f>IF($P$5=1,DataSheet!G1119,"")</f>
        <v>19</v>
      </c>
      <c r="R1120" s="290">
        <f>IF($P$5=1,DataSheet!E1119,"")</f>
        <v>199.07329999999999</v>
      </c>
    </row>
    <row r="1121" spans="2:18">
      <c r="B1121" s="202">
        <v>142</v>
      </c>
      <c r="C1121" s="297">
        <v>14289.69</v>
      </c>
      <c r="D1121" s="292">
        <v>4.1091689814814814E-2</v>
      </c>
      <c r="E1121" s="202">
        <v>142</v>
      </c>
      <c r="F1121" s="202">
        <v>142</v>
      </c>
      <c r="G1121" s="202">
        <v>-4000</v>
      </c>
      <c r="H1121" s="202">
        <v>-4000</v>
      </c>
      <c r="I1121" s="202">
        <v>-4000</v>
      </c>
      <c r="J1121" s="202">
        <v>-4000</v>
      </c>
      <c r="K1121" s="146">
        <v>135.65</v>
      </c>
      <c r="L1121" s="146">
        <v>142.69999999999999</v>
      </c>
      <c r="M1121" s="146">
        <v>156.80000000000001</v>
      </c>
      <c r="N1121" s="146">
        <v>163.85</v>
      </c>
      <c r="O1121" s="146">
        <v>177.95</v>
      </c>
      <c r="P1121" s="292">
        <v>1.3878211805555556E-3</v>
      </c>
      <c r="Q1121" s="202">
        <f>IF($P$5=1,DataSheet!G1120,"")</f>
        <v>20</v>
      </c>
      <c r="R1121" s="290">
        <f>IF($P$5=1,DataSheet!E1120,"")</f>
        <v>203.01419999999999</v>
      </c>
    </row>
    <row r="1122" spans="2:18">
      <c r="B1122" s="202">
        <v>141</v>
      </c>
      <c r="C1122" s="297">
        <v>14302.69</v>
      </c>
      <c r="D1122" s="292">
        <v>4.112773148148148E-2</v>
      </c>
      <c r="E1122" s="202">
        <v>141</v>
      </c>
      <c r="F1122" s="202">
        <v>141</v>
      </c>
      <c r="G1122" s="202">
        <v>-4000</v>
      </c>
      <c r="H1122" s="202">
        <v>-4000</v>
      </c>
      <c r="I1122" s="202">
        <v>-4000</v>
      </c>
      <c r="J1122" s="202">
        <v>-4000</v>
      </c>
      <c r="K1122" s="146">
        <v>135.65</v>
      </c>
      <c r="L1122" s="146">
        <v>142.69999999999999</v>
      </c>
      <c r="M1122" s="146">
        <v>156.80000000000001</v>
      </c>
      <c r="N1122" s="146">
        <v>163.85</v>
      </c>
      <c r="O1122" s="146">
        <v>177.95</v>
      </c>
      <c r="P1122" s="292">
        <v>1.3874184027777778E-3</v>
      </c>
      <c r="Q1122" s="202">
        <f>IF($P$5=1,DataSheet!G1121,"")</f>
        <v>19</v>
      </c>
      <c r="R1122" s="290">
        <f>IF($P$5=1,DataSheet!E1121,"")</f>
        <v>203.1909</v>
      </c>
    </row>
    <row r="1123" spans="2:18">
      <c r="B1123" s="202">
        <v>142</v>
      </c>
      <c r="C1123" s="297">
        <v>14315.53</v>
      </c>
      <c r="D1123" s="292">
        <v>4.1163553240740745E-2</v>
      </c>
      <c r="E1123" s="202">
        <v>142</v>
      </c>
      <c r="F1123" s="202">
        <v>142</v>
      </c>
      <c r="G1123" s="202">
        <v>-4000</v>
      </c>
      <c r="H1123" s="202">
        <v>-4000</v>
      </c>
      <c r="I1123" s="202">
        <v>-4000</v>
      </c>
      <c r="J1123" s="202">
        <v>-4000</v>
      </c>
      <c r="K1123" s="146">
        <v>135.65</v>
      </c>
      <c r="L1123" s="146">
        <v>142.69999999999999</v>
      </c>
      <c r="M1123" s="146">
        <v>156.80000000000001</v>
      </c>
      <c r="N1123" s="146">
        <v>163.85</v>
      </c>
      <c r="O1123" s="146">
        <v>177.95</v>
      </c>
      <c r="P1123" s="292">
        <v>1.3930902777777778E-3</v>
      </c>
      <c r="Q1123" s="202">
        <f>IF($P$5=1,DataSheet!G1122,"")</f>
        <v>19</v>
      </c>
      <c r="R1123" s="290">
        <f>IF($P$5=1,DataSheet!E1122,"")</f>
        <v>200.7193</v>
      </c>
    </row>
    <row r="1124" spans="2:18">
      <c r="B1124" s="202">
        <v>142</v>
      </c>
      <c r="C1124" s="297">
        <v>14328.7</v>
      </c>
      <c r="D1124" s="292">
        <v>4.1200497685185182E-2</v>
      </c>
      <c r="E1124" s="202">
        <v>142</v>
      </c>
      <c r="F1124" s="202">
        <v>142</v>
      </c>
      <c r="G1124" s="202">
        <v>-4000</v>
      </c>
      <c r="H1124" s="202">
        <v>-4000</v>
      </c>
      <c r="I1124" s="202">
        <v>-4000</v>
      </c>
      <c r="J1124" s="202">
        <v>-4000</v>
      </c>
      <c r="K1124" s="146">
        <v>135.65</v>
      </c>
      <c r="L1124" s="146">
        <v>142.69999999999999</v>
      </c>
      <c r="M1124" s="146">
        <v>156.80000000000001</v>
      </c>
      <c r="N1124" s="146">
        <v>163.85</v>
      </c>
      <c r="O1124" s="146">
        <v>177.95</v>
      </c>
      <c r="P1124" s="292">
        <v>1.4024994212962962E-3</v>
      </c>
      <c r="Q1124" s="202">
        <f>IF($P$5=1,DataSheet!G1123,"")</f>
        <v>19</v>
      </c>
      <c r="R1124" s="290">
        <f>IF($P$5=1,DataSheet!E1123,"")</f>
        <v>196.7064</v>
      </c>
    </row>
    <row r="1125" spans="2:18">
      <c r="B1125" s="202">
        <v>142</v>
      </c>
      <c r="C1125" s="297">
        <v>14341.09</v>
      </c>
      <c r="D1125" s="292">
        <v>4.123521990740741E-2</v>
      </c>
      <c r="E1125" s="202">
        <v>142</v>
      </c>
      <c r="F1125" s="202">
        <v>142</v>
      </c>
      <c r="G1125" s="202">
        <v>-4000</v>
      </c>
      <c r="H1125" s="202">
        <v>-4000</v>
      </c>
      <c r="I1125" s="202">
        <v>-4000</v>
      </c>
      <c r="J1125" s="202">
        <v>-4000</v>
      </c>
      <c r="K1125" s="146">
        <v>135.65</v>
      </c>
      <c r="L1125" s="146">
        <v>142.69999999999999</v>
      </c>
      <c r="M1125" s="146">
        <v>156.80000000000001</v>
      </c>
      <c r="N1125" s="146">
        <v>163.85</v>
      </c>
      <c r="O1125" s="146">
        <v>177.95</v>
      </c>
      <c r="P1125" s="292">
        <v>1.3988969907407407E-3</v>
      </c>
      <c r="Q1125" s="202">
        <f>IF($P$5=1,DataSheet!G1124,"")</f>
        <v>20</v>
      </c>
      <c r="R1125" s="290">
        <f>IF($P$5=1,DataSheet!E1124,"")</f>
        <v>198.2302</v>
      </c>
    </row>
    <row r="1126" spans="2:18">
      <c r="B1126" s="202">
        <v>143</v>
      </c>
      <c r="C1126" s="297">
        <v>14354.01</v>
      </c>
      <c r="D1126" s="292">
        <v>4.1271192129629632E-2</v>
      </c>
      <c r="E1126" s="202">
        <v>143</v>
      </c>
      <c r="F1126" s="202">
        <v>143</v>
      </c>
      <c r="G1126" s="202">
        <v>143</v>
      </c>
      <c r="H1126" s="202">
        <v>-4000</v>
      </c>
      <c r="I1126" s="202">
        <v>-4000</v>
      </c>
      <c r="J1126" s="202">
        <v>-4000</v>
      </c>
      <c r="K1126" s="146">
        <v>135.65</v>
      </c>
      <c r="L1126" s="146">
        <v>142.69999999999999</v>
      </c>
      <c r="M1126" s="146">
        <v>156.80000000000001</v>
      </c>
      <c r="N1126" s="146">
        <v>163.85</v>
      </c>
      <c r="O1126" s="146">
        <v>177.95</v>
      </c>
      <c r="P1126" s="292">
        <v>1.3931527777777777E-3</v>
      </c>
      <c r="Q1126" s="202">
        <f>IF($P$5=1,DataSheet!G1125,"")</f>
        <v>19</v>
      </c>
      <c r="R1126" s="290">
        <f>IF($P$5=1,DataSheet!E1125,"")</f>
        <v>200.69229999999999</v>
      </c>
    </row>
    <row r="1127" spans="2:18">
      <c r="B1127" s="202">
        <v>143</v>
      </c>
      <c r="C1127" s="297">
        <v>14366.85</v>
      </c>
      <c r="D1127" s="292">
        <v>4.1307129629629631E-2</v>
      </c>
      <c r="E1127" s="202">
        <v>143</v>
      </c>
      <c r="F1127" s="202">
        <v>143</v>
      </c>
      <c r="G1127" s="202">
        <v>143</v>
      </c>
      <c r="H1127" s="202">
        <v>-4000</v>
      </c>
      <c r="I1127" s="202">
        <v>-4000</v>
      </c>
      <c r="J1127" s="202">
        <v>-4000</v>
      </c>
      <c r="K1127" s="146">
        <v>135.65</v>
      </c>
      <c r="L1127" s="146">
        <v>142.69999999999999</v>
      </c>
      <c r="M1127" s="146">
        <v>156.80000000000001</v>
      </c>
      <c r="N1127" s="146">
        <v>163.85</v>
      </c>
      <c r="O1127" s="146">
        <v>177.95</v>
      </c>
      <c r="P1127" s="292">
        <v>1.3980561342592593E-3</v>
      </c>
      <c r="Q1127" s="202">
        <f>IF($P$5=1,DataSheet!G1126,"")</f>
        <v>19</v>
      </c>
      <c r="R1127" s="290">
        <f>IF($P$5=1,DataSheet!E1126,"")</f>
        <v>198.58789999999999</v>
      </c>
    </row>
    <row r="1128" spans="2:18">
      <c r="B1128" s="202">
        <v>143</v>
      </c>
      <c r="C1128" s="297">
        <v>14380.08</v>
      </c>
      <c r="D1128" s="292">
        <v>4.1343981481481482E-2</v>
      </c>
      <c r="E1128" s="202">
        <v>143</v>
      </c>
      <c r="F1128" s="202">
        <v>143</v>
      </c>
      <c r="G1128" s="202">
        <v>143</v>
      </c>
      <c r="H1128" s="202">
        <v>-4000</v>
      </c>
      <c r="I1128" s="202">
        <v>-4000</v>
      </c>
      <c r="J1128" s="202">
        <v>-4000</v>
      </c>
      <c r="K1128" s="146">
        <v>135.65</v>
      </c>
      <c r="L1128" s="146">
        <v>142.69999999999999</v>
      </c>
      <c r="M1128" s="146">
        <v>156.80000000000001</v>
      </c>
      <c r="N1128" s="146">
        <v>163.85</v>
      </c>
      <c r="O1128" s="146">
        <v>177.95</v>
      </c>
      <c r="P1128" s="292">
        <v>1.3952332175925927E-3</v>
      </c>
      <c r="Q1128" s="202">
        <f>IF($P$5=1,DataSheet!G1127,"")</f>
        <v>19</v>
      </c>
      <c r="R1128" s="290">
        <f>IF($P$5=1,DataSheet!E1127,"")</f>
        <v>199.79589999999999</v>
      </c>
    </row>
    <row r="1129" spans="2:18">
      <c r="B1129" s="202">
        <v>144</v>
      </c>
      <c r="C1129" s="297">
        <v>14393</v>
      </c>
      <c r="D1129" s="292">
        <v>4.1379884259259259E-2</v>
      </c>
      <c r="E1129" s="202">
        <v>144</v>
      </c>
      <c r="F1129" s="202">
        <v>144</v>
      </c>
      <c r="G1129" s="202">
        <v>144</v>
      </c>
      <c r="H1129" s="202">
        <v>-4000</v>
      </c>
      <c r="I1129" s="202">
        <v>-4000</v>
      </c>
      <c r="J1129" s="202">
        <v>-4000</v>
      </c>
      <c r="K1129" s="146">
        <v>135.65</v>
      </c>
      <c r="L1129" s="146">
        <v>142.69999999999999</v>
      </c>
      <c r="M1129" s="146">
        <v>156.80000000000001</v>
      </c>
      <c r="N1129" s="146">
        <v>163.85</v>
      </c>
      <c r="O1129" s="146">
        <v>177.95</v>
      </c>
      <c r="P1129" s="292">
        <v>1.3897077546296298E-3</v>
      </c>
      <c r="Q1129" s="202">
        <f>IF($P$5=1,DataSheet!G1128,"")</f>
        <v>19</v>
      </c>
      <c r="R1129" s="290">
        <f>IF($P$5=1,DataSheet!E1128,"")</f>
        <v>202.18860000000001</v>
      </c>
    </row>
    <row r="1130" spans="2:18">
      <c r="B1130" s="202">
        <v>144</v>
      </c>
      <c r="C1130" s="297">
        <v>14405.61</v>
      </c>
      <c r="D1130" s="292">
        <v>4.1414722222222221E-2</v>
      </c>
      <c r="E1130" s="202">
        <v>144</v>
      </c>
      <c r="F1130" s="202">
        <v>144</v>
      </c>
      <c r="G1130" s="202">
        <v>144</v>
      </c>
      <c r="H1130" s="202">
        <v>-4000</v>
      </c>
      <c r="I1130" s="202">
        <v>-4000</v>
      </c>
      <c r="J1130" s="202">
        <v>-4000</v>
      </c>
      <c r="K1130" s="146">
        <v>135.65</v>
      </c>
      <c r="L1130" s="146">
        <v>142.69999999999999</v>
      </c>
      <c r="M1130" s="146">
        <v>156.80000000000001</v>
      </c>
      <c r="N1130" s="146">
        <v>163.85</v>
      </c>
      <c r="O1130" s="146">
        <v>177.95</v>
      </c>
      <c r="P1130" s="292">
        <v>1.3800526620370368E-3</v>
      </c>
      <c r="Q1130" s="202">
        <f>IF($P$5=1,DataSheet!G1129,"")</f>
        <v>20</v>
      </c>
      <c r="R1130" s="290">
        <f>IF($P$5=1,DataSheet!E1129,"")</f>
        <v>206.46190000000001</v>
      </c>
    </row>
    <row r="1131" spans="2:18">
      <c r="B1131" s="202">
        <v>144</v>
      </c>
      <c r="C1131" s="297">
        <v>14419</v>
      </c>
      <c r="D1131" s="292">
        <v>4.1451689814814813E-2</v>
      </c>
      <c r="E1131" s="202">
        <v>144</v>
      </c>
      <c r="F1131" s="202">
        <v>144</v>
      </c>
      <c r="G1131" s="202">
        <v>144</v>
      </c>
      <c r="H1131" s="202">
        <v>-4000</v>
      </c>
      <c r="I1131" s="202">
        <v>-4000</v>
      </c>
      <c r="J1131" s="202">
        <v>-4000</v>
      </c>
      <c r="K1131" s="146">
        <v>135.65</v>
      </c>
      <c r="L1131" s="146">
        <v>142.69999999999999</v>
      </c>
      <c r="M1131" s="146">
        <v>156.80000000000001</v>
      </c>
      <c r="N1131" s="146">
        <v>163.85</v>
      </c>
      <c r="O1131" s="146">
        <v>177.95</v>
      </c>
      <c r="P1131" s="292">
        <v>1.3855665509259259E-3</v>
      </c>
      <c r="Q1131" s="202">
        <f>IF($P$5=1,DataSheet!G1130,"")</f>
        <v>19</v>
      </c>
      <c r="R1131" s="290">
        <f>IF($P$5=1,DataSheet!E1130,"")</f>
        <v>204.0068</v>
      </c>
    </row>
    <row r="1132" spans="2:18">
      <c r="B1132" s="202">
        <v>144</v>
      </c>
      <c r="C1132" s="297">
        <v>14431.83</v>
      </c>
      <c r="D1132" s="292">
        <v>4.14875462962963E-2</v>
      </c>
      <c r="E1132" s="202">
        <v>144</v>
      </c>
      <c r="F1132" s="202">
        <v>144</v>
      </c>
      <c r="G1132" s="202">
        <v>144</v>
      </c>
      <c r="H1132" s="202">
        <v>-4000</v>
      </c>
      <c r="I1132" s="202">
        <v>-4000</v>
      </c>
      <c r="J1132" s="202">
        <v>-4000</v>
      </c>
      <c r="K1132" s="146">
        <v>135.65</v>
      </c>
      <c r="L1132" s="146">
        <v>142.69999999999999</v>
      </c>
      <c r="M1132" s="146">
        <v>156.80000000000001</v>
      </c>
      <c r="N1132" s="146">
        <v>163.85</v>
      </c>
      <c r="O1132" s="146">
        <v>177.95</v>
      </c>
      <c r="P1132" s="292">
        <v>1.3934930555555556E-3</v>
      </c>
      <c r="Q1132" s="202">
        <f>IF($P$5=1,DataSheet!G1131,"")</f>
        <v>19</v>
      </c>
      <c r="R1132" s="290">
        <f>IF($P$5=1,DataSheet!E1131,"")</f>
        <v>200.5453</v>
      </c>
    </row>
    <row r="1133" spans="2:18">
      <c r="B1133" s="202">
        <v>144</v>
      </c>
      <c r="C1133" s="297">
        <v>14445.13</v>
      </c>
      <c r="D1133" s="292">
        <v>4.1524606481481478E-2</v>
      </c>
      <c r="E1133" s="202">
        <v>144</v>
      </c>
      <c r="F1133" s="202">
        <v>144</v>
      </c>
      <c r="G1133" s="202">
        <v>144</v>
      </c>
      <c r="H1133" s="202">
        <v>-4000</v>
      </c>
      <c r="I1133" s="202">
        <v>-4000</v>
      </c>
      <c r="J1133" s="202">
        <v>-4000</v>
      </c>
      <c r="K1133" s="146">
        <v>135.65</v>
      </c>
      <c r="L1133" s="146">
        <v>142.69999999999999</v>
      </c>
      <c r="M1133" s="146">
        <v>156.80000000000001</v>
      </c>
      <c r="N1133" s="146">
        <v>163.85</v>
      </c>
      <c r="O1133" s="146">
        <v>177.95</v>
      </c>
      <c r="P1133" s="292">
        <v>1.3960700231481482E-3</v>
      </c>
      <c r="Q1133" s="202">
        <f>IF($P$5=1,DataSheet!G1132,"")</f>
        <v>19</v>
      </c>
      <c r="R1133" s="290">
        <f>IF($P$5=1,DataSheet!E1132,"")</f>
        <v>199.4366</v>
      </c>
    </row>
    <row r="1134" spans="2:18">
      <c r="B1134" s="202">
        <v>144</v>
      </c>
      <c r="C1134" s="297">
        <v>14457.96</v>
      </c>
      <c r="D1134" s="292">
        <v>4.1560462962962966E-2</v>
      </c>
      <c r="E1134" s="202">
        <v>144</v>
      </c>
      <c r="F1134" s="202">
        <v>144</v>
      </c>
      <c r="G1134" s="202">
        <v>144</v>
      </c>
      <c r="H1134" s="202">
        <v>-4000</v>
      </c>
      <c r="I1134" s="202">
        <v>-4000</v>
      </c>
      <c r="J1134" s="202">
        <v>-4000</v>
      </c>
      <c r="K1134" s="146">
        <v>135.65</v>
      </c>
      <c r="L1134" s="146">
        <v>142.69999999999999</v>
      </c>
      <c r="M1134" s="146">
        <v>156.80000000000001</v>
      </c>
      <c r="N1134" s="146">
        <v>163.85</v>
      </c>
      <c r="O1134" s="146">
        <v>177.95</v>
      </c>
      <c r="P1134" s="292">
        <v>1.3941938657407408E-3</v>
      </c>
      <c r="Q1134" s="202">
        <f>IF($P$5=1,DataSheet!G1133,"")</f>
        <v>19</v>
      </c>
      <c r="R1134" s="290">
        <f>IF($P$5=1,DataSheet!E1133,"")</f>
        <v>200.2431</v>
      </c>
    </row>
    <row r="1135" spans="2:18">
      <c r="B1135" s="202">
        <v>144</v>
      </c>
      <c r="C1135" s="297">
        <v>14470.81</v>
      </c>
      <c r="D1135" s="292">
        <v>4.1596377314814817E-2</v>
      </c>
      <c r="E1135" s="202">
        <v>144</v>
      </c>
      <c r="F1135" s="202">
        <v>144</v>
      </c>
      <c r="G1135" s="202">
        <v>144</v>
      </c>
      <c r="H1135" s="202">
        <v>-4000</v>
      </c>
      <c r="I1135" s="202">
        <v>-4000</v>
      </c>
      <c r="J1135" s="202">
        <v>-4000</v>
      </c>
      <c r="K1135" s="146">
        <v>135.65</v>
      </c>
      <c r="L1135" s="146">
        <v>142.69999999999999</v>
      </c>
      <c r="M1135" s="146">
        <v>156.80000000000001</v>
      </c>
      <c r="N1135" s="146">
        <v>163.85</v>
      </c>
      <c r="O1135" s="146">
        <v>177.95</v>
      </c>
      <c r="P1135" s="292">
        <v>1.3964942129629631E-3</v>
      </c>
      <c r="Q1135" s="202">
        <f>IF($P$5=1,DataSheet!G1134,"")</f>
        <v>19</v>
      </c>
      <c r="R1135" s="290">
        <f>IF($P$5=1,DataSheet!E1134,"")</f>
        <v>199.2551</v>
      </c>
    </row>
    <row r="1136" spans="2:18">
      <c r="B1136" s="202">
        <v>145</v>
      </c>
      <c r="C1136" s="297">
        <v>14483.81</v>
      </c>
      <c r="D1136" s="292">
        <v>4.1632222222222223E-2</v>
      </c>
      <c r="E1136" s="202">
        <v>145</v>
      </c>
      <c r="F1136" s="202">
        <v>145</v>
      </c>
      <c r="G1136" s="202">
        <v>145</v>
      </c>
      <c r="H1136" s="202">
        <v>-4000</v>
      </c>
      <c r="I1136" s="202">
        <v>-4000</v>
      </c>
      <c r="J1136" s="202">
        <v>-4000</v>
      </c>
      <c r="K1136" s="146">
        <v>135.65</v>
      </c>
      <c r="L1136" s="146">
        <v>142.69999999999999</v>
      </c>
      <c r="M1136" s="146">
        <v>156.80000000000001</v>
      </c>
      <c r="N1136" s="146">
        <v>163.85</v>
      </c>
      <c r="O1136" s="146">
        <v>177.95</v>
      </c>
      <c r="P1136" s="292">
        <v>1.3808854166666665E-3</v>
      </c>
      <c r="Q1136" s="202">
        <f>IF($P$5=1,DataSheet!G1135,"")</f>
        <v>20</v>
      </c>
      <c r="R1136" s="290">
        <f>IF($P$5=1,DataSheet!E1135,"")</f>
        <v>206.08840000000001</v>
      </c>
    </row>
    <row r="1137" spans="2:18">
      <c r="B1137" s="202">
        <v>145</v>
      </c>
      <c r="C1137" s="297">
        <v>14496.65</v>
      </c>
      <c r="D1137" s="292">
        <v>4.1668043981481488E-2</v>
      </c>
      <c r="E1137" s="202">
        <v>145</v>
      </c>
      <c r="F1137" s="202">
        <v>145</v>
      </c>
      <c r="G1137" s="202">
        <v>145</v>
      </c>
      <c r="H1137" s="202">
        <v>-4000</v>
      </c>
      <c r="I1137" s="202">
        <v>-4000</v>
      </c>
      <c r="J1137" s="202">
        <v>-4000</v>
      </c>
      <c r="K1137" s="146">
        <v>135.65</v>
      </c>
      <c r="L1137" s="146">
        <v>142.69999999999999</v>
      </c>
      <c r="M1137" s="146">
        <v>156.80000000000001</v>
      </c>
      <c r="N1137" s="146">
        <v>163.85</v>
      </c>
      <c r="O1137" s="146">
        <v>177.95</v>
      </c>
      <c r="P1137" s="292">
        <v>1.3939930555555557E-3</v>
      </c>
      <c r="Q1137" s="202">
        <f>IF($P$5=1,DataSheet!G1136,"")</f>
        <v>19</v>
      </c>
      <c r="R1137" s="290">
        <f>IF($P$5=1,DataSheet!E1136,"")</f>
        <v>200.3295</v>
      </c>
    </row>
    <row r="1138" spans="2:18">
      <c r="B1138" s="202">
        <v>145</v>
      </c>
      <c r="C1138" s="297">
        <v>14509.97</v>
      </c>
      <c r="D1138" s="292">
        <v>4.1705173611111111E-2</v>
      </c>
      <c r="E1138" s="202">
        <v>145</v>
      </c>
      <c r="F1138" s="202">
        <v>145</v>
      </c>
      <c r="G1138" s="202">
        <v>145</v>
      </c>
      <c r="H1138" s="202">
        <v>-4000</v>
      </c>
      <c r="I1138" s="202">
        <v>-4000</v>
      </c>
      <c r="J1138" s="202">
        <v>-4000</v>
      </c>
      <c r="K1138" s="146">
        <v>135.65</v>
      </c>
      <c r="L1138" s="146">
        <v>142.69999999999999</v>
      </c>
      <c r="M1138" s="146">
        <v>156.80000000000001</v>
      </c>
      <c r="N1138" s="146">
        <v>163.85</v>
      </c>
      <c r="O1138" s="146">
        <v>177.95</v>
      </c>
      <c r="P1138" s="292">
        <v>1.3975173611111109E-3</v>
      </c>
      <c r="Q1138" s="202">
        <f>IF($P$5=1,DataSheet!G1137,"")</f>
        <v>19</v>
      </c>
      <c r="R1138" s="290">
        <f>IF($P$5=1,DataSheet!E1137,"")</f>
        <v>198.8177</v>
      </c>
    </row>
    <row r="1139" spans="2:18">
      <c r="B1139" s="202">
        <v>144</v>
      </c>
      <c r="C1139" s="297">
        <v>14522.81</v>
      </c>
      <c r="D1139" s="292">
        <v>4.1740983796296295E-2</v>
      </c>
      <c r="E1139" s="202">
        <v>144</v>
      </c>
      <c r="F1139" s="202">
        <v>144</v>
      </c>
      <c r="G1139" s="202">
        <v>144</v>
      </c>
      <c r="H1139" s="202">
        <v>-4000</v>
      </c>
      <c r="I1139" s="202">
        <v>-4000</v>
      </c>
      <c r="J1139" s="202">
        <v>-4000</v>
      </c>
      <c r="K1139" s="146">
        <v>135.65</v>
      </c>
      <c r="L1139" s="146">
        <v>142.69999999999999</v>
      </c>
      <c r="M1139" s="146">
        <v>156.80000000000001</v>
      </c>
      <c r="N1139" s="146">
        <v>163.85</v>
      </c>
      <c r="O1139" s="146">
        <v>177.95</v>
      </c>
      <c r="P1139" s="292">
        <v>1.3924988425925927E-3</v>
      </c>
      <c r="Q1139" s="202">
        <f>IF($P$5=1,DataSheet!G1138,"")</f>
        <v>19</v>
      </c>
      <c r="R1139" s="290">
        <f>IF($P$5=1,DataSheet!E1138,"")</f>
        <v>200.97499999999999</v>
      </c>
    </row>
    <row r="1140" spans="2:18">
      <c r="B1140" s="202">
        <v>144</v>
      </c>
      <c r="C1140" s="297">
        <v>14535.73</v>
      </c>
      <c r="D1140" s="292">
        <v>4.1776886574074072E-2</v>
      </c>
      <c r="E1140" s="202">
        <v>144</v>
      </c>
      <c r="F1140" s="202">
        <v>144</v>
      </c>
      <c r="G1140" s="202">
        <v>144</v>
      </c>
      <c r="H1140" s="202">
        <v>-4000</v>
      </c>
      <c r="I1140" s="202">
        <v>-4000</v>
      </c>
      <c r="J1140" s="202">
        <v>-4000</v>
      </c>
      <c r="K1140" s="146">
        <v>135.65</v>
      </c>
      <c r="L1140" s="146">
        <v>142.69999999999999</v>
      </c>
      <c r="M1140" s="146">
        <v>156.80000000000001</v>
      </c>
      <c r="N1140" s="146">
        <v>163.85</v>
      </c>
      <c r="O1140" s="146">
        <v>177.95</v>
      </c>
      <c r="P1140" s="292">
        <v>1.3901741898148148E-3</v>
      </c>
      <c r="Q1140" s="202">
        <f>IF($P$5=1,DataSheet!G1139,"")</f>
        <v>19</v>
      </c>
      <c r="R1140" s="290">
        <f>IF($P$5=1,DataSheet!E1139,"")</f>
        <v>201.98490000000001</v>
      </c>
    </row>
    <row r="1141" spans="2:18">
      <c r="B1141" s="202">
        <v>144</v>
      </c>
      <c r="C1141" s="297">
        <v>14548.18</v>
      </c>
      <c r="D1141" s="292">
        <v>4.1811504629629632E-2</v>
      </c>
      <c r="E1141" s="202">
        <v>144</v>
      </c>
      <c r="F1141" s="202">
        <v>144</v>
      </c>
      <c r="G1141" s="202">
        <v>144</v>
      </c>
      <c r="H1141" s="202">
        <v>-4000</v>
      </c>
      <c r="I1141" s="202">
        <v>-4000</v>
      </c>
      <c r="J1141" s="202">
        <v>-4000</v>
      </c>
      <c r="K1141" s="146">
        <v>135.65</v>
      </c>
      <c r="L1141" s="146">
        <v>142.69999999999999</v>
      </c>
      <c r="M1141" s="146">
        <v>156.80000000000001</v>
      </c>
      <c r="N1141" s="146">
        <v>163.85</v>
      </c>
      <c r="O1141" s="146">
        <v>177.95</v>
      </c>
      <c r="P1141" s="292">
        <v>1.3881307870370369E-3</v>
      </c>
      <c r="Q1141" s="202">
        <f>IF($P$5=1,DataSheet!G1140,"")</f>
        <v>20</v>
      </c>
      <c r="R1141" s="290">
        <f>IF($P$5=1,DataSheet!E1140,"")</f>
        <v>202.8783</v>
      </c>
    </row>
    <row r="1142" spans="2:18">
      <c r="B1142" s="202">
        <v>144</v>
      </c>
      <c r="C1142" s="297">
        <v>14560.86</v>
      </c>
      <c r="D1142" s="292">
        <v>4.1846331018518514E-2</v>
      </c>
      <c r="E1142" s="202">
        <v>144</v>
      </c>
      <c r="F1142" s="202">
        <v>144</v>
      </c>
      <c r="G1142" s="202">
        <v>144</v>
      </c>
      <c r="H1142" s="202">
        <v>-4000</v>
      </c>
      <c r="I1142" s="202">
        <v>-4000</v>
      </c>
      <c r="J1142" s="202">
        <v>-4000</v>
      </c>
      <c r="K1142" s="146">
        <v>135.65</v>
      </c>
      <c r="L1142" s="146">
        <v>142.69999999999999</v>
      </c>
      <c r="M1142" s="146">
        <v>156.80000000000001</v>
      </c>
      <c r="N1142" s="146">
        <v>163.85</v>
      </c>
      <c r="O1142" s="146">
        <v>177.95</v>
      </c>
      <c r="P1142" s="292">
        <v>1.3777766203703704E-3</v>
      </c>
      <c r="Q1142" s="202">
        <f>IF($P$5=1,DataSheet!G1141,"")</f>
        <v>20</v>
      </c>
      <c r="R1142" s="290">
        <f>IF($P$5=1,DataSheet!E1141,"")</f>
        <v>207.48679999999999</v>
      </c>
    </row>
    <row r="1143" spans="2:18">
      <c r="B1143" s="202">
        <v>144</v>
      </c>
      <c r="C1143" s="297">
        <v>14573.32</v>
      </c>
      <c r="D1143" s="292">
        <v>4.1880972222222222E-2</v>
      </c>
      <c r="E1143" s="202">
        <v>144</v>
      </c>
      <c r="F1143" s="202">
        <v>144</v>
      </c>
      <c r="G1143" s="202">
        <v>144</v>
      </c>
      <c r="H1143" s="202">
        <v>-4000</v>
      </c>
      <c r="I1143" s="202">
        <v>-4000</v>
      </c>
      <c r="J1143" s="202">
        <v>-4000</v>
      </c>
      <c r="K1143" s="146">
        <v>135.65</v>
      </c>
      <c r="L1143" s="146">
        <v>142.69999999999999</v>
      </c>
      <c r="M1143" s="146">
        <v>156.80000000000001</v>
      </c>
      <c r="N1143" s="146">
        <v>163.85</v>
      </c>
      <c r="O1143" s="146">
        <v>177.95</v>
      </c>
      <c r="P1143" s="292">
        <v>1.3836979166666668E-3</v>
      </c>
      <c r="Q1143" s="202">
        <f>IF($P$5=1,DataSheet!G1142,"")</f>
        <v>20</v>
      </c>
      <c r="R1143" s="290">
        <f>IF($P$5=1,DataSheet!E1142,"")</f>
        <v>204.83449999999999</v>
      </c>
    </row>
    <row r="1144" spans="2:18">
      <c r="B1144" s="202">
        <v>144</v>
      </c>
      <c r="C1144" s="297">
        <v>14586.62</v>
      </c>
      <c r="D1144" s="292">
        <v>4.191797453703703E-2</v>
      </c>
      <c r="E1144" s="202">
        <v>144</v>
      </c>
      <c r="F1144" s="202">
        <v>144</v>
      </c>
      <c r="G1144" s="202">
        <v>144</v>
      </c>
      <c r="H1144" s="202">
        <v>-4000</v>
      </c>
      <c r="I1144" s="202">
        <v>-4000</v>
      </c>
      <c r="J1144" s="202">
        <v>-4000</v>
      </c>
      <c r="K1144" s="146">
        <v>135.65</v>
      </c>
      <c r="L1144" s="146">
        <v>142.69999999999999</v>
      </c>
      <c r="M1144" s="146">
        <v>156.80000000000001</v>
      </c>
      <c r="N1144" s="146">
        <v>163.85</v>
      </c>
      <c r="O1144" s="146">
        <v>177.95</v>
      </c>
      <c r="P1144" s="292">
        <v>1.3957025462962959E-3</v>
      </c>
      <c r="Q1144" s="202">
        <f>IF($P$5=1,DataSheet!G1143,"")</f>
        <v>19</v>
      </c>
      <c r="R1144" s="290">
        <f>IF($P$5=1,DataSheet!E1143,"")</f>
        <v>199.59450000000001</v>
      </c>
    </row>
    <row r="1145" spans="2:18">
      <c r="B1145" s="202">
        <v>144</v>
      </c>
      <c r="C1145" s="297">
        <v>14599.07</v>
      </c>
      <c r="D1145" s="292">
        <v>4.1952824074074073E-2</v>
      </c>
      <c r="E1145" s="202">
        <v>144</v>
      </c>
      <c r="F1145" s="202">
        <v>144</v>
      </c>
      <c r="G1145" s="202">
        <v>144</v>
      </c>
      <c r="H1145" s="202">
        <v>-4000</v>
      </c>
      <c r="I1145" s="202">
        <v>-4000</v>
      </c>
      <c r="J1145" s="202">
        <v>-4000</v>
      </c>
      <c r="K1145" s="146">
        <v>135.65</v>
      </c>
      <c r="L1145" s="146">
        <v>142.69999999999999</v>
      </c>
      <c r="M1145" s="146">
        <v>156.80000000000001</v>
      </c>
      <c r="N1145" s="146">
        <v>163.85</v>
      </c>
      <c r="O1145" s="146">
        <v>177.95</v>
      </c>
      <c r="P1145" s="292">
        <v>1.3948234953703703E-3</v>
      </c>
      <c r="Q1145" s="202">
        <f>IF($P$5=1,DataSheet!G1144,"")</f>
        <v>20</v>
      </c>
      <c r="R1145" s="290">
        <f>IF($P$5=1,DataSheet!E1144,"")</f>
        <v>199.97200000000001</v>
      </c>
    </row>
    <row r="1146" spans="2:18">
      <c r="B1146" s="202">
        <v>144</v>
      </c>
      <c r="C1146" s="297">
        <v>14611.84</v>
      </c>
      <c r="D1146" s="292">
        <v>4.1988506944444448E-2</v>
      </c>
      <c r="E1146" s="202">
        <v>144</v>
      </c>
      <c r="F1146" s="202">
        <v>144</v>
      </c>
      <c r="G1146" s="202">
        <v>144</v>
      </c>
      <c r="H1146" s="202">
        <v>-4000</v>
      </c>
      <c r="I1146" s="202">
        <v>-4000</v>
      </c>
      <c r="J1146" s="202">
        <v>-4000</v>
      </c>
      <c r="K1146" s="146">
        <v>135.65</v>
      </c>
      <c r="L1146" s="146">
        <v>142.69999999999999</v>
      </c>
      <c r="M1146" s="146">
        <v>156.80000000000001</v>
      </c>
      <c r="N1146" s="146">
        <v>163.85</v>
      </c>
      <c r="O1146" s="146">
        <v>177.95</v>
      </c>
      <c r="P1146" s="292">
        <v>1.3965868055555554E-3</v>
      </c>
      <c r="Q1146" s="202">
        <f>IF($P$5=1,DataSheet!G1145,"")</f>
        <v>19</v>
      </c>
      <c r="R1146" s="290">
        <f>IF($P$5=1,DataSheet!E1145,"")</f>
        <v>199.21549999999999</v>
      </c>
    </row>
    <row r="1147" spans="2:18">
      <c r="B1147" s="202">
        <v>144</v>
      </c>
      <c r="C1147" s="297">
        <v>14624.68</v>
      </c>
      <c r="D1147" s="292">
        <v>4.2024560185185182E-2</v>
      </c>
      <c r="E1147" s="202">
        <v>144</v>
      </c>
      <c r="F1147" s="202">
        <v>144</v>
      </c>
      <c r="G1147" s="202">
        <v>144</v>
      </c>
      <c r="H1147" s="202">
        <v>-4000</v>
      </c>
      <c r="I1147" s="202">
        <v>-4000</v>
      </c>
      <c r="J1147" s="202">
        <v>-4000</v>
      </c>
      <c r="K1147" s="146">
        <v>135.65</v>
      </c>
      <c r="L1147" s="146">
        <v>142.69999999999999</v>
      </c>
      <c r="M1147" s="146">
        <v>156.80000000000001</v>
      </c>
      <c r="N1147" s="146">
        <v>163.85</v>
      </c>
      <c r="O1147" s="146">
        <v>177.95</v>
      </c>
      <c r="P1147" s="292">
        <v>1.4021342592592594E-3</v>
      </c>
      <c r="Q1147" s="202">
        <f>IF($P$5=1,DataSheet!G1146,"")</f>
        <v>19</v>
      </c>
      <c r="R1147" s="290">
        <f>IF($P$5=1,DataSheet!E1146,"")</f>
        <v>196.8603</v>
      </c>
    </row>
    <row r="1148" spans="2:18">
      <c r="B1148" s="202">
        <v>144</v>
      </c>
      <c r="C1148" s="297">
        <v>14637.51</v>
      </c>
      <c r="D1148" s="292">
        <v>4.2060300925925921E-2</v>
      </c>
      <c r="E1148" s="202">
        <v>144</v>
      </c>
      <c r="F1148" s="202">
        <v>144</v>
      </c>
      <c r="G1148" s="202">
        <v>144</v>
      </c>
      <c r="H1148" s="202">
        <v>-4000</v>
      </c>
      <c r="I1148" s="202">
        <v>-4000</v>
      </c>
      <c r="J1148" s="202">
        <v>-4000</v>
      </c>
      <c r="K1148" s="146">
        <v>135.65</v>
      </c>
      <c r="L1148" s="146">
        <v>142.69999999999999</v>
      </c>
      <c r="M1148" s="146">
        <v>156.80000000000001</v>
      </c>
      <c r="N1148" s="146">
        <v>163.85</v>
      </c>
      <c r="O1148" s="146">
        <v>177.95</v>
      </c>
      <c r="P1148" s="292">
        <v>1.3963975694444442E-3</v>
      </c>
      <c r="Q1148" s="202">
        <f>IF($P$5=1,DataSheet!G1147,"")</f>
        <v>20</v>
      </c>
      <c r="R1148" s="290">
        <f>IF($P$5=1,DataSheet!E1147,"")</f>
        <v>199.29650000000001</v>
      </c>
    </row>
    <row r="1149" spans="2:18">
      <c r="B1149" s="202">
        <v>144</v>
      </c>
      <c r="C1149" s="297">
        <v>14650.34</v>
      </c>
      <c r="D1149" s="292">
        <v>4.2096284722222217E-2</v>
      </c>
      <c r="E1149" s="202">
        <v>144</v>
      </c>
      <c r="F1149" s="202">
        <v>144</v>
      </c>
      <c r="G1149" s="202">
        <v>144</v>
      </c>
      <c r="H1149" s="202">
        <v>-4000</v>
      </c>
      <c r="I1149" s="202">
        <v>-4000</v>
      </c>
      <c r="J1149" s="202">
        <v>-4000</v>
      </c>
      <c r="K1149" s="146">
        <v>135.65</v>
      </c>
      <c r="L1149" s="146">
        <v>142.69999999999999</v>
      </c>
      <c r="M1149" s="146">
        <v>156.80000000000001</v>
      </c>
      <c r="N1149" s="146">
        <v>163.85</v>
      </c>
      <c r="O1149" s="146">
        <v>177.95</v>
      </c>
      <c r="P1149" s="292">
        <v>1.4013524305555554E-3</v>
      </c>
      <c r="Q1149" s="202">
        <f>IF($P$5=1,DataSheet!G1148,"")</f>
        <v>19</v>
      </c>
      <c r="R1149" s="290">
        <f>IF($P$5=1,DataSheet!E1148,"")</f>
        <v>197.18979999999999</v>
      </c>
    </row>
    <row r="1150" spans="2:18">
      <c r="B1150" s="202">
        <v>144</v>
      </c>
      <c r="C1150" s="297">
        <v>14663.18</v>
      </c>
      <c r="D1150" s="292">
        <v>4.2132141203703705E-2</v>
      </c>
      <c r="E1150" s="202">
        <v>144</v>
      </c>
      <c r="F1150" s="202">
        <v>144</v>
      </c>
      <c r="G1150" s="202">
        <v>144</v>
      </c>
      <c r="H1150" s="202">
        <v>-4000</v>
      </c>
      <c r="I1150" s="202">
        <v>-4000</v>
      </c>
      <c r="J1150" s="202">
        <v>-4000</v>
      </c>
      <c r="K1150" s="146">
        <v>135.65</v>
      </c>
      <c r="L1150" s="146">
        <v>142.69999999999999</v>
      </c>
      <c r="M1150" s="146">
        <v>156.80000000000001</v>
      </c>
      <c r="N1150" s="146">
        <v>163.85</v>
      </c>
      <c r="O1150" s="146">
        <v>177.95</v>
      </c>
      <c r="P1150" s="292">
        <v>1.3969380787037038E-3</v>
      </c>
      <c r="Q1150" s="202">
        <f>IF($P$5=1,DataSheet!G1149,"")</f>
        <v>19</v>
      </c>
      <c r="R1150" s="290">
        <f>IF($P$5=1,DataSheet!E1149,"")</f>
        <v>199.06530000000001</v>
      </c>
    </row>
    <row r="1151" spans="2:18">
      <c r="B1151" s="202">
        <v>144</v>
      </c>
      <c r="C1151" s="297">
        <v>14676.09</v>
      </c>
      <c r="D1151" s="292">
        <v>4.2167951388888895E-2</v>
      </c>
      <c r="E1151" s="202">
        <v>144</v>
      </c>
      <c r="F1151" s="202">
        <v>144</v>
      </c>
      <c r="G1151" s="202">
        <v>144</v>
      </c>
      <c r="H1151" s="202">
        <v>-4000</v>
      </c>
      <c r="I1151" s="202">
        <v>-4000</v>
      </c>
      <c r="J1151" s="202">
        <v>-4000</v>
      </c>
      <c r="K1151" s="146">
        <v>135.65</v>
      </c>
      <c r="L1151" s="146">
        <v>142.69999999999999</v>
      </c>
      <c r="M1151" s="146">
        <v>156.80000000000001</v>
      </c>
      <c r="N1151" s="146">
        <v>163.85</v>
      </c>
      <c r="O1151" s="146">
        <v>177.95</v>
      </c>
      <c r="P1151" s="292">
        <v>1.3891498842592595E-3</v>
      </c>
      <c r="Q1151" s="202">
        <f>IF($P$5=1,DataSheet!G1150,"")</f>
        <v>20</v>
      </c>
      <c r="R1151" s="290">
        <f>IF($P$5=1,DataSheet!E1150,"")</f>
        <v>202.43219999999999</v>
      </c>
    </row>
    <row r="1152" spans="2:18">
      <c r="B1152" s="202">
        <v>144</v>
      </c>
      <c r="C1152" s="297">
        <v>14689.15</v>
      </c>
      <c r="D1152" s="292">
        <v>4.2203912037037043E-2</v>
      </c>
      <c r="E1152" s="202">
        <v>144</v>
      </c>
      <c r="F1152" s="202">
        <v>144</v>
      </c>
      <c r="G1152" s="202">
        <v>144</v>
      </c>
      <c r="H1152" s="202">
        <v>-4000</v>
      </c>
      <c r="I1152" s="202">
        <v>-4000</v>
      </c>
      <c r="J1152" s="202">
        <v>-4000</v>
      </c>
      <c r="K1152" s="146">
        <v>135.65</v>
      </c>
      <c r="L1152" s="146">
        <v>142.69999999999999</v>
      </c>
      <c r="M1152" s="146">
        <v>156.80000000000001</v>
      </c>
      <c r="N1152" s="146">
        <v>163.85</v>
      </c>
      <c r="O1152" s="146">
        <v>177.95</v>
      </c>
      <c r="P1152" s="292">
        <v>1.3802991898148149E-3</v>
      </c>
      <c r="Q1152" s="202">
        <f>IF($P$5=1,DataSheet!G1151,"")</f>
        <v>20</v>
      </c>
      <c r="R1152" s="290">
        <f>IF($P$5=1,DataSheet!E1151,"")</f>
        <v>206.35120000000001</v>
      </c>
    </row>
    <row r="1153" spans="2:18">
      <c r="B1153" s="202">
        <v>144</v>
      </c>
      <c r="C1153" s="297">
        <v>14702.52</v>
      </c>
      <c r="D1153" s="292">
        <v>4.2240891203703702E-2</v>
      </c>
      <c r="E1153" s="202">
        <v>144</v>
      </c>
      <c r="F1153" s="202">
        <v>144</v>
      </c>
      <c r="G1153" s="202">
        <v>144</v>
      </c>
      <c r="H1153" s="202">
        <v>-4000</v>
      </c>
      <c r="I1153" s="202">
        <v>-4000</v>
      </c>
      <c r="J1153" s="202">
        <v>-4000</v>
      </c>
      <c r="K1153" s="146">
        <v>135.65</v>
      </c>
      <c r="L1153" s="146">
        <v>142.69999999999999</v>
      </c>
      <c r="M1153" s="146">
        <v>156.80000000000001</v>
      </c>
      <c r="N1153" s="146">
        <v>163.85</v>
      </c>
      <c r="O1153" s="146">
        <v>177.95</v>
      </c>
      <c r="P1153" s="292">
        <v>1.3806151620370372E-3</v>
      </c>
      <c r="Q1153" s="202">
        <f>IF($P$5=1,DataSheet!G1152,"")</f>
        <v>19</v>
      </c>
      <c r="R1153" s="290">
        <f>IF($P$5=1,DataSheet!E1152,"")</f>
        <v>206.20949999999999</v>
      </c>
    </row>
    <row r="1154" spans="2:18">
      <c r="B1154" s="202">
        <v>145</v>
      </c>
      <c r="C1154" s="297">
        <v>14715.45</v>
      </c>
      <c r="D1154" s="292">
        <v>4.2276782407407405E-2</v>
      </c>
      <c r="E1154" s="202">
        <v>145</v>
      </c>
      <c r="F1154" s="202">
        <v>145</v>
      </c>
      <c r="G1154" s="202">
        <v>145</v>
      </c>
      <c r="H1154" s="202">
        <v>-4000</v>
      </c>
      <c r="I1154" s="202">
        <v>-4000</v>
      </c>
      <c r="J1154" s="202">
        <v>-4000</v>
      </c>
      <c r="K1154" s="146">
        <v>135.65</v>
      </c>
      <c r="L1154" s="146">
        <v>142.69999999999999</v>
      </c>
      <c r="M1154" s="146">
        <v>156.80000000000001</v>
      </c>
      <c r="N1154" s="146">
        <v>163.85</v>
      </c>
      <c r="O1154" s="146">
        <v>177.95</v>
      </c>
      <c r="P1154" s="292">
        <v>1.3870885416666669E-3</v>
      </c>
      <c r="Q1154" s="202">
        <f>IF($P$5=1,DataSheet!G1153,"")</f>
        <v>19</v>
      </c>
      <c r="R1154" s="290">
        <f>IF($P$5=1,DataSheet!E1153,"")</f>
        <v>203.33600000000001</v>
      </c>
    </row>
    <row r="1155" spans="2:18">
      <c r="B1155" s="202">
        <v>145</v>
      </c>
      <c r="C1155" s="297">
        <v>14727.9</v>
      </c>
      <c r="D1155" s="292">
        <v>4.2311516203703707E-2</v>
      </c>
      <c r="E1155" s="202">
        <v>145</v>
      </c>
      <c r="F1155" s="202">
        <v>145</v>
      </c>
      <c r="G1155" s="202">
        <v>145</v>
      </c>
      <c r="H1155" s="202">
        <v>-4000</v>
      </c>
      <c r="I1155" s="202">
        <v>-4000</v>
      </c>
      <c r="J1155" s="202">
        <v>-4000</v>
      </c>
      <c r="K1155" s="146">
        <v>135.65</v>
      </c>
      <c r="L1155" s="146">
        <v>142.69999999999999</v>
      </c>
      <c r="M1155" s="146">
        <v>156.80000000000001</v>
      </c>
      <c r="N1155" s="146">
        <v>163.85</v>
      </c>
      <c r="O1155" s="146">
        <v>177.95</v>
      </c>
      <c r="P1155" s="292">
        <v>1.3890798611111109E-3</v>
      </c>
      <c r="Q1155" s="202">
        <f>IF($P$5=1,DataSheet!G1154,"")</f>
        <v>20</v>
      </c>
      <c r="R1155" s="290">
        <f>IF($P$5=1,DataSheet!E1154,"")</f>
        <v>202.46279999999999</v>
      </c>
    </row>
    <row r="1156" spans="2:18">
      <c r="B1156" s="202">
        <v>145</v>
      </c>
      <c r="C1156" s="297">
        <v>14740.9</v>
      </c>
      <c r="D1156" s="292">
        <v>4.2347326388888891E-2</v>
      </c>
      <c r="E1156" s="202">
        <v>145</v>
      </c>
      <c r="F1156" s="202">
        <v>145</v>
      </c>
      <c r="G1156" s="202">
        <v>145</v>
      </c>
      <c r="H1156" s="202">
        <v>-4000</v>
      </c>
      <c r="I1156" s="202">
        <v>-4000</v>
      </c>
      <c r="J1156" s="202">
        <v>-4000</v>
      </c>
      <c r="K1156" s="146">
        <v>135.65</v>
      </c>
      <c r="L1156" s="146">
        <v>142.69999999999999</v>
      </c>
      <c r="M1156" s="146">
        <v>156.80000000000001</v>
      </c>
      <c r="N1156" s="146">
        <v>163.85</v>
      </c>
      <c r="O1156" s="146">
        <v>177.95</v>
      </c>
      <c r="P1156" s="292">
        <v>1.3802048611111109E-3</v>
      </c>
      <c r="Q1156" s="202">
        <f>IF($P$5=1,DataSheet!G1155,"")</f>
        <v>20</v>
      </c>
      <c r="R1156" s="290">
        <f>IF($P$5=1,DataSheet!E1155,"")</f>
        <v>206.3937</v>
      </c>
    </row>
    <row r="1157" spans="2:18">
      <c r="B1157" s="202">
        <v>145</v>
      </c>
      <c r="C1157" s="297">
        <v>14754.12</v>
      </c>
      <c r="D1157" s="292">
        <v>4.2384351851851854E-2</v>
      </c>
      <c r="E1157" s="202">
        <v>145</v>
      </c>
      <c r="F1157" s="202">
        <v>145</v>
      </c>
      <c r="G1157" s="202">
        <v>145</v>
      </c>
      <c r="H1157" s="202">
        <v>-4000</v>
      </c>
      <c r="I1157" s="202">
        <v>-4000</v>
      </c>
      <c r="J1157" s="202">
        <v>-4000</v>
      </c>
      <c r="K1157" s="146">
        <v>135.65</v>
      </c>
      <c r="L1157" s="146">
        <v>142.69999999999999</v>
      </c>
      <c r="M1157" s="146">
        <v>156.80000000000001</v>
      </c>
      <c r="N1157" s="146">
        <v>163.85</v>
      </c>
      <c r="O1157" s="146">
        <v>177.95</v>
      </c>
      <c r="P1157" s="292">
        <v>1.4031267361111113E-3</v>
      </c>
      <c r="Q1157" s="202">
        <f>IF($P$5=1,DataSheet!G1156,"")</f>
        <v>19</v>
      </c>
      <c r="R1157" s="290">
        <f>IF($P$5=1,DataSheet!E1156,"")</f>
        <v>196.4427</v>
      </c>
    </row>
    <row r="1158" spans="2:18">
      <c r="B1158" s="202">
        <v>145</v>
      </c>
      <c r="C1158" s="297">
        <v>14767.03</v>
      </c>
      <c r="D1158" s="292">
        <v>4.2420312500000001E-2</v>
      </c>
      <c r="E1158" s="202">
        <v>145</v>
      </c>
      <c r="F1158" s="202">
        <v>145</v>
      </c>
      <c r="G1158" s="202">
        <v>145</v>
      </c>
      <c r="H1158" s="202">
        <v>-4000</v>
      </c>
      <c r="I1158" s="202">
        <v>-4000</v>
      </c>
      <c r="J1158" s="202">
        <v>-4000</v>
      </c>
      <c r="K1158" s="146">
        <v>135.65</v>
      </c>
      <c r="L1158" s="146">
        <v>142.69999999999999</v>
      </c>
      <c r="M1158" s="146">
        <v>156.80000000000001</v>
      </c>
      <c r="N1158" s="146">
        <v>163.85</v>
      </c>
      <c r="O1158" s="146">
        <v>177.95</v>
      </c>
      <c r="P1158" s="292">
        <v>1.3894565972222223E-3</v>
      </c>
      <c r="Q1158" s="202">
        <f>IF($P$5=1,DataSheet!G1157,"")</f>
        <v>19</v>
      </c>
      <c r="R1158" s="290">
        <f>IF($P$5=1,DataSheet!E1157,"")</f>
        <v>202.29810000000001</v>
      </c>
    </row>
    <row r="1159" spans="2:18">
      <c r="B1159" s="202">
        <v>145</v>
      </c>
      <c r="C1159" s="297">
        <v>14780.4</v>
      </c>
      <c r="D1159" s="292">
        <v>4.2457361111111112E-2</v>
      </c>
      <c r="E1159" s="202">
        <v>145</v>
      </c>
      <c r="F1159" s="202">
        <v>145</v>
      </c>
      <c r="G1159" s="202">
        <v>145</v>
      </c>
      <c r="H1159" s="202">
        <v>-4000</v>
      </c>
      <c r="I1159" s="202">
        <v>-4000</v>
      </c>
      <c r="J1159" s="202">
        <v>-4000</v>
      </c>
      <c r="K1159" s="146">
        <v>135.65</v>
      </c>
      <c r="L1159" s="146">
        <v>142.69999999999999</v>
      </c>
      <c r="M1159" s="146">
        <v>156.80000000000001</v>
      </c>
      <c r="N1159" s="146">
        <v>163.85</v>
      </c>
      <c r="O1159" s="146">
        <v>177.95</v>
      </c>
      <c r="P1159" s="292">
        <v>1.3883761574074074E-3</v>
      </c>
      <c r="Q1159" s="202">
        <f>IF($P$5=1,DataSheet!G1158,"")</f>
        <v>19</v>
      </c>
      <c r="R1159" s="290">
        <f>IF($P$5=1,DataSheet!E1158,"")</f>
        <v>202.77080000000001</v>
      </c>
    </row>
    <row r="1160" spans="2:18">
      <c r="B1160" s="202">
        <v>145</v>
      </c>
      <c r="C1160" s="297">
        <v>14793.15</v>
      </c>
      <c r="D1160" s="292">
        <v>4.2493217592592593E-2</v>
      </c>
      <c r="E1160" s="202">
        <v>145</v>
      </c>
      <c r="F1160" s="202">
        <v>145</v>
      </c>
      <c r="G1160" s="202">
        <v>145</v>
      </c>
      <c r="H1160" s="202">
        <v>-4000</v>
      </c>
      <c r="I1160" s="202">
        <v>-4000</v>
      </c>
      <c r="J1160" s="202">
        <v>-4000</v>
      </c>
      <c r="K1160" s="146">
        <v>135.65</v>
      </c>
      <c r="L1160" s="146">
        <v>142.69999999999999</v>
      </c>
      <c r="M1160" s="146">
        <v>156.80000000000001</v>
      </c>
      <c r="N1160" s="146">
        <v>163.85</v>
      </c>
      <c r="O1160" s="146">
        <v>177.95</v>
      </c>
      <c r="P1160" s="292">
        <v>1.4020671296296296E-3</v>
      </c>
      <c r="Q1160" s="202">
        <f>IF($P$5=1,DataSheet!G1159,"")</f>
        <v>19</v>
      </c>
      <c r="R1160" s="290">
        <f>IF($P$5=1,DataSheet!E1159,"")</f>
        <v>196.88849999999999</v>
      </c>
    </row>
    <row r="1161" spans="2:18">
      <c r="B1161" s="202">
        <v>145</v>
      </c>
      <c r="C1161" s="297">
        <v>14805.98</v>
      </c>
      <c r="D1161" s="292">
        <v>4.2529016203703703E-2</v>
      </c>
      <c r="E1161" s="202">
        <v>145</v>
      </c>
      <c r="F1161" s="202">
        <v>145</v>
      </c>
      <c r="G1161" s="202">
        <v>145</v>
      </c>
      <c r="H1161" s="202">
        <v>-4000</v>
      </c>
      <c r="I1161" s="202">
        <v>-4000</v>
      </c>
      <c r="J1161" s="202">
        <v>-4000</v>
      </c>
      <c r="K1161" s="146">
        <v>135.65</v>
      </c>
      <c r="L1161" s="146">
        <v>142.69999999999999</v>
      </c>
      <c r="M1161" s="146">
        <v>156.80000000000001</v>
      </c>
      <c r="N1161" s="146">
        <v>163.85</v>
      </c>
      <c r="O1161" s="146">
        <v>177.95</v>
      </c>
      <c r="P1161" s="292">
        <v>1.3943767361111112E-3</v>
      </c>
      <c r="Q1161" s="202">
        <f>IF($P$5=1,DataSheet!G1160,"")</f>
        <v>19</v>
      </c>
      <c r="R1161" s="290">
        <f>IF($P$5=1,DataSheet!E1160,"")</f>
        <v>200.16409999999999</v>
      </c>
    </row>
    <row r="1162" spans="2:18">
      <c r="B1162" s="202">
        <v>145</v>
      </c>
      <c r="C1162" s="297">
        <v>14819.21</v>
      </c>
      <c r="D1162" s="292">
        <v>4.2566041666666665E-2</v>
      </c>
      <c r="E1162" s="202">
        <v>145</v>
      </c>
      <c r="F1162" s="202">
        <v>145</v>
      </c>
      <c r="G1162" s="202">
        <v>145</v>
      </c>
      <c r="H1162" s="202">
        <v>-4000</v>
      </c>
      <c r="I1162" s="202">
        <v>-4000</v>
      </c>
      <c r="J1162" s="202">
        <v>-4000</v>
      </c>
      <c r="K1162" s="146">
        <v>135.65</v>
      </c>
      <c r="L1162" s="146">
        <v>142.69999999999999</v>
      </c>
      <c r="M1162" s="146">
        <v>156.80000000000001</v>
      </c>
      <c r="N1162" s="146">
        <v>163.85</v>
      </c>
      <c r="O1162" s="146">
        <v>177.95</v>
      </c>
      <c r="P1162" s="292">
        <v>1.4057934027777777E-3</v>
      </c>
      <c r="Q1162" s="202">
        <f>IF($P$5=1,DataSheet!G1161,"")</f>
        <v>19</v>
      </c>
      <c r="R1162" s="290">
        <f>IF($P$5=1,DataSheet!E1161,"")</f>
        <v>195.327</v>
      </c>
    </row>
    <row r="1163" spans="2:18">
      <c r="B1163" s="202">
        <v>145</v>
      </c>
      <c r="C1163" s="297">
        <v>14832.05</v>
      </c>
      <c r="D1163" s="292">
        <v>4.2601921296296301E-2</v>
      </c>
      <c r="E1163" s="202">
        <v>145</v>
      </c>
      <c r="F1163" s="202">
        <v>145</v>
      </c>
      <c r="G1163" s="202">
        <v>145</v>
      </c>
      <c r="H1163" s="202">
        <v>-4000</v>
      </c>
      <c r="I1163" s="202">
        <v>-4000</v>
      </c>
      <c r="J1163" s="202">
        <v>-4000</v>
      </c>
      <c r="K1163" s="146">
        <v>135.65</v>
      </c>
      <c r="L1163" s="146">
        <v>142.69999999999999</v>
      </c>
      <c r="M1163" s="146">
        <v>156.80000000000001</v>
      </c>
      <c r="N1163" s="146">
        <v>163.85</v>
      </c>
      <c r="O1163" s="146">
        <v>177.95</v>
      </c>
      <c r="P1163" s="292">
        <v>1.3928946759259259E-3</v>
      </c>
      <c r="Q1163" s="202">
        <f>IF($P$5=1,DataSheet!G1162,"")</f>
        <v>19</v>
      </c>
      <c r="R1163" s="290">
        <f>IF($P$5=1,DataSheet!E1162,"")</f>
        <v>200.8039</v>
      </c>
    </row>
    <row r="1164" spans="2:18">
      <c r="B1164" s="202">
        <v>145</v>
      </c>
      <c r="C1164" s="297">
        <v>14844.97</v>
      </c>
      <c r="D1164" s="292">
        <v>4.2637847222222219E-2</v>
      </c>
      <c r="E1164" s="202">
        <v>145</v>
      </c>
      <c r="F1164" s="202">
        <v>145</v>
      </c>
      <c r="G1164" s="202">
        <v>145</v>
      </c>
      <c r="H1164" s="202">
        <v>-4000</v>
      </c>
      <c r="I1164" s="202">
        <v>-4000</v>
      </c>
      <c r="J1164" s="202">
        <v>-4000</v>
      </c>
      <c r="K1164" s="146">
        <v>135.65</v>
      </c>
      <c r="L1164" s="146">
        <v>142.69999999999999</v>
      </c>
      <c r="M1164" s="146">
        <v>156.80000000000001</v>
      </c>
      <c r="N1164" s="146">
        <v>163.85</v>
      </c>
      <c r="O1164" s="146">
        <v>177.95</v>
      </c>
      <c r="P1164" s="292">
        <v>1.3916909722222221E-3</v>
      </c>
      <c r="Q1164" s="202">
        <f>IF($P$5=1,DataSheet!G1163,"")</f>
        <v>19</v>
      </c>
      <c r="R1164" s="290">
        <f>IF($P$5=1,DataSheet!E1163,"")</f>
        <v>201.3253</v>
      </c>
    </row>
    <row r="1165" spans="2:18">
      <c r="B1165" s="202">
        <v>145</v>
      </c>
      <c r="C1165" s="297">
        <v>14857.81</v>
      </c>
      <c r="D1165" s="292">
        <v>4.2673680555555558E-2</v>
      </c>
      <c r="E1165" s="202">
        <v>145</v>
      </c>
      <c r="F1165" s="202">
        <v>145</v>
      </c>
      <c r="G1165" s="202">
        <v>145</v>
      </c>
      <c r="H1165" s="202">
        <v>-4000</v>
      </c>
      <c r="I1165" s="202">
        <v>-4000</v>
      </c>
      <c r="J1165" s="202">
        <v>-4000</v>
      </c>
      <c r="K1165" s="146">
        <v>135.65</v>
      </c>
      <c r="L1165" s="146">
        <v>142.69999999999999</v>
      </c>
      <c r="M1165" s="146">
        <v>156.80000000000001</v>
      </c>
      <c r="N1165" s="146">
        <v>163.85</v>
      </c>
      <c r="O1165" s="146">
        <v>177.95</v>
      </c>
      <c r="P1165" s="292">
        <v>1.3961064814814817E-3</v>
      </c>
      <c r="Q1165" s="202">
        <f>IF($P$5=1,DataSheet!G1164,"")</f>
        <v>19</v>
      </c>
      <c r="R1165" s="290">
        <f>IF($P$5=1,DataSheet!E1164,"")</f>
        <v>199.4211</v>
      </c>
    </row>
    <row r="1166" spans="2:18">
      <c r="B1166" s="202">
        <v>144</v>
      </c>
      <c r="C1166" s="297">
        <v>14870.26</v>
      </c>
      <c r="D1166" s="292">
        <v>4.2708553240740743E-2</v>
      </c>
      <c r="E1166" s="202">
        <v>144</v>
      </c>
      <c r="F1166" s="202">
        <v>144</v>
      </c>
      <c r="G1166" s="202">
        <v>144</v>
      </c>
      <c r="H1166" s="202">
        <v>-4000</v>
      </c>
      <c r="I1166" s="202">
        <v>-4000</v>
      </c>
      <c r="J1166" s="202">
        <v>-4000</v>
      </c>
      <c r="K1166" s="146">
        <v>135.65</v>
      </c>
      <c r="L1166" s="146">
        <v>142.69999999999999</v>
      </c>
      <c r="M1166" s="146">
        <v>156.80000000000001</v>
      </c>
      <c r="N1166" s="146">
        <v>163.85</v>
      </c>
      <c r="O1166" s="146">
        <v>177.95</v>
      </c>
      <c r="P1166" s="292">
        <v>1.3958975694444446E-3</v>
      </c>
      <c r="Q1166" s="202">
        <f>IF($P$5=1,DataSheet!G1165,"")</f>
        <v>19</v>
      </c>
      <c r="R1166" s="290">
        <f>IF($P$5=1,DataSheet!E1165,"")</f>
        <v>199.51060000000001</v>
      </c>
    </row>
    <row r="1167" spans="2:18">
      <c r="B1167" s="202">
        <v>144</v>
      </c>
      <c r="C1167" s="297">
        <v>14883.49</v>
      </c>
      <c r="D1167" s="292">
        <v>4.2745509259259261E-2</v>
      </c>
      <c r="E1167" s="202">
        <v>144</v>
      </c>
      <c r="F1167" s="202">
        <v>144</v>
      </c>
      <c r="G1167" s="202">
        <v>144</v>
      </c>
      <c r="H1167" s="202">
        <v>-4000</v>
      </c>
      <c r="I1167" s="202">
        <v>-4000</v>
      </c>
      <c r="J1167" s="202">
        <v>-4000</v>
      </c>
      <c r="K1167" s="146">
        <v>135.65</v>
      </c>
      <c r="L1167" s="146">
        <v>142.69999999999999</v>
      </c>
      <c r="M1167" s="146">
        <v>156.80000000000001</v>
      </c>
      <c r="N1167" s="146">
        <v>163.85</v>
      </c>
      <c r="O1167" s="146">
        <v>177.95</v>
      </c>
      <c r="P1167" s="292">
        <v>1.4015358796296295E-3</v>
      </c>
      <c r="Q1167" s="202">
        <f>IF($P$5=1,DataSheet!G1166,"")</f>
        <v>19</v>
      </c>
      <c r="R1167" s="290">
        <f>IF($P$5=1,DataSheet!E1166,"")</f>
        <v>197.11250000000001</v>
      </c>
    </row>
    <row r="1168" spans="2:18">
      <c r="B1168" s="202">
        <v>144</v>
      </c>
      <c r="C1168" s="297">
        <v>14896.26</v>
      </c>
      <c r="D1168" s="292">
        <v>4.2781296296296296E-2</v>
      </c>
      <c r="E1168" s="202">
        <v>144</v>
      </c>
      <c r="F1168" s="202">
        <v>144</v>
      </c>
      <c r="G1168" s="202">
        <v>144</v>
      </c>
      <c r="H1168" s="202">
        <v>-4000</v>
      </c>
      <c r="I1168" s="202">
        <v>-4000</v>
      </c>
      <c r="J1168" s="202">
        <v>-4000</v>
      </c>
      <c r="K1168" s="146">
        <v>135.65</v>
      </c>
      <c r="L1168" s="146">
        <v>142.69999999999999</v>
      </c>
      <c r="M1168" s="146">
        <v>156.80000000000001</v>
      </c>
      <c r="N1168" s="146">
        <v>163.85</v>
      </c>
      <c r="O1168" s="146">
        <v>177.95</v>
      </c>
      <c r="P1168" s="292">
        <v>1.3993530092592593E-3</v>
      </c>
      <c r="Q1168" s="202">
        <f>IF($P$5=1,DataSheet!G1167,"")</f>
        <v>19</v>
      </c>
      <c r="R1168" s="290">
        <f>IF($P$5=1,DataSheet!E1167,"")</f>
        <v>198.03639999999999</v>
      </c>
    </row>
    <row r="1169" spans="2:18">
      <c r="B1169" s="202">
        <v>144</v>
      </c>
      <c r="C1169" s="297">
        <v>14909.1</v>
      </c>
      <c r="D1169" s="292">
        <v>4.2817268518518518E-2</v>
      </c>
      <c r="E1169" s="202">
        <v>144</v>
      </c>
      <c r="F1169" s="202">
        <v>144</v>
      </c>
      <c r="G1169" s="202">
        <v>144</v>
      </c>
      <c r="H1169" s="202">
        <v>-4000</v>
      </c>
      <c r="I1169" s="202">
        <v>-4000</v>
      </c>
      <c r="J1169" s="202">
        <v>-4000</v>
      </c>
      <c r="K1169" s="146">
        <v>135.65</v>
      </c>
      <c r="L1169" s="146">
        <v>142.69999999999999</v>
      </c>
      <c r="M1169" s="146">
        <v>156.80000000000001</v>
      </c>
      <c r="N1169" s="146">
        <v>163.85</v>
      </c>
      <c r="O1169" s="146">
        <v>177.95</v>
      </c>
      <c r="P1169" s="292">
        <v>1.3982760416666668E-3</v>
      </c>
      <c r="Q1169" s="202">
        <f>IF($P$5=1,DataSheet!G1168,"")</f>
        <v>19</v>
      </c>
      <c r="R1169" s="290">
        <f>IF($P$5=1,DataSheet!E1168,"")</f>
        <v>198.49440000000001</v>
      </c>
    </row>
    <row r="1170" spans="2:18">
      <c r="B1170" s="202">
        <v>144</v>
      </c>
      <c r="C1170" s="297">
        <v>14922.78</v>
      </c>
      <c r="D1170" s="292">
        <v>4.2855416666666667E-2</v>
      </c>
      <c r="E1170" s="202">
        <v>144</v>
      </c>
      <c r="F1170" s="202">
        <v>144</v>
      </c>
      <c r="G1170" s="202">
        <v>144</v>
      </c>
      <c r="H1170" s="202">
        <v>-4000</v>
      </c>
      <c r="I1170" s="202">
        <v>-4000</v>
      </c>
      <c r="J1170" s="202">
        <v>-4000</v>
      </c>
      <c r="K1170" s="146">
        <v>135.65</v>
      </c>
      <c r="L1170" s="146">
        <v>142.69999999999999</v>
      </c>
      <c r="M1170" s="146">
        <v>156.80000000000001</v>
      </c>
      <c r="N1170" s="146">
        <v>163.85</v>
      </c>
      <c r="O1170" s="146">
        <v>177.95</v>
      </c>
      <c r="P1170" s="292">
        <v>1.4012031250000001E-3</v>
      </c>
      <c r="Q1170" s="202">
        <f>IF($P$5=1,DataSheet!G1169,"")</f>
        <v>19</v>
      </c>
      <c r="R1170" s="290">
        <f>IF($P$5=1,DataSheet!E1169,"")</f>
        <v>197.25299999999999</v>
      </c>
    </row>
    <row r="1171" spans="2:18">
      <c r="B1171" s="202">
        <v>144</v>
      </c>
      <c r="C1171" s="297">
        <v>14935.71</v>
      </c>
      <c r="D1171" s="292">
        <v>4.2891354166666666E-2</v>
      </c>
      <c r="E1171" s="202">
        <v>144</v>
      </c>
      <c r="F1171" s="202">
        <v>144</v>
      </c>
      <c r="G1171" s="202">
        <v>144</v>
      </c>
      <c r="H1171" s="202">
        <v>-4000</v>
      </c>
      <c r="I1171" s="202">
        <v>-4000</v>
      </c>
      <c r="J1171" s="202">
        <v>-4000</v>
      </c>
      <c r="K1171" s="146">
        <v>135.65</v>
      </c>
      <c r="L1171" s="146">
        <v>142.69999999999999</v>
      </c>
      <c r="M1171" s="146">
        <v>156.80000000000001</v>
      </c>
      <c r="N1171" s="146">
        <v>163.85</v>
      </c>
      <c r="O1171" s="146">
        <v>177.95</v>
      </c>
      <c r="P1171" s="292">
        <v>1.3879965277777779E-3</v>
      </c>
      <c r="Q1171" s="202">
        <f>IF($P$5=1,DataSheet!G1170,"")</f>
        <v>19</v>
      </c>
      <c r="R1171" s="290">
        <f>IF($P$5=1,DataSheet!E1170,"")</f>
        <v>202.93729999999999</v>
      </c>
    </row>
    <row r="1172" spans="2:18">
      <c r="B1172" s="202">
        <v>144</v>
      </c>
      <c r="C1172" s="297">
        <v>14948.25</v>
      </c>
      <c r="D1172" s="292">
        <v>4.2926053240740746E-2</v>
      </c>
      <c r="E1172" s="202">
        <v>144</v>
      </c>
      <c r="F1172" s="202">
        <v>144</v>
      </c>
      <c r="G1172" s="202">
        <v>144</v>
      </c>
      <c r="H1172" s="202">
        <v>-4000</v>
      </c>
      <c r="I1172" s="202">
        <v>-4000</v>
      </c>
      <c r="J1172" s="202">
        <v>-4000</v>
      </c>
      <c r="K1172" s="146">
        <v>135.65</v>
      </c>
      <c r="L1172" s="146">
        <v>142.69999999999999</v>
      </c>
      <c r="M1172" s="146">
        <v>156.80000000000001</v>
      </c>
      <c r="N1172" s="146">
        <v>163.85</v>
      </c>
      <c r="O1172" s="146">
        <v>177.95</v>
      </c>
      <c r="P1172" s="292">
        <v>1.3800040509259258E-3</v>
      </c>
      <c r="Q1172" s="202">
        <f>IF($P$5=1,DataSheet!G1171,"")</f>
        <v>20</v>
      </c>
      <c r="R1172" s="290">
        <f>IF($P$5=1,DataSheet!E1171,"")</f>
        <v>206.4837</v>
      </c>
    </row>
    <row r="1173" spans="2:18">
      <c r="B1173" s="202">
        <v>145</v>
      </c>
      <c r="C1173" s="297">
        <v>14961.54</v>
      </c>
      <c r="D1173" s="292">
        <v>4.2962905092592589E-2</v>
      </c>
      <c r="E1173" s="202">
        <v>145</v>
      </c>
      <c r="F1173" s="202">
        <v>145</v>
      </c>
      <c r="G1173" s="202">
        <v>145</v>
      </c>
      <c r="H1173" s="202">
        <v>-4000</v>
      </c>
      <c r="I1173" s="202">
        <v>-4000</v>
      </c>
      <c r="J1173" s="202">
        <v>-4000</v>
      </c>
      <c r="K1173" s="146">
        <v>135.65</v>
      </c>
      <c r="L1173" s="146">
        <v>142.69999999999999</v>
      </c>
      <c r="M1173" s="146">
        <v>156.80000000000001</v>
      </c>
      <c r="N1173" s="146">
        <v>163.85</v>
      </c>
      <c r="O1173" s="146">
        <v>177.95</v>
      </c>
      <c r="P1173" s="292">
        <v>1.3907777777777779E-3</v>
      </c>
      <c r="Q1173" s="202">
        <f>IF($P$5=1,DataSheet!G1172,"")</f>
        <v>19</v>
      </c>
      <c r="R1173" s="290">
        <f>IF($P$5=1,DataSheet!E1172,"")</f>
        <v>201.72219999999999</v>
      </c>
    </row>
    <row r="1174" spans="2:18">
      <c r="B1174" s="202">
        <v>145</v>
      </c>
      <c r="C1174" s="297">
        <v>14974.43</v>
      </c>
      <c r="D1174" s="292">
        <v>4.2998831018518514E-2</v>
      </c>
      <c r="E1174" s="202">
        <v>145</v>
      </c>
      <c r="F1174" s="202">
        <v>145</v>
      </c>
      <c r="G1174" s="202">
        <v>145</v>
      </c>
      <c r="H1174" s="202">
        <v>-4000</v>
      </c>
      <c r="I1174" s="202">
        <v>-4000</v>
      </c>
      <c r="J1174" s="202">
        <v>-4000</v>
      </c>
      <c r="K1174" s="146">
        <v>135.65</v>
      </c>
      <c r="L1174" s="146">
        <v>142.69999999999999</v>
      </c>
      <c r="M1174" s="146">
        <v>156.80000000000001</v>
      </c>
      <c r="N1174" s="146">
        <v>163.85</v>
      </c>
      <c r="O1174" s="146">
        <v>177.95</v>
      </c>
      <c r="P1174" s="292">
        <v>1.3914814814814814E-3</v>
      </c>
      <c r="Q1174" s="202">
        <f>IF($P$5=1,DataSheet!G1173,"")</f>
        <v>19</v>
      </c>
      <c r="R1174" s="290">
        <f>IF($P$5=1,DataSheet!E1173,"")</f>
        <v>201.4162</v>
      </c>
    </row>
    <row r="1175" spans="2:18">
      <c r="B1175" s="202">
        <v>144</v>
      </c>
      <c r="C1175" s="297">
        <v>14986.85</v>
      </c>
      <c r="D1175" s="292">
        <v>4.3033506944444438E-2</v>
      </c>
      <c r="E1175" s="202">
        <v>144</v>
      </c>
      <c r="F1175" s="202">
        <v>144</v>
      </c>
      <c r="G1175" s="202">
        <v>144</v>
      </c>
      <c r="H1175" s="202">
        <v>-4000</v>
      </c>
      <c r="I1175" s="202">
        <v>-4000</v>
      </c>
      <c r="J1175" s="202">
        <v>-4000</v>
      </c>
      <c r="K1175" s="146">
        <v>135.65</v>
      </c>
      <c r="L1175" s="146">
        <v>142.69999999999999</v>
      </c>
      <c r="M1175" s="146">
        <v>156.80000000000001</v>
      </c>
      <c r="N1175" s="146">
        <v>163.85</v>
      </c>
      <c r="O1175" s="146">
        <v>177.95</v>
      </c>
      <c r="P1175" s="292">
        <v>1.3937216435185183E-3</v>
      </c>
      <c r="Q1175" s="202">
        <f>IF($P$5=1,DataSheet!G1174,"")</f>
        <v>20</v>
      </c>
      <c r="R1175" s="290">
        <f>IF($P$5=1,DataSheet!E1174,"")</f>
        <v>200.44659999999999</v>
      </c>
    </row>
    <row r="1176" spans="2:18">
      <c r="B1176" s="202">
        <v>144</v>
      </c>
      <c r="C1176" s="297">
        <v>14999.37</v>
      </c>
      <c r="D1176" s="292">
        <v>4.3068356481481489E-2</v>
      </c>
      <c r="E1176" s="202">
        <v>144</v>
      </c>
      <c r="F1176" s="202">
        <v>144</v>
      </c>
      <c r="G1176" s="202">
        <v>144</v>
      </c>
      <c r="H1176" s="202">
        <v>-4000</v>
      </c>
      <c r="I1176" s="202">
        <v>-4000</v>
      </c>
      <c r="J1176" s="202">
        <v>-4000</v>
      </c>
      <c r="K1176" s="146">
        <v>135.65</v>
      </c>
      <c r="L1176" s="146">
        <v>142.69999999999999</v>
      </c>
      <c r="M1176" s="146">
        <v>156.80000000000001</v>
      </c>
      <c r="N1176" s="146">
        <v>163.85</v>
      </c>
      <c r="O1176" s="146">
        <v>177.95</v>
      </c>
      <c r="P1176" s="292">
        <v>1.3895028935185186E-3</v>
      </c>
      <c r="Q1176" s="202">
        <f>IF($P$5=1,DataSheet!G1175,"")</f>
        <v>20</v>
      </c>
      <c r="R1176" s="290">
        <f>IF($P$5=1,DataSheet!E1175,"")</f>
        <v>202.27789999999999</v>
      </c>
    </row>
    <row r="1177" spans="2:18">
      <c r="B1177" s="202">
        <v>144</v>
      </c>
      <c r="C1177" s="297">
        <v>15012.3</v>
      </c>
      <c r="D1177" s="292">
        <v>4.3104143518518517E-2</v>
      </c>
      <c r="E1177" s="202">
        <v>144</v>
      </c>
      <c r="F1177" s="202">
        <v>144</v>
      </c>
      <c r="G1177" s="202">
        <v>144</v>
      </c>
      <c r="H1177" s="202">
        <v>-4000</v>
      </c>
      <c r="I1177" s="202">
        <v>-4000</v>
      </c>
      <c r="J1177" s="202">
        <v>-4000</v>
      </c>
      <c r="K1177" s="146">
        <v>135.65</v>
      </c>
      <c r="L1177" s="146">
        <v>142.69999999999999</v>
      </c>
      <c r="M1177" s="146">
        <v>156.80000000000001</v>
      </c>
      <c r="N1177" s="146">
        <v>163.85</v>
      </c>
      <c r="O1177" s="146">
        <v>177.95</v>
      </c>
      <c r="P1177" s="292">
        <v>1.3882158564814814E-3</v>
      </c>
      <c r="Q1177" s="202">
        <f>IF($P$5=1,DataSheet!G1176,"")</f>
        <v>20</v>
      </c>
      <c r="R1177" s="290">
        <f>IF($P$5=1,DataSheet!E1176,"")</f>
        <v>202.84110000000001</v>
      </c>
    </row>
    <row r="1178" spans="2:18">
      <c r="B1178" s="202">
        <v>144</v>
      </c>
      <c r="C1178" s="297">
        <v>15025.52</v>
      </c>
      <c r="D1178" s="292">
        <v>4.3141134259259258E-2</v>
      </c>
      <c r="E1178" s="202">
        <v>144</v>
      </c>
      <c r="F1178" s="202">
        <v>144</v>
      </c>
      <c r="G1178" s="202">
        <v>144</v>
      </c>
      <c r="H1178" s="202">
        <v>-4000</v>
      </c>
      <c r="I1178" s="202">
        <v>-4000</v>
      </c>
      <c r="J1178" s="202">
        <v>-4000</v>
      </c>
      <c r="K1178" s="146">
        <v>135.65</v>
      </c>
      <c r="L1178" s="146">
        <v>142.69999999999999</v>
      </c>
      <c r="M1178" s="146">
        <v>156.80000000000001</v>
      </c>
      <c r="N1178" s="146">
        <v>163.85</v>
      </c>
      <c r="O1178" s="146">
        <v>177.95</v>
      </c>
      <c r="P1178" s="292">
        <v>1.3986417824074073E-3</v>
      </c>
      <c r="Q1178" s="202">
        <f>IF($P$5=1,DataSheet!G1177,"")</f>
        <v>19</v>
      </c>
      <c r="R1178" s="290">
        <f>IF($P$5=1,DataSheet!E1177,"")</f>
        <v>198.33850000000001</v>
      </c>
    </row>
    <row r="1179" spans="2:18">
      <c r="B1179" s="202">
        <v>145</v>
      </c>
      <c r="C1179" s="297">
        <v>15038.36</v>
      </c>
      <c r="D1179" s="292">
        <v>4.3177048611111109E-2</v>
      </c>
      <c r="E1179" s="202">
        <v>145</v>
      </c>
      <c r="F1179" s="202">
        <v>145</v>
      </c>
      <c r="G1179" s="202">
        <v>145</v>
      </c>
      <c r="H1179" s="202">
        <v>-4000</v>
      </c>
      <c r="I1179" s="202">
        <v>-4000</v>
      </c>
      <c r="J1179" s="202">
        <v>-4000</v>
      </c>
      <c r="K1179" s="146">
        <v>135.65</v>
      </c>
      <c r="L1179" s="146">
        <v>142.69999999999999</v>
      </c>
      <c r="M1179" s="146">
        <v>156.80000000000001</v>
      </c>
      <c r="N1179" s="146">
        <v>163.85</v>
      </c>
      <c r="O1179" s="146">
        <v>177.95</v>
      </c>
      <c r="P1179" s="292">
        <v>1.3962615740740741E-3</v>
      </c>
      <c r="Q1179" s="202">
        <f>IF($P$5=1,DataSheet!G1178,"")</f>
        <v>19</v>
      </c>
      <c r="R1179" s="290">
        <f>IF($P$5=1,DataSheet!E1178,"")</f>
        <v>199.35470000000001</v>
      </c>
    </row>
    <row r="1180" spans="2:18">
      <c r="B1180" s="202">
        <v>144</v>
      </c>
      <c r="C1180" s="297">
        <v>15051.27</v>
      </c>
      <c r="D1180" s="292">
        <v>4.321296296296296E-2</v>
      </c>
      <c r="E1180" s="202">
        <v>144</v>
      </c>
      <c r="F1180" s="202">
        <v>144</v>
      </c>
      <c r="G1180" s="202">
        <v>144</v>
      </c>
      <c r="H1180" s="202">
        <v>-4000</v>
      </c>
      <c r="I1180" s="202">
        <v>-4000</v>
      </c>
      <c r="J1180" s="202">
        <v>-4000</v>
      </c>
      <c r="K1180" s="146">
        <v>135.65</v>
      </c>
      <c r="L1180" s="146">
        <v>142.69999999999999</v>
      </c>
      <c r="M1180" s="146">
        <v>156.80000000000001</v>
      </c>
      <c r="N1180" s="146">
        <v>163.85</v>
      </c>
      <c r="O1180" s="146">
        <v>177.95</v>
      </c>
      <c r="P1180" s="292">
        <v>1.3903628472222223E-3</v>
      </c>
      <c r="Q1180" s="202">
        <f>IF($P$5=1,DataSheet!G1179,"")</f>
        <v>19</v>
      </c>
      <c r="R1180" s="290">
        <f>IF($P$5=1,DataSheet!E1179,"")</f>
        <v>201.90280000000001</v>
      </c>
    </row>
    <row r="1181" spans="2:18">
      <c r="B1181" s="202">
        <v>144</v>
      </c>
      <c r="C1181" s="297">
        <v>15064.58</v>
      </c>
      <c r="D1181" s="292">
        <v>4.3250104166666664E-2</v>
      </c>
      <c r="E1181" s="202">
        <v>144</v>
      </c>
      <c r="F1181" s="202">
        <v>144</v>
      </c>
      <c r="G1181" s="202">
        <v>144</v>
      </c>
      <c r="H1181" s="202">
        <v>-4000</v>
      </c>
      <c r="I1181" s="202">
        <v>-4000</v>
      </c>
      <c r="J1181" s="202">
        <v>-4000</v>
      </c>
      <c r="K1181" s="146">
        <v>135.65</v>
      </c>
      <c r="L1181" s="146">
        <v>142.69999999999999</v>
      </c>
      <c r="M1181" s="146">
        <v>156.80000000000001</v>
      </c>
      <c r="N1181" s="146">
        <v>163.85</v>
      </c>
      <c r="O1181" s="146">
        <v>177.95</v>
      </c>
      <c r="P1181" s="292">
        <v>1.4012164351851852E-3</v>
      </c>
      <c r="Q1181" s="202">
        <f>IF($P$5=1,DataSheet!G1180,"")</f>
        <v>19</v>
      </c>
      <c r="R1181" s="290">
        <f>IF($P$5=1,DataSheet!E1180,"")</f>
        <v>197.2473</v>
      </c>
    </row>
    <row r="1182" spans="2:18">
      <c r="B1182" s="202">
        <v>144</v>
      </c>
      <c r="C1182" s="297">
        <v>15076.87</v>
      </c>
      <c r="D1182" s="292">
        <v>4.3284756944444447E-2</v>
      </c>
      <c r="E1182" s="202">
        <v>144</v>
      </c>
      <c r="F1182" s="202">
        <v>144</v>
      </c>
      <c r="G1182" s="202">
        <v>144</v>
      </c>
      <c r="H1182" s="202">
        <v>-4000</v>
      </c>
      <c r="I1182" s="202">
        <v>-4000</v>
      </c>
      <c r="J1182" s="202">
        <v>-4000</v>
      </c>
      <c r="K1182" s="146">
        <v>135.65</v>
      </c>
      <c r="L1182" s="146">
        <v>142.69999999999999</v>
      </c>
      <c r="M1182" s="146">
        <v>156.80000000000001</v>
      </c>
      <c r="N1182" s="146">
        <v>163.85</v>
      </c>
      <c r="O1182" s="146">
        <v>177.95</v>
      </c>
      <c r="P1182" s="292">
        <v>1.4045266203703702E-3</v>
      </c>
      <c r="Q1182" s="202">
        <f>IF($P$5=1,DataSheet!G1181,"")</f>
        <v>20</v>
      </c>
      <c r="R1182" s="290">
        <f>IF($P$5=1,DataSheet!E1181,"")</f>
        <v>195.8561</v>
      </c>
    </row>
    <row r="1183" spans="2:18">
      <c r="B1183" s="202">
        <v>144</v>
      </c>
      <c r="C1183" s="297">
        <v>15089.8</v>
      </c>
      <c r="D1183" s="292">
        <v>4.3320543981481476E-2</v>
      </c>
      <c r="E1183" s="202">
        <v>144</v>
      </c>
      <c r="F1183" s="202">
        <v>144</v>
      </c>
      <c r="G1183" s="202">
        <v>144</v>
      </c>
      <c r="H1183" s="202">
        <v>-4000</v>
      </c>
      <c r="I1183" s="202">
        <v>-4000</v>
      </c>
      <c r="J1183" s="202">
        <v>-4000</v>
      </c>
      <c r="K1183" s="146">
        <v>135.65</v>
      </c>
      <c r="L1183" s="146">
        <v>142.69999999999999</v>
      </c>
      <c r="M1183" s="146">
        <v>156.80000000000001</v>
      </c>
      <c r="N1183" s="146">
        <v>163.85</v>
      </c>
      <c r="O1183" s="146">
        <v>177.95</v>
      </c>
      <c r="P1183" s="292">
        <v>1.3865972222222222E-3</v>
      </c>
      <c r="Q1183" s="202">
        <f>IF($P$5=1,DataSheet!G1182,"")</f>
        <v>20</v>
      </c>
      <c r="R1183" s="290">
        <f>IF($P$5=1,DataSheet!E1182,"")</f>
        <v>203.5522</v>
      </c>
    </row>
    <row r="1184" spans="2:18">
      <c r="B1184" s="202">
        <v>144</v>
      </c>
      <c r="C1184" s="297">
        <v>15102.73</v>
      </c>
      <c r="D1184" s="292">
        <v>4.3356400462962963E-2</v>
      </c>
      <c r="E1184" s="202">
        <v>144</v>
      </c>
      <c r="F1184" s="202">
        <v>144</v>
      </c>
      <c r="G1184" s="202">
        <v>144</v>
      </c>
      <c r="H1184" s="202">
        <v>-4000</v>
      </c>
      <c r="I1184" s="202">
        <v>-4000</v>
      </c>
      <c r="J1184" s="202">
        <v>-4000</v>
      </c>
      <c r="K1184" s="146">
        <v>135.65</v>
      </c>
      <c r="L1184" s="146">
        <v>142.69999999999999</v>
      </c>
      <c r="M1184" s="146">
        <v>156.80000000000001</v>
      </c>
      <c r="N1184" s="146">
        <v>163.85</v>
      </c>
      <c r="O1184" s="146">
        <v>177.95</v>
      </c>
      <c r="P1184" s="292">
        <v>1.3813449074074075E-3</v>
      </c>
      <c r="Q1184" s="202">
        <f>IF($P$5=1,DataSheet!G1183,"")</f>
        <v>19</v>
      </c>
      <c r="R1184" s="290">
        <f>IF($P$5=1,DataSheet!E1183,"")</f>
        <v>205.88310000000001</v>
      </c>
    </row>
    <row r="1185" spans="2:18">
      <c r="B1185" s="202">
        <v>144</v>
      </c>
      <c r="C1185" s="297">
        <v>15116.05</v>
      </c>
      <c r="D1185" s="292">
        <v>4.339357638888889E-2</v>
      </c>
      <c r="E1185" s="202">
        <v>144</v>
      </c>
      <c r="F1185" s="202">
        <v>144</v>
      </c>
      <c r="G1185" s="202">
        <v>144</v>
      </c>
      <c r="H1185" s="202">
        <v>-4000</v>
      </c>
      <c r="I1185" s="202">
        <v>-4000</v>
      </c>
      <c r="J1185" s="202">
        <v>-4000</v>
      </c>
      <c r="K1185" s="146">
        <v>135.65</v>
      </c>
      <c r="L1185" s="146">
        <v>142.69999999999999</v>
      </c>
      <c r="M1185" s="146">
        <v>156.80000000000001</v>
      </c>
      <c r="N1185" s="146">
        <v>163.85</v>
      </c>
      <c r="O1185" s="146">
        <v>177.95</v>
      </c>
      <c r="P1185" s="292">
        <v>1.4034560185185185E-3</v>
      </c>
      <c r="Q1185" s="202">
        <f>IF($P$5=1,DataSheet!G1184,"")</f>
        <v>19</v>
      </c>
      <c r="R1185" s="290">
        <f>IF($P$5=1,DataSheet!E1184,"")</f>
        <v>196.3047</v>
      </c>
    </row>
    <row r="1186" spans="2:18">
      <c r="B1186" s="202">
        <v>144</v>
      </c>
      <c r="C1186" s="297">
        <v>15128.44</v>
      </c>
      <c r="D1186" s="292">
        <v>4.342829861111111E-2</v>
      </c>
      <c r="E1186" s="202">
        <v>144</v>
      </c>
      <c r="F1186" s="202">
        <v>144</v>
      </c>
      <c r="G1186" s="202">
        <v>144</v>
      </c>
      <c r="H1186" s="202">
        <v>-4000</v>
      </c>
      <c r="I1186" s="202">
        <v>-4000</v>
      </c>
      <c r="J1186" s="202">
        <v>-4000</v>
      </c>
      <c r="K1186" s="146">
        <v>135.65</v>
      </c>
      <c r="L1186" s="146">
        <v>142.69999999999999</v>
      </c>
      <c r="M1186" s="146">
        <v>156.80000000000001</v>
      </c>
      <c r="N1186" s="146">
        <v>163.85</v>
      </c>
      <c r="O1186" s="146">
        <v>177.95</v>
      </c>
      <c r="P1186" s="292">
        <v>1.3938535879629628E-3</v>
      </c>
      <c r="Q1186" s="202">
        <f>IF($P$5=1,DataSheet!G1185,"")</f>
        <v>19</v>
      </c>
      <c r="R1186" s="290">
        <f>IF($P$5=1,DataSheet!E1185,"")</f>
        <v>200.38980000000001</v>
      </c>
    </row>
    <row r="1187" spans="2:18">
      <c r="B1187" s="202">
        <v>144</v>
      </c>
      <c r="C1187" s="297">
        <v>15141.29</v>
      </c>
      <c r="D1187" s="292">
        <v>4.3464108796296301E-2</v>
      </c>
      <c r="E1187" s="202">
        <v>144</v>
      </c>
      <c r="F1187" s="202">
        <v>144</v>
      </c>
      <c r="G1187" s="202">
        <v>144</v>
      </c>
      <c r="H1187" s="202">
        <v>-4000</v>
      </c>
      <c r="I1187" s="202">
        <v>-4000</v>
      </c>
      <c r="J1187" s="202">
        <v>-4000</v>
      </c>
      <c r="K1187" s="146">
        <v>135.65</v>
      </c>
      <c r="L1187" s="146">
        <v>142.69999999999999</v>
      </c>
      <c r="M1187" s="146">
        <v>156.80000000000001</v>
      </c>
      <c r="N1187" s="146">
        <v>163.85</v>
      </c>
      <c r="O1187" s="146">
        <v>177.95</v>
      </c>
      <c r="P1187" s="292">
        <v>1.3923831018518519E-3</v>
      </c>
      <c r="Q1187" s="202">
        <f>IF($P$5=1,DataSheet!G1186,"")</f>
        <v>19</v>
      </c>
      <c r="R1187" s="290">
        <f>IF($P$5=1,DataSheet!E1186,"")</f>
        <v>201.02529999999999</v>
      </c>
    </row>
    <row r="1188" spans="2:18">
      <c r="B1188" s="202">
        <v>144</v>
      </c>
      <c r="C1188" s="297">
        <v>15154.62</v>
      </c>
      <c r="D1188" s="292">
        <v>4.3501111111111108E-2</v>
      </c>
      <c r="E1188" s="202">
        <v>144</v>
      </c>
      <c r="F1188" s="202">
        <v>144</v>
      </c>
      <c r="G1188" s="202">
        <v>144</v>
      </c>
      <c r="H1188" s="202">
        <v>-4000</v>
      </c>
      <c r="I1188" s="202">
        <v>-4000</v>
      </c>
      <c r="J1188" s="202">
        <v>-4000</v>
      </c>
      <c r="K1188" s="146">
        <v>135.65</v>
      </c>
      <c r="L1188" s="146">
        <v>142.69999999999999</v>
      </c>
      <c r="M1188" s="146">
        <v>156.80000000000001</v>
      </c>
      <c r="N1188" s="146">
        <v>163.85</v>
      </c>
      <c r="O1188" s="146">
        <v>177.95</v>
      </c>
      <c r="P1188" s="292">
        <v>1.3948217592592591E-3</v>
      </c>
      <c r="Q1188" s="202">
        <f>IF($P$5=1,DataSheet!G1187,"")</f>
        <v>19</v>
      </c>
      <c r="R1188" s="290">
        <f>IF($P$5=1,DataSheet!E1187,"")</f>
        <v>199.9727</v>
      </c>
    </row>
    <row r="1189" spans="2:18">
      <c r="B1189" s="202">
        <v>144</v>
      </c>
      <c r="C1189" s="297">
        <v>15167.39</v>
      </c>
      <c r="D1189" s="292">
        <v>4.3537013888888892E-2</v>
      </c>
      <c r="E1189" s="202">
        <v>144</v>
      </c>
      <c r="F1189" s="202">
        <v>144</v>
      </c>
      <c r="G1189" s="202">
        <v>144</v>
      </c>
      <c r="H1189" s="202">
        <v>-4000</v>
      </c>
      <c r="I1189" s="202">
        <v>-4000</v>
      </c>
      <c r="J1189" s="202">
        <v>-4000</v>
      </c>
      <c r="K1189" s="146">
        <v>135.65</v>
      </c>
      <c r="L1189" s="146">
        <v>142.69999999999999</v>
      </c>
      <c r="M1189" s="146">
        <v>156.80000000000001</v>
      </c>
      <c r="N1189" s="146">
        <v>163.85</v>
      </c>
      <c r="O1189" s="146">
        <v>177.95</v>
      </c>
      <c r="P1189" s="292">
        <v>1.3996712962962964E-3</v>
      </c>
      <c r="Q1189" s="202">
        <f>IF($P$5=1,DataSheet!G1188,"")</f>
        <v>19</v>
      </c>
      <c r="R1189" s="290">
        <f>IF($P$5=1,DataSheet!E1188,"")</f>
        <v>197.90129999999999</v>
      </c>
    </row>
    <row r="1190" spans="2:18">
      <c r="B1190" s="202">
        <v>144</v>
      </c>
      <c r="C1190" s="297">
        <v>15180.32</v>
      </c>
      <c r="D1190" s="292">
        <v>4.3572951388888892E-2</v>
      </c>
      <c r="E1190" s="202">
        <v>144</v>
      </c>
      <c r="F1190" s="202">
        <v>144</v>
      </c>
      <c r="G1190" s="202">
        <v>144</v>
      </c>
      <c r="H1190" s="202">
        <v>-4000</v>
      </c>
      <c r="I1190" s="202">
        <v>-4000</v>
      </c>
      <c r="J1190" s="202">
        <v>-4000</v>
      </c>
      <c r="K1190" s="146">
        <v>135.65</v>
      </c>
      <c r="L1190" s="146">
        <v>142.69999999999999</v>
      </c>
      <c r="M1190" s="146">
        <v>156.80000000000001</v>
      </c>
      <c r="N1190" s="146">
        <v>163.85</v>
      </c>
      <c r="O1190" s="146">
        <v>177.95</v>
      </c>
      <c r="P1190" s="292">
        <v>1.3915289351851851E-3</v>
      </c>
      <c r="Q1190" s="202">
        <f>IF($P$5=1,DataSheet!G1189,"")</f>
        <v>19</v>
      </c>
      <c r="R1190" s="290">
        <f>IF($P$5=1,DataSheet!E1189,"")</f>
        <v>201.3956</v>
      </c>
    </row>
    <row r="1191" spans="2:18">
      <c r="B1191" s="202">
        <v>144</v>
      </c>
      <c r="C1191" s="297">
        <v>15193.54</v>
      </c>
      <c r="D1191" s="292">
        <v>4.3609895833333336E-2</v>
      </c>
      <c r="E1191" s="202">
        <v>144</v>
      </c>
      <c r="F1191" s="202">
        <v>144</v>
      </c>
      <c r="G1191" s="202">
        <v>144</v>
      </c>
      <c r="H1191" s="202">
        <v>-4000</v>
      </c>
      <c r="I1191" s="202">
        <v>-4000</v>
      </c>
      <c r="J1191" s="202">
        <v>-4000</v>
      </c>
      <c r="K1191" s="146">
        <v>135.65</v>
      </c>
      <c r="L1191" s="146">
        <v>142.69999999999999</v>
      </c>
      <c r="M1191" s="146">
        <v>156.80000000000001</v>
      </c>
      <c r="N1191" s="146">
        <v>163.85</v>
      </c>
      <c r="O1191" s="146">
        <v>177.95</v>
      </c>
      <c r="P1191" s="292">
        <v>1.4003032407407404E-3</v>
      </c>
      <c r="Q1191" s="202">
        <f>IF($P$5=1,DataSheet!G1190,"")</f>
        <v>19</v>
      </c>
      <c r="R1191" s="290">
        <f>IF($P$5=1,DataSheet!E1190,"")</f>
        <v>197.63339999999999</v>
      </c>
    </row>
    <row r="1192" spans="2:18">
      <c r="B1192" s="202">
        <v>144</v>
      </c>
      <c r="C1192" s="297">
        <v>15206.62</v>
      </c>
      <c r="D1192" s="292">
        <v>4.3646979166666662E-2</v>
      </c>
      <c r="E1192" s="202">
        <v>144</v>
      </c>
      <c r="F1192" s="202">
        <v>144</v>
      </c>
      <c r="G1192" s="202">
        <v>144</v>
      </c>
      <c r="H1192" s="202">
        <v>-4000</v>
      </c>
      <c r="I1192" s="202">
        <v>-4000</v>
      </c>
      <c r="J1192" s="202">
        <v>-4000</v>
      </c>
      <c r="K1192" s="146">
        <v>135.65</v>
      </c>
      <c r="L1192" s="146">
        <v>142.69999999999999</v>
      </c>
      <c r="M1192" s="146">
        <v>156.80000000000001</v>
      </c>
      <c r="N1192" s="146">
        <v>163.85</v>
      </c>
      <c r="O1192" s="146">
        <v>177.95</v>
      </c>
      <c r="P1192" s="292">
        <v>1.4144427083333333E-3</v>
      </c>
      <c r="Q1192" s="202">
        <f>IF($P$5=1,DataSheet!G1191,"")</f>
        <v>18</v>
      </c>
      <c r="R1192" s="290">
        <f>IF($P$5=1,DataSheet!E1191,"")</f>
        <v>191.76570000000001</v>
      </c>
    </row>
    <row r="1193" spans="2:18">
      <c r="B1193" s="202">
        <v>144</v>
      </c>
      <c r="C1193" s="297">
        <v>15219.84</v>
      </c>
      <c r="D1193" s="292">
        <v>4.3684039351851854E-2</v>
      </c>
      <c r="E1193" s="202">
        <v>144</v>
      </c>
      <c r="F1193" s="202">
        <v>144</v>
      </c>
      <c r="G1193" s="202">
        <v>144</v>
      </c>
      <c r="H1193" s="202">
        <v>-4000</v>
      </c>
      <c r="I1193" s="202">
        <v>-4000</v>
      </c>
      <c r="J1193" s="202">
        <v>-4000</v>
      </c>
      <c r="K1193" s="146">
        <v>135.65</v>
      </c>
      <c r="L1193" s="146">
        <v>142.69999999999999</v>
      </c>
      <c r="M1193" s="146">
        <v>156.80000000000001</v>
      </c>
      <c r="N1193" s="146">
        <v>163.85</v>
      </c>
      <c r="O1193" s="146">
        <v>177.95</v>
      </c>
      <c r="P1193" s="292">
        <v>1.4029380787037036E-3</v>
      </c>
      <c r="Q1193" s="202">
        <f>IF($P$5=1,DataSheet!G1192,"")</f>
        <v>19</v>
      </c>
      <c r="R1193" s="290">
        <f>IF($P$5=1,DataSheet!E1192,"")</f>
        <v>196.52209999999999</v>
      </c>
    </row>
    <row r="1194" spans="2:18">
      <c r="B1194" s="202">
        <v>144</v>
      </c>
      <c r="C1194" s="297">
        <v>15233.46</v>
      </c>
      <c r="D1194" s="292">
        <v>4.3722129629629632E-2</v>
      </c>
      <c r="E1194" s="202">
        <v>144</v>
      </c>
      <c r="F1194" s="202">
        <v>144</v>
      </c>
      <c r="G1194" s="202">
        <v>144</v>
      </c>
      <c r="H1194" s="202">
        <v>-4000</v>
      </c>
      <c r="I1194" s="202">
        <v>-4000</v>
      </c>
      <c r="J1194" s="202">
        <v>-4000</v>
      </c>
      <c r="K1194" s="146">
        <v>135.65</v>
      </c>
      <c r="L1194" s="146">
        <v>142.69999999999999</v>
      </c>
      <c r="M1194" s="146">
        <v>156.80000000000001</v>
      </c>
      <c r="N1194" s="146">
        <v>163.85</v>
      </c>
      <c r="O1194" s="146">
        <v>177.95</v>
      </c>
      <c r="P1194" s="292">
        <v>1.4004409722222222E-3</v>
      </c>
      <c r="Q1194" s="202">
        <f>IF($P$5=1,DataSheet!G1193,"")</f>
        <v>18</v>
      </c>
      <c r="R1194" s="290">
        <f>IF($P$5=1,DataSheet!E1193,"")</f>
        <v>197.5752</v>
      </c>
    </row>
    <row r="1195" spans="2:18">
      <c r="B1195" s="202"/>
      <c r="C1195" s="297"/>
      <c r="D1195" s="292"/>
      <c r="E1195" s="202"/>
      <c r="F1195" s="202"/>
      <c r="G1195" s="202"/>
      <c r="H1195" s="202"/>
      <c r="I1195" s="202"/>
      <c r="J1195" s="202"/>
      <c r="K1195" s="146"/>
      <c r="L1195" s="146"/>
      <c r="M1195" s="146"/>
      <c r="N1195" s="146"/>
      <c r="O1195" s="146"/>
      <c r="P1195" s="292"/>
      <c r="Q1195" s="202"/>
      <c r="R1195" s="290">
        <f>IF($P$5=1,DataSheet!E1194,"")</f>
        <v>0</v>
      </c>
    </row>
    <row r="1196" spans="2:18">
      <c r="B1196" s="202"/>
      <c r="C1196" s="297"/>
      <c r="D1196" s="292"/>
      <c r="E1196" s="202"/>
      <c r="F1196" s="202"/>
      <c r="G1196" s="202"/>
      <c r="H1196" s="202"/>
      <c r="I1196" s="202"/>
      <c r="J1196" s="202"/>
      <c r="K1196" s="146"/>
      <c r="L1196" s="146"/>
      <c r="M1196" s="146"/>
      <c r="N1196" s="146"/>
      <c r="O1196" s="146"/>
      <c r="P1196" s="292"/>
      <c r="Q1196" s="202"/>
      <c r="R1196" s="290">
        <f>IF($P$5=1,DataSheet!E1195,"")</f>
        <v>0</v>
      </c>
    </row>
    <row r="1197" spans="2:18">
      <c r="B1197" s="202"/>
      <c r="C1197" s="297"/>
      <c r="D1197" s="292"/>
      <c r="E1197" s="202"/>
      <c r="F1197" s="202"/>
      <c r="G1197" s="202"/>
      <c r="H1197" s="202"/>
      <c r="I1197" s="202"/>
      <c r="J1197" s="202"/>
      <c r="K1197" s="146"/>
      <c r="L1197" s="146"/>
      <c r="M1197" s="146"/>
      <c r="N1197" s="146"/>
      <c r="O1197" s="146"/>
      <c r="P1197" s="292"/>
      <c r="Q1197" s="202"/>
      <c r="R1197" s="290">
        <f>IF($P$5=1,DataSheet!E1196,"")</f>
        <v>0</v>
      </c>
    </row>
    <row r="1198" spans="2:18">
      <c r="B1198" s="202"/>
      <c r="C1198" s="297"/>
      <c r="D1198" s="292"/>
      <c r="E1198" s="202"/>
      <c r="F1198" s="202"/>
      <c r="G1198" s="202"/>
      <c r="H1198" s="202"/>
      <c r="I1198" s="202"/>
      <c r="J1198" s="202"/>
      <c r="K1198" s="146"/>
      <c r="L1198" s="146"/>
      <c r="M1198" s="146"/>
      <c r="N1198" s="146"/>
      <c r="O1198" s="146"/>
      <c r="P1198" s="292"/>
      <c r="Q1198" s="202"/>
      <c r="R1198" s="290">
        <f>IF($P$5=1,DataSheet!E1197,"")</f>
        <v>0</v>
      </c>
    </row>
    <row r="1199" spans="2:18">
      <c r="B1199" s="202"/>
      <c r="C1199" s="297"/>
      <c r="D1199" s="292"/>
      <c r="E1199" s="202"/>
      <c r="F1199" s="202"/>
      <c r="G1199" s="202"/>
      <c r="H1199" s="202"/>
      <c r="I1199" s="202"/>
      <c r="J1199" s="202"/>
      <c r="K1199" s="146"/>
      <c r="L1199" s="146"/>
      <c r="M1199" s="146"/>
      <c r="N1199" s="146"/>
      <c r="O1199" s="146"/>
      <c r="P1199" s="292"/>
      <c r="Q1199" s="202"/>
      <c r="R1199" s="290">
        <f>IF($P$5=1,DataSheet!E1198,"")</f>
        <v>0</v>
      </c>
    </row>
    <row r="1200" spans="2:18">
      <c r="B1200" s="202"/>
      <c r="C1200" s="297"/>
      <c r="D1200" s="292"/>
      <c r="E1200" s="202"/>
      <c r="F1200" s="202"/>
      <c r="G1200" s="202"/>
      <c r="H1200" s="202"/>
      <c r="I1200" s="202"/>
      <c r="J1200" s="202"/>
      <c r="K1200" s="146"/>
      <c r="L1200" s="146"/>
      <c r="M1200" s="146"/>
      <c r="N1200" s="146"/>
      <c r="O1200" s="146"/>
      <c r="P1200" s="292"/>
      <c r="Q1200" s="202"/>
      <c r="R1200" s="290">
        <f>IF($P$5=1,DataSheet!E1199,"")</f>
        <v>0</v>
      </c>
    </row>
    <row r="1201" spans="2:18">
      <c r="B1201" s="202"/>
      <c r="C1201" s="297"/>
      <c r="D1201" s="292"/>
      <c r="E1201" s="202"/>
      <c r="F1201" s="202"/>
      <c r="G1201" s="202"/>
      <c r="H1201" s="202"/>
      <c r="I1201" s="202"/>
      <c r="J1201" s="202"/>
      <c r="K1201" s="146"/>
      <c r="L1201" s="146"/>
      <c r="M1201" s="146"/>
      <c r="N1201" s="146"/>
      <c r="O1201" s="146"/>
      <c r="P1201" s="292"/>
      <c r="Q1201" s="202"/>
      <c r="R1201" s="290">
        <f>IF($P$5=1,DataSheet!E1200,"")</f>
        <v>0</v>
      </c>
    </row>
    <row r="1202" spans="2:18">
      <c r="B1202" s="202"/>
      <c r="C1202" s="297"/>
      <c r="D1202" s="292"/>
      <c r="E1202" s="202"/>
      <c r="F1202" s="202"/>
      <c r="G1202" s="202"/>
      <c r="H1202" s="202"/>
      <c r="I1202" s="202"/>
      <c r="J1202" s="202"/>
      <c r="K1202" s="146"/>
      <c r="L1202" s="146"/>
      <c r="M1202" s="146"/>
      <c r="N1202" s="146"/>
      <c r="O1202" s="146"/>
      <c r="P1202" s="292"/>
      <c r="Q1202" s="202"/>
      <c r="R1202" s="290">
        <f>IF($P$5=1,DataSheet!E1201,"")</f>
        <v>0</v>
      </c>
    </row>
    <row r="1203" spans="2:18">
      <c r="B1203" s="202"/>
      <c r="C1203" s="297"/>
      <c r="D1203" s="292"/>
      <c r="E1203" s="202"/>
      <c r="F1203" s="202"/>
      <c r="G1203" s="202"/>
      <c r="H1203" s="202"/>
      <c r="I1203" s="202"/>
      <c r="J1203" s="202"/>
      <c r="K1203" s="146"/>
      <c r="L1203" s="146"/>
      <c r="M1203" s="146"/>
      <c r="N1203" s="146"/>
      <c r="O1203" s="146"/>
      <c r="P1203" s="292"/>
      <c r="Q1203" s="202"/>
      <c r="R1203" s="290">
        <f>IF($P$5=1,DataSheet!E1202,"")</f>
        <v>0</v>
      </c>
    </row>
    <row r="1204" spans="2:18">
      <c r="B1204" s="202"/>
      <c r="C1204" s="297"/>
      <c r="D1204" s="292"/>
      <c r="E1204" s="202"/>
      <c r="F1204" s="202"/>
      <c r="G1204" s="202"/>
      <c r="H1204" s="202"/>
      <c r="I1204" s="202"/>
      <c r="J1204" s="202"/>
      <c r="K1204" s="146"/>
      <c r="L1204" s="146"/>
      <c r="M1204" s="146"/>
      <c r="N1204" s="146"/>
      <c r="O1204" s="146"/>
      <c r="P1204" s="292"/>
      <c r="Q1204" s="202"/>
      <c r="R1204" s="290">
        <f>IF($P$5=1,DataSheet!E1203,"")</f>
        <v>0</v>
      </c>
    </row>
    <row r="1205" spans="2:18">
      <c r="B1205" s="202"/>
      <c r="C1205" s="297"/>
      <c r="D1205" s="292"/>
      <c r="E1205" s="202"/>
      <c r="F1205" s="202"/>
      <c r="G1205" s="202"/>
      <c r="H1205" s="202"/>
      <c r="I1205" s="202"/>
      <c r="J1205" s="202"/>
      <c r="K1205" s="146"/>
      <c r="L1205" s="146"/>
      <c r="M1205" s="146"/>
      <c r="N1205" s="146"/>
      <c r="O1205" s="146"/>
      <c r="P1205" s="292"/>
      <c r="Q1205" s="202"/>
      <c r="R1205" s="290">
        <f>IF($P$5=1,DataSheet!E1204,"")</f>
        <v>0</v>
      </c>
    </row>
    <row r="1206" spans="2:18">
      <c r="B1206" s="202"/>
      <c r="C1206" s="297"/>
      <c r="D1206" s="292"/>
      <c r="E1206" s="202"/>
      <c r="F1206" s="202"/>
      <c r="G1206" s="202"/>
      <c r="H1206" s="202"/>
      <c r="I1206" s="202"/>
      <c r="J1206" s="202"/>
      <c r="K1206" s="146"/>
      <c r="L1206" s="146"/>
      <c r="M1206" s="146"/>
      <c r="N1206" s="146"/>
      <c r="O1206" s="146"/>
      <c r="P1206" s="292"/>
      <c r="Q1206" s="202"/>
      <c r="R1206" s="290">
        <f>IF($P$5=1,DataSheet!E1205,"")</f>
        <v>0</v>
      </c>
    </row>
    <row r="1207" spans="2:18">
      <c r="B1207" s="202"/>
      <c r="C1207" s="297"/>
      <c r="D1207" s="292"/>
      <c r="E1207" s="202"/>
      <c r="F1207" s="202"/>
      <c r="G1207" s="202"/>
      <c r="H1207" s="202"/>
      <c r="I1207" s="202"/>
      <c r="J1207" s="202"/>
      <c r="K1207" s="146"/>
      <c r="L1207" s="146"/>
      <c r="M1207" s="146"/>
      <c r="N1207" s="146"/>
      <c r="O1207" s="146"/>
      <c r="P1207" s="292"/>
      <c r="Q1207" s="202"/>
      <c r="R1207" s="290">
        <f>IF($P$5=1,DataSheet!E1206,"")</f>
        <v>0</v>
      </c>
    </row>
    <row r="1208" spans="2:18">
      <c r="B1208" s="202"/>
      <c r="C1208" s="297"/>
      <c r="D1208" s="292"/>
      <c r="E1208" s="202"/>
      <c r="F1208" s="202"/>
      <c r="G1208" s="202"/>
      <c r="H1208" s="202"/>
      <c r="I1208" s="202"/>
      <c r="J1208" s="202"/>
      <c r="K1208" s="146"/>
      <c r="L1208" s="146"/>
      <c r="M1208" s="146"/>
      <c r="N1208" s="146"/>
      <c r="O1208" s="146"/>
      <c r="P1208" s="292"/>
      <c r="Q1208" s="202"/>
      <c r="R1208" s="290">
        <f>IF($P$5=1,DataSheet!E1207,"")</f>
        <v>0</v>
      </c>
    </row>
    <row r="1209" spans="2:18">
      <c r="B1209" s="202"/>
      <c r="C1209" s="297"/>
      <c r="D1209" s="292"/>
      <c r="E1209" s="202"/>
      <c r="F1209" s="202"/>
      <c r="G1209" s="202"/>
      <c r="H1209" s="202"/>
      <c r="I1209" s="202"/>
      <c r="J1209" s="202"/>
      <c r="K1209" s="146"/>
      <c r="L1209" s="146"/>
      <c r="M1209" s="146"/>
      <c r="N1209" s="146"/>
      <c r="O1209" s="146"/>
      <c r="P1209" s="292"/>
      <c r="Q1209" s="202"/>
      <c r="R1209" s="290">
        <f>IF($P$5=1,DataSheet!E1208,"")</f>
        <v>0</v>
      </c>
    </row>
    <row r="1210" spans="2:18">
      <c r="B1210" s="202"/>
      <c r="C1210" s="297"/>
      <c r="D1210" s="292"/>
      <c r="E1210" s="202"/>
      <c r="F1210" s="202"/>
      <c r="G1210" s="202"/>
      <c r="H1210" s="202"/>
      <c r="I1210" s="202"/>
      <c r="J1210" s="202"/>
      <c r="K1210" s="146"/>
      <c r="L1210" s="146"/>
      <c r="M1210" s="146"/>
      <c r="N1210" s="146"/>
      <c r="O1210" s="146"/>
      <c r="P1210" s="292"/>
      <c r="Q1210" s="202"/>
      <c r="R1210" s="290">
        <f>IF($P$5=1,DataSheet!E1209,"")</f>
        <v>0</v>
      </c>
    </row>
    <row r="1211" spans="2:18">
      <c r="B1211" s="202"/>
      <c r="C1211" s="297"/>
      <c r="D1211" s="292"/>
      <c r="E1211" s="202"/>
      <c r="F1211" s="202"/>
      <c r="G1211" s="202"/>
      <c r="H1211" s="202"/>
      <c r="I1211" s="202"/>
      <c r="J1211" s="202"/>
      <c r="K1211" s="146"/>
      <c r="L1211" s="146"/>
      <c r="M1211" s="146"/>
      <c r="N1211" s="146"/>
      <c r="O1211" s="146"/>
      <c r="P1211" s="292"/>
      <c r="Q1211" s="202"/>
      <c r="R1211" s="290">
        <f>IF($P$5=1,DataSheet!E1210,"")</f>
        <v>0</v>
      </c>
    </row>
    <row r="1212" spans="2:18">
      <c r="B1212" s="202"/>
      <c r="C1212" s="297"/>
      <c r="D1212" s="292"/>
      <c r="E1212" s="202"/>
      <c r="F1212" s="202"/>
      <c r="G1212" s="202"/>
      <c r="H1212" s="202"/>
      <c r="I1212" s="202"/>
      <c r="J1212" s="202"/>
      <c r="K1212" s="146"/>
      <c r="L1212" s="146"/>
      <c r="M1212" s="146"/>
      <c r="N1212" s="146"/>
      <c r="O1212" s="146"/>
      <c r="P1212" s="292"/>
      <c r="Q1212" s="202"/>
      <c r="R1212" s="290">
        <f>IF($P$5=1,DataSheet!E1211,"")</f>
        <v>0</v>
      </c>
    </row>
    <row r="1213" spans="2:18">
      <c r="B1213" s="202"/>
      <c r="C1213" s="297"/>
      <c r="D1213" s="292"/>
      <c r="E1213" s="202"/>
      <c r="F1213" s="202"/>
      <c r="G1213" s="202"/>
      <c r="H1213" s="202"/>
      <c r="I1213" s="202"/>
      <c r="J1213" s="202"/>
      <c r="K1213" s="146"/>
      <c r="L1213" s="146"/>
      <c r="M1213" s="146"/>
      <c r="N1213" s="146"/>
      <c r="O1213" s="146"/>
      <c r="P1213" s="292"/>
      <c r="Q1213" s="202"/>
      <c r="R1213" s="290">
        <f>IF($P$5=1,DataSheet!E1212,"")</f>
        <v>0</v>
      </c>
    </row>
    <row r="1214" spans="2:18">
      <c r="B1214" s="202"/>
      <c r="C1214" s="297"/>
      <c r="D1214" s="292"/>
      <c r="E1214" s="202"/>
      <c r="F1214" s="202"/>
      <c r="G1214" s="202"/>
      <c r="H1214" s="202"/>
      <c r="I1214" s="202"/>
      <c r="J1214" s="202"/>
      <c r="K1214" s="146"/>
      <c r="L1214" s="146"/>
      <c r="M1214" s="146"/>
      <c r="N1214" s="146"/>
      <c r="O1214" s="146"/>
      <c r="P1214" s="292"/>
      <c r="Q1214" s="202"/>
      <c r="R1214" s="290">
        <f>IF($P$5=1,DataSheet!E1213,"")</f>
        <v>0</v>
      </c>
    </row>
    <row r="1215" spans="2:18">
      <c r="B1215" s="202"/>
      <c r="C1215" s="297"/>
      <c r="D1215" s="292"/>
      <c r="E1215" s="202"/>
      <c r="F1215" s="202"/>
      <c r="G1215" s="202"/>
      <c r="H1215" s="202"/>
      <c r="I1215" s="202"/>
      <c r="J1215" s="202"/>
      <c r="K1215" s="146"/>
      <c r="L1215" s="146"/>
      <c r="M1215" s="146"/>
      <c r="N1215" s="146"/>
      <c r="O1215" s="146"/>
      <c r="P1215" s="292"/>
      <c r="Q1215" s="202"/>
      <c r="R1215" s="290">
        <f>IF($P$5=1,DataSheet!E1214,"")</f>
        <v>0</v>
      </c>
    </row>
    <row r="1216" spans="2:18">
      <c r="B1216" s="202"/>
      <c r="C1216" s="297"/>
      <c r="D1216" s="292"/>
      <c r="E1216" s="202"/>
      <c r="F1216" s="202"/>
      <c r="G1216" s="202"/>
      <c r="H1216" s="202"/>
      <c r="I1216" s="202"/>
      <c r="J1216" s="202"/>
      <c r="K1216" s="146"/>
      <c r="L1216" s="146"/>
      <c r="M1216" s="146"/>
      <c r="N1216" s="146"/>
      <c r="O1216" s="146"/>
      <c r="P1216" s="292"/>
      <c r="Q1216" s="202"/>
      <c r="R1216" s="290">
        <f>IF($P$5=1,DataSheet!E1215,"")</f>
        <v>0</v>
      </c>
    </row>
    <row r="1217" spans="2:18">
      <c r="B1217" s="202"/>
      <c r="C1217" s="297"/>
      <c r="D1217" s="292"/>
      <c r="E1217" s="202"/>
      <c r="F1217" s="202"/>
      <c r="G1217" s="202"/>
      <c r="H1217" s="202"/>
      <c r="I1217" s="202"/>
      <c r="J1217" s="202"/>
      <c r="K1217" s="146"/>
      <c r="L1217" s="146"/>
      <c r="M1217" s="146"/>
      <c r="N1217" s="146"/>
      <c r="O1217" s="146"/>
      <c r="P1217" s="292"/>
      <c r="Q1217" s="202"/>
      <c r="R1217" s="290">
        <f>IF($P$5=1,DataSheet!E1216,"")</f>
        <v>0</v>
      </c>
    </row>
    <row r="1218" spans="2:18">
      <c r="B1218" s="202"/>
      <c r="C1218" s="297"/>
      <c r="D1218" s="292"/>
      <c r="E1218" s="202"/>
      <c r="F1218" s="202"/>
      <c r="G1218" s="202"/>
      <c r="H1218" s="202"/>
      <c r="I1218" s="202"/>
      <c r="J1218" s="202"/>
      <c r="K1218" s="146"/>
      <c r="L1218" s="146"/>
      <c r="M1218" s="146"/>
      <c r="N1218" s="146"/>
      <c r="O1218" s="146"/>
      <c r="P1218" s="292"/>
      <c r="Q1218" s="202"/>
      <c r="R1218" s="290">
        <f>IF($P$5=1,DataSheet!E1217,"")</f>
        <v>0</v>
      </c>
    </row>
    <row r="1219" spans="2:18">
      <c r="B1219" s="202"/>
      <c r="C1219" s="297"/>
      <c r="D1219" s="292"/>
      <c r="E1219" s="202"/>
      <c r="F1219" s="202"/>
      <c r="G1219" s="202"/>
      <c r="H1219" s="202"/>
      <c r="I1219" s="202"/>
      <c r="J1219" s="202"/>
      <c r="K1219" s="146"/>
      <c r="L1219" s="146"/>
      <c r="M1219" s="146"/>
      <c r="N1219" s="146"/>
      <c r="O1219" s="146"/>
      <c r="P1219" s="292"/>
      <c r="Q1219" s="202"/>
      <c r="R1219" s="290">
        <f>IF($P$5=1,DataSheet!E1218,"")</f>
        <v>0</v>
      </c>
    </row>
    <row r="1220" spans="2:18">
      <c r="B1220" s="202"/>
      <c r="C1220" s="297"/>
      <c r="D1220" s="292"/>
      <c r="E1220" s="202"/>
      <c r="F1220" s="202"/>
      <c r="G1220" s="202"/>
      <c r="H1220" s="202"/>
      <c r="I1220" s="202"/>
      <c r="J1220" s="202"/>
      <c r="K1220" s="146"/>
      <c r="L1220" s="146"/>
      <c r="M1220" s="146"/>
      <c r="N1220" s="146"/>
      <c r="O1220" s="146"/>
      <c r="P1220" s="292"/>
      <c r="Q1220" s="202"/>
      <c r="R1220" s="290">
        <f>IF($P$5=1,DataSheet!E1219,"")</f>
        <v>0</v>
      </c>
    </row>
    <row r="1221" spans="2:18">
      <c r="B1221" s="202"/>
      <c r="C1221" s="297"/>
      <c r="D1221" s="292"/>
      <c r="E1221" s="202"/>
      <c r="F1221" s="202"/>
      <c r="G1221" s="202"/>
      <c r="H1221" s="202"/>
      <c r="I1221" s="202"/>
      <c r="J1221" s="202"/>
      <c r="K1221" s="146"/>
      <c r="L1221" s="146"/>
      <c r="M1221" s="146"/>
      <c r="N1221" s="146"/>
      <c r="O1221" s="146"/>
      <c r="P1221" s="292"/>
      <c r="Q1221" s="202"/>
      <c r="R1221" s="290">
        <f>IF($P$5=1,DataSheet!E1220,"")</f>
        <v>0</v>
      </c>
    </row>
    <row r="1222" spans="2:18">
      <c r="B1222" s="202"/>
      <c r="C1222" s="297"/>
      <c r="D1222" s="292"/>
      <c r="E1222" s="202"/>
      <c r="F1222" s="202"/>
      <c r="G1222" s="202"/>
      <c r="H1222" s="202"/>
      <c r="I1222" s="202"/>
      <c r="J1222" s="202"/>
      <c r="K1222" s="146"/>
      <c r="L1222" s="146"/>
      <c r="M1222" s="146"/>
      <c r="N1222" s="146"/>
      <c r="O1222" s="146"/>
      <c r="P1222" s="292"/>
      <c r="Q1222" s="202"/>
      <c r="R1222" s="290">
        <f>IF($P$5=1,DataSheet!E1221,"")</f>
        <v>0</v>
      </c>
    </row>
    <row r="1223" spans="2:18">
      <c r="B1223" s="202"/>
      <c r="C1223" s="297"/>
      <c r="D1223" s="292"/>
      <c r="E1223" s="202"/>
      <c r="F1223" s="202"/>
      <c r="G1223" s="202"/>
      <c r="H1223" s="202"/>
      <c r="I1223" s="202"/>
      <c r="J1223" s="202"/>
      <c r="K1223" s="146"/>
      <c r="L1223" s="146"/>
      <c r="M1223" s="146"/>
      <c r="N1223" s="146"/>
      <c r="O1223" s="146"/>
      <c r="P1223" s="292"/>
      <c r="Q1223" s="202"/>
      <c r="R1223" s="290">
        <f>IF($P$5=1,DataSheet!E1222,"")</f>
        <v>0</v>
      </c>
    </row>
    <row r="1224" spans="2:18">
      <c r="B1224" s="202"/>
      <c r="C1224" s="297"/>
      <c r="D1224" s="292"/>
      <c r="E1224" s="202"/>
      <c r="F1224" s="202"/>
      <c r="G1224" s="202"/>
      <c r="H1224" s="202"/>
      <c r="I1224" s="202"/>
      <c r="J1224" s="202"/>
      <c r="K1224" s="146"/>
      <c r="L1224" s="146"/>
      <c r="M1224" s="146"/>
      <c r="N1224" s="146"/>
      <c r="O1224" s="146"/>
      <c r="P1224" s="292"/>
      <c r="Q1224" s="202"/>
      <c r="R1224" s="290">
        <f>IF($P$5=1,DataSheet!E1223,"")</f>
        <v>0</v>
      </c>
    </row>
    <row r="1225" spans="2:18">
      <c r="B1225" s="202"/>
      <c r="C1225" s="297"/>
      <c r="D1225" s="292"/>
      <c r="E1225" s="202"/>
      <c r="F1225" s="202"/>
      <c r="G1225" s="202"/>
      <c r="H1225" s="202"/>
      <c r="I1225" s="202"/>
      <c r="J1225" s="202"/>
      <c r="K1225" s="146"/>
      <c r="L1225" s="146"/>
      <c r="M1225" s="146"/>
      <c r="N1225" s="146"/>
      <c r="O1225" s="146"/>
      <c r="P1225" s="292"/>
      <c r="Q1225" s="202"/>
      <c r="R1225" s="290">
        <f>IF($P$5=1,DataSheet!E1224,"")</f>
        <v>0</v>
      </c>
    </row>
    <row r="1226" spans="2:18">
      <c r="B1226" s="202"/>
      <c r="C1226" s="297"/>
      <c r="D1226" s="292"/>
      <c r="E1226" s="202"/>
      <c r="F1226" s="202"/>
      <c r="G1226" s="202"/>
      <c r="H1226" s="202"/>
      <c r="I1226" s="202"/>
      <c r="J1226" s="202"/>
      <c r="K1226" s="146"/>
      <c r="L1226" s="146"/>
      <c r="M1226" s="146"/>
      <c r="N1226" s="146"/>
      <c r="O1226" s="146"/>
      <c r="P1226" s="292"/>
      <c r="Q1226" s="202"/>
      <c r="R1226" s="290">
        <f>IF($P$5=1,DataSheet!E1225,"")</f>
        <v>0</v>
      </c>
    </row>
    <row r="1227" spans="2:18">
      <c r="B1227" s="202"/>
      <c r="C1227" s="297"/>
      <c r="D1227" s="292"/>
      <c r="E1227" s="202"/>
      <c r="F1227" s="202"/>
      <c r="G1227" s="202"/>
      <c r="H1227" s="202"/>
      <c r="I1227" s="202"/>
      <c r="J1227" s="202"/>
      <c r="K1227" s="146"/>
      <c r="L1227" s="146"/>
      <c r="M1227" s="146"/>
      <c r="N1227" s="146"/>
      <c r="O1227" s="146"/>
      <c r="P1227" s="292"/>
      <c r="Q1227" s="202"/>
      <c r="R1227" s="290">
        <f>IF($P$5=1,DataSheet!E1226,"")</f>
        <v>0</v>
      </c>
    </row>
    <row r="1228" spans="2:18">
      <c r="B1228" s="202"/>
      <c r="C1228" s="297"/>
      <c r="D1228" s="292"/>
      <c r="E1228" s="202"/>
      <c r="F1228" s="202"/>
      <c r="G1228" s="202"/>
      <c r="H1228" s="202"/>
      <c r="I1228" s="202"/>
      <c r="J1228" s="202"/>
      <c r="K1228" s="146"/>
      <c r="L1228" s="146"/>
      <c r="M1228" s="146"/>
      <c r="N1228" s="146"/>
      <c r="O1228" s="146"/>
      <c r="P1228" s="292"/>
      <c r="Q1228" s="202"/>
      <c r="R1228" s="290">
        <f>IF($P$5=1,DataSheet!E1227,"")</f>
        <v>0</v>
      </c>
    </row>
    <row r="1229" spans="2:18">
      <c r="B1229" s="202"/>
      <c r="C1229" s="297"/>
      <c r="D1229" s="292"/>
      <c r="E1229" s="202"/>
      <c r="F1229" s="202"/>
      <c r="G1229" s="202"/>
      <c r="H1229" s="202"/>
      <c r="I1229" s="202"/>
      <c r="J1229" s="202"/>
      <c r="K1229" s="146"/>
      <c r="L1229" s="146"/>
      <c r="M1229" s="146"/>
      <c r="N1229" s="146"/>
      <c r="O1229" s="146"/>
      <c r="P1229" s="292"/>
      <c r="Q1229" s="202"/>
      <c r="R1229" s="290">
        <f>IF($P$5=1,DataSheet!E1228,"")</f>
        <v>0</v>
      </c>
    </row>
    <row r="1230" spans="2:18">
      <c r="B1230" s="202"/>
      <c r="C1230" s="297"/>
      <c r="D1230" s="292"/>
      <c r="E1230" s="202"/>
      <c r="F1230" s="202"/>
      <c r="G1230" s="202"/>
      <c r="H1230" s="202"/>
      <c r="I1230" s="202"/>
      <c r="J1230" s="202"/>
      <c r="K1230" s="146"/>
      <c r="L1230" s="146"/>
      <c r="M1230" s="146"/>
      <c r="N1230" s="146"/>
      <c r="O1230" s="146"/>
      <c r="P1230" s="292"/>
      <c r="Q1230" s="202"/>
      <c r="R1230" s="290">
        <f>IF($P$5=1,DataSheet!E1229,"")</f>
        <v>0</v>
      </c>
    </row>
    <row r="1231" spans="2:18">
      <c r="B1231" s="202"/>
      <c r="C1231" s="297"/>
      <c r="D1231" s="292"/>
      <c r="E1231" s="202"/>
      <c r="F1231" s="202"/>
      <c r="G1231" s="202"/>
      <c r="H1231" s="202"/>
      <c r="I1231" s="202"/>
      <c r="J1231" s="202"/>
      <c r="K1231" s="146"/>
      <c r="L1231" s="146"/>
      <c r="M1231" s="146"/>
      <c r="N1231" s="146"/>
      <c r="O1231" s="146"/>
      <c r="P1231" s="292"/>
      <c r="Q1231" s="202"/>
      <c r="R1231" s="290">
        <f>IF($P$5=1,DataSheet!E1230,"")</f>
        <v>0</v>
      </c>
    </row>
    <row r="1232" spans="2:18">
      <c r="B1232" s="202"/>
      <c r="C1232" s="297"/>
      <c r="D1232" s="292"/>
      <c r="E1232" s="202"/>
      <c r="F1232" s="202"/>
      <c r="G1232" s="202"/>
      <c r="H1232" s="202"/>
      <c r="I1232" s="202"/>
      <c r="J1232" s="202"/>
      <c r="K1232" s="146"/>
      <c r="L1232" s="146"/>
      <c r="M1232" s="146"/>
      <c r="N1232" s="146"/>
      <c r="O1232" s="146"/>
      <c r="P1232" s="292"/>
      <c r="Q1232" s="202"/>
      <c r="R1232" s="290">
        <f>IF($P$5=1,DataSheet!E1231,"")</f>
        <v>0</v>
      </c>
    </row>
    <row r="1233" spans="2:18">
      <c r="B1233" s="202"/>
      <c r="C1233" s="297"/>
      <c r="D1233" s="292"/>
      <c r="E1233" s="202"/>
      <c r="F1233" s="202"/>
      <c r="G1233" s="202"/>
      <c r="H1233" s="202"/>
      <c r="I1233" s="202"/>
      <c r="J1233" s="202"/>
      <c r="K1233" s="146"/>
      <c r="L1233" s="146"/>
      <c r="M1233" s="146"/>
      <c r="N1233" s="146"/>
      <c r="O1233" s="146"/>
      <c r="P1233" s="292"/>
      <c r="Q1233" s="202"/>
      <c r="R1233" s="290">
        <f>IF($P$5=1,DataSheet!E1232,"")</f>
        <v>0</v>
      </c>
    </row>
    <row r="1234" spans="2:18">
      <c r="B1234" s="202"/>
      <c r="C1234" s="297"/>
      <c r="D1234" s="292"/>
      <c r="E1234" s="202"/>
      <c r="F1234" s="202"/>
      <c r="G1234" s="202"/>
      <c r="H1234" s="202"/>
      <c r="I1234" s="202"/>
      <c r="J1234" s="202"/>
      <c r="K1234" s="146"/>
      <c r="L1234" s="146"/>
      <c r="M1234" s="146"/>
      <c r="N1234" s="146"/>
      <c r="O1234" s="146"/>
      <c r="P1234" s="292"/>
      <c r="Q1234" s="202"/>
      <c r="R1234" s="290">
        <f>IF($P$5=1,DataSheet!E1233,"")</f>
        <v>0</v>
      </c>
    </row>
    <row r="1235" spans="2:18">
      <c r="B1235" s="202"/>
      <c r="C1235" s="297"/>
      <c r="D1235" s="292"/>
      <c r="E1235" s="202"/>
      <c r="F1235" s="202"/>
      <c r="G1235" s="202"/>
      <c r="H1235" s="202"/>
      <c r="I1235" s="202"/>
      <c r="J1235" s="202"/>
      <c r="K1235" s="146"/>
      <c r="L1235" s="146"/>
      <c r="M1235" s="146"/>
      <c r="N1235" s="146"/>
      <c r="O1235" s="146"/>
      <c r="P1235" s="292"/>
      <c r="Q1235" s="202"/>
      <c r="R1235" s="290">
        <f>IF($P$5=1,DataSheet!E1234,"")</f>
        <v>0</v>
      </c>
    </row>
    <row r="1236" spans="2:18">
      <c r="B1236" s="202"/>
      <c r="C1236" s="297"/>
      <c r="D1236" s="292"/>
      <c r="E1236" s="202"/>
      <c r="F1236" s="202"/>
      <c r="G1236" s="202"/>
      <c r="H1236" s="202"/>
      <c r="I1236" s="202"/>
      <c r="J1236" s="202"/>
      <c r="K1236" s="146"/>
      <c r="L1236" s="146"/>
      <c r="M1236" s="146"/>
      <c r="N1236" s="146"/>
      <c r="O1236" s="146"/>
      <c r="P1236" s="292"/>
      <c r="Q1236" s="202"/>
      <c r="R1236" s="290">
        <f>IF($P$5=1,DataSheet!E1235,"")</f>
        <v>0</v>
      </c>
    </row>
    <row r="1237" spans="2:18">
      <c r="B1237" s="202"/>
      <c r="C1237" s="297"/>
      <c r="D1237" s="292"/>
      <c r="E1237" s="202"/>
      <c r="F1237" s="202"/>
      <c r="G1237" s="202"/>
      <c r="H1237" s="202"/>
      <c r="I1237" s="202"/>
      <c r="J1237" s="202"/>
      <c r="K1237" s="146"/>
      <c r="L1237" s="146"/>
      <c r="M1237" s="146"/>
      <c r="N1237" s="146"/>
      <c r="O1237" s="146"/>
      <c r="P1237" s="292"/>
      <c r="Q1237" s="202"/>
      <c r="R1237" s="290">
        <f>IF($P$5=1,DataSheet!E1236,"")</f>
        <v>0</v>
      </c>
    </row>
    <row r="1238" spans="2:18">
      <c r="B1238" s="202"/>
      <c r="C1238" s="297"/>
      <c r="D1238" s="292"/>
      <c r="E1238" s="202"/>
      <c r="F1238" s="202"/>
      <c r="G1238" s="202"/>
      <c r="H1238" s="202"/>
      <c r="I1238" s="202"/>
      <c r="J1238" s="202"/>
      <c r="K1238" s="146"/>
      <c r="L1238" s="146"/>
      <c r="M1238" s="146"/>
      <c r="N1238" s="146"/>
      <c r="O1238" s="146"/>
      <c r="P1238" s="292"/>
      <c r="Q1238" s="202"/>
      <c r="R1238" s="290">
        <f>IF($P$5=1,DataSheet!E1237,"")</f>
        <v>0</v>
      </c>
    </row>
    <row r="1239" spans="2:18">
      <c r="B1239" s="202"/>
      <c r="C1239" s="297"/>
      <c r="D1239" s="292"/>
      <c r="E1239" s="202"/>
      <c r="F1239" s="202"/>
      <c r="G1239" s="202"/>
      <c r="H1239" s="202"/>
      <c r="I1239" s="202"/>
      <c r="J1239" s="202"/>
      <c r="K1239" s="146"/>
      <c r="L1239" s="146"/>
      <c r="M1239" s="146"/>
      <c r="N1239" s="146"/>
      <c r="O1239" s="146"/>
      <c r="P1239" s="292"/>
      <c r="Q1239" s="202"/>
      <c r="R1239" s="290">
        <f>IF($P$5=1,DataSheet!E1238,"")</f>
        <v>0</v>
      </c>
    </row>
    <row r="1240" spans="2:18">
      <c r="B1240" s="202"/>
      <c r="C1240" s="297"/>
      <c r="D1240" s="292"/>
      <c r="E1240" s="202"/>
      <c r="F1240" s="202"/>
      <c r="G1240" s="202"/>
      <c r="H1240" s="202"/>
      <c r="I1240" s="202"/>
      <c r="J1240" s="202"/>
      <c r="K1240" s="146"/>
      <c r="L1240" s="146"/>
      <c r="M1240" s="146"/>
      <c r="N1240" s="146"/>
      <c r="O1240" s="146"/>
      <c r="P1240" s="292"/>
      <c r="Q1240" s="202"/>
      <c r="R1240" s="290">
        <f>IF($P$5=1,DataSheet!E1239,"")</f>
        <v>0</v>
      </c>
    </row>
    <row r="1241" spans="2:18">
      <c r="B1241" s="202"/>
      <c r="C1241" s="297"/>
      <c r="D1241" s="292"/>
      <c r="E1241" s="202"/>
      <c r="F1241" s="202"/>
      <c r="G1241" s="202"/>
      <c r="H1241" s="202"/>
      <c r="I1241" s="202"/>
      <c r="J1241" s="202"/>
      <c r="K1241" s="146"/>
      <c r="L1241" s="146"/>
      <c r="M1241" s="146"/>
      <c r="N1241" s="146"/>
      <c r="O1241" s="146"/>
      <c r="P1241" s="292"/>
      <c r="Q1241" s="202"/>
      <c r="R1241" s="290">
        <f>IF($P$5=1,DataSheet!E1240,"")</f>
        <v>0</v>
      </c>
    </row>
    <row r="1242" spans="2:18">
      <c r="B1242" s="202"/>
      <c r="C1242" s="297"/>
      <c r="D1242" s="292"/>
      <c r="E1242" s="202"/>
      <c r="F1242" s="202"/>
      <c r="G1242" s="202"/>
      <c r="H1242" s="202"/>
      <c r="I1242" s="202"/>
      <c r="J1242" s="202"/>
      <c r="K1242" s="146"/>
      <c r="L1242" s="146"/>
      <c r="M1242" s="146"/>
      <c r="N1242" s="146"/>
      <c r="O1242" s="146"/>
      <c r="P1242" s="292"/>
      <c r="Q1242" s="202"/>
      <c r="R1242" s="290">
        <f>IF($P$5=1,DataSheet!E1241,"")</f>
        <v>0</v>
      </c>
    </row>
    <row r="1243" spans="2:18">
      <c r="B1243" s="202"/>
      <c r="C1243" s="297"/>
      <c r="D1243" s="292"/>
      <c r="E1243" s="202"/>
      <c r="F1243" s="202"/>
      <c r="G1243" s="202"/>
      <c r="H1243" s="202"/>
      <c r="I1243" s="202"/>
      <c r="J1243" s="202"/>
      <c r="K1243" s="146"/>
      <c r="L1243" s="146"/>
      <c r="M1243" s="146"/>
      <c r="N1243" s="146"/>
      <c r="O1243" s="146"/>
      <c r="P1243" s="292"/>
      <c r="Q1243" s="202"/>
      <c r="R1243" s="290">
        <f>IF($P$5=1,DataSheet!E1242,"")</f>
        <v>0</v>
      </c>
    </row>
    <row r="1244" spans="2:18">
      <c r="B1244" s="202"/>
      <c r="C1244" s="297"/>
      <c r="D1244" s="292"/>
      <c r="E1244" s="202"/>
      <c r="F1244" s="202"/>
      <c r="G1244" s="202"/>
      <c r="H1244" s="202"/>
      <c r="I1244" s="202"/>
      <c r="J1244" s="202"/>
      <c r="K1244" s="146"/>
      <c r="L1244" s="146"/>
      <c r="M1244" s="146"/>
      <c r="N1244" s="146"/>
      <c r="O1244" s="146"/>
      <c r="P1244" s="292"/>
      <c r="Q1244" s="202"/>
      <c r="R1244" s="290">
        <f>IF($P$5=1,DataSheet!E1243,"")</f>
        <v>0</v>
      </c>
    </row>
    <row r="1245" spans="2:18">
      <c r="B1245" s="202"/>
      <c r="C1245" s="297"/>
      <c r="D1245" s="292"/>
      <c r="E1245" s="202"/>
      <c r="F1245" s="202"/>
      <c r="G1245" s="202"/>
      <c r="H1245" s="202"/>
      <c r="I1245" s="202"/>
      <c r="J1245" s="202"/>
      <c r="K1245" s="146"/>
      <c r="L1245" s="146"/>
      <c r="M1245" s="146"/>
      <c r="N1245" s="146"/>
      <c r="O1245" s="146"/>
      <c r="P1245" s="292"/>
      <c r="Q1245" s="202"/>
      <c r="R1245" s="290">
        <f>IF($P$5=1,DataSheet!E1244,"")</f>
        <v>0</v>
      </c>
    </row>
    <row r="1246" spans="2:18">
      <c r="B1246" s="202"/>
      <c r="C1246" s="297"/>
      <c r="D1246" s="292"/>
      <c r="E1246" s="202"/>
      <c r="F1246" s="202"/>
      <c r="G1246" s="202"/>
      <c r="H1246" s="202"/>
      <c r="I1246" s="202"/>
      <c r="J1246" s="202"/>
      <c r="K1246" s="146"/>
      <c r="L1246" s="146"/>
      <c r="M1246" s="146"/>
      <c r="N1246" s="146"/>
      <c r="O1246" s="146"/>
      <c r="P1246" s="292"/>
      <c r="Q1246" s="202"/>
      <c r="R1246" s="290">
        <f>IF($P$5=1,DataSheet!E1245,"")</f>
        <v>0</v>
      </c>
    </row>
    <row r="1247" spans="2:18">
      <c r="B1247" s="202"/>
      <c r="C1247" s="297"/>
      <c r="D1247" s="292"/>
      <c r="E1247" s="202"/>
      <c r="F1247" s="202"/>
      <c r="G1247" s="202"/>
      <c r="H1247" s="202"/>
      <c r="I1247" s="202"/>
      <c r="J1247" s="202"/>
      <c r="K1247" s="146"/>
      <c r="L1247" s="146"/>
      <c r="M1247" s="146"/>
      <c r="N1247" s="146"/>
      <c r="O1247" s="146"/>
      <c r="P1247" s="292"/>
      <c r="Q1247" s="202"/>
      <c r="R1247" s="290">
        <f>IF($P$5=1,DataSheet!E1246,"")</f>
        <v>0</v>
      </c>
    </row>
    <row r="1248" spans="2:18">
      <c r="B1248" s="202"/>
      <c r="C1248" s="297"/>
      <c r="D1248" s="292"/>
      <c r="E1248" s="202"/>
      <c r="F1248" s="202"/>
      <c r="G1248" s="202"/>
      <c r="H1248" s="202"/>
      <c r="I1248" s="202"/>
      <c r="J1248" s="202"/>
      <c r="K1248" s="146"/>
      <c r="L1248" s="146"/>
      <c r="M1248" s="146"/>
      <c r="N1248" s="146"/>
      <c r="O1248" s="146"/>
      <c r="P1248" s="292"/>
      <c r="Q1248" s="202"/>
      <c r="R1248" s="290">
        <f>IF($P$5=1,DataSheet!E1247,"")</f>
        <v>0</v>
      </c>
    </row>
    <row r="1249" spans="2:18">
      <c r="B1249" s="202"/>
      <c r="C1249" s="297"/>
      <c r="D1249" s="292"/>
      <c r="E1249" s="202"/>
      <c r="F1249" s="202"/>
      <c r="G1249" s="202"/>
      <c r="H1249" s="202"/>
      <c r="I1249" s="202"/>
      <c r="J1249" s="202"/>
      <c r="K1249" s="146"/>
      <c r="L1249" s="146"/>
      <c r="M1249" s="146"/>
      <c r="N1249" s="146"/>
      <c r="O1249" s="146"/>
      <c r="P1249" s="292"/>
      <c r="Q1249" s="202"/>
      <c r="R1249" s="290">
        <f>IF($P$5=1,DataSheet!E1248,"")</f>
        <v>0</v>
      </c>
    </row>
    <row r="1250" spans="2:18">
      <c r="B1250" s="202"/>
      <c r="C1250" s="297"/>
      <c r="D1250" s="292"/>
      <c r="E1250" s="202"/>
      <c r="F1250" s="202"/>
      <c r="G1250" s="202"/>
      <c r="H1250" s="202"/>
      <c r="I1250" s="202"/>
      <c r="J1250" s="202"/>
      <c r="K1250" s="146"/>
      <c r="L1250" s="146"/>
      <c r="M1250" s="146"/>
      <c r="N1250" s="146"/>
      <c r="O1250" s="146"/>
      <c r="P1250" s="292"/>
      <c r="Q1250" s="202"/>
      <c r="R1250" s="290">
        <f>IF($P$5=1,DataSheet!E1249,"")</f>
        <v>0</v>
      </c>
    </row>
    <row r="1251" spans="2:18">
      <c r="B1251" s="202"/>
      <c r="C1251" s="297"/>
      <c r="D1251" s="292"/>
      <c r="E1251" s="202"/>
      <c r="F1251" s="202"/>
      <c r="G1251" s="202"/>
      <c r="H1251" s="202"/>
      <c r="I1251" s="202"/>
      <c r="J1251" s="202"/>
      <c r="K1251" s="146"/>
      <c r="L1251" s="146"/>
      <c r="M1251" s="146"/>
      <c r="N1251" s="146"/>
      <c r="O1251" s="146"/>
      <c r="P1251" s="292"/>
      <c r="Q1251" s="202"/>
      <c r="R1251" s="290">
        <f>IF($P$5=1,DataSheet!E1250,"")</f>
        <v>0</v>
      </c>
    </row>
    <row r="1252" spans="2:18">
      <c r="B1252" s="202"/>
      <c r="C1252" s="297"/>
      <c r="D1252" s="292"/>
      <c r="E1252" s="202"/>
      <c r="F1252" s="202"/>
      <c r="G1252" s="202"/>
      <c r="H1252" s="202"/>
      <c r="I1252" s="202"/>
      <c r="J1252" s="202"/>
      <c r="K1252" s="146"/>
      <c r="L1252" s="146"/>
      <c r="M1252" s="146"/>
      <c r="N1252" s="146"/>
      <c r="O1252" s="146"/>
      <c r="P1252" s="292"/>
      <c r="Q1252" s="202"/>
      <c r="R1252" s="290">
        <f>IF($P$5=1,DataSheet!E1251,"")</f>
        <v>0</v>
      </c>
    </row>
    <row r="1253" spans="2:18">
      <c r="B1253" s="202"/>
      <c r="C1253" s="297"/>
      <c r="D1253" s="292"/>
      <c r="E1253" s="202"/>
      <c r="F1253" s="202"/>
      <c r="G1253" s="202"/>
      <c r="H1253" s="202"/>
      <c r="I1253" s="202"/>
      <c r="J1253" s="202"/>
      <c r="K1253" s="146"/>
      <c r="L1253" s="146"/>
      <c r="M1253" s="146"/>
      <c r="N1253" s="146"/>
      <c r="O1253" s="146"/>
      <c r="P1253" s="292"/>
      <c r="Q1253" s="202"/>
      <c r="R1253" s="290">
        <f>IF($P$5=1,DataSheet!E1252,"")</f>
        <v>0</v>
      </c>
    </row>
    <row r="1254" spans="2:18">
      <c r="B1254" s="202"/>
      <c r="C1254" s="297"/>
      <c r="D1254" s="292"/>
      <c r="E1254" s="202"/>
      <c r="F1254" s="202"/>
      <c r="G1254" s="202"/>
      <c r="H1254" s="202"/>
      <c r="I1254" s="202"/>
      <c r="J1254" s="202"/>
      <c r="K1254" s="146"/>
      <c r="L1254" s="146"/>
      <c r="M1254" s="146"/>
      <c r="N1254" s="146"/>
      <c r="O1254" s="146"/>
      <c r="P1254" s="292"/>
      <c r="Q1254" s="202"/>
      <c r="R1254" s="290">
        <f>IF($P$5=1,DataSheet!E1253,"")</f>
        <v>0</v>
      </c>
    </row>
    <row r="1255" spans="2:18">
      <c r="B1255" s="202"/>
      <c r="C1255" s="297"/>
      <c r="D1255" s="292"/>
      <c r="E1255" s="202"/>
      <c r="F1255" s="202"/>
      <c r="G1255" s="202"/>
      <c r="H1255" s="202"/>
      <c r="I1255" s="202"/>
      <c r="J1255" s="202"/>
      <c r="K1255" s="146"/>
      <c r="L1255" s="146"/>
      <c r="M1255" s="146"/>
      <c r="N1255" s="146"/>
      <c r="O1255" s="146"/>
      <c r="P1255" s="292"/>
      <c r="Q1255" s="202"/>
      <c r="R1255" s="290">
        <f>IF($P$5=1,DataSheet!E1254,"")</f>
        <v>0</v>
      </c>
    </row>
    <row r="1256" spans="2:18">
      <c r="B1256" s="202"/>
      <c r="C1256" s="297"/>
      <c r="D1256" s="292"/>
      <c r="E1256" s="202"/>
      <c r="F1256" s="202"/>
      <c r="G1256" s="202"/>
      <c r="H1256" s="202"/>
      <c r="I1256" s="202"/>
      <c r="J1256" s="202"/>
      <c r="K1256" s="146"/>
      <c r="L1256" s="146"/>
      <c r="M1256" s="146"/>
      <c r="N1256" s="146"/>
      <c r="O1256" s="146"/>
      <c r="P1256" s="292"/>
      <c r="Q1256" s="202"/>
      <c r="R1256" s="290">
        <f>IF($P$5=1,DataSheet!E1255,"")</f>
        <v>0</v>
      </c>
    </row>
    <row r="1257" spans="2:18">
      <c r="B1257" s="202"/>
      <c r="C1257" s="297"/>
      <c r="D1257" s="292"/>
      <c r="E1257" s="202"/>
      <c r="F1257" s="202"/>
      <c r="G1257" s="202"/>
      <c r="H1257" s="202"/>
      <c r="I1257" s="202"/>
      <c r="J1257" s="202"/>
      <c r="K1257" s="146"/>
      <c r="L1257" s="146"/>
      <c r="M1257" s="146"/>
      <c r="N1257" s="146"/>
      <c r="O1257" s="146"/>
      <c r="P1257" s="292"/>
      <c r="Q1257" s="202"/>
      <c r="R1257" s="290">
        <f>IF($P$5=1,DataSheet!E1256,"")</f>
        <v>0</v>
      </c>
    </row>
    <row r="1258" spans="2:18">
      <c r="B1258" s="202"/>
      <c r="C1258" s="297"/>
      <c r="D1258" s="292"/>
      <c r="E1258" s="202"/>
      <c r="F1258" s="202"/>
      <c r="G1258" s="202"/>
      <c r="H1258" s="202"/>
      <c r="I1258" s="202"/>
      <c r="J1258" s="202"/>
      <c r="K1258" s="146"/>
      <c r="L1258" s="146"/>
      <c r="M1258" s="146"/>
      <c r="N1258" s="146"/>
      <c r="O1258" s="146"/>
      <c r="P1258" s="292"/>
      <c r="Q1258" s="202"/>
      <c r="R1258" s="290">
        <f>IF($P$5=1,DataSheet!E1257,"")</f>
        <v>0</v>
      </c>
    </row>
    <row r="1259" spans="2:18">
      <c r="B1259" s="202"/>
      <c r="C1259" s="297"/>
      <c r="D1259" s="292"/>
      <c r="E1259" s="202"/>
      <c r="F1259" s="202"/>
      <c r="G1259" s="202"/>
      <c r="H1259" s="202"/>
      <c r="I1259" s="202"/>
      <c r="J1259" s="202"/>
      <c r="K1259" s="146"/>
      <c r="L1259" s="146"/>
      <c r="M1259" s="146"/>
      <c r="N1259" s="146"/>
      <c r="O1259" s="146"/>
      <c r="P1259" s="292"/>
      <c r="Q1259" s="202"/>
      <c r="R1259" s="290">
        <f>IF($P$5=1,DataSheet!E1258,"")</f>
        <v>0</v>
      </c>
    </row>
    <row r="1260" spans="2:18">
      <c r="B1260" s="202"/>
      <c r="C1260" s="297"/>
      <c r="D1260" s="292"/>
      <c r="E1260" s="202"/>
      <c r="F1260" s="202"/>
      <c r="G1260" s="202"/>
      <c r="H1260" s="202"/>
      <c r="I1260" s="202"/>
      <c r="J1260" s="202"/>
      <c r="K1260" s="146"/>
      <c r="L1260" s="146"/>
      <c r="M1260" s="146"/>
      <c r="N1260" s="146"/>
      <c r="O1260" s="146"/>
      <c r="P1260" s="292"/>
      <c r="Q1260" s="202"/>
      <c r="R1260" s="290">
        <f>IF($P$5=1,DataSheet!E1259,"")</f>
        <v>0</v>
      </c>
    </row>
    <row r="1261" spans="2:18">
      <c r="B1261" s="202"/>
      <c r="C1261" s="297"/>
      <c r="D1261" s="292"/>
      <c r="E1261" s="202"/>
      <c r="F1261" s="202"/>
      <c r="G1261" s="202"/>
      <c r="H1261" s="202"/>
      <c r="I1261" s="202"/>
      <c r="J1261" s="202"/>
      <c r="K1261" s="146"/>
      <c r="L1261" s="146"/>
      <c r="M1261" s="146"/>
      <c r="N1261" s="146"/>
      <c r="O1261" s="146"/>
      <c r="P1261" s="292"/>
      <c r="Q1261" s="202"/>
      <c r="R1261" s="290">
        <f>IF($P$5=1,DataSheet!E1260,"")</f>
        <v>0</v>
      </c>
    </row>
    <row r="1262" spans="2:18">
      <c r="B1262" s="202"/>
      <c r="C1262" s="297"/>
      <c r="D1262" s="292"/>
      <c r="E1262" s="202"/>
      <c r="F1262" s="202"/>
      <c r="G1262" s="202"/>
      <c r="H1262" s="202"/>
      <c r="I1262" s="202"/>
      <c r="J1262" s="202"/>
      <c r="K1262" s="146"/>
      <c r="L1262" s="146"/>
      <c r="M1262" s="146"/>
      <c r="N1262" s="146"/>
      <c r="O1262" s="146"/>
      <c r="P1262" s="292"/>
      <c r="Q1262" s="202"/>
      <c r="R1262" s="290">
        <f>IF($P$5=1,DataSheet!E1261,"")</f>
        <v>0</v>
      </c>
    </row>
    <row r="1263" spans="2:18">
      <c r="B1263" s="202"/>
      <c r="C1263" s="297"/>
      <c r="D1263" s="292"/>
      <c r="E1263" s="202"/>
      <c r="F1263" s="202"/>
      <c r="G1263" s="202"/>
      <c r="H1263" s="202"/>
      <c r="I1263" s="202"/>
      <c r="J1263" s="202"/>
      <c r="K1263" s="146"/>
      <c r="L1263" s="146"/>
      <c r="M1263" s="146"/>
      <c r="N1263" s="146"/>
      <c r="O1263" s="146"/>
      <c r="P1263" s="292"/>
      <c r="Q1263" s="202"/>
      <c r="R1263" s="290">
        <f>IF($P$5=1,DataSheet!E1262,"")</f>
        <v>0</v>
      </c>
    </row>
    <row r="1264" spans="2:18">
      <c r="B1264" s="202"/>
      <c r="C1264" s="297"/>
      <c r="D1264" s="292"/>
      <c r="E1264" s="202"/>
      <c r="F1264" s="202"/>
      <c r="G1264" s="202"/>
      <c r="H1264" s="202"/>
      <c r="I1264" s="202"/>
      <c r="J1264" s="202"/>
      <c r="K1264" s="146"/>
      <c r="L1264" s="146"/>
      <c r="M1264" s="146"/>
      <c r="N1264" s="146"/>
      <c r="O1264" s="146"/>
      <c r="P1264" s="292"/>
      <c r="Q1264" s="202"/>
      <c r="R1264" s="290">
        <f>IF($P$5=1,DataSheet!E1263,"")</f>
        <v>0</v>
      </c>
    </row>
    <row r="1265" spans="2:18">
      <c r="B1265" s="202"/>
      <c r="C1265" s="297"/>
      <c r="D1265" s="292"/>
      <c r="E1265" s="202"/>
      <c r="F1265" s="202"/>
      <c r="G1265" s="202"/>
      <c r="H1265" s="202"/>
      <c r="I1265" s="202"/>
      <c r="J1265" s="202"/>
      <c r="K1265" s="146"/>
      <c r="L1265" s="146"/>
      <c r="M1265" s="146"/>
      <c r="N1265" s="146"/>
      <c r="O1265" s="146"/>
      <c r="P1265" s="292"/>
      <c r="Q1265" s="202"/>
      <c r="R1265" s="290">
        <f>IF($P$5=1,DataSheet!E1264,"")</f>
        <v>0</v>
      </c>
    </row>
    <row r="1266" spans="2:18">
      <c r="B1266" s="202"/>
      <c r="C1266" s="297"/>
      <c r="D1266" s="292"/>
      <c r="E1266" s="202"/>
      <c r="F1266" s="202"/>
      <c r="G1266" s="202"/>
      <c r="H1266" s="202"/>
      <c r="I1266" s="202"/>
      <c r="J1266" s="202"/>
      <c r="K1266" s="146"/>
      <c r="L1266" s="146"/>
      <c r="M1266" s="146"/>
      <c r="N1266" s="146"/>
      <c r="O1266" s="146"/>
      <c r="P1266" s="292"/>
      <c r="Q1266" s="202"/>
      <c r="R1266" s="290">
        <f>IF($P$5=1,DataSheet!E1265,"")</f>
        <v>0</v>
      </c>
    </row>
    <row r="1267" spans="2:18">
      <c r="B1267" s="202"/>
      <c r="C1267" s="297"/>
      <c r="D1267" s="292"/>
      <c r="E1267" s="202"/>
      <c r="F1267" s="202"/>
      <c r="G1267" s="202"/>
      <c r="H1267" s="202"/>
      <c r="I1267" s="202"/>
      <c r="J1267" s="202"/>
      <c r="K1267" s="146"/>
      <c r="L1267" s="146"/>
      <c r="M1267" s="146"/>
      <c r="N1267" s="146"/>
      <c r="O1267" s="146"/>
      <c r="P1267" s="292"/>
      <c r="Q1267" s="202"/>
      <c r="R1267" s="290">
        <f>IF($P$5=1,DataSheet!E1266,"")</f>
        <v>0</v>
      </c>
    </row>
    <row r="1268" spans="2:18">
      <c r="B1268" s="202"/>
      <c r="C1268" s="297"/>
      <c r="D1268" s="292"/>
      <c r="E1268" s="202"/>
      <c r="F1268" s="202"/>
      <c r="G1268" s="202"/>
      <c r="H1268" s="202"/>
      <c r="I1268" s="202"/>
      <c r="J1268" s="202"/>
      <c r="K1268" s="146"/>
      <c r="L1268" s="146"/>
      <c r="M1268" s="146"/>
      <c r="N1268" s="146"/>
      <c r="O1268" s="146"/>
      <c r="P1268" s="292"/>
      <c r="Q1268" s="202"/>
      <c r="R1268" s="290">
        <f>IF($P$5=1,DataSheet!E1267,"")</f>
        <v>0</v>
      </c>
    </row>
    <row r="1269" spans="2:18">
      <c r="B1269" s="202"/>
      <c r="C1269" s="297"/>
      <c r="D1269" s="292"/>
      <c r="E1269" s="202"/>
      <c r="F1269" s="202"/>
      <c r="G1269" s="202"/>
      <c r="H1269" s="202"/>
      <c r="I1269" s="202"/>
      <c r="J1269" s="202"/>
      <c r="K1269" s="146"/>
      <c r="L1269" s="146"/>
      <c r="M1269" s="146"/>
      <c r="N1269" s="146"/>
      <c r="O1269" s="146"/>
      <c r="P1269" s="292"/>
      <c r="Q1269" s="202"/>
      <c r="R1269" s="290">
        <f>IF($P$5=1,DataSheet!E1268,"")</f>
        <v>0</v>
      </c>
    </row>
    <row r="1270" spans="2:18">
      <c r="B1270" s="202"/>
      <c r="C1270" s="297"/>
      <c r="D1270" s="292"/>
      <c r="E1270" s="202"/>
      <c r="F1270" s="202"/>
      <c r="G1270" s="202"/>
      <c r="H1270" s="202"/>
      <c r="I1270" s="202"/>
      <c r="J1270" s="202"/>
      <c r="K1270" s="146"/>
      <c r="L1270" s="146"/>
      <c r="M1270" s="146"/>
      <c r="N1270" s="146"/>
      <c r="O1270" s="146"/>
      <c r="P1270" s="292"/>
      <c r="Q1270" s="202"/>
      <c r="R1270" s="290">
        <f>IF($P$5=1,DataSheet!E1269,"")</f>
        <v>0</v>
      </c>
    </row>
    <row r="1271" spans="2:18">
      <c r="B1271" s="202"/>
      <c r="C1271" s="297"/>
      <c r="D1271" s="292"/>
      <c r="E1271" s="202"/>
      <c r="F1271" s="202"/>
      <c r="G1271" s="202"/>
      <c r="H1271" s="202"/>
      <c r="I1271" s="202"/>
      <c r="J1271" s="202"/>
      <c r="K1271" s="146"/>
      <c r="L1271" s="146"/>
      <c r="M1271" s="146"/>
      <c r="N1271" s="146"/>
      <c r="O1271" s="146"/>
      <c r="P1271" s="292"/>
      <c r="Q1271" s="202"/>
      <c r="R1271" s="290">
        <f>IF($P$5=1,DataSheet!E1270,"")</f>
        <v>0</v>
      </c>
    </row>
    <row r="1272" spans="2:18">
      <c r="B1272" s="202"/>
      <c r="C1272" s="297"/>
      <c r="D1272" s="292"/>
      <c r="E1272" s="202"/>
      <c r="F1272" s="202"/>
      <c r="G1272" s="202"/>
      <c r="H1272" s="202"/>
      <c r="I1272" s="202"/>
      <c r="J1272" s="202"/>
      <c r="K1272" s="146"/>
      <c r="L1272" s="146"/>
      <c r="M1272" s="146"/>
      <c r="N1272" s="146"/>
      <c r="O1272" s="146"/>
      <c r="P1272" s="292"/>
      <c r="Q1272" s="202"/>
      <c r="R1272" s="290">
        <f>IF($P$5=1,DataSheet!E1271,"")</f>
        <v>0</v>
      </c>
    </row>
    <row r="1273" spans="2:18">
      <c r="B1273" s="202"/>
      <c r="C1273" s="297"/>
      <c r="D1273" s="292"/>
      <c r="E1273" s="202"/>
      <c r="F1273" s="202"/>
      <c r="G1273" s="202"/>
      <c r="H1273" s="202"/>
      <c r="I1273" s="202"/>
      <c r="J1273" s="202"/>
      <c r="K1273" s="146"/>
      <c r="L1273" s="146"/>
      <c r="M1273" s="146"/>
      <c r="N1273" s="146"/>
      <c r="O1273" s="146"/>
      <c r="P1273" s="292"/>
      <c r="Q1273" s="202"/>
      <c r="R1273" s="290">
        <f>IF($P$5=1,DataSheet!E1272,"")</f>
        <v>0</v>
      </c>
    </row>
    <row r="1274" spans="2:18">
      <c r="B1274" s="202"/>
      <c r="C1274" s="297"/>
      <c r="D1274" s="292"/>
      <c r="E1274" s="202"/>
      <c r="F1274" s="202"/>
      <c r="G1274" s="202"/>
      <c r="H1274" s="202"/>
      <c r="I1274" s="202"/>
      <c r="J1274" s="202"/>
      <c r="K1274" s="146"/>
      <c r="L1274" s="146"/>
      <c r="M1274" s="146"/>
      <c r="N1274" s="146"/>
      <c r="O1274" s="146"/>
      <c r="P1274" s="292"/>
      <c r="Q1274" s="202"/>
      <c r="R1274" s="290">
        <f>IF($P$5=1,DataSheet!E1273,"")</f>
        <v>0</v>
      </c>
    </row>
    <row r="1275" spans="2:18">
      <c r="B1275" s="202"/>
      <c r="C1275" s="297"/>
      <c r="D1275" s="292"/>
      <c r="E1275" s="202"/>
      <c r="F1275" s="202"/>
      <c r="G1275" s="202"/>
      <c r="H1275" s="202"/>
      <c r="I1275" s="202"/>
      <c r="J1275" s="202"/>
      <c r="K1275" s="146"/>
      <c r="L1275" s="146"/>
      <c r="M1275" s="146"/>
      <c r="N1275" s="146"/>
      <c r="O1275" s="146"/>
      <c r="P1275" s="292"/>
      <c r="Q1275" s="202"/>
      <c r="R1275" s="290">
        <f>IF($P$5=1,DataSheet!E1274,"")</f>
        <v>0</v>
      </c>
    </row>
    <row r="1276" spans="2:18">
      <c r="B1276" s="202"/>
      <c r="C1276" s="297"/>
      <c r="D1276" s="292"/>
      <c r="E1276" s="202"/>
      <c r="F1276" s="202"/>
      <c r="G1276" s="202"/>
      <c r="H1276" s="202"/>
      <c r="I1276" s="202"/>
      <c r="J1276" s="202"/>
      <c r="K1276" s="146"/>
      <c r="L1276" s="146"/>
      <c r="M1276" s="146"/>
      <c r="N1276" s="146"/>
      <c r="O1276" s="146"/>
      <c r="P1276" s="292"/>
      <c r="Q1276" s="202"/>
      <c r="R1276" s="290">
        <f>IF($P$5=1,DataSheet!E1275,"")</f>
        <v>0</v>
      </c>
    </row>
    <row r="1277" spans="2:18">
      <c r="B1277" s="202"/>
      <c r="C1277" s="297"/>
      <c r="D1277" s="292"/>
      <c r="E1277" s="202"/>
      <c r="F1277" s="202"/>
      <c r="G1277" s="202"/>
      <c r="H1277" s="202"/>
      <c r="I1277" s="202"/>
      <c r="J1277" s="202"/>
      <c r="K1277" s="146"/>
      <c r="L1277" s="146"/>
      <c r="M1277" s="146"/>
      <c r="N1277" s="146"/>
      <c r="O1277" s="146"/>
      <c r="P1277" s="292"/>
      <c r="Q1277" s="202"/>
      <c r="R1277" s="290">
        <f>IF($P$5=1,DataSheet!E1276,"")</f>
        <v>0</v>
      </c>
    </row>
    <row r="1278" spans="2:18">
      <c r="B1278" s="202"/>
      <c r="C1278" s="297"/>
      <c r="D1278" s="292"/>
      <c r="E1278" s="202"/>
      <c r="F1278" s="202"/>
      <c r="G1278" s="202"/>
      <c r="H1278" s="202"/>
      <c r="I1278" s="202"/>
      <c r="J1278" s="202"/>
      <c r="K1278" s="146"/>
      <c r="L1278" s="146"/>
      <c r="M1278" s="146"/>
      <c r="N1278" s="146"/>
      <c r="O1278" s="146"/>
      <c r="P1278" s="292"/>
      <c r="Q1278" s="202"/>
      <c r="R1278" s="290">
        <f>IF($P$5=1,DataSheet!E1277,"")</f>
        <v>0</v>
      </c>
    </row>
    <row r="1279" spans="2:18">
      <c r="B1279" s="202"/>
      <c r="C1279" s="297"/>
      <c r="D1279" s="292"/>
      <c r="E1279" s="202"/>
      <c r="F1279" s="202"/>
      <c r="G1279" s="202"/>
      <c r="H1279" s="202"/>
      <c r="I1279" s="202"/>
      <c r="J1279" s="202"/>
      <c r="K1279" s="146"/>
      <c r="L1279" s="146"/>
      <c r="M1279" s="146"/>
      <c r="N1279" s="146"/>
      <c r="O1279" s="146"/>
      <c r="P1279" s="292"/>
      <c r="Q1279" s="202"/>
      <c r="R1279" s="290">
        <f>IF($P$5=1,DataSheet!E1278,"")</f>
        <v>0</v>
      </c>
    </row>
    <row r="1280" spans="2:18">
      <c r="B1280" s="202"/>
      <c r="C1280" s="297"/>
      <c r="D1280" s="292"/>
      <c r="E1280" s="202"/>
      <c r="F1280" s="202"/>
      <c r="G1280" s="202"/>
      <c r="H1280" s="202"/>
      <c r="I1280" s="202"/>
      <c r="J1280" s="202"/>
      <c r="K1280" s="146"/>
      <c r="L1280" s="146"/>
      <c r="M1280" s="146"/>
      <c r="N1280" s="146"/>
      <c r="O1280" s="146"/>
      <c r="P1280" s="292"/>
      <c r="Q1280" s="202"/>
      <c r="R1280" s="290">
        <f>IF($P$5=1,DataSheet!E1279,"")</f>
        <v>0</v>
      </c>
    </row>
    <row r="1281" spans="2:18">
      <c r="B1281" s="202"/>
      <c r="C1281" s="297"/>
      <c r="D1281" s="292"/>
      <c r="E1281" s="202"/>
      <c r="F1281" s="202"/>
      <c r="G1281" s="202"/>
      <c r="H1281" s="202"/>
      <c r="I1281" s="202"/>
      <c r="J1281" s="202"/>
      <c r="K1281" s="146"/>
      <c r="L1281" s="146"/>
      <c r="M1281" s="146"/>
      <c r="N1281" s="146"/>
      <c r="O1281" s="146"/>
      <c r="P1281" s="292"/>
      <c r="Q1281" s="202"/>
      <c r="R1281" s="290">
        <f>IF($P$5=1,DataSheet!E1280,"")</f>
        <v>0</v>
      </c>
    </row>
    <row r="1282" spans="2:18">
      <c r="B1282" s="202"/>
      <c r="C1282" s="297"/>
      <c r="D1282" s="292"/>
      <c r="E1282" s="202"/>
      <c r="F1282" s="202"/>
      <c r="G1282" s="202"/>
      <c r="H1282" s="202"/>
      <c r="I1282" s="202"/>
      <c r="J1282" s="202"/>
      <c r="K1282" s="146"/>
      <c r="L1282" s="146"/>
      <c r="M1282" s="146"/>
      <c r="N1282" s="146"/>
      <c r="O1282" s="146"/>
      <c r="P1282" s="292"/>
      <c r="Q1282" s="202"/>
      <c r="R1282" s="290">
        <f>IF($P$5=1,DataSheet!E1281,"")</f>
        <v>0</v>
      </c>
    </row>
    <row r="1283" spans="2:18">
      <c r="B1283" s="202"/>
      <c r="C1283" s="297"/>
      <c r="D1283" s="292"/>
      <c r="E1283" s="202"/>
      <c r="F1283" s="202"/>
      <c r="G1283" s="202"/>
      <c r="H1283" s="202"/>
      <c r="I1283" s="202"/>
      <c r="J1283" s="202"/>
      <c r="K1283" s="146"/>
      <c r="L1283" s="146"/>
      <c r="M1283" s="146"/>
      <c r="N1283" s="146"/>
      <c r="O1283" s="146"/>
      <c r="P1283" s="292"/>
      <c r="Q1283" s="202"/>
      <c r="R1283" s="290">
        <f>IF($P$5=1,DataSheet!E1282,"")</f>
        <v>0</v>
      </c>
    </row>
    <row r="1284" spans="2:18">
      <c r="B1284" s="202"/>
      <c r="C1284" s="297"/>
      <c r="D1284" s="292"/>
      <c r="E1284" s="202"/>
      <c r="F1284" s="202"/>
      <c r="G1284" s="202"/>
      <c r="H1284" s="202"/>
      <c r="I1284" s="202"/>
      <c r="J1284" s="202"/>
      <c r="K1284" s="146"/>
      <c r="L1284" s="146"/>
      <c r="M1284" s="146"/>
      <c r="N1284" s="146"/>
      <c r="O1284" s="146"/>
      <c r="P1284" s="292"/>
      <c r="Q1284" s="202"/>
      <c r="R1284" s="290">
        <f>IF($P$5=1,DataSheet!E1283,"")</f>
        <v>0</v>
      </c>
    </row>
    <row r="1285" spans="2:18">
      <c r="B1285" s="202"/>
      <c r="C1285" s="297"/>
      <c r="D1285" s="292"/>
      <c r="E1285" s="202"/>
      <c r="F1285" s="202"/>
      <c r="G1285" s="202"/>
      <c r="H1285" s="202"/>
      <c r="I1285" s="202"/>
      <c r="J1285" s="202"/>
      <c r="K1285" s="146"/>
      <c r="L1285" s="146"/>
      <c r="M1285" s="146"/>
      <c r="N1285" s="146"/>
      <c r="O1285" s="146"/>
      <c r="P1285" s="292"/>
      <c r="Q1285" s="202"/>
      <c r="R1285" s="290">
        <f>IF($P$5=1,DataSheet!E1284,"")</f>
        <v>0</v>
      </c>
    </row>
    <row r="1286" spans="2:18">
      <c r="B1286" s="202"/>
      <c r="C1286" s="297"/>
      <c r="D1286" s="292"/>
      <c r="E1286" s="202"/>
      <c r="F1286" s="202"/>
      <c r="G1286" s="202"/>
      <c r="H1286" s="202"/>
      <c r="I1286" s="202"/>
      <c r="J1286" s="202"/>
      <c r="K1286" s="146"/>
      <c r="L1286" s="146"/>
      <c r="M1286" s="146"/>
      <c r="N1286" s="146"/>
      <c r="O1286" s="146"/>
      <c r="P1286" s="292"/>
      <c r="Q1286" s="202"/>
      <c r="R1286" s="290">
        <f>IF($P$5=1,DataSheet!E1285,"")</f>
        <v>0</v>
      </c>
    </row>
    <row r="1287" spans="2:18">
      <c r="B1287" s="202"/>
      <c r="C1287" s="297"/>
      <c r="D1287" s="292"/>
      <c r="E1287" s="202"/>
      <c r="F1287" s="202"/>
      <c r="G1287" s="202"/>
      <c r="H1287" s="202"/>
      <c r="I1287" s="202"/>
      <c r="J1287" s="202"/>
      <c r="K1287" s="146"/>
      <c r="L1287" s="146"/>
      <c r="M1287" s="146"/>
      <c r="N1287" s="146"/>
      <c r="O1287" s="146"/>
      <c r="P1287" s="292"/>
      <c r="Q1287" s="202"/>
      <c r="R1287" s="290">
        <f>IF($P$5=1,DataSheet!E1286,"")</f>
        <v>0</v>
      </c>
    </row>
    <row r="1288" spans="2:18">
      <c r="B1288" s="202"/>
      <c r="C1288" s="297"/>
      <c r="D1288" s="292"/>
      <c r="E1288" s="202"/>
      <c r="F1288" s="202"/>
      <c r="G1288" s="202"/>
      <c r="H1288" s="202"/>
      <c r="I1288" s="202"/>
      <c r="J1288" s="202"/>
      <c r="K1288" s="146"/>
      <c r="L1288" s="146"/>
      <c r="M1288" s="146"/>
      <c r="N1288" s="146"/>
      <c r="O1288" s="146"/>
      <c r="P1288" s="292"/>
      <c r="Q1288" s="202"/>
      <c r="R1288" s="290">
        <f>IF($P$5=1,DataSheet!E1287,"")</f>
        <v>0</v>
      </c>
    </row>
    <row r="1289" spans="2:18">
      <c r="B1289" s="202"/>
      <c r="C1289" s="297"/>
      <c r="D1289" s="292"/>
      <c r="E1289" s="202"/>
      <c r="F1289" s="202"/>
      <c r="G1289" s="202"/>
      <c r="H1289" s="202"/>
      <c r="I1289" s="202"/>
      <c r="J1289" s="202"/>
      <c r="K1289" s="146"/>
      <c r="L1289" s="146"/>
      <c r="M1289" s="146"/>
      <c r="N1289" s="146"/>
      <c r="O1289" s="146"/>
      <c r="P1289" s="292"/>
      <c r="Q1289" s="202"/>
      <c r="R1289" s="290">
        <f>IF($P$5=1,DataSheet!E1288,"")</f>
        <v>0</v>
      </c>
    </row>
    <row r="1290" spans="2:18">
      <c r="B1290" s="202"/>
      <c r="C1290" s="297"/>
      <c r="D1290" s="292"/>
      <c r="E1290" s="202"/>
      <c r="F1290" s="202"/>
      <c r="G1290" s="202"/>
      <c r="H1290" s="202"/>
      <c r="I1290" s="202"/>
      <c r="J1290" s="202"/>
      <c r="K1290" s="146"/>
      <c r="L1290" s="146"/>
      <c r="M1290" s="146"/>
      <c r="N1290" s="146"/>
      <c r="O1290" s="146"/>
      <c r="P1290" s="292"/>
      <c r="Q1290" s="202"/>
      <c r="R1290" s="290">
        <f>IF($P$5=1,DataSheet!E1289,"")</f>
        <v>0</v>
      </c>
    </row>
    <row r="1291" spans="2:18">
      <c r="B1291" s="202"/>
      <c r="C1291" s="297"/>
      <c r="D1291" s="292"/>
      <c r="E1291" s="202"/>
      <c r="F1291" s="202"/>
      <c r="G1291" s="202"/>
      <c r="H1291" s="202"/>
      <c r="I1291" s="202"/>
      <c r="J1291" s="202"/>
      <c r="K1291" s="146"/>
      <c r="L1291" s="146"/>
      <c r="M1291" s="146"/>
      <c r="N1291" s="146"/>
      <c r="O1291" s="146"/>
      <c r="P1291" s="292"/>
      <c r="Q1291" s="202"/>
      <c r="R1291" s="290">
        <f>IF($P$5=1,DataSheet!E1290,"")</f>
        <v>0</v>
      </c>
    </row>
    <row r="1292" spans="2:18">
      <c r="B1292" s="202"/>
      <c r="C1292" s="297"/>
      <c r="D1292" s="292"/>
      <c r="E1292" s="202"/>
      <c r="F1292" s="202"/>
      <c r="G1292" s="202"/>
      <c r="H1292" s="202"/>
      <c r="I1292" s="202"/>
      <c r="J1292" s="202"/>
      <c r="K1292" s="146"/>
      <c r="L1292" s="146"/>
      <c r="M1292" s="146"/>
      <c r="N1292" s="146"/>
      <c r="O1292" s="146"/>
      <c r="P1292" s="292"/>
      <c r="Q1292" s="202"/>
      <c r="R1292" s="290">
        <f>IF($P$5=1,DataSheet!E1291,"")</f>
        <v>0</v>
      </c>
    </row>
    <row r="1293" spans="2:18">
      <c r="B1293" s="202"/>
      <c r="C1293" s="297"/>
      <c r="D1293" s="292"/>
      <c r="E1293" s="202"/>
      <c r="F1293" s="202"/>
      <c r="G1293" s="202"/>
      <c r="H1293" s="202"/>
      <c r="I1293" s="202"/>
      <c r="J1293" s="202"/>
      <c r="K1293" s="146"/>
      <c r="L1293" s="146"/>
      <c r="M1293" s="146"/>
      <c r="N1293" s="146"/>
      <c r="O1293" s="146"/>
      <c r="P1293" s="292"/>
      <c r="Q1293" s="202"/>
      <c r="R1293" s="290">
        <f>IF($P$5=1,DataSheet!E1292,"")</f>
        <v>0</v>
      </c>
    </row>
    <row r="1294" spans="2:18">
      <c r="B1294" s="202"/>
      <c r="C1294" s="297"/>
      <c r="D1294" s="292"/>
      <c r="E1294" s="202"/>
      <c r="F1294" s="202"/>
      <c r="G1294" s="202"/>
      <c r="H1294" s="202"/>
      <c r="I1294" s="202"/>
      <c r="J1294" s="202"/>
      <c r="K1294" s="146"/>
      <c r="L1294" s="146"/>
      <c r="M1294" s="146"/>
      <c r="N1294" s="146"/>
      <c r="O1294" s="146"/>
      <c r="P1294" s="292"/>
      <c r="Q1294" s="202"/>
      <c r="R1294" s="290">
        <f>IF($P$5=1,DataSheet!E1293,"")</f>
        <v>0</v>
      </c>
    </row>
    <row r="1295" spans="2:18">
      <c r="B1295" s="202"/>
      <c r="C1295" s="297"/>
      <c r="D1295" s="292"/>
      <c r="E1295" s="202"/>
      <c r="F1295" s="202"/>
      <c r="G1295" s="202"/>
      <c r="H1295" s="202"/>
      <c r="I1295" s="202"/>
      <c r="J1295" s="202"/>
      <c r="K1295" s="146"/>
      <c r="L1295" s="146"/>
      <c r="M1295" s="146"/>
      <c r="N1295" s="146"/>
      <c r="O1295" s="146"/>
      <c r="P1295" s="292"/>
      <c r="Q1295" s="202"/>
      <c r="R1295" s="290">
        <f>IF($P$5=1,DataSheet!E1294,"")</f>
        <v>0</v>
      </c>
    </row>
    <row r="1296" spans="2:18">
      <c r="B1296" s="202"/>
      <c r="C1296" s="297"/>
      <c r="D1296" s="292"/>
      <c r="E1296" s="202"/>
      <c r="F1296" s="202"/>
      <c r="G1296" s="202"/>
      <c r="H1296" s="202"/>
      <c r="I1296" s="202"/>
      <c r="J1296" s="202"/>
      <c r="K1296" s="146"/>
      <c r="L1296" s="146"/>
      <c r="M1296" s="146"/>
      <c r="N1296" s="146"/>
      <c r="O1296" s="146"/>
      <c r="P1296" s="292"/>
      <c r="Q1296" s="202"/>
      <c r="R1296" s="290">
        <f>IF($P$5=1,DataSheet!E1295,"")</f>
        <v>0</v>
      </c>
    </row>
    <row r="1297" spans="2:18">
      <c r="B1297" s="202"/>
      <c r="C1297" s="297"/>
      <c r="D1297" s="292"/>
      <c r="E1297" s="202"/>
      <c r="F1297" s="202"/>
      <c r="G1297" s="202"/>
      <c r="H1297" s="202"/>
      <c r="I1297" s="202"/>
      <c r="J1297" s="202"/>
      <c r="K1297" s="146"/>
      <c r="L1297" s="146"/>
      <c r="M1297" s="146"/>
      <c r="N1297" s="146"/>
      <c r="O1297" s="146"/>
      <c r="P1297" s="292"/>
      <c r="Q1297" s="202"/>
      <c r="R1297" s="290">
        <f>IF($P$5=1,DataSheet!E1296,"")</f>
        <v>0</v>
      </c>
    </row>
    <row r="1298" spans="2:18">
      <c r="B1298" s="202"/>
      <c r="C1298" s="297"/>
      <c r="D1298" s="292"/>
      <c r="E1298" s="202"/>
      <c r="F1298" s="202"/>
      <c r="G1298" s="202"/>
      <c r="H1298" s="202"/>
      <c r="I1298" s="202"/>
      <c r="J1298" s="202"/>
      <c r="K1298" s="146"/>
      <c r="L1298" s="146"/>
      <c r="M1298" s="146"/>
      <c r="N1298" s="146"/>
      <c r="O1298" s="146"/>
      <c r="P1298" s="292"/>
      <c r="Q1298" s="202"/>
      <c r="R1298" s="290">
        <f>IF($P$5=1,DataSheet!E1297,"")</f>
        <v>0</v>
      </c>
    </row>
    <row r="1299" spans="2:18">
      <c r="B1299" s="202"/>
      <c r="C1299" s="297"/>
      <c r="D1299" s="292"/>
      <c r="E1299" s="202"/>
      <c r="F1299" s="202"/>
      <c r="G1299" s="202"/>
      <c r="H1299" s="202"/>
      <c r="I1299" s="202"/>
      <c r="J1299" s="202"/>
      <c r="K1299" s="146"/>
      <c r="L1299" s="146"/>
      <c r="M1299" s="146"/>
      <c r="N1299" s="146"/>
      <c r="O1299" s="146"/>
      <c r="P1299" s="292"/>
      <c r="Q1299" s="202"/>
      <c r="R1299" s="290">
        <f>IF($P$5=1,DataSheet!E1298,"")</f>
        <v>0</v>
      </c>
    </row>
    <row r="1300" spans="2:18">
      <c r="B1300" s="202"/>
      <c r="C1300" s="297"/>
      <c r="D1300" s="292"/>
      <c r="E1300" s="202"/>
      <c r="F1300" s="202"/>
      <c r="G1300" s="202"/>
      <c r="H1300" s="202"/>
      <c r="I1300" s="202"/>
      <c r="J1300" s="202"/>
      <c r="K1300" s="146"/>
      <c r="L1300" s="146"/>
      <c r="M1300" s="146"/>
      <c r="N1300" s="146"/>
      <c r="O1300" s="146"/>
      <c r="P1300" s="292"/>
      <c r="Q1300" s="202"/>
      <c r="R1300" s="290">
        <f>IF($P$5=1,DataSheet!E1299,"")</f>
        <v>0</v>
      </c>
    </row>
    <row r="1301" spans="2:18">
      <c r="B1301" s="202"/>
      <c r="C1301" s="297"/>
      <c r="D1301" s="292"/>
      <c r="E1301" s="202"/>
      <c r="F1301" s="202"/>
      <c r="G1301" s="202"/>
      <c r="H1301" s="202"/>
      <c r="I1301" s="202"/>
      <c r="J1301" s="202"/>
      <c r="K1301" s="146"/>
      <c r="L1301" s="146"/>
      <c r="M1301" s="146"/>
      <c r="N1301" s="146"/>
      <c r="O1301" s="146"/>
      <c r="P1301" s="292"/>
      <c r="Q1301" s="202"/>
      <c r="R1301" s="290">
        <f>IF($P$5=1,DataSheet!E1300,"")</f>
        <v>0</v>
      </c>
    </row>
    <row r="1302" spans="2:18">
      <c r="B1302" s="202"/>
      <c r="C1302" s="297"/>
      <c r="D1302" s="292"/>
      <c r="E1302" s="202"/>
      <c r="F1302" s="202"/>
      <c r="G1302" s="202"/>
      <c r="H1302" s="202"/>
      <c r="I1302" s="202"/>
      <c r="J1302" s="202"/>
      <c r="K1302" s="146"/>
      <c r="L1302" s="146"/>
      <c r="M1302" s="146"/>
      <c r="N1302" s="146"/>
      <c r="O1302" s="146"/>
      <c r="P1302" s="292"/>
      <c r="Q1302" s="202"/>
      <c r="R1302" s="290">
        <f>IF($P$5=1,DataSheet!E1301,"")</f>
        <v>0</v>
      </c>
    </row>
    <row r="1303" spans="2:18">
      <c r="B1303" s="202"/>
      <c r="C1303" s="297"/>
      <c r="D1303" s="292"/>
      <c r="E1303" s="202"/>
      <c r="F1303" s="202"/>
      <c r="G1303" s="202"/>
      <c r="H1303" s="202"/>
      <c r="I1303" s="202"/>
      <c r="J1303" s="202"/>
      <c r="K1303" s="146"/>
      <c r="L1303" s="146"/>
      <c r="M1303" s="146"/>
      <c r="N1303" s="146"/>
      <c r="O1303" s="146"/>
      <c r="P1303" s="292"/>
      <c r="Q1303" s="202"/>
      <c r="R1303" s="290">
        <f>IF($P$5=1,DataSheet!E1302,"")</f>
        <v>0</v>
      </c>
    </row>
    <row r="1304" spans="2:18">
      <c r="B1304" s="202"/>
      <c r="C1304" s="297"/>
      <c r="D1304" s="292"/>
      <c r="E1304" s="202"/>
      <c r="F1304" s="202"/>
      <c r="G1304" s="202"/>
      <c r="H1304" s="202"/>
      <c r="I1304" s="202"/>
      <c r="J1304" s="202"/>
      <c r="K1304" s="146"/>
      <c r="L1304" s="146"/>
      <c r="M1304" s="146"/>
      <c r="N1304" s="146"/>
      <c r="O1304" s="146"/>
      <c r="P1304" s="292"/>
      <c r="Q1304" s="202"/>
      <c r="R1304" s="290">
        <f>IF($P$5=1,DataSheet!E1303,"")</f>
        <v>0</v>
      </c>
    </row>
    <row r="1305" spans="2:18">
      <c r="B1305" s="202"/>
      <c r="C1305" s="297"/>
      <c r="D1305" s="292"/>
      <c r="E1305" s="202"/>
      <c r="F1305" s="202"/>
      <c r="G1305" s="202"/>
      <c r="H1305" s="202"/>
      <c r="I1305" s="202"/>
      <c r="J1305" s="202"/>
      <c r="K1305" s="146"/>
      <c r="L1305" s="146"/>
      <c r="M1305" s="146"/>
      <c r="N1305" s="146"/>
      <c r="O1305" s="146"/>
      <c r="P1305" s="292"/>
      <c r="Q1305" s="202"/>
      <c r="R1305" s="290">
        <f>IF($P$5=1,DataSheet!E1304,"")</f>
        <v>0</v>
      </c>
    </row>
    <row r="1306" spans="2:18">
      <c r="B1306" s="202"/>
      <c r="C1306" s="297"/>
      <c r="D1306" s="292"/>
      <c r="E1306" s="202"/>
      <c r="F1306" s="202"/>
      <c r="G1306" s="202"/>
      <c r="H1306" s="202"/>
      <c r="I1306" s="202"/>
      <c r="J1306" s="202"/>
      <c r="K1306" s="146"/>
      <c r="L1306" s="146"/>
      <c r="M1306" s="146"/>
      <c r="N1306" s="146"/>
      <c r="O1306" s="146"/>
      <c r="P1306" s="292"/>
      <c r="Q1306" s="202"/>
      <c r="R1306" s="290">
        <f>IF($P$5=1,DataSheet!E1305,"")</f>
        <v>0</v>
      </c>
    </row>
    <row r="1307" spans="2:18">
      <c r="B1307" s="202"/>
      <c r="C1307" s="297"/>
      <c r="D1307" s="292"/>
      <c r="E1307" s="202"/>
      <c r="F1307" s="202"/>
      <c r="G1307" s="202"/>
      <c r="H1307" s="202"/>
      <c r="I1307" s="202"/>
      <c r="J1307" s="202"/>
      <c r="K1307" s="146"/>
      <c r="L1307" s="146"/>
      <c r="M1307" s="146"/>
      <c r="N1307" s="146"/>
      <c r="O1307" s="146"/>
      <c r="P1307" s="292"/>
      <c r="Q1307" s="202"/>
      <c r="R1307" s="290">
        <f>IF($P$5=1,DataSheet!E1306,"")</f>
        <v>0</v>
      </c>
    </row>
    <row r="1308" spans="2:18">
      <c r="B1308" s="202"/>
      <c r="C1308" s="297"/>
      <c r="D1308" s="292"/>
      <c r="E1308" s="202"/>
      <c r="F1308" s="202"/>
      <c r="G1308" s="202"/>
      <c r="H1308" s="202"/>
      <c r="I1308" s="202"/>
      <c r="J1308" s="202"/>
      <c r="K1308" s="146"/>
      <c r="L1308" s="146"/>
      <c r="M1308" s="146"/>
      <c r="N1308" s="146"/>
      <c r="O1308" s="146"/>
      <c r="P1308" s="292"/>
      <c r="Q1308" s="202"/>
      <c r="R1308" s="290">
        <f>IF($P$5=1,DataSheet!E1307,"")</f>
        <v>0</v>
      </c>
    </row>
    <row r="1309" spans="2:18">
      <c r="B1309" s="202"/>
      <c r="C1309" s="297"/>
      <c r="D1309" s="292"/>
      <c r="E1309" s="202"/>
      <c r="F1309" s="202"/>
      <c r="G1309" s="202"/>
      <c r="H1309" s="202"/>
      <c r="I1309" s="202"/>
      <c r="J1309" s="202"/>
      <c r="K1309" s="146"/>
      <c r="L1309" s="146"/>
      <c r="M1309" s="146"/>
      <c r="N1309" s="146"/>
      <c r="O1309" s="146"/>
      <c r="P1309" s="292"/>
      <c r="Q1309" s="202"/>
      <c r="R1309" s="290">
        <f>IF($P$5=1,DataSheet!E1308,"")</f>
        <v>0</v>
      </c>
    </row>
    <row r="1310" spans="2:18">
      <c r="B1310" s="202"/>
      <c r="C1310" s="297"/>
      <c r="D1310" s="292"/>
      <c r="E1310" s="202"/>
      <c r="F1310" s="202"/>
      <c r="G1310" s="202"/>
      <c r="H1310" s="202"/>
      <c r="I1310" s="202"/>
      <c r="J1310" s="202"/>
      <c r="K1310" s="146"/>
      <c r="L1310" s="146"/>
      <c r="M1310" s="146"/>
      <c r="N1310" s="146"/>
      <c r="O1310" s="146"/>
      <c r="P1310" s="292"/>
      <c r="Q1310" s="202"/>
      <c r="R1310" s="290">
        <f>IF($P$5=1,DataSheet!E1309,"")</f>
        <v>0</v>
      </c>
    </row>
    <row r="1311" spans="2:18">
      <c r="B1311" s="202"/>
      <c r="C1311" s="297"/>
      <c r="D1311" s="292"/>
      <c r="E1311" s="202"/>
      <c r="F1311" s="202"/>
      <c r="G1311" s="202"/>
      <c r="H1311" s="202"/>
      <c r="I1311" s="202"/>
      <c r="J1311" s="202"/>
      <c r="K1311" s="146"/>
      <c r="L1311" s="146"/>
      <c r="M1311" s="146"/>
      <c r="N1311" s="146"/>
      <c r="O1311" s="146"/>
      <c r="P1311" s="292"/>
      <c r="Q1311" s="202"/>
      <c r="R1311" s="290">
        <f>IF($P$5=1,DataSheet!E1310,"")</f>
        <v>0</v>
      </c>
    </row>
    <row r="1312" spans="2:18">
      <c r="B1312" s="202"/>
      <c r="C1312" s="297"/>
      <c r="D1312" s="292"/>
      <c r="E1312" s="202"/>
      <c r="F1312" s="202"/>
      <c r="G1312" s="202"/>
      <c r="H1312" s="202"/>
      <c r="I1312" s="202"/>
      <c r="J1312" s="202"/>
      <c r="K1312" s="146"/>
      <c r="L1312" s="146"/>
      <c r="M1312" s="146"/>
      <c r="N1312" s="146"/>
      <c r="O1312" s="146"/>
      <c r="P1312" s="292"/>
      <c r="Q1312" s="202"/>
      <c r="R1312" s="290">
        <f>IF($P$5=1,DataSheet!E1311,"")</f>
        <v>0</v>
      </c>
    </row>
    <row r="1313" spans="2:18">
      <c r="B1313" s="202"/>
      <c r="C1313" s="297"/>
      <c r="D1313" s="292"/>
      <c r="E1313" s="202"/>
      <c r="F1313" s="202"/>
      <c r="G1313" s="202"/>
      <c r="H1313" s="202"/>
      <c r="I1313" s="202"/>
      <c r="J1313" s="202"/>
      <c r="K1313" s="146"/>
      <c r="L1313" s="146"/>
      <c r="M1313" s="146"/>
      <c r="N1313" s="146"/>
      <c r="O1313" s="146"/>
      <c r="P1313" s="292"/>
      <c r="Q1313" s="202"/>
      <c r="R1313" s="290">
        <f>IF($P$5=1,DataSheet!E1312,"")</f>
        <v>0</v>
      </c>
    </row>
    <row r="1314" spans="2:18">
      <c r="B1314" s="202"/>
      <c r="C1314" s="297"/>
      <c r="D1314" s="292"/>
      <c r="E1314" s="202"/>
      <c r="F1314" s="202"/>
      <c r="G1314" s="202"/>
      <c r="H1314" s="202"/>
      <c r="I1314" s="202"/>
      <c r="J1314" s="202"/>
      <c r="K1314" s="146"/>
      <c r="L1314" s="146"/>
      <c r="M1314" s="146"/>
      <c r="N1314" s="146"/>
      <c r="O1314" s="146"/>
      <c r="P1314" s="292"/>
      <c r="Q1314" s="202"/>
      <c r="R1314" s="290">
        <f>IF($P$5=1,DataSheet!E1313,"")</f>
        <v>0</v>
      </c>
    </row>
    <row r="1315" spans="2:18">
      <c r="B1315" s="202"/>
      <c r="C1315" s="297"/>
      <c r="D1315" s="292"/>
      <c r="E1315" s="202"/>
      <c r="F1315" s="202"/>
      <c r="G1315" s="202"/>
      <c r="H1315" s="202"/>
      <c r="I1315" s="202"/>
      <c r="J1315" s="202"/>
      <c r="K1315" s="146"/>
      <c r="L1315" s="146"/>
      <c r="M1315" s="146"/>
      <c r="N1315" s="146"/>
      <c r="O1315" s="146"/>
      <c r="P1315" s="292"/>
      <c r="Q1315" s="202"/>
      <c r="R1315" s="290">
        <f>IF($P$5=1,DataSheet!E1314,"")</f>
        <v>0</v>
      </c>
    </row>
    <row r="1316" spans="2:18">
      <c r="B1316" s="202"/>
      <c r="C1316" s="297"/>
      <c r="D1316" s="292"/>
      <c r="E1316" s="202"/>
      <c r="F1316" s="202"/>
      <c r="G1316" s="202"/>
      <c r="H1316" s="202"/>
      <c r="I1316" s="202"/>
      <c r="J1316" s="202"/>
      <c r="K1316" s="146"/>
      <c r="L1316" s="146"/>
      <c r="M1316" s="146"/>
      <c r="N1316" s="146"/>
      <c r="O1316" s="146"/>
      <c r="P1316" s="292"/>
      <c r="Q1316" s="202"/>
      <c r="R1316" s="290">
        <f>IF($P$5=1,DataSheet!E1315,"")</f>
        <v>0</v>
      </c>
    </row>
    <row r="1317" spans="2:18">
      <c r="B1317" s="202"/>
      <c r="C1317" s="297"/>
      <c r="D1317" s="292"/>
      <c r="E1317" s="202"/>
      <c r="F1317" s="202"/>
      <c r="G1317" s="202"/>
      <c r="H1317" s="202"/>
      <c r="I1317" s="202"/>
      <c r="J1317" s="202"/>
      <c r="K1317" s="146"/>
      <c r="L1317" s="146"/>
      <c r="M1317" s="146"/>
      <c r="N1317" s="146"/>
      <c r="O1317" s="146"/>
      <c r="P1317" s="292"/>
      <c r="Q1317" s="202"/>
      <c r="R1317" s="290">
        <f>IF($P$5=1,DataSheet!E1316,"")</f>
        <v>0</v>
      </c>
    </row>
    <row r="1318" spans="2:18">
      <c r="B1318" s="202"/>
      <c r="C1318" s="297"/>
      <c r="D1318" s="292"/>
      <c r="E1318" s="202"/>
      <c r="F1318" s="202"/>
      <c r="G1318" s="202"/>
      <c r="H1318" s="202"/>
      <c r="I1318" s="202"/>
      <c r="J1318" s="202"/>
      <c r="K1318" s="146"/>
      <c r="L1318" s="146"/>
      <c r="M1318" s="146"/>
      <c r="N1318" s="146"/>
      <c r="O1318" s="146"/>
      <c r="P1318" s="292"/>
      <c r="Q1318" s="202"/>
      <c r="R1318" s="290">
        <f>IF($P$5=1,DataSheet!E1317,"")</f>
        <v>0</v>
      </c>
    </row>
    <row r="1319" spans="2:18">
      <c r="B1319" s="202"/>
      <c r="C1319" s="297"/>
      <c r="D1319" s="292"/>
      <c r="E1319" s="202"/>
      <c r="F1319" s="202"/>
      <c r="G1319" s="202"/>
      <c r="H1319" s="202"/>
      <c r="I1319" s="202"/>
      <c r="J1319" s="202"/>
      <c r="K1319" s="146"/>
      <c r="L1319" s="146"/>
      <c r="M1319" s="146"/>
      <c r="N1319" s="146"/>
      <c r="O1319" s="146"/>
      <c r="P1319" s="292"/>
      <c r="Q1319" s="202"/>
      <c r="R1319" s="290">
        <f>IF($P$5=1,DataSheet!E1318,"")</f>
        <v>0</v>
      </c>
    </row>
    <row r="1320" spans="2:18">
      <c r="B1320" s="202"/>
      <c r="C1320" s="297"/>
      <c r="D1320" s="292"/>
      <c r="E1320" s="202"/>
      <c r="F1320" s="202"/>
      <c r="G1320" s="202"/>
      <c r="H1320" s="202"/>
      <c r="I1320" s="202"/>
      <c r="J1320" s="202"/>
      <c r="K1320" s="146"/>
      <c r="L1320" s="146"/>
      <c r="M1320" s="146"/>
      <c r="N1320" s="146"/>
      <c r="O1320" s="146"/>
      <c r="P1320" s="292"/>
      <c r="Q1320" s="202"/>
      <c r="R1320" s="290">
        <f>IF($P$5=1,DataSheet!E1319,"")</f>
        <v>0</v>
      </c>
    </row>
    <row r="1321" spans="2:18">
      <c r="B1321" s="202"/>
      <c r="C1321" s="297"/>
      <c r="D1321" s="292"/>
      <c r="E1321" s="202"/>
      <c r="F1321" s="202"/>
      <c r="G1321" s="202"/>
      <c r="H1321" s="202"/>
      <c r="I1321" s="202"/>
      <c r="J1321" s="202"/>
      <c r="K1321" s="146"/>
      <c r="L1321" s="146"/>
      <c r="M1321" s="146"/>
      <c r="N1321" s="146"/>
      <c r="O1321" s="146"/>
      <c r="P1321" s="292"/>
      <c r="Q1321" s="202"/>
      <c r="R1321" s="290">
        <f>IF($P$5=1,DataSheet!E1320,"")</f>
        <v>0</v>
      </c>
    </row>
    <row r="1322" spans="2:18">
      <c r="B1322" s="202"/>
      <c r="C1322" s="297"/>
      <c r="D1322" s="292"/>
      <c r="E1322" s="202"/>
      <c r="F1322" s="202"/>
      <c r="G1322" s="202"/>
      <c r="H1322" s="202"/>
      <c r="I1322" s="202"/>
      <c r="J1322" s="202"/>
      <c r="K1322" s="146"/>
      <c r="L1322" s="146"/>
      <c r="M1322" s="146"/>
      <c r="N1322" s="146"/>
      <c r="O1322" s="146"/>
      <c r="P1322" s="292"/>
      <c r="Q1322" s="202"/>
      <c r="R1322" s="290">
        <f>IF($P$5=1,DataSheet!E1321,"")</f>
        <v>0</v>
      </c>
    </row>
    <row r="1323" spans="2:18">
      <c r="B1323" s="202"/>
      <c r="C1323" s="297"/>
      <c r="D1323" s="292"/>
      <c r="E1323" s="202"/>
      <c r="F1323" s="202"/>
      <c r="G1323" s="202"/>
      <c r="H1323" s="202"/>
      <c r="I1323" s="202"/>
      <c r="J1323" s="202"/>
      <c r="K1323" s="146"/>
      <c r="L1323" s="146"/>
      <c r="M1323" s="146"/>
      <c r="N1323" s="146"/>
      <c r="O1323" s="146"/>
      <c r="P1323" s="292"/>
      <c r="Q1323" s="202"/>
      <c r="R1323" s="290">
        <f>IF($P$5=1,DataSheet!E1322,"")</f>
        <v>0</v>
      </c>
    </row>
    <row r="1324" spans="2:18">
      <c r="B1324" s="202"/>
      <c r="C1324" s="297"/>
      <c r="D1324" s="292"/>
      <c r="E1324" s="202"/>
      <c r="F1324" s="202"/>
      <c r="G1324" s="202"/>
      <c r="H1324" s="202"/>
      <c r="I1324" s="202"/>
      <c r="J1324" s="202"/>
      <c r="K1324" s="146"/>
      <c r="L1324" s="146"/>
      <c r="M1324" s="146"/>
      <c r="N1324" s="146"/>
      <c r="O1324" s="146"/>
      <c r="P1324" s="292"/>
      <c r="Q1324" s="202"/>
      <c r="R1324" s="290">
        <f>IF($P$5=1,DataSheet!E1323,"")</f>
        <v>0</v>
      </c>
    </row>
    <row r="1325" spans="2:18">
      <c r="B1325" s="202"/>
      <c r="C1325" s="297"/>
      <c r="D1325" s="292"/>
      <c r="E1325" s="202"/>
      <c r="F1325" s="202"/>
      <c r="G1325" s="202"/>
      <c r="H1325" s="202"/>
      <c r="I1325" s="202"/>
      <c r="J1325" s="202"/>
      <c r="K1325" s="146"/>
      <c r="L1325" s="146"/>
      <c r="M1325" s="146"/>
      <c r="N1325" s="146"/>
      <c r="O1325" s="146"/>
      <c r="P1325" s="292"/>
      <c r="Q1325" s="202"/>
      <c r="R1325" s="290">
        <f>IF($P$5=1,DataSheet!E1324,"")</f>
        <v>0</v>
      </c>
    </row>
    <row r="1326" spans="2:18">
      <c r="B1326" s="202"/>
      <c r="C1326" s="297"/>
      <c r="D1326" s="292"/>
      <c r="E1326" s="202"/>
      <c r="F1326" s="202"/>
      <c r="G1326" s="202"/>
      <c r="H1326" s="202"/>
      <c r="I1326" s="202"/>
      <c r="J1326" s="202"/>
      <c r="K1326" s="146"/>
      <c r="L1326" s="146"/>
      <c r="M1326" s="146"/>
      <c r="N1326" s="146"/>
      <c r="O1326" s="146"/>
      <c r="P1326" s="292"/>
      <c r="Q1326" s="202"/>
      <c r="R1326" s="290">
        <f>IF($P$5=1,DataSheet!E1325,"")</f>
        <v>0</v>
      </c>
    </row>
    <row r="1327" spans="2:18">
      <c r="B1327" s="202"/>
      <c r="C1327" s="297"/>
      <c r="D1327" s="292"/>
      <c r="E1327" s="202"/>
      <c r="F1327" s="202"/>
      <c r="G1327" s="202"/>
      <c r="H1327" s="202"/>
      <c r="I1327" s="202"/>
      <c r="J1327" s="202"/>
      <c r="K1327" s="146"/>
      <c r="L1327" s="146"/>
      <c r="M1327" s="146"/>
      <c r="N1327" s="146"/>
      <c r="O1327" s="146"/>
      <c r="P1327" s="292"/>
      <c r="Q1327" s="202"/>
      <c r="R1327" s="290">
        <f>IF($P$5=1,DataSheet!E1326,"")</f>
        <v>0</v>
      </c>
    </row>
    <row r="1328" spans="2:18">
      <c r="B1328" s="202"/>
      <c r="C1328" s="297"/>
      <c r="D1328" s="292"/>
      <c r="E1328" s="202"/>
      <c r="F1328" s="202"/>
      <c r="G1328" s="202"/>
      <c r="H1328" s="202"/>
      <c r="I1328" s="202"/>
      <c r="J1328" s="202"/>
      <c r="K1328" s="146"/>
      <c r="L1328" s="146"/>
      <c r="M1328" s="146"/>
      <c r="N1328" s="146"/>
      <c r="O1328" s="146"/>
      <c r="P1328" s="292"/>
      <c r="Q1328" s="202"/>
      <c r="R1328" s="290">
        <f>IF($P$5=1,DataSheet!E1327,"")</f>
        <v>0</v>
      </c>
    </row>
    <row r="1329" spans="2:18">
      <c r="B1329" s="202"/>
      <c r="C1329" s="297"/>
      <c r="D1329" s="292"/>
      <c r="E1329" s="202"/>
      <c r="F1329" s="202"/>
      <c r="G1329" s="202"/>
      <c r="H1329" s="202"/>
      <c r="I1329" s="202"/>
      <c r="J1329" s="202"/>
      <c r="K1329" s="146"/>
      <c r="L1329" s="146"/>
      <c r="M1329" s="146"/>
      <c r="N1329" s="146"/>
      <c r="O1329" s="146"/>
      <c r="P1329" s="292"/>
      <c r="Q1329" s="202"/>
      <c r="R1329" s="290">
        <f>IF($P$5=1,DataSheet!E1328,"")</f>
        <v>0</v>
      </c>
    </row>
    <row r="1330" spans="2:18">
      <c r="B1330" s="202"/>
      <c r="C1330" s="297"/>
      <c r="D1330" s="292"/>
      <c r="E1330" s="202"/>
      <c r="F1330" s="202"/>
      <c r="G1330" s="202"/>
      <c r="H1330" s="202"/>
      <c r="I1330" s="202"/>
      <c r="J1330" s="202"/>
      <c r="K1330" s="146"/>
      <c r="L1330" s="146"/>
      <c r="M1330" s="146"/>
      <c r="N1330" s="146"/>
      <c r="O1330" s="146"/>
      <c r="P1330" s="292"/>
      <c r="Q1330" s="202"/>
      <c r="R1330" s="290">
        <f>IF($P$5=1,DataSheet!E1329,"")</f>
        <v>0</v>
      </c>
    </row>
    <row r="1331" spans="2:18">
      <c r="B1331" s="202"/>
      <c r="C1331" s="297"/>
      <c r="D1331" s="292"/>
      <c r="E1331" s="202"/>
      <c r="F1331" s="202"/>
      <c r="G1331" s="202"/>
      <c r="H1331" s="202"/>
      <c r="I1331" s="202"/>
      <c r="J1331" s="202"/>
      <c r="K1331" s="146"/>
      <c r="L1331" s="146"/>
      <c r="M1331" s="146"/>
      <c r="N1331" s="146"/>
      <c r="O1331" s="146"/>
      <c r="P1331" s="292"/>
      <c r="Q1331" s="202"/>
      <c r="R1331" s="290">
        <f>IF($P$5=1,DataSheet!E1330,"")</f>
        <v>0</v>
      </c>
    </row>
    <row r="1332" spans="2:18">
      <c r="B1332" s="202"/>
      <c r="C1332" s="297"/>
      <c r="D1332" s="292"/>
      <c r="E1332" s="202"/>
      <c r="F1332" s="202"/>
      <c r="G1332" s="202"/>
      <c r="H1332" s="202"/>
      <c r="I1332" s="202"/>
      <c r="J1332" s="202"/>
      <c r="K1332" s="146"/>
      <c r="L1332" s="146"/>
      <c r="M1332" s="146"/>
      <c r="N1332" s="146"/>
      <c r="O1332" s="146"/>
      <c r="P1332" s="292"/>
      <c r="Q1332" s="202"/>
      <c r="R1332" s="290">
        <f>IF($P$5=1,DataSheet!E1331,"")</f>
        <v>0</v>
      </c>
    </row>
    <row r="1333" spans="2:18">
      <c r="B1333" s="202"/>
      <c r="C1333" s="297"/>
      <c r="D1333" s="292"/>
      <c r="E1333" s="202"/>
      <c r="F1333" s="202"/>
      <c r="G1333" s="202"/>
      <c r="H1333" s="202"/>
      <c r="I1333" s="202"/>
      <c r="J1333" s="202"/>
      <c r="K1333" s="146"/>
      <c r="L1333" s="146"/>
      <c r="M1333" s="146"/>
      <c r="N1333" s="146"/>
      <c r="O1333" s="146"/>
      <c r="P1333" s="292"/>
      <c r="Q1333" s="202"/>
      <c r="R1333" s="290">
        <f>IF($P$5=1,DataSheet!E1332,"")</f>
        <v>0</v>
      </c>
    </row>
    <row r="1334" spans="2:18">
      <c r="B1334" s="202"/>
      <c r="C1334" s="297"/>
      <c r="D1334" s="292"/>
      <c r="E1334" s="202"/>
      <c r="F1334" s="202"/>
      <c r="G1334" s="202"/>
      <c r="H1334" s="202"/>
      <c r="I1334" s="202"/>
      <c r="J1334" s="202"/>
      <c r="K1334" s="146"/>
      <c r="L1334" s="146"/>
      <c r="M1334" s="146"/>
      <c r="N1334" s="146"/>
      <c r="O1334" s="146"/>
      <c r="P1334" s="292"/>
      <c r="Q1334" s="202"/>
      <c r="R1334" s="290">
        <f>IF($P$5=1,DataSheet!E1333,"")</f>
        <v>0</v>
      </c>
    </row>
    <row r="1335" spans="2:18">
      <c r="B1335" s="202"/>
      <c r="C1335" s="297"/>
      <c r="D1335" s="292"/>
      <c r="E1335" s="202"/>
      <c r="F1335" s="202"/>
      <c r="G1335" s="202"/>
      <c r="H1335" s="202"/>
      <c r="I1335" s="202"/>
      <c r="J1335" s="202"/>
      <c r="K1335" s="146"/>
      <c r="L1335" s="146"/>
      <c r="M1335" s="146"/>
      <c r="N1335" s="146"/>
      <c r="O1335" s="146"/>
      <c r="P1335" s="292"/>
      <c r="Q1335" s="202"/>
      <c r="R1335" s="290">
        <f>IF($P$5=1,DataSheet!E1334,"")</f>
        <v>0</v>
      </c>
    </row>
    <row r="1336" spans="2:18">
      <c r="B1336" s="202"/>
      <c r="C1336" s="297"/>
      <c r="D1336" s="292"/>
      <c r="E1336" s="202"/>
      <c r="F1336" s="202"/>
      <c r="G1336" s="202"/>
      <c r="H1336" s="202"/>
      <c r="I1336" s="202"/>
      <c r="J1336" s="202"/>
      <c r="K1336" s="146"/>
      <c r="L1336" s="146"/>
      <c r="M1336" s="146"/>
      <c r="N1336" s="146"/>
      <c r="O1336" s="146"/>
      <c r="P1336" s="292"/>
      <c r="Q1336" s="202"/>
      <c r="R1336" s="290">
        <f>IF($P$5=1,DataSheet!E1335,"")</f>
        <v>0</v>
      </c>
    </row>
    <row r="1337" spans="2:18">
      <c r="B1337" s="202"/>
      <c r="C1337" s="297"/>
      <c r="D1337" s="292"/>
      <c r="E1337" s="202"/>
      <c r="F1337" s="202"/>
      <c r="G1337" s="202"/>
      <c r="H1337" s="202"/>
      <c r="I1337" s="202"/>
      <c r="J1337" s="202"/>
      <c r="K1337" s="146"/>
      <c r="L1337" s="146"/>
      <c r="M1337" s="146"/>
      <c r="N1337" s="146"/>
      <c r="O1337" s="146"/>
      <c r="P1337" s="292"/>
      <c r="Q1337" s="202"/>
      <c r="R1337" s="290">
        <f>IF($P$5=1,DataSheet!E1336,"")</f>
        <v>0</v>
      </c>
    </row>
    <row r="1338" spans="2:18">
      <c r="B1338" s="202"/>
      <c r="C1338" s="297"/>
      <c r="D1338" s="292"/>
      <c r="E1338" s="202"/>
      <c r="F1338" s="202"/>
      <c r="G1338" s="202"/>
      <c r="H1338" s="202"/>
      <c r="I1338" s="202"/>
      <c r="J1338" s="202"/>
      <c r="K1338" s="146"/>
      <c r="L1338" s="146"/>
      <c r="M1338" s="146"/>
      <c r="N1338" s="146"/>
      <c r="O1338" s="146"/>
      <c r="P1338" s="292"/>
      <c r="Q1338" s="202"/>
      <c r="R1338" s="290">
        <f>IF($P$5=1,DataSheet!E1337,"")</f>
        <v>0</v>
      </c>
    </row>
    <row r="1339" spans="2:18">
      <c r="B1339" s="202"/>
      <c r="C1339" s="297"/>
      <c r="D1339" s="292"/>
      <c r="E1339" s="202"/>
      <c r="F1339" s="202"/>
      <c r="G1339" s="202"/>
      <c r="H1339" s="202"/>
      <c r="I1339" s="202"/>
      <c r="J1339" s="202"/>
      <c r="K1339" s="146"/>
      <c r="L1339" s="146"/>
      <c r="M1339" s="146"/>
      <c r="N1339" s="146"/>
      <c r="O1339" s="146"/>
      <c r="P1339" s="292"/>
      <c r="Q1339" s="202"/>
      <c r="R1339" s="290">
        <f>IF($P$5=1,DataSheet!E1338,"")</f>
        <v>0</v>
      </c>
    </row>
    <row r="1340" spans="2:18">
      <c r="B1340" s="202"/>
      <c r="C1340" s="297"/>
      <c r="D1340" s="292"/>
      <c r="E1340" s="202"/>
      <c r="F1340" s="202"/>
      <c r="G1340" s="202"/>
      <c r="H1340" s="202"/>
      <c r="I1340" s="202"/>
      <c r="J1340" s="202"/>
      <c r="K1340" s="146"/>
      <c r="L1340" s="146"/>
      <c r="M1340" s="146"/>
      <c r="N1340" s="146"/>
      <c r="O1340" s="146"/>
      <c r="P1340" s="292"/>
      <c r="Q1340" s="202"/>
      <c r="R1340" s="290">
        <f>IF($P$5=1,DataSheet!E1339,"")</f>
        <v>0</v>
      </c>
    </row>
    <row r="1341" spans="2:18">
      <c r="B1341" s="202"/>
      <c r="C1341" s="297"/>
      <c r="D1341" s="292"/>
      <c r="E1341" s="202"/>
      <c r="F1341" s="202"/>
      <c r="G1341" s="202"/>
      <c r="H1341" s="202"/>
      <c r="I1341" s="202"/>
      <c r="J1341" s="202"/>
      <c r="K1341" s="146"/>
      <c r="L1341" s="146"/>
      <c r="M1341" s="146"/>
      <c r="N1341" s="146"/>
      <c r="O1341" s="146"/>
      <c r="P1341" s="292"/>
      <c r="Q1341" s="202"/>
      <c r="R1341" s="290">
        <f>IF($P$5=1,DataSheet!E1340,"")</f>
        <v>0</v>
      </c>
    </row>
    <row r="1342" spans="2:18">
      <c r="B1342" s="202"/>
      <c r="C1342" s="297"/>
      <c r="D1342" s="292"/>
      <c r="E1342" s="202"/>
      <c r="F1342" s="202"/>
      <c r="G1342" s="202"/>
      <c r="H1342" s="202"/>
      <c r="I1342" s="202"/>
      <c r="J1342" s="202"/>
      <c r="K1342" s="146"/>
      <c r="L1342" s="146"/>
      <c r="M1342" s="146"/>
      <c r="N1342" s="146"/>
      <c r="O1342" s="146"/>
      <c r="P1342" s="292"/>
      <c r="Q1342" s="202"/>
      <c r="R1342" s="290">
        <f>IF($P$5=1,DataSheet!E1341,"")</f>
        <v>0</v>
      </c>
    </row>
    <row r="1343" spans="2:18">
      <c r="B1343" s="202"/>
      <c r="C1343" s="297"/>
      <c r="D1343" s="292"/>
      <c r="E1343" s="202"/>
      <c r="F1343" s="202"/>
      <c r="G1343" s="202"/>
      <c r="H1343" s="202"/>
      <c r="I1343" s="202"/>
      <c r="J1343" s="202"/>
      <c r="K1343" s="146"/>
      <c r="L1343" s="146"/>
      <c r="M1343" s="146"/>
      <c r="N1343" s="146"/>
      <c r="O1343" s="146"/>
      <c r="P1343" s="292"/>
      <c r="Q1343" s="202"/>
      <c r="R1343" s="290">
        <f>IF($P$5=1,DataSheet!E1342,"")</f>
        <v>0</v>
      </c>
    </row>
    <row r="1344" spans="2:18">
      <c r="B1344" s="202"/>
      <c r="C1344" s="297"/>
      <c r="D1344" s="292"/>
      <c r="E1344" s="202"/>
      <c r="F1344" s="202"/>
      <c r="G1344" s="202"/>
      <c r="H1344" s="202"/>
      <c r="I1344" s="202"/>
      <c r="J1344" s="202"/>
      <c r="K1344" s="146"/>
      <c r="L1344" s="146"/>
      <c r="M1344" s="146"/>
      <c r="N1344" s="146"/>
      <c r="O1344" s="146"/>
      <c r="P1344" s="292"/>
      <c r="Q1344" s="202"/>
      <c r="R1344" s="290">
        <f>IF($P$5=1,DataSheet!E1343,"")</f>
        <v>0</v>
      </c>
    </row>
    <row r="1345" spans="2:18">
      <c r="B1345" s="202"/>
      <c r="C1345" s="297"/>
      <c r="D1345" s="292"/>
      <c r="E1345" s="202"/>
      <c r="F1345" s="202"/>
      <c r="G1345" s="202"/>
      <c r="H1345" s="202"/>
      <c r="I1345" s="202"/>
      <c r="J1345" s="202"/>
      <c r="K1345" s="146"/>
      <c r="L1345" s="146"/>
      <c r="M1345" s="146"/>
      <c r="N1345" s="146"/>
      <c r="O1345" s="146"/>
      <c r="P1345" s="292"/>
      <c r="Q1345" s="202"/>
      <c r="R1345" s="290">
        <f>IF($P$5=1,DataSheet!E1344,"")</f>
        <v>0</v>
      </c>
    </row>
    <row r="1346" spans="2:18">
      <c r="B1346" s="202"/>
      <c r="C1346" s="297"/>
      <c r="D1346" s="292"/>
      <c r="E1346" s="202"/>
      <c r="F1346" s="202"/>
      <c r="G1346" s="202"/>
      <c r="H1346" s="202"/>
      <c r="I1346" s="202"/>
      <c r="J1346" s="202"/>
      <c r="K1346" s="146"/>
      <c r="L1346" s="146"/>
      <c r="M1346" s="146"/>
      <c r="N1346" s="146"/>
      <c r="O1346" s="146"/>
      <c r="P1346" s="292"/>
      <c r="Q1346" s="202"/>
      <c r="R1346" s="290">
        <f>IF($P$5=1,DataSheet!E1345,"")</f>
        <v>0</v>
      </c>
    </row>
    <row r="1347" spans="2:18">
      <c r="B1347" s="202"/>
      <c r="C1347" s="297"/>
      <c r="D1347" s="292"/>
      <c r="E1347" s="202"/>
      <c r="F1347" s="202"/>
      <c r="G1347" s="202"/>
      <c r="H1347" s="202"/>
      <c r="I1347" s="202"/>
      <c r="J1347" s="202"/>
      <c r="K1347" s="146"/>
      <c r="L1347" s="146"/>
      <c r="M1347" s="146"/>
      <c r="N1347" s="146"/>
      <c r="O1347" s="146"/>
      <c r="P1347" s="292"/>
      <c r="Q1347" s="202"/>
      <c r="R1347" s="290">
        <f>IF($P$5=1,DataSheet!E1346,"")</f>
        <v>0</v>
      </c>
    </row>
    <row r="1348" spans="2:18">
      <c r="B1348" s="202"/>
      <c r="C1348" s="297"/>
      <c r="D1348" s="292"/>
      <c r="E1348" s="202"/>
      <c r="F1348" s="202"/>
      <c r="G1348" s="202"/>
      <c r="H1348" s="202"/>
      <c r="I1348" s="202"/>
      <c r="J1348" s="202"/>
      <c r="K1348" s="146"/>
      <c r="L1348" s="146"/>
      <c r="M1348" s="146"/>
      <c r="N1348" s="146"/>
      <c r="O1348" s="146"/>
      <c r="P1348" s="292"/>
      <c r="Q1348" s="202"/>
      <c r="R1348" s="290">
        <f>IF($P$5=1,DataSheet!E1347,"")</f>
        <v>0</v>
      </c>
    </row>
    <row r="1349" spans="2:18">
      <c r="B1349" s="202"/>
      <c r="C1349" s="297"/>
      <c r="D1349" s="292"/>
      <c r="E1349" s="202"/>
      <c r="F1349" s="202"/>
      <c r="G1349" s="202"/>
      <c r="H1349" s="202"/>
      <c r="I1349" s="202"/>
      <c r="J1349" s="202"/>
      <c r="K1349" s="146"/>
      <c r="L1349" s="146"/>
      <c r="M1349" s="146"/>
      <c r="N1349" s="146"/>
      <c r="O1349" s="146"/>
      <c r="P1349" s="292"/>
      <c r="Q1349" s="202"/>
      <c r="R1349" s="290">
        <f>IF($P$5=1,DataSheet!E1348,"")</f>
        <v>0</v>
      </c>
    </row>
    <row r="1350" spans="2:18">
      <c r="B1350" s="202"/>
      <c r="C1350" s="297"/>
      <c r="D1350" s="292"/>
      <c r="E1350" s="202"/>
      <c r="F1350" s="202"/>
      <c r="G1350" s="202"/>
      <c r="H1350" s="202"/>
      <c r="I1350" s="202"/>
      <c r="J1350" s="202"/>
      <c r="K1350" s="146"/>
      <c r="L1350" s="146"/>
      <c r="M1350" s="146"/>
      <c r="N1350" s="146"/>
      <c r="O1350" s="146"/>
      <c r="P1350" s="292"/>
      <c r="Q1350" s="202"/>
      <c r="R1350" s="290">
        <f>IF($P$5=1,DataSheet!E1349,"")</f>
        <v>0</v>
      </c>
    </row>
    <row r="1351" spans="2:18">
      <c r="B1351" s="202"/>
      <c r="C1351" s="297"/>
      <c r="D1351" s="292"/>
      <c r="E1351" s="202"/>
      <c r="F1351" s="202"/>
      <c r="G1351" s="202"/>
      <c r="H1351" s="202"/>
      <c r="I1351" s="202"/>
      <c r="J1351" s="202"/>
      <c r="K1351" s="146"/>
      <c r="L1351" s="146"/>
      <c r="M1351" s="146"/>
      <c r="N1351" s="146"/>
      <c r="O1351" s="146"/>
      <c r="P1351" s="292"/>
      <c r="Q1351" s="202"/>
      <c r="R1351" s="290">
        <f>IF($P$5=1,DataSheet!E1350,"")</f>
        <v>0</v>
      </c>
    </row>
    <row r="1352" spans="2:18">
      <c r="B1352" s="202"/>
      <c r="C1352" s="297"/>
      <c r="D1352" s="292"/>
      <c r="E1352" s="202"/>
      <c r="F1352" s="202"/>
      <c r="G1352" s="202"/>
      <c r="H1352" s="202"/>
      <c r="I1352" s="202"/>
      <c r="J1352" s="202"/>
      <c r="K1352" s="146"/>
      <c r="L1352" s="146"/>
      <c r="M1352" s="146"/>
      <c r="N1352" s="146"/>
      <c r="O1352" s="146"/>
      <c r="P1352" s="292"/>
      <c r="Q1352" s="202"/>
      <c r="R1352" s="290">
        <f>IF($P$5=1,DataSheet!E1351,"")</f>
        <v>0</v>
      </c>
    </row>
    <row r="1353" spans="2:18">
      <c r="B1353" s="202"/>
      <c r="C1353" s="297"/>
      <c r="D1353" s="292"/>
      <c r="E1353" s="202"/>
      <c r="F1353" s="202"/>
      <c r="G1353" s="202"/>
      <c r="H1353" s="202"/>
      <c r="I1353" s="202"/>
      <c r="J1353" s="202"/>
      <c r="K1353" s="146"/>
      <c r="L1353" s="146"/>
      <c r="M1353" s="146"/>
      <c r="N1353" s="146"/>
      <c r="O1353" s="146"/>
      <c r="P1353" s="292"/>
      <c r="Q1353" s="202"/>
      <c r="R1353" s="290">
        <f>IF($P$5=1,DataSheet!E1352,"")</f>
        <v>0</v>
      </c>
    </row>
    <row r="1354" spans="2:18">
      <c r="B1354" s="202"/>
      <c r="C1354" s="297"/>
      <c r="D1354" s="292"/>
      <c r="E1354" s="202"/>
      <c r="F1354" s="202"/>
      <c r="G1354" s="202"/>
      <c r="H1354" s="202"/>
      <c r="I1354" s="202"/>
      <c r="J1354" s="202"/>
      <c r="K1354" s="146"/>
      <c r="L1354" s="146"/>
      <c r="M1354" s="146"/>
      <c r="N1354" s="146"/>
      <c r="O1354" s="146"/>
      <c r="P1354" s="292"/>
      <c r="Q1354" s="202"/>
      <c r="R1354" s="290">
        <f>IF($P$5=1,DataSheet!E1353,"")</f>
        <v>0</v>
      </c>
    </row>
    <row r="1355" spans="2:18">
      <c r="B1355" s="202"/>
      <c r="C1355" s="297"/>
      <c r="D1355" s="292"/>
      <c r="E1355" s="202"/>
      <c r="F1355" s="202"/>
      <c r="G1355" s="202"/>
      <c r="H1355" s="202"/>
      <c r="I1355" s="202"/>
      <c r="J1355" s="202"/>
      <c r="K1355" s="146"/>
      <c r="L1355" s="146"/>
      <c r="M1355" s="146"/>
      <c r="N1355" s="146"/>
      <c r="O1355" s="146"/>
      <c r="P1355" s="292"/>
      <c r="Q1355" s="202"/>
      <c r="R1355" s="290">
        <f>IF($P$5=1,DataSheet!E1354,"")</f>
        <v>0</v>
      </c>
    </row>
    <row r="1356" spans="2:18">
      <c r="B1356" s="202"/>
      <c r="C1356" s="297"/>
      <c r="D1356" s="292"/>
      <c r="E1356" s="202"/>
      <c r="F1356" s="202"/>
      <c r="G1356" s="202"/>
      <c r="H1356" s="202"/>
      <c r="I1356" s="202"/>
      <c r="J1356" s="202"/>
      <c r="K1356" s="146"/>
      <c r="L1356" s="146"/>
      <c r="M1356" s="146"/>
      <c r="N1356" s="146"/>
      <c r="O1356" s="146"/>
      <c r="P1356" s="292"/>
      <c r="Q1356" s="202"/>
      <c r="R1356" s="290">
        <f>IF($P$5=1,DataSheet!E1355,"")</f>
        <v>0</v>
      </c>
    </row>
    <row r="1357" spans="2:18">
      <c r="B1357" s="202"/>
      <c r="C1357" s="297"/>
      <c r="D1357" s="292"/>
      <c r="E1357" s="202"/>
      <c r="F1357" s="202"/>
      <c r="G1357" s="202"/>
      <c r="H1357" s="202"/>
      <c r="I1357" s="202"/>
      <c r="J1357" s="202"/>
      <c r="K1357" s="146"/>
      <c r="L1357" s="146"/>
      <c r="M1357" s="146"/>
      <c r="N1357" s="146"/>
      <c r="O1357" s="146"/>
      <c r="P1357" s="292"/>
      <c r="Q1357" s="202"/>
      <c r="R1357" s="290">
        <f>IF($P$5=1,DataSheet!E1356,"")</f>
        <v>0</v>
      </c>
    </row>
    <row r="1358" spans="2:18">
      <c r="B1358" s="202"/>
      <c r="C1358" s="297"/>
      <c r="D1358" s="292"/>
      <c r="E1358" s="202"/>
      <c r="F1358" s="202"/>
      <c r="G1358" s="202"/>
      <c r="H1358" s="202"/>
      <c r="I1358" s="202"/>
      <c r="J1358" s="202"/>
      <c r="K1358" s="146"/>
      <c r="L1358" s="146"/>
      <c r="M1358" s="146"/>
      <c r="N1358" s="146"/>
      <c r="O1358" s="146"/>
      <c r="P1358" s="292"/>
      <c r="Q1358" s="202"/>
      <c r="R1358" s="290">
        <f>IF($P$5=1,DataSheet!E1357,"")</f>
        <v>0</v>
      </c>
    </row>
    <row r="1359" spans="2:18">
      <c r="B1359" s="202"/>
      <c r="C1359" s="297"/>
      <c r="D1359" s="292"/>
      <c r="E1359" s="202"/>
      <c r="F1359" s="202"/>
      <c r="G1359" s="202"/>
      <c r="H1359" s="202"/>
      <c r="I1359" s="202"/>
      <c r="J1359" s="202"/>
      <c r="K1359" s="146"/>
      <c r="L1359" s="146"/>
      <c r="M1359" s="146"/>
      <c r="N1359" s="146"/>
      <c r="O1359" s="146"/>
      <c r="P1359" s="292"/>
      <c r="Q1359" s="202"/>
      <c r="R1359" s="290">
        <f>IF($P$5=1,DataSheet!E1358,"")</f>
        <v>0</v>
      </c>
    </row>
    <row r="1360" spans="2:18">
      <c r="B1360" s="202"/>
      <c r="C1360" s="297"/>
      <c r="D1360" s="292"/>
      <c r="E1360" s="202"/>
      <c r="F1360" s="202"/>
      <c r="G1360" s="202"/>
      <c r="H1360" s="202"/>
      <c r="I1360" s="202"/>
      <c r="J1360" s="202"/>
      <c r="K1360" s="146"/>
      <c r="L1360" s="146"/>
      <c r="M1360" s="146"/>
      <c r="N1360" s="146"/>
      <c r="O1360" s="146"/>
      <c r="P1360" s="292"/>
      <c r="Q1360" s="202"/>
      <c r="R1360" s="290">
        <f>IF($P$5=1,DataSheet!E1359,"")</f>
        <v>0</v>
      </c>
    </row>
    <row r="1361" spans="2:18">
      <c r="B1361" s="202"/>
      <c r="C1361" s="297"/>
      <c r="D1361" s="292"/>
      <c r="E1361" s="202"/>
      <c r="F1361" s="202"/>
      <c r="G1361" s="202"/>
      <c r="H1361" s="202"/>
      <c r="I1361" s="202"/>
      <c r="J1361" s="202"/>
      <c r="K1361" s="146"/>
      <c r="L1361" s="146"/>
      <c r="M1361" s="146"/>
      <c r="N1361" s="146"/>
      <c r="O1361" s="146"/>
      <c r="P1361" s="292"/>
      <c r="Q1361" s="202"/>
      <c r="R1361" s="290">
        <f>IF($P$5=1,DataSheet!E1360,"")</f>
        <v>0</v>
      </c>
    </row>
    <row r="1362" spans="2:18">
      <c r="B1362" s="202"/>
      <c r="C1362" s="297"/>
      <c r="D1362" s="292"/>
      <c r="E1362" s="202"/>
      <c r="F1362" s="202"/>
      <c r="G1362" s="202"/>
      <c r="H1362" s="202"/>
      <c r="I1362" s="202"/>
      <c r="J1362" s="202"/>
      <c r="K1362" s="146"/>
      <c r="L1362" s="146"/>
      <c r="M1362" s="146"/>
      <c r="N1362" s="146"/>
      <c r="O1362" s="146"/>
      <c r="P1362" s="292"/>
      <c r="Q1362" s="202"/>
      <c r="R1362" s="290">
        <f>IF($P$5=1,DataSheet!E1361,"")</f>
        <v>0</v>
      </c>
    </row>
    <row r="1363" spans="2:18">
      <c r="B1363" s="202"/>
      <c r="C1363" s="297"/>
      <c r="D1363" s="292"/>
      <c r="E1363" s="202"/>
      <c r="F1363" s="202"/>
      <c r="G1363" s="202"/>
      <c r="H1363" s="202"/>
      <c r="I1363" s="202"/>
      <c r="J1363" s="202"/>
      <c r="K1363" s="146"/>
      <c r="L1363" s="146"/>
      <c r="M1363" s="146"/>
      <c r="N1363" s="146"/>
      <c r="O1363" s="146"/>
      <c r="P1363" s="292"/>
      <c r="Q1363" s="202"/>
      <c r="R1363" s="290">
        <f>IF($P$5=1,DataSheet!E1362,"")</f>
        <v>0</v>
      </c>
    </row>
    <row r="1364" spans="2:18">
      <c r="B1364" s="202"/>
      <c r="C1364" s="297"/>
      <c r="D1364" s="292"/>
      <c r="E1364" s="202"/>
      <c r="F1364" s="202"/>
      <c r="G1364" s="202"/>
      <c r="H1364" s="202"/>
      <c r="I1364" s="202"/>
      <c r="J1364" s="202"/>
      <c r="K1364" s="146"/>
      <c r="L1364" s="146"/>
      <c r="M1364" s="146"/>
      <c r="N1364" s="146"/>
      <c r="O1364" s="146"/>
      <c r="P1364" s="292"/>
      <c r="Q1364" s="202"/>
      <c r="R1364" s="290">
        <f>IF($P$5=1,DataSheet!E1363,"")</f>
        <v>0</v>
      </c>
    </row>
    <row r="1365" spans="2:18">
      <c r="B1365" s="202"/>
      <c r="C1365" s="297"/>
      <c r="D1365" s="292"/>
      <c r="E1365" s="202"/>
      <c r="F1365" s="202"/>
      <c r="G1365" s="202"/>
      <c r="H1365" s="202"/>
      <c r="I1365" s="202"/>
      <c r="J1365" s="202"/>
      <c r="K1365" s="146"/>
      <c r="L1365" s="146"/>
      <c r="M1365" s="146"/>
      <c r="N1365" s="146"/>
      <c r="O1365" s="146"/>
      <c r="P1365" s="292"/>
      <c r="Q1365" s="202"/>
      <c r="R1365" s="290">
        <f>IF($P$5=1,DataSheet!E1364,"")</f>
        <v>0</v>
      </c>
    </row>
    <row r="1366" spans="2:18">
      <c r="B1366" s="202"/>
      <c r="C1366" s="297"/>
      <c r="D1366" s="292"/>
      <c r="E1366" s="202"/>
      <c r="F1366" s="202"/>
      <c r="G1366" s="202"/>
      <c r="H1366" s="202"/>
      <c r="I1366" s="202"/>
      <c r="J1366" s="202"/>
      <c r="K1366" s="146"/>
      <c r="L1366" s="146"/>
      <c r="M1366" s="146"/>
      <c r="N1366" s="146"/>
      <c r="O1366" s="146"/>
      <c r="P1366" s="292"/>
      <c r="Q1366" s="202"/>
      <c r="R1366" s="290">
        <f>IF($P$5=1,DataSheet!E1365,"")</f>
        <v>0</v>
      </c>
    </row>
    <row r="1367" spans="2:18">
      <c r="B1367" s="202"/>
      <c r="C1367" s="297"/>
      <c r="D1367" s="292"/>
      <c r="E1367" s="202"/>
      <c r="F1367" s="202"/>
      <c r="G1367" s="202"/>
      <c r="H1367" s="202"/>
      <c r="I1367" s="202"/>
      <c r="J1367" s="202"/>
      <c r="K1367" s="146"/>
      <c r="L1367" s="146"/>
      <c r="M1367" s="146"/>
      <c r="N1367" s="146"/>
      <c r="O1367" s="146"/>
      <c r="P1367" s="292"/>
      <c r="Q1367" s="202"/>
      <c r="R1367" s="290">
        <f>IF($P$5=1,DataSheet!E1366,"")</f>
        <v>0</v>
      </c>
    </row>
    <row r="1368" spans="2:18">
      <c r="B1368" s="202"/>
      <c r="C1368" s="297"/>
      <c r="D1368" s="292"/>
      <c r="E1368" s="202"/>
      <c r="F1368" s="202"/>
      <c r="G1368" s="202"/>
      <c r="H1368" s="202"/>
      <c r="I1368" s="202"/>
      <c r="J1368" s="202"/>
      <c r="K1368" s="146"/>
      <c r="L1368" s="146"/>
      <c r="M1368" s="146"/>
      <c r="N1368" s="146"/>
      <c r="O1368" s="146"/>
      <c r="P1368" s="292"/>
      <c r="Q1368" s="202"/>
      <c r="R1368" s="290">
        <f>IF($P$5=1,DataSheet!E1367,"")</f>
        <v>0</v>
      </c>
    </row>
    <row r="1369" spans="2:18">
      <c r="B1369" s="202"/>
      <c r="C1369" s="297"/>
      <c r="D1369" s="292"/>
      <c r="E1369" s="202"/>
      <c r="F1369" s="202"/>
      <c r="G1369" s="202"/>
      <c r="H1369" s="202"/>
      <c r="I1369" s="202"/>
      <c r="J1369" s="202"/>
      <c r="K1369" s="146"/>
      <c r="L1369" s="146"/>
      <c r="M1369" s="146"/>
      <c r="N1369" s="146"/>
      <c r="O1369" s="146"/>
      <c r="P1369" s="292"/>
      <c r="Q1369" s="202"/>
      <c r="R1369" s="290">
        <f>IF($P$5=1,DataSheet!E1368,"")</f>
        <v>0</v>
      </c>
    </row>
    <row r="1370" spans="2:18">
      <c r="B1370" s="202"/>
      <c r="C1370" s="297"/>
      <c r="D1370" s="292"/>
      <c r="E1370" s="202"/>
      <c r="F1370" s="202"/>
      <c r="G1370" s="202"/>
      <c r="H1370" s="202"/>
      <c r="I1370" s="202"/>
      <c r="J1370" s="202"/>
      <c r="K1370" s="146"/>
      <c r="L1370" s="146"/>
      <c r="M1370" s="146"/>
      <c r="N1370" s="146"/>
      <c r="O1370" s="146"/>
      <c r="P1370" s="292"/>
      <c r="Q1370" s="202"/>
      <c r="R1370" s="290">
        <f>IF($P$5=1,DataSheet!E1369,"")</f>
        <v>0</v>
      </c>
    </row>
    <row r="1371" spans="2:18">
      <c r="B1371" s="202"/>
      <c r="C1371" s="297"/>
      <c r="D1371" s="292"/>
      <c r="E1371" s="202"/>
      <c r="F1371" s="202"/>
      <c r="G1371" s="202"/>
      <c r="H1371" s="202"/>
      <c r="I1371" s="202"/>
      <c r="J1371" s="202"/>
      <c r="K1371" s="146"/>
      <c r="L1371" s="146"/>
      <c r="M1371" s="146"/>
      <c r="N1371" s="146"/>
      <c r="O1371" s="146"/>
      <c r="P1371" s="292"/>
      <c r="Q1371" s="202"/>
      <c r="R1371" s="290">
        <f>IF($P$5=1,DataSheet!E1370,"")</f>
        <v>0</v>
      </c>
    </row>
    <row r="1372" spans="2:18">
      <c r="B1372" s="202"/>
      <c r="C1372" s="297"/>
      <c r="D1372" s="292"/>
      <c r="E1372" s="202"/>
      <c r="F1372" s="202"/>
      <c r="G1372" s="202"/>
      <c r="H1372" s="202"/>
      <c r="I1372" s="202"/>
      <c r="J1372" s="202"/>
      <c r="K1372" s="146"/>
      <c r="L1372" s="146"/>
      <c r="M1372" s="146"/>
      <c r="N1372" s="146"/>
      <c r="O1372" s="146"/>
      <c r="P1372" s="292"/>
      <c r="Q1372" s="202"/>
      <c r="R1372" s="290">
        <f>IF($P$5=1,DataSheet!E1371,"")</f>
        <v>0</v>
      </c>
    </row>
    <row r="1373" spans="2:18">
      <c r="B1373" s="202"/>
      <c r="C1373" s="297"/>
      <c r="D1373" s="292"/>
      <c r="E1373" s="202"/>
      <c r="F1373" s="202"/>
      <c r="G1373" s="202"/>
      <c r="H1373" s="202"/>
      <c r="I1373" s="202"/>
      <c r="J1373" s="202"/>
      <c r="K1373" s="146"/>
      <c r="L1373" s="146"/>
      <c r="M1373" s="146"/>
      <c r="N1373" s="146"/>
      <c r="O1373" s="146"/>
      <c r="P1373" s="292"/>
      <c r="Q1373" s="202"/>
      <c r="R1373" s="290">
        <f>IF($P$5=1,DataSheet!E1372,"")</f>
        <v>0</v>
      </c>
    </row>
    <row r="1374" spans="2:18">
      <c r="B1374" s="202"/>
      <c r="C1374" s="297"/>
      <c r="D1374" s="292"/>
      <c r="E1374" s="202"/>
      <c r="F1374" s="202"/>
      <c r="G1374" s="202"/>
      <c r="H1374" s="202"/>
      <c r="I1374" s="202"/>
      <c r="J1374" s="202"/>
      <c r="K1374" s="146"/>
      <c r="L1374" s="146"/>
      <c r="M1374" s="146"/>
      <c r="N1374" s="146"/>
      <c r="O1374" s="146"/>
      <c r="P1374" s="292"/>
      <c r="Q1374" s="202"/>
      <c r="R1374" s="290">
        <f>IF($P$5=1,DataSheet!E1373,"")</f>
        <v>0</v>
      </c>
    </row>
    <row r="1375" spans="2:18">
      <c r="B1375" s="202"/>
      <c r="C1375" s="297"/>
      <c r="D1375" s="292"/>
      <c r="E1375" s="202"/>
      <c r="F1375" s="202"/>
      <c r="G1375" s="202"/>
      <c r="H1375" s="202"/>
      <c r="I1375" s="202"/>
      <c r="J1375" s="202"/>
      <c r="K1375" s="146"/>
      <c r="L1375" s="146"/>
      <c r="M1375" s="146"/>
      <c r="N1375" s="146"/>
      <c r="O1375" s="146"/>
      <c r="P1375" s="292"/>
      <c r="Q1375" s="202"/>
      <c r="R1375" s="290">
        <f>IF($P$5=1,DataSheet!E1374,"")</f>
        <v>0</v>
      </c>
    </row>
    <row r="1376" spans="2:18">
      <c r="B1376" s="202"/>
      <c r="C1376" s="297"/>
      <c r="D1376" s="292"/>
      <c r="E1376" s="202"/>
      <c r="F1376" s="202"/>
      <c r="G1376" s="202"/>
      <c r="H1376" s="202"/>
      <c r="I1376" s="202"/>
      <c r="J1376" s="202"/>
      <c r="K1376" s="146"/>
      <c r="L1376" s="146"/>
      <c r="M1376" s="146"/>
      <c r="N1376" s="146"/>
      <c r="O1376" s="146"/>
      <c r="P1376" s="292"/>
      <c r="Q1376" s="202"/>
      <c r="R1376" s="290">
        <f>IF($P$5=1,DataSheet!E1375,"")</f>
        <v>0</v>
      </c>
    </row>
    <row r="1377" spans="2:18">
      <c r="B1377" s="202"/>
      <c r="C1377" s="297"/>
      <c r="D1377" s="292"/>
      <c r="E1377" s="202"/>
      <c r="F1377" s="202"/>
      <c r="G1377" s="202"/>
      <c r="H1377" s="202"/>
      <c r="I1377" s="202"/>
      <c r="J1377" s="202"/>
      <c r="K1377" s="146"/>
      <c r="L1377" s="146"/>
      <c r="M1377" s="146"/>
      <c r="N1377" s="146"/>
      <c r="O1377" s="146"/>
      <c r="P1377" s="292"/>
      <c r="Q1377" s="202"/>
      <c r="R1377" s="290">
        <f>IF($P$5=1,DataSheet!E1376,"")</f>
        <v>0</v>
      </c>
    </row>
    <row r="1378" spans="2:18">
      <c r="B1378" s="202"/>
      <c r="C1378" s="297"/>
      <c r="D1378" s="292"/>
      <c r="E1378" s="202"/>
      <c r="F1378" s="202"/>
      <c r="G1378" s="202"/>
      <c r="H1378" s="202"/>
      <c r="I1378" s="202"/>
      <c r="J1378" s="202"/>
      <c r="K1378" s="146"/>
      <c r="L1378" s="146"/>
      <c r="M1378" s="146"/>
      <c r="N1378" s="146"/>
      <c r="O1378" s="146"/>
      <c r="P1378" s="292"/>
      <c r="Q1378" s="202"/>
      <c r="R1378" s="290">
        <f>IF($P$5=1,DataSheet!E1377,"")</f>
        <v>0</v>
      </c>
    </row>
    <row r="1379" spans="2:18">
      <c r="B1379" s="202"/>
      <c r="C1379" s="297"/>
      <c r="D1379" s="292"/>
      <c r="E1379" s="202"/>
      <c r="F1379" s="202"/>
      <c r="G1379" s="202"/>
      <c r="H1379" s="202"/>
      <c r="I1379" s="202"/>
      <c r="J1379" s="202"/>
      <c r="K1379" s="146"/>
      <c r="L1379" s="146"/>
      <c r="M1379" s="146"/>
      <c r="N1379" s="146"/>
      <c r="O1379" s="146"/>
      <c r="P1379" s="292"/>
      <c r="Q1379" s="202"/>
      <c r="R1379" s="290">
        <f>IF($P$5=1,DataSheet!E1378,"")</f>
        <v>0</v>
      </c>
    </row>
    <row r="1380" spans="2:18">
      <c r="B1380" s="202"/>
      <c r="C1380" s="297"/>
      <c r="D1380" s="292"/>
      <c r="E1380" s="202"/>
      <c r="F1380" s="202"/>
      <c r="G1380" s="202"/>
      <c r="H1380" s="202"/>
      <c r="I1380" s="202"/>
      <c r="J1380" s="202"/>
      <c r="K1380" s="146"/>
      <c r="L1380" s="146"/>
      <c r="M1380" s="146"/>
      <c r="N1380" s="146"/>
      <c r="O1380" s="146"/>
      <c r="P1380" s="292"/>
      <c r="Q1380" s="202"/>
      <c r="R1380" s="290">
        <f>IF($P$5=1,DataSheet!E1379,"")</f>
        <v>0</v>
      </c>
    </row>
    <row r="1381" spans="2:18">
      <c r="B1381" s="202"/>
      <c r="C1381" s="297"/>
      <c r="D1381" s="292"/>
      <c r="E1381" s="202"/>
      <c r="F1381" s="202"/>
      <c r="G1381" s="202"/>
      <c r="H1381" s="202"/>
      <c r="I1381" s="202"/>
      <c r="J1381" s="202"/>
      <c r="K1381" s="146"/>
      <c r="L1381" s="146"/>
      <c r="M1381" s="146"/>
      <c r="N1381" s="146"/>
      <c r="O1381" s="146"/>
      <c r="P1381" s="292"/>
      <c r="Q1381" s="202"/>
      <c r="R1381" s="290">
        <f>IF($P$5=1,DataSheet!E1380,"")</f>
        <v>0</v>
      </c>
    </row>
    <row r="1382" spans="2:18">
      <c r="B1382" s="202"/>
      <c r="C1382" s="297"/>
      <c r="D1382" s="292"/>
      <c r="E1382" s="202"/>
      <c r="F1382" s="202"/>
      <c r="G1382" s="202"/>
      <c r="H1382" s="202"/>
      <c r="I1382" s="202"/>
      <c r="J1382" s="202"/>
      <c r="K1382" s="146"/>
      <c r="L1382" s="146"/>
      <c r="M1382" s="146"/>
      <c r="N1382" s="146"/>
      <c r="O1382" s="146"/>
      <c r="P1382" s="292"/>
      <c r="Q1382" s="202"/>
      <c r="R1382" s="290">
        <f>IF($P$5=1,DataSheet!E1381,"")</f>
        <v>0</v>
      </c>
    </row>
    <row r="1383" spans="2:18">
      <c r="B1383" s="202"/>
      <c r="C1383" s="297"/>
      <c r="D1383" s="292"/>
      <c r="E1383" s="202"/>
      <c r="F1383" s="202"/>
      <c r="G1383" s="202"/>
      <c r="H1383" s="202"/>
      <c r="I1383" s="202"/>
      <c r="J1383" s="202"/>
      <c r="K1383" s="146"/>
      <c r="L1383" s="146"/>
      <c r="M1383" s="146"/>
      <c r="N1383" s="146"/>
      <c r="O1383" s="146"/>
      <c r="P1383" s="292"/>
      <c r="Q1383" s="202"/>
      <c r="R1383" s="290">
        <f>IF($P$5=1,DataSheet!E1382,"")</f>
        <v>0</v>
      </c>
    </row>
    <row r="1384" spans="2:18">
      <c r="B1384" s="202"/>
      <c r="C1384" s="297"/>
      <c r="D1384" s="292"/>
      <c r="E1384" s="202"/>
      <c r="F1384" s="202"/>
      <c r="G1384" s="202"/>
      <c r="H1384" s="202"/>
      <c r="I1384" s="202"/>
      <c r="J1384" s="202"/>
      <c r="K1384" s="146"/>
      <c r="L1384" s="146"/>
      <c r="M1384" s="146"/>
      <c r="N1384" s="146"/>
      <c r="O1384" s="146"/>
      <c r="P1384" s="292"/>
      <c r="Q1384" s="202"/>
      <c r="R1384" s="290">
        <f>IF($P$5=1,DataSheet!E1383,"")</f>
        <v>0</v>
      </c>
    </row>
    <row r="1385" spans="2:18">
      <c r="B1385" s="202"/>
      <c r="C1385" s="297"/>
      <c r="D1385" s="292"/>
      <c r="E1385" s="202"/>
      <c r="F1385" s="202"/>
      <c r="G1385" s="202"/>
      <c r="H1385" s="202"/>
      <c r="I1385" s="202"/>
      <c r="J1385" s="202"/>
      <c r="K1385" s="146"/>
      <c r="L1385" s="146"/>
      <c r="M1385" s="146"/>
      <c r="N1385" s="146"/>
      <c r="O1385" s="146"/>
      <c r="P1385" s="292"/>
      <c r="Q1385" s="202"/>
      <c r="R1385" s="290">
        <f>IF($P$5=1,DataSheet!E1384,"")</f>
        <v>0</v>
      </c>
    </row>
    <row r="1386" spans="2:18">
      <c r="B1386" s="202"/>
      <c r="C1386" s="297"/>
      <c r="D1386" s="292"/>
      <c r="E1386" s="202"/>
      <c r="F1386" s="202"/>
      <c r="G1386" s="202"/>
      <c r="H1386" s="202"/>
      <c r="I1386" s="202"/>
      <c r="J1386" s="202"/>
      <c r="K1386" s="146"/>
      <c r="L1386" s="146"/>
      <c r="M1386" s="146"/>
      <c r="N1386" s="146"/>
      <c r="O1386" s="146"/>
      <c r="P1386" s="292"/>
      <c r="Q1386" s="202"/>
      <c r="R1386" s="290">
        <f>IF($P$5=1,DataSheet!E1385,"")</f>
        <v>0</v>
      </c>
    </row>
    <row r="1387" spans="2:18">
      <c r="B1387" s="202"/>
      <c r="C1387" s="297"/>
      <c r="D1387" s="292"/>
      <c r="E1387" s="202"/>
      <c r="F1387" s="202"/>
      <c r="G1387" s="202"/>
      <c r="H1387" s="202"/>
      <c r="I1387" s="202"/>
      <c r="J1387" s="202"/>
      <c r="K1387" s="146"/>
      <c r="L1387" s="146"/>
      <c r="M1387" s="146"/>
      <c r="N1387" s="146"/>
      <c r="O1387" s="146"/>
      <c r="P1387" s="292"/>
      <c r="Q1387" s="202"/>
      <c r="R1387" s="290">
        <f>IF($P$5=1,DataSheet!E1386,"")</f>
        <v>0</v>
      </c>
    </row>
    <row r="1388" spans="2:18">
      <c r="B1388" s="202"/>
      <c r="C1388" s="297"/>
      <c r="D1388" s="292"/>
      <c r="E1388" s="202"/>
      <c r="F1388" s="202"/>
      <c r="G1388" s="202"/>
      <c r="H1388" s="202"/>
      <c r="I1388" s="202"/>
      <c r="J1388" s="202"/>
      <c r="K1388" s="146"/>
      <c r="L1388" s="146"/>
      <c r="M1388" s="146"/>
      <c r="N1388" s="146"/>
      <c r="O1388" s="146"/>
      <c r="P1388" s="292"/>
      <c r="Q1388" s="202"/>
      <c r="R1388" s="290">
        <f>IF($P$5=1,DataSheet!E1387,"")</f>
        <v>0</v>
      </c>
    </row>
    <row r="1389" spans="2:18">
      <c r="B1389" s="202"/>
      <c r="C1389" s="297"/>
      <c r="D1389" s="292"/>
      <c r="E1389" s="202"/>
      <c r="F1389" s="202"/>
      <c r="G1389" s="202"/>
      <c r="H1389" s="202"/>
      <c r="I1389" s="202"/>
      <c r="J1389" s="202"/>
      <c r="K1389" s="146"/>
      <c r="L1389" s="146"/>
      <c r="M1389" s="146"/>
      <c r="N1389" s="146"/>
      <c r="O1389" s="146"/>
      <c r="P1389" s="292"/>
      <c r="Q1389" s="202"/>
      <c r="R1389" s="290">
        <f>IF($P$5=1,DataSheet!E1388,"")</f>
        <v>0</v>
      </c>
    </row>
    <row r="1390" spans="2:18">
      <c r="B1390" s="202"/>
      <c r="C1390" s="297"/>
      <c r="D1390" s="292"/>
      <c r="E1390" s="202"/>
      <c r="F1390" s="202"/>
      <c r="G1390" s="202"/>
      <c r="H1390" s="202"/>
      <c r="I1390" s="202"/>
      <c r="J1390" s="202"/>
      <c r="K1390" s="146"/>
      <c r="L1390" s="146"/>
      <c r="M1390" s="146"/>
      <c r="N1390" s="146"/>
      <c r="O1390" s="146"/>
      <c r="P1390" s="292"/>
      <c r="Q1390" s="202"/>
      <c r="R1390" s="290">
        <f>IF($P$5=1,DataSheet!E1389,"")</f>
        <v>0</v>
      </c>
    </row>
    <row r="1391" spans="2:18">
      <c r="B1391" s="202"/>
      <c r="C1391" s="297"/>
      <c r="D1391" s="292"/>
      <c r="E1391" s="202"/>
      <c r="F1391" s="202"/>
      <c r="G1391" s="202"/>
      <c r="H1391" s="202"/>
      <c r="I1391" s="202"/>
      <c r="J1391" s="202"/>
      <c r="K1391" s="146"/>
      <c r="L1391" s="146"/>
      <c r="M1391" s="146"/>
      <c r="N1391" s="146"/>
      <c r="O1391" s="146"/>
      <c r="P1391" s="292"/>
      <c r="Q1391" s="202"/>
      <c r="R1391" s="290">
        <f>IF($P$5=1,DataSheet!E1390,"")</f>
        <v>0</v>
      </c>
    </row>
    <row r="1392" spans="2:18">
      <c r="B1392" s="202"/>
      <c r="C1392" s="297"/>
      <c r="D1392" s="292"/>
      <c r="E1392" s="202"/>
      <c r="F1392" s="202"/>
      <c r="G1392" s="202"/>
      <c r="H1392" s="202"/>
      <c r="I1392" s="202"/>
      <c r="J1392" s="202"/>
      <c r="K1392" s="146"/>
      <c r="L1392" s="146"/>
      <c r="M1392" s="146"/>
      <c r="N1392" s="146"/>
      <c r="O1392" s="146"/>
      <c r="P1392" s="292"/>
      <c r="Q1392" s="202"/>
      <c r="R1392" s="290">
        <f>IF($P$5=1,DataSheet!E1391,"")</f>
        <v>0</v>
      </c>
    </row>
    <row r="1393" spans="2:18">
      <c r="B1393" s="202"/>
      <c r="C1393" s="297"/>
      <c r="D1393" s="292"/>
      <c r="E1393" s="202"/>
      <c r="F1393" s="202"/>
      <c r="G1393" s="202"/>
      <c r="H1393" s="202"/>
      <c r="I1393" s="202"/>
      <c r="J1393" s="202"/>
      <c r="K1393" s="146"/>
      <c r="L1393" s="146"/>
      <c r="M1393" s="146"/>
      <c r="N1393" s="146"/>
      <c r="O1393" s="146"/>
      <c r="P1393" s="292"/>
      <c r="Q1393" s="202"/>
      <c r="R1393" s="290">
        <f>IF($P$5=1,DataSheet!E1392,"")</f>
        <v>0</v>
      </c>
    </row>
    <row r="1394" spans="2:18">
      <c r="B1394" s="202"/>
      <c r="C1394" s="297"/>
      <c r="D1394" s="292"/>
      <c r="E1394" s="202"/>
      <c r="F1394" s="202"/>
      <c r="G1394" s="202"/>
      <c r="H1394" s="202"/>
      <c r="I1394" s="202"/>
      <c r="J1394" s="202"/>
      <c r="K1394" s="146"/>
      <c r="L1394" s="146"/>
      <c r="M1394" s="146"/>
      <c r="N1394" s="146"/>
      <c r="O1394" s="146"/>
      <c r="P1394" s="292"/>
      <c r="Q1394" s="202"/>
      <c r="R1394" s="290">
        <f>IF($P$5=1,DataSheet!E1393,"")</f>
        <v>0</v>
      </c>
    </row>
    <row r="1395" spans="2:18">
      <c r="B1395" s="202"/>
      <c r="C1395" s="297"/>
      <c r="D1395" s="292"/>
      <c r="E1395" s="202"/>
      <c r="F1395" s="202"/>
      <c r="G1395" s="202"/>
      <c r="H1395" s="202"/>
      <c r="I1395" s="202"/>
      <c r="J1395" s="202"/>
      <c r="K1395" s="146"/>
      <c r="L1395" s="146"/>
      <c r="M1395" s="146"/>
      <c r="N1395" s="146"/>
      <c r="O1395" s="146"/>
      <c r="P1395" s="292"/>
      <c r="Q1395" s="202"/>
      <c r="R1395" s="290">
        <f>IF($P$5=1,DataSheet!E1394,"")</f>
        <v>0</v>
      </c>
    </row>
    <row r="1396" spans="2:18">
      <c r="B1396" s="202"/>
      <c r="C1396" s="297"/>
      <c r="D1396" s="292"/>
      <c r="E1396" s="202"/>
      <c r="F1396" s="202"/>
      <c r="G1396" s="202"/>
      <c r="H1396" s="202"/>
      <c r="I1396" s="202"/>
      <c r="J1396" s="202"/>
      <c r="K1396" s="146"/>
      <c r="L1396" s="146"/>
      <c r="M1396" s="146"/>
      <c r="N1396" s="146"/>
      <c r="O1396" s="146"/>
      <c r="P1396" s="292"/>
      <c r="Q1396" s="202"/>
      <c r="R1396" s="290">
        <f>IF($P$5=1,DataSheet!E1395,"")</f>
        <v>0</v>
      </c>
    </row>
    <row r="1397" spans="2:18">
      <c r="B1397" s="202"/>
      <c r="C1397" s="297"/>
      <c r="D1397" s="292"/>
      <c r="E1397" s="202"/>
      <c r="F1397" s="202"/>
      <c r="G1397" s="202"/>
      <c r="H1397" s="202"/>
      <c r="I1397" s="202"/>
      <c r="J1397" s="202"/>
      <c r="K1397" s="146"/>
      <c r="L1397" s="146"/>
      <c r="M1397" s="146"/>
      <c r="N1397" s="146"/>
      <c r="O1397" s="146"/>
      <c r="P1397" s="292"/>
      <c r="Q1397" s="202"/>
      <c r="R1397" s="290">
        <f>IF($P$5=1,DataSheet!E1396,"")</f>
        <v>0</v>
      </c>
    </row>
    <row r="1398" spans="2:18">
      <c r="B1398" s="202"/>
      <c r="C1398" s="297"/>
      <c r="D1398" s="292"/>
      <c r="E1398" s="202"/>
      <c r="F1398" s="202"/>
      <c r="G1398" s="202"/>
      <c r="H1398" s="202"/>
      <c r="I1398" s="202"/>
      <c r="J1398" s="202"/>
      <c r="K1398" s="146"/>
      <c r="L1398" s="146"/>
      <c r="M1398" s="146"/>
      <c r="N1398" s="146"/>
      <c r="O1398" s="146"/>
      <c r="P1398" s="292"/>
      <c r="Q1398" s="202"/>
      <c r="R1398" s="290">
        <f>IF($P$5=1,DataSheet!E1397,"")</f>
        <v>0</v>
      </c>
    </row>
    <row r="1399" spans="2:18">
      <c r="B1399" s="202"/>
      <c r="C1399" s="297"/>
      <c r="D1399" s="292"/>
      <c r="E1399" s="202"/>
      <c r="F1399" s="202"/>
      <c r="G1399" s="202"/>
      <c r="H1399" s="202"/>
      <c r="I1399" s="202"/>
      <c r="J1399" s="202"/>
      <c r="K1399" s="146"/>
      <c r="L1399" s="146"/>
      <c r="M1399" s="146"/>
      <c r="N1399" s="146"/>
      <c r="O1399" s="146"/>
      <c r="P1399" s="292"/>
      <c r="Q1399" s="202"/>
      <c r="R1399" s="290">
        <f>IF($P$5=1,DataSheet!E1398,"")</f>
        <v>0</v>
      </c>
    </row>
    <row r="1400" spans="2:18">
      <c r="B1400" s="202"/>
      <c r="C1400" s="297"/>
      <c r="D1400" s="292"/>
      <c r="E1400" s="202"/>
      <c r="F1400" s="202"/>
      <c r="G1400" s="202"/>
      <c r="H1400" s="202"/>
      <c r="I1400" s="202"/>
      <c r="J1400" s="202"/>
      <c r="K1400" s="146"/>
      <c r="L1400" s="146"/>
      <c r="M1400" s="146"/>
      <c r="N1400" s="146"/>
      <c r="O1400" s="146"/>
      <c r="P1400" s="292"/>
      <c r="Q1400" s="202"/>
      <c r="R1400" s="290">
        <f>IF($P$5=1,DataSheet!E1399,"")</f>
        <v>0</v>
      </c>
    </row>
    <row r="1401" spans="2:18">
      <c r="B1401" s="202"/>
      <c r="C1401" s="297"/>
      <c r="D1401" s="292"/>
      <c r="E1401" s="202"/>
      <c r="F1401" s="202"/>
      <c r="G1401" s="202"/>
      <c r="H1401" s="202"/>
      <c r="I1401" s="202"/>
      <c r="J1401" s="202"/>
      <c r="K1401" s="146"/>
      <c r="L1401" s="146"/>
      <c r="M1401" s="146"/>
      <c r="N1401" s="146"/>
      <c r="O1401" s="146"/>
      <c r="P1401" s="292"/>
      <c r="Q1401" s="202"/>
      <c r="R1401" s="290">
        <f>IF($P$5=1,DataSheet!E1400,"")</f>
        <v>0</v>
      </c>
    </row>
    <row r="1402" spans="2:18">
      <c r="B1402" s="202"/>
      <c r="C1402" s="297"/>
      <c r="D1402" s="292"/>
      <c r="E1402" s="202"/>
      <c r="F1402" s="202"/>
      <c r="G1402" s="202"/>
      <c r="H1402" s="202"/>
      <c r="I1402" s="202"/>
      <c r="J1402" s="202"/>
      <c r="K1402" s="146"/>
      <c r="L1402" s="146"/>
      <c r="M1402" s="146"/>
      <c r="N1402" s="146"/>
      <c r="O1402" s="146"/>
      <c r="P1402" s="292"/>
      <c r="Q1402" s="202"/>
      <c r="R1402" s="290">
        <f>IF($P$5=1,DataSheet!E1401,"")</f>
        <v>0</v>
      </c>
    </row>
    <row r="1403" spans="2:18">
      <c r="B1403" s="202"/>
      <c r="C1403" s="297"/>
      <c r="D1403" s="292"/>
      <c r="E1403" s="202"/>
      <c r="F1403" s="202"/>
      <c r="G1403" s="202"/>
      <c r="H1403" s="202"/>
      <c r="I1403" s="202"/>
      <c r="J1403" s="202"/>
      <c r="K1403" s="146"/>
      <c r="L1403" s="146"/>
      <c r="M1403" s="146"/>
      <c r="N1403" s="146"/>
      <c r="O1403" s="146"/>
      <c r="P1403" s="292"/>
      <c r="Q1403" s="202"/>
      <c r="R1403" s="290">
        <f>IF($P$5=1,DataSheet!E1402,"")</f>
        <v>0</v>
      </c>
    </row>
    <row r="1404" spans="2:18">
      <c r="B1404" s="202"/>
      <c r="C1404" s="297"/>
      <c r="D1404" s="292"/>
      <c r="E1404" s="202"/>
      <c r="F1404" s="202"/>
      <c r="G1404" s="202"/>
      <c r="H1404" s="202"/>
      <c r="I1404" s="202"/>
      <c r="J1404" s="202"/>
      <c r="K1404" s="146"/>
      <c r="L1404" s="146"/>
      <c r="M1404" s="146"/>
      <c r="N1404" s="146"/>
      <c r="O1404" s="146"/>
      <c r="P1404" s="292"/>
      <c r="Q1404" s="202"/>
      <c r="R1404" s="290">
        <f>IF($P$5=1,DataSheet!E1403,"")</f>
        <v>0</v>
      </c>
    </row>
    <row r="1405" spans="2:18">
      <c r="B1405" s="202"/>
      <c r="C1405" s="297"/>
      <c r="D1405" s="292"/>
      <c r="E1405" s="202"/>
      <c r="F1405" s="202"/>
      <c r="G1405" s="202"/>
      <c r="H1405" s="202"/>
      <c r="I1405" s="202"/>
      <c r="J1405" s="202"/>
      <c r="K1405" s="146"/>
      <c r="L1405" s="146"/>
      <c r="M1405" s="146"/>
      <c r="N1405" s="146"/>
      <c r="O1405" s="146"/>
      <c r="P1405" s="292"/>
      <c r="Q1405" s="202"/>
      <c r="R1405" s="290">
        <f>IF($P$5=1,DataSheet!E1404,"")</f>
        <v>0</v>
      </c>
    </row>
    <row r="1406" spans="2:18">
      <c r="B1406" s="202"/>
      <c r="C1406" s="297"/>
      <c r="D1406" s="292"/>
      <c r="E1406" s="202"/>
      <c r="F1406" s="202"/>
      <c r="G1406" s="202"/>
      <c r="H1406" s="202"/>
      <c r="I1406" s="202"/>
      <c r="J1406" s="202"/>
      <c r="K1406" s="146"/>
      <c r="L1406" s="146"/>
      <c r="M1406" s="146"/>
      <c r="N1406" s="146"/>
      <c r="O1406" s="146"/>
      <c r="P1406" s="292"/>
      <c r="Q1406" s="202"/>
      <c r="R1406" s="290">
        <f>IF($P$5=1,DataSheet!E1405,"")</f>
        <v>0</v>
      </c>
    </row>
    <row r="1407" spans="2:18">
      <c r="B1407" s="202"/>
      <c r="C1407" s="297"/>
      <c r="D1407" s="292"/>
      <c r="E1407" s="202"/>
      <c r="F1407" s="202"/>
      <c r="G1407" s="202"/>
      <c r="H1407" s="202"/>
      <c r="I1407" s="202"/>
      <c r="J1407" s="202"/>
      <c r="K1407" s="146"/>
      <c r="L1407" s="146"/>
      <c r="M1407" s="146"/>
      <c r="N1407" s="146"/>
      <c r="O1407" s="146"/>
      <c r="P1407" s="292"/>
      <c r="Q1407" s="202"/>
      <c r="R1407" s="290">
        <f>IF($P$5=1,DataSheet!E1406,"")</f>
        <v>0</v>
      </c>
    </row>
    <row r="1408" spans="2:18">
      <c r="B1408" s="202"/>
      <c r="C1408" s="297"/>
      <c r="D1408" s="292"/>
      <c r="E1408" s="202"/>
      <c r="F1408" s="202"/>
      <c r="G1408" s="202"/>
      <c r="H1408" s="202"/>
      <c r="I1408" s="202"/>
      <c r="J1408" s="202"/>
      <c r="K1408" s="146"/>
      <c r="L1408" s="146"/>
      <c r="M1408" s="146"/>
      <c r="N1408" s="146"/>
      <c r="O1408" s="146"/>
      <c r="P1408" s="292"/>
      <c r="Q1408" s="202"/>
      <c r="R1408" s="290">
        <f>IF($P$5=1,DataSheet!E1407,"")</f>
        <v>0</v>
      </c>
    </row>
    <row r="1409" spans="2:18">
      <c r="B1409" s="202"/>
      <c r="C1409" s="297"/>
      <c r="D1409" s="292"/>
      <c r="E1409" s="202"/>
      <c r="F1409" s="202"/>
      <c r="G1409" s="202"/>
      <c r="H1409" s="202"/>
      <c r="I1409" s="202"/>
      <c r="J1409" s="202"/>
      <c r="K1409" s="146"/>
      <c r="L1409" s="146"/>
      <c r="M1409" s="146"/>
      <c r="N1409" s="146"/>
      <c r="O1409" s="146"/>
      <c r="P1409" s="292"/>
      <c r="Q1409" s="202"/>
      <c r="R1409" s="290">
        <f>IF($P$5=1,DataSheet!E1408,"")</f>
        <v>0</v>
      </c>
    </row>
    <row r="1410" spans="2:18">
      <c r="B1410" s="202"/>
      <c r="C1410" s="297"/>
      <c r="D1410" s="292"/>
      <c r="E1410" s="202"/>
      <c r="F1410" s="202"/>
      <c r="G1410" s="202"/>
      <c r="H1410" s="202"/>
      <c r="I1410" s="202"/>
      <c r="J1410" s="202"/>
      <c r="K1410" s="146"/>
      <c r="L1410" s="146"/>
      <c r="M1410" s="146"/>
      <c r="N1410" s="146"/>
      <c r="O1410" s="146"/>
      <c r="P1410" s="292"/>
      <c r="Q1410" s="202"/>
      <c r="R1410" s="290">
        <f>IF($P$5=1,DataSheet!E1409,"")</f>
        <v>0</v>
      </c>
    </row>
    <row r="1411" spans="2:18">
      <c r="B1411" s="202"/>
      <c r="C1411" s="297"/>
      <c r="D1411" s="292"/>
      <c r="E1411" s="202"/>
      <c r="F1411" s="202"/>
      <c r="G1411" s="202"/>
      <c r="H1411" s="202"/>
      <c r="I1411" s="202"/>
      <c r="J1411" s="202"/>
      <c r="K1411" s="146"/>
      <c r="L1411" s="146"/>
      <c r="M1411" s="146"/>
      <c r="N1411" s="146"/>
      <c r="O1411" s="146"/>
      <c r="P1411" s="292"/>
      <c r="Q1411" s="202"/>
      <c r="R1411" s="290">
        <f>IF($P$5=1,DataSheet!E1410,"")</f>
        <v>0</v>
      </c>
    </row>
    <row r="1412" spans="2:18">
      <c r="B1412" s="202"/>
      <c r="C1412" s="297"/>
      <c r="D1412" s="292"/>
      <c r="E1412" s="202"/>
      <c r="F1412" s="202"/>
      <c r="G1412" s="202"/>
      <c r="H1412" s="202"/>
      <c r="I1412" s="202"/>
      <c r="J1412" s="202"/>
      <c r="K1412" s="146"/>
      <c r="L1412" s="146"/>
      <c r="M1412" s="146"/>
      <c r="N1412" s="146"/>
      <c r="O1412" s="146"/>
      <c r="P1412" s="292"/>
      <c r="Q1412" s="202"/>
      <c r="R1412" s="290">
        <f>IF($P$5=1,DataSheet!E1411,"")</f>
        <v>0</v>
      </c>
    </row>
    <row r="1413" spans="2:18">
      <c r="B1413" s="202"/>
      <c r="C1413" s="297"/>
      <c r="D1413" s="292"/>
      <c r="E1413" s="202"/>
      <c r="F1413" s="202"/>
      <c r="G1413" s="202"/>
      <c r="H1413" s="202"/>
      <c r="I1413" s="202"/>
      <c r="J1413" s="202"/>
      <c r="K1413" s="146"/>
      <c r="L1413" s="146"/>
      <c r="M1413" s="146"/>
      <c r="N1413" s="146"/>
      <c r="O1413" s="146"/>
      <c r="P1413" s="292"/>
      <c r="Q1413" s="202"/>
      <c r="R1413" s="290">
        <f>IF($P$5=1,DataSheet!E1412,"")</f>
        <v>0</v>
      </c>
    </row>
    <row r="1414" spans="2:18">
      <c r="B1414" s="202"/>
      <c r="C1414" s="297"/>
      <c r="D1414" s="292"/>
      <c r="E1414" s="202"/>
      <c r="F1414" s="202"/>
      <c r="G1414" s="202"/>
      <c r="H1414" s="202"/>
      <c r="I1414" s="202"/>
      <c r="J1414" s="202"/>
      <c r="K1414" s="146"/>
      <c r="L1414" s="146"/>
      <c r="M1414" s="146"/>
      <c r="N1414" s="146"/>
      <c r="O1414" s="146"/>
      <c r="P1414" s="292"/>
      <c r="Q1414" s="202"/>
      <c r="R1414" s="290">
        <f>IF($P$5=1,DataSheet!E1413,"")</f>
        <v>0</v>
      </c>
    </row>
    <row r="1415" spans="2:18">
      <c r="B1415" s="202"/>
      <c r="C1415" s="297"/>
      <c r="D1415" s="292"/>
      <c r="E1415" s="202"/>
      <c r="F1415" s="202"/>
      <c r="G1415" s="202"/>
      <c r="H1415" s="202"/>
      <c r="I1415" s="202"/>
      <c r="J1415" s="202"/>
      <c r="K1415" s="146"/>
      <c r="L1415" s="146"/>
      <c r="M1415" s="146"/>
      <c r="N1415" s="146"/>
      <c r="O1415" s="146"/>
      <c r="P1415" s="292"/>
      <c r="Q1415" s="202"/>
      <c r="R1415" s="290">
        <f>IF($P$5=1,DataSheet!E1414,"")</f>
        <v>0</v>
      </c>
    </row>
    <row r="1416" spans="2:18">
      <c r="B1416" s="202"/>
      <c r="C1416" s="297"/>
      <c r="D1416" s="292"/>
      <c r="E1416" s="202"/>
      <c r="F1416" s="202"/>
      <c r="G1416" s="202"/>
      <c r="H1416" s="202"/>
      <c r="I1416" s="202"/>
      <c r="J1416" s="202"/>
      <c r="K1416" s="146"/>
      <c r="L1416" s="146"/>
      <c r="M1416" s="146"/>
      <c r="N1416" s="146"/>
      <c r="O1416" s="146"/>
      <c r="P1416" s="292"/>
      <c r="Q1416" s="202"/>
      <c r="R1416" s="290">
        <f>IF($P$5=1,DataSheet!E1415,"")</f>
        <v>0</v>
      </c>
    </row>
    <row r="1417" spans="2:18">
      <c r="B1417" s="202"/>
      <c r="C1417" s="297"/>
      <c r="D1417" s="292"/>
      <c r="E1417" s="202"/>
      <c r="F1417" s="202"/>
      <c r="G1417" s="202"/>
      <c r="H1417" s="202"/>
      <c r="I1417" s="202"/>
      <c r="J1417" s="202"/>
      <c r="K1417" s="146"/>
      <c r="L1417" s="146"/>
      <c r="M1417" s="146"/>
      <c r="N1417" s="146"/>
      <c r="O1417" s="146"/>
      <c r="P1417" s="292"/>
      <c r="Q1417" s="202"/>
      <c r="R1417" s="290">
        <f>IF($P$5=1,DataSheet!E1416,"")</f>
        <v>0</v>
      </c>
    </row>
    <row r="1418" spans="2:18">
      <c r="B1418" s="202"/>
      <c r="C1418" s="297"/>
      <c r="D1418" s="292"/>
      <c r="E1418" s="202"/>
      <c r="F1418" s="202"/>
      <c r="G1418" s="202"/>
      <c r="H1418" s="202"/>
      <c r="I1418" s="202"/>
      <c r="J1418" s="202"/>
      <c r="K1418" s="146"/>
      <c r="L1418" s="146"/>
      <c r="M1418" s="146"/>
      <c r="N1418" s="146"/>
      <c r="O1418" s="146"/>
      <c r="P1418" s="292"/>
      <c r="Q1418" s="202"/>
      <c r="R1418" s="290">
        <f>IF($P$5=1,DataSheet!E1417,"")</f>
        <v>0</v>
      </c>
    </row>
    <row r="1419" spans="2:18">
      <c r="B1419" s="202"/>
      <c r="C1419" s="297"/>
      <c r="D1419" s="292"/>
      <c r="E1419" s="202"/>
      <c r="F1419" s="202"/>
      <c r="G1419" s="202"/>
      <c r="H1419" s="202"/>
      <c r="I1419" s="202"/>
      <c r="J1419" s="202"/>
      <c r="K1419" s="146"/>
      <c r="L1419" s="146"/>
      <c r="M1419" s="146"/>
      <c r="N1419" s="146"/>
      <c r="O1419" s="146"/>
      <c r="P1419" s="292"/>
      <c r="Q1419" s="202"/>
      <c r="R1419" s="290">
        <f>IF($P$5=1,DataSheet!E1418,"")</f>
        <v>0</v>
      </c>
    </row>
    <row r="1420" spans="2:18">
      <c r="B1420" s="202"/>
      <c r="C1420" s="297"/>
      <c r="D1420" s="292"/>
      <c r="E1420" s="202"/>
      <c r="F1420" s="202"/>
      <c r="G1420" s="202"/>
      <c r="H1420" s="202"/>
      <c r="I1420" s="202"/>
      <c r="J1420" s="202"/>
      <c r="K1420" s="146"/>
      <c r="L1420" s="146"/>
      <c r="M1420" s="146"/>
      <c r="N1420" s="146"/>
      <c r="O1420" s="146"/>
      <c r="P1420" s="292"/>
      <c r="Q1420" s="202"/>
      <c r="R1420" s="290">
        <f>IF($P$5=1,DataSheet!E1419,"")</f>
        <v>0</v>
      </c>
    </row>
    <row r="1421" spans="2:18">
      <c r="B1421" s="202"/>
      <c r="C1421" s="297"/>
      <c r="D1421" s="292"/>
      <c r="E1421" s="202"/>
      <c r="F1421" s="202"/>
      <c r="G1421" s="202"/>
      <c r="H1421" s="202"/>
      <c r="I1421" s="202"/>
      <c r="J1421" s="202"/>
      <c r="K1421" s="146"/>
      <c r="L1421" s="146"/>
      <c r="M1421" s="146"/>
      <c r="N1421" s="146"/>
      <c r="O1421" s="146"/>
      <c r="P1421" s="292"/>
      <c r="Q1421" s="202"/>
      <c r="R1421" s="290">
        <f>IF($P$5=1,DataSheet!E1420,"")</f>
        <v>0</v>
      </c>
    </row>
    <row r="1422" spans="2:18">
      <c r="B1422" s="202"/>
      <c r="C1422" s="297"/>
      <c r="D1422" s="292"/>
      <c r="E1422" s="202"/>
      <c r="F1422" s="202"/>
      <c r="G1422" s="202"/>
      <c r="H1422" s="202"/>
      <c r="I1422" s="202"/>
      <c r="J1422" s="202"/>
      <c r="K1422" s="146"/>
      <c r="L1422" s="146"/>
      <c r="M1422" s="146"/>
      <c r="N1422" s="146"/>
      <c r="O1422" s="146"/>
      <c r="P1422" s="292"/>
      <c r="Q1422" s="202"/>
      <c r="R1422" s="290">
        <f>IF($P$5=1,DataSheet!E1421,"")</f>
        <v>0</v>
      </c>
    </row>
    <row r="1423" spans="2:18">
      <c r="B1423" s="202"/>
      <c r="C1423" s="297"/>
      <c r="D1423" s="292"/>
      <c r="E1423" s="202"/>
      <c r="F1423" s="202"/>
      <c r="G1423" s="202"/>
      <c r="H1423" s="202"/>
      <c r="I1423" s="202"/>
      <c r="J1423" s="202"/>
      <c r="K1423" s="146"/>
      <c r="L1423" s="146"/>
      <c r="M1423" s="146"/>
      <c r="N1423" s="146"/>
      <c r="O1423" s="146"/>
      <c r="P1423" s="292"/>
      <c r="Q1423" s="202"/>
      <c r="R1423" s="290">
        <f>IF($P$5=1,DataSheet!E1422,"")</f>
        <v>0</v>
      </c>
    </row>
    <row r="1424" spans="2:18">
      <c r="B1424" s="202"/>
      <c r="C1424" s="297"/>
      <c r="D1424" s="292"/>
      <c r="E1424" s="202"/>
      <c r="F1424" s="202"/>
      <c r="G1424" s="202"/>
      <c r="H1424" s="202"/>
      <c r="I1424" s="202"/>
      <c r="J1424" s="202"/>
      <c r="K1424" s="146"/>
      <c r="L1424" s="146"/>
      <c r="M1424" s="146"/>
      <c r="N1424" s="146"/>
      <c r="O1424" s="146"/>
      <c r="P1424" s="292"/>
      <c r="Q1424" s="202"/>
      <c r="R1424" s="290">
        <f>IF($P$5=1,DataSheet!E1423,"")</f>
        <v>0</v>
      </c>
    </row>
    <row r="1425" spans="2:18">
      <c r="B1425" s="202"/>
      <c r="C1425" s="297"/>
      <c r="D1425" s="292"/>
      <c r="E1425" s="202"/>
      <c r="F1425" s="202"/>
      <c r="G1425" s="202"/>
      <c r="H1425" s="202"/>
      <c r="I1425" s="202"/>
      <c r="J1425" s="202"/>
      <c r="K1425" s="146"/>
      <c r="L1425" s="146"/>
      <c r="M1425" s="146"/>
      <c r="N1425" s="146"/>
      <c r="O1425" s="146"/>
      <c r="P1425" s="292"/>
      <c r="Q1425" s="202"/>
      <c r="R1425" s="290">
        <f>IF($P$5=1,DataSheet!E1424,"")</f>
        <v>0</v>
      </c>
    </row>
    <row r="1426" spans="2:18">
      <c r="B1426" s="202"/>
      <c r="C1426" s="297"/>
      <c r="D1426" s="292"/>
      <c r="E1426" s="202"/>
      <c r="F1426" s="202"/>
      <c r="G1426" s="202"/>
      <c r="H1426" s="202"/>
      <c r="I1426" s="202"/>
      <c r="J1426" s="202"/>
      <c r="K1426" s="146"/>
      <c r="L1426" s="146"/>
      <c r="M1426" s="146"/>
      <c r="N1426" s="146"/>
      <c r="O1426" s="146"/>
      <c r="P1426" s="292"/>
      <c r="Q1426" s="202"/>
      <c r="R1426" s="290">
        <f>IF($P$5=1,DataSheet!E1425,"")</f>
        <v>0</v>
      </c>
    </row>
    <row r="1427" spans="2:18">
      <c r="B1427" s="202"/>
      <c r="C1427" s="297"/>
      <c r="D1427" s="292"/>
      <c r="E1427" s="202"/>
      <c r="F1427" s="202"/>
      <c r="G1427" s="202"/>
      <c r="H1427" s="202"/>
      <c r="I1427" s="202"/>
      <c r="J1427" s="202"/>
      <c r="K1427" s="146"/>
      <c r="L1427" s="146"/>
      <c r="M1427" s="146"/>
      <c r="N1427" s="146"/>
      <c r="O1427" s="146"/>
      <c r="P1427" s="292"/>
      <c r="Q1427" s="202"/>
      <c r="R1427" s="290">
        <f>IF($P$5=1,DataSheet!E1426,"")</f>
        <v>0</v>
      </c>
    </row>
    <row r="1428" spans="2:18">
      <c r="B1428" s="202"/>
      <c r="C1428" s="297"/>
      <c r="D1428" s="292"/>
      <c r="E1428" s="202"/>
      <c r="F1428" s="202"/>
      <c r="G1428" s="202"/>
      <c r="H1428" s="202"/>
      <c r="I1428" s="202"/>
      <c r="J1428" s="202"/>
      <c r="K1428" s="146"/>
      <c r="L1428" s="146"/>
      <c r="M1428" s="146"/>
      <c r="N1428" s="146"/>
      <c r="O1428" s="146"/>
      <c r="P1428" s="292"/>
      <c r="Q1428" s="202"/>
      <c r="R1428" s="290">
        <f>IF($P$5=1,DataSheet!E1427,"")</f>
        <v>0</v>
      </c>
    </row>
    <row r="1429" spans="2:18">
      <c r="B1429" s="202"/>
      <c r="C1429" s="297"/>
      <c r="D1429" s="292"/>
      <c r="E1429" s="202"/>
      <c r="F1429" s="202"/>
      <c r="G1429" s="202"/>
      <c r="H1429" s="202"/>
      <c r="I1429" s="202"/>
      <c r="J1429" s="202"/>
      <c r="K1429" s="146"/>
      <c r="L1429" s="146"/>
      <c r="M1429" s="146"/>
      <c r="N1429" s="146"/>
      <c r="O1429" s="146"/>
      <c r="P1429" s="292"/>
      <c r="Q1429" s="202"/>
      <c r="R1429" s="290">
        <f>IF($P$5=1,DataSheet!E1428,"")</f>
        <v>0</v>
      </c>
    </row>
    <row r="1430" spans="2:18">
      <c r="B1430" s="202"/>
      <c r="C1430" s="297"/>
      <c r="D1430" s="292"/>
      <c r="E1430" s="202"/>
      <c r="F1430" s="202"/>
      <c r="G1430" s="202"/>
      <c r="H1430" s="202"/>
      <c r="I1430" s="202"/>
      <c r="J1430" s="202"/>
      <c r="K1430" s="146"/>
      <c r="L1430" s="146"/>
      <c r="M1430" s="146"/>
      <c r="N1430" s="146"/>
      <c r="O1430" s="146"/>
      <c r="P1430" s="292"/>
      <c r="Q1430" s="202"/>
      <c r="R1430" s="290">
        <f>IF($P$5=1,DataSheet!E1429,"")</f>
        <v>0</v>
      </c>
    </row>
    <row r="1431" spans="2:18">
      <c r="B1431" s="202"/>
      <c r="C1431" s="297"/>
      <c r="D1431" s="292"/>
      <c r="E1431" s="202"/>
      <c r="F1431" s="202"/>
      <c r="G1431" s="202"/>
      <c r="H1431" s="202"/>
      <c r="I1431" s="202"/>
      <c r="J1431" s="202"/>
      <c r="K1431" s="146"/>
      <c r="L1431" s="146"/>
      <c r="M1431" s="146"/>
      <c r="N1431" s="146"/>
      <c r="O1431" s="146"/>
      <c r="P1431" s="292"/>
      <c r="Q1431" s="202"/>
      <c r="R1431" s="290">
        <f>IF($P$5=1,DataSheet!E1430,"")</f>
        <v>0</v>
      </c>
    </row>
    <row r="1432" spans="2:18">
      <c r="B1432" s="202"/>
      <c r="C1432" s="297"/>
      <c r="D1432" s="292"/>
      <c r="E1432" s="202"/>
      <c r="F1432" s="202"/>
      <c r="G1432" s="202"/>
      <c r="H1432" s="202"/>
      <c r="I1432" s="202"/>
      <c r="J1432" s="202"/>
      <c r="K1432" s="146"/>
      <c r="L1432" s="146"/>
      <c r="M1432" s="146"/>
      <c r="N1432" s="146"/>
      <c r="O1432" s="146"/>
      <c r="P1432" s="292"/>
      <c r="Q1432" s="202"/>
      <c r="R1432" s="290">
        <f>IF($P$5=1,DataSheet!E1431,"")</f>
        <v>0</v>
      </c>
    </row>
    <row r="1433" spans="2:18">
      <c r="B1433" s="202"/>
      <c r="C1433" s="297"/>
      <c r="D1433" s="292"/>
      <c r="E1433" s="202"/>
      <c r="F1433" s="202"/>
      <c r="G1433" s="202"/>
      <c r="H1433" s="202"/>
      <c r="I1433" s="202"/>
      <c r="J1433" s="202"/>
      <c r="K1433" s="146"/>
      <c r="L1433" s="146"/>
      <c r="M1433" s="146"/>
      <c r="N1433" s="146"/>
      <c r="O1433" s="146"/>
      <c r="P1433" s="292"/>
      <c r="Q1433" s="202"/>
      <c r="R1433" s="290">
        <f>IF($P$5=1,DataSheet!E1432,"")</f>
        <v>0</v>
      </c>
    </row>
    <row r="1434" spans="2:18">
      <c r="B1434" s="202"/>
      <c r="C1434" s="297"/>
      <c r="D1434" s="292"/>
      <c r="E1434" s="202"/>
      <c r="F1434" s="202"/>
      <c r="G1434" s="202"/>
      <c r="H1434" s="202"/>
      <c r="I1434" s="202"/>
      <c r="J1434" s="202"/>
      <c r="K1434" s="146"/>
      <c r="L1434" s="146"/>
      <c r="M1434" s="146"/>
      <c r="N1434" s="146"/>
      <c r="O1434" s="146"/>
      <c r="P1434" s="292"/>
      <c r="Q1434" s="202"/>
      <c r="R1434" s="290">
        <f>IF($P$5=1,DataSheet!E1433,"")</f>
        <v>0</v>
      </c>
    </row>
    <row r="1435" spans="2:18">
      <c r="B1435" s="202"/>
      <c r="C1435" s="297"/>
      <c r="D1435" s="292"/>
      <c r="E1435" s="202"/>
      <c r="F1435" s="202"/>
      <c r="G1435" s="202"/>
      <c r="H1435" s="202"/>
      <c r="I1435" s="202"/>
      <c r="J1435" s="202"/>
      <c r="K1435" s="146"/>
      <c r="L1435" s="146"/>
      <c r="M1435" s="146"/>
      <c r="N1435" s="146"/>
      <c r="O1435" s="146"/>
      <c r="P1435" s="292"/>
      <c r="Q1435" s="202"/>
      <c r="R1435" s="290">
        <f>IF($P$5=1,DataSheet!E1434,"")</f>
        <v>0</v>
      </c>
    </row>
    <row r="1436" spans="2:18">
      <c r="B1436" s="202"/>
      <c r="C1436" s="297"/>
      <c r="D1436" s="292"/>
      <c r="E1436" s="202"/>
      <c r="F1436" s="202"/>
      <c r="G1436" s="202"/>
      <c r="H1436" s="202"/>
      <c r="I1436" s="202"/>
      <c r="J1436" s="202"/>
      <c r="K1436" s="146"/>
      <c r="L1436" s="146"/>
      <c r="M1436" s="146"/>
      <c r="N1436" s="146"/>
      <c r="O1436" s="146"/>
      <c r="P1436" s="292"/>
      <c r="Q1436" s="202"/>
      <c r="R1436" s="290">
        <f>IF($P$5=1,DataSheet!E1435,"")</f>
        <v>0</v>
      </c>
    </row>
    <row r="1437" spans="2:18">
      <c r="B1437" s="202"/>
      <c r="C1437" s="297"/>
      <c r="D1437" s="292"/>
      <c r="E1437" s="202"/>
      <c r="F1437" s="202"/>
      <c r="G1437" s="202"/>
      <c r="H1437" s="202"/>
      <c r="I1437" s="202"/>
      <c r="J1437" s="202"/>
      <c r="K1437" s="146"/>
      <c r="L1437" s="146"/>
      <c r="M1437" s="146"/>
      <c r="N1437" s="146"/>
      <c r="O1437" s="146"/>
      <c r="P1437" s="292"/>
      <c r="Q1437" s="202"/>
      <c r="R1437" s="290">
        <f>IF($P$5=1,DataSheet!E1436,"")</f>
        <v>0</v>
      </c>
    </row>
    <row r="1438" spans="2:18">
      <c r="B1438" s="202"/>
      <c r="C1438" s="297"/>
      <c r="D1438" s="292"/>
      <c r="E1438" s="202"/>
      <c r="F1438" s="202"/>
      <c r="G1438" s="202"/>
      <c r="H1438" s="202"/>
      <c r="I1438" s="202"/>
      <c r="J1438" s="202"/>
      <c r="K1438" s="146"/>
      <c r="L1438" s="146"/>
      <c r="M1438" s="146"/>
      <c r="N1438" s="146"/>
      <c r="O1438" s="146"/>
      <c r="P1438" s="292"/>
      <c r="Q1438" s="202"/>
      <c r="R1438" s="290">
        <f>IF($P$5=1,DataSheet!E1437,"")</f>
        <v>0</v>
      </c>
    </row>
    <row r="1439" spans="2:18">
      <c r="B1439" s="202"/>
      <c r="C1439" s="297"/>
      <c r="D1439" s="292"/>
      <c r="E1439" s="202"/>
      <c r="F1439" s="202"/>
      <c r="G1439" s="202"/>
      <c r="H1439" s="202"/>
      <c r="I1439" s="202"/>
      <c r="J1439" s="202"/>
      <c r="K1439" s="146"/>
      <c r="L1439" s="146"/>
      <c r="M1439" s="146"/>
      <c r="N1439" s="146"/>
      <c r="O1439" s="146"/>
      <c r="P1439" s="292"/>
      <c r="Q1439" s="202"/>
      <c r="R1439" s="290">
        <f>IF($P$5=1,DataSheet!E1438,"")</f>
        <v>0</v>
      </c>
    </row>
    <row r="1440" spans="2:18">
      <c r="B1440" s="202"/>
      <c r="C1440" s="297"/>
      <c r="D1440" s="292"/>
      <c r="E1440" s="202"/>
      <c r="F1440" s="202"/>
      <c r="G1440" s="202"/>
      <c r="H1440" s="202"/>
      <c r="I1440" s="202"/>
      <c r="J1440" s="202"/>
      <c r="K1440" s="146"/>
      <c r="L1440" s="146"/>
      <c r="M1440" s="146"/>
      <c r="N1440" s="146"/>
      <c r="O1440" s="146"/>
      <c r="P1440" s="292"/>
      <c r="Q1440" s="202"/>
      <c r="R1440" s="290">
        <f>IF($P$5=1,DataSheet!E1439,"")</f>
        <v>0</v>
      </c>
    </row>
    <row r="1441" spans="2:18">
      <c r="B1441" s="202"/>
      <c r="C1441" s="297"/>
      <c r="D1441" s="292"/>
      <c r="E1441" s="202"/>
      <c r="F1441" s="202"/>
      <c r="G1441" s="202"/>
      <c r="H1441" s="202"/>
      <c r="I1441" s="202"/>
      <c r="J1441" s="202"/>
      <c r="K1441" s="146"/>
      <c r="L1441" s="146"/>
      <c r="M1441" s="146"/>
      <c r="N1441" s="146"/>
      <c r="O1441" s="146"/>
      <c r="P1441" s="292"/>
      <c r="Q1441" s="202"/>
      <c r="R1441" s="290">
        <f>IF($P$5=1,DataSheet!E1440,"")</f>
        <v>0</v>
      </c>
    </row>
    <row r="1442" spans="2:18">
      <c r="B1442" s="202"/>
      <c r="C1442" s="297"/>
      <c r="D1442" s="292"/>
      <c r="E1442" s="202"/>
      <c r="F1442" s="202"/>
      <c r="G1442" s="202"/>
      <c r="H1442" s="202"/>
      <c r="I1442" s="202"/>
      <c r="J1442" s="202"/>
      <c r="K1442" s="146"/>
      <c r="L1442" s="146"/>
      <c r="M1442" s="146"/>
      <c r="N1442" s="146"/>
      <c r="O1442" s="146"/>
      <c r="P1442" s="292"/>
      <c r="Q1442" s="202"/>
      <c r="R1442" s="290">
        <f>IF($P$5=1,DataSheet!E1441,"")</f>
        <v>0</v>
      </c>
    </row>
    <row r="1443" spans="2:18">
      <c r="B1443" s="202"/>
      <c r="C1443" s="297"/>
      <c r="D1443" s="292"/>
      <c r="E1443" s="202"/>
      <c r="F1443" s="202"/>
      <c r="G1443" s="202"/>
      <c r="H1443" s="202"/>
      <c r="I1443" s="202"/>
      <c r="J1443" s="202"/>
      <c r="K1443" s="146"/>
      <c r="L1443" s="146"/>
      <c r="M1443" s="146"/>
      <c r="N1443" s="146"/>
      <c r="O1443" s="146"/>
      <c r="P1443" s="292"/>
      <c r="Q1443" s="202"/>
      <c r="R1443" s="290">
        <f>IF($P$5=1,DataSheet!E1442,"")</f>
        <v>0</v>
      </c>
    </row>
    <row r="1444" spans="2:18">
      <c r="B1444" s="202"/>
      <c r="C1444" s="297"/>
      <c r="D1444" s="292"/>
      <c r="E1444" s="202"/>
      <c r="F1444" s="202"/>
      <c r="G1444" s="202"/>
      <c r="H1444" s="202"/>
      <c r="I1444" s="202"/>
      <c r="J1444" s="202"/>
      <c r="K1444" s="146"/>
      <c r="L1444" s="146"/>
      <c r="M1444" s="146"/>
      <c r="N1444" s="146"/>
      <c r="O1444" s="146"/>
      <c r="P1444" s="292"/>
      <c r="Q1444" s="202"/>
      <c r="R1444" s="290">
        <f>IF($P$5=1,DataSheet!E1443,"")</f>
        <v>0</v>
      </c>
    </row>
    <row r="1445" spans="2:18">
      <c r="B1445" s="202"/>
      <c r="C1445" s="297"/>
      <c r="D1445" s="292"/>
      <c r="E1445" s="202"/>
      <c r="F1445" s="202"/>
      <c r="G1445" s="202"/>
      <c r="H1445" s="202"/>
      <c r="I1445" s="202"/>
      <c r="J1445" s="202"/>
      <c r="K1445" s="146"/>
      <c r="L1445" s="146"/>
      <c r="M1445" s="146"/>
      <c r="N1445" s="146"/>
      <c r="O1445" s="146"/>
      <c r="P1445" s="292"/>
      <c r="Q1445" s="202"/>
      <c r="R1445" s="290">
        <f>IF($P$5=1,DataSheet!E1444,"")</f>
        <v>0</v>
      </c>
    </row>
    <row r="1446" spans="2:18">
      <c r="B1446" s="202"/>
      <c r="C1446" s="297"/>
      <c r="D1446" s="292"/>
      <c r="E1446" s="202"/>
      <c r="F1446" s="202"/>
      <c r="G1446" s="202"/>
      <c r="H1446" s="202"/>
      <c r="I1446" s="202"/>
      <c r="J1446" s="202"/>
      <c r="K1446" s="146"/>
      <c r="L1446" s="146"/>
      <c r="M1446" s="146"/>
      <c r="N1446" s="146"/>
      <c r="O1446" s="146"/>
      <c r="P1446" s="292"/>
      <c r="Q1446" s="202"/>
      <c r="R1446" s="290">
        <f>IF($P$5=1,DataSheet!E1445,"")</f>
        <v>0</v>
      </c>
    </row>
    <row r="1447" spans="2:18">
      <c r="B1447" s="202"/>
      <c r="C1447" s="297"/>
      <c r="D1447" s="292"/>
      <c r="E1447" s="202"/>
      <c r="F1447" s="202"/>
      <c r="G1447" s="202"/>
      <c r="H1447" s="202"/>
      <c r="I1447" s="202"/>
      <c r="J1447" s="202"/>
      <c r="K1447" s="146"/>
      <c r="L1447" s="146"/>
      <c r="M1447" s="146"/>
      <c r="N1447" s="146"/>
      <c r="O1447" s="146"/>
      <c r="P1447" s="292"/>
      <c r="Q1447" s="202"/>
      <c r="R1447" s="290">
        <f>IF($P$5=1,DataSheet!E1446,"")</f>
        <v>0</v>
      </c>
    </row>
    <row r="1448" spans="2:18">
      <c r="B1448" s="202"/>
      <c r="C1448" s="297"/>
      <c r="D1448" s="292"/>
      <c r="E1448" s="202"/>
      <c r="F1448" s="202"/>
      <c r="G1448" s="202"/>
      <c r="H1448" s="202"/>
      <c r="I1448" s="202"/>
      <c r="J1448" s="202"/>
      <c r="K1448" s="146"/>
      <c r="L1448" s="146"/>
      <c r="M1448" s="146"/>
      <c r="N1448" s="146"/>
      <c r="O1448" s="146"/>
      <c r="P1448" s="292"/>
      <c r="Q1448" s="202"/>
      <c r="R1448" s="290">
        <f>IF($P$5=1,DataSheet!E1447,"")</f>
        <v>0</v>
      </c>
    </row>
    <row r="1449" spans="2:18">
      <c r="B1449" s="202"/>
      <c r="C1449" s="297"/>
      <c r="D1449" s="292"/>
      <c r="E1449" s="202"/>
      <c r="F1449" s="202"/>
      <c r="G1449" s="202"/>
      <c r="H1449" s="202"/>
      <c r="I1449" s="202"/>
      <c r="J1449" s="202"/>
      <c r="K1449" s="146"/>
      <c r="L1449" s="146"/>
      <c r="M1449" s="146"/>
      <c r="N1449" s="146"/>
      <c r="O1449" s="146"/>
      <c r="P1449" s="292"/>
      <c r="Q1449" s="202"/>
      <c r="R1449" s="290">
        <f>IF($P$5=1,DataSheet!E1448,"")</f>
        <v>0</v>
      </c>
    </row>
    <row r="1450" spans="2:18">
      <c r="B1450" s="202"/>
      <c r="C1450" s="297"/>
      <c r="D1450" s="292"/>
      <c r="E1450" s="202"/>
      <c r="F1450" s="202"/>
      <c r="G1450" s="202"/>
      <c r="H1450" s="202"/>
      <c r="I1450" s="202"/>
      <c r="J1450" s="202"/>
      <c r="K1450" s="146"/>
      <c r="L1450" s="146"/>
      <c r="M1450" s="146"/>
      <c r="N1450" s="146"/>
      <c r="O1450" s="146"/>
      <c r="P1450" s="292"/>
      <c r="Q1450" s="202"/>
      <c r="R1450" s="290">
        <f>IF($P$5=1,DataSheet!E1449,"")</f>
        <v>0</v>
      </c>
    </row>
    <row r="1451" spans="2:18">
      <c r="B1451" s="202"/>
      <c r="C1451" s="297"/>
      <c r="D1451" s="292"/>
      <c r="E1451" s="202"/>
      <c r="F1451" s="202"/>
      <c r="G1451" s="202"/>
      <c r="H1451" s="202"/>
      <c r="I1451" s="202"/>
      <c r="J1451" s="202"/>
      <c r="K1451" s="146"/>
      <c r="L1451" s="146"/>
      <c r="M1451" s="146"/>
      <c r="N1451" s="146"/>
      <c r="O1451" s="146"/>
      <c r="P1451" s="292"/>
      <c r="Q1451" s="202"/>
      <c r="R1451" s="290">
        <f>IF($P$5=1,DataSheet!E1450,"")</f>
        <v>0</v>
      </c>
    </row>
    <row r="1452" spans="2:18">
      <c r="B1452" s="202"/>
      <c r="C1452" s="297"/>
      <c r="D1452" s="292"/>
      <c r="E1452" s="202"/>
      <c r="F1452" s="202"/>
      <c r="G1452" s="202"/>
      <c r="H1452" s="202"/>
      <c r="I1452" s="202"/>
      <c r="J1452" s="202"/>
      <c r="K1452" s="146"/>
      <c r="L1452" s="146"/>
      <c r="M1452" s="146"/>
      <c r="N1452" s="146"/>
      <c r="O1452" s="146"/>
      <c r="P1452" s="292"/>
      <c r="Q1452" s="202"/>
      <c r="R1452" s="290">
        <f>IF($P$5=1,DataSheet!E1451,"")</f>
        <v>0</v>
      </c>
    </row>
    <row r="1453" spans="2:18">
      <c r="B1453" s="202"/>
      <c r="C1453" s="297"/>
      <c r="D1453" s="292"/>
      <c r="E1453" s="202"/>
      <c r="F1453" s="202"/>
      <c r="G1453" s="202"/>
      <c r="H1453" s="202"/>
      <c r="I1453" s="202"/>
      <c r="J1453" s="202"/>
      <c r="K1453" s="146"/>
      <c r="L1453" s="146"/>
      <c r="M1453" s="146"/>
      <c r="N1453" s="146"/>
      <c r="O1453" s="146"/>
      <c r="P1453" s="292"/>
      <c r="Q1453" s="202"/>
      <c r="R1453" s="290">
        <f>IF($P$5=1,DataSheet!E1452,"")</f>
        <v>0</v>
      </c>
    </row>
    <row r="1454" spans="2:18">
      <c r="B1454" s="202"/>
      <c r="C1454" s="297"/>
      <c r="D1454" s="292"/>
      <c r="E1454" s="202"/>
      <c r="F1454" s="202"/>
      <c r="G1454" s="202"/>
      <c r="H1454" s="202"/>
      <c r="I1454" s="202"/>
      <c r="J1454" s="202"/>
      <c r="K1454" s="146"/>
      <c r="L1454" s="146"/>
      <c r="M1454" s="146"/>
      <c r="N1454" s="146"/>
      <c r="O1454" s="146"/>
      <c r="P1454" s="292"/>
      <c r="Q1454" s="202"/>
      <c r="R1454" s="290">
        <f>IF($P$5=1,DataSheet!E1453,"")</f>
        <v>0</v>
      </c>
    </row>
    <row r="1455" spans="2:18">
      <c r="B1455" s="202"/>
      <c r="C1455" s="297"/>
      <c r="D1455" s="292"/>
      <c r="E1455" s="202"/>
      <c r="F1455" s="202"/>
      <c r="G1455" s="202"/>
      <c r="H1455" s="202"/>
      <c r="I1455" s="202"/>
      <c r="J1455" s="202"/>
      <c r="K1455" s="146"/>
      <c r="L1455" s="146"/>
      <c r="M1455" s="146"/>
      <c r="N1455" s="146"/>
      <c r="O1455" s="146"/>
      <c r="P1455" s="292"/>
      <c r="Q1455" s="202"/>
      <c r="R1455" s="290">
        <f>IF($P$5=1,DataSheet!E1454,"")</f>
        <v>0</v>
      </c>
    </row>
    <row r="1456" spans="2:18">
      <c r="B1456" s="202"/>
      <c r="C1456" s="297"/>
      <c r="D1456" s="292"/>
      <c r="E1456" s="202"/>
      <c r="F1456" s="202"/>
      <c r="G1456" s="202"/>
      <c r="H1456" s="202"/>
      <c r="I1456" s="202"/>
      <c r="J1456" s="202"/>
      <c r="K1456" s="146"/>
      <c r="L1456" s="146"/>
      <c r="M1456" s="146"/>
      <c r="N1456" s="146"/>
      <c r="O1456" s="146"/>
      <c r="P1456" s="292"/>
      <c r="Q1456" s="202"/>
      <c r="R1456" s="290">
        <f>IF($P$5=1,DataSheet!E1455,"")</f>
        <v>0</v>
      </c>
    </row>
    <row r="1457" spans="2:18">
      <c r="B1457" s="202"/>
      <c r="C1457" s="297"/>
      <c r="D1457" s="292"/>
      <c r="E1457" s="202"/>
      <c r="F1457" s="202"/>
      <c r="G1457" s="202"/>
      <c r="H1457" s="202"/>
      <c r="I1457" s="202"/>
      <c r="J1457" s="202"/>
      <c r="K1457" s="146"/>
      <c r="L1457" s="146"/>
      <c r="M1457" s="146"/>
      <c r="N1457" s="146"/>
      <c r="O1457" s="146"/>
      <c r="P1457" s="292"/>
      <c r="Q1457" s="202"/>
      <c r="R1457" s="290">
        <f>IF($P$5=1,DataSheet!E1456,"")</f>
        <v>0</v>
      </c>
    </row>
    <row r="1458" spans="2:18">
      <c r="B1458" s="202"/>
      <c r="C1458" s="297"/>
      <c r="D1458" s="292"/>
      <c r="E1458" s="202"/>
      <c r="F1458" s="202"/>
      <c r="G1458" s="202"/>
      <c r="H1458" s="202"/>
      <c r="I1458" s="202"/>
      <c r="J1458" s="202"/>
      <c r="K1458" s="146"/>
      <c r="L1458" s="146"/>
      <c r="M1458" s="146"/>
      <c r="N1458" s="146"/>
      <c r="O1458" s="146"/>
      <c r="P1458" s="292"/>
      <c r="Q1458" s="202"/>
      <c r="R1458" s="290">
        <f>IF($P$5=1,DataSheet!E1457,"")</f>
        <v>0</v>
      </c>
    </row>
    <row r="1459" spans="2:18">
      <c r="B1459" s="202"/>
      <c r="C1459" s="297"/>
      <c r="D1459" s="292"/>
      <c r="E1459" s="202"/>
      <c r="F1459" s="202"/>
      <c r="G1459" s="202"/>
      <c r="H1459" s="202"/>
      <c r="I1459" s="202"/>
      <c r="J1459" s="202"/>
      <c r="K1459" s="146"/>
      <c r="L1459" s="146"/>
      <c r="M1459" s="146"/>
      <c r="N1459" s="146"/>
      <c r="O1459" s="146"/>
      <c r="P1459" s="292"/>
      <c r="Q1459" s="202"/>
      <c r="R1459" s="290">
        <f>IF($P$5=1,DataSheet!E1458,"")</f>
        <v>0</v>
      </c>
    </row>
    <row r="1460" spans="2:18">
      <c r="B1460" s="202"/>
      <c r="C1460" s="297"/>
      <c r="D1460" s="292"/>
      <c r="E1460" s="202"/>
      <c r="F1460" s="202"/>
      <c r="G1460" s="202"/>
      <c r="H1460" s="202"/>
      <c r="I1460" s="202"/>
      <c r="J1460" s="202"/>
      <c r="K1460" s="146"/>
      <c r="L1460" s="146"/>
      <c r="M1460" s="146"/>
      <c r="N1460" s="146"/>
      <c r="O1460" s="146"/>
      <c r="P1460" s="292"/>
      <c r="Q1460" s="202"/>
      <c r="R1460" s="290">
        <f>IF($P$5=1,DataSheet!E1459,"")</f>
        <v>0</v>
      </c>
    </row>
    <row r="1461" spans="2:18">
      <c r="B1461" s="202"/>
      <c r="C1461" s="297"/>
      <c r="D1461" s="292"/>
      <c r="E1461" s="202"/>
      <c r="F1461" s="202"/>
      <c r="G1461" s="202"/>
      <c r="H1461" s="202"/>
      <c r="I1461" s="202"/>
      <c r="J1461" s="202"/>
      <c r="K1461" s="146"/>
      <c r="L1461" s="146"/>
      <c r="M1461" s="146"/>
      <c r="N1461" s="146"/>
      <c r="O1461" s="146"/>
      <c r="P1461" s="292"/>
      <c r="Q1461" s="202"/>
      <c r="R1461" s="290">
        <f>IF($P$5=1,DataSheet!E1460,"")</f>
        <v>0</v>
      </c>
    </row>
    <row r="1462" spans="2:18">
      <c r="B1462" s="202"/>
      <c r="C1462" s="297"/>
      <c r="D1462" s="292"/>
      <c r="E1462" s="202"/>
      <c r="F1462" s="202"/>
      <c r="G1462" s="202"/>
      <c r="H1462" s="202"/>
      <c r="I1462" s="202"/>
      <c r="J1462" s="202"/>
      <c r="K1462" s="146"/>
      <c r="L1462" s="146"/>
      <c r="M1462" s="146"/>
      <c r="N1462" s="146"/>
      <c r="O1462" s="146"/>
      <c r="P1462" s="292"/>
      <c r="Q1462" s="202"/>
      <c r="R1462" s="290">
        <f>IF($P$5=1,DataSheet!E1461,"")</f>
        <v>0</v>
      </c>
    </row>
    <row r="1463" spans="2:18">
      <c r="B1463" s="202"/>
      <c r="C1463" s="297"/>
      <c r="D1463" s="292"/>
      <c r="E1463" s="202"/>
      <c r="F1463" s="202"/>
      <c r="G1463" s="202"/>
      <c r="H1463" s="202"/>
      <c r="I1463" s="202"/>
      <c r="J1463" s="202"/>
      <c r="K1463" s="146"/>
      <c r="L1463" s="146"/>
      <c r="M1463" s="146"/>
      <c r="N1463" s="146"/>
      <c r="O1463" s="146"/>
      <c r="P1463" s="292"/>
      <c r="Q1463" s="202"/>
      <c r="R1463" s="290">
        <f>IF($P$5=1,DataSheet!E1462,"")</f>
        <v>0</v>
      </c>
    </row>
    <row r="1464" spans="2:18">
      <c r="B1464" s="202"/>
      <c r="C1464" s="297"/>
      <c r="D1464" s="292"/>
      <c r="E1464" s="202"/>
      <c r="F1464" s="202"/>
      <c r="G1464" s="202"/>
      <c r="H1464" s="202"/>
      <c r="I1464" s="202"/>
      <c r="J1464" s="202"/>
      <c r="K1464" s="146"/>
      <c r="L1464" s="146"/>
      <c r="M1464" s="146"/>
      <c r="N1464" s="146"/>
      <c r="O1464" s="146"/>
      <c r="P1464" s="292"/>
      <c r="Q1464" s="202"/>
      <c r="R1464" s="290">
        <f>IF($P$5=1,DataSheet!E1463,"")</f>
        <v>0</v>
      </c>
    </row>
    <row r="1465" spans="2:18">
      <c r="B1465" s="202"/>
      <c r="C1465" s="297"/>
      <c r="D1465" s="292"/>
      <c r="E1465" s="202"/>
      <c r="F1465" s="202"/>
      <c r="G1465" s="202"/>
      <c r="H1465" s="202"/>
      <c r="I1465" s="202"/>
      <c r="J1465" s="202"/>
      <c r="K1465" s="146"/>
      <c r="L1465" s="146"/>
      <c r="M1465" s="146"/>
      <c r="N1465" s="146"/>
      <c r="O1465" s="146"/>
      <c r="P1465" s="292"/>
      <c r="Q1465" s="202"/>
      <c r="R1465" s="290">
        <f>IF($P$5=1,DataSheet!E1464,"")</f>
        <v>0</v>
      </c>
    </row>
    <row r="1466" spans="2:18">
      <c r="B1466" s="202"/>
      <c r="C1466" s="297"/>
      <c r="D1466" s="292"/>
      <c r="E1466" s="202"/>
      <c r="F1466" s="202"/>
      <c r="G1466" s="202"/>
      <c r="H1466" s="202"/>
      <c r="I1466" s="202"/>
      <c r="J1466" s="202"/>
      <c r="K1466" s="146"/>
      <c r="L1466" s="146"/>
      <c r="M1466" s="146"/>
      <c r="N1466" s="146"/>
      <c r="O1466" s="146"/>
      <c r="P1466" s="292"/>
      <c r="Q1466" s="202"/>
      <c r="R1466" s="290">
        <f>IF($P$5=1,DataSheet!E1465,"")</f>
        <v>0</v>
      </c>
    </row>
    <row r="1467" spans="2:18">
      <c r="B1467" s="202"/>
      <c r="C1467" s="297"/>
      <c r="D1467" s="292"/>
      <c r="E1467" s="202"/>
      <c r="F1467" s="202"/>
      <c r="G1467" s="202"/>
      <c r="H1467" s="202"/>
      <c r="I1467" s="202"/>
      <c r="J1467" s="202"/>
      <c r="K1467" s="146"/>
      <c r="L1467" s="146"/>
      <c r="M1467" s="146"/>
      <c r="N1467" s="146"/>
      <c r="O1467" s="146"/>
      <c r="P1467" s="292"/>
      <c r="Q1467" s="202"/>
      <c r="R1467" s="290">
        <f>IF($P$5=1,DataSheet!E1466,"")</f>
        <v>0</v>
      </c>
    </row>
    <row r="1468" spans="2:18">
      <c r="B1468" s="202"/>
      <c r="C1468" s="297"/>
      <c r="D1468" s="292"/>
      <c r="E1468" s="202"/>
      <c r="F1468" s="202"/>
      <c r="G1468" s="202"/>
      <c r="H1468" s="202"/>
      <c r="I1468" s="202"/>
      <c r="J1468" s="202"/>
      <c r="K1468" s="146"/>
      <c r="L1468" s="146"/>
      <c r="M1468" s="146"/>
      <c r="N1468" s="146"/>
      <c r="O1468" s="146"/>
      <c r="P1468" s="292"/>
      <c r="Q1468" s="202"/>
      <c r="R1468" s="290">
        <f>IF($P$5=1,DataSheet!E1467,"")</f>
        <v>0</v>
      </c>
    </row>
    <row r="1469" spans="2:18">
      <c r="B1469" s="202"/>
      <c r="C1469" s="297"/>
      <c r="D1469" s="292"/>
      <c r="E1469" s="202"/>
      <c r="F1469" s="202"/>
      <c r="G1469" s="202"/>
      <c r="H1469" s="202"/>
      <c r="I1469" s="202"/>
      <c r="J1469" s="202"/>
      <c r="K1469" s="146"/>
      <c r="L1469" s="146"/>
      <c r="M1469" s="146"/>
      <c r="N1469" s="146"/>
      <c r="O1469" s="146"/>
      <c r="P1469" s="292"/>
      <c r="Q1469" s="202"/>
      <c r="R1469" s="290">
        <f>IF($P$5=1,DataSheet!E1468,"")</f>
        <v>0</v>
      </c>
    </row>
    <row r="1470" spans="2:18">
      <c r="B1470" s="202"/>
      <c r="C1470" s="297"/>
      <c r="D1470" s="292"/>
      <c r="E1470" s="202"/>
      <c r="F1470" s="202"/>
      <c r="G1470" s="202"/>
      <c r="H1470" s="202"/>
      <c r="I1470" s="202"/>
      <c r="J1470" s="202"/>
      <c r="K1470" s="146"/>
      <c r="L1470" s="146"/>
      <c r="M1470" s="146"/>
      <c r="N1470" s="146"/>
      <c r="O1470" s="146"/>
      <c r="P1470" s="292"/>
      <c r="Q1470" s="202"/>
      <c r="R1470" s="290">
        <f>IF($P$5=1,DataSheet!E1469,"")</f>
        <v>0</v>
      </c>
    </row>
    <row r="1471" spans="2:18">
      <c r="B1471" s="202"/>
      <c r="C1471" s="297"/>
      <c r="D1471" s="292"/>
      <c r="E1471" s="202"/>
      <c r="F1471" s="202"/>
      <c r="G1471" s="202"/>
      <c r="H1471" s="202"/>
      <c r="I1471" s="202"/>
      <c r="J1471" s="202"/>
      <c r="K1471" s="146"/>
      <c r="L1471" s="146"/>
      <c r="M1471" s="146"/>
      <c r="N1471" s="146"/>
      <c r="O1471" s="146"/>
      <c r="P1471" s="292"/>
      <c r="Q1471" s="202"/>
      <c r="R1471" s="290">
        <f>IF($P$5=1,DataSheet!E1470,"")</f>
        <v>0</v>
      </c>
    </row>
    <row r="1472" spans="2:18">
      <c r="B1472" s="202"/>
      <c r="C1472" s="297"/>
      <c r="D1472" s="292"/>
      <c r="E1472" s="202"/>
      <c r="F1472" s="202"/>
      <c r="G1472" s="202"/>
      <c r="H1472" s="202"/>
      <c r="I1472" s="202"/>
      <c r="J1472" s="202"/>
      <c r="K1472" s="146"/>
      <c r="L1472" s="146"/>
      <c r="M1472" s="146"/>
      <c r="N1472" s="146"/>
      <c r="O1472" s="146"/>
      <c r="P1472" s="292"/>
      <c r="Q1472" s="202"/>
      <c r="R1472" s="290">
        <f>IF($P$5=1,DataSheet!E1471,"")</f>
        <v>0</v>
      </c>
    </row>
    <row r="1473" spans="2:18">
      <c r="B1473" s="202"/>
      <c r="C1473" s="297"/>
      <c r="D1473" s="292"/>
      <c r="E1473" s="202"/>
      <c r="F1473" s="202"/>
      <c r="G1473" s="202"/>
      <c r="H1473" s="202"/>
      <c r="I1473" s="202"/>
      <c r="J1473" s="202"/>
      <c r="K1473" s="146"/>
      <c r="L1473" s="146"/>
      <c r="M1473" s="146"/>
      <c r="N1473" s="146"/>
      <c r="O1473" s="146"/>
      <c r="P1473" s="292"/>
      <c r="Q1473" s="202"/>
      <c r="R1473" s="290">
        <f>IF($P$5=1,DataSheet!E1472,"")</f>
        <v>0</v>
      </c>
    </row>
    <row r="1474" spans="2:18">
      <c r="B1474" s="202"/>
      <c r="C1474" s="297"/>
      <c r="D1474" s="292"/>
      <c r="E1474" s="202"/>
      <c r="F1474" s="202"/>
      <c r="G1474" s="202"/>
      <c r="H1474" s="202"/>
      <c r="I1474" s="202"/>
      <c r="J1474" s="202"/>
      <c r="K1474" s="146"/>
      <c r="L1474" s="146"/>
      <c r="M1474" s="146"/>
      <c r="N1474" s="146"/>
      <c r="O1474" s="146"/>
      <c r="P1474" s="292"/>
      <c r="Q1474" s="202"/>
      <c r="R1474" s="290">
        <f>IF($P$5=1,DataSheet!E1473,"")</f>
        <v>0</v>
      </c>
    </row>
    <row r="1475" spans="2:18">
      <c r="B1475" s="202"/>
      <c r="C1475" s="297"/>
      <c r="D1475" s="292"/>
      <c r="E1475" s="202"/>
      <c r="F1475" s="202"/>
      <c r="G1475" s="202"/>
      <c r="H1475" s="202"/>
      <c r="I1475" s="202"/>
      <c r="J1475" s="202"/>
      <c r="K1475" s="146"/>
      <c r="L1475" s="146"/>
      <c r="M1475" s="146"/>
      <c r="N1475" s="146"/>
      <c r="O1475" s="146"/>
      <c r="P1475" s="292"/>
      <c r="Q1475" s="202"/>
      <c r="R1475" s="290">
        <f>IF($P$5=1,DataSheet!E1474,"")</f>
        <v>0</v>
      </c>
    </row>
    <row r="1476" spans="2:18">
      <c r="B1476" s="202"/>
      <c r="C1476" s="297"/>
      <c r="D1476" s="292"/>
      <c r="E1476" s="202"/>
      <c r="F1476" s="202"/>
      <c r="G1476" s="202"/>
      <c r="H1476" s="202"/>
      <c r="I1476" s="202"/>
      <c r="J1476" s="202"/>
      <c r="K1476" s="146"/>
      <c r="L1476" s="146"/>
      <c r="M1476" s="146"/>
      <c r="N1476" s="146"/>
      <c r="O1476" s="146"/>
      <c r="P1476" s="292"/>
      <c r="Q1476" s="202"/>
      <c r="R1476" s="290">
        <f>IF($P$5=1,DataSheet!E1475,"")</f>
        <v>0</v>
      </c>
    </row>
    <row r="1477" spans="2:18">
      <c r="B1477" s="202"/>
      <c r="C1477" s="297"/>
      <c r="D1477" s="292"/>
      <c r="E1477" s="202"/>
      <c r="F1477" s="202"/>
      <c r="G1477" s="202"/>
      <c r="H1477" s="202"/>
      <c r="I1477" s="202"/>
      <c r="J1477" s="202"/>
      <c r="K1477" s="146"/>
      <c r="L1477" s="146"/>
      <c r="M1477" s="146"/>
      <c r="N1477" s="146"/>
      <c r="O1477" s="146"/>
      <c r="P1477" s="292"/>
      <c r="Q1477" s="202"/>
      <c r="R1477" s="290">
        <f>IF($P$5=1,DataSheet!E1476,"")</f>
        <v>0</v>
      </c>
    </row>
    <row r="1478" spans="2:18">
      <c r="B1478" s="202"/>
      <c r="C1478" s="297"/>
      <c r="D1478" s="292"/>
      <c r="E1478" s="202"/>
      <c r="F1478" s="202"/>
      <c r="G1478" s="202"/>
      <c r="H1478" s="202"/>
      <c r="I1478" s="202"/>
      <c r="J1478" s="202"/>
      <c r="K1478" s="146"/>
      <c r="L1478" s="146"/>
      <c r="M1478" s="146"/>
      <c r="N1478" s="146"/>
      <c r="O1478" s="146"/>
      <c r="P1478" s="292"/>
      <c r="Q1478" s="202"/>
      <c r="R1478" s="290">
        <f>IF($P$5=1,DataSheet!E1477,"")</f>
        <v>0</v>
      </c>
    </row>
    <row r="1479" spans="2:18">
      <c r="B1479" s="202"/>
      <c r="C1479" s="297"/>
      <c r="D1479" s="292"/>
      <c r="E1479" s="202"/>
      <c r="F1479" s="202"/>
      <c r="G1479" s="202"/>
      <c r="H1479" s="202"/>
      <c r="I1479" s="202"/>
      <c r="J1479" s="202"/>
      <c r="K1479" s="146"/>
      <c r="L1479" s="146"/>
      <c r="M1479" s="146"/>
      <c r="N1479" s="146"/>
      <c r="O1479" s="146"/>
      <c r="P1479" s="292"/>
      <c r="Q1479" s="202"/>
      <c r="R1479" s="290">
        <f>IF($P$5=1,DataSheet!E1478,"")</f>
        <v>0</v>
      </c>
    </row>
    <row r="1480" spans="2:18">
      <c r="B1480" s="202"/>
      <c r="C1480" s="297"/>
      <c r="D1480" s="292"/>
      <c r="E1480" s="202"/>
      <c r="F1480" s="202"/>
      <c r="G1480" s="202"/>
      <c r="H1480" s="202"/>
      <c r="I1480" s="202"/>
      <c r="J1480" s="202"/>
      <c r="K1480" s="146"/>
      <c r="L1480" s="146"/>
      <c r="M1480" s="146"/>
      <c r="N1480" s="146"/>
      <c r="O1480" s="146"/>
      <c r="P1480" s="292"/>
      <c r="Q1480" s="202"/>
      <c r="R1480" s="290">
        <f>IF($P$5=1,DataSheet!E1479,"")</f>
        <v>0</v>
      </c>
    </row>
    <row r="1481" spans="2:18">
      <c r="B1481" s="202"/>
      <c r="C1481" s="297"/>
      <c r="D1481" s="292"/>
      <c r="E1481" s="202"/>
      <c r="F1481" s="202"/>
      <c r="G1481" s="202"/>
      <c r="H1481" s="202"/>
      <c r="I1481" s="202"/>
      <c r="J1481" s="202"/>
      <c r="K1481" s="146"/>
      <c r="L1481" s="146"/>
      <c r="M1481" s="146"/>
      <c r="N1481" s="146"/>
      <c r="O1481" s="146"/>
      <c r="P1481" s="292"/>
      <c r="Q1481" s="202"/>
      <c r="R1481" s="290">
        <f>IF($P$5=1,DataSheet!E1480,"")</f>
        <v>0</v>
      </c>
    </row>
    <row r="1482" spans="2:18">
      <c r="B1482" s="202"/>
      <c r="C1482" s="297"/>
      <c r="D1482" s="292"/>
      <c r="E1482" s="202"/>
      <c r="F1482" s="202"/>
      <c r="G1482" s="202"/>
      <c r="H1482" s="202"/>
      <c r="I1482" s="202"/>
      <c r="J1482" s="202"/>
      <c r="K1482" s="146"/>
      <c r="L1482" s="146"/>
      <c r="M1482" s="146"/>
      <c r="N1482" s="146"/>
      <c r="O1482" s="146"/>
      <c r="P1482" s="292"/>
      <c r="Q1482" s="202"/>
      <c r="R1482" s="290">
        <f>IF($P$5=1,DataSheet!E1481,"")</f>
        <v>0</v>
      </c>
    </row>
    <row r="1483" spans="2:18">
      <c r="B1483" s="202"/>
      <c r="C1483" s="297"/>
      <c r="D1483" s="292"/>
      <c r="E1483" s="202"/>
      <c r="F1483" s="202"/>
      <c r="G1483" s="202"/>
      <c r="H1483" s="202"/>
      <c r="I1483" s="202"/>
      <c r="J1483" s="202"/>
      <c r="K1483" s="146"/>
      <c r="L1483" s="146"/>
      <c r="M1483" s="146"/>
      <c r="N1483" s="146"/>
      <c r="O1483" s="146"/>
      <c r="P1483" s="292"/>
      <c r="Q1483" s="202"/>
      <c r="R1483" s="290">
        <f>IF($P$5=1,DataSheet!E1482,"")</f>
        <v>0</v>
      </c>
    </row>
    <row r="1484" spans="2:18">
      <c r="B1484" s="202"/>
      <c r="C1484" s="297"/>
      <c r="D1484" s="292"/>
      <c r="E1484" s="202"/>
      <c r="F1484" s="202"/>
      <c r="G1484" s="202"/>
      <c r="H1484" s="202"/>
      <c r="I1484" s="202"/>
      <c r="J1484" s="202"/>
      <c r="K1484" s="146"/>
      <c r="L1484" s="146"/>
      <c r="M1484" s="146"/>
      <c r="N1484" s="146"/>
      <c r="O1484" s="146"/>
      <c r="P1484" s="292"/>
      <c r="Q1484" s="202"/>
      <c r="R1484" s="290">
        <f>IF($P$5=1,DataSheet!E1483,"")</f>
        <v>0</v>
      </c>
    </row>
    <row r="1485" spans="2:18">
      <c r="B1485" s="202"/>
      <c r="C1485" s="297"/>
      <c r="D1485" s="292"/>
      <c r="E1485" s="202"/>
      <c r="F1485" s="202"/>
      <c r="G1485" s="202"/>
      <c r="H1485" s="202"/>
      <c r="I1485" s="202"/>
      <c r="J1485" s="202"/>
      <c r="K1485" s="146"/>
      <c r="L1485" s="146"/>
      <c r="M1485" s="146"/>
      <c r="N1485" s="146"/>
      <c r="O1485" s="146"/>
      <c r="P1485" s="292"/>
      <c r="Q1485" s="202"/>
      <c r="R1485" s="290">
        <f>IF($P$5=1,DataSheet!E1484,"")</f>
        <v>0</v>
      </c>
    </row>
    <row r="1486" spans="2:18">
      <c r="B1486" s="202"/>
      <c r="C1486" s="297"/>
      <c r="D1486" s="292"/>
      <c r="E1486" s="202"/>
      <c r="F1486" s="202"/>
      <c r="G1486" s="202"/>
      <c r="H1486" s="202"/>
      <c r="I1486" s="202"/>
      <c r="J1486" s="202"/>
      <c r="K1486" s="146"/>
      <c r="L1486" s="146"/>
      <c r="M1486" s="146"/>
      <c r="N1486" s="146"/>
      <c r="O1486" s="146"/>
      <c r="P1486" s="292"/>
      <c r="Q1486" s="202"/>
      <c r="R1486" s="290">
        <f>IF($P$5=1,DataSheet!E1485,"")</f>
        <v>0</v>
      </c>
    </row>
    <row r="1487" spans="2:18">
      <c r="B1487" s="202"/>
      <c r="C1487" s="297"/>
      <c r="D1487" s="292"/>
      <c r="E1487" s="202"/>
      <c r="F1487" s="202"/>
      <c r="G1487" s="202"/>
      <c r="H1487" s="202"/>
      <c r="I1487" s="202"/>
      <c r="J1487" s="202"/>
      <c r="K1487" s="146"/>
      <c r="L1487" s="146"/>
      <c r="M1487" s="146"/>
      <c r="N1487" s="146"/>
      <c r="O1487" s="146"/>
      <c r="P1487" s="292"/>
      <c r="Q1487" s="202"/>
      <c r="R1487" s="290">
        <f>IF($P$5=1,DataSheet!E1486,"")</f>
        <v>0</v>
      </c>
    </row>
    <row r="1488" spans="2:18">
      <c r="B1488" s="202"/>
      <c r="C1488" s="297"/>
      <c r="D1488" s="292"/>
      <c r="E1488" s="202"/>
      <c r="F1488" s="202"/>
      <c r="G1488" s="202"/>
      <c r="H1488" s="202"/>
      <c r="I1488" s="202"/>
      <c r="J1488" s="202"/>
      <c r="K1488" s="146"/>
      <c r="L1488" s="146"/>
      <c r="M1488" s="146"/>
      <c r="N1488" s="146"/>
      <c r="O1488" s="146"/>
      <c r="P1488" s="292"/>
      <c r="Q1488" s="202"/>
      <c r="R1488" s="290">
        <f>IF($P$5=1,DataSheet!E1487,"")</f>
        <v>0</v>
      </c>
    </row>
    <row r="1489" spans="2:18">
      <c r="B1489" s="202"/>
      <c r="C1489" s="297"/>
      <c r="D1489" s="292"/>
      <c r="E1489" s="202"/>
      <c r="F1489" s="202"/>
      <c r="G1489" s="202"/>
      <c r="H1489" s="202"/>
      <c r="I1489" s="202"/>
      <c r="J1489" s="202"/>
      <c r="K1489" s="146"/>
      <c r="L1489" s="146"/>
      <c r="M1489" s="146"/>
      <c r="N1489" s="146"/>
      <c r="O1489" s="146"/>
      <c r="P1489" s="292"/>
      <c r="Q1489" s="202"/>
      <c r="R1489" s="290">
        <f>IF($P$5=1,DataSheet!E1488,"")</f>
        <v>0</v>
      </c>
    </row>
    <row r="1490" spans="2:18">
      <c r="B1490" s="202"/>
      <c r="C1490" s="297"/>
      <c r="D1490" s="292"/>
      <c r="E1490" s="202"/>
      <c r="F1490" s="202"/>
      <c r="G1490" s="202"/>
      <c r="H1490" s="202"/>
      <c r="I1490" s="202"/>
      <c r="J1490" s="202"/>
      <c r="K1490" s="146"/>
      <c r="L1490" s="146"/>
      <c r="M1490" s="146"/>
      <c r="N1490" s="146"/>
      <c r="O1490" s="146"/>
      <c r="P1490" s="292"/>
      <c r="Q1490" s="202"/>
      <c r="R1490" s="290">
        <f>IF($P$5=1,DataSheet!E1489,"")</f>
        <v>0</v>
      </c>
    </row>
    <row r="1491" spans="2:18">
      <c r="B1491" s="202"/>
      <c r="C1491" s="297"/>
      <c r="D1491" s="292"/>
      <c r="E1491" s="202"/>
      <c r="F1491" s="202"/>
      <c r="G1491" s="202"/>
      <c r="H1491" s="202"/>
      <c r="I1491" s="202"/>
      <c r="J1491" s="202"/>
      <c r="K1491" s="146"/>
      <c r="L1491" s="146"/>
      <c r="M1491" s="146"/>
      <c r="N1491" s="146"/>
      <c r="O1491" s="146"/>
      <c r="P1491" s="292"/>
      <c r="Q1491" s="202"/>
      <c r="R1491" s="290">
        <f>IF($P$5=1,DataSheet!E1490,"")</f>
        <v>0</v>
      </c>
    </row>
    <row r="1492" spans="2:18">
      <c r="B1492" s="202"/>
      <c r="C1492" s="297"/>
      <c r="D1492" s="292"/>
      <c r="E1492" s="202"/>
      <c r="F1492" s="202"/>
      <c r="G1492" s="202"/>
      <c r="H1492" s="202"/>
      <c r="I1492" s="202"/>
      <c r="J1492" s="202"/>
      <c r="K1492" s="146"/>
      <c r="L1492" s="146"/>
      <c r="M1492" s="146"/>
      <c r="N1492" s="146"/>
      <c r="O1492" s="146"/>
      <c r="P1492" s="292"/>
      <c r="Q1492" s="202"/>
      <c r="R1492" s="290">
        <f>IF($P$5=1,DataSheet!E1491,"")</f>
        <v>0</v>
      </c>
    </row>
    <row r="1493" spans="2:18">
      <c r="B1493" s="202"/>
      <c r="C1493" s="297"/>
      <c r="D1493" s="292"/>
      <c r="E1493" s="202"/>
      <c r="F1493" s="202"/>
      <c r="G1493" s="202"/>
      <c r="H1493" s="202"/>
      <c r="I1493" s="202"/>
      <c r="J1493" s="202"/>
      <c r="K1493" s="146"/>
      <c r="L1493" s="146"/>
      <c r="M1493" s="146"/>
      <c r="N1493" s="146"/>
      <c r="O1493" s="146"/>
      <c r="P1493" s="292"/>
      <c r="Q1493" s="202"/>
      <c r="R1493" s="290">
        <f>IF($P$5=1,DataSheet!E1492,"")</f>
        <v>0</v>
      </c>
    </row>
    <row r="1494" spans="2:18">
      <c r="B1494" s="202"/>
      <c r="C1494" s="297"/>
      <c r="D1494" s="292"/>
      <c r="E1494" s="202"/>
      <c r="F1494" s="202"/>
      <c r="G1494" s="202"/>
      <c r="H1494" s="202"/>
      <c r="I1494" s="202"/>
      <c r="J1494" s="202"/>
      <c r="K1494" s="146"/>
      <c r="L1494" s="146"/>
      <c r="M1494" s="146"/>
      <c r="N1494" s="146"/>
      <c r="O1494" s="146"/>
      <c r="P1494" s="292"/>
      <c r="Q1494" s="202"/>
      <c r="R1494" s="290">
        <f>IF($P$5=1,DataSheet!E1493,"")</f>
        <v>0</v>
      </c>
    </row>
    <row r="1495" spans="2:18">
      <c r="B1495" s="202"/>
      <c r="C1495" s="297"/>
      <c r="D1495" s="292"/>
      <c r="E1495" s="202"/>
      <c r="F1495" s="202"/>
      <c r="G1495" s="202"/>
      <c r="H1495" s="202"/>
      <c r="I1495" s="202"/>
      <c r="J1495" s="202"/>
      <c r="K1495" s="146"/>
      <c r="L1495" s="146"/>
      <c r="M1495" s="146"/>
      <c r="N1495" s="146"/>
      <c r="O1495" s="146"/>
      <c r="P1495" s="292"/>
      <c r="Q1495" s="202"/>
      <c r="R1495" s="290">
        <f>IF($P$5=1,DataSheet!E1494,"")</f>
        <v>0</v>
      </c>
    </row>
    <row r="1496" spans="2:18">
      <c r="B1496" s="202"/>
      <c r="C1496" s="297"/>
      <c r="D1496" s="292"/>
      <c r="E1496" s="202"/>
      <c r="F1496" s="202"/>
      <c r="G1496" s="202"/>
      <c r="H1496" s="202"/>
      <c r="I1496" s="202"/>
      <c r="J1496" s="202"/>
      <c r="K1496" s="146"/>
      <c r="L1496" s="146"/>
      <c r="M1496" s="146"/>
      <c r="N1496" s="146"/>
      <c r="O1496" s="146"/>
      <c r="P1496" s="292"/>
      <c r="Q1496" s="202"/>
      <c r="R1496" s="290">
        <f>IF($P$5=1,DataSheet!E1495,"")</f>
        <v>0</v>
      </c>
    </row>
    <row r="1497" spans="2:18">
      <c r="B1497" s="202"/>
      <c r="C1497" s="297"/>
      <c r="D1497" s="292"/>
      <c r="E1497" s="202"/>
      <c r="F1497" s="202"/>
      <c r="G1497" s="202"/>
      <c r="H1497" s="202"/>
      <c r="I1497" s="202"/>
      <c r="J1497" s="202"/>
      <c r="K1497" s="146"/>
      <c r="L1497" s="146"/>
      <c r="M1497" s="146"/>
      <c r="N1497" s="146"/>
      <c r="O1497" s="146"/>
      <c r="P1497" s="292"/>
      <c r="Q1497" s="202"/>
      <c r="R1497" s="290">
        <f>IF($P$5=1,DataSheet!E1496,"")</f>
        <v>0</v>
      </c>
    </row>
    <row r="1498" spans="2:18">
      <c r="B1498" s="202"/>
      <c r="C1498" s="297"/>
      <c r="D1498" s="292"/>
      <c r="E1498" s="202"/>
      <c r="F1498" s="202"/>
      <c r="G1498" s="202"/>
      <c r="H1498" s="202"/>
      <c r="I1498" s="202"/>
      <c r="J1498" s="202"/>
      <c r="K1498" s="146"/>
      <c r="L1498" s="146"/>
      <c r="M1498" s="146"/>
      <c r="N1498" s="146"/>
      <c r="O1498" s="146"/>
      <c r="P1498" s="292"/>
      <c r="Q1498" s="202"/>
      <c r="R1498" s="290">
        <f>IF($P$5=1,DataSheet!E1497,"")</f>
        <v>0</v>
      </c>
    </row>
    <row r="1499" spans="2:18">
      <c r="B1499" s="202"/>
      <c r="C1499" s="297"/>
      <c r="D1499" s="292"/>
      <c r="E1499" s="202"/>
      <c r="F1499" s="202"/>
      <c r="G1499" s="202"/>
      <c r="H1499" s="202"/>
      <c r="I1499" s="202"/>
      <c r="J1499" s="202"/>
      <c r="K1499" s="146"/>
      <c r="L1499" s="146"/>
      <c r="M1499" s="146"/>
      <c r="N1499" s="146"/>
      <c r="O1499" s="146"/>
      <c r="P1499" s="292"/>
      <c r="Q1499" s="202"/>
      <c r="R1499" s="290">
        <f>IF($P$5=1,DataSheet!E1498,"")</f>
        <v>0</v>
      </c>
    </row>
    <row r="1500" spans="2:18">
      <c r="B1500" s="202"/>
      <c r="C1500" s="297"/>
      <c r="D1500" s="292"/>
      <c r="E1500" s="202"/>
      <c r="F1500" s="202"/>
      <c r="G1500" s="202"/>
      <c r="H1500" s="202"/>
      <c r="I1500" s="202"/>
      <c r="J1500" s="202"/>
      <c r="K1500" s="146"/>
      <c r="L1500" s="146"/>
      <c r="M1500" s="146"/>
      <c r="N1500" s="146"/>
      <c r="O1500" s="146"/>
      <c r="P1500" s="292"/>
      <c r="Q1500" s="202"/>
      <c r="R1500" s="290">
        <f>IF($P$5=1,DataSheet!E1499,"")</f>
        <v>0</v>
      </c>
    </row>
    <row r="1501" spans="2:18">
      <c r="B1501" s="202"/>
      <c r="C1501" s="297"/>
      <c r="D1501" s="292"/>
      <c r="E1501" s="202"/>
      <c r="F1501" s="202"/>
      <c r="G1501" s="202"/>
      <c r="H1501" s="202"/>
      <c r="I1501" s="202"/>
      <c r="J1501" s="202"/>
      <c r="K1501" s="146"/>
      <c r="L1501" s="146"/>
      <c r="M1501" s="146"/>
      <c r="N1501" s="146"/>
      <c r="O1501" s="146"/>
      <c r="P1501" s="292"/>
      <c r="Q1501" s="202"/>
      <c r="R1501" s="290">
        <f>IF($P$5=1,DataSheet!E1500,"")</f>
        <v>0</v>
      </c>
    </row>
    <row r="1502" spans="2:18">
      <c r="B1502" s="202"/>
      <c r="C1502" s="297"/>
      <c r="D1502" s="292"/>
      <c r="E1502" s="202"/>
      <c r="F1502" s="202"/>
      <c r="G1502" s="202"/>
      <c r="H1502" s="202"/>
      <c r="I1502" s="202"/>
      <c r="J1502" s="202"/>
      <c r="K1502" s="146"/>
      <c r="L1502" s="146"/>
      <c r="M1502" s="146"/>
      <c r="N1502" s="146"/>
      <c r="O1502" s="146"/>
      <c r="P1502" s="292"/>
      <c r="Q1502" s="202"/>
      <c r="R1502" s="290">
        <f>IF($P$5=1,DataSheet!E1501,"")</f>
        <v>0</v>
      </c>
    </row>
    <row r="1503" spans="2:18">
      <c r="B1503" s="202"/>
      <c r="C1503" s="297"/>
      <c r="D1503" s="292"/>
      <c r="E1503" s="202"/>
      <c r="F1503" s="202"/>
      <c r="G1503" s="202"/>
      <c r="H1503" s="202"/>
      <c r="I1503" s="202"/>
      <c r="J1503" s="202"/>
      <c r="K1503" s="146"/>
      <c r="L1503" s="146"/>
      <c r="M1503" s="146"/>
      <c r="N1503" s="146"/>
      <c r="O1503" s="146"/>
      <c r="P1503" s="292"/>
      <c r="Q1503" s="202"/>
      <c r="R1503" s="290">
        <f>IF($P$5=1,DataSheet!E1502,"")</f>
        <v>0</v>
      </c>
    </row>
    <row r="1504" spans="2:18">
      <c r="B1504" s="202"/>
      <c r="C1504" s="297"/>
      <c r="D1504" s="292"/>
      <c r="E1504" s="202"/>
      <c r="F1504" s="202"/>
      <c r="G1504" s="202"/>
      <c r="H1504" s="202"/>
      <c r="I1504" s="202"/>
      <c r="J1504" s="202"/>
      <c r="K1504" s="146"/>
      <c r="L1504" s="146"/>
      <c r="M1504" s="146"/>
      <c r="N1504" s="146"/>
      <c r="O1504" s="146"/>
      <c r="P1504" s="292"/>
      <c r="Q1504" s="202"/>
      <c r="R1504" s="290">
        <f>IF($P$5=1,DataSheet!E1503,"")</f>
        <v>0</v>
      </c>
    </row>
    <row r="1505" spans="2:18">
      <c r="B1505" s="202"/>
      <c r="C1505" s="297"/>
      <c r="D1505" s="292"/>
      <c r="E1505" s="202"/>
      <c r="F1505" s="202"/>
      <c r="G1505" s="202"/>
      <c r="H1505" s="202"/>
      <c r="I1505" s="202"/>
      <c r="J1505" s="202"/>
      <c r="K1505" s="146"/>
      <c r="L1505" s="146"/>
      <c r="M1505" s="146"/>
      <c r="N1505" s="146"/>
      <c r="O1505" s="146"/>
      <c r="P1505" s="292"/>
      <c r="Q1505" s="202"/>
      <c r="R1505" s="290">
        <f>IF($P$5=1,DataSheet!E1504,"")</f>
        <v>0</v>
      </c>
    </row>
    <row r="1506" spans="2:18">
      <c r="B1506" s="202"/>
      <c r="C1506" s="297"/>
      <c r="D1506" s="292"/>
      <c r="E1506" s="202"/>
      <c r="F1506" s="202"/>
      <c r="G1506" s="202"/>
      <c r="H1506" s="202"/>
      <c r="I1506" s="202"/>
      <c r="J1506" s="202"/>
      <c r="K1506" s="146"/>
      <c r="L1506" s="146"/>
      <c r="M1506" s="146"/>
      <c r="N1506" s="146"/>
      <c r="O1506" s="146"/>
      <c r="P1506" s="292"/>
      <c r="Q1506" s="202"/>
      <c r="R1506" s="290">
        <f>IF($P$5=1,DataSheet!E1505,"")</f>
        <v>0</v>
      </c>
    </row>
    <row r="1507" spans="2:18">
      <c r="B1507" s="202"/>
      <c r="C1507" s="297"/>
      <c r="D1507" s="292"/>
      <c r="E1507" s="202"/>
      <c r="F1507" s="202"/>
      <c r="G1507" s="202"/>
      <c r="H1507" s="202"/>
      <c r="I1507" s="202"/>
      <c r="J1507" s="202"/>
      <c r="K1507" s="146"/>
      <c r="L1507" s="146"/>
      <c r="M1507" s="146"/>
      <c r="N1507" s="146"/>
      <c r="O1507" s="146"/>
      <c r="P1507" s="292"/>
      <c r="Q1507" s="202"/>
      <c r="R1507" s="290">
        <f>IF($P$5=1,DataSheet!E1506,"")</f>
        <v>0</v>
      </c>
    </row>
    <row r="1508" spans="2:18">
      <c r="B1508" s="202"/>
      <c r="C1508" s="297"/>
      <c r="D1508" s="292"/>
      <c r="E1508" s="202"/>
      <c r="F1508" s="202"/>
      <c r="G1508" s="202"/>
      <c r="H1508" s="202"/>
      <c r="I1508" s="202"/>
      <c r="J1508" s="202"/>
      <c r="K1508" s="146"/>
      <c r="L1508" s="146"/>
      <c r="M1508" s="146"/>
      <c r="N1508" s="146"/>
      <c r="O1508" s="146"/>
      <c r="P1508" s="292"/>
      <c r="Q1508" s="202"/>
      <c r="R1508" s="290">
        <f>IF($P$5=1,DataSheet!E1507,"")</f>
        <v>0</v>
      </c>
    </row>
    <row r="1509" spans="2:18">
      <c r="B1509" s="202"/>
      <c r="C1509" s="297"/>
      <c r="D1509" s="292"/>
      <c r="E1509" s="202"/>
      <c r="F1509" s="202"/>
      <c r="G1509" s="202"/>
      <c r="H1509" s="202"/>
      <c r="I1509" s="202"/>
      <c r="J1509" s="202"/>
      <c r="K1509" s="146"/>
      <c r="L1509" s="146"/>
      <c r="M1509" s="146"/>
      <c r="N1509" s="146"/>
      <c r="O1509" s="146"/>
      <c r="P1509" s="292"/>
      <c r="Q1509" s="202"/>
      <c r="R1509" s="290">
        <f>IF($P$5=1,DataSheet!E1508,"")</f>
        <v>0</v>
      </c>
    </row>
    <row r="1510" spans="2:18">
      <c r="B1510" s="202"/>
      <c r="C1510" s="297"/>
      <c r="D1510" s="292"/>
      <c r="E1510" s="202"/>
      <c r="F1510" s="202"/>
      <c r="G1510" s="202"/>
      <c r="H1510" s="202"/>
      <c r="I1510" s="202"/>
      <c r="J1510" s="202"/>
      <c r="K1510" s="146"/>
      <c r="L1510" s="146"/>
      <c r="M1510" s="146"/>
      <c r="N1510" s="146"/>
      <c r="O1510" s="146"/>
      <c r="P1510" s="292"/>
      <c r="Q1510" s="202"/>
      <c r="R1510" s="290">
        <f>IF($P$5=1,DataSheet!E1509,"")</f>
        <v>0</v>
      </c>
    </row>
    <row r="1511" spans="2:18">
      <c r="B1511" s="202"/>
      <c r="C1511" s="297"/>
      <c r="D1511" s="292"/>
      <c r="E1511" s="202"/>
      <c r="F1511" s="202"/>
      <c r="G1511" s="202"/>
      <c r="H1511" s="202"/>
      <c r="I1511" s="202"/>
      <c r="J1511" s="202"/>
      <c r="K1511" s="146"/>
      <c r="L1511" s="146"/>
      <c r="M1511" s="146"/>
      <c r="N1511" s="146"/>
      <c r="O1511" s="146"/>
      <c r="P1511" s="292"/>
      <c r="Q1511" s="202"/>
      <c r="R1511" s="290">
        <f>IF($P$5=1,DataSheet!E1510,"")</f>
        <v>0</v>
      </c>
    </row>
    <row r="1512" spans="2:18">
      <c r="B1512" s="202"/>
      <c r="C1512" s="297"/>
      <c r="D1512" s="292"/>
      <c r="E1512" s="202"/>
      <c r="F1512" s="202"/>
      <c r="G1512" s="202"/>
      <c r="H1512" s="202"/>
      <c r="I1512" s="202"/>
      <c r="J1512" s="202"/>
      <c r="K1512" s="146"/>
      <c r="L1512" s="146"/>
      <c r="M1512" s="146"/>
      <c r="N1512" s="146"/>
      <c r="O1512" s="146"/>
      <c r="P1512" s="292"/>
      <c r="Q1512" s="202"/>
      <c r="R1512" s="290">
        <f>IF($P$5=1,DataSheet!E1511,"")</f>
        <v>0</v>
      </c>
    </row>
    <row r="1513" spans="2:18">
      <c r="B1513" s="202"/>
      <c r="C1513" s="297"/>
      <c r="D1513" s="292"/>
      <c r="E1513" s="202"/>
      <c r="F1513" s="202"/>
      <c r="G1513" s="202"/>
      <c r="H1513" s="202"/>
      <c r="I1513" s="202"/>
      <c r="J1513" s="202"/>
      <c r="K1513" s="146"/>
      <c r="L1513" s="146"/>
      <c r="M1513" s="146"/>
      <c r="N1513" s="146"/>
      <c r="O1513" s="146"/>
      <c r="P1513" s="292"/>
      <c r="Q1513" s="202"/>
      <c r="R1513" s="290">
        <f>IF($P$5=1,DataSheet!E1512,"")</f>
        <v>0</v>
      </c>
    </row>
    <row r="1514" spans="2:18">
      <c r="B1514" s="202"/>
      <c r="C1514" s="297"/>
      <c r="D1514" s="292"/>
      <c r="E1514" s="202"/>
      <c r="F1514" s="202"/>
      <c r="G1514" s="202"/>
      <c r="H1514" s="202"/>
      <c r="I1514" s="202"/>
      <c r="J1514" s="202"/>
      <c r="K1514" s="146"/>
      <c r="L1514" s="146"/>
      <c r="M1514" s="146"/>
      <c r="N1514" s="146"/>
      <c r="O1514" s="146"/>
      <c r="P1514" s="292"/>
      <c r="Q1514" s="202"/>
      <c r="R1514" s="290">
        <f>IF($P$5=1,DataSheet!E1513,"")</f>
        <v>0</v>
      </c>
    </row>
    <row r="1515" spans="2:18">
      <c r="B1515" s="202"/>
      <c r="C1515" s="297"/>
      <c r="D1515" s="292"/>
      <c r="E1515" s="202"/>
      <c r="F1515" s="202"/>
      <c r="G1515" s="202"/>
      <c r="H1515" s="202"/>
      <c r="I1515" s="202"/>
      <c r="J1515" s="202"/>
      <c r="K1515" s="146"/>
      <c r="L1515" s="146"/>
      <c r="M1515" s="146"/>
      <c r="N1515" s="146"/>
      <c r="O1515" s="146"/>
      <c r="P1515" s="292"/>
      <c r="Q1515" s="202"/>
      <c r="R1515" s="290">
        <f>IF($P$5=1,DataSheet!E1514,"")</f>
        <v>0</v>
      </c>
    </row>
    <row r="1516" spans="2:18">
      <c r="B1516" s="202"/>
      <c r="C1516" s="297"/>
      <c r="D1516" s="292"/>
      <c r="E1516" s="202"/>
      <c r="F1516" s="202"/>
      <c r="G1516" s="202"/>
      <c r="H1516" s="202"/>
      <c r="I1516" s="202"/>
      <c r="J1516" s="202"/>
      <c r="K1516" s="146"/>
      <c r="L1516" s="146"/>
      <c r="M1516" s="146"/>
      <c r="N1516" s="146"/>
      <c r="O1516" s="146"/>
      <c r="P1516" s="292"/>
      <c r="Q1516" s="202"/>
      <c r="R1516" s="290">
        <f>IF($P$5=1,DataSheet!E1515,"")</f>
        <v>0</v>
      </c>
    </row>
    <row r="1517" spans="2:18">
      <c r="B1517" s="202"/>
      <c r="C1517" s="297"/>
      <c r="D1517" s="292"/>
      <c r="E1517" s="202"/>
      <c r="F1517" s="202"/>
      <c r="G1517" s="202"/>
      <c r="H1517" s="202"/>
      <c r="I1517" s="202"/>
      <c r="J1517" s="202"/>
      <c r="K1517" s="146"/>
      <c r="L1517" s="146"/>
      <c r="M1517" s="146"/>
      <c r="N1517" s="146"/>
      <c r="O1517" s="146"/>
      <c r="P1517" s="292"/>
      <c r="Q1517" s="202"/>
      <c r="R1517" s="290">
        <f>IF($P$5=1,DataSheet!E1516,"")</f>
        <v>0</v>
      </c>
    </row>
    <row r="1518" spans="2:18">
      <c r="B1518" s="202"/>
      <c r="C1518" s="297"/>
      <c r="D1518" s="292"/>
      <c r="E1518" s="202"/>
      <c r="F1518" s="202"/>
      <c r="G1518" s="202"/>
      <c r="H1518" s="202"/>
      <c r="I1518" s="202"/>
      <c r="J1518" s="202"/>
      <c r="K1518" s="146"/>
      <c r="L1518" s="146"/>
      <c r="M1518" s="146"/>
      <c r="N1518" s="146"/>
      <c r="O1518" s="146"/>
      <c r="P1518" s="292"/>
      <c r="Q1518" s="202"/>
      <c r="R1518" s="290">
        <f>IF($P$5=1,DataSheet!E1517,"")</f>
        <v>0</v>
      </c>
    </row>
    <row r="1519" spans="2:18">
      <c r="B1519" s="202"/>
      <c r="C1519" s="297"/>
      <c r="D1519" s="292"/>
      <c r="E1519" s="202"/>
      <c r="F1519" s="202"/>
      <c r="G1519" s="202"/>
      <c r="H1519" s="202"/>
      <c r="I1519" s="202"/>
      <c r="J1519" s="202"/>
      <c r="K1519" s="146"/>
      <c r="L1519" s="146"/>
      <c r="M1519" s="146"/>
      <c r="N1519" s="146"/>
      <c r="O1519" s="146"/>
      <c r="P1519" s="292"/>
      <c r="Q1519" s="202"/>
      <c r="R1519" s="290">
        <f>IF($P$5=1,DataSheet!E1518,"")</f>
        <v>0</v>
      </c>
    </row>
    <row r="1520" spans="2:18">
      <c r="B1520" s="202"/>
      <c r="C1520" s="297"/>
      <c r="D1520" s="292"/>
      <c r="E1520" s="202"/>
      <c r="F1520" s="202"/>
      <c r="G1520" s="202"/>
      <c r="H1520" s="202"/>
      <c r="I1520" s="202"/>
      <c r="J1520" s="202"/>
      <c r="K1520" s="146"/>
      <c r="L1520" s="146"/>
      <c r="M1520" s="146"/>
      <c r="N1520" s="146"/>
      <c r="O1520" s="146"/>
      <c r="P1520" s="292"/>
      <c r="Q1520" s="202"/>
      <c r="R1520" s="290">
        <f>IF($P$5=1,DataSheet!E1519,"")</f>
        <v>0</v>
      </c>
    </row>
    <row r="1521" spans="2:18">
      <c r="B1521" s="202"/>
      <c r="C1521" s="297"/>
      <c r="D1521" s="292"/>
      <c r="E1521" s="202"/>
      <c r="F1521" s="202"/>
      <c r="G1521" s="202"/>
      <c r="H1521" s="202"/>
      <c r="I1521" s="202"/>
      <c r="J1521" s="202"/>
      <c r="K1521" s="146"/>
      <c r="L1521" s="146"/>
      <c r="M1521" s="146"/>
      <c r="N1521" s="146"/>
      <c r="O1521" s="146"/>
      <c r="P1521" s="292"/>
      <c r="Q1521" s="202"/>
      <c r="R1521" s="290">
        <f>IF($P$5=1,DataSheet!E1520,"")</f>
        <v>0</v>
      </c>
    </row>
    <row r="1522" spans="2:18">
      <c r="B1522" s="202"/>
      <c r="C1522" s="297"/>
      <c r="D1522" s="292"/>
      <c r="E1522" s="202"/>
      <c r="F1522" s="202"/>
      <c r="G1522" s="202"/>
      <c r="H1522" s="202"/>
      <c r="I1522" s="202"/>
      <c r="J1522" s="202"/>
      <c r="K1522" s="146"/>
      <c r="L1522" s="146"/>
      <c r="M1522" s="146"/>
      <c r="N1522" s="146"/>
      <c r="O1522" s="146"/>
      <c r="P1522" s="292"/>
      <c r="Q1522" s="202"/>
      <c r="R1522" s="290">
        <f>IF($P$5=1,DataSheet!E1521,"")</f>
        <v>0</v>
      </c>
    </row>
    <row r="1523" spans="2:18">
      <c r="B1523" s="202"/>
      <c r="C1523" s="297"/>
      <c r="D1523" s="292"/>
      <c r="E1523" s="202"/>
      <c r="F1523" s="202"/>
      <c r="G1523" s="202"/>
      <c r="H1523" s="202"/>
      <c r="I1523" s="202"/>
      <c r="J1523" s="202"/>
      <c r="K1523" s="146"/>
      <c r="L1523" s="146"/>
      <c r="M1523" s="146"/>
      <c r="N1523" s="146"/>
      <c r="O1523" s="146"/>
      <c r="P1523" s="292"/>
      <c r="Q1523" s="202"/>
      <c r="R1523" s="290">
        <f>IF($P$5=1,DataSheet!E1522,"")</f>
        <v>0</v>
      </c>
    </row>
    <row r="1524" spans="2:18">
      <c r="B1524" s="202"/>
      <c r="C1524" s="297"/>
      <c r="D1524" s="292"/>
      <c r="E1524" s="202"/>
      <c r="F1524" s="202"/>
      <c r="G1524" s="202"/>
      <c r="H1524" s="202"/>
      <c r="I1524" s="202"/>
      <c r="J1524" s="202"/>
      <c r="K1524" s="146"/>
      <c r="L1524" s="146"/>
      <c r="M1524" s="146"/>
      <c r="N1524" s="146"/>
      <c r="O1524" s="146"/>
      <c r="P1524" s="292"/>
      <c r="Q1524" s="202"/>
      <c r="R1524" s="290">
        <f>IF($P$5=1,DataSheet!E1523,"")</f>
        <v>0</v>
      </c>
    </row>
    <row r="1525" spans="2:18">
      <c r="B1525" s="202"/>
      <c r="C1525" s="297"/>
      <c r="D1525" s="292"/>
      <c r="E1525" s="202"/>
      <c r="F1525" s="202"/>
      <c r="G1525" s="202"/>
      <c r="H1525" s="202"/>
      <c r="I1525" s="202"/>
      <c r="J1525" s="202"/>
      <c r="K1525" s="146"/>
      <c r="L1525" s="146"/>
      <c r="M1525" s="146"/>
      <c r="N1525" s="146"/>
      <c r="O1525" s="146"/>
      <c r="P1525" s="292"/>
      <c r="Q1525" s="202"/>
      <c r="R1525" s="290">
        <f>IF($P$5=1,DataSheet!E1524,"")</f>
        <v>0</v>
      </c>
    </row>
    <row r="1526" spans="2:18">
      <c r="B1526" s="202"/>
      <c r="C1526" s="297"/>
      <c r="D1526" s="292"/>
      <c r="E1526" s="202"/>
      <c r="F1526" s="202"/>
      <c r="G1526" s="202"/>
      <c r="H1526" s="202"/>
      <c r="I1526" s="202"/>
      <c r="J1526" s="202"/>
      <c r="K1526" s="146"/>
      <c r="L1526" s="146"/>
      <c r="M1526" s="146"/>
      <c r="N1526" s="146"/>
      <c r="O1526" s="146"/>
      <c r="P1526" s="292"/>
      <c r="Q1526" s="202"/>
      <c r="R1526" s="290">
        <f>IF($P$5=1,DataSheet!E1525,"")</f>
        <v>0</v>
      </c>
    </row>
    <row r="1527" spans="2:18">
      <c r="B1527" s="202"/>
      <c r="C1527" s="297"/>
      <c r="D1527" s="292"/>
      <c r="E1527" s="202"/>
      <c r="F1527" s="202"/>
      <c r="G1527" s="202"/>
      <c r="H1527" s="202"/>
      <c r="I1527" s="202"/>
      <c r="J1527" s="202"/>
      <c r="K1527" s="146"/>
      <c r="L1527" s="146"/>
      <c r="M1527" s="146"/>
      <c r="N1527" s="146"/>
      <c r="O1527" s="146"/>
      <c r="P1527" s="292"/>
      <c r="Q1527" s="202"/>
      <c r="R1527" s="290">
        <f>IF($P$5=1,DataSheet!E1526,"")</f>
        <v>0</v>
      </c>
    </row>
    <row r="1528" spans="2:18">
      <c r="B1528" s="202"/>
      <c r="C1528" s="297"/>
      <c r="D1528" s="292"/>
      <c r="E1528" s="202"/>
      <c r="F1528" s="202"/>
      <c r="G1528" s="202"/>
      <c r="H1528" s="202"/>
      <c r="I1528" s="202"/>
      <c r="J1528" s="202"/>
      <c r="K1528" s="146"/>
      <c r="L1528" s="146"/>
      <c r="M1528" s="146"/>
      <c r="N1528" s="146"/>
      <c r="O1528" s="146"/>
      <c r="P1528" s="292"/>
      <c r="Q1528" s="202"/>
      <c r="R1528" s="290">
        <f>IF($P$5=1,DataSheet!E1527,"")</f>
        <v>0</v>
      </c>
    </row>
    <row r="1529" spans="2:18">
      <c r="B1529" s="202"/>
      <c r="C1529" s="297"/>
      <c r="D1529" s="292"/>
      <c r="E1529" s="202"/>
      <c r="F1529" s="202"/>
      <c r="G1529" s="202"/>
      <c r="H1529" s="202"/>
      <c r="I1529" s="202"/>
      <c r="J1529" s="202"/>
      <c r="K1529" s="146"/>
      <c r="L1529" s="146"/>
      <c r="M1529" s="146"/>
      <c r="N1529" s="146"/>
      <c r="O1529" s="146"/>
      <c r="P1529" s="292"/>
      <c r="Q1529" s="202"/>
      <c r="R1529" s="290">
        <f>IF($P$5=1,DataSheet!E1528,"")</f>
        <v>0</v>
      </c>
    </row>
    <row r="1530" spans="2:18">
      <c r="B1530" s="202"/>
      <c r="C1530" s="297"/>
      <c r="D1530" s="292"/>
      <c r="E1530" s="202"/>
      <c r="F1530" s="202"/>
      <c r="G1530" s="202"/>
      <c r="H1530" s="202"/>
      <c r="I1530" s="202"/>
      <c r="J1530" s="202"/>
      <c r="K1530" s="146"/>
      <c r="L1530" s="146"/>
      <c r="M1530" s="146"/>
      <c r="N1530" s="146"/>
      <c r="O1530" s="146"/>
      <c r="P1530" s="292"/>
      <c r="Q1530" s="202"/>
      <c r="R1530" s="290">
        <f>IF($P$5=1,DataSheet!E1529,"")</f>
        <v>0</v>
      </c>
    </row>
    <row r="1531" spans="2:18">
      <c r="B1531" s="202"/>
      <c r="C1531" s="297"/>
      <c r="D1531" s="292"/>
      <c r="E1531" s="202"/>
      <c r="F1531" s="202"/>
      <c r="G1531" s="202"/>
      <c r="H1531" s="202"/>
      <c r="I1531" s="202"/>
      <c r="J1531" s="202"/>
      <c r="K1531" s="146"/>
      <c r="L1531" s="146"/>
      <c r="M1531" s="146"/>
      <c r="N1531" s="146"/>
      <c r="O1531" s="146"/>
      <c r="P1531" s="292"/>
      <c r="Q1531" s="202"/>
      <c r="R1531" s="290">
        <f>IF($P$5=1,DataSheet!E1530,"")</f>
        <v>0</v>
      </c>
    </row>
    <row r="1532" spans="2:18">
      <c r="B1532" s="202"/>
      <c r="C1532" s="297"/>
      <c r="D1532" s="292"/>
      <c r="E1532" s="202"/>
      <c r="F1532" s="202"/>
      <c r="G1532" s="202"/>
      <c r="H1532" s="202"/>
      <c r="I1532" s="202"/>
      <c r="J1532" s="202"/>
      <c r="K1532" s="146"/>
      <c r="L1532" s="146"/>
      <c r="M1532" s="146"/>
      <c r="N1532" s="146"/>
      <c r="O1532" s="146"/>
      <c r="P1532" s="292"/>
      <c r="Q1532" s="202"/>
      <c r="R1532" s="290">
        <f>IF($P$5=1,DataSheet!E1531,"")</f>
        <v>0</v>
      </c>
    </row>
    <row r="1533" spans="2:18">
      <c r="B1533" s="202"/>
      <c r="C1533" s="297"/>
      <c r="D1533" s="292"/>
      <c r="E1533" s="202"/>
      <c r="F1533" s="202"/>
      <c r="G1533" s="202"/>
      <c r="H1533" s="202"/>
      <c r="I1533" s="202"/>
      <c r="J1533" s="202"/>
      <c r="K1533" s="146"/>
      <c r="L1533" s="146"/>
      <c r="M1533" s="146"/>
      <c r="N1533" s="146"/>
      <c r="O1533" s="146"/>
      <c r="P1533" s="292"/>
      <c r="Q1533" s="202"/>
      <c r="R1533" s="290">
        <f>IF($P$5=1,DataSheet!E1532,"")</f>
        <v>0</v>
      </c>
    </row>
    <row r="1534" spans="2:18">
      <c r="B1534" s="202"/>
      <c r="C1534" s="297"/>
      <c r="D1534" s="292"/>
      <c r="E1534" s="202"/>
      <c r="F1534" s="202"/>
      <c r="G1534" s="202"/>
      <c r="H1534" s="202"/>
      <c r="I1534" s="202"/>
      <c r="J1534" s="202"/>
      <c r="K1534" s="146"/>
      <c r="L1534" s="146"/>
      <c r="M1534" s="146"/>
      <c r="N1534" s="146"/>
      <c r="O1534" s="146"/>
      <c r="P1534" s="292"/>
      <c r="Q1534" s="202"/>
      <c r="R1534" s="290">
        <f>IF($P$5=1,DataSheet!E1533,"")</f>
        <v>0</v>
      </c>
    </row>
    <row r="1535" spans="2:18">
      <c r="B1535" s="202"/>
      <c r="C1535" s="297"/>
      <c r="D1535" s="292"/>
      <c r="E1535" s="202"/>
      <c r="F1535" s="202"/>
      <c r="G1535" s="202"/>
      <c r="H1535" s="202"/>
      <c r="I1535" s="202"/>
      <c r="J1535" s="202"/>
      <c r="K1535" s="146"/>
      <c r="L1535" s="146"/>
      <c r="M1535" s="146"/>
      <c r="N1535" s="146"/>
      <c r="O1535" s="146"/>
      <c r="P1535" s="292"/>
      <c r="Q1535" s="202"/>
      <c r="R1535" s="290">
        <f>IF($P$5=1,DataSheet!E1534,"")</f>
        <v>0</v>
      </c>
    </row>
    <row r="1536" spans="2:18">
      <c r="B1536" s="202"/>
      <c r="C1536" s="297"/>
      <c r="D1536" s="292"/>
      <c r="E1536" s="202"/>
      <c r="F1536" s="202"/>
      <c r="G1536" s="202"/>
      <c r="H1536" s="202"/>
      <c r="I1536" s="202"/>
      <c r="J1536" s="202"/>
      <c r="K1536" s="146"/>
      <c r="L1536" s="146"/>
      <c r="M1536" s="146"/>
      <c r="N1536" s="146"/>
      <c r="O1536" s="146"/>
      <c r="P1536" s="292"/>
      <c r="Q1536" s="202"/>
      <c r="R1536" s="290">
        <f>IF($P$5=1,DataSheet!E1535,"")</f>
        <v>0</v>
      </c>
    </row>
    <row r="1537" spans="2:18">
      <c r="B1537" s="202"/>
      <c r="C1537" s="297"/>
      <c r="D1537" s="292"/>
      <c r="E1537" s="202"/>
      <c r="F1537" s="202"/>
      <c r="G1537" s="202"/>
      <c r="H1537" s="202"/>
      <c r="I1537" s="202"/>
      <c r="J1537" s="202"/>
      <c r="K1537" s="146"/>
      <c r="L1537" s="146"/>
      <c r="M1537" s="146"/>
      <c r="N1537" s="146"/>
      <c r="O1537" s="146"/>
      <c r="P1537" s="292"/>
      <c r="Q1537" s="202"/>
      <c r="R1537" s="290">
        <f>IF($P$5=1,DataSheet!E1536,"")</f>
        <v>0</v>
      </c>
    </row>
    <row r="1538" spans="2:18">
      <c r="B1538" s="202"/>
      <c r="C1538" s="297"/>
      <c r="D1538" s="292"/>
      <c r="E1538" s="202"/>
      <c r="F1538" s="202"/>
      <c r="G1538" s="202"/>
      <c r="H1538" s="202"/>
      <c r="I1538" s="202"/>
      <c r="J1538" s="202"/>
      <c r="K1538" s="146"/>
      <c r="L1538" s="146"/>
      <c r="M1538" s="146"/>
      <c r="N1538" s="146"/>
      <c r="O1538" s="146"/>
      <c r="P1538" s="292"/>
      <c r="Q1538" s="202"/>
      <c r="R1538" s="290">
        <f>IF($P$5=1,DataSheet!E1537,"")</f>
        <v>0</v>
      </c>
    </row>
    <row r="1539" spans="2:18">
      <c r="B1539" s="202"/>
      <c r="C1539" s="297"/>
      <c r="D1539" s="292"/>
      <c r="E1539" s="202"/>
      <c r="F1539" s="202"/>
      <c r="G1539" s="202"/>
      <c r="H1539" s="202"/>
      <c r="I1539" s="202"/>
      <c r="J1539" s="202"/>
      <c r="K1539" s="146"/>
      <c r="L1539" s="146"/>
      <c r="M1539" s="146"/>
      <c r="N1539" s="146"/>
      <c r="O1539" s="146"/>
      <c r="P1539" s="292"/>
      <c r="Q1539" s="202"/>
      <c r="R1539" s="290">
        <f>IF($P$5=1,DataSheet!E1538,"")</f>
        <v>0</v>
      </c>
    </row>
    <row r="1540" spans="2:18">
      <c r="B1540" s="202"/>
      <c r="C1540" s="297"/>
      <c r="D1540" s="292"/>
      <c r="E1540" s="202"/>
      <c r="F1540" s="202"/>
      <c r="G1540" s="202"/>
      <c r="H1540" s="202"/>
      <c r="I1540" s="202"/>
      <c r="J1540" s="202"/>
      <c r="K1540" s="146"/>
      <c r="L1540" s="146"/>
      <c r="M1540" s="146"/>
      <c r="N1540" s="146"/>
      <c r="O1540" s="146"/>
      <c r="P1540" s="292"/>
      <c r="Q1540" s="202"/>
      <c r="R1540" s="290">
        <f>IF($P$5=1,DataSheet!E1539,"")</f>
        <v>0</v>
      </c>
    </row>
    <row r="1541" spans="2:18">
      <c r="B1541" s="202"/>
      <c r="C1541" s="297"/>
      <c r="D1541" s="292"/>
      <c r="E1541" s="202"/>
      <c r="F1541" s="202"/>
      <c r="G1541" s="202"/>
      <c r="H1541" s="202"/>
      <c r="I1541" s="202"/>
      <c r="J1541" s="202"/>
      <c r="K1541" s="146"/>
      <c r="L1541" s="146"/>
      <c r="M1541" s="146"/>
      <c r="N1541" s="146"/>
      <c r="O1541" s="146"/>
      <c r="P1541" s="292"/>
      <c r="Q1541" s="202"/>
      <c r="R1541" s="290">
        <f>IF($P$5=1,DataSheet!E1540,"")</f>
        <v>0</v>
      </c>
    </row>
    <row r="1542" spans="2:18">
      <c r="B1542" s="202"/>
      <c r="C1542" s="297"/>
      <c r="D1542" s="292"/>
      <c r="E1542" s="202"/>
      <c r="F1542" s="202"/>
      <c r="G1542" s="202"/>
      <c r="H1542" s="202"/>
      <c r="I1542" s="202"/>
      <c r="J1542" s="202"/>
      <c r="K1542" s="146"/>
      <c r="L1542" s="146"/>
      <c r="M1542" s="146"/>
      <c r="N1542" s="146"/>
      <c r="O1542" s="146"/>
      <c r="P1542" s="292"/>
      <c r="Q1542" s="202"/>
      <c r="R1542" s="290">
        <f>IF($P$5=1,DataSheet!E1541,"")</f>
        <v>0</v>
      </c>
    </row>
    <row r="1543" spans="2:18">
      <c r="B1543" s="202"/>
      <c r="C1543" s="297"/>
      <c r="D1543" s="292"/>
      <c r="E1543" s="202"/>
      <c r="F1543" s="202"/>
      <c r="G1543" s="202"/>
      <c r="H1543" s="202"/>
      <c r="I1543" s="202"/>
      <c r="J1543" s="202"/>
      <c r="K1543" s="146"/>
      <c r="L1543" s="146"/>
      <c r="M1543" s="146"/>
      <c r="N1543" s="146"/>
      <c r="O1543" s="146"/>
      <c r="P1543" s="292"/>
      <c r="Q1543" s="202"/>
      <c r="R1543" s="290">
        <f>IF($P$5=1,DataSheet!E1542,"")</f>
        <v>0</v>
      </c>
    </row>
    <row r="1544" spans="2:18">
      <c r="B1544" s="202"/>
      <c r="C1544" s="297"/>
      <c r="D1544" s="292"/>
      <c r="E1544" s="202"/>
      <c r="F1544" s="202"/>
      <c r="G1544" s="202"/>
      <c r="H1544" s="202"/>
      <c r="I1544" s="202"/>
      <c r="J1544" s="202"/>
      <c r="K1544" s="146"/>
      <c r="L1544" s="146"/>
      <c r="M1544" s="146"/>
      <c r="N1544" s="146"/>
      <c r="O1544" s="146"/>
      <c r="P1544" s="292"/>
      <c r="Q1544" s="202"/>
      <c r="R1544" s="290">
        <f>IF($P$5=1,DataSheet!E1543,"")</f>
        <v>0</v>
      </c>
    </row>
    <row r="1545" spans="2:18">
      <c r="B1545" s="202"/>
      <c r="C1545" s="297"/>
      <c r="D1545" s="292"/>
      <c r="E1545" s="202"/>
      <c r="F1545" s="202"/>
      <c r="G1545" s="202"/>
      <c r="H1545" s="202"/>
      <c r="I1545" s="202"/>
      <c r="J1545" s="202"/>
      <c r="K1545" s="146"/>
      <c r="L1545" s="146"/>
      <c r="M1545" s="146"/>
      <c r="N1545" s="146"/>
      <c r="O1545" s="146"/>
      <c r="P1545" s="292"/>
      <c r="Q1545" s="202"/>
      <c r="R1545" s="290">
        <f>IF($P$5=1,DataSheet!E1544,"")</f>
        <v>0</v>
      </c>
    </row>
    <row r="1546" spans="2:18">
      <c r="B1546" s="202"/>
      <c r="C1546" s="297"/>
      <c r="D1546" s="292"/>
      <c r="E1546" s="202"/>
      <c r="F1546" s="202"/>
      <c r="G1546" s="202"/>
      <c r="H1546" s="202"/>
      <c r="I1546" s="202"/>
      <c r="J1546" s="202"/>
      <c r="K1546" s="146"/>
      <c r="L1546" s="146"/>
      <c r="M1546" s="146"/>
      <c r="N1546" s="146"/>
      <c r="O1546" s="146"/>
      <c r="P1546" s="292"/>
      <c r="Q1546" s="202"/>
      <c r="R1546" s="290">
        <f>IF($P$5=1,DataSheet!E1545,"")</f>
        <v>0</v>
      </c>
    </row>
    <row r="1547" spans="2:18">
      <c r="B1547" s="202"/>
      <c r="C1547" s="297"/>
      <c r="D1547" s="292"/>
      <c r="E1547" s="202"/>
      <c r="F1547" s="202"/>
      <c r="G1547" s="202"/>
      <c r="H1547" s="202"/>
      <c r="I1547" s="202"/>
      <c r="J1547" s="202"/>
      <c r="K1547" s="146"/>
      <c r="L1547" s="146"/>
      <c r="M1547" s="146"/>
      <c r="N1547" s="146"/>
      <c r="O1547" s="146"/>
      <c r="P1547" s="292"/>
      <c r="Q1547" s="202"/>
      <c r="R1547" s="290">
        <f>IF($P$5=1,DataSheet!E1546,"")</f>
        <v>0</v>
      </c>
    </row>
    <row r="1548" spans="2:18">
      <c r="B1548" s="202"/>
      <c r="C1548" s="297"/>
      <c r="D1548" s="292"/>
      <c r="E1548" s="202"/>
      <c r="F1548" s="202"/>
      <c r="G1548" s="202"/>
      <c r="H1548" s="202"/>
      <c r="I1548" s="202"/>
      <c r="J1548" s="202"/>
      <c r="K1548" s="146"/>
      <c r="L1548" s="146"/>
      <c r="M1548" s="146"/>
      <c r="N1548" s="146"/>
      <c r="O1548" s="146"/>
      <c r="P1548" s="292"/>
      <c r="Q1548" s="202"/>
      <c r="R1548" s="290">
        <f>IF($P$5=1,DataSheet!E1547,"")</f>
        <v>0</v>
      </c>
    </row>
    <row r="1549" spans="2:18">
      <c r="B1549" s="202"/>
      <c r="C1549" s="297"/>
      <c r="D1549" s="292"/>
      <c r="E1549" s="202"/>
      <c r="F1549" s="202"/>
      <c r="G1549" s="202"/>
      <c r="H1549" s="202"/>
      <c r="I1549" s="202"/>
      <c r="J1549" s="202"/>
      <c r="K1549" s="146"/>
      <c r="L1549" s="146"/>
      <c r="M1549" s="146"/>
      <c r="N1549" s="146"/>
      <c r="O1549" s="146"/>
      <c r="P1549" s="292"/>
      <c r="Q1549" s="202"/>
      <c r="R1549" s="290">
        <f>IF($P$5=1,DataSheet!E1548,"")</f>
        <v>0</v>
      </c>
    </row>
    <row r="1550" spans="2:18">
      <c r="B1550" s="202"/>
      <c r="C1550" s="297"/>
      <c r="D1550" s="292"/>
      <c r="E1550" s="202"/>
      <c r="F1550" s="202"/>
      <c r="G1550" s="202"/>
      <c r="H1550" s="202"/>
      <c r="I1550" s="202"/>
      <c r="J1550" s="202"/>
      <c r="K1550" s="146"/>
      <c r="L1550" s="146"/>
      <c r="M1550" s="146"/>
      <c r="N1550" s="146"/>
      <c r="O1550" s="146"/>
      <c r="P1550" s="292"/>
      <c r="Q1550" s="202"/>
      <c r="R1550" s="290">
        <f>IF($P$5=1,DataSheet!E1549,"")</f>
        <v>0</v>
      </c>
    </row>
    <row r="1551" spans="2:18">
      <c r="B1551" s="202"/>
      <c r="C1551" s="297"/>
      <c r="D1551" s="292"/>
      <c r="E1551" s="202"/>
      <c r="F1551" s="202"/>
      <c r="G1551" s="202"/>
      <c r="H1551" s="202"/>
      <c r="I1551" s="202"/>
      <c r="J1551" s="202"/>
      <c r="K1551" s="146"/>
      <c r="L1551" s="146"/>
      <c r="M1551" s="146"/>
      <c r="N1551" s="146"/>
      <c r="O1551" s="146"/>
      <c r="P1551" s="292"/>
      <c r="Q1551" s="202"/>
      <c r="R1551" s="290">
        <f>IF($P$5=1,DataSheet!E1550,"")</f>
        <v>0</v>
      </c>
    </row>
    <row r="1552" spans="2:18">
      <c r="B1552" s="202"/>
      <c r="C1552" s="297"/>
      <c r="D1552" s="292"/>
      <c r="E1552" s="202"/>
      <c r="F1552" s="202"/>
      <c r="G1552" s="202"/>
      <c r="H1552" s="202"/>
      <c r="I1552" s="202"/>
      <c r="J1552" s="202"/>
      <c r="K1552" s="146"/>
      <c r="L1552" s="146"/>
      <c r="M1552" s="146"/>
      <c r="N1552" s="146"/>
      <c r="O1552" s="146"/>
      <c r="P1552" s="292"/>
      <c r="Q1552" s="202"/>
      <c r="R1552" s="290">
        <f>IF($P$5=1,DataSheet!E1551,"")</f>
        <v>0</v>
      </c>
    </row>
    <row r="1553" spans="2:18">
      <c r="B1553" s="202"/>
      <c r="C1553" s="297"/>
      <c r="D1553" s="292"/>
      <c r="E1553" s="202"/>
      <c r="F1553" s="202"/>
      <c r="G1553" s="202"/>
      <c r="H1553" s="202"/>
      <c r="I1553" s="202"/>
      <c r="J1553" s="202"/>
      <c r="K1553" s="146"/>
      <c r="L1553" s="146"/>
      <c r="M1553" s="146"/>
      <c r="N1553" s="146"/>
      <c r="O1553" s="146"/>
      <c r="P1553" s="292"/>
      <c r="Q1553" s="202"/>
      <c r="R1553" s="290">
        <f>IF($P$5=1,DataSheet!E1552,"")</f>
        <v>0</v>
      </c>
    </row>
    <row r="1554" spans="2:18">
      <c r="B1554" s="202"/>
      <c r="C1554" s="297"/>
      <c r="D1554" s="292"/>
      <c r="E1554" s="202"/>
      <c r="F1554" s="202"/>
      <c r="G1554" s="202"/>
      <c r="H1554" s="202"/>
      <c r="I1554" s="202"/>
      <c r="J1554" s="202"/>
      <c r="K1554" s="146"/>
      <c r="L1554" s="146"/>
      <c r="M1554" s="146"/>
      <c r="N1554" s="146"/>
      <c r="O1554" s="146"/>
      <c r="P1554" s="292"/>
      <c r="Q1554" s="202"/>
      <c r="R1554" s="290">
        <f>IF($P$5=1,DataSheet!E1553,"")</f>
        <v>0</v>
      </c>
    </row>
    <row r="1555" spans="2:18">
      <c r="B1555" s="202"/>
      <c r="C1555" s="297"/>
      <c r="D1555" s="292"/>
      <c r="E1555" s="202"/>
      <c r="F1555" s="202"/>
      <c r="G1555" s="202"/>
      <c r="H1555" s="202"/>
      <c r="I1555" s="202"/>
      <c r="J1555" s="202"/>
      <c r="K1555" s="146"/>
      <c r="L1555" s="146"/>
      <c r="M1555" s="146"/>
      <c r="N1555" s="146"/>
      <c r="O1555" s="146"/>
      <c r="P1555" s="292"/>
      <c r="Q1555" s="202"/>
      <c r="R1555" s="290">
        <f>IF($P$5=1,DataSheet!E1554,"")</f>
        <v>0</v>
      </c>
    </row>
    <row r="1556" spans="2:18">
      <c r="B1556" s="202"/>
      <c r="C1556" s="297"/>
      <c r="D1556" s="292"/>
      <c r="E1556" s="202"/>
      <c r="F1556" s="202"/>
      <c r="G1556" s="202"/>
      <c r="H1556" s="202"/>
      <c r="I1556" s="202"/>
      <c r="J1556" s="202"/>
      <c r="K1556" s="146"/>
      <c r="L1556" s="146"/>
      <c r="M1556" s="146"/>
      <c r="N1556" s="146"/>
      <c r="O1556" s="146"/>
      <c r="P1556" s="292"/>
      <c r="Q1556" s="202"/>
      <c r="R1556" s="290">
        <f>IF($P$5=1,DataSheet!E1555,"")</f>
        <v>0</v>
      </c>
    </row>
    <row r="1557" spans="2:18">
      <c r="B1557" s="202"/>
      <c r="C1557" s="297"/>
      <c r="D1557" s="292"/>
      <c r="E1557" s="202"/>
      <c r="F1557" s="202"/>
      <c r="G1557" s="202"/>
      <c r="H1557" s="202"/>
      <c r="I1557" s="202"/>
      <c r="J1557" s="202"/>
      <c r="K1557" s="146"/>
      <c r="L1557" s="146"/>
      <c r="M1557" s="146"/>
      <c r="N1557" s="146"/>
      <c r="O1557" s="146"/>
      <c r="P1557" s="292"/>
      <c r="Q1557" s="202"/>
      <c r="R1557" s="290">
        <f>IF($P$5=1,DataSheet!E1556,"")</f>
        <v>0</v>
      </c>
    </row>
    <row r="1558" spans="2:18">
      <c r="B1558" s="202"/>
      <c r="C1558" s="297"/>
      <c r="D1558" s="292"/>
      <c r="E1558" s="202"/>
      <c r="F1558" s="202"/>
      <c r="G1558" s="202"/>
      <c r="H1558" s="202"/>
      <c r="I1558" s="202"/>
      <c r="J1558" s="202"/>
      <c r="K1558" s="146"/>
      <c r="L1558" s="146"/>
      <c r="M1558" s="146"/>
      <c r="N1558" s="146"/>
      <c r="O1558" s="146"/>
      <c r="P1558" s="292"/>
      <c r="Q1558" s="202"/>
      <c r="R1558" s="290">
        <f>IF($P$5=1,DataSheet!E1557,"")</f>
        <v>0</v>
      </c>
    </row>
    <row r="1559" spans="2:18">
      <c r="B1559" s="202"/>
      <c r="C1559" s="297"/>
      <c r="D1559" s="292"/>
      <c r="E1559" s="202"/>
      <c r="F1559" s="202"/>
      <c r="G1559" s="202"/>
      <c r="H1559" s="202"/>
      <c r="I1559" s="202"/>
      <c r="J1559" s="202"/>
      <c r="K1559" s="146"/>
      <c r="L1559" s="146"/>
      <c r="M1559" s="146"/>
      <c r="N1559" s="146"/>
      <c r="O1559" s="146"/>
      <c r="P1559" s="292"/>
      <c r="Q1559" s="202"/>
      <c r="R1559" s="290">
        <f>IF($P$5=1,DataSheet!E1558,"")</f>
        <v>0</v>
      </c>
    </row>
    <row r="1560" spans="2:18">
      <c r="B1560" s="202"/>
      <c r="C1560" s="297"/>
      <c r="D1560" s="292"/>
      <c r="E1560" s="202"/>
      <c r="F1560" s="202"/>
      <c r="G1560" s="202"/>
      <c r="H1560" s="202"/>
      <c r="I1560" s="202"/>
      <c r="J1560" s="202"/>
      <c r="K1560" s="146"/>
      <c r="L1560" s="146"/>
      <c r="M1560" s="146"/>
      <c r="N1560" s="146"/>
      <c r="O1560" s="146"/>
      <c r="P1560" s="292"/>
      <c r="Q1560" s="202"/>
      <c r="R1560" s="290">
        <f>IF($P$5=1,DataSheet!E1559,"")</f>
        <v>0</v>
      </c>
    </row>
    <row r="1561" spans="2:18">
      <c r="B1561" s="202"/>
      <c r="C1561" s="297"/>
      <c r="D1561" s="292"/>
      <c r="E1561" s="202"/>
      <c r="F1561" s="202"/>
      <c r="G1561" s="202"/>
      <c r="H1561" s="202"/>
      <c r="I1561" s="202"/>
      <c r="J1561" s="202"/>
      <c r="K1561" s="146"/>
      <c r="L1561" s="146"/>
      <c r="M1561" s="146"/>
      <c r="N1561" s="146"/>
      <c r="O1561" s="146"/>
      <c r="P1561" s="292"/>
      <c r="Q1561" s="202"/>
      <c r="R1561" s="290">
        <f>IF($P$5=1,DataSheet!E1560,"")</f>
        <v>0</v>
      </c>
    </row>
    <row r="1562" spans="2:18">
      <c r="B1562" s="202"/>
      <c r="C1562" s="297"/>
      <c r="D1562" s="292"/>
      <c r="E1562" s="202"/>
      <c r="F1562" s="202"/>
      <c r="G1562" s="202"/>
      <c r="H1562" s="202"/>
      <c r="I1562" s="202"/>
      <c r="J1562" s="202"/>
      <c r="K1562" s="146"/>
      <c r="L1562" s="146"/>
      <c r="M1562" s="146"/>
      <c r="N1562" s="146"/>
      <c r="O1562" s="146"/>
      <c r="P1562" s="292"/>
      <c r="Q1562" s="202"/>
      <c r="R1562" s="290">
        <f>IF($P$5=1,DataSheet!E1561,"")</f>
        <v>0</v>
      </c>
    </row>
    <row r="1563" spans="2:18">
      <c r="B1563" s="202"/>
      <c r="C1563" s="297"/>
      <c r="D1563" s="292"/>
      <c r="E1563" s="202"/>
      <c r="F1563" s="202"/>
      <c r="G1563" s="202"/>
      <c r="H1563" s="202"/>
      <c r="I1563" s="202"/>
      <c r="J1563" s="202"/>
      <c r="K1563" s="146"/>
      <c r="L1563" s="146"/>
      <c r="M1563" s="146"/>
      <c r="N1563" s="146"/>
      <c r="O1563" s="146"/>
      <c r="P1563" s="292"/>
      <c r="Q1563" s="202"/>
      <c r="R1563" s="290">
        <f>IF($P$5=1,DataSheet!E1562,"")</f>
        <v>0</v>
      </c>
    </row>
    <row r="1564" spans="2:18">
      <c r="B1564" s="202"/>
      <c r="C1564" s="297"/>
      <c r="D1564" s="292"/>
      <c r="E1564" s="202"/>
      <c r="F1564" s="202"/>
      <c r="G1564" s="202"/>
      <c r="H1564" s="202"/>
      <c r="I1564" s="202"/>
      <c r="J1564" s="202"/>
      <c r="K1564" s="146"/>
      <c r="L1564" s="146"/>
      <c r="M1564" s="146"/>
      <c r="N1564" s="146"/>
      <c r="O1564" s="146"/>
      <c r="P1564" s="292"/>
      <c r="Q1564" s="202"/>
      <c r="R1564" s="290">
        <f>IF($P$5=1,DataSheet!E1563,"")</f>
        <v>0</v>
      </c>
    </row>
    <row r="1565" spans="2:18">
      <c r="B1565" s="202"/>
      <c r="C1565" s="297"/>
      <c r="D1565" s="292"/>
      <c r="E1565" s="202"/>
      <c r="F1565" s="202"/>
      <c r="G1565" s="202"/>
      <c r="H1565" s="202"/>
      <c r="I1565" s="202"/>
      <c r="J1565" s="202"/>
      <c r="K1565" s="146"/>
      <c r="L1565" s="146"/>
      <c r="M1565" s="146"/>
      <c r="N1565" s="146"/>
      <c r="O1565" s="146"/>
      <c r="P1565" s="292"/>
      <c r="Q1565" s="202"/>
      <c r="R1565" s="290">
        <f>IF($P$5=1,DataSheet!E1564,"")</f>
        <v>0</v>
      </c>
    </row>
    <row r="1566" spans="2:18">
      <c r="B1566" s="202"/>
      <c r="C1566" s="297"/>
      <c r="D1566" s="292"/>
      <c r="E1566" s="202"/>
      <c r="F1566" s="202"/>
      <c r="G1566" s="202"/>
      <c r="H1566" s="202"/>
      <c r="I1566" s="202"/>
      <c r="J1566" s="202"/>
      <c r="K1566" s="146"/>
      <c r="L1566" s="146"/>
      <c r="M1566" s="146"/>
      <c r="N1566" s="146"/>
      <c r="O1566" s="146"/>
      <c r="P1566" s="292"/>
      <c r="Q1566" s="202"/>
      <c r="R1566" s="290">
        <f>IF($P$5=1,DataSheet!E1565,"")</f>
        <v>0</v>
      </c>
    </row>
    <row r="1567" spans="2:18">
      <c r="B1567" s="202"/>
      <c r="C1567" s="297"/>
      <c r="D1567" s="292"/>
      <c r="E1567" s="202"/>
      <c r="F1567" s="202"/>
      <c r="G1567" s="202"/>
      <c r="H1567" s="202"/>
      <c r="I1567" s="202"/>
      <c r="J1567" s="202"/>
      <c r="K1567" s="146"/>
      <c r="L1567" s="146"/>
      <c r="M1567" s="146"/>
      <c r="N1567" s="146"/>
      <c r="O1567" s="146"/>
      <c r="P1567" s="292"/>
      <c r="Q1567" s="202"/>
      <c r="R1567" s="290">
        <f>IF($P$5=1,DataSheet!E1566,"")</f>
        <v>0</v>
      </c>
    </row>
    <row r="1568" spans="2:18">
      <c r="B1568" s="202"/>
      <c r="C1568" s="297"/>
      <c r="D1568" s="292"/>
      <c r="E1568" s="202"/>
      <c r="F1568" s="202"/>
      <c r="G1568" s="202"/>
      <c r="H1568" s="202"/>
      <c r="I1568" s="202"/>
      <c r="J1568" s="202"/>
      <c r="K1568" s="146"/>
      <c r="L1568" s="146"/>
      <c r="M1568" s="146"/>
      <c r="N1568" s="146"/>
      <c r="O1568" s="146"/>
      <c r="P1568" s="292"/>
      <c r="Q1568" s="202"/>
      <c r="R1568" s="290">
        <f>IF($P$5=1,DataSheet!E1567,"")</f>
        <v>0</v>
      </c>
    </row>
    <row r="1569" spans="2:18">
      <c r="B1569" s="202"/>
      <c r="C1569" s="297"/>
      <c r="D1569" s="292"/>
      <c r="E1569" s="202"/>
      <c r="F1569" s="202"/>
      <c r="G1569" s="202"/>
      <c r="H1569" s="202"/>
      <c r="I1569" s="202"/>
      <c r="J1569" s="202"/>
      <c r="K1569" s="146"/>
      <c r="L1569" s="146"/>
      <c r="M1569" s="146"/>
      <c r="N1569" s="146"/>
      <c r="O1569" s="146"/>
      <c r="P1569" s="292"/>
      <c r="Q1569" s="202"/>
      <c r="R1569" s="290">
        <f>IF($P$5=1,DataSheet!E1568,"")</f>
        <v>0</v>
      </c>
    </row>
    <row r="1570" spans="2:18">
      <c r="B1570" s="202"/>
      <c r="C1570" s="297"/>
      <c r="D1570" s="292"/>
      <c r="E1570" s="202"/>
      <c r="F1570" s="202"/>
      <c r="G1570" s="202"/>
      <c r="H1570" s="202"/>
      <c r="I1570" s="202"/>
      <c r="J1570" s="202"/>
      <c r="K1570" s="146"/>
      <c r="L1570" s="146"/>
      <c r="M1570" s="146"/>
      <c r="N1570" s="146"/>
      <c r="O1570" s="146"/>
      <c r="P1570" s="292"/>
      <c r="Q1570" s="202"/>
      <c r="R1570" s="290">
        <f>IF($P$5=1,DataSheet!E1569,"")</f>
        <v>0</v>
      </c>
    </row>
    <row r="1571" spans="2:18">
      <c r="B1571" s="202"/>
      <c r="C1571" s="297"/>
      <c r="D1571" s="292"/>
      <c r="E1571" s="202"/>
      <c r="F1571" s="202"/>
      <c r="G1571" s="202"/>
      <c r="H1571" s="202"/>
      <c r="I1571" s="202"/>
      <c r="J1571" s="202"/>
      <c r="K1571" s="146"/>
      <c r="L1571" s="146"/>
      <c r="M1571" s="146"/>
      <c r="N1571" s="146"/>
      <c r="O1571" s="146"/>
      <c r="P1571" s="292"/>
      <c r="Q1571" s="202"/>
      <c r="R1571" s="290">
        <f>IF($P$5=1,DataSheet!E1570,"")</f>
        <v>0</v>
      </c>
    </row>
    <row r="1572" spans="2:18">
      <c r="B1572" s="202"/>
      <c r="C1572" s="297"/>
      <c r="D1572" s="292"/>
      <c r="E1572" s="202"/>
      <c r="F1572" s="202"/>
      <c r="G1572" s="202"/>
      <c r="H1572" s="202"/>
      <c r="I1572" s="202"/>
      <c r="J1572" s="202"/>
      <c r="K1572" s="146"/>
      <c r="L1572" s="146"/>
      <c r="M1572" s="146"/>
      <c r="N1572" s="146"/>
      <c r="O1572" s="146"/>
      <c r="P1572" s="292"/>
      <c r="Q1572" s="202"/>
      <c r="R1572" s="290">
        <f>IF($P$5=1,DataSheet!E1571,"")</f>
        <v>0</v>
      </c>
    </row>
    <row r="1573" spans="2:18">
      <c r="B1573" s="202"/>
      <c r="C1573" s="297"/>
      <c r="D1573" s="292"/>
      <c r="E1573" s="202"/>
      <c r="F1573" s="202"/>
      <c r="G1573" s="202"/>
      <c r="H1573" s="202"/>
      <c r="I1573" s="202"/>
      <c r="J1573" s="202"/>
      <c r="K1573" s="146"/>
      <c r="L1573" s="146"/>
      <c r="M1573" s="146"/>
      <c r="N1573" s="146"/>
      <c r="O1573" s="146"/>
      <c r="P1573" s="292"/>
      <c r="Q1573" s="202"/>
      <c r="R1573" s="290">
        <f>IF($P$5=1,DataSheet!E1572,"")</f>
        <v>0</v>
      </c>
    </row>
    <row r="1574" spans="2:18">
      <c r="B1574" s="202"/>
      <c r="C1574" s="297"/>
      <c r="D1574" s="292"/>
      <c r="E1574" s="202"/>
      <c r="F1574" s="202"/>
      <c r="G1574" s="202"/>
      <c r="H1574" s="202"/>
      <c r="I1574" s="202"/>
      <c r="J1574" s="202"/>
      <c r="K1574" s="146"/>
      <c r="L1574" s="146"/>
      <c r="M1574" s="146"/>
      <c r="N1574" s="146"/>
      <c r="O1574" s="146"/>
      <c r="P1574" s="292"/>
      <c r="Q1574" s="202"/>
      <c r="R1574" s="290">
        <f>IF($P$5=1,DataSheet!E1573,"")</f>
        <v>0</v>
      </c>
    </row>
    <row r="1575" spans="2:18">
      <c r="B1575" s="202"/>
      <c r="C1575" s="297"/>
      <c r="D1575" s="292"/>
      <c r="E1575" s="202"/>
      <c r="F1575" s="202"/>
      <c r="G1575" s="202"/>
      <c r="H1575" s="202"/>
      <c r="I1575" s="202"/>
      <c r="J1575" s="202"/>
      <c r="K1575" s="146"/>
      <c r="L1575" s="146"/>
      <c r="M1575" s="146"/>
      <c r="N1575" s="146"/>
      <c r="O1575" s="146"/>
      <c r="P1575" s="292"/>
      <c r="Q1575" s="202"/>
      <c r="R1575" s="290">
        <f>IF($P$5=1,DataSheet!E1574,"")</f>
        <v>0</v>
      </c>
    </row>
    <row r="1576" spans="2:18">
      <c r="B1576" s="202"/>
      <c r="C1576" s="297"/>
      <c r="D1576" s="292"/>
      <c r="E1576" s="202"/>
      <c r="F1576" s="202"/>
      <c r="G1576" s="202"/>
      <c r="H1576" s="202"/>
      <c r="I1576" s="202"/>
      <c r="J1576" s="202"/>
      <c r="K1576" s="146"/>
      <c r="L1576" s="146"/>
      <c r="M1576" s="146"/>
      <c r="N1576" s="146"/>
      <c r="O1576" s="146"/>
      <c r="P1576" s="292"/>
      <c r="Q1576" s="202"/>
      <c r="R1576" s="290">
        <f>IF($P$5=1,DataSheet!E1575,"")</f>
        <v>0</v>
      </c>
    </row>
    <row r="1577" spans="2:18">
      <c r="B1577" s="202"/>
      <c r="C1577" s="297"/>
      <c r="D1577" s="292"/>
      <c r="E1577" s="202"/>
      <c r="F1577" s="202"/>
      <c r="G1577" s="202"/>
      <c r="H1577" s="202"/>
      <c r="I1577" s="202"/>
      <c r="J1577" s="202"/>
      <c r="K1577" s="146"/>
      <c r="L1577" s="146"/>
      <c r="M1577" s="146"/>
      <c r="N1577" s="146"/>
      <c r="O1577" s="146"/>
      <c r="P1577" s="292"/>
      <c r="Q1577" s="202"/>
      <c r="R1577" s="290">
        <f>IF($P$5=1,DataSheet!E1576,"")</f>
        <v>0</v>
      </c>
    </row>
    <row r="1578" spans="2:18">
      <c r="B1578" s="202"/>
      <c r="C1578" s="297"/>
      <c r="D1578" s="292"/>
      <c r="E1578" s="202"/>
      <c r="F1578" s="202"/>
      <c r="G1578" s="202"/>
      <c r="H1578" s="202"/>
      <c r="I1578" s="202"/>
      <c r="J1578" s="202"/>
      <c r="K1578" s="146"/>
      <c r="L1578" s="146"/>
      <c r="M1578" s="146"/>
      <c r="N1578" s="146"/>
      <c r="O1578" s="146"/>
      <c r="P1578" s="292"/>
      <c r="Q1578" s="202"/>
      <c r="R1578" s="290">
        <f>IF($P$5=1,DataSheet!E1577,"")</f>
        <v>0</v>
      </c>
    </row>
    <row r="1579" spans="2:18">
      <c r="B1579" s="202"/>
      <c r="C1579" s="297"/>
      <c r="D1579" s="292"/>
      <c r="E1579" s="202"/>
      <c r="F1579" s="202"/>
      <c r="G1579" s="202"/>
      <c r="H1579" s="202"/>
      <c r="I1579" s="202"/>
      <c r="J1579" s="202"/>
      <c r="K1579" s="146"/>
      <c r="L1579" s="146"/>
      <c r="M1579" s="146"/>
      <c r="N1579" s="146"/>
      <c r="O1579" s="146"/>
      <c r="P1579" s="292"/>
      <c r="Q1579" s="202"/>
      <c r="R1579" s="290">
        <f>IF($P$5=1,DataSheet!E1578,"")</f>
        <v>0</v>
      </c>
    </row>
    <row r="1580" spans="2:18">
      <c r="B1580" s="202"/>
      <c r="C1580" s="297"/>
      <c r="D1580" s="292"/>
      <c r="E1580" s="202"/>
      <c r="F1580" s="202"/>
      <c r="G1580" s="202"/>
      <c r="H1580" s="202"/>
      <c r="I1580" s="202"/>
      <c r="J1580" s="202"/>
      <c r="K1580" s="146"/>
      <c r="L1580" s="146"/>
      <c r="M1580" s="146"/>
      <c r="N1580" s="146"/>
      <c r="O1580" s="146"/>
      <c r="P1580" s="292"/>
      <c r="Q1580" s="202"/>
      <c r="R1580" s="290">
        <f>IF($P$5=1,DataSheet!E1579,"")</f>
        <v>0</v>
      </c>
    </row>
    <row r="1581" spans="2:18">
      <c r="B1581" s="202"/>
      <c r="C1581" s="297"/>
      <c r="D1581" s="292"/>
      <c r="E1581" s="202"/>
      <c r="F1581" s="202"/>
      <c r="G1581" s="202"/>
      <c r="H1581" s="202"/>
      <c r="I1581" s="202"/>
      <c r="J1581" s="202"/>
      <c r="K1581" s="146"/>
      <c r="L1581" s="146"/>
      <c r="M1581" s="146"/>
      <c r="N1581" s="146"/>
      <c r="O1581" s="146"/>
      <c r="P1581" s="292"/>
      <c r="Q1581" s="202"/>
      <c r="R1581" s="290">
        <f>IF($P$5=1,DataSheet!E1580,"")</f>
        <v>0</v>
      </c>
    </row>
    <row r="1582" spans="2:18">
      <c r="B1582" s="202"/>
      <c r="C1582" s="297"/>
      <c r="D1582" s="292"/>
      <c r="E1582" s="202"/>
      <c r="F1582" s="202"/>
      <c r="G1582" s="202"/>
      <c r="H1582" s="202"/>
      <c r="I1582" s="202"/>
      <c r="J1582" s="202"/>
      <c r="K1582" s="146"/>
      <c r="L1582" s="146"/>
      <c r="M1582" s="146"/>
      <c r="N1582" s="146"/>
      <c r="O1582" s="146"/>
      <c r="P1582" s="292"/>
      <c r="Q1582" s="202"/>
      <c r="R1582" s="290">
        <f>IF($P$5=1,DataSheet!E1581,"")</f>
        <v>0</v>
      </c>
    </row>
    <row r="1583" spans="2:18">
      <c r="B1583" s="202"/>
      <c r="C1583" s="297"/>
      <c r="D1583" s="292"/>
      <c r="E1583" s="202"/>
      <c r="F1583" s="202"/>
      <c r="G1583" s="202"/>
      <c r="H1583" s="202"/>
      <c r="I1583" s="202"/>
      <c r="J1583" s="202"/>
      <c r="K1583" s="146"/>
      <c r="L1583" s="146"/>
      <c r="M1583" s="146"/>
      <c r="N1583" s="146"/>
      <c r="O1583" s="146"/>
      <c r="P1583" s="292"/>
      <c r="Q1583" s="202"/>
      <c r="R1583" s="290">
        <f>IF($P$5=1,DataSheet!E1582,"")</f>
        <v>0</v>
      </c>
    </row>
    <row r="1584" spans="2:18">
      <c r="B1584" s="202"/>
      <c r="C1584" s="297"/>
      <c r="D1584" s="292"/>
      <c r="E1584" s="202"/>
      <c r="F1584" s="202"/>
      <c r="G1584" s="202"/>
      <c r="H1584" s="202"/>
      <c r="I1584" s="202"/>
      <c r="J1584" s="202"/>
      <c r="K1584" s="146"/>
      <c r="L1584" s="146"/>
      <c r="M1584" s="146"/>
      <c r="N1584" s="146"/>
      <c r="O1584" s="146"/>
      <c r="P1584" s="292"/>
      <c r="Q1584" s="202"/>
      <c r="R1584" s="290">
        <f>IF($P$5=1,DataSheet!E1583,"")</f>
        <v>0</v>
      </c>
    </row>
    <row r="1585" spans="2:18">
      <c r="B1585" s="202"/>
      <c r="C1585" s="297"/>
      <c r="D1585" s="292"/>
      <c r="E1585" s="202"/>
      <c r="F1585" s="202"/>
      <c r="G1585" s="202"/>
      <c r="H1585" s="202"/>
      <c r="I1585" s="202"/>
      <c r="J1585" s="202"/>
      <c r="K1585" s="146"/>
      <c r="L1585" s="146"/>
      <c r="M1585" s="146"/>
      <c r="N1585" s="146"/>
      <c r="O1585" s="146"/>
      <c r="P1585" s="292"/>
      <c r="Q1585" s="202"/>
      <c r="R1585" s="290">
        <f>IF($P$5=1,DataSheet!E1584,"")</f>
        <v>0</v>
      </c>
    </row>
    <row r="1586" spans="2:18">
      <c r="B1586" s="202"/>
      <c r="C1586" s="297"/>
      <c r="D1586" s="292"/>
      <c r="E1586" s="202"/>
      <c r="F1586" s="202"/>
      <c r="G1586" s="202"/>
      <c r="H1586" s="202"/>
      <c r="I1586" s="202"/>
      <c r="J1586" s="202"/>
      <c r="K1586" s="146"/>
      <c r="L1586" s="146"/>
      <c r="M1586" s="146"/>
      <c r="N1586" s="146"/>
      <c r="O1586" s="146"/>
      <c r="P1586" s="292"/>
      <c r="Q1586" s="202"/>
      <c r="R1586" s="290">
        <f>IF($P$5=1,DataSheet!E1585,"")</f>
        <v>0</v>
      </c>
    </row>
    <row r="1587" spans="2:18">
      <c r="B1587" s="202"/>
      <c r="C1587" s="297"/>
      <c r="D1587" s="292"/>
      <c r="E1587" s="202"/>
      <c r="F1587" s="202"/>
      <c r="G1587" s="202"/>
      <c r="H1587" s="202"/>
      <c r="I1587" s="202"/>
      <c r="J1587" s="202"/>
      <c r="K1587" s="146"/>
      <c r="L1587" s="146"/>
      <c r="M1587" s="146"/>
      <c r="N1587" s="146"/>
      <c r="O1587" s="146"/>
      <c r="P1587" s="292"/>
      <c r="Q1587" s="202"/>
      <c r="R1587" s="290">
        <f>IF($P$5=1,DataSheet!E1586,"")</f>
        <v>0</v>
      </c>
    </row>
    <row r="1588" spans="2:18">
      <c r="B1588" s="202"/>
      <c r="C1588" s="297"/>
      <c r="D1588" s="292"/>
      <c r="E1588" s="202"/>
      <c r="F1588" s="202"/>
      <c r="G1588" s="202"/>
      <c r="H1588" s="202"/>
      <c r="I1588" s="202"/>
      <c r="J1588" s="202"/>
      <c r="K1588" s="146"/>
      <c r="L1588" s="146"/>
      <c r="M1588" s="146"/>
      <c r="N1588" s="146"/>
      <c r="O1588" s="146"/>
      <c r="P1588" s="292"/>
      <c r="Q1588" s="202"/>
      <c r="R1588" s="290">
        <f>IF($P$5=1,DataSheet!E1587,"")</f>
        <v>0</v>
      </c>
    </row>
    <row r="1589" spans="2:18">
      <c r="B1589" s="202"/>
      <c r="C1589" s="297"/>
      <c r="D1589" s="292"/>
      <c r="E1589" s="202"/>
      <c r="F1589" s="202"/>
      <c r="G1589" s="202"/>
      <c r="H1589" s="202"/>
      <c r="I1589" s="202"/>
      <c r="J1589" s="202"/>
      <c r="K1589" s="146"/>
      <c r="L1589" s="146"/>
      <c r="M1589" s="146"/>
      <c r="N1589" s="146"/>
      <c r="O1589" s="146"/>
      <c r="P1589" s="292"/>
      <c r="Q1589" s="202"/>
      <c r="R1589" s="290">
        <f>IF($P$5=1,DataSheet!E1588,"")</f>
        <v>0</v>
      </c>
    </row>
    <row r="1590" spans="2:18">
      <c r="B1590" s="202"/>
      <c r="C1590" s="297"/>
      <c r="D1590" s="292"/>
      <c r="E1590" s="202"/>
      <c r="F1590" s="202"/>
      <c r="G1590" s="202"/>
      <c r="H1590" s="202"/>
      <c r="I1590" s="202"/>
      <c r="J1590" s="202"/>
      <c r="K1590" s="146"/>
      <c r="L1590" s="146"/>
      <c r="M1590" s="146"/>
      <c r="N1590" s="146"/>
      <c r="O1590" s="146"/>
      <c r="P1590" s="292"/>
      <c r="Q1590" s="202"/>
      <c r="R1590" s="290">
        <f>IF($P$5=1,DataSheet!E1589,"")</f>
        <v>0</v>
      </c>
    </row>
    <row r="1591" spans="2:18">
      <c r="B1591" s="202"/>
      <c r="C1591" s="297"/>
      <c r="D1591" s="292"/>
      <c r="E1591" s="202"/>
      <c r="F1591" s="202"/>
      <c r="G1591" s="202"/>
      <c r="H1591" s="202"/>
      <c r="I1591" s="202"/>
      <c r="J1591" s="202"/>
      <c r="K1591" s="146"/>
      <c r="L1591" s="146"/>
      <c r="M1591" s="146"/>
      <c r="N1591" s="146"/>
      <c r="O1591" s="146"/>
      <c r="P1591" s="292"/>
      <c r="Q1591" s="202"/>
      <c r="R1591" s="290">
        <f>IF($P$5=1,DataSheet!E1590,"")</f>
        <v>0</v>
      </c>
    </row>
    <row r="1592" spans="2:18">
      <c r="B1592" s="202"/>
      <c r="C1592" s="297"/>
      <c r="D1592" s="292"/>
      <c r="E1592" s="202"/>
      <c r="F1592" s="202"/>
      <c r="G1592" s="202"/>
      <c r="H1592" s="202"/>
      <c r="I1592" s="202"/>
      <c r="J1592" s="202"/>
      <c r="K1592" s="146"/>
      <c r="L1592" s="146"/>
      <c r="M1592" s="146"/>
      <c r="N1592" s="146"/>
      <c r="O1592" s="146"/>
      <c r="P1592" s="292"/>
      <c r="Q1592" s="202"/>
      <c r="R1592" s="290">
        <f>IF($P$5=1,DataSheet!E1591,"")</f>
        <v>0</v>
      </c>
    </row>
    <row r="1593" spans="2:18">
      <c r="B1593" s="202"/>
      <c r="C1593" s="297"/>
      <c r="D1593" s="292"/>
      <c r="E1593" s="202"/>
      <c r="F1593" s="202"/>
      <c r="G1593" s="202"/>
      <c r="H1593" s="202"/>
      <c r="I1593" s="202"/>
      <c r="J1593" s="202"/>
      <c r="K1593" s="146"/>
      <c r="L1593" s="146"/>
      <c r="M1593" s="146"/>
      <c r="N1593" s="146"/>
      <c r="O1593" s="146"/>
      <c r="P1593" s="292"/>
      <c r="Q1593" s="202"/>
      <c r="R1593" s="290">
        <f>IF($P$5=1,DataSheet!E1592,"")</f>
        <v>0</v>
      </c>
    </row>
    <row r="1594" spans="2:18">
      <c r="B1594" s="202"/>
      <c r="C1594" s="297"/>
      <c r="D1594" s="292"/>
      <c r="E1594" s="202"/>
      <c r="F1594" s="202"/>
      <c r="G1594" s="202"/>
      <c r="H1594" s="202"/>
      <c r="I1594" s="202"/>
      <c r="J1594" s="202"/>
      <c r="K1594" s="146"/>
      <c r="L1594" s="146"/>
      <c r="M1594" s="146"/>
      <c r="N1594" s="146"/>
      <c r="O1594" s="146"/>
      <c r="P1594" s="292"/>
      <c r="Q1594" s="202"/>
      <c r="R1594" s="290">
        <f>IF($P$5=1,DataSheet!E1593,"")</f>
        <v>0</v>
      </c>
    </row>
    <row r="1595" spans="2:18">
      <c r="B1595" s="202"/>
      <c r="C1595" s="297"/>
      <c r="D1595" s="292"/>
      <c r="E1595" s="202"/>
      <c r="F1595" s="202"/>
      <c r="G1595" s="202"/>
      <c r="H1595" s="202"/>
      <c r="I1595" s="202"/>
      <c r="J1595" s="202"/>
      <c r="K1595" s="146"/>
      <c r="L1595" s="146"/>
      <c r="M1595" s="146"/>
      <c r="N1595" s="146"/>
      <c r="O1595" s="146"/>
      <c r="P1595" s="292"/>
      <c r="Q1595" s="202"/>
      <c r="R1595" s="290">
        <f>IF($P$5=1,DataSheet!E1594,"")</f>
        <v>0</v>
      </c>
    </row>
    <row r="1596" spans="2:18">
      <c r="B1596" s="202"/>
      <c r="C1596" s="297"/>
      <c r="D1596" s="292"/>
      <c r="E1596" s="202"/>
      <c r="F1596" s="202"/>
      <c r="G1596" s="202"/>
      <c r="H1596" s="202"/>
      <c r="I1596" s="202"/>
      <c r="J1596" s="202"/>
      <c r="K1596" s="146"/>
      <c r="L1596" s="146"/>
      <c r="M1596" s="146"/>
      <c r="N1596" s="146"/>
      <c r="O1596" s="146"/>
      <c r="P1596" s="292"/>
      <c r="Q1596" s="202"/>
      <c r="R1596" s="290">
        <f>IF($P$5=1,DataSheet!E1595,"")</f>
        <v>0</v>
      </c>
    </row>
    <row r="1597" spans="2:18">
      <c r="B1597" s="202"/>
      <c r="C1597" s="297"/>
      <c r="D1597" s="292"/>
      <c r="E1597" s="202"/>
      <c r="F1597" s="202"/>
      <c r="G1597" s="202"/>
      <c r="H1597" s="202"/>
      <c r="I1597" s="202"/>
      <c r="J1597" s="202"/>
      <c r="K1597" s="146"/>
      <c r="L1597" s="146"/>
      <c r="M1597" s="146"/>
      <c r="N1597" s="146"/>
      <c r="O1597" s="146"/>
      <c r="P1597" s="292"/>
      <c r="Q1597" s="202"/>
      <c r="R1597" s="290">
        <f>IF($P$5=1,DataSheet!E1596,"")</f>
        <v>0</v>
      </c>
    </row>
    <row r="1598" spans="2:18">
      <c r="B1598" s="202"/>
      <c r="C1598" s="297"/>
      <c r="D1598" s="292"/>
      <c r="E1598" s="202"/>
      <c r="F1598" s="202"/>
      <c r="G1598" s="202"/>
      <c r="H1598" s="202"/>
      <c r="I1598" s="202"/>
      <c r="J1598" s="202"/>
      <c r="K1598" s="146"/>
      <c r="L1598" s="146"/>
      <c r="M1598" s="146"/>
      <c r="N1598" s="146"/>
      <c r="O1598" s="146"/>
      <c r="P1598" s="292"/>
      <c r="Q1598" s="202"/>
      <c r="R1598" s="290">
        <f>IF($P$5=1,DataSheet!E1597,"")</f>
        <v>0</v>
      </c>
    </row>
    <row r="1599" spans="2:18">
      <c r="B1599" s="202"/>
      <c r="C1599" s="297"/>
      <c r="D1599" s="292"/>
      <c r="E1599" s="202"/>
      <c r="F1599" s="202"/>
      <c r="G1599" s="202"/>
      <c r="H1599" s="202"/>
      <c r="I1599" s="202"/>
      <c r="J1599" s="202"/>
      <c r="K1599" s="146"/>
      <c r="L1599" s="146"/>
      <c r="M1599" s="146"/>
      <c r="N1599" s="146"/>
      <c r="O1599" s="146"/>
      <c r="P1599" s="292"/>
      <c r="Q1599" s="202"/>
      <c r="R1599" s="290">
        <f>IF($P$5=1,DataSheet!E1598,"")</f>
        <v>0</v>
      </c>
    </row>
    <row r="1600" spans="2:18">
      <c r="B1600" s="202"/>
      <c r="C1600" s="297"/>
      <c r="D1600" s="292"/>
      <c r="E1600" s="202"/>
      <c r="F1600" s="202"/>
      <c r="G1600" s="202"/>
      <c r="H1600" s="202"/>
      <c r="I1600" s="202"/>
      <c r="J1600" s="202"/>
      <c r="K1600" s="146"/>
      <c r="L1600" s="146"/>
      <c r="M1600" s="146"/>
      <c r="N1600" s="146"/>
      <c r="O1600" s="146"/>
      <c r="P1600" s="292"/>
      <c r="Q1600" s="202"/>
      <c r="R1600" s="290">
        <f>IF($P$5=1,DataSheet!E1599,"")</f>
        <v>0</v>
      </c>
    </row>
    <row r="1601" spans="2:18">
      <c r="B1601" s="202"/>
      <c r="C1601" s="297"/>
      <c r="D1601" s="292"/>
      <c r="E1601" s="202"/>
      <c r="F1601" s="202"/>
      <c r="G1601" s="202"/>
      <c r="H1601" s="202"/>
      <c r="I1601" s="202"/>
      <c r="J1601" s="202"/>
      <c r="K1601" s="146"/>
      <c r="L1601" s="146"/>
      <c r="M1601" s="146"/>
      <c r="N1601" s="146"/>
      <c r="O1601" s="146"/>
      <c r="P1601" s="292"/>
      <c r="Q1601" s="202"/>
      <c r="R1601" s="290">
        <f>IF($P$5=1,DataSheet!E1600,"")</f>
        <v>0</v>
      </c>
    </row>
    <row r="1602" spans="2:18">
      <c r="B1602" s="202"/>
      <c r="C1602" s="297"/>
      <c r="D1602" s="292"/>
      <c r="E1602" s="202"/>
      <c r="F1602" s="202"/>
      <c r="G1602" s="202"/>
      <c r="H1602" s="202"/>
      <c r="I1602" s="202"/>
      <c r="J1602" s="202"/>
      <c r="K1602" s="146"/>
      <c r="L1602" s="146"/>
      <c r="M1602" s="146"/>
      <c r="N1602" s="146"/>
      <c r="O1602" s="146"/>
      <c r="P1602" s="292"/>
      <c r="Q1602" s="202"/>
      <c r="R1602" s="290">
        <f>IF($P$5=1,DataSheet!E1601,"")</f>
        <v>0</v>
      </c>
    </row>
    <row r="1603" spans="2:18">
      <c r="B1603" s="202"/>
      <c r="C1603" s="297"/>
      <c r="D1603" s="292"/>
      <c r="E1603" s="202"/>
      <c r="F1603" s="202"/>
      <c r="G1603" s="202"/>
      <c r="H1603" s="202"/>
      <c r="I1603" s="202"/>
      <c r="J1603" s="202"/>
      <c r="K1603" s="146"/>
      <c r="L1603" s="146"/>
      <c r="M1603" s="146"/>
      <c r="N1603" s="146"/>
      <c r="O1603" s="146"/>
      <c r="P1603" s="292"/>
      <c r="Q1603" s="202"/>
      <c r="R1603" s="290">
        <f>IF($P$5=1,DataSheet!E1602,"")</f>
        <v>0</v>
      </c>
    </row>
    <row r="1604" spans="2:18">
      <c r="B1604" s="202"/>
      <c r="C1604" s="297"/>
      <c r="D1604" s="292"/>
      <c r="E1604" s="202"/>
      <c r="F1604" s="202"/>
      <c r="G1604" s="202"/>
      <c r="H1604" s="202"/>
      <c r="I1604" s="202"/>
      <c r="J1604" s="202"/>
      <c r="K1604" s="146"/>
      <c r="L1604" s="146"/>
      <c r="M1604" s="146"/>
      <c r="N1604" s="146"/>
      <c r="O1604" s="146"/>
      <c r="P1604" s="292"/>
      <c r="Q1604" s="202"/>
      <c r="R1604" s="290">
        <f>IF($P$5=1,DataSheet!E1603,"")</f>
        <v>0</v>
      </c>
    </row>
    <row r="1605" spans="2:18">
      <c r="B1605" s="202"/>
      <c r="C1605" s="297"/>
      <c r="D1605" s="292"/>
      <c r="E1605" s="202"/>
      <c r="F1605" s="202"/>
      <c r="G1605" s="202"/>
      <c r="H1605" s="202"/>
      <c r="I1605" s="202"/>
      <c r="J1605" s="202"/>
      <c r="K1605" s="146"/>
      <c r="L1605" s="146"/>
      <c r="M1605" s="146"/>
      <c r="N1605" s="146"/>
      <c r="O1605" s="146"/>
      <c r="P1605" s="292"/>
      <c r="Q1605" s="202"/>
      <c r="R1605" s="290">
        <f>IF($P$5=1,DataSheet!E1604,"")</f>
        <v>0</v>
      </c>
    </row>
    <row r="1606" spans="2:18">
      <c r="B1606" s="202"/>
      <c r="C1606" s="297"/>
      <c r="D1606" s="292"/>
      <c r="E1606" s="202"/>
      <c r="F1606" s="202"/>
      <c r="G1606" s="202"/>
      <c r="H1606" s="202"/>
      <c r="I1606" s="202"/>
      <c r="J1606" s="202"/>
      <c r="K1606" s="146"/>
      <c r="L1606" s="146"/>
      <c r="M1606" s="146"/>
      <c r="N1606" s="146"/>
      <c r="O1606" s="146"/>
      <c r="P1606" s="292"/>
      <c r="Q1606" s="202"/>
      <c r="R1606" s="290">
        <f>IF($P$5=1,DataSheet!E1605,"")</f>
        <v>0</v>
      </c>
    </row>
    <row r="1607" spans="2:18">
      <c r="B1607" s="202"/>
      <c r="C1607" s="297"/>
      <c r="D1607" s="292"/>
      <c r="E1607" s="202"/>
      <c r="F1607" s="202"/>
      <c r="G1607" s="202"/>
      <c r="H1607" s="202"/>
      <c r="I1607" s="202"/>
      <c r="J1607" s="202"/>
      <c r="K1607" s="146"/>
      <c r="L1607" s="146"/>
      <c r="M1607" s="146"/>
      <c r="N1607" s="146"/>
      <c r="O1607" s="146"/>
      <c r="P1607" s="292"/>
      <c r="Q1607" s="202"/>
      <c r="R1607" s="290">
        <f>IF($P$5=1,DataSheet!E1606,"")</f>
        <v>0</v>
      </c>
    </row>
    <row r="1608" spans="2:18">
      <c r="B1608" s="202"/>
      <c r="C1608" s="297"/>
      <c r="D1608" s="292"/>
      <c r="E1608" s="202"/>
      <c r="F1608" s="202"/>
      <c r="G1608" s="202"/>
      <c r="H1608" s="202"/>
      <c r="I1608" s="202"/>
      <c r="J1608" s="202"/>
      <c r="K1608" s="146"/>
      <c r="L1608" s="146"/>
      <c r="M1608" s="146"/>
      <c r="N1608" s="146"/>
      <c r="O1608" s="146"/>
      <c r="P1608" s="292"/>
      <c r="Q1608" s="202"/>
      <c r="R1608" s="290">
        <f>IF($P$5=1,DataSheet!E1607,"")</f>
        <v>0</v>
      </c>
    </row>
    <row r="1609" spans="2:18">
      <c r="B1609" s="202"/>
      <c r="C1609" s="297"/>
      <c r="D1609" s="292"/>
      <c r="E1609" s="202"/>
      <c r="F1609" s="202"/>
      <c r="G1609" s="202"/>
      <c r="H1609" s="202"/>
      <c r="I1609" s="202"/>
      <c r="J1609" s="202"/>
      <c r="K1609" s="146"/>
      <c r="L1609" s="146"/>
      <c r="M1609" s="146"/>
      <c r="N1609" s="146"/>
      <c r="O1609" s="146"/>
      <c r="P1609" s="292"/>
      <c r="Q1609" s="202"/>
      <c r="R1609" s="290">
        <f>IF($P$5=1,DataSheet!E1608,"")</f>
        <v>0</v>
      </c>
    </row>
    <row r="1610" spans="2:18">
      <c r="B1610" s="202"/>
      <c r="C1610" s="297"/>
      <c r="D1610" s="292"/>
      <c r="E1610" s="202"/>
      <c r="F1610" s="202"/>
      <c r="G1610" s="202"/>
      <c r="H1610" s="202"/>
      <c r="I1610" s="202"/>
      <c r="J1610" s="202"/>
      <c r="K1610" s="146"/>
      <c r="L1610" s="146"/>
      <c r="M1610" s="146"/>
      <c r="N1610" s="146"/>
      <c r="O1610" s="146"/>
      <c r="P1610" s="292"/>
      <c r="Q1610" s="202"/>
      <c r="R1610" s="290">
        <f>IF($P$5=1,DataSheet!E1609,"")</f>
        <v>0</v>
      </c>
    </row>
    <row r="1611" spans="2:18">
      <c r="B1611" s="202"/>
      <c r="C1611" s="297"/>
      <c r="D1611" s="292"/>
      <c r="E1611" s="202"/>
      <c r="F1611" s="202"/>
      <c r="G1611" s="202"/>
      <c r="H1611" s="202"/>
      <c r="I1611" s="202"/>
      <c r="J1611" s="202"/>
      <c r="K1611" s="146"/>
      <c r="L1611" s="146"/>
      <c r="M1611" s="146"/>
      <c r="N1611" s="146"/>
      <c r="O1611" s="146"/>
      <c r="P1611" s="292"/>
      <c r="Q1611" s="202"/>
      <c r="R1611" s="290">
        <f>IF($P$5=1,DataSheet!E1610,"")</f>
        <v>0</v>
      </c>
    </row>
    <row r="1612" spans="2:18">
      <c r="B1612" s="202"/>
      <c r="C1612" s="297"/>
      <c r="D1612" s="292"/>
      <c r="E1612" s="202"/>
      <c r="F1612" s="202"/>
      <c r="G1612" s="202"/>
      <c r="H1612" s="202"/>
      <c r="I1612" s="202"/>
      <c r="J1612" s="202"/>
      <c r="K1612" s="146"/>
      <c r="L1612" s="146"/>
      <c r="M1612" s="146"/>
      <c r="N1612" s="146"/>
      <c r="O1612" s="146"/>
      <c r="P1612" s="292"/>
      <c r="Q1612" s="202"/>
      <c r="R1612" s="290">
        <f>IF($P$5=1,DataSheet!E1611,"")</f>
        <v>0</v>
      </c>
    </row>
    <row r="1613" spans="2:18">
      <c r="B1613" s="202"/>
      <c r="C1613" s="297"/>
      <c r="D1613" s="292"/>
      <c r="E1613" s="202"/>
      <c r="F1613" s="202"/>
      <c r="G1613" s="202"/>
      <c r="H1613" s="202"/>
      <c r="I1613" s="202"/>
      <c r="J1613" s="202"/>
      <c r="K1613" s="146"/>
      <c r="L1613" s="146"/>
      <c r="M1613" s="146"/>
      <c r="N1613" s="146"/>
      <c r="O1613" s="146"/>
      <c r="P1613" s="292"/>
      <c r="Q1613" s="202"/>
      <c r="R1613" s="290">
        <f>IF($P$5=1,DataSheet!E1612,"")</f>
        <v>0</v>
      </c>
    </row>
    <row r="1614" spans="2:18">
      <c r="B1614" s="202"/>
      <c r="C1614" s="297"/>
      <c r="D1614" s="292"/>
      <c r="E1614" s="202"/>
      <c r="F1614" s="202"/>
      <c r="G1614" s="202"/>
      <c r="H1614" s="202"/>
      <c r="I1614" s="202"/>
      <c r="J1614" s="202"/>
      <c r="K1614" s="146"/>
      <c r="L1614" s="146"/>
      <c r="M1614" s="146"/>
      <c r="N1614" s="146"/>
      <c r="O1614" s="146"/>
      <c r="P1614" s="292"/>
      <c r="Q1614" s="202"/>
      <c r="R1614" s="290">
        <f>IF($P$5=1,DataSheet!E1613,"")</f>
        <v>0</v>
      </c>
    </row>
    <row r="1615" spans="2:18">
      <c r="B1615" s="202"/>
      <c r="C1615" s="297"/>
      <c r="D1615" s="292"/>
      <c r="E1615" s="202"/>
      <c r="F1615" s="202"/>
      <c r="G1615" s="202"/>
      <c r="H1615" s="202"/>
      <c r="I1615" s="202"/>
      <c r="J1615" s="202"/>
      <c r="K1615" s="146"/>
      <c r="L1615" s="146"/>
      <c r="M1615" s="146"/>
      <c r="N1615" s="146"/>
      <c r="O1615" s="146"/>
      <c r="P1615" s="292"/>
      <c r="Q1615" s="202"/>
      <c r="R1615" s="290">
        <f>IF($P$5=1,DataSheet!E1614,"")</f>
        <v>0</v>
      </c>
    </row>
    <row r="1616" spans="2:18">
      <c r="B1616" s="202"/>
      <c r="C1616" s="297"/>
      <c r="D1616" s="292"/>
      <c r="E1616" s="202"/>
      <c r="F1616" s="202"/>
      <c r="G1616" s="202"/>
      <c r="H1616" s="202"/>
      <c r="I1616" s="202"/>
      <c r="J1616" s="202"/>
      <c r="K1616" s="146"/>
      <c r="L1616" s="146"/>
      <c r="M1616" s="146"/>
      <c r="N1616" s="146"/>
      <c r="O1616" s="146"/>
      <c r="P1616" s="292"/>
      <c r="Q1616" s="202"/>
      <c r="R1616" s="290">
        <f>IF($P$5=1,DataSheet!E1615,"")</f>
        <v>0</v>
      </c>
    </row>
    <row r="1617" spans="2:18">
      <c r="B1617" s="202"/>
      <c r="C1617" s="297"/>
      <c r="D1617" s="292"/>
      <c r="E1617" s="202"/>
      <c r="F1617" s="202"/>
      <c r="G1617" s="202"/>
      <c r="H1617" s="202"/>
      <c r="I1617" s="202"/>
      <c r="J1617" s="202"/>
      <c r="K1617" s="146"/>
      <c r="L1617" s="146"/>
      <c r="M1617" s="146"/>
      <c r="N1617" s="146"/>
      <c r="O1617" s="146"/>
      <c r="P1617" s="292"/>
      <c r="Q1617" s="202"/>
      <c r="R1617" s="290">
        <f>IF($P$5=1,DataSheet!E1616,"")</f>
        <v>0</v>
      </c>
    </row>
    <row r="1618" spans="2:18">
      <c r="B1618" s="202"/>
      <c r="C1618" s="297"/>
      <c r="D1618" s="292"/>
      <c r="E1618" s="202"/>
      <c r="F1618" s="202"/>
      <c r="G1618" s="202"/>
      <c r="H1618" s="202"/>
      <c r="I1618" s="202"/>
      <c r="J1618" s="202"/>
      <c r="K1618" s="146"/>
      <c r="L1618" s="146"/>
      <c r="M1618" s="146"/>
      <c r="N1618" s="146"/>
      <c r="O1618" s="146"/>
      <c r="P1618" s="292"/>
      <c r="Q1618" s="202"/>
      <c r="R1618" s="290">
        <f>IF($P$5=1,DataSheet!E1617,"")</f>
        <v>0</v>
      </c>
    </row>
    <row r="1619" spans="2:18">
      <c r="B1619" s="202"/>
      <c r="C1619" s="297"/>
      <c r="D1619" s="292"/>
      <c r="E1619" s="202"/>
      <c r="F1619" s="202"/>
      <c r="G1619" s="202"/>
      <c r="H1619" s="202"/>
      <c r="I1619" s="202"/>
      <c r="J1619" s="202"/>
      <c r="K1619" s="146"/>
      <c r="L1619" s="146"/>
      <c r="M1619" s="146"/>
      <c r="N1619" s="146"/>
      <c r="O1619" s="146"/>
      <c r="P1619" s="292"/>
      <c r="Q1619" s="202"/>
      <c r="R1619" s="290">
        <f>IF($P$5=1,DataSheet!E1618,"")</f>
        <v>0</v>
      </c>
    </row>
    <row r="1620" spans="2:18">
      <c r="B1620" s="202"/>
      <c r="C1620" s="297"/>
      <c r="D1620" s="292"/>
      <c r="E1620" s="202"/>
      <c r="F1620" s="202"/>
      <c r="G1620" s="202"/>
      <c r="H1620" s="202"/>
      <c r="I1620" s="202"/>
      <c r="J1620" s="202"/>
      <c r="K1620" s="146"/>
      <c r="L1620" s="146"/>
      <c r="M1620" s="146"/>
      <c r="N1620" s="146"/>
      <c r="O1620" s="146"/>
      <c r="P1620" s="292"/>
      <c r="Q1620" s="202"/>
      <c r="R1620" s="290">
        <f>IF($P$5=1,DataSheet!E1619,"")</f>
        <v>0</v>
      </c>
    </row>
    <row r="1621" spans="2:18">
      <c r="B1621" s="202"/>
      <c r="C1621" s="297"/>
      <c r="D1621" s="292"/>
      <c r="E1621" s="202"/>
      <c r="F1621" s="202"/>
      <c r="G1621" s="202"/>
      <c r="H1621" s="202"/>
      <c r="I1621" s="202"/>
      <c r="J1621" s="202"/>
      <c r="K1621" s="146"/>
      <c r="L1621" s="146"/>
      <c r="M1621" s="146"/>
      <c r="N1621" s="146"/>
      <c r="O1621" s="146"/>
      <c r="P1621" s="292"/>
      <c r="Q1621" s="202"/>
      <c r="R1621" s="290">
        <f>IF($P$5=1,DataSheet!E1620,"")</f>
        <v>0</v>
      </c>
    </row>
    <row r="1622" spans="2:18">
      <c r="B1622" s="202"/>
      <c r="C1622" s="297"/>
      <c r="D1622" s="292"/>
      <c r="E1622" s="202"/>
      <c r="F1622" s="202"/>
      <c r="G1622" s="202"/>
      <c r="H1622" s="202"/>
      <c r="I1622" s="202"/>
      <c r="J1622" s="202"/>
      <c r="K1622" s="146"/>
      <c r="L1622" s="146"/>
      <c r="M1622" s="146"/>
      <c r="N1622" s="146"/>
      <c r="O1622" s="146"/>
      <c r="P1622" s="292"/>
      <c r="Q1622" s="202"/>
      <c r="R1622" s="290">
        <f>IF($P$5=1,DataSheet!E1621,"")</f>
        <v>0</v>
      </c>
    </row>
    <row r="1623" spans="2:18">
      <c r="B1623" s="202"/>
      <c r="C1623" s="297"/>
      <c r="D1623" s="292"/>
      <c r="E1623" s="202"/>
      <c r="F1623" s="202"/>
      <c r="G1623" s="202"/>
      <c r="H1623" s="202"/>
      <c r="I1623" s="202"/>
      <c r="J1623" s="202"/>
      <c r="K1623" s="146"/>
      <c r="L1623" s="146"/>
      <c r="M1623" s="146"/>
      <c r="N1623" s="146"/>
      <c r="O1623" s="146"/>
      <c r="P1623" s="292"/>
      <c r="Q1623" s="202"/>
      <c r="R1623" s="290">
        <f>IF($P$5=1,DataSheet!E1622,"")</f>
        <v>0</v>
      </c>
    </row>
    <row r="1624" spans="2:18">
      <c r="B1624" s="202"/>
      <c r="C1624" s="297"/>
      <c r="D1624" s="292"/>
      <c r="E1624" s="202"/>
      <c r="F1624" s="202"/>
      <c r="G1624" s="202"/>
      <c r="H1624" s="202"/>
      <c r="I1624" s="202"/>
      <c r="J1624" s="202"/>
      <c r="K1624" s="146"/>
      <c r="L1624" s="146"/>
      <c r="M1624" s="146"/>
      <c r="N1624" s="146"/>
      <c r="O1624" s="146"/>
      <c r="P1624" s="292"/>
      <c r="Q1624" s="202"/>
      <c r="R1624" s="290">
        <f>IF($P$5=1,DataSheet!E1623,"")</f>
        <v>0</v>
      </c>
    </row>
    <row r="1625" spans="2:18">
      <c r="B1625" s="202"/>
      <c r="C1625" s="297"/>
      <c r="D1625" s="292"/>
      <c r="E1625" s="202"/>
      <c r="F1625" s="202"/>
      <c r="G1625" s="202"/>
      <c r="H1625" s="202"/>
      <c r="I1625" s="202"/>
      <c r="J1625" s="202"/>
      <c r="K1625" s="146"/>
      <c r="L1625" s="146"/>
      <c r="M1625" s="146"/>
      <c r="N1625" s="146"/>
      <c r="O1625" s="146"/>
      <c r="P1625" s="292"/>
      <c r="Q1625" s="202"/>
      <c r="R1625" s="290">
        <f>IF($P$5=1,DataSheet!E1624,"")</f>
        <v>0</v>
      </c>
    </row>
    <row r="1626" spans="2:18">
      <c r="B1626" s="202"/>
      <c r="C1626" s="297"/>
      <c r="D1626" s="292"/>
      <c r="E1626" s="202"/>
      <c r="F1626" s="202"/>
      <c r="G1626" s="202"/>
      <c r="H1626" s="202"/>
      <c r="I1626" s="202"/>
      <c r="J1626" s="202"/>
      <c r="K1626" s="146"/>
      <c r="L1626" s="146"/>
      <c r="M1626" s="146"/>
      <c r="N1626" s="146"/>
      <c r="O1626" s="146"/>
      <c r="P1626" s="292"/>
      <c r="Q1626" s="202"/>
      <c r="R1626" s="290">
        <f>IF($P$5=1,DataSheet!E1625,"")</f>
        <v>0</v>
      </c>
    </row>
    <row r="1627" spans="2:18">
      <c r="B1627" s="202"/>
      <c r="C1627" s="297"/>
      <c r="D1627" s="292"/>
      <c r="E1627" s="202"/>
      <c r="F1627" s="202"/>
      <c r="G1627" s="202"/>
      <c r="H1627" s="202"/>
      <c r="I1627" s="202"/>
      <c r="J1627" s="202"/>
      <c r="K1627" s="146"/>
      <c r="L1627" s="146"/>
      <c r="M1627" s="146"/>
      <c r="N1627" s="146"/>
      <c r="O1627" s="146"/>
      <c r="P1627" s="292"/>
      <c r="Q1627" s="202"/>
      <c r="R1627" s="290">
        <f>IF($P$5=1,DataSheet!E1626,"")</f>
        <v>0</v>
      </c>
    </row>
    <row r="1628" spans="2:18">
      <c r="B1628" s="202"/>
      <c r="C1628" s="297"/>
      <c r="D1628" s="292"/>
      <c r="E1628" s="202"/>
      <c r="F1628" s="202"/>
      <c r="G1628" s="202"/>
      <c r="H1628" s="202"/>
      <c r="I1628" s="202"/>
      <c r="J1628" s="202"/>
      <c r="K1628" s="146"/>
      <c r="L1628" s="146"/>
      <c r="M1628" s="146"/>
      <c r="N1628" s="146"/>
      <c r="O1628" s="146"/>
      <c r="P1628" s="292"/>
      <c r="Q1628" s="202"/>
      <c r="R1628" s="290">
        <f>IF($P$5=1,DataSheet!E1627,"")</f>
        <v>0</v>
      </c>
    </row>
    <row r="1629" spans="2:18">
      <c r="B1629" s="202"/>
      <c r="C1629" s="297"/>
      <c r="D1629" s="292"/>
      <c r="E1629" s="202"/>
      <c r="F1629" s="202"/>
      <c r="G1629" s="202"/>
      <c r="H1629" s="202"/>
      <c r="I1629" s="202"/>
      <c r="J1629" s="202"/>
      <c r="K1629" s="146"/>
      <c r="L1629" s="146"/>
      <c r="M1629" s="146"/>
      <c r="N1629" s="146"/>
      <c r="O1629" s="146"/>
      <c r="P1629" s="292"/>
      <c r="Q1629" s="202"/>
      <c r="R1629" s="290">
        <f>IF($P$5=1,DataSheet!E1628,"")</f>
        <v>0</v>
      </c>
    </row>
    <row r="1630" spans="2:18">
      <c r="B1630" s="202"/>
      <c r="C1630" s="297"/>
      <c r="D1630" s="292"/>
      <c r="E1630" s="202"/>
      <c r="F1630" s="202"/>
      <c r="G1630" s="202"/>
      <c r="H1630" s="202"/>
      <c r="I1630" s="202"/>
      <c r="J1630" s="202"/>
      <c r="K1630" s="146"/>
      <c r="L1630" s="146"/>
      <c r="M1630" s="146"/>
      <c r="N1630" s="146"/>
      <c r="O1630" s="146"/>
      <c r="P1630" s="292"/>
      <c r="Q1630" s="202"/>
      <c r="R1630" s="290">
        <f>IF($P$5=1,DataSheet!E1629,"")</f>
        <v>0</v>
      </c>
    </row>
    <row r="1631" spans="2:18">
      <c r="B1631" s="202"/>
      <c r="C1631" s="297"/>
      <c r="D1631" s="292"/>
      <c r="E1631" s="202"/>
      <c r="F1631" s="202"/>
      <c r="G1631" s="202"/>
      <c r="H1631" s="202"/>
      <c r="I1631" s="202"/>
      <c r="J1631" s="202"/>
      <c r="K1631" s="146"/>
      <c r="L1631" s="146"/>
      <c r="M1631" s="146"/>
      <c r="N1631" s="146"/>
      <c r="O1631" s="146"/>
      <c r="P1631" s="292"/>
      <c r="Q1631" s="202"/>
      <c r="R1631" s="290">
        <f>IF($P$5=1,DataSheet!E1630,"")</f>
        <v>0</v>
      </c>
    </row>
    <row r="1632" spans="2:18">
      <c r="B1632" s="202"/>
      <c r="C1632" s="297"/>
      <c r="D1632" s="292"/>
      <c r="E1632" s="202"/>
      <c r="F1632" s="202"/>
      <c r="G1632" s="202"/>
      <c r="H1632" s="202"/>
      <c r="I1632" s="202"/>
      <c r="J1632" s="202"/>
      <c r="K1632" s="146"/>
      <c r="L1632" s="146"/>
      <c r="M1632" s="146"/>
      <c r="N1632" s="146"/>
      <c r="O1632" s="146"/>
      <c r="P1632" s="292"/>
      <c r="Q1632" s="202"/>
      <c r="R1632" s="290">
        <f>IF($P$5=1,DataSheet!E1631,"")</f>
        <v>0</v>
      </c>
    </row>
    <row r="1633" spans="2:18">
      <c r="B1633" s="202"/>
      <c r="C1633" s="297"/>
      <c r="D1633" s="292"/>
      <c r="E1633" s="202"/>
      <c r="F1633" s="202"/>
      <c r="G1633" s="202"/>
      <c r="H1633" s="202"/>
      <c r="I1633" s="202"/>
      <c r="J1633" s="202"/>
      <c r="K1633" s="146"/>
      <c r="L1633" s="146"/>
      <c r="M1633" s="146"/>
      <c r="N1633" s="146"/>
      <c r="O1633" s="146"/>
      <c r="P1633" s="292"/>
      <c r="Q1633" s="202"/>
      <c r="R1633" s="290">
        <f>IF($P$5=1,DataSheet!E1632,"")</f>
        <v>0</v>
      </c>
    </row>
    <row r="1634" spans="2:18">
      <c r="B1634" s="202"/>
      <c r="C1634" s="297"/>
      <c r="D1634" s="292"/>
      <c r="E1634" s="202"/>
      <c r="F1634" s="202"/>
      <c r="G1634" s="202"/>
      <c r="H1634" s="202"/>
      <c r="I1634" s="202"/>
      <c r="J1634" s="202"/>
      <c r="K1634" s="146"/>
      <c r="L1634" s="146"/>
      <c r="M1634" s="146"/>
      <c r="N1634" s="146"/>
      <c r="O1634" s="146"/>
      <c r="P1634" s="292"/>
      <c r="Q1634" s="202"/>
      <c r="R1634" s="290">
        <f>IF($P$5=1,DataSheet!E1633,"")</f>
        <v>0</v>
      </c>
    </row>
    <row r="1635" spans="2:18">
      <c r="B1635" s="202"/>
      <c r="C1635" s="297"/>
      <c r="D1635" s="292"/>
      <c r="E1635" s="202"/>
      <c r="F1635" s="202"/>
      <c r="G1635" s="202"/>
      <c r="H1635" s="202"/>
      <c r="I1635" s="202"/>
      <c r="J1635" s="202"/>
      <c r="K1635" s="146"/>
      <c r="L1635" s="146"/>
      <c r="M1635" s="146"/>
      <c r="N1635" s="146"/>
      <c r="O1635" s="146"/>
      <c r="P1635" s="292"/>
      <c r="Q1635" s="202"/>
      <c r="R1635" s="290">
        <f>IF($P$5=1,DataSheet!E1634,"")</f>
        <v>0</v>
      </c>
    </row>
    <row r="1636" spans="2:18">
      <c r="B1636" s="202"/>
      <c r="C1636" s="297"/>
      <c r="D1636" s="292"/>
      <c r="E1636" s="202"/>
      <c r="F1636" s="202"/>
      <c r="G1636" s="202"/>
      <c r="H1636" s="202"/>
      <c r="I1636" s="202"/>
      <c r="J1636" s="202"/>
      <c r="K1636" s="146"/>
      <c r="L1636" s="146"/>
      <c r="M1636" s="146"/>
      <c r="N1636" s="146"/>
      <c r="O1636" s="146"/>
      <c r="P1636" s="292"/>
      <c r="Q1636" s="202"/>
      <c r="R1636" s="290">
        <f>IF($P$5=1,DataSheet!E1635,"")</f>
        <v>0</v>
      </c>
    </row>
    <row r="1637" spans="2:18">
      <c r="B1637" s="202"/>
      <c r="C1637" s="297"/>
      <c r="D1637" s="292"/>
      <c r="E1637" s="202"/>
      <c r="F1637" s="202"/>
      <c r="G1637" s="202"/>
      <c r="H1637" s="202"/>
      <c r="I1637" s="202"/>
      <c r="J1637" s="202"/>
      <c r="K1637" s="146"/>
      <c r="L1637" s="146"/>
      <c r="M1637" s="146"/>
      <c r="N1637" s="146"/>
      <c r="O1637" s="146"/>
      <c r="P1637" s="292"/>
      <c r="Q1637" s="202"/>
      <c r="R1637" s="290">
        <f>IF($P$5=1,DataSheet!E1636,"")</f>
        <v>0</v>
      </c>
    </row>
    <row r="1638" spans="2:18">
      <c r="B1638" s="202"/>
      <c r="C1638" s="297"/>
      <c r="D1638" s="292"/>
      <c r="E1638" s="202"/>
      <c r="F1638" s="202"/>
      <c r="G1638" s="202"/>
      <c r="H1638" s="202"/>
      <c r="I1638" s="202"/>
      <c r="J1638" s="202"/>
      <c r="K1638" s="146"/>
      <c r="L1638" s="146"/>
      <c r="M1638" s="146"/>
      <c r="N1638" s="146"/>
      <c r="O1638" s="146"/>
      <c r="P1638" s="292"/>
      <c r="Q1638" s="202"/>
      <c r="R1638" s="290">
        <f>IF($P$5=1,DataSheet!E1637,"")</f>
        <v>0</v>
      </c>
    </row>
    <row r="1639" spans="2:18">
      <c r="B1639" s="202"/>
      <c r="C1639" s="297"/>
      <c r="D1639" s="292"/>
      <c r="E1639" s="202"/>
      <c r="F1639" s="202"/>
      <c r="G1639" s="202"/>
      <c r="H1639" s="202"/>
      <c r="I1639" s="202"/>
      <c r="J1639" s="202"/>
      <c r="K1639" s="146"/>
      <c r="L1639" s="146"/>
      <c r="M1639" s="146"/>
      <c r="N1639" s="146"/>
      <c r="O1639" s="146"/>
      <c r="P1639" s="292"/>
      <c r="Q1639" s="202"/>
      <c r="R1639" s="290">
        <f>IF($P$5=1,DataSheet!E1638,"")</f>
        <v>0</v>
      </c>
    </row>
    <row r="1640" spans="2:18">
      <c r="B1640" s="202"/>
      <c r="C1640" s="297"/>
      <c r="D1640" s="292"/>
      <c r="E1640" s="202"/>
      <c r="F1640" s="202"/>
      <c r="G1640" s="202"/>
      <c r="H1640" s="202"/>
      <c r="I1640" s="202"/>
      <c r="J1640" s="202"/>
      <c r="K1640" s="146"/>
      <c r="L1640" s="146"/>
      <c r="M1640" s="146"/>
      <c r="N1640" s="146"/>
      <c r="O1640" s="146"/>
      <c r="P1640" s="292"/>
      <c r="Q1640" s="202"/>
      <c r="R1640" s="290">
        <f>IF($P$5=1,DataSheet!E1639,"")</f>
        <v>0</v>
      </c>
    </row>
    <row r="1641" spans="2:18">
      <c r="B1641" s="202"/>
      <c r="C1641" s="297"/>
      <c r="D1641" s="292"/>
      <c r="E1641" s="202"/>
      <c r="F1641" s="202"/>
      <c r="G1641" s="202"/>
      <c r="H1641" s="202"/>
      <c r="I1641" s="202"/>
      <c r="J1641" s="202"/>
      <c r="K1641" s="146"/>
      <c r="L1641" s="146"/>
      <c r="M1641" s="146"/>
      <c r="N1641" s="146"/>
      <c r="O1641" s="146"/>
      <c r="P1641" s="292"/>
      <c r="Q1641" s="202"/>
      <c r="R1641" s="290">
        <f>IF($P$5=1,DataSheet!E1640,"")</f>
        <v>0</v>
      </c>
    </row>
    <row r="1642" spans="2:18">
      <c r="B1642" s="202"/>
      <c r="C1642" s="297"/>
      <c r="D1642" s="292"/>
      <c r="E1642" s="202"/>
      <c r="F1642" s="202"/>
      <c r="G1642" s="202"/>
      <c r="H1642" s="202"/>
      <c r="I1642" s="202"/>
      <c r="J1642" s="202"/>
      <c r="K1642" s="146"/>
      <c r="L1642" s="146"/>
      <c r="M1642" s="146"/>
      <c r="N1642" s="146"/>
      <c r="O1642" s="146"/>
      <c r="P1642" s="292"/>
      <c r="Q1642" s="202"/>
      <c r="R1642" s="290">
        <f>IF($P$5=1,DataSheet!E1641,"")</f>
        <v>0</v>
      </c>
    </row>
    <row r="1643" spans="2:18">
      <c r="B1643" s="202"/>
      <c r="C1643" s="297"/>
      <c r="D1643" s="292"/>
      <c r="E1643" s="202"/>
      <c r="F1643" s="202"/>
      <c r="G1643" s="202"/>
      <c r="H1643" s="202"/>
      <c r="I1643" s="202"/>
      <c r="J1643" s="202"/>
      <c r="K1643" s="146"/>
      <c r="L1643" s="146"/>
      <c r="M1643" s="146"/>
      <c r="N1643" s="146"/>
      <c r="O1643" s="146"/>
      <c r="P1643" s="292"/>
      <c r="Q1643" s="202"/>
      <c r="R1643" s="290">
        <f>IF($P$5=1,DataSheet!E1642,"")</f>
        <v>0</v>
      </c>
    </row>
    <row r="1644" spans="2:18">
      <c r="B1644" s="202"/>
      <c r="C1644" s="297"/>
      <c r="D1644" s="292"/>
      <c r="E1644" s="202"/>
      <c r="F1644" s="202"/>
      <c r="G1644" s="202"/>
      <c r="H1644" s="202"/>
      <c r="I1644" s="202"/>
      <c r="J1644" s="202"/>
      <c r="K1644" s="146"/>
      <c r="L1644" s="146"/>
      <c r="M1644" s="146"/>
      <c r="N1644" s="146"/>
      <c r="O1644" s="146"/>
      <c r="P1644" s="292"/>
      <c r="Q1644" s="202"/>
      <c r="R1644" s="290">
        <f>IF($P$5=1,DataSheet!E1643,"")</f>
        <v>0</v>
      </c>
    </row>
    <row r="1645" spans="2:18">
      <c r="B1645" s="202"/>
      <c r="C1645" s="297"/>
      <c r="D1645" s="292"/>
      <c r="E1645" s="202"/>
      <c r="F1645" s="202"/>
      <c r="G1645" s="202"/>
      <c r="H1645" s="202"/>
      <c r="I1645" s="202"/>
      <c r="J1645" s="202"/>
      <c r="K1645" s="146"/>
      <c r="L1645" s="146"/>
      <c r="M1645" s="146"/>
      <c r="N1645" s="146"/>
      <c r="O1645" s="146"/>
      <c r="P1645" s="292"/>
      <c r="Q1645" s="202"/>
      <c r="R1645" s="290">
        <f>IF($P$5=1,DataSheet!E1644,"")</f>
        <v>0</v>
      </c>
    </row>
    <row r="1646" spans="2:18">
      <c r="B1646" s="202"/>
      <c r="C1646" s="297"/>
      <c r="D1646" s="292"/>
      <c r="E1646" s="202"/>
      <c r="F1646" s="202"/>
      <c r="G1646" s="202"/>
      <c r="H1646" s="202"/>
      <c r="I1646" s="202"/>
      <c r="J1646" s="202"/>
      <c r="K1646" s="146"/>
      <c r="L1646" s="146"/>
      <c r="M1646" s="146"/>
      <c r="N1646" s="146"/>
      <c r="O1646" s="146"/>
      <c r="P1646" s="292"/>
      <c r="Q1646" s="202"/>
      <c r="R1646" s="290">
        <f>IF($P$5=1,DataSheet!E1645,"")</f>
        <v>0</v>
      </c>
    </row>
    <row r="1647" spans="2:18">
      <c r="B1647" s="202"/>
      <c r="C1647" s="297"/>
      <c r="D1647" s="292"/>
      <c r="E1647" s="202"/>
      <c r="F1647" s="202"/>
      <c r="G1647" s="202"/>
      <c r="H1647" s="202"/>
      <c r="I1647" s="202"/>
      <c r="J1647" s="202"/>
      <c r="K1647" s="146"/>
      <c r="L1647" s="146"/>
      <c r="M1647" s="146"/>
      <c r="N1647" s="146"/>
      <c r="O1647" s="146"/>
      <c r="P1647" s="292"/>
      <c r="Q1647" s="202"/>
      <c r="R1647" s="290">
        <f>IF($P$5=1,DataSheet!E1646,"")</f>
        <v>0</v>
      </c>
    </row>
    <row r="1648" spans="2:18">
      <c r="B1648" s="202"/>
      <c r="C1648" s="297"/>
      <c r="D1648" s="292"/>
      <c r="E1648" s="202"/>
      <c r="F1648" s="202"/>
      <c r="G1648" s="202"/>
      <c r="H1648" s="202"/>
      <c r="I1648" s="202"/>
      <c r="J1648" s="202"/>
      <c r="K1648" s="146"/>
      <c r="L1648" s="146"/>
      <c r="M1648" s="146"/>
      <c r="N1648" s="146"/>
      <c r="O1648" s="146"/>
      <c r="P1648" s="292"/>
      <c r="Q1648" s="202"/>
      <c r="R1648" s="290">
        <f>IF($P$5=1,DataSheet!E1647,"")</f>
        <v>0</v>
      </c>
    </row>
    <row r="1649" spans="2:18">
      <c r="B1649" s="202"/>
      <c r="C1649" s="297"/>
      <c r="D1649" s="292"/>
      <c r="E1649" s="202"/>
      <c r="F1649" s="202"/>
      <c r="G1649" s="202"/>
      <c r="H1649" s="202"/>
      <c r="I1649" s="202"/>
      <c r="J1649" s="202"/>
      <c r="K1649" s="146"/>
      <c r="L1649" s="146"/>
      <c r="M1649" s="146"/>
      <c r="N1649" s="146"/>
      <c r="O1649" s="146"/>
      <c r="P1649" s="292"/>
      <c r="Q1649" s="202"/>
      <c r="R1649" s="290">
        <f>IF($P$5=1,DataSheet!E1648,"")</f>
        <v>0</v>
      </c>
    </row>
    <row r="1650" spans="2:18">
      <c r="B1650" s="202"/>
      <c r="C1650" s="297"/>
      <c r="D1650" s="292"/>
      <c r="E1650" s="202"/>
      <c r="F1650" s="202"/>
      <c r="G1650" s="202"/>
      <c r="H1650" s="202"/>
      <c r="I1650" s="202"/>
      <c r="J1650" s="202"/>
      <c r="K1650" s="146"/>
      <c r="L1650" s="146"/>
      <c r="M1650" s="146"/>
      <c r="N1650" s="146"/>
      <c r="O1650" s="146"/>
      <c r="P1650" s="292"/>
      <c r="Q1650" s="202"/>
      <c r="R1650" s="290">
        <f>IF($P$5=1,DataSheet!E1649,"")</f>
        <v>0</v>
      </c>
    </row>
    <row r="1651" spans="2:18">
      <c r="B1651" s="202"/>
      <c r="C1651" s="297"/>
      <c r="D1651" s="292"/>
      <c r="E1651" s="202"/>
      <c r="F1651" s="202"/>
      <c r="G1651" s="202"/>
      <c r="H1651" s="202"/>
      <c r="I1651" s="202"/>
      <c r="J1651" s="202"/>
      <c r="K1651" s="146"/>
      <c r="L1651" s="146"/>
      <c r="M1651" s="146"/>
      <c r="N1651" s="146"/>
      <c r="O1651" s="146"/>
      <c r="P1651" s="292"/>
      <c r="Q1651" s="202"/>
      <c r="R1651" s="290">
        <f>IF($P$5=1,DataSheet!E1650,"")</f>
        <v>0</v>
      </c>
    </row>
    <row r="1652" spans="2:18">
      <c r="B1652" s="202"/>
      <c r="C1652" s="297"/>
      <c r="D1652" s="292"/>
      <c r="E1652" s="202"/>
      <c r="F1652" s="202"/>
      <c r="G1652" s="202"/>
      <c r="H1652" s="202"/>
      <c r="I1652" s="202"/>
      <c r="J1652" s="202"/>
      <c r="K1652" s="146"/>
      <c r="L1652" s="146"/>
      <c r="M1652" s="146"/>
      <c r="N1652" s="146"/>
      <c r="O1652" s="146"/>
      <c r="P1652" s="292"/>
      <c r="Q1652" s="202"/>
      <c r="R1652" s="290">
        <f>IF($P$5=1,DataSheet!E1651,"")</f>
        <v>0</v>
      </c>
    </row>
    <row r="1653" spans="2:18">
      <c r="B1653" s="202"/>
      <c r="C1653" s="297"/>
      <c r="D1653" s="292"/>
      <c r="E1653" s="202"/>
      <c r="F1653" s="202"/>
      <c r="G1653" s="202"/>
      <c r="H1653" s="202"/>
      <c r="I1653" s="202"/>
      <c r="J1653" s="202"/>
      <c r="K1653" s="146"/>
      <c r="L1653" s="146"/>
      <c r="M1653" s="146"/>
      <c r="N1653" s="146"/>
      <c r="O1653" s="146"/>
      <c r="P1653" s="292"/>
      <c r="Q1653" s="202"/>
      <c r="R1653" s="290">
        <f>IF($P$5=1,DataSheet!E1652,"")</f>
        <v>0</v>
      </c>
    </row>
    <row r="1654" spans="2:18">
      <c r="B1654" s="202"/>
      <c r="C1654" s="297"/>
      <c r="D1654" s="292"/>
      <c r="E1654" s="202"/>
      <c r="F1654" s="202"/>
      <c r="G1654" s="202"/>
      <c r="H1654" s="202"/>
      <c r="I1654" s="202"/>
      <c r="J1654" s="202"/>
      <c r="K1654" s="146"/>
      <c r="L1654" s="146"/>
      <c r="M1654" s="146"/>
      <c r="N1654" s="146"/>
      <c r="O1654" s="146"/>
      <c r="P1654" s="292"/>
      <c r="Q1654" s="202"/>
      <c r="R1654" s="290">
        <f>IF($P$5=1,DataSheet!E1653,"")</f>
        <v>0</v>
      </c>
    </row>
    <row r="1655" spans="2:18">
      <c r="B1655" s="202"/>
      <c r="C1655" s="297"/>
      <c r="D1655" s="292"/>
      <c r="E1655" s="202"/>
      <c r="F1655" s="202"/>
      <c r="G1655" s="202"/>
      <c r="H1655" s="202"/>
      <c r="I1655" s="202"/>
      <c r="J1655" s="202"/>
      <c r="K1655" s="146"/>
      <c r="L1655" s="146"/>
      <c r="M1655" s="146"/>
      <c r="N1655" s="146"/>
      <c r="O1655" s="146"/>
      <c r="P1655" s="292"/>
      <c r="Q1655" s="202"/>
      <c r="R1655" s="290">
        <f>IF($P$5=1,DataSheet!E1654,"")</f>
        <v>0</v>
      </c>
    </row>
    <row r="1656" spans="2:18">
      <c r="B1656" s="202"/>
      <c r="C1656" s="297"/>
      <c r="D1656" s="292"/>
      <c r="E1656" s="202"/>
      <c r="F1656" s="202"/>
      <c r="G1656" s="202"/>
      <c r="H1656" s="202"/>
      <c r="I1656" s="202"/>
      <c r="J1656" s="202"/>
      <c r="K1656" s="146"/>
      <c r="L1656" s="146"/>
      <c r="M1656" s="146"/>
      <c r="N1656" s="146"/>
      <c r="O1656" s="146"/>
      <c r="P1656" s="292"/>
      <c r="Q1656" s="202"/>
      <c r="R1656" s="290">
        <f>IF($P$5=1,DataSheet!E1655,"")</f>
        <v>0</v>
      </c>
    </row>
    <row r="1657" spans="2:18">
      <c r="B1657" s="202"/>
      <c r="C1657" s="297"/>
      <c r="D1657" s="292"/>
      <c r="E1657" s="202"/>
      <c r="F1657" s="202"/>
      <c r="G1657" s="202"/>
      <c r="H1657" s="202"/>
      <c r="I1657" s="202"/>
      <c r="J1657" s="202"/>
      <c r="K1657" s="146"/>
      <c r="L1657" s="146"/>
      <c r="M1657" s="146"/>
      <c r="N1657" s="146"/>
      <c r="O1657" s="146"/>
      <c r="P1657" s="292"/>
      <c r="Q1657" s="202"/>
      <c r="R1657" s="290">
        <f>IF($P$5=1,DataSheet!E1656,"")</f>
        <v>0</v>
      </c>
    </row>
    <row r="1658" spans="2:18">
      <c r="B1658" s="202"/>
      <c r="C1658" s="297"/>
      <c r="D1658" s="292"/>
      <c r="E1658" s="202"/>
      <c r="F1658" s="202"/>
      <c r="G1658" s="202"/>
      <c r="H1658" s="202"/>
      <c r="I1658" s="202"/>
      <c r="J1658" s="202"/>
      <c r="K1658" s="146"/>
      <c r="L1658" s="146"/>
      <c r="M1658" s="146"/>
      <c r="N1658" s="146"/>
      <c r="O1658" s="146"/>
      <c r="P1658" s="292"/>
      <c r="Q1658" s="202"/>
      <c r="R1658" s="290">
        <f>IF($P$5=1,DataSheet!E1657,"")</f>
        <v>0</v>
      </c>
    </row>
    <row r="1659" spans="2:18">
      <c r="B1659" s="202"/>
      <c r="C1659" s="297"/>
      <c r="D1659" s="292"/>
      <c r="E1659" s="202"/>
      <c r="F1659" s="202"/>
      <c r="G1659" s="202"/>
      <c r="H1659" s="202"/>
      <c r="I1659" s="202"/>
      <c r="J1659" s="202"/>
      <c r="K1659" s="146"/>
      <c r="L1659" s="146"/>
      <c r="M1659" s="146"/>
      <c r="N1659" s="146"/>
      <c r="O1659" s="146"/>
      <c r="P1659" s="292"/>
      <c r="Q1659" s="202"/>
      <c r="R1659" s="290">
        <f>IF($P$5=1,DataSheet!E1658,"")</f>
        <v>0</v>
      </c>
    </row>
    <row r="1660" spans="2:18">
      <c r="B1660" s="202"/>
      <c r="C1660" s="297"/>
      <c r="D1660" s="292"/>
      <c r="E1660" s="202"/>
      <c r="F1660" s="202"/>
      <c r="G1660" s="202"/>
      <c r="H1660" s="202"/>
      <c r="I1660" s="202"/>
      <c r="J1660" s="202"/>
      <c r="K1660" s="146"/>
      <c r="L1660" s="146"/>
      <c r="M1660" s="146"/>
      <c r="N1660" s="146"/>
      <c r="O1660" s="146"/>
      <c r="P1660" s="292"/>
      <c r="Q1660" s="202"/>
      <c r="R1660" s="290">
        <f>IF($P$5=1,DataSheet!E1659,"")</f>
        <v>0</v>
      </c>
    </row>
    <row r="1661" spans="2:18">
      <c r="B1661" s="202"/>
      <c r="C1661" s="297"/>
      <c r="D1661" s="292"/>
      <c r="E1661" s="202"/>
      <c r="F1661" s="202"/>
      <c r="G1661" s="202"/>
      <c r="H1661" s="202"/>
      <c r="I1661" s="202"/>
      <c r="J1661" s="202"/>
      <c r="K1661" s="146"/>
      <c r="L1661" s="146"/>
      <c r="M1661" s="146"/>
      <c r="N1661" s="146"/>
      <c r="O1661" s="146"/>
      <c r="P1661" s="292"/>
      <c r="Q1661" s="202"/>
      <c r="R1661" s="290">
        <f>IF($P$5=1,DataSheet!E1660,"")</f>
        <v>0</v>
      </c>
    </row>
    <row r="1662" spans="2:18">
      <c r="B1662" s="202"/>
      <c r="C1662" s="297"/>
      <c r="D1662" s="292"/>
      <c r="E1662" s="202"/>
      <c r="F1662" s="202"/>
      <c r="G1662" s="202"/>
      <c r="H1662" s="202"/>
      <c r="I1662" s="202"/>
      <c r="J1662" s="202"/>
      <c r="K1662" s="146"/>
      <c r="L1662" s="146"/>
      <c r="M1662" s="146"/>
      <c r="N1662" s="146"/>
      <c r="O1662" s="146"/>
      <c r="P1662" s="292"/>
      <c r="Q1662" s="202"/>
      <c r="R1662" s="290">
        <f>IF($P$5=1,DataSheet!E1661,"")</f>
        <v>0</v>
      </c>
    </row>
    <row r="1663" spans="2:18">
      <c r="B1663" s="202"/>
      <c r="C1663" s="297"/>
      <c r="D1663" s="292"/>
      <c r="E1663" s="202"/>
      <c r="F1663" s="202"/>
      <c r="G1663" s="202"/>
      <c r="H1663" s="202"/>
      <c r="I1663" s="202"/>
      <c r="J1663" s="202"/>
      <c r="K1663" s="146"/>
      <c r="L1663" s="146"/>
      <c r="M1663" s="146"/>
      <c r="N1663" s="146"/>
      <c r="O1663" s="146"/>
      <c r="P1663" s="292"/>
      <c r="Q1663" s="202"/>
      <c r="R1663" s="290">
        <f>IF($P$5=1,DataSheet!E1662,"")</f>
        <v>0</v>
      </c>
    </row>
    <row r="1664" spans="2:18">
      <c r="B1664" s="202"/>
      <c r="C1664" s="297"/>
      <c r="D1664" s="292"/>
      <c r="E1664" s="202"/>
      <c r="F1664" s="202"/>
      <c r="G1664" s="202"/>
      <c r="H1664" s="202"/>
      <c r="I1664" s="202"/>
      <c r="J1664" s="202"/>
      <c r="K1664" s="146"/>
      <c r="L1664" s="146"/>
      <c r="M1664" s="146"/>
      <c r="N1664" s="146"/>
      <c r="O1664" s="146"/>
      <c r="P1664" s="292"/>
      <c r="Q1664" s="202"/>
      <c r="R1664" s="290">
        <f>IF($P$5=1,DataSheet!E1663,"")</f>
        <v>0</v>
      </c>
    </row>
    <row r="1665" spans="2:18">
      <c r="B1665" s="202"/>
      <c r="C1665" s="297"/>
      <c r="D1665" s="292"/>
      <c r="E1665" s="202"/>
      <c r="F1665" s="202"/>
      <c r="G1665" s="202"/>
      <c r="H1665" s="202"/>
      <c r="I1665" s="202"/>
      <c r="J1665" s="202"/>
      <c r="K1665" s="146"/>
      <c r="L1665" s="146"/>
      <c r="M1665" s="146"/>
      <c r="N1665" s="146"/>
      <c r="O1665" s="146"/>
      <c r="P1665" s="292"/>
      <c r="Q1665" s="202"/>
      <c r="R1665" s="290">
        <f>IF($P$5=1,DataSheet!E1664,"")</f>
        <v>0</v>
      </c>
    </row>
    <row r="1666" spans="2:18">
      <c r="B1666" s="202"/>
      <c r="C1666" s="297"/>
      <c r="D1666" s="292"/>
      <c r="E1666" s="202"/>
      <c r="F1666" s="202"/>
      <c r="G1666" s="202"/>
      <c r="H1666" s="202"/>
      <c r="I1666" s="202"/>
      <c r="J1666" s="202"/>
      <c r="K1666" s="146"/>
      <c r="L1666" s="146"/>
      <c r="M1666" s="146"/>
      <c r="N1666" s="146"/>
      <c r="O1666" s="146"/>
      <c r="P1666" s="292"/>
      <c r="Q1666" s="202"/>
      <c r="R1666" s="290">
        <f>IF($P$5=1,DataSheet!E1665,"")</f>
        <v>0</v>
      </c>
    </row>
    <row r="1667" spans="2:18">
      <c r="B1667" s="202"/>
      <c r="C1667" s="297"/>
      <c r="D1667" s="292"/>
      <c r="E1667" s="202"/>
      <c r="F1667" s="202"/>
      <c r="G1667" s="202"/>
      <c r="H1667" s="202"/>
      <c r="I1667" s="202"/>
      <c r="J1667" s="202"/>
      <c r="K1667" s="146"/>
      <c r="L1667" s="146"/>
      <c r="M1667" s="146"/>
      <c r="N1667" s="146"/>
      <c r="O1667" s="146"/>
      <c r="P1667" s="292"/>
      <c r="Q1667" s="202"/>
      <c r="R1667" s="290">
        <f>IF($P$5=1,DataSheet!E1666,"")</f>
        <v>0</v>
      </c>
    </row>
    <row r="1668" spans="2:18">
      <c r="B1668" s="202"/>
      <c r="C1668" s="297"/>
      <c r="D1668" s="292"/>
      <c r="E1668" s="202"/>
      <c r="F1668" s="202"/>
      <c r="G1668" s="202"/>
      <c r="H1668" s="202"/>
      <c r="I1668" s="202"/>
      <c r="J1668" s="202"/>
      <c r="K1668" s="146"/>
      <c r="L1668" s="146"/>
      <c r="M1668" s="146"/>
      <c r="N1668" s="146"/>
      <c r="O1668" s="146"/>
      <c r="P1668" s="292"/>
      <c r="Q1668" s="202"/>
      <c r="R1668" s="290">
        <f>IF($P$5=1,DataSheet!E1667,"")</f>
        <v>0</v>
      </c>
    </row>
    <row r="1669" spans="2:18">
      <c r="B1669" s="202"/>
      <c r="C1669" s="297"/>
      <c r="D1669" s="292"/>
      <c r="E1669" s="202"/>
      <c r="F1669" s="202"/>
      <c r="G1669" s="202"/>
      <c r="H1669" s="202"/>
      <c r="I1669" s="202"/>
      <c r="J1669" s="202"/>
      <c r="K1669" s="146"/>
      <c r="L1669" s="146"/>
      <c r="M1669" s="146"/>
      <c r="N1669" s="146"/>
      <c r="O1669" s="146"/>
      <c r="P1669" s="292"/>
      <c r="Q1669" s="202"/>
      <c r="R1669" s="290">
        <f>IF($P$5=1,DataSheet!E1668,"")</f>
        <v>0</v>
      </c>
    </row>
    <row r="1670" spans="2:18">
      <c r="B1670" s="202"/>
      <c r="C1670" s="297"/>
      <c r="D1670" s="292"/>
      <c r="E1670" s="202"/>
      <c r="F1670" s="202"/>
      <c r="G1670" s="202"/>
      <c r="H1670" s="202"/>
      <c r="I1670" s="202"/>
      <c r="J1670" s="202"/>
      <c r="K1670" s="146"/>
      <c r="L1670" s="146"/>
      <c r="M1670" s="146"/>
      <c r="N1670" s="146"/>
      <c r="O1670" s="146"/>
      <c r="P1670" s="292"/>
      <c r="Q1670" s="202"/>
      <c r="R1670" s="290">
        <f>IF($P$5=1,DataSheet!E1669,"")</f>
        <v>0</v>
      </c>
    </row>
    <row r="1671" spans="2:18">
      <c r="B1671" s="202"/>
      <c r="C1671" s="297"/>
      <c r="D1671" s="292"/>
      <c r="E1671" s="202"/>
      <c r="F1671" s="202"/>
      <c r="G1671" s="202"/>
      <c r="H1671" s="202"/>
      <c r="I1671" s="202"/>
      <c r="J1671" s="202"/>
      <c r="K1671" s="146"/>
      <c r="L1671" s="146"/>
      <c r="M1671" s="146"/>
      <c r="N1671" s="146"/>
      <c r="O1671" s="146"/>
      <c r="P1671" s="292"/>
      <c r="Q1671" s="202"/>
      <c r="R1671" s="290">
        <f>IF($P$5=1,DataSheet!E1670,"")</f>
        <v>0</v>
      </c>
    </row>
    <row r="1672" spans="2:18">
      <c r="B1672" s="202"/>
      <c r="C1672" s="297"/>
      <c r="D1672" s="292"/>
      <c r="E1672" s="202"/>
      <c r="F1672" s="202"/>
      <c r="G1672" s="202"/>
      <c r="H1672" s="202"/>
      <c r="I1672" s="202"/>
      <c r="J1672" s="202"/>
      <c r="K1672" s="146"/>
      <c r="L1672" s="146"/>
      <c r="M1672" s="146"/>
      <c r="N1672" s="146"/>
      <c r="O1672" s="146"/>
      <c r="P1672" s="292"/>
      <c r="Q1672" s="202"/>
      <c r="R1672" s="290">
        <f>IF($P$5=1,DataSheet!E1671,"")</f>
        <v>0</v>
      </c>
    </row>
    <row r="1673" spans="2:18">
      <c r="B1673" s="202"/>
      <c r="C1673" s="297"/>
      <c r="D1673" s="292"/>
      <c r="E1673" s="202"/>
      <c r="F1673" s="202"/>
      <c r="G1673" s="202"/>
      <c r="H1673" s="202"/>
      <c r="I1673" s="202"/>
      <c r="J1673" s="202"/>
      <c r="K1673" s="146"/>
      <c r="L1673" s="146"/>
      <c r="M1673" s="146"/>
      <c r="N1673" s="146"/>
      <c r="O1673" s="146"/>
      <c r="P1673" s="292"/>
      <c r="Q1673" s="202"/>
      <c r="R1673" s="290">
        <f>IF($P$5=1,DataSheet!E1672,"")</f>
        <v>0</v>
      </c>
    </row>
    <row r="1674" spans="2:18">
      <c r="B1674" s="202"/>
      <c r="C1674" s="297"/>
      <c r="D1674" s="292"/>
      <c r="E1674" s="202"/>
      <c r="F1674" s="202"/>
      <c r="G1674" s="202"/>
      <c r="H1674" s="202"/>
      <c r="I1674" s="202"/>
      <c r="J1674" s="202"/>
      <c r="K1674" s="146"/>
      <c r="L1674" s="146"/>
      <c r="M1674" s="146"/>
      <c r="N1674" s="146"/>
      <c r="O1674" s="146"/>
      <c r="P1674" s="292"/>
      <c r="Q1674" s="202"/>
      <c r="R1674" s="290">
        <f>IF($P$5=1,DataSheet!E1673,"")</f>
        <v>0</v>
      </c>
    </row>
    <row r="1675" spans="2:18">
      <c r="B1675" s="202"/>
      <c r="C1675" s="297"/>
      <c r="D1675" s="292"/>
      <c r="E1675" s="202"/>
      <c r="F1675" s="202"/>
      <c r="G1675" s="202"/>
      <c r="H1675" s="202"/>
      <c r="I1675" s="202"/>
      <c r="J1675" s="202"/>
      <c r="K1675" s="146"/>
      <c r="L1675" s="146"/>
      <c r="M1675" s="146"/>
      <c r="N1675" s="146"/>
      <c r="O1675" s="146"/>
      <c r="P1675" s="292"/>
      <c r="Q1675" s="202"/>
      <c r="R1675" s="290">
        <f>IF($P$5=1,DataSheet!E1674,"")</f>
        <v>0</v>
      </c>
    </row>
    <row r="1676" spans="2:18">
      <c r="B1676" s="202"/>
      <c r="C1676" s="297"/>
      <c r="D1676" s="292"/>
      <c r="E1676" s="202"/>
      <c r="F1676" s="202"/>
      <c r="G1676" s="202"/>
      <c r="H1676" s="202"/>
      <c r="I1676" s="202"/>
      <c r="J1676" s="202"/>
      <c r="K1676" s="146"/>
      <c r="L1676" s="146"/>
      <c r="M1676" s="146"/>
      <c r="N1676" s="146"/>
      <c r="O1676" s="146"/>
      <c r="P1676" s="292"/>
      <c r="Q1676" s="202"/>
      <c r="R1676" s="290">
        <f>IF($P$5=1,DataSheet!E1675,"")</f>
        <v>0</v>
      </c>
    </row>
    <row r="1677" spans="2:18">
      <c r="B1677" s="202"/>
      <c r="C1677" s="297"/>
      <c r="D1677" s="292"/>
      <c r="E1677" s="202"/>
      <c r="F1677" s="202"/>
      <c r="G1677" s="202"/>
      <c r="H1677" s="202"/>
      <c r="I1677" s="202"/>
      <c r="J1677" s="202"/>
      <c r="K1677" s="146"/>
      <c r="L1677" s="146"/>
      <c r="M1677" s="146"/>
      <c r="N1677" s="146"/>
      <c r="O1677" s="146"/>
      <c r="P1677" s="292"/>
      <c r="Q1677" s="202"/>
      <c r="R1677" s="290">
        <f>IF($P$5=1,DataSheet!E1676,"")</f>
        <v>0</v>
      </c>
    </row>
    <row r="1678" spans="2:18">
      <c r="B1678" s="202"/>
      <c r="C1678" s="297"/>
      <c r="D1678" s="292"/>
      <c r="E1678" s="202"/>
      <c r="F1678" s="202"/>
      <c r="G1678" s="202"/>
      <c r="H1678" s="202"/>
      <c r="I1678" s="202"/>
      <c r="J1678" s="202"/>
      <c r="K1678" s="146"/>
      <c r="L1678" s="146"/>
      <c r="M1678" s="146"/>
      <c r="N1678" s="146"/>
      <c r="O1678" s="146"/>
      <c r="P1678" s="292"/>
      <c r="Q1678" s="202"/>
      <c r="R1678" s="290">
        <f>IF($P$5=1,DataSheet!E1677,"")</f>
        <v>0</v>
      </c>
    </row>
    <row r="1679" spans="2:18">
      <c r="B1679" s="202"/>
      <c r="C1679" s="297"/>
      <c r="D1679" s="292"/>
      <c r="E1679" s="202"/>
      <c r="F1679" s="202"/>
      <c r="G1679" s="202"/>
      <c r="H1679" s="202"/>
      <c r="I1679" s="202"/>
      <c r="J1679" s="202"/>
      <c r="K1679" s="146"/>
      <c r="L1679" s="146"/>
      <c r="M1679" s="146"/>
      <c r="N1679" s="146"/>
      <c r="O1679" s="146"/>
      <c r="P1679" s="292"/>
      <c r="Q1679" s="202"/>
      <c r="R1679" s="290">
        <f>IF($P$5=1,DataSheet!E1678,"")</f>
        <v>0</v>
      </c>
    </row>
    <row r="1680" spans="2:18">
      <c r="B1680" s="202"/>
      <c r="C1680" s="297"/>
      <c r="D1680" s="292"/>
      <c r="E1680" s="202"/>
      <c r="F1680" s="202"/>
      <c r="G1680" s="202"/>
      <c r="H1680" s="202"/>
      <c r="I1680" s="202"/>
      <c r="J1680" s="202"/>
      <c r="K1680" s="146"/>
      <c r="L1680" s="146"/>
      <c r="M1680" s="146"/>
      <c r="N1680" s="146"/>
      <c r="O1680" s="146"/>
      <c r="P1680" s="292"/>
      <c r="Q1680" s="202"/>
      <c r="R1680" s="290">
        <f>IF($P$5=1,DataSheet!E1679,"")</f>
        <v>0</v>
      </c>
    </row>
    <row r="1681" spans="2:18">
      <c r="B1681" s="202"/>
      <c r="C1681" s="297"/>
      <c r="D1681" s="292"/>
      <c r="E1681" s="202"/>
      <c r="F1681" s="202"/>
      <c r="G1681" s="202"/>
      <c r="H1681" s="202"/>
      <c r="I1681" s="202"/>
      <c r="J1681" s="202"/>
      <c r="K1681" s="146"/>
      <c r="L1681" s="146"/>
      <c r="M1681" s="146"/>
      <c r="N1681" s="146"/>
      <c r="O1681" s="146"/>
      <c r="P1681" s="292"/>
      <c r="Q1681" s="202"/>
      <c r="R1681" s="290">
        <f>IF($P$5=1,DataSheet!E1680,"")</f>
        <v>0</v>
      </c>
    </row>
    <row r="1682" spans="2:18">
      <c r="B1682" s="202"/>
      <c r="C1682" s="297"/>
      <c r="D1682" s="292"/>
      <c r="E1682" s="202"/>
      <c r="F1682" s="202"/>
      <c r="G1682" s="202"/>
      <c r="H1682" s="202"/>
      <c r="I1682" s="202"/>
      <c r="J1682" s="202"/>
      <c r="K1682" s="146"/>
      <c r="L1682" s="146"/>
      <c r="M1682" s="146"/>
      <c r="N1682" s="146"/>
      <c r="O1682" s="146"/>
      <c r="P1682" s="292"/>
      <c r="Q1682" s="202"/>
      <c r="R1682" s="290">
        <f>IF($P$5=1,DataSheet!E1681,"")</f>
        <v>0</v>
      </c>
    </row>
    <row r="1683" spans="2:18">
      <c r="B1683" s="202"/>
      <c r="C1683" s="297"/>
      <c r="D1683" s="292"/>
      <c r="E1683" s="202"/>
      <c r="F1683" s="202"/>
      <c r="G1683" s="202"/>
      <c r="H1683" s="202"/>
      <c r="I1683" s="202"/>
      <c r="J1683" s="202"/>
      <c r="K1683" s="146"/>
      <c r="L1683" s="146"/>
      <c r="M1683" s="146"/>
      <c r="N1683" s="146"/>
      <c r="O1683" s="146"/>
      <c r="P1683" s="292"/>
      <c r="Q1683" s="202"/>
      <c r="R1683" s="290">
        <f>IF($P$5=1,DataSheet!E1682,"")</f>
        <v>0</v>
      </c>
    </row>
    <row r="1684" spans="2:18">
      <c r="B1684" s="202"/>
      <c r="C1684" s="297"/>
      <c r="D1684" s="292"/>
      <c r="E1684" s="202"/>
      <c r="F1684" s="202"/>
      <c r="G1684" s="202"/>
      <c r="H1684" s="202"/>
      <c r="I1684" s="202"/>
      <c r="J1684" s="202"/>
      <c r="K1684" s="146"/>
      <c r="L1684" s="146"/>
      <c r="M1684" s="146"/>
      <c r="N1684" s="146"/>
      <c r="O1684" s="146"/>
      <c r="P1684" s="292"/>
      <c r="Q1684" s="202"/>
      <c r="R1684" s="290">
        <f>IF($P$5=1,DataSheet!E1683,"")</f>
        <v>0</v>
      </c>
    </row>
    <row r="1685" spans="2:18">
      <c r="B1685" s="202"/>
      <c r="C1685" s="297"/>
      <c r="D1685" s="292"/>
      <c r="E1685" s="202"/>
      <c r="F1685" s="202"/>
      <c r="G1685" s="202"/>
      <c r="H1685" s="202"/>
      <c r="I1685" s="202"/>
      <c r="J1685" s="202"/>
      <c r="K1685" s="146"/>
      <c r="L1685" s="146"/>
      <c r="M1685" s="146"/>
      <c r="N1685" s="146"/>
      <c r="O1685" s="146"/>
      <c r="P1685" s="292"/>
      <c r="Q1685" s="202"/>
      <c r="R1685" s="290">
        <f>IF($P$5=1,DataSheet!E1684,"")</f>
        <v>0</v>
      </c>
    </row>
    <row r="1686" spans="2:18">
      <c r="B1686" s="202"/>
      <c r="C1686" s="297"/>
      <c r="D1686" s="292"/>
      <c r="E1686" s="202"/>
      <c r="F1686" s="202"/>
      <c r="G1686" s="202"/>
      <c r="H1686" s="202"/>
      <c r="I1686" s="202"/>
      <c r="J1686" s="202"/>
      <c r="K1686" s="146"/>
      <c r="L1686" s="146"/>
      <c r="M1686" s="146"/>
      <c r="N1686" s="146"/>
      <c r="O1686" s="146"/>
      <c r="P1686" s="292"/>
      <c r="Q1686" s="202"/>
      <c r="R1686" s="290">
        <f>IF($P$5=1,DataSheet!E1685,"")</f>
        <v>0</v>
      </c>
    </row>
    <row r="1687" spans="2:18">
      <c r="B1687" s="202"/>
      <c r="C1687" s="297"/>
      <c r="D1687" s="292"/>
      <c r="E1687" s="202"/>
      <c r="F1687" s="202"/>
      <c r="G1687" s="202"/>
      <c r="H1687" s="202"/>
      <c r="I1687" s="202"/>
      <c r="J1687" s="202"/>
      <c r="K1687" s="146"/>
      <c r="L1687" s="146"/>
      <c r="M1687" s="146"/>
      <c r="N1687" s="146"/>
      <c r="O1687" s="146"/>
      <c r="P1687" s="292"/>
      <c r="Q1687" s="202"/>
      <c r="R1687" s="290">
        <f>IF($P$5=1,DataSheet!E1686,"")</f>
        <v>0</v>
      </c>
    </row>
    <row r="1688" spans="2:18">
      <c r="B1688" s="202"/>
      <c r="C1688" s="297"/>
      <c r="D1688" s="292"/>
      <c r="E1688" s="202"/>
      <c r="F1688" s="202"/>
      <c r="G1688" s="202"/>
      <c r="H1688" s="202"/>
      <c r="I1688" s="202"/>
      <c r="J1688" s="202"/>
      <c r="K1688" s="146"/>
      <c r="L1688" s="146"/>
      <c r="M1688" s="146"/>
      <c r="N1688" s="146"/>
      <c r="O1688" s="146"/>
      <c r="P1688" s="292"/>
      <c r="Q1688" s="202"/>
      <c r="R1688" s="290">
        <f>IF($P$5=1,DataSheet!E1687,"")</f>
        <v>0</v>
      </c>
    </row>
    <row r="1689" spans="2:18">
      <c r="B1689" s="202"/>
      <c r="C1689" s="297"/>
      <c r="D1689" s="292"/>
      <c r="E1689" s="202"/>
      <c r="F1689" s="202"/>
      <c r="G1689" s="202"/>
      <c r="H1689" s="202"/>
      <c r="I1689" s="202"/>
      <c r="J1689" s="202"/>
      <c r="K1689" s="146"/>
      <c r="L1689" s="146"/>
      <c r="M1689" s="146"/>
      <c r="N1689" s="146"/>
      <c r="O1689" s="146"/>
      <c r="P1689" s="292"/>
      <c r="Q1689" s="202"/>
      <c r="R1689" s="290">
        <f>IF($P$5=1,DataSheet!E1688,"")</f>
        <v>0</v>
      </c>
    </row>
    <row r="1690" spans="2:18">
      <c r="B1690" s="202"/>
      <c r="C1690" s="297"/>
      <c r="D1690" s="292"/>
      <c r="E1690" s="202"/>
      <c r="F1690" s="202"/>
      <c r="G1690" s="202"/>
      <c r="H1690" s="202"/>
      <c r="I1690" s="202"/>
      <c r="J1690" s="202"/>
      <c r="K1690" s="146"/>
      <c r="L1690" s="146"/>
      <c r="M1690" s="146"/>
      <c r="N1690" s="146"/>
      <c r="O1690" s="146"/>
      <c r="P1690" s="292"/>
      <c r="Q1690" s="202"/>
      <c r="R1690" s="290">
        <f>IF($P$5=1,DataSheet!E1689,"")</f>
        <v>0</v>
      </c>
    </row>
    <row r="1691" spans="2:18">
      <c r="B1691" s="202"/>
      <c r="C1691" s="297"/>
      <c r="D1691" s="292"/>
      <c r="E1691" s="202"/>
      <c r="F1691" s="202"/>
      <c r="G1691" s="202"/>
      <c r="H1691" s="202"/>
      <c r="I1691" s="202"/>
      <c r="J1691" s="202"/>
      <c r="K1691" s="146"/>
      <c r="L1691" s="146"/>
      <c r="M1691" s="146"/>
      <c r="N1691" s="146"/>
      <c r="O1691" s="146"/>
      <c r="P1691" s="292"/>
      <c r="Q1691" s="202"/>
      <c r="R1691" s="290">
        <f>IF($P$5=1,DataSheet!E1690,"")</f>
        <v>0</v>
      </c>
    </row>
    <row r="1692" spans="2:18">
      <c r="B1692" s="202"/>
      <c r="C1692" s="297"/>
      <c r="D1692" s="292"/>
      <c r="E1692" s="202"/>
      <c r="F1692" s="202"/>
      <c r="G1692" s="202"/>
      <c r="H1692" s="202"/>
      <c r="I1692" s="202"/>
      <c r="J1692" s="202"/>
      <c r="K1692" s="146"/>
      <c r="L1692" s="146"/>
      <c r="M1692" s="146"/>
      <c r="N1692" s="146"/>
      <c r="O1692" s="146"/>
      <c r="P1692" s="292"/>
      <c r="Q1692" s="202"/>
      <c r="R1692" s="290">
        <f>IF($P$5=1,DataSheet!E1691,"")</f>
        <v>0</v>
      </c>
    </row>
    <row r="1693" spans="2:18">
      <c r="B1693" s="202"/>
      <c r="C1693" s="297"/>
      <c r="D1693" s="292"/>
      <c r="E1693" s="202"/>
      <c r="F1693" s="202"/>
      <c r="G1693" s="202"/>
      <c r="H1693" s="202"/>
      <c r="I1693" s="202"/>
      <c r="J1693" s="202"/>
      <c r="K1693" s="146"/>
      <c r="L1693" s="146"/>
      <c r="M1693" s="146"/>
      <c r="N1693" s="146"/>
      <c r="O1693" s="146"/>
      <c r="P1693" s="292"/>
      <c r="Q1693" s="202"/>
      <c r="R1693" s="290">
        <f>IF($P$5=1,DataSheet!E1692,"")</f>
        <v>0</v>
      </c>
    </row>
    <row r="1694" spans="2:18">
      <c r="B1694" s="202"/>
      <c r="C1694" s="297"/>
      <c r="D1694" s="292"/>
      <c r="E1694" s="202"/>
      <c r="F1694" s="202"/>
      <c r="G1694" s="202"/>
      <c r="H1694" s="202"/>
      <c r="I1694" s="202"/>
      <c r="J1694" s="202"/>
      <c r="K1694" s="146"/>
      <c r="L1694" s="146"/>
      <c r="M1694" s="146"/>
      <c r="N1694" s="146"/>
      <c r="O1694" s="146"/>
      <c r="P1694" s="292"/>
      <c r="Q1694" s="202"/>
      <c r="R1694" s="290">
        <f>IF($P$5=1,DataSheet!E1693,"")</f>
        <v>0</v>
      </c>
    </row>
    <row r="1695" spans="2:18">
      <c r="B1695" s="202"/>
      <c r="C1695" s="297"/>
      <c r="D1695" s="292"/>
      <c r="E1695" s="202"/>
      <c r="F1695" s="202"/>
      <c r="G1695" s="202"/>
      <c r="H1695" s="202"/>
      <c r="I1695" s="202"/>
      <c r="J1695" s="202"/>
      <c r="K1695" s="146"/>
      <c r="L1695" s="146"/>
      <c r="M1695" s="146"/>
      <c r="N1695" s="146"/>
      <c r="O1695" s="146"/>
      <c r="P1695" s="292"/>
      <c r="Q1695" s="202"/>
      <c r="R1695" s="290">
        <f>IF($P$5=1,DataSheet!E1694,"")</f>
        <v>0</v>
      </c>
    </row>
    <row r="1696" spans="2:18">
      <c r="B1696" s="202"/>
      <c r="C1696" s="297"/>
      <c r="D1696" s="292"/>
      <c r="E1696" s="202"/>
      <c r="F1696" s="202"/>
      <c r="G1696" s="202"/>
      <c r="H1696" s="202"/>
      <c r="I1696" s="202"/>
      <c r="J1696" s="202"/>
      <c r="K1696" s="146"/>
      <c r="L1696" s="146"/>
      <c r="M1696" s="146"/>
      <c r="N1696" s="146"/>
      <c r="O1696" s="146"/>
      <c r="P1696" s="292"/>
      <c r="Q1696" s="202"/>
      <c r="R1696" s="290">
        <f>IF($P$5=1,DataSheet!E1695,"")</f>
        <v>0</v>
      </c>
    </row>
    <row r="1697" spans="2:18">
      <c r="B1697" s="202"/>
      <c r="C1697" s="297"/>
      <c r="D1697" s="292"/>
      <c r="E1697" s="202"/>
      <c r="F1697" s="202"/>
      <c r="G1697" s="202"/>
      <c r="H1697" s="202"/>
      <c r="I1697" s="202"/>
      <c r="J1697" s="202"/>
      <c r="K1697" s="146"/>
      <c r="L1697" s="146"/>
      <c r="M1697" s="146"/>
      <c r="N1697" s="146"/>
      <c r="O1697" s="146"/>
      <c r="P1697" s="292"/>
      <c r="Q1697" s="202"/>
      <c r="R1697" s="290">
        <f>IF($P$5=1,DataSheet!E1696,"")</f>
        <v>0</v>
      </c>
    </row>
    <row r="1698" spans="2:18">
      <c r="B1698" s="202"/>
      <c r="C1698" s="297"/>
      <c r="D1698" s="292"/>
      <c r="E1698" s="202"/>
      <c r="F1698" s="202"/>
      <c r="G1698" s="202"/>
      <c r="H1698" s="202"/>
      <c r="I1698" s="202"/>
      <c r="J1698" s="202"/>
      <c r="K1698" s="146"/>
      <c r="L1698" s="146"/>
      <c r="M1698" s="146"/>
      <c r="N1698" s="146"/>
      <c r="O1698" s="146"/>
      <c r="P1698" s="292"/>
      <c r="Q1698" s="202"/>
      <c r="R1698" s="290">
        <f>IF($P$5=1,DataSheet!E1697,"")</f>
        <v>0</v>
      </c>
    </row>
    <row r="1699" spans="2:18">
      <c r="B1699" s="202"/>
      <c r="C1699" s="297"/>
      <c r="D1699" s="292"/>
      <c r="E1699" s="202"/>
      <c r="F1699" s="202"/>
      <c r="G1699" s="202"/>
      <c r="H1699" s="202"/>
      <c r="I1699" s="202"/>
      <c r="J1699" s="202"/>
      <c r="K1699" s="146"/>
      <c r="L1699" s="146"/>
      <c r="M1699" s="146"/>
      <c r="N1699" s="146"/>
      <c r="O1699" s="146"/>
      <c r="P1699" s="292"/>
      <c r="Q1699" s="202"/>
      <c r="R1699" s="290">
        <f>IF($P$5=1,DataSheet!E1698,"")</f>
        <v>0</v>
      </c>
    </row>
    <row r="1700" spans="2:18">
      <c r="B1700" s="202"/>
      <c r="C1700" s="297"/>
      <c r="D1700" s="292"/>
      <c r="E1700" s="202"/>
      <c r="F1700" s="202"/>
      <c r="G1700" s="202"/>
      <c r="H1700" s="202"/>
      <c r="I1700" s="202"/>
      <c r="J1700" s="202"/>
      <c r="K1700" s="146"/>
      <c r="L1700" s="146"/>
      <c r="M1700" s="146"/>
      <c r="N1700" s="146"/>
      <c r="O1700" s="146"/>
      <c r="P1700" s="292"/>
      <c r="Q1700" s="202"/>
      <c r="R1700" s="290">
        <f>IF($P$5=1,DataSheet!E1699,"")</f>
        <v>0</v>
      </c>
    </row>
    <row r="1701" spans="2:18">
      <c r="B1701" s="202"/>
      <c r="C1701" s="297"/>
      <c r="D1701" s="292"/>
      <c r="E1701" s="202"/>
      <c r="F1701" s="202"/>
      <c r="G1701" s="202"/>
      <c r="H1701" s="202"/>
      <c r="I1701" s="202"/>
      <c r="J1701" s="202"/>
      <c r="K1701" s="146"/>
      <c r="L1701" s="146"/>
      <c r="M1701" s="146"/>
      <c r="N1701" s="146"/>
      <c r="O1701" s="146"/>
      <c r="P1701" s="292"/>
      <c r="Q1701" s="202"/>
      <c r="R1701" s="290">
        <f>IF($P$5=1,DataSheet!E1700,"")</f>
        <v>0</v>
      </c>
    </row>
    <row r="1702" spans="2:18">
      <c r="B1702" s="202"/>
      <c r="C1702" s="297"/>
      <c r="D1702" s="292"/>
      <c r="E1702" s="202"/>
      <c r="F1702" s="202"/>
      <c r="G1702" s="202"/>
      <c r="H1702" s="202"/>
      <c r="I1702" s="202"/>
      <c r="J1702" s="202"/>
      <c r="K1702" s="146"/>
      <c r="L1702" s="146"/>
      <c r="M1702" s="146"/>
      <c r="N1702" s="146"/>
      <c r="O1702" s="146"/>
      <c r="P1702" s="292"/>
      <c r="Q1702" s="202"/>
      <c r="R1702" s="290">
        <f>IF($P$5=1,DataSheet!E1701,"")</f>
        <v>0</v>
      </c>
    </row>
    <row r="1703" spans="2:18">
      <c r="B1703" s="202"/>
      <c r="C1703" s="297"/>
      <c r="D1703" s="292"/>
      <c r="E1703" s="202"/>
      <c r="F1703" s="202"/>
      <c r="G1703" s="202"/>
      <c r="H1703" s="202"/>
      <c r="I1703" s="202"/>
      <c r="J1703" s="202"/>
      <c r="K1703" s="146"/>
      <c r="L1703" s="146"/>
      <c r="M1703" s="146"/>
      <c r="N1703" s="146"/>
      <c r="O1703" s="146"/>
      <c r="P1703" s="292"/>
      <c r="Q1703" s="202"/>
      <c r="R1703" s="290">
        <f>IF($P$5=1,DataSheet!E1702,"")</f>
        <v>0</v>
      </c>
    </row>
    <row r="1704" spans="2:18">
      <c r="B1704" s="202"/>
      <c r="C1704" s="297"/>
      <c r="D1704" s="292"/>
      <c r="E1704" s="202"/>
      <c r="F1704" s="202"/>
      <c r="G1704" s="202"/>
      <c r="H1704" s="202"/>
      <c r="I1704" s="202"/>
      <c r="J1704" s="202"/>
      <c r="K1704" s="146"/>
      <c r="L1704" s="146"/>
      <c r="M1704" s="146"/>
      <c r="N1704" s="146"/>
      <c r="O1704" s="146"/>
      <c r="P1704" s="292"/>
      <c r="Q1704" s="202"/>
      <c r="R1704" s="290">
        <f>IF($P$5=1,DataSheet!E1703,"")</f>
        <v>0</v>
      </c>
    </row>
    <row r="1705" spans="2:18">
      <c r="B1705" s="202"/>
      <c r="C1705" s="297"/>
      <c r="D1705" s="292"/>
      <c r="E1705" s="202"/>
      <c r="F1705" s="202"/>
      <c r="G1705" s="202"/>
      <c r="H1705" s="202"/>
      <c r="I1705" s="202"/>
      <c r="J1705" s="202"/>
      <c r="K1705" s="146"/>
      <c r="L1705" s="146"/>
      <c r="M1705" s="146"/>
      <c r="N1705" s="146"/>
      <c r="O1705" s="146"/>
      <c r="P1705" s="292"/>
      <c r="Q1705" s="202"/>
      <c r="R1705" s="290">
        <f>IF($P$5=1,DataSheet!E1704,"")</f>
        <v>0</v>
      </c>
    </row>
    <row r="1706" spans="2:18">
      <c r="B1706" s="202"/>
      <c r="C1706" s="297"/>
      <c r="D1706" s="292"/>
      <c r="E1706" s="202"/>
      <c r="F1706" s="202"/>
      <c r="G1706" s="202"/>
      <c r="H1706" s="202"/>
      <c r="I1706" s="202"/>
      <c r="J1706" s="202"/>
      <c r="K1706" s="146"/>
      <c r="L1706" s="146"/>
      <c r="M1706" s="146"/>
      <c r="N1706" s="146"/>
      <c r="O1706" s="146"/>
      <c r="P1706" s="292"/>
      <c r="Q1706" s="202"/>
      <c r="R1706" s="290">
        <f>IF($P$5=1,DataSheet!E1705,"")</f>
        <v>0</v>
      </c>
    </row>
    <row r="1707" spans="2:18">
      <c r="B1707" s="202"/>
      <c r="C1707" s="297"/>
      <c r="D1707" s="292"/>
      <c r="E1707" s="202"/>
      <c r="F1707" s="202"/>
      <c r="G1707" s="202"/>
      <c r="H1707" s="202"/>
      <c r="I1707" s="202"/>
      <c r="J1707" s="202"/>
      <c r="K1707" s="146"/>
      <c r="L1707" s="146"/>
      <c r="M1707" s="146"/>
      <c r="N1707" s="146"/>
      <c r="O1707" s="146"/>
      <c r="P1707" s="292"/>
      <c r="Q1707" s="202"/>
      <c r="R1707" s="290">
        <f>IF($P$5=1,DataSheet!E1706,"")</f>
        <v>0</v>
      </c>
    </row>
    <row r="1708" spans="2:18">
      <c r="B1708" s="202"/>
      <c r="C1708" s="297"/>
      <c r="D1708" s="292"/>
      <c r="E1708" s="202"/>
      <c r="F1708" s="202"/>
      <c r="G1708" s="202"/>
      <c r="H1708" s="202"/>
      <c r="I1708" s="202"/>
      <c r="J1708" s="202"/>
      <c r="K1708" s="146"/>
      <c r="L1708" s="146"/>
      <c r="M1708" s="146"/>
      <c r="N1708" s="146"/>
      <c r="O1708" s="146"/>
      <c r="P1708" s="292"/>
      <c r="Q1708" s="202"/>
      <c r="R1708" s="290">
        <f>IF($P$5=1,DataSheet!E1707,"")</f>
        <v>0</v>
      </c>
    </row>
    <row r="1709" spans="2:18">
      <c r="B1709" s="202"/>
      <c r="C1709" s="297"/>
      <c r="D1709" s="292"/>
      <c r="E1709" s="202"/>
      <c r="F1709" s="202"/>
      <c r="G1709" s="202"/>
      <c r="H1709" s="202"/>
      <c r="I1709" s="202"/>
      <c r="J1709" s="202"/>
      <c r="K1709" s="146"/>
      <c r="L1709" s="146"/>
      <c r="M1709" s="146"/>
      <c r="N1709" s="146"/>
      <c r="O1709" s="146"/>
      <c r="P1709" s="292"/>
      <c r="Q1709" s="202"/>
      <c r="R1709" s="290">
        <f>IF($P$5=1,DataSheet!E1708,"")</f>
        <v>0</v>
      </c>
    </row>
    <row r="1710" spans="2:18">
      <c r="B1710" s="202"/>
      <c r="C1710" s="297"/>
      <c r="D1710" s="292"/>
      <c r="E1710" s="202"/>
      <c r="F1710" s="202"/>
      <c r="G1710" s="202"/>
      <c r="H1710" s="202"/>
      <c r="I1710" s="202"/>
      <c r="J1710" s="202"/>
      <c r="K1710" s="146"/>
      <c r="L1710" s="146"/>
      <c r="M1710" s="146"/>
      <c r="N1710" s="146"/>
      <c r="O1710" s="146"/>
      <c r="P1710" s="292"/>
      <c r="Q1710" s="202"/>
      <c r="R1710" s="290">
        <f>IF($P$5=1,DataSheet!E1709,"")</f>
        <v>0</v>
      </c>
    </row>
    <row r="1711" spans="2:18">
      <c r="B1711" s="202"/>
      <c r="C1711" s="297"/>
      <c r="D1711" s="292"/>
      <c r="E1711" s="202"/>
      <c r="F1711" s="202"/>
      <c r="G1711" s="202"/>
      <c r="H1711" s="202"/>
      <c r="I1711" s="202"/>
      <c r="J1711" s="202"/>
      <c r="K1711" s="146"/>
      <c r="L1711" s="146"/>
      <c r="M1711" s="146"/>
      <c r="N1711" s="146"/>
      <c r="O1711" s="146"/>
      <c r="P1711" s="292"/>
      <c r="Q1711" s="202"/>
      <c r="R1711" s="290">
        <f>IF($P$5=1,DataSheet!E1710,"")</f>
        <v>0</v>
      </c>
    </row>
    <row r="1712" spans="2:18">
      <c r="B1712" s="202"/>
      <c r="C1712" s="297"/>
      <c r="D1712" s="292"/>
      <c r="E1712" s="202"/>
      <c r="F1712" s="202"/>
      <c r="G1712" s="202"/>
      <c r="H1712" s="202"/>
      <c r="I1712" s="202"/>
      <c r="J1712" s="202"/>
      <c r="K1712" s="146"/>
      <c r="L1712" s="146"/>
      <c r="M1712" s="146"/>
      <c r="N1712" s="146"/>
      <c r="O1712" s="146"/>
      <c r="P1712" s="292"/>
      <c r="Q1712" s="202"/>
      <c r="R1712" s="290">
        <f>IF($P$5=1,DataSheet!E1711,"")</f>
        <v>0</v>
      </c>
    </row>
    <row r="1713" spans="2:18">
      <c r="B1713" s="202"/>
      <c r="C1713" s="297"/>
      <c r="D1713" s="292"/>
      <c r="E1713" s="202"/>
      <c r="F1713" s="202"/>
      <c r="G1713" s="202"/>
      <c r="H1713" s="202"/>
      <c r="I1713" s="202"/>
      <c r="J1713" s="202"/>
      <c r="K1713" s="146"/>
      <c r="L1713" s="146"/>
      <c r="M1713" s="146"/>
      <c r="N1713" s="146"/>
      <c r="O1713" s="146"/>
      <c r="P1713" s="292"/>
      <c r="Q1713" s="202"/>
      <c r="R1713" s="290">
        <f>IF($P$5=1,DataSheet!E1712,"")</f>
        <v>0</v>
      </c>
    </row>
    <row r="1714" spans="2:18">
      <c r="B1714" s="202"/>
      <c r="C1714" s="297"/>
      <c r="D1714" s="292"/>
      <c r="E1714" s="202"/>
      <c r="F1714" s="202"/>
      <c r="G1714" s="202"/>
      <c r="H1714" s="202"/>
      <c r="I1714" s="202"/>
      <c r="J1714" s="202"/>
      <c r="K1714" s="146"/>
      <c r="L1714" s="146"/>
      <c r="M1714" s="146"/>
      <c r="N1714" s="146"/>
      <c r="O1714" s="146"/>
      <c r="P1714" s="292"/>
      <c r="Q1714" s="202"/>
      <c r="R1714" s="290">
        <f>IF($P$5=1,DataSheet!E1713,"")</f>
        <v>0</v>
      </c>
    </row>
    <row r="1715" spans="2:18">
      <c r="B1715" s="202"/>
      <c r="C1715" s="297"/>
      <c r="D1715" s="292"/>
      <c r="E1715" s="202"/>
      <c r="F1715" s="202"/>
      <c r="G1715" s="202"/>
      <c r="H1715" s="202"/>
      <c r="I1715" s="202"/>
      <c r="J1715" s="202"/>
      <c r="K1715" s="146"/>
      <c r="L1715" s="146"/>
      <c r="M1715" s="146"/>
      <c r="N1715" s="146"/>
      <c r="O1715" s="146"/>
      <c r="P1715" s="292"/>
      <c r="Q1715" s="202"/>
      <c r="R1715" s="290">
        <f>IF($P$5=1,DataSheet!E1714,"")</f>
        <v>0</v>
      </c>
    </row>
    <row r="1716" spans="2:18">
      <c r="B1716" s="202"/>
      <c r="C1716" s="297"/>
      <c r="D1716" s="292"/>
      <c r="E1716" s="202"/>
      <c r="F1716" s="202"/>
      <c r="G1716" s="202"/>
      <c r="H1716" s="202"/>
      <c r="I1716" s="202"/>
      <c r="J1716" s="202"/>
      <c r="K1716" s="146"/>
      <c r="L1716" s="146"/>
      <c r="M1716" s="146"/>
      <c r="N1716" s="146"/>
      <c r="O1716" s="146"/>
      <c r="P1716" s="292"/>
      <c r="Q1716" s="202"/>
      <c r="R1716" s="290">
        <f>IF($P$5=1,DataSheet!E1715,"")</f>
        <v>0</v>
      </c>
    </row>
    <row r="1717" spans="2:18">
      <c r="B1717" s="202"/>
      <c r="C1717" s="297"/>
      <c r="D1717" s="292"/>
      <c r="E1717" s="202"/>
      <c r="F1717" s="202"/>
      <c r="G1717" s="202"/>
      <c r="H1717" s="202"/>
      <c r="I1717" s="202"/>
      <c r="J1717" s="202"/>
      <c r="K1717" s="146"/>
      <c r="L1717" s="146"/>
      <c r="M1717" s="146"/>
      <c r="N1717" s="146"/>
      <c r="O1717" s="146"/>
      <c r="P1717" s="292"/>
      <c r="Q1717" s="202"/>
      <c r="R1717" s="290">
        <f>IF($P$5=1,DataSheet!E1716,"")</f>
        <v>0</v>
      </c>
    </row>
    <row r="1718" spans="2:18">
      <c r="B1718" s="202"/>
      <c r="C1718" s="297"/>
      <c r="D1718" s="292"/>
      <c r="E1718" s="202"/>
      <c r="F1718" s="202"/>
      <c r="G1718" s="202"/>
      <c r="H1718" s="202"/>
      <c r="I1718" s="202"/>
      <c r="J1718" s="202"/>
      <c r="K1718" s="146"/>
      <c r="L1718" s="146"/>
      <c r="M1718" s="146"/>
      <c r="N1718" s="146"/>
      <c r="O1718" s="146"/>
      <c r="P1718" s="292"/>
      <c r="Q1718" s="202"/>
      <c r="R1718" s="290">
        <f>IF($P$5=1,DataSheet!E1717,"")</f>
        <v>0</v>
      </c>
    </row>
    <row r="1719" spans="2:18">
      <c r="B1719" s="202"/>
      <c r="C1719" s="297"/>
      <c r="D1719" s="292"/>
      <c r="E1719" s="202"/>
      <c r="F1719" s="202"/>
      <c r="G1719" s="202"/>
      <c r="H1719" s="202"/>
      <c r="I1719" s="202"/>
      <c r="J1719" s="202"/>
      <c r="K1719" s="146"/>
      <c r="L1719" s="146"/>
      <c r="M1719" s="146"/>
      <c r="N1719" s="146"/>
      <c r="O1719" s="146"/>
      <c r="P1719" s="292"/>
      <c r="Q1719" s="202"/>
      <c r="R1719" s="290">
        <f>IF($P$5=1,DataSheet!E1718,"")</f>
        <v>0</v>
      </c>
    </row>
    <row r="1720" spans="2:18">
      <c r="B1720" s="202"/>
      <c r="C1720" s="297"/>
      <c r="D1720" s="292"/>
      <c r="E1720" s="202"/>
      <c r="F1720" s="202"/>
      <c r="G1720" s="202"/>
      <c r="H1720" s="202"/>
      <c r="I1720" s="202"/>
      <c r="J1720" s="202"/>
      <c r="K1720" s="146"/>
      <c r="L1720" s="146"/>
      <c r="M1720" s="146"/>
      <c r="N1720" s="146"/>
      <c r="O1720" s="146"/>
      <c r="P1720" s="292"/>
      <c r="Q1720" s="202"/>
      <c r="R1720" s="290">
        <f>IF($P$5=1,DataSheet!E1719,"")</f>
        <v>0</v>
      </c>
    </row>
    <row r="1721" spans="2:18">
      <c r="B1721" s="202"/>
      <c r="C1721" s="297"/>
      <c r="D1721" s="292"/>
      <c r="E1721" s="202"/>
      <c r="F1721" s="202"/>
      <c r="G1721" s="202"/>
      <c r="H1721" s="202"/>
      <c r="I1721" s="202"/>
      <c r="J1721" s="202"/>
      <c r="K1721" s="146"/>
      <c r="L1721" s="146"/>
      <c r="M1721" s="146"/>
      <c r="N1721" s="146"/>
      <c r="O1721" s="146"/>
      <c r="P1721" s="292"/>
      <c r="Q1721" s="202"/>
      <c r="R1721" s="290">
        <f>IF($P$5=1,DataSheet!E1720,"")</f>
        <v>0</v>
      </c>
    </row>
    <row r="1722" spans="2:18">
      <c r="B1722" s="202"/>
      <c r="C1722" s="297"/>
      <c r="D1722" s="292"/>
      <c r="E1722" s="202"/>
      <c r="F1722" s="202"/>
      <c r="G1722" s="202"/>
      <c r="H1722" s="202"/>
      <c r="I1722" s="202"/>
      <c r="J1722" s="202"/>
      <c r="K1722" s="146"/>
      <c r="L1722" s="146"/>
      <c r="M1722" s="146"/>
      <c r="N1722" s="146"/>
      <c r="O1722" s="146"/>
      <c r="P1722" s="292"/>
      <c r="Q1722" s="202"/>
      <c r="R1722" s="290">
        <f>IF($P$5=1,DataSheet!E1721,"")</f>
        <v>0</v>
      </c>
    </row>
    <row r="1723" spans="2:18">
      <c r="B1723" s="202"/>
      <c r="C1723" s="297"/>
      <c r="D1723" s="292"/>
      <c r="E1723" s="202"/>
      <c r="F1723" s="202"/>
      <c r="G1723" s="202"/>
      <c r="H1723" s="202"/>
      <c r="I1723" s="202"/>
      <c r="J1723" s="202"/>
      <c r="K1723" s="146"/>
      <c r="L1723" s="146"/>
      <c r="M1723" s="146"/>
      <c r="N1723" s="146"/>
      <c r="O1723" s="146"/>
      <c r="P1723" s="292"/>
      <c r="Q1723" s="202"/>
      <c r="R1723" s="290">
        <f>IF($P$5=1,DataSheet!E1722,"")</f>
        <v>0</v>
      </c>
    </row>
    <row r="1724" spans="2:18">
      <c r="B1724" s="202"/>
      <c r="C1724" s="297"/>
      <c r="D1724" s="292"/>
      <c r="E1724" s="202"/>
      <c r="F1724" s="202"/>
      <c r="G1724" s="202"/>
      <c r="H1724" s="202"/>
      <c r="I1724" s="202"/>
      <c r="J1724" s="202"/>
      <c r="K1724" s="146"/>
      <c r="L1724" s="146"/>
      <c r="M1724" s="146"/>
      <c r="N1724" s="146"/>
      <c r="O1724" s="146"/>
      <c r="P1724" s="292"/>
      <c r="Q1724" s="202"/>
      <c r="R1724" s="290">
        <f>IF($P$5=1,DataSheet!E1723,"")</f>
        <v>0</v>
      </c>
    </row>
    <row r="1725" spans="2:18">
      <c r="B1725" s="202"/>
      <c r="C1725" s="297"/>
      <c r="D1725" s="292"/>
      <c r="E1725" s="202"/>
      <c r="F1725" s="202"/>
      <c r="G1725" s="202"/>
      <c r="H1725" s="202"/>
      <c r="I1725" s="202"/>
      <c r="J1725" s="202"/>
      <c r="K1725" s="146"/>
      <c r="L1725" s="146"/>
      <c r="M1725" s="146"/>
      <c r="N1725" s="146"/>
      <c r="O1725" s="146"/>
      <c r="P1725" s="292"/>
      <c r="Q1725" s="202"/>
      <c r="R1725" s="290">
        <f>IF($P$5=1,DataSheet!E1724,"")</f>
        <v>0</v>
      </c>
    </row>
    <row r="1726" spans="2:18">
      <c r="B1726" s="202"/>
      <c r="C1726" s="297"/>
      <c r="D1726" s="292"/>
      <c r="E1726" s="202"/>
      <c r="F1726" s="202"/>
      <c r="G1726" s="202"/>
      <c r="H1726" s="202"/>
      <c r="I1726" s="202"/>
      <c r="J1726" s="202"/>
      <c r="K1726" s="146"/>
      <c r="L1726" s="146"/>
      <c r="M1726" s="146"/>
      <c r="N1726" s="146"/>
      <c r="O1726" s="146"/>
      <c r="P1726" s="292"/>
      <c r="Q1726" s="202"/>
      <c r="R1726" s="290">
        <f>IF($P$5=1,DataSheet!E1725,"")</f>
        <v>0</v>
      </c>
    </row>
    <row r="1727" spans="2:18">
      <c r="B1727" s="202"/>
      <c r="C1727" s="297"/>
      <c r="D1727" s="292"/>
      <c r="E1727" s="202"/>
      <c r="F1727" s="202"/>
      <c r="G1727" s="202"/>
      <c r="H1727" s="202"/>
      <c r="I1727" s="202"/>
      <c r="J1727" s="202"/>
      <c r="K1727" s="146"/>
      <c r="L1727" s="146"/>
      <c r="M1727" s="146"/>
      <c r="N1727" s="146"/>
      <c r="O1727" s="146"/>
      <c r="P1727" s="292"/>
      <c r="Q1727" s="202"/>
      <c r="R1727" s="290">
        <f>IF($P$5=1,DataSheet!E1726,"")</f>
        <v>0</v>
      </c>
    </row>
    <row r="1728" spans="2:18">
      <c r="B1728" s="202"/>
      <c r="C1728" s="297"/>
      <c r="D1728" s="292"/>
      <c r="E1728" s="202"/>
      <c r="F1728" s="202"/>
      <c r="G1728" s="202"/>
      <c r="H1728" s="202"/>
      <c r="I1728" s="202"/>
      <c r="J1728" s="202"/>
      <c r="K1728" s="146"/>
      <c r="L1728" s="146"/>
      <c r="M1728" s="146"/>
      <c r="N1728" s="146"/>
      <c r="O1728" s="146"/>
      <c r="P1728" s="292"/>
      <c r="Q1728" s="202"/>
      <c r="R1728" s="290">
        <f>IF($P$5=1,DataSheet!E1727,"")</f>
        <v>0</v>
      </c>
    </row>
    <row r="1729" spans="2:18">
      <c r="B1729" s="202"/>
      <c r="C1729" s="297"/>
      <c r="D1729" s="292"/>
      <c r="E1729" s="202"/>
      <c r="F1729" s="202"/>
      <c r="G1729" s="202"/>
      <c r="H1729" s="202"/>
      <c r="I1729" s="202"/>
      <c r="J1729" s="202"/>
      <c r="K1729" s="146"/>
      <c r="L1729" s="146"/>
      <c r="M1729" s="146"/>
      <c r="N1729" s="146"/>
      <c r="O1729" s="146"/>
      <c r="P1729" s="292"/>
      <c r="Q1729" s="202"/>
      <c r="R1729" s="290">
        <f>IF($P$5=1,DataSheet!E1728,"")</f>
        <v>0</v>
      </c>
    </row>
    <row r="1730" spans="2:18">
      <c r="B1730" s="202"/>
      <c r="C1730" s="297"/>
      <c r="D1730" s="292"/>
      <c r="E1730" s="202"/>
      <c r="F1730" s="202"/>
      <c r="G1730" s="202"/>
      <c r="H1730" s="202"/>
      <c r="I1730" s="202"/>
      <c r="J1730" s="202"/>
      <c r="K1730" s="146"/>
      <c r="L1730" s="146"/>
      <c r="M1730" s="146"/>
      <c r="N1730" s="146"/>
      <c r="O1730" s="146"/>
      <c r="P1730" s="292"/>
      <c r="Q1730" s="202"/>
      <c r="R1730" s="290">
        <f>IF($P$5=1,DataSheet!E1729,"")</f>
        <v>0</v>
      </c>
    </row>
    <row r="1731" spans="2:18">
      <c r="B1731" s="202"/>
      <c r="C1731" s="297"/>
      <c r="D1731" s="292"/>
      <c r="E1731" s="202"/>
      <c r="F1731" s="202"/>
      <c r="G1731" s="202"/>
      <c r="H1731" s="202"/>
      <c r="I1731" s="202"/>
      <c r="J1731" s="202"/>
      <c r="K1731" s="146"/>
      <c r="L1731" s="146"/>
      <c r="M1731" s="146"/>
      <c r="N1731" s="146"/>
      <c r="O1731" s="146"/>
      <c r="P1731" s="292"/>
      <c r="Q1731" s="202"/>
      <c r="R1731" s="290">
        <f>IF($P$5=1,DataSheet!E1730,"")</f>
        <v>0</v>
      </c>
    </row>
    <row r="1732" spans="2:18">
      <c r="B1732" s="202"/>
      <c r="C1732" s="297"/>
      <c r="D1732" s="292"/>
      <c r="E1732" s="202"/>
      <c r="F1732" s="202"/>
      <c r="G1732" s="202"/>
      <c r="H1732" s="202"/>
      <c r="I1732" s="202"/>
      <c r="J1732" s="202"/>
      <c r="K1732" s="146"/>
      <c r="L1732" s="146"/>
      <c r="M1732" s="146"/>
      <c r="N1732" s="146"/>
      <c r="O1732" s="146"/>
      <c r="P1732" s="292"/>
      <c r="Q1732" s="202"/>
      <c r="R1732" s="290">
        <f>IF($P$5=1,DataSheet!E1731,"")</f>
        <v>0</v>
      </c>
    </row>
    <row r="1733" spans="2:18">
      <c r="B1733" s="202"/>
      <c r="C1733" s="297"/>
      <c r="D1733" s="292"/>
      <c r="E1733" s="202"/>
      <c r="F1733" s="202"/>
      <c r="G1733" s="202"/>
      <c r="H1733" s="202"/>
      <c r="I1733" s="202"/>
      <c r="J1733" s="202"/>
      <c r="K1733" s="146"/>
      <c r="L1733" s="146"/>
      <c r="M1733" s="146"/>
      <c r="N1733" s="146"/>
      <c r="O1733" s="146"/>
      <c r="P1733" s="292"/>
      <c r="Q1733" s="202"/>
      <c r="R1733" s="290">
        <f>IF($P$5=1,DataSheet!E1732,"")</f>
        <v>0</v>
      </c>
    </row>
    <row r="1734" spans="2:18">
      <c r="B1734" s="202"/>
      <c r="C1734" s="297"/>
      <c r="D1734" s="292"/>
      <c r="E1734" s="202"/>
      <c r="F1734" s="202"/>
      <c r="G1734" s="202"/>
      <c r="H1734" s="202"/>
      <c r="I1734" s="202"/>
      <c r="J1734" s="202"/>
      <c r="K1734" s="146"/>
      <c r="L1734" s="146"/>
      <c r="M1734" s="146"/>
      <c r="N1734" s="146"/>
      <c r="O1734" s="146"/>
      <c r="P1734" s="292"/>
      <c r="Q1734" s="202"/>
      <c r="R1734" s="290">
        <f>IF($P$5=1,DataSheet!E1733,"")</f>
        <v>0</v>
      </c>
    </row>
    <row r="1735" spans="2:18">
      <c r="B1735" s="202"/>
      <c r="C1735" s="297"/>
      <c r="D1735" s="292"/>
      <c r="E1735" s="202"/>
      <c r="F1735" s="202"/>
      <c r="G1735" s="202"/>
      <c r="H1735" s="202"/>
      <c r="I1735" s="202"/>
      <c r="J1735" s="202"/>
      <c r="K1735" s="146"/>
      <c r="L1735" s="146"/>
      <c r="M1735" s="146"/>
      <c r="N1735" s="146"/>
      <c r="O1735" s="146"/>
      <c r="P1735" s="292"/>
      <c r="Q1735" s="202"/>
      <c r="R1735" s="290">
        <f>IF($P$5=1,DataSheet!E1734,"")</f>
        <v>0</v>
      </c>
    </row>
    <row r="1736" spans="2:18">
      <c r="B1736" s="202"/>
      <c r="C1736" s="297"/>
      <c r="D1736" s="292"/>
      <c r="E1736" s="202"/>
      <c r="F1736" s="202"/>
      <c r="G1736" s="202"/>
      <c r="H1736" s="202"/>
      <c r="I1736" s="202"/>
      <c r="J1736" s="202"/>
      <c r="K1736" s="146"/>
      <c r="L1736" s="146"/>
      <c r="M1736" s="146"/>
      <c r="N1736" s="146"/>
      <c r="O1736" s="146"/>
      <c r="P1736" s="292"/>
      <c r="Q1736" s="202"/>
      <c r="R1736" s="290">
        <f>IF($P$5=1,DataSheet!E1735,"")</f>
        <v>0</v>
      </c>
    </row>
    <row r="1737" spans="2:18">
      <c r="B1737" s="202"/>
      <c r="C1737" s="297"/>
      <c r="D1737" s="292"/>
      <c r="E1737" s="202"/>
      <c r="F1737" s="202"/>
      <c r="G1737" s="202"/>
      <c r="H1737" s="202"/>
      <c r="I1737" s="202"/>
      <c r="J1737" s="202"/>
      <c r="K1737" s="146"/>
      <c r="L1737" s="146"/>
      <c r="M1737" s="146"/>
      <c r="N1737" s="146"/>
      <c r="O1737" s="146"/>
      <c r="P1737" s="292"/>
      <c r="Q1737" s="202"/>
      <c r="R1737" s="290">
        <f>IF($P$5=1,DataSheet!E1736,"")</f>
        <v>0</v>
      </c>
    </row>
    <row r="1738" spans="2:18">
      <c r="B1738" s="202"/>
      <c r="C1738" s="297"/>
      <c r="D1738" s="292"/>
      <c r="E1738" s="202"/>
      <c r="F1738" s="202"/>
      <c r="G1738" s="202"/>
      <c r="H1738" s="202"/>
      <c r="I1738" s="202"/>
      <c r="J1738" s="202"/>
      <c r="K1738" s="146"/>
      <c r="L1738" s="146"/>
      <c r="M1738" s="146"/>
      <c r="N1738" s="146"/>
      <c r="O1738" s="146"/>
      <c r="P1738" s="292"/>
      <c r="Q1738" s="202"/>
      <c r="R1738" s="290">
        <f>IF($P$5=1,DataSheet!E1737,"")</f>
        <v>0</v>
      </c>
    </row>
    <row r="1739" spans="2:18">
      <c r="B1739" s="202"/>
      <c r="C1739" s="297"/>
      <c r="D1739" s="292"/>
      <c r="E1739" s="202"/>
      <c r="F1739" s="202"/>
      <c r="G1739" s="202"/>
      <c r="H1739" s="202"/>
      <c r="I1739" s="202"/>
      <c r="J1739" s="202"/>
      <c r="K1739" s="146"/>
      <c r="L1739" s="146"/>
      <c r="M1739" s="146"/>
      <c r="N1739" s="146"/>
      <c r="O1739" s="146"/>
      <c r="P1739" s="292"/>
      <c r="Q1739" s="202"/>
      <c r="R1739" s="290">
        <f>IF($P$5=1,DataSheet!E1738,"")</f>
        <v>0</v>
      </c>
    </row>
    <row r="1740" spans="2:18">
      <c r="B1740" s="202"/>
      <c r="C1740" s="297"/>
      <c r="D1740" s="292"/>
      <c r="E1740" s="202"/>
      <c r="F1740" s="202"/>
      <c r="G1740" s="202"/>
      <c r="H1740" s="202"/>
      <c r="I1740" s="202"/>
      <c r="J1740" s="202"/>
      <c r="K1740" s="146"/>
      <c r="L1740" s="146"/>
      <c r="M1740" s="146"/>
      <c r="N1740" s="146"/>
      <c r="O1740" s="146"/>
      <c r="P1740" s="292"/>
      <c r="Q1740" s="202"/>
      <c r="R1740" s="290">
        <f>IF($P$5=1,DataSheet!E1739,"")</f>
        <v>0</v>
      </c>
    </row>
    <row r="1741" spans="2:18">
      <c r="B1741" s="202"/>
      <c r="C1741" s="297"/>
      <c r="D1741" s="292"/>
      <c r="E1741" s="202"/>
      <c r="F1741" s="202"/>
      <c r="G1741" s="202"/>
      <c r="H1741" s="202"/>
      <c r="I1741" s="202"/>
      <c r="J1741" s="202"/>
      <c r="K1741" s="146"/>
      <c r="L1741" s="146"/>
      <c r="M1741" s="146"/>
      <c r="N1741" s="146"/>
      <c r="O1741" s="146"/>
      <c r="P1741" s="292"/>
      <c r="Q1741" s="202"/>
      <c r="R1741" s="290">
        <f>IF($P$5=1,DataSheet!E1740,"")</f>
        <v>0</v>
      </c>
    </row>
    <row r="1742" spans="2:18">
      <c r="B1742" s="202"/>
      <c r="C1742" s="297"/>
      <c r="D1742" s="292"/>
      <c r="E1742" s="202"/>
      <c r="F1742" s="202"/>
      <c r="G1742" s="202"/>
      <c r="H1742" s="202"/>
      <c r="I1742" s="202"/>
      <c r="J1742" s="202"/>
      <c r="K1742" s="146"/>
      <c r="L1742" s="146"/>
      <c r="M1742" s="146"/>
      <c r="N1742" s="146"/>
      <c r="O1742" s="146"/>
      <c r="P1742" s="292"/>
      <c r="Q1742" s="202"/>
      <c r="R1742" s="290">
        <f>IF($P$5=1,DataSheet!E1741,"")</f>
        <v>0</v>
      </c>
    </row>
    <row r="1743" spans="2:18">
      <c r="B1743" s="202"/>
      <c r="C1743" s="297"/>
      <c r="D1743" s="292"/>
      <c r="E1743" s="202"/>
      <c r="F1743" s="202"/>
      <c r="G1743" s="202"/>
      <c r="H1743" s="202"/>
      <c r="I1743" s="202"/>
      <c r="J1743" s="202"/>
      <c r="K1743" s="146"/>
      <c r="L1743" s="146"/>
      <c r="M1743" s="146"/>
      <c r="N1743" s="146"/>
      <c r="O1743" s="146"/>
      <c r="P1743" s="292"/>
      <c r="Q1743" s="202"/>
      <c r="R1743" s="290">
        <f>IF($P$5=1,DataSheet!E1742,"")</f>
        <v>0</v>
      </c>
    </row>
    <row r="1744" spans="2:18">
      <c r="B1744" s="202"/>
      <c r="C1744" s="297"/>
      <c r="D1744" s="292"/>
      <c r="E1744" s="202"/>
      <c r="F1744" s="202"/>
      <c r="G1744" s="202"/>
      <c r="H1744" s="202"/>
      <c r="I1744" s="202"/>
      <c r="J1744" s="202"/>
      <c r="K1744" s="146"/>
      <c r="L1744" s="146"/>
      <c r="M1744" s="146"/>
      <c r="N1744" s="146"/>
      <c r="O1744" s="146"/>
      <c r="P1744" s="292"/>
      <c r="Q1744" s="202"/>
      <c r="R1744" s="290">
        <f>IF($P$5=1,DataSheet!E1743,"")</f>
        <v>0</v>
      </c>
    </row>
    <row r="1745" spans="2:18">
      <c r="B1745" s="202"/>
      <c r="C1745" s="297"/>
      <c r="D1745" s="292"/>
      <c r="E1745" s="202"/>
      <c r="F1745" s="202"/>
      <c r="G1745" s="202"/>
      <c r="H1745" s="202"/>
      <c r="I1745" s="202"/>
      <c r="J1745" s="202"/>
      <c r="K1745" s="146"/>
      <c r="L1745" s="146"/>
      <c r="M1745" s="146"/>
      <c r="N1745" s="146"/>
      <c r="O1745" s="146"/>
      <c r="P1745" s="292"/>
      <c r="Q1745" s="202"/>
      <c r="R1745" s="290">
        <f>IF($P$5=1,DataSheet!E1744,"")</f>
        <v>0</v>
      </c>
    </row>
    <row r="1746" spans="2:18">
      <c r="B1746" s="202"/>
      <c r="C1746" s="297"/>
      <c r="D1746" s="292"/>
      <c r="E1746" s="202"/>
      <c r="F1746" s="202"/>
      <c r="G1746" s="202"/>
      <c r="H1746" s="202"/>
      <c r="I1746" s="202"/>
      <c r="J1746" s="202"/>
      <c r="K1746" s="146"/>
      <c r="L1746" s="146"/>
      <c r="M1746" s="146"/>
      <c r="N1746" s="146"/>
      <c r="O1746" s="146"/>
      <c r="P1746" s="292"/>
      <c r="Q1746" s="202"/>
      <c r="R1746" s="290">
        <f>IF($P$5=1,DataSheet!E1745,"")</f>
        <v>0</v>
      </c>
    </row>
    <row r="1747" spans="2:18">
      <c r="B1747" s="202"/>
      <c r="C1747" s="297"/>
      <c r="D1747" s="292"/>
      <c r="E1747" s="202"/>
      <c r="F1747" s="202"/>
      <c r="G1747" s="202"/>
      <c r="H1747" s="202"/>
      <c r="I1747" s="202"/>
      <c r="J1747" s="202"/>
      <c r="K1747" s="146"/>
      <c r="L1747" s="146"/>
      <c r="M1747" s="146"/>
      <c r="N1747" s="146"/>
      <c r="O1747" s="146"/>
      <c r="P1747" s="292"/>
      <c r="Q1747" s="202"/>
      <c r="R1747" s="290">
        <f>IF($P$5=1,DataSheet!E1746,"")</f>
        <v>0</v>
      </c>
    </row>
    <row r="1748" spans="2:18">
      <c r="B1748" s="202"/>
      <c r="C1748" s="297"/>
      <c r="D1748" s="292"/>
      <c r="E1748" s="202"/>
      <c r="F1748" s="202"/>
      <c r="G1748" s="202"/>
      <c r="H1748" s="202"/>
      <c r="I1748" s="202"/>
      <c r="J1748" s="202"/>
      <c r="K1748" s="146"/>
      <c r="L1748" s="146"/>
      <c r="M1748" s="146"/>
      <c r="N1748" s="146"/>
      <c r="O1748" s="146"/>
      <c r="P1748" s="292"/>
      <c r="Q1748" s="202"/>
      <c r="R1748" s="290">
        <f>IF($P$5=1,DataSheet!E1747,"")</f>
        <v>0</v>
      </c>
    </row>
    <row r="1749" spans="2:18">
      <c r="B1749" s="202"/>
      <c r="C1749" s="297"/>
      <c r="D1749" s="292"/>
      <c r="E1749" s="202"/>
      <c r="F1749" s="202"/>
      <c r="G1749" s="202"/>
      <c r="H1749" s="202"/>
      <c r="I1749" s="202"/>
      <c r="J1749" s="202"/>
      <c r="K1749" s="146"/>
      <c r="L1749" s="146"/>
      <c r="M1749" s="146"/>
      <c r="N1749" s="146"/>
      <c r="O1749" s="146"/>
      <c r="P1749" s="292"/>
      <c r="Q1749" s="202"/>
      <c r="R1749" s="290">
        <f>IF($P$5=1,DataSheet!E1748,"")</f>
        <v>0</v>
      </c>
    </row>
    <row r="1750" spans="2:18">
      <c r="B1750" s="202"/>
      <c r="C1750" s="297"/>
      <c r="D1750" s="292"/>
      <c r="E1750" s="202"/>
      <c r="F1750" s="202"/>
      <c r="G1750" s="202"/>
      <c r="H1750" s="202"/>
      <c r="I1750" s="202"/>
      <c r="J1750" s="202"/>
      <c r="K1750" s="146"/>
      <c r="L1750" s="146"/>
      <c r="M1750" s="146"/>
      <c r="N1750" s="146"/>
      <c r="O1750" s="146"/>
      <c r="P1750" s="292"/>
      <c r="Q1750" s="202"/>
      <c r="R1750" s="290">
        <f>IF($P$5=1,DataSheet!E1749,"")</f>
        <v>0</v>
      </c>
    </row>
    <row r="1751" spans="2:18">
      <c r="B1751" s="202"/>
      <c r="C1751" s="297"/>
      <c r="D1751" s="292"/>
      <c r="E1751" s="202"/>
      <c r="F1751" s="202"/>
      <c r="G1751" s="202"/>
      <c r="H1751" s="202"/>
      <c r="I1751" s="202"/>
      <c r="J1751" s="202"/>
      <c r="K1751" s="146"/>
      <c r="L1751" s="146"/>
      <c r="M1751" s="146"/>
      <c r="N1751" s="146"/>
      <c r="O1751" s="146"/>
      <c r="P1751" s="292"/>
      <c r="Q1751" s="202"/>
      <c r="R1751" s="290">
        <f>IF($P$5=1,DataSheet!E1750,"")</f>
        <v>0</v>
      </c>
    </row>
    <row r="1752" spans="2:18">
      <c r="B1752" s="202"/>
      <c r="C1752" s="297"/>
      <c r="D1752" s="292"/>
      <c r="E1752" s="202"/>
      <c r="F1752" s="202"/>
      <c r="G1752" s="202"/>
      <c r="H1752" s="202"/>
      <c r="I1752" s="202"/>
      <c r="J1752" s="202"/>
      <c r="K1752" s="146"/>
      <c r="L1752" s="146"/>
      <c r="M1752" s="146"/>
      <c r="N1752" s="146"/>
      <c r="O1752" s="146"/>
      <c r="P1752" s="292"/>
      <c r="Q1752" s="202"/>
      <c r="R1752" s="290">
        <f>IF($P$5=1,DataSheet!E1751,"")</f>
        <v>0</v>
      </c>
    </row>
    <row r="1753" spans="2:18">
      <c r="B1753" s="202"/>
      <c r="C1753" s="297"/>
      <c r="D1753" s="292"/>
      <c r="E1753" s="202"/>
      <c r="F1753" s="202"/>
      <c r="G1753" s="202"/>
      <c r="H1753" s="202"/>
      <c r="I1753" s="202"/>
      <c r="J1753" s="202"/>
      <c r="K1753" s="146"/>
      <c r="L1753" s="146"/>
      <c r="M1753" s="146"/>
      <c r="N1753" s="146"/>
      <c r="O1753" s="146"/>
      <c r="P1753" s="292"/>
      <c r="Q1753" s="202"/>
      <c r="R1753" s="290">
        <f>IF($P$5=1,DataSheet!E1752,"")</f>
        <v>0</v>
      </c>
    </row>
    <row r="1754" spans="2:18">
      <c r="B1754" s="202"/>
      <c r="C1754" s="297"/>
      <c r="D1754" s="292"/>
      <c r="E1754" s="202"/>
      <c r="F1754" s="202"/>
      <c r="G1754" s="202"/>
      <c r="H1754" s="202"/>
      <c r="I1754" s="202"/>
      <c r="J1754" s="202"/>
      <c r="K1754" s="146"/>
      <c r="L1754" s="146"/>
      <c r="M1754" s="146"/>
      <c r="N1754" s="146"/>
      <c r="O1754" s="146"/>
      <c r="P1754" s="292"/>
      <c r="Q1754" s="202"/>
      <c r="R1754" s="290">
        <f>IF($P$5=1,DataSheet!E1753,"")</f>
        <v>0</v>
      </c>
    </row>
    <row r="1755" spans="2:18">
      <c r="B1755" s="202"/>
      <c r="C1755" s="297"/>
      <c r="D1755" s="292"/>
      <c r="E1755" s="202"/>
      <c r="F1755" s="202"/>
      <c r="G1755" s="202"/>
      <c r="H1755" s="202"/>
      <c r="I1755" s="202"/>
      <c r="J1755" s="202"/>
      <c r="K1755" s="146"/>
      <c r="L1755" s="146"/>
      <c r="M1755" s="146"/>
      <c r="N1755" s="146"/>
      <c r="O1755" s="146"/>
      <c r="P1755" s="292"/>
      <c r="Q1755" s="202"/>
      <c r="R1755" s="290">
        <f>IF($P$5=1,DataSheet!E1754,"")</f>
        <v>0</v>
      </c>
    </row>
    <row r="1756" spans="2:18">
      <c r="B1756" s="202"/>
      <c r="C1756" s="297"/>
      <c r="D1756" s="292"/>
      <c r="E1756" s="202"/>
      <c r="F1756" s="202"/>
      <c r="G1756" s="202"/>
      <c r="H1756" s="202"/>
      <c r="I1756" s="202"/>
      <c r="J1756" s="202"/>
      <c r="K1756" s="146"/>
      <c r="L1756" s="146"/>
      <c r="M1756" s="146"/>
      <c r="N1756" s="146"/>
      <c r="O1756" s="146"/>
      <c r="P1756" s="292"/>
      <c r="Q1756" s="202"/>
      <c r="R1756" s="290">
        <f>IF($P$5=1,DataSheet!E1755,"")</f>
        <v>0</v>
      </c>
    </row>
    <row r="1757" spans="2:18">
      <c r="B1757" s="202"/>
      <c r="C1757" s="297"/>
      <c r="D1757" s="292"/>
      <c r="E1757" s="202"/>
      <c r="F1757" s="202"/>
      <c r="G1757" s="202"/>
      <c r="H1757" s="202"/>
      <c r="I1757" s="202"/>
      <c r="J1757" s="202"/>
      <c r="K1757" s="146"/>
      <c r="L1757" s="146"/>
      <c r="M1757" s="146"/>
      <c r="N1757" s="146"/>
      <c r="O1757" s="146"/>
      <c r="P1757" s="292"/>
      <c r="Q1757" s="202"/>
      <c r="R1757" s="290">
        <f>IF($P$5=1,DataSheet!E1756,"")</f>
        <v>0</v>
      </c>
    </row>
    <row r="1758" spans="2:18">
      <c r="B1758" s="202"/>
      <c r="C1758" s="297"/>
      <c r="D1758" s="292"/>
      <c r="E1758" s="202"/>
      <c r="F1758" s="202"/>
      <c r="G1758" s="202"/>
      <c r="H1758" s="202"/>
      <c r="I1758" s="202"/>
      <c r="J1758" s="202"/>
      <c r="K1758" s="146"/>
      <c r="L1758" s="146"/>
      <c r="M1758" s="146"/>
      <c r="N1758" s="146"/>
      <c r="O1758" s="146"/>
      <c r="P1758" s="292"/>
      <c r="Q1758" s="202"/>
      <c r="R1758" s="290">
        <f>IF($P$5=1,DataSheet!E1757,"")</f>
        <v>0</v>
      </c>
    </row>
    <row r="1759" spans="2:18">
      <c r="B1759" s="202"/>
      <c r="C1759" s="297"/>
      <c r="D1759" s="292"/>
      <c r="E1759" s="202"/>
      <c r="F1759" s="202"/>
      <c r="G1759" s="202"/>
      <c r="H1759" s="202"/>
      <c r="I1759" s="202"/>
      <c r="J1759" s="202"/>
      <c r="K1759" s="146"/>
      <c r="L1759" s="146"/>
      <c r="M1759" s="146"/>
      <c r="N1759" s="146"/>
      <c r="O1759" s="146"/>
      <c r="P1759" s="292"/>
      <c r="Q1759" s="202"/>
      <c r="R1759" s="290">
        <f>IF($P$5=1,DataSheet!E1758,"")</f>
        <v>0</v>
      </c>
    </row>
    <row r="1760" spans="2:18">
      <c r="B1760" s="202"/>
      <c r="C1760" s="297"/>
      <c r="D1760" s="292"/>
      <c r="E1760" s="202"/>
      <c r="F1760" s="202"/>
      <c r="G1760" s="202"/>
      <c r="H1760" s="202"/>
      <c r="I1760" s="202"/>
      <c r="J1760" s="202"/>
      <c r="K1760" s="146"/>
      <c r="L1760" s="146"/>
      <c r="M1760" s="146"/>
      <c r="N1760" s="146"/>
      <c r="O1760" s="146"/>
      <c r="P1760" s="292"/>
      <c r="Q1760" s="202"/>
      <c r="R1760" s="290">
        <f>IF($P$5=1,DataSheet!E1759,"")</f>
        <v>0</v>
      </c>
    </row>
    <row r="1761" spans="2:18">
      <c r="B1761" s="202"/>
      <c r="C1761" s="297"/>
      <c r="D1761" s="292"/>
      <c r="E1761" s="202"/>
      <c r="F1761" s="202"/>
      <c r="G1761" s="202"/>
      <c r="H1761" s="202"/>
      <c r="I1761" s="202"/>
      <c r="J1761" s="202"/>
      <c r="K1761" s="146"/>
      <c r="L1761" s="146"/>
      <c r="M1761" s="146"/>
      <c r="N1761" s="146"/>
      <c r="O1761" s="146"/>
      <c r="P1761" s="292"/>
      <c r="Q1761" s="202"/>
      <c r="R1761" s="290">
        <f>IF($P$5=1,DataSheet!E1760,"")</f>
        <v>0</v>
      </c>
    </row>
    <row r="1762" spans="2:18">
      <c r="B1762" s="202"/>
      <c r="C1762" s="297"/>
      <c r="D1762" s="292"/>
      <c r="E1762" s="202"/>
      <c r="F1762" s="202"/>
      <c r="G1762" s="202"/>
      <c r="H1762" s="202"/>
      <c r="I1762" s="202"/>
      <c r="J1762" s="202"/>
      <c r="K1762" s="146"/>
      <c r="L1762" s="146"/>
      <c r="M1762" s="146"/>
      <c r="N1762" s="146"/>
      <c r="O1762" s="146"/>
      <c r="P1762" s="292"/>
      <c r="Q1762" s="202"/>
      <c r="R1762" s="290">
        <f>IF($P$5=1,DataSheet!E1761,"")</f>
        <v>0</v>
      </c>
    </row>
    <row r="1763" spans="2:18">
      <c r="B1763" s="202"/>
      <c r="C1763" s="297"/>
      <c r="D1763" s="292"/>
      <c r="E1763" s="202"/>
      <c r="F1763" s="202"/>
      <c r="G1763" s="202"/>
      <c r="H1763" s="202"/>
      <c r="I1763" s="202"/>
      <c r="J1763" s="202"/>
      <c r="K1763" s="146"/>
      <c r="L1763" s="146"/>
      <c r="M1763" s="146"/>
      <c r="N1763" s="146"/>
      <c r="O1763" s="146"/>
      <c r="P1763" s="292"/>
      <c r="Q1763" s="202"/>
      <c r="R1763" s="290">
        <f>IF($P$5=1,DataSheet!E1762,"")</f>
        <v>0</v>
      </c>
    </row>
    <row r="1764" spans="2:18">
      <c r="B1764" s="202"/>
      <c r="C1764" s="297"/>
      <c r="D1764" s="292"/>
      <c r="E1764" s="202"/>
      <c r="F1764" s="202"/>
      <c r="G1764" s="202"/>
      <c r="H1764" s="202"/>
      <c r="I1764" s="202"/>
      <c r="J1764" s="202"/>
      <c r="K1764" s="146"/>
      <c r="L1764" s="146"/>
      <c r="M1764" s="146"/>
      <c r="N1764" s="146"/>
      <c r="O1764" s="146"/>
      <c r="P1764" s="292"/>
      <c r="Q1764" s="202"/>
      <c r="R1764" s="290">
        <f>IF($P$5=1,DataSheet!E1763,"")</f>
        <v>0</v>
      </c>
    </row>
    <row r="1765" spans="2:18">
      <c r="B1765" s="202"/>
      <c r="C1765" s="297"/>
      <c r="D1765" s="292"/>
      <c r="E1765" s="202"/>
      <c r="F1765" s="202"/>
      <c r="G1765" s="202"/>
      <c r="H1765" s="202"/>
      <c r="I1765" s="202"/>
      <c r="J1765" s="202"/>
      <c r="K1765" s="146"/>
      <c r="L1765" s="146"/>
      <c r="M1765" s="146"/>
      <c r="N1765" s="146"/>
      <c r="O1765" s="146"/>
      <c r="P1765" s="292"/>
      <c r="Q1765" s="202"/>
      <c r="R1765" s="290">
        <f>IF($P$5=1,DataSheet!E1764,"")</f>
        <v>0</v>
      </c>
    </row>
    <row r="1766" spans="2:18">
      <c r="B1766" s="202"/>
      <c r="C1766" s="297"/>
      <c r="D1766" s="292"/>
      <c r="E1766" s="202"/>
      <c r="F1766" s="202"/>
      <c r="G1766" s="202"/>
      <c r="H1766" s="202"/>
      <c r="I1766" s="202"/>
      <c r="J1766" s="202"/>
      <c r="K1766" s="146"/>
      <c r="L1766" s="146"/>
      <c r="M1766" s="146"/>
      <c r="N1766" s="146"/>
      <c r="O1766" s="146"/>
      <c r="P1766" s="292"/>
      <c r="Q1766" s="202"/>
      <c r="R1766" s="290">
        <f>IF($P$5=1,DataSheet!E1765,"")</f>
        <v>0</v>
      </c>
    </row>
    <row r="1767" spans="2:18">
      <c r="B1767" s="202"/>
      <c r="C1767" s="297"/>
      <c r="D1767" s="292"/>
      <c r="E1767" s="202"/>
      <c r="F1767" s="202"/>
      <c r="G1767" s="202"/>
      <c r="H1767" s="202"/>
      <c r="I1767" s="202"/>
      <c r="J1767" s="202"/>
      <c r="K1767" s="146"/>
      <c r="L1767" s="146"/>
      <c r="M1767" s="146"/>
      <c r="N1767" s="146"/>
      <c r="O1767" s="146"/>
      <c r="P1767" s="292"/>
      <c r="Q1767" s="202"/>
      <c r="R1767" s="290">
        <f>IF($P$5=1,DataSheet!E1766,"")</f>
        <v>0</v>
      </c>
    </row>
    <row r="1768" spans="2:18">
      <c r="B1768" s="202"/>
      <c r="C1768" s="297"/>
      <c r="D1768" s="292"/>
      <c r="E1768" s="202"/>
      <c r="F1768" s="202"/>
      <c r="G1768" s="202"/>
      <c r="H1768" s="202"/>
      <c r="I1768" s="202"/>
      <c r="J1768" s="202"/>
      <c r="K1768" s="146"/>
      <c r="L1768" s="146"/>
      <c r="M1768" s="146"/>
      <c r="N1768" s="146"/>
      <c r="O1768" s="146"/>
      <c r="P1768" s="292"/>
      <c r="Q1768" s="202"/>
      <c r="R1768" s="290">
        <f>IF($P$5=1,DataSheet!E1767,"")</f>
        <v>0</v>
      </c>
    </row>
    <row r="1769" spans="2:18">
      <c r="B1769" s="202"/>
      <c r="C1769" s="297"/>
      <c r="D1769" s="292"/>
      <c r="E1769" s="202"/>
      <c r="F1769" s="202"/>
      <c r="G1769" s="202"/>
      <c r="H1769" s="202"/>
      <c r="I1769" s="202"/>
      <c r="J1769" s="202"/>
      <c r="K1769" s="146"/>
      <c r="L1769" s="146"/>
      <c r="M1769" s="146"/>
      <c r="N1769" s="146"/>
      <c r="O1769" s="146"/>
      <c r="P1769" s="292"/>
      <c r="Q1769" s="202"/>
      <c r="R1769" s="290">
        <f>IF($P$5=1,DataSheet!E1768,"")</f>
        <v>0</v>
      </c>
    </row>
    <row r="1770" spans="2:18">
      <c r="B1770" s="202"/>
      <c r="C1770" s="297"/>
      <c r="D1770" s="292"/>
      <c r="E1770" s="202"/>
      <c r="F1770" s="202"/>
      <c r="G1770" s="202"/>
      <c r="H1770" s="202"/>
      <c r="I1770" s="202"/>
      <c r="J1770" s="202"/>
      <c r="K1770" s="146"/>
      <c r="L1770" s="146"/>
      <c r="M1770" s="146"/>
      <c r="N1770" s="146"/>
      <c r="O1770" s="146"/>
      <c r="P1770" s="292"/>
      <c r="Q1770" s="202"/>
      <c r="R1770" s="290">
        <f>IF($P$5=1,DataSheet!E1769,"")</f>
        <v>0</v>
      </c>
    </row>
    <row r="1771" spans="2:18">
      <c r="B1771" s="202"/>
      <c r="C1771" s="297"/>
      <c r="D1771" s="292"/>
      <c r="E1771" s="202"/>
      <c r="F1771" s="202"/>
      <c r="G1771" s="202"/>
      <c r="H1771" s="202"/>
      <c r="I1771" s="202"/>
      <c r="J1771" s="202"/>
      <c r="K1771" s="146"/>
      <c r="L1771" s="146"/>
      <c r="M1771" s="146"/>
      <c r="N1771" s="146"/>
      <c r="O1771" s="146"/>
      <c r="P1771" s="292"/>
      <c r="Q1771" s="202"/>
      <c r="R1771" s="290">
        <f>IF($P$5=1,DataSheet!E1770,"")</f>
        <v>0</v>
      </c>
    </row>
    <row r="1772" spans="2:18">
      <c r="B1772" s="202"/>
      <c r="C1772" s="297"/>
      <c r="D1772" s="292"/>
      <c r="E1772" s="202"/>
      <c r="F1772" s="202"/>
      <c r="G1772" s="202"/>
      <c r="H1772" s="202"/>
      <c r="I1772" s="202"/>
      <c r="J1772" s="202"/>
      <c r="K1772" s="146"/>
      <c r="L1772" s="146"/>
      <c r="M1772" s="146"/>
      <c r="N1772" s="146"/>
      <c r="O1772" s="146"/>
      <c r="P1772" s="292"/>
      <c r="Q1772" s="202"/>
      <c r="R1772" s="290">
        <f>IF($P$5=1,DataSheet!E1771,"")</f>
        <v>0</v>
      </c>
    </row>
    <row r="1773" spans="2:18">
      <c r="B1773" s="202"/>
      <c r="C1773" s="297"/>
      <c r="D1773" s="292"/>
      <c r="E1773" s="202"/>
      <c r="F1773" s="202"/>
      <c r="G1773" s="202"/>
      <c r="H1773" s="202"/>
      <c r="I1773" s="202"/>
      <c r="J1773" s="202"/>
      <c r="K1773" s="146"/>
      <c r="L1773" s="146"/>
      <c r="M1773" s="146"/>
      <c r="N1773" s="146"/>
      <c r="O1773" s="146"/>
      <c r="P1773" s="292"/>
      <c r="Q1773" s="202"/>
      <c r="R1773" s="290">
        <f>IF($P$5=1,DataSheet!E1772,"")</f>
        <v>0</v>
      </c>
    </row>
    <row r="1774" spans="2:18">
      <c r="B1774" s="202"/>
      <c r="C1774" s="297"/>
      <c r="D1774" s="292"/>
      <c r="E1774" s="202"/>
      <c r="F1774" s="202"/>
      <c r="G1774" s="202"/>
      <c r="H1774" s="202"/>
      <c r="I1774" s="202"/>
      <c r="J1774" s="202"/>
      <c r="K1774" s="146"/>
      <c r="L1774" s="146"/>
      <c r="M1774" s="146"/>
      <c r="N1774" s="146"/>
      <c r="O1774" s="146"/>
      <c r="P1774" s="292"/>
      <c r="Q1774" s="202"/>
      <c r="R1774" s="290">
        <f>IF($P$5=1,DataSheet!E1773,"")</f>
        <v>0</v>
      </c>
    </row>
    <row r="1775" spans="2:18">
      <c r="B1775" s="202"/>
      <c r="C1775" s="297"/>
      <c r="D1775" s="292"/>
      <c r="E1775" s="202"/>
      <c r="F1775" s="202"/>
      <c r="G1775" s="202"/>
      <c r="H1775" s="202"/>
      <c r="I1775" s="202"/>
      <c r="J1775" s="202"/>
      <c r="K1775" s="146"/>
      <c r="L1775" s="146"/>
      <c r="M1775" s="146"/>
      <c r="N1775" s="146"/>
      <c r="O1775" s="146"/>
      <c r="P1775" s="292"/>
      <c r="Q1775" s="202"/>
      <c r="R1775" s="290">
        <f>IF($P$5=1,DataSheet!E1774,"")</f>
        <v>0</v>
      </c>
    </row>
    <row r="1776" spans="2:18">
      <c r="B1776" s="202"/>
      <c r="C1776" s="297"/>
      <c r="D1776" s="292"/>
      <c r="E1776" s="202"/>
      <c r="F1776" s="202"/>
      <c r="G1776" s="202"/>
      <c r="H1776" s="202"/>
      <c r="I1776" s="202"/>
      <c r="J1776" s="202"/>
      <c r="K1776" s="146"/>
      <c r="L1776" s="146"/>
      <c r="M1776" s="146"/>
      <c r="N1776" s="146"/>
      <c r="O1776" s="146"/>
      <c r="P1776" s="292"/>
      <c r="Q1776" s="202"/>
      <c r="R1776" s="290">
        <f>IF($P$5=1,DataSheet!E1775,"")</f>
        <v>0</v>
      </c>
    </row>
    <row r="1777" spans="2:18">
      <c r="B1777" s="202"/>
      <c r="C1777" s="297"/>
      <c r="D1777" s="292"/>
      <c r="E1777" s="202"/>
      <c r="F1777" s="202"/>
      <c r="G1777" s="202"/>
      <c r="H1777" s="202"/>
      <c r="I1777" s="202"/>
      <c r="J1777" s="202"/>
      <c r="K1777" s="146"/>
      <c r="L1777" s="146"/>
      <c r="M1777" s="146"/>
      <c r="N1777" s="146"/>
      <c r="O1777" s="146"/>
      <c r="P1777" s="292"/>
      <c r="Q1777" s="202"/>
      <c r="R1777" s="290">
        <f>IF($P$5=1,DataSheet!E1776,"")</f>
        <v>0</v>
      </c>
    </row>
    <row r="1778" spans="2:18">
      <c r="B1778" s="202"/>
      <c r="C1778" s="297"/>
      <c r="D1778" s="292"/>
      <c r="E1778" s="202"/>
      <c r="F1778" s="202"/>
      <c r="G1778" s="202"/>
      <c r="H1778" s="202"/>
      <c r="I1778" s="202"/>
      <c r="J1778" s="202"/>
      <c r="K1778" s="146"/>
      <c r="L1778" s="146"/>
      <c r="M1778" s="146"/>
      <c r="N1778" s="146"/>
      <c r="O1778" s="146"/>
      <c r="P1778" s="292"/>
      <c r="Q1778" s="202"/>
      <c r="R1778" s="290">
        <f>IF($P$5=1,DataSheet!E1777,"")</f>
        <v>0</v>
      </c>
    </row>
    <row r="1779" spans="2:18">
      <c r="B1779" s="202"/>
      <c r="C1779" s="297"/>
      <c r="D1779" s="292"/>
      <c r="E1779" s="202"/>
      <c r="F1779" s="202"/>
      <c r="G1779" s="202"/>
      <c r="H1779" s="202"/>
      <c r="I1779" s="202"/>
      <c r="J1779" s="202"/>
      <c r="K1779" s="146"/>
      <c r="L1779" s="146"/>
      <c r="M1779" s="146"/>
      <c r="N1779" s="146"/>
      <c r="O1779" s="146"/>
      <c r="P1779" s="292"/>
      <c r="Q1779" s="202"/>
      <c r="R1779" s="290">
        <f>IF($P$5=1,DataSheet!E1778,"")</f>
        <v>0</v>
      </c>
    </row>
    <row r="1780" spans="2:18">
      <c r="B1780" s="202"/>
      <c r="C1780" s="297"/>
      <c r="D1780" s="292"/>
      <c r="E1780" s="202"/>
      <c r="F1780" s="202"/>
      <c r="G1780" s="202"/>
      <c r="H1780" s="202"/>
      <c r="I1780" s="202"/>
      <c r="J1780" s="202"/>
      <c r="K1780" s="146"/>
      <c r="L1780" s="146"/>
      <c r="M1780" s="146"/>
      <c r="N1780" s="146"/>
      <c r="O1780" s="146"/>
      <c r="P1780" s="292"/>
      <c r="Q1780" s="202"/>
      <c r="R1780" s="290">
        <f>IF($P$5=1,DataSheet!E1779,"")</f>
        <v>0</v>
      </c>
    </row>
    <row r="1781" spans="2:18">
      <c r="B1781" s="202"/>
      <c r="C1781" s="297"/>
      <c r="D1781" s="292"/>
      <c r="E1781" s="202"/>
      <c r="F1781" s="202"/>
      <c r="G1781" s="202"/>
      <c r="H1781" s="202"/>
      <c r="I1781" s="202"/>
      <c r="J1781" s="202"/>
      <c r="K1781" s="146"/>
      <c r="L1781" s="146"/>
      <c r="M1781" s="146"/>
      <c r="N1781" s="146"/>
      <c r="O1781" s="146"/>
      <c r="P1781" s="292"/>
      <c r="Q1781" s="202"/>
      <c r="R1781" s="290">
        <f>IF($P$5=1,DataSheet!E1780,"")</f>
        <v>0</v>
      </c>
    </row>
    <row r="1782" spans="2:18">
      <c r="B1782" s="202"/>
      <c r="C1782" s="297"/>
      <c r="D1782" s="292"/>
      <c r="E1782" s="202"/>
      <c r="F1782" s="202"/>
      <c r="G1782" s="202"/>
      <c r="H1782" s="202"/>
      <c r="I1782" s="202"/>
      <c r="J1782" s="202"/>
      <c r="K1782" s="146"/>
      <c r="L1782" s="146"/>
      <c r="M1782" s="146"/>
      <c r="N1782" s="146"/>
      <c r="O1782" s="146"/>
      <c r="P1782" s="292"/>
      <c r="Q1782" s="202"/>
      <c r="R1782" s="290">
        <f>IF($P$5=1,DataSheet!E1781,"")</f>
        <v>0</v>
      </c>
    </row>
    <row r="1783" spans="2:18">
      <c r="B1783" s="202"/>
      <c r="C1783" s="297"/>
      <c r="D1783" s="292"/>
      <c r="E1783" s="202"/>
      <c r="F1783" s="202"/>
      <c r="G1783" s="202"/>
      <c r="H1783" s="202"/>
      <c r="I1783" s="202"/>
      <c r="J1783" s="202"/>
      <c r="K1783" s="146"/>
      <c r="L1783" s="146"/>
      <c r="M1783" s="146"/>
      <c r="N1783" s="146"/>
      <c r="O1783" s="146"/>
      <c r="P1783" s="292"/>
      <c r="Q1783" s="202"/>
      <c r="R1783" s="290">
        <f>IF($P$5=1,DataSheet!E1782,"")</f>
        <v>0</v>
      </c>
    </row>
    <row r="1784" spans="2:18">
      <c r="B1784" s="202"/>
      <c r="C1784" s="297"/>
      <c r="D1784" s="292"/>
      <c r="E1784" s="202"/>
      <c r="F1784" s="202"/>
      <c r="G1784" s="202"/>
      <c r="H1784" s="202"/>
      <c r="I1784" s="202"/>
      <c r="J1784" s="202"/>
      <c r="K1784" s="146"/>
      <c r="L1784" s="146"/>
      <c r="M1784" s="146"/>
      <c r="N1784" s="146"/>
      <c r="O1784" s="146"/>
      <c r="P1784" s="292"/>
      <c r="Q1784" s="202"/>
      <c r="R1784" s="290">
        <f>IF($P$5=1,DataSheet!E1783,"")</f>
        <v>0</v>
      </c>
    </row>
    <row r="1785" spans="2:18">
      <c r="B1785" s="202"/>
      <c r="C1785" s="297"/>
      <c r="D1785" s="292"/>
      <c r="E1785" s="202"/>
      <c r="F1785" s="202"/>
      <c r="G1785" s="202"/>
      <c r="H1785" s="202"/>
      <c r="I1785" s="202"/>
      <c r="J1785" s="202"/>
      <c r="K1785" s="146"/>
      <c r="L1785" s="146"/>
      <c r="M1785" s="146"/>
      <c r="N1785" s="146"/>
      <c r="O1785" s="146"/>
      <c r="P1785" s="292"/>
      <c r="Q1785" s="202"/>
      <c r="R1785" s="290">
        <f>IF($P$5=1,DataSheet!E1784,"")</f>
        <v>0</v>
      </c>
    </row>
    <row r="1786" spans="2:18">
      <c r="B1786" s="202"/>
      <c r="C1786" s="297"/>
      <c r="D1786" s="292"/>
      <c r="E1786" s="202"/>
      <c r="F1786" s="202"/>
      <c r="G1786" s="202"/>
      <c r="H1786" s="202"/>
      <c r="I1786" s="202"/>
      <c r="J1786" s="202"/>
      <c r="K1786" s="146"/>
      <c r="L1786" s="146"/>
      <c r="M1786" s="146"/>
      <c r="N1786" s="146"/>
      <c r="O1786" s="146"/>
      <c r="P1786" s="292"/>
      <c r="Q1786" s="202"/>
      <c r="R1786" s="290">
        <f>IF($P$5=1,DataSheet!E1785,"")</f>
        <v>0</v>
      </c>
    </row>
    <row r="1787" spans="2:18">
      <c r="B1787" s="202"/>
      <c r="C1787" s="297"/>
      <c r="D1787" s="292"/>
      <c r="E1787" s="202"/>
      <c r="F1787" s="202"/>
      <c r="G1787" s="202"/>
      <c r="H1787" s="202"/>
      <c r="I1787" s="202"/>
      <c r="J1787" s="202"/>
      <c r="K1787" s="146"/>
      <c r="L1787" s="146"/>
      <c r="M1787" s="146"/>
      <c r="N1787" s="146"/>
      <c r="O1787" s="146"/>
      <c r="P1787" s="292"/>
      <c r="Q1787" s="202"/>
      <c r="R1787" s="290">
        <f>IF($P$5=1,DataSheet!E1786,"")</f>
        <v>0</v>
      </c>
    </row>
    <row r="1788" spans="2:18">
      <c r="B1788" s="202"/>
      <c r="C1788" s="297"/>
      <c r="D1788" s="292"/>
      <c r="E1788" s="202"/>
      <c r="F1788" s="202"/>
      <c r="G1788" s="202"/>
      <c r="H1788" s="202"/>
      <c r="I1788" s="202"/>
      <c r="J1788" s="202"/>
      <c r="K1788" s="146"/>
      <c r="L1788" s="146"/>
      <c r="M1788" s="146"/>
      <c r="N1788" s="146"/>
      <c r="O1788" s="146"/>
      <c r="P1788" s="292"/>
      <c r="Q1788" s="202"/>
      <c r="R1788" s="290">
        <f>IF($P$5=1,DataSheet!E1787,"")</f>
        <v>0</v>
      </c>
    </row>
    <row r="1789" spans="2:18">
      <c r="B1789" s="202"/>
      <c r="C1789" s="297"/>
      <c r="D1789" s="292"/>
      <c r="E1789" s="202"/>
      <c r="F1789" s="202"/>
      <c r="G1789" s="202"/>
      <c r="H1789" s="202"/>
      <c r="I1789" s="202"/>
      <c r="J1789" s="202"/>
      <c r="K1789" s="146"/>
      <c r="L1789" s="146"/>
      <c r="M1789" s="146"/>
      <c r="N1789" s="146"/>
      <c r="O1789" s="146"/>
      <c r="P1789" s="292"/>
      <c r="Q1789" s="202"/>
      <c r="R1789" s="290">
        <f>IF($P$5=1,DataSheet!E1788,"")</f>
        <v>0</v>
      </c>
    </row>
    <row r="1790" spans="2:18">
      <c r="B1790" s="202"/>
      <c r="C1790" s="297"/>
      <c r="D1790" s="292"/>
      <c r="E1790" s="202"/>
      <c r="F1790" s="202"/>
      <c r="G1790" s="202"/>
      <c r="H1790" s="202"/>
      <c r="I1790" s="202"/>
      <c r="J1790" s="202"/>
      <c r="K1790" s="146"/>
      <c r="L1790" s="146"/>
      <c r="M1790" s="146"/>
      <c r="N1790" s="146"/>
      <c r="O1790" s="146"/>
      <c r="P1790" s="292"/>
      <c r="Q1790" s="202"/>
      <c r="R1790" s="290">
        <f>IF($P$5=1,DataSheet!E1789,"")</f>
        <v>0</v>
      </c>
    </row>
    <row r="1791" spans="2:18">
      <c r="B1791" s="202"/>
      <c r="C1791" s="297"/>
      <c r="D1791" s="292"/>
      <c r="E1791" s="202"/>
      <c r="F1791" s="202"/>
      <c r="G1791" s="202"/>
      <c r="H1791" s="202"/>
      <c r="I1791" s="202"/>
      <c r="J1791" s="202"/>
      <c r="K1791" s="146"/>
      <c r="L1791" s="146"/>
      <c r="M1791" s="146"/>
      <c r="N1791" s="146"/>
      <c r="O1791" s="146"/>
      <c r="P1791" s="292"/>
      <c r="Q1791" s="202"/>
      <c r="R1791" s="290">
        <f>IF($P$5=1,DataSheet!E1790,"")</f>
        <v>0</v>
      </c>
    </row>
    <row r="1792" spans="2:18">
      <c r="B1792" s="202"/>
      <c r="C1792" s="297"/>
      <c r="D1792" s="292"/>
      <c r="E1792" s="202"/>
      <c r="F1792" s="202"/>
      <c r="G1792" s="202"/>
      <c r="H1792" s="202"/>
      <c r="I1792" s="202"/>
      <c r="J1792" s="202"/>
      <c r="K1792" s="146"/>
      <c r="L1792" s="146"/>
      <c r="M1792" s="146"/>
      <c r="N1792" s="146"/>
      <c r="O1792" s="146"/>
      <c r="P1792" s="292"/>
      <c r="Q1792" s="202"/>
      <c r="R1792" s="290">
        <f>IF($P$5=1,DataSheet!E1791,"")</f>
        <v>0</v>
      </c>
    </row>
    <row r="1793" spans="2:18">
      <c r="B1793" s="202"/>
      <c r="C1793" s="297"/>
      <c r="D1793" s="292"/>
      <c r="E1793" s="202"/>
      <c r="F1793" s="202"/>
      <c r="G1793" s="202"/>
      <c r="H1793" s="202"/>
      <c r="I1793" s="202"/>
      <c r="J1793" s="202"/>
      <c r="K1793" s="146"/>
      <c r="L1793" s="146"/>
      <c r="M1793" s="146"/>
      <c r="N1793" s="146"/>
      <c r="O1793" s="146"/>
      <c r="P1793" s="292"/>
      <c r="Q1793" s="202"/>
      <c r="R1793" s="290">
        <f>IF($P$5=1,DataSheet!E1792,"")</f>
        <v>0</v>
      </c>
    </row>
    <row r="1794" spans="2:18">
      <c r="B1794" s="202"/>
      <c r="C1794" s="297"/>
      <c r="D1794" s="292"/>
      <c r="E1794" s="202"/>
      <c r="F1794" s="202"/>
      <c r="G1794" s="202"/>
      <c r="H1794" s="202"/>
      <c r="I1794" s="202"/>
      <c r="J1794" s="202"/>
      <c r="K1794" s="146"/>
      <c r="L1794" s="146"/>
      <c r="M1794" s="146"/>
      <c r="N1794" s="146"/>
      <c r="O1794" s="146"/>
      <c r="P1794" s="292"/>
      <c r="Q1794" s="202"/>
      <c r="R1794" s="290">
        <f>IF($P$5=1,DataSheet!E1793,"")</f>
        <v>0</v>
      </c>
    </row>
    <row r="1795" spans="2:18">
      <c r="B1795" s="202"/>
      <c r="C1795" s="297"/>
      <c r="D1795" s="292"/>
      <c r="E1795" s="202"/>
      <c r="F1795" s="202"/>
      <c r="G1795" s="202"/>
      <c r="H1795" s="202"/>
      <c r="I1795" s="202"/>
      <c r="J1795" s="202"/>
      <c r="K1795" s="146"/>
      <c r="L1795" s="146"/>
      <c r="M1795" s="146"/>
      <c r="N1795" s="146"/>
      <c r="O1795" s="146"/>
      <c r="P1795" s="292"/>
      <c r="Q1795" s="202"/>
      <c r="R1795" s="290">
        <f>IF($P$5=1,DataSheet!E1794,"")</f>
        <v>0</v>
      </c>
    </row>
    <row r="1796" spans="2:18">
      <c r="B1796" s="202"/>
      <c r="C1796" s="297"/>
      <c r="D1796" s="292"/>
      <c r="E1796" s="202"/>
      <c r="F1796" s="202"/>
      <c r="G1796" s="202"/>
      <c r="H1796" s="202"/>
      <c r="I1796" s="202"/>
      <c r="J1796" s="202"/>
      <c r="K1796" s="146"/>
      <c r="L1796" s="146"/>
      <c r="M1796" s="146"/>
      <c r="N1796" s="146"/>
      <c r="O1796" s="146"/>
      <c r="P1796" s="292"/>
      <c r="Q1796" s="202"/>
      <c r="R1796" s="290">
        <f>IF($P$5=1,DataSheet!E1795,"")</f>
        <v>0</v>
      </c>
    </row>
    <row r="1797" spans="2:18">
      <c r="B1797" s="202"/>
      <c r="C1797" s="297"/>
      <c r="D1797" s="292"/>
      <c r="E1797" s="202"/>
      <c r="F1797" s="202"/>
      <c r="G1797" s="202"/>
      <c r="H1797" s="202"/>
      <c r="I1797" s="202"/>
      <c r="J1797" s="202"/>
      <c r="K1797" s="146"/>
      <c r="L1797" s="146"/>
      <c r="M1797" s="146"/>
      <c r="N1797" s="146"/>
      <c r="O1797" s="146"/>
      <c r="P1797" s="292"/>
      <c r="Q1797" s="202"/>
      <c r="R1797" s="290">
        <f>IF($P$5=1,DataSheet!E1796,"")</f>
        <v>0</v>
      </c>
    </row>
    <row r="1798" spans="2:18">
      <c r="B1798" s="202"/>
      <c r="C1798" s="297"/>
      <c r="D1798" s="292"/>
      <c r="E1798" s="202"/>
      <c r="F1798" s="202"/>
      <c r="G1798" s="202"/>
      <c r="H1798" s="202"/>
      <c r="I1798" s="202"/>
      <c r="J1798" s="202"/>
      <c r="K1798" s="146"/>
      <c r="L1798" s="146"/>
      <c r="M1798" s="146"/>
      <c r="N1798" s="146"/>
      <c r="O1798" s="146"/>
      <c r="P1798" s="292"/>
      <c r="Q1798" s="202"/>
      <c r="R1798" s="290">
        <f>IF($P$5=1,DataSheet!E1797,"")</f>
        <v>0</v>
      </c>
    </row>
    <row r="1799" spans="2:18">
      <c r="B1799" s="202"/>
      <c r="C1799" s="297"/>
      <c r="D1799" s="292"/>
      <c r="E1799" s="202"/>
      <c r="F1799" s="202"/>
      <c r="G1799" s="202"/>
      <c r="H1799" s="202"/>
      <c r="I1799" s="202"/>
      <c r="J1799" s="202"/>
      <c r="K1799" s="146"/>
      <c r="L1799" s="146"/>
      <c r="M1799" s="146"/>
      <c r="N1799" s="146"/>
      <c r="O1799" s="146"/>
      <c r="P1799" s="292"/>
      <c r="Q1799" s="202"/>
      <c r="R1799" s="290">
        <f>IF($P$5=1,DataSheet!E1798,"")</f>
        <v>0</v>
      </c>
    </row>
    <row r="1800" spans="2:18">
      <c r="B1800" s="202"/>
      <c r="C1800" s="297"/>
      <c r="D1800" s="292"/>
      <c r="E1800" s="202"/>
      <c r="F1800" s="202"/>
      <c r="G1800" s="202"/>
      <c r="H1800" s="202"/>
      <c r="I1800" s="202"/>
      <c r="J1800" s="202"/>
      <c r="K1800" s="146"/>
      <c r="L1800" s="146"/>
      <c r="M1800" s="146"/>
      <c r="N1800" s="146"/>
      <c r="O1800" s="146"/>
      <c r="P1800" s="292"/>
      <c r="Q1800" s="202"/>
      <c r="R1800" s="290">
        <f>IF($P$5=1,DataSheet!E1799,"")</f>
        <v>0</v>
      </c>
    </row>
    <row r="1801" spans="2:18">
      <c r="B1801" s="202"/>
      <c r="C1801" s="297"/>
      <c r="D1801" s="292"/>
      <c r="E1801" s="202"/>
      <c r="F1801" s="202"/>
      <c r="G1801" s="202"/>
      <c r="H1801" s="202"/>
      <c r="I1801" s="202"/>
      <c r="J1801" s="202"/>
      <c r="K1801" s="146"/>
      <c r="L1801" s="146"/>
      <c r="M1801" s="146"/>
      <c r="N1801" s="146"/>
      <c r="O1801" s="146"/>
      <c r="P1801" s="292"/>
      <c r="Q1801" s="202"/>
      <c r="R1801" s="290">
        <f>IF($P$5=1,DataSheet!E1800,"")</f>
        <v>0</v>
      </c>
    </row>
    <row r="1802" spans="2:18">
      <c r="B1802" s="202"/>
      <c r="C1802" s="297"/>
      <c r="D1802" s="292"/>
      <c r="E1802" s="202"/>
      <c r="F1802" s="202"/>
      <c r="G1802" s="202"/>
      <c r="H1802" s="202"/>
      <c r="I1802" s="202"/>
      <c r="J1802" s="202"/>
      <c r="K1802" s="146"/>
      <c r="L1802" s="146"/>
      <c r="M1802" s="146"/>
      <c r="N1802" s="146"/>
      <c r="O1802" s="146"/>
      <c r="P1802" s="292"/>
      <c r="Q1802" s="202"/>
      <c r="R1802" s="290">
        <f>IF($P$5=1,DataSheet!E1801,"")</f>
        <v>0</v>
      </c>
    </row>
    <row r="1803" spans="2:18">
      <c r="B1803" s="202"/>
      <c r="C1803" s="297"/>
      <c r="D1803" s="292"/>
      <c r="E1803" s="202"/>
      <c r="F1803" s="202"/>
      <c r="G1803" s="202"/>
      <c r="H1803" s="202"/>
      <c r="I1803" s="202"/>
      <c r="J1803" s="202"/>
      <c r="K1803" s="146"/>
      <c r="L1803" s="146"/>
      <c r="M1803" s="146"/>
      <c r="N1803" s="146"/>
      <c r="O1803" s="146"/>
      <c r="P1803" s="292"/>
      <c r="Q1803" s="202"/>
      <c r="R1803" s="290">
        <f>IF($P$5=1,DataSheet!E1802,"")</f>
        <v>0</v>
      </c>
    </row>
    <row r="1804" spans="2:18">
      <c r="B1804" s="202"/>
      <c r="C1804" s="297"/>
      <c r="D1804" s="292"/>
      <c r="E1804" s="202"/>
      <c r="F1804" s="202"/>
      <c r="G1804" s="202"/>
      <c r="H1804" s="202"/>
      <c r="I1804" s="202"/>
      <c r="J1804" s="202"/>
      <c r="K1804" s="146"/>
      <c r="L1804" s="146"/>
      <c r="M1804" s="146"/>
      <c r="N1804" s="146"/>
      <c r="O1804" s="146"/>
      <c r="P1804" s="292"/>
      <c r="Q1804" s="202"/>
      <c r="R1804" s="290">
        <f>IF($P$5=1,DataSheet!E1803,"")</f>
        <v>0</v>
      </c>
    </row>
    <row r="1805" spans="2:18">
      <c r="B1805" s="202"/>
      <c r="C1805" s="297"/>
      <c r="D1805" s="292"/>
      <c r="E1805" s="202"/>
      <c r="F1805" s="202"/>
      <c r="G1805" s="202"/>
      <c r="H1805" s="202"/>
      <c r="I1805" s="202"/>
      <c r="J1805" s="202"/>
      <c r="K1805" s="146"/>
      <c r="L1805" s="146"/>
      <c r="M1805" s="146"/>
      <c r="N1805" s="146"/>
      <c r="O1805" s="146"/>
      <c r="P1805" s="292"/>
      <c r="Q1805" s="202"/>
      <c r="R1805" s="290">
        <f>IF($P$5=1,DataSheet!E1804,"")</f>
        <v>0</v>
      </c>
    </row>
    <row r="1806" spans="2:18">
      <c r="B1806" s="202"/>
      <c r="C1806" s="297"/>
      <c r="D1806" s="292"/>
      <c r="E1806" s="202"/>
      <c r="F1806" s="202"/>
      <c r="G1806" s="202"/>
      <c r="H1806" s="202"/>
      <c r="I1806" s="202"/>
      <c r="J1806" s="202"/>
      <c r="K1806" s="146"/>
      <c r="L1806" s="146"/>
      <c r="M1806" s="146"/>
      <c r="N1806" s="146"/>
      <c r="O1806" s="146"/>
      <c r="P1806" s="292"/>
      <c r="Q1806" s="202"/>
      <c r="R1806" s="290">
        <f>IF($P$5=1,DataSheet!E1805,"")</f>
        <v>0</v>
      </c>
    </row>
    <row r="1807" spans="2:18">
      <c r="B1807" s="202"/>
      <c r="C1807" s="297"/>
      <c r="D1807" s="292"/>
      <c r="E1807" s="202"/>
      <c r="F1807" s="202"/>
      <c r="G1807" s="202"/>
      <c r="H1807" s="202"/>
      <c r="I1807" s="202"/>
      <c r="J1807" s="202"/>
      <c r="K1807" s="146"/>
      <c r="L1807" s="146"/>
      <c r="M1807" s="146"/>
      <c r="N1807" s="146"/>
      <c r="O1807" s="146"/>
      <c r="P1807" s="292"/>
      <c r="Q1807" s="202"/>
      <c r="R1807" s="290">
        <f>IF($P$5=1,DataSheet!E1806,"")</f>
        <v>0</v>
      </c>
    </row>
    <row r="1808" spans="2:18">
      <c r="B1808" s="202"/>
      <c r="C1808" s="297"/>
      <c r="D1808" s="292"/>
      <c r="E1808" s="202"/>
      <c r="F1808" s="202"/>
      <c r="G1808" s="202"/>
      <c r="H1808" s="202"/>
      <c r="I1808" s="202"/>
      <c r="J1808" s="202"/>
      <c r="K1808" s="146"/>
      <c r="L1808" s="146"/>
      <c r="M1808" s="146"/>
      <c r="N1808" s="146"/>
      <c r="O1808" s="146"/>
      <c r="P1808" s="292"/>
      <c r="Q1808" s="202"/>
      <c r="R1808" s="290">
        <f>IF($P$5=1,DataSheet!E1807,"")</f>
        <v>0</v>
      </c>
    </row>
    <row r="1809" spans="2:18">
      <c r="B1809" s="202"/>
      <c r="C1809" s="297"/>
      <c r="D1809" s="292"/>
      <c r="E1809" s="202"/>
      <c r="F1809" s="202"/>
      <c r="G1809" s="202"/>
      <c r="H1809" s="202"/>
      <c r="I1809" s="202"/>
      <c r="J1809" s="202"/>
      <c r="K1809" s="146"/>
      <c r="L1809" s="146"/>
      <c r="M1809" s="146"/>
      <c r="N1809" s="146"/>
      <c r="O1809" s="146"/>
      <c r="P1809" s="292"/>
      <c r="Q1809" s="202"/>
      <c r="R1809" s="290">
        <f>IF($P$5=1,DataSheet!E1808,"")</f>
        <v>0</v>
      </c>
    </row>
    <row r="1810" spans="2:18">
      <c r="B1810" s="202"/>
      <c r="C1810" s="297"/>
      <c r="D1810" s="292"/>
      <c r="E1810" s="202"/>
      <c r="F1810" s="202"/>
      <c r="G1810" s="202"/>
      <c r="H1810" s="202"/>
      <c r="I1810" s="202"/>
      <c r="J1810" s="202"/>
      <c r="K1810" s="146"/>
      <c r="L1810" s="146"/>
      <c r="M1810" s="146"/>
      <c r="N1810" s="146"/>
      <c r="O1810" s="146"/>
      <c r="P1810" s="292"/>
      <c r="Q1810" s="202"/>
      <c r="R1810" s="290">
        <f>IF($P$5=1,DataSheet!E1809,"")</f>
        <v>0</v>
      </c>
    </row>
    <row r="1811" spans="2:18">
      <c r="B1811" s="202"/>
      <c r="C1811" s="297"/>
      <c r="D1811" s="292"/>
      <c r="E1811" s="202"/>
      <c r="F1811" s="202"/>
      <c r="G1811" s="202"/>
      <c r="H1811" s="202"/>
      <c r="I1811" s="202"/>
      <c r="J1811" s="202"/>
      <c r="K1811" s="146"/>
      <c r="L1811" s="146"/>
      <c r="M1811" s="146"/>
      <c r="N1811" s="146"/>
      <c r="O1811" s="146"/>
      <c r="P1811" s="292"/>
      <c r="Q1811" s="202"/>
      <c r="R1811" s="290">
        <f>IF($P$5=1,DataSheet!E1810,"")</f>
        <v>0</v>
      </c>
    </row>
    <row r="1812" spans="2:18">
      <c r="B1812" s="202"/>
      <c r="C1812" s="297"/>
      <c r="D1812" s="292"/>
      <c r="E1812" s="202"/>
      <c r="F1812" s="202"/>
      <c r="G1812" s="202"/>
      <c r="H1812" s="202"/>
      <c r="I1812" s="202"/>
      <c r="J1812" s="202"/>
      <c r="K1812" s="146"/>
      <c r="L1812" s="146"/>
      <c r="M1812" s="146"/>
      <c r="N1812" s="146"/>
      <c r="O1812" s="146"/>
      <c r="P1812" s="292"/>
      <c r="Q1812" s="202"/>
      <c r="R1812" s="290">
        <f>IF($P$5=1,DataSheet!E1811,"")</f>
        <v>0</v>
      </c>
    </row>
    <row r="1813" spans="2:18">
      <c r="B1813" s="202"/>
      <c r="C1813" s="297"/>
      <c r="D1813" s="292"/>
      <c r="E1813" s="202"/>
      <c r="F1813" s="202"/>
      <c r="G1813" s="202"/>
      <c r="H1813" s="202"/>
      <c r="I1813" s="202"/>
      <c r="J1813" s="202"/>
      <c r="K1813" s="146"/>
      <c r="L1813" s="146"/>
      <c r="M1813" s="146"/>
      <c r="N1813" s="146"/>
      <c r="O1813" s="146"/>
      <c r="P1813" s="292"/>
      <c r="Q1813" s="202"/>
      <c r="R1813" s="290">
        <f>IF($P$5=1,DataSheet!E1812,"")</f>
        <v>0</v>
      </c>
    </row>
    <row r="1814" spans="2:18">
      <c r="B1814" s="202"/>
      <c r="C1814" s="297"/>
      <c r="D1814" s="292"/>
      <c r="E1814" s="202"/>
      <c r="F1814" s="202"/>
      <c r="G1814" s="202"/>
      <c r="H1814" s="202"/>
      <c r="I1814" s="202"/>
      <c r="J1814" s="202"/>
      <c r="K1814" s="146"/>
      <c r="L1814" s="146"/>
      <c r="M1814" s="146"/>
      <c r="N1814" s="146"/>
      <c r="O1814" s="146"/>
      <c r="P1814" s="292"/>
      <c r="Q1814" s="202"/>
      <c r="R1814" s="290">
        <f>IF($P$5=1,DataSheet!E1813,"")</f>
        <v>0</v>
      </c>
    </row>
    <row r="1815" spans="2:18">
      <c r="B1815" s="202"/>
      <c r="C1815" s="297"/>
      <c r="D1815" s="292"/>
      <c r="E1815" s="202"/>
      <c r="F1815" s="202"/>
      <c r="G1815" s="202"/>
      <c r="H1815" s="202"/>
      <c r="I1815" s="202"/>
      <c r="J1815" s="202"/>
      <c r="K1815" s="146"/>
      <c r="L1815" s="146"/>
      <c r="M1815" s="146"/>
      <c r="N1815" s="146"/>
      <c r="O1815" s="146"/>
      <c r="P1815" s="292"/>
      <c r="Q1815" s="202"/>
      <c r="R1815" s="290">
        <f>IF($P$5=1,DataSheet!E1814,"")</f>
        <v>0</v>
      </c>
    </row>
    <row r="1816" spans="2:18">
      <c r="B1816" s="202"/>
      <c r="C1816" s="297"/>
      <c r="D1816" s="292"/>
      <c r="E1816" s="202"/>
      <c r="F1816" s="202"/>
      <c r="G1816" s="202"/>
      <c r="H1816" s="202"/>
      <c r="I1816" s="202"/>
      <c r="J1816" s="202"/>
      <c r="K1816" s="146"/>
      <c r="L1816" s="146"/>
      <c r="M1816" s="146"/>
      <c r="N1816" s="146"/>
      <c r="O1816" s="146"/>
      <c r="P1816" s="292"/>
      <c r="Q1816" s="202"/>
      <c r="R1816" s="290">
        <f>IF($P$5=1,DataSheet!E1815,"")</f>
        <v>0</v>
      </c>
    </row>
    <row r="1817" spans="2:18">
      <c r="B1817" s="202"/>
      <c r="C1817" s="297"/>
      <c r="D1817" s="292"/>
      <c r="E1817" s="202"/>
      <c r="F1817" s="202"/>
      <c r="G1817" s="202"/>
      <c r="H1817" s="202"/>
      <c r="I1817" s="202"/>
      <c r="J1817" s="202"/>
      <c r="K1817" s="146"/>
      <c r="L1817" s="146"/>
      <c r="M1817" s="146"/>
      <c r="N1817" s="146"/>
      <c r="O1817" s="146"/>
      <c r="P1817" s="292"/>
      <c r="Q1817" s="202"/>
      <c r="R1817" s="290">
        <f>IF($P$5=1,DataSheet!E1816,"")</f>
        <v>0</v>
      </c>
    </row>
    <row r="1818" spans="2:18">
      <c r="B1818" s="202"/>
      <c r="C1818" s="297"/>
      <c r="D1818" s="292"/>
      <c r="E1818" s="202"/>
      <c r="F1818" s="202"/>
      <c r="G1818" s="202"/>
      <c r="H1818" s="202"/>
      <c r="I1818" s="202"/>
      <c r="J1818" s="202"/>
      <c r="K1818" s="146"/>
      <c r="L1818" s="146"/>
      <c r="M1818" s="146"/>
      <c r="N1818" s="146"/>
      <c r="O1818" s="146"/>
      <c r="P1818" s="292"/>
      <c r="Q1818" s="202"/>
      <c r="R1818" s="290">
        <f>IF($P$5=1,DataSheet!E1817,"")</f>
        <v>0</v>
      </c>
    </row>
    <row r="1819" spans="2:18">
      <c r="B1819" s="202"/>
      <c r="C1819" s="297"/>
      <c r="D1819" s="292"/>
      <c r="E1819" s="202"/>
      <c r="F1819" s="202"/>
      <c r="G1819" s="202"/>
      <c r="H1819" s="202"/>
      <c r="I1819" s="202"/>
      <c r="J1819" s="202"/>
      <c r="K1819" s="146"/>
      <c r="L1819" s="146"/>
      <c r="M1819" s="146"/>
      <c r="N1819" s="146"/>
      <c r="O1819" s="146"/>
      <c r="P1819" s="292"/>
      <c r="Q1819" s="202"/>
      <c r="R1819" s="290">
        <f>IF($P$5=1,DataSheet!E1818,"")</f>
        <v>0</v>
      </c>
    </row>
    <row r="1820" spans="2:18">
      <c r="B1820" s="202"/>
      <c r="C1820" s="297"/>
      <c r="D1820" s="292"/>
      <c r="E1820" s="202"/>
      <c r="F1820" s="202"/>
      <c r="G1820" s="202"/>
      <c r="H1820" s="202"/>
      <c r="I1820" s="202"/>
      <c r="J1820" s="202"/>
      <c r="K1820" s="146"/>
      <c r="L1820" s="146"/>
      <c r="M1820" s="146"/>
      <c r="N1820" s="146"/>
      <c r="O1820" s="146"/>
      <c r="P1820" s="292"/>
      <c r="Q1820" s="202"/>
      <c r="R1820" s="290">
        <f>IF($P$5=1,DataSheet!E1819,"")</f>
        <v>0</v>
      </c>
    </row>
    <row r="1821" spans="2:18">
      <c r="B1821" s="202"/>
      <c r="C1821" s="297"/>
      <c r="D1821" s="292"/>
      <c r="E1821" s="202"/>
      <c r="F1821" s="202"/>
      <c r="G1821" s="202"/>
      <c r="H1821" s="202"/>
      <c r="I1821" s="202"/>
      <c r="J1821" s="202"/>
      <c r="K1821" s="146"/>
      <c r="L1821" s="146"/>
      <c r="M1821" s="146"/>
      <c r="N1821" s="146"/>
      <c r="O1821" s="146"/>
      <c r="P1821" s="292"/>
      <c r="Q1821" s="202"/>
      <c r="R1821" s="290">
        <f>IF($P$5=1,DataSheet!E1820,"")</f>
        <v>0</v>
      </c>
    </row>
    <row r="1822" spans="2:18">
      <c r="B1822" s="202"/>
      <c r="C1822" s="297"/>
      <c r="D1822" s="292"/>
      <c r="E1822" s="202"/>
      <c r="F1822" s="202"/>
      <c r="G1822" s="202"/>
      <c r="H1822" s="202"/>
      <c r="I1822" s="202"/>
      <c r="J1822" s="202"/>
      <c r="K1822" s="146"/>
      <c r="L1822" s="146"/>
      <c r="M1822" s="146"/>
      <c r="N1822" s="146"/>
      <c r="O1822" s="146"/>
      <c r="P1822" s="292"/>
      <c r="Q1822" s="202"/>
      <c r="R1822" s="290">
        <f>IF($P$5=1,DataSheet!E1821,"")</f>
        <v>0</v>
      </c>
    </row>
    <row r="1823" spans="2:18">
      <c r="B1823" s="202"/>
      <c r="C1823" s="297"/>
      <c r="D1823" s="292"/>
      <c r="E1823" s="202"/>
      <c r="F1823" s="202"/>
      <c r="G1823" s="202"/>
      <c r="H1823" s="202"/>
      <c r="I1823" s="202"/>
      <c r="J1823" s="202"/>
      <c r="K1823" s="146"/>
      <c r="L1823" s="146"/>
      <c r="M1823" s="146"/>
      <c r="N1823" s="146"/>
      <c r="O1823" s="146"/>
      <c r="P1823" s="292"/>
      <c r="Q1823" s="202"/>
      <c r="R1823" s="290">
        <f>IF($P$5=1,DataSheet!E1822,"")</f>
        <v>0</v>
      </c>
    </row>
    <row r="1824" spans="2:18">
      <c r="B1824" s="202"/>
      <c r="C1824" s="297"/>
      <c r="D1824" s="292"/>
      <c r="E1824" s="202"/>
      <c r="F1824" s="202"/>
      <c r="G1824" s="202"/>
      <c r="H1824" s="202"/>
      <c r="I1824" s="202"/>
      <c r="J1824" s="202"/>
      <c r="K1824" s="146"/>
      <c r="L1824" s="146"/>
      <c r="M1824" s="146"/>
      <c r="N1824" s="146"/>
      <c r="O1824" s="146"/>
      <c r="P1824" s="292"/>
      <c r="Q1824" s="202"/>
      <c r="R1824" s="290">
        <f>IF($P$5=1,DataSheet!E1823,"")</f>
        <v>0</v>
      </c>
    </row>
    <row r="1825" spans="2:18">
      <c r="B1825" s="202"/>
      <c r="C1825" s="297"/>
      <c r="D1825" s="292"/>
      <c r="E1825" s="202"/>
      <c r="F1825" s="202"/>
      <c r="G1825" s="202"/>
      <c r="H1825" s="202"/>
      <c r="I1825" s="202"/>
      <c r="J1825" s="202"/>
      <c r="K1825" s="146"/>
      <c r="L1825" s="146"/>
      <c r="M1825" s="146"/>
      <c r="N1825" s="146"/>
      <c r="O1825" s="146"/>
      <c r="P1825" s="292"/>
      <c r="Q1825" s="202"/>
      <c r="R1825" s="290">
        <f>IF($P$5=1,DataSheet!E1824,"")</f>
        <v>0</v>
      </c>
    </row>
    <row r="1826" spans="2:18">
      <c r="B1826" s="202"/>
      <c r="C1826" s="297"/>
      <c r="D1826" s="292"/>
      <c r="E1826" s="202"/>
      <c r="F1826" s="202"/>
      <c r="G1826" s="202"/>
      <c r="H1826" s="202"/>
      <c r="I1826" s="202"/>
      <c r="J1826" s="202"/>
      <c r="K1826" s="146"/>
      <c r="L1826" s="146"/>
      <c r="M1826" s="146"/>
      <c r="N1826" s="146"/>
      <c r="O1826" s="146"/>
      <c r="P1826" s="292"/>
      <c r="Q1826" s="202"/>
      <c r="R1826" s="290">
        <f>IF($P$5=1,DataSheet!E1825,"")</f>
        <v>0</v>
      </c>
    </row>
    <row r="1827" spans="2:18">
      <c r="B1827" s="202"/>
      <c r="C1827" s="297"/>
      <c r="D1827" s="292"/>
      <c r="E1827" s="202"/>
      <c r="F1827" s="202"/>
      <c r="G1827" s="202"/>
      <c r="H1827" s="202"/>
      <c r="I1827" s="202"/>
      <c r="J1827" s="202"/>
      <c r="K1827" s="146"/>
      <c r="L1827" s="146"/>
      <c r="M1827" s="146"/>
      <c r="N1827" s="146"/>
      <c r="O1827" s="146"/>
      <c r="P1827" s="292"/>
      <c r="Q1827" s="202"/>
      <c r="R1827" s="290">
        <f>IF($P$5=1,DataSheet!E1826,"")</f>
        <v>0</v>
      </c>
    </row>
    <row r="1828" spans="2:18">
      <c r="B1828" s="202"/>
      <c r="C1828" s="297"/>
      <c r="D1828" s="292"/>
      <c r="E1828" s="202"/>
      <c r="F1828" s="202"/>
      <c r="G1828" s="202"/>
      <c r="H1828" s="202"/>
      <c r="I1828" s="202"/>
      <c r="J1828" s="202"/>
      <c r="K1828" s="146"/>
      <c r="L1828" s="146"/>
      <c r="M1828" s="146"/>
      <c r="N1828" s="146"/>
      <c r="O1828" s="146"/>
      <c r="P1828" s="292"/>
      <c r="Q1828" s="202"/>
      <c r="R1828" s="290">
        <f>IF($P$5=1,DataSheet!E1827,"")</f>
        <v>0</v>
      </c>
    </row>
    <row r="1829" spans="2:18">
      <c r="B1829" s="202"/>
      <c r="C1829" s="297"/>
      <c r="D1829" s="292"/>
      <c r="E1829" s="202"/>
      <c r="F1829" s="202"/>
      <c r="G1829" s="202"/>
      <c r="H1829" s="202"/>
      <c r="I1829" s="202"/>
      <c r="J1829" s="202"/>
      <c r="K1829" s="146"/>
      <c r="L1829" s="146"/>
      <c r="M1829" s="146"/>
      <c r="N1829" s="146"/>
      <c r="O1829" s="146"/>
      <c r="P1829" s="292"/>
      <c r="Q1829" s="202"/>
      <c r="R1829" s="290">
        <f>IF($P$5=1,DataSheet!E1828,"")</f>
        <v>0</v>
      </c>
    </row>
    <row r="1830" spans="2:18">
      <c r="B1830" s="202"/>
      <c r="C1830" s="297"/>
      <c r="D1830" s="292"/>
      <c r="E1830" s="202"/>
      <c r="F1830" s="202"/>
      <c r="G1830" s="202"/>
      <c r="H1830" s="202"/>
      <c r="I1830" s="202"/>
      <c r="J1830" s="202"/>
      <c r="K1830" s="146"/>
      <c r="L1830" s="146"/>
      <c r="M1830" s="146"/>
      <c r="N1830" s="146"/>
      <c r="O1830" s="146"/>
      <c r="P1830" s="292"/>
      <c r="Q1830" s="202"/>
      <c r="R1830" s="290">
        <f>IF($P$5=1,DataSheet!E1829,"")</f>
        <v>0</v>
      </c>
    </row>
    <row r="1831" spans="2:18">
      <c r="B1831" s="202"/>
      <c r="C1831" s="297"/>
      <c r="D1831" s="292"/>
      <c r="E1831" s="202"/>
      <c r="F1831" s="202"/>
      <c r="G1831" s="202"/>
      <c r="H1831" s="202"/>
      <c r="I1831" s="202"/>
      <c r="J1831" s="202"/>
      <c r="K1831" s="146"/>
      <c r="L1831" s="146"/>
      <c r="M1831" s="146"/>
      <c r="N1831" s="146"/>
      <c r="O1831" s="146"/>
      <c r="P1831" s="292"/>
      <c r="Q1831" s="202"/>
      <c r="R1831" s="290">
        <f>IF($P$5=1,DataSheet!E1830,"")</f>
        <v>0</v>
      </c>
    </row>
    <row r="1832" spans="2:18">
      <c r="B1832" s="202"/>
      <c r="C1832" s="297"/>
      <c r="D1832" s="292"/>
      <c r="E1832" s="202"/>
      <c r="F1832" s="202"/>
      <c r="G1832" s="202"/>
      <c r="H1832" s="202"/>
      <c r="I1832" s="202"/>
      <c r="J1832" s="202"/>
      <c r="K1832" s="146"/>
      <c r="L1832" s="146"/>
      <c r="M1832" s="146"/>
      <c r="N1832" s="146"/>
      <c r="O1832" s="146"/>
      <c r="P1832" s="292"/>
      <c r="Q1832" s="202"/>
      <c r="R1832" s="290">
        <f>IF($P$5=1,DataSheet!E1831,"")</f>
        <v>0</v>
      </c>
    </row>
    <row r="1833" spans="2:18">
      <c r="B1833" s="202"/>
      <c r="C1833" s="297"/>
      <c r="D1833" s="292"/>
      <c r="E1833" s="202"/>
      <c r="F1833" s="202"/>
      <c r="G1833" s="202"/>
      <c r="H1833" s="202"/>
      <c r="I1833" s="202"/>
      <c r="J1833" s="202"/>
      <c r="K1833" s="146"/>
      <c r="L1833" s="146"/>
      <c r="M1833" s="146"/>
      <c r="N1833" s="146"/>
      <c r="O1833" s="146"/>
      <c r="P1833" s="292"/>
      <c r="Q1833" s="202"/>
      <c r="R1833" s="290">
        <f>IF($P$5=1,DataSheet!E1832,"")</f>
        <v>0</v>
      </c>
    </row>
    <row r="1834" spans="2:18">
      <c r="B1834" s="202"/>
      <c r="C1834" s="297"/>
      <c r="D1834" s="292"/>
      <c r="E1834" s="202"/>
      <c r="F1834" s="202"/>
      <c r="G1834" s="202"/>
      <c r="H1834" s="202"/>
      <c r="I1834" s="202"/>
      <c r="J1834" s="202"/>
      <c r="K1834" s="146"/>
      <c r="L1834" s="146"/>
      <c r="M1834" s="146"/>
      <c r="N1834" s="146"/>
      <c r="O1834" s="146"/>
      <c r="P1834" s="292"/>
      <c r="Q1834" s="202"/>
      <c r="R1834" s="290">
        <f>IF($P$5=1,DataSheet!E1833,"")</f>
        <v>0</v>
      </c>
    </row>
    <row r="1835" spans="2:18">
      <c r="B1835" s="202"/>
      <c r="C1835" s="297"/>
      <c r="D1835" s="292"/>
      <c r="E1835" s="202"/>
      <c r="F1835" s="202"/>
      <c r="G1835" s="202"/>
      <c r="H1835" s="202"/>
      <c r="I1835" s="202"/>
      <c r="J1835" s="202"/>
      <c r="K1835" s="146"/>
      <c r="L1835" s="146"/>
      <c r="M1835" s="146"/>
      <c r="N1835" s="146"/>
      <c r="O1835" s="146"/>
      <c r="P1835" s="292"/>
      <c r="Q1835" s="202"/>
      <c r="R1835" s="290">
        <f>IF($P$5=1,DataSheet!E1834,"")</f>
        <v>0</v>
      </c>
    </row>
    <row r="1836" spans="2:18">
      <c r="B1836" s="202"/>
      <c r="C1836" s="297"/>
      <c r="D1836" s="292"/>
      <c r="E1836" s="202"/>
      <c r="F1836" s="202"/>
      <c r="G1836" s="202"/>
      <c r="H1836" s="202"/>
      <c r="I1836" s="202"/>
      <c r="J1836" s="202"/>
      <c r="K1836" s="146"/>
      <c r="L1836" s="146"/>
      <c r="M1836" s="146"/>
      <c r="N1836" s="146"/>
      <c r="O1836" s="146"/>
      <c r="P1836" s="292"/>
      <c r="Q1836" s="202"/>
      <c r="R1836" s="290">
        <f>IF($P$5=1,DataSheet!E1835,"")</f>
        <v>0</v>
      </c>
    </row>
    <row r="1837" spans="2:18">
      <c r="B1837" s="202"/>
      <c r="C1837" s="297"/>
      <c r="D1837" s="292"/>
      <c r="E1837" s="202"/>
      <c r="F1837" s="202"/>
      <c r="G1837" s="202"/>
      <c r="H1837" s="202"/>
      <c r="I1837" s="202"/>
      <c r="J1837" s="202"/>
      <c r="K1837" s="146"/>
      <c r="L1837" s="146"/>
      <c r="M1837" s="146"/>
      <c r="N1837" s="146"/>
      <c r="O1837" s="146"/>
      <c r="P1837" s="292"/>
      <c r="Q1837" s="202"/>
      <c r="R1837" s="290">
        <f>IF($P$5=1,DataSheet!E1836,"")</f>
        <v>0</v>
      </c>
    </row>
    <row r="1838" spans="2:18">
      <c r="B1838" s="202"/>
      <c r="C1838" s="297"/>
      <c r="D1838" s="292"/>
      <c r="E1838" s="202"/>
      <c r="F1838" s="202"/>
      <c r="G1838" s="202"/>
      <c r="H1838" s="202"/>
      <c r="I1838" s="202"/>
      <c r="J1838" s="202"/>
      <c r="K1838" s="146"/>
      <c r="L1838" s="146"/>
      <c r="M1838" s="146"/>
      <c r="N1838" s="146"/>
      <c r="O1838" s="146"/>
      <c r="P1838" s="292"/>
      <c r="Q1838" s="202"/>
      <c r="R1838" s="290">
        <f>IF($P$5=1,DataSheet!E1837,"")</f>
        <v>0</v>
      </c>
    </row>
    <row r="1839" spans="2:18">
      <c r="B1839" s="202"/>
      <c r="C1839" s="297"/>
      <c r="D1839" s="292"/>
      <c r="E1839" s="202"/>
      <c r="F1839" s="202"/>
      <c r="G1839" s="202"/>
      <c r="H1839" s="202"/>
      <c r="I1839" s="202"/>
      <c r="J1839" s="202"/>
      <c r="K1839" s="146"/>
      <c r="L1839" s="146"/>
      <c r="M1839" s="146"/>
      <c r="N1839" s="146"/>
      <c r="O1839" s="146"/>
      <c r="P1839" s="292"/>
      <c r="Q1839" s="202"/>
      <c r="R1839" s="290">
        <f>IF($P$5=1,DataSheet!E1838,"")</f>
        <v>0</v>
      </c>
    </row>
    <row r="1840" spans="2:18">
      <c r="B1840" s="202"/>
      <c r="C1840" s="297"/>
      <c r="D1840" s="292"/>
      <c r="E1840" s="202"/>
      <c r="F1840" s="202"/>
      <c r="G1840" s="202"/>
      <c r="H1840" s="202"/>
      <c r="I1840" s="202"/>
      <c r="J1840" s="202"/>
      <c r="K1840" s="146"/>
      <c r="L1840" s="146"/>
      <c r="M1840" s="146"/>
      <c r="N1840" s="146"/>
      <c r="O1840" s="146"/>
      <c r="P1840" s="292"/>
      <c r="Q1840" s="202"/>
      <c r="R1840" s="290">
        <f>IF($P$5=1,DataSheet!E1839,"")</f>
        <v>0</v>
      </c>
    </row>
    <row r="1841" spans="2:18">
      <c r="B1841" s="202"/>
      <c r="C1841" s="297"/>
      <c r="D1841" s="292"/>
      <c r="E1841" s="202"/>
      <c r="F1841" s="202"/>
      <c r="G1841" s="202"/>
      <c r="H1841" s="202"/>
      <c r="I1841" s="202"/>
      <c r="J1841" s="202"/>
      <c r="K1841" s="146"/>
      <c r="L1841" s="146"/>
      <c r="M1841" s="146"/>
      <c r="N1841" s="146"/>
      <c r="O1841" s="146"/>
      <c r="P1841" s="292"/>
      <c r="Q1841" s="202"/>
      <c r="R1841" s="290">
        <f>IF($P$5=1,DataSheet!E1840,"")</f>
        <v>0</v>
      </c>
    </row>
    <row r="1842" spans="2:18">
      <c r="B1842" s="202"/>
      <c r="C1842" s="297"/>
      <c r="D1842" s="292"/>
      <c r="E1842" s="202"/>
      <c r="F1842" s="202"/>
      <c r="G1842" s="202"/>
      <c r="H1842" s="202"/>
      <c r="I1842" s="202"/>
      <c r="J1842" s="202"/>
      <c r="K1842" s="146"/>
      <c r="L1842" s="146"/>
      <c r="M1842" s="146"/>
      <c r="N1842" s="146"/>
      <c r="O1842" s="146"/>
      <c r="P1842" s="292"/>
      <c r="Q1842" s="202"/>
      <c r="R1842" s="290">
        <f>IF($P$5=1,DataSheet!E1841,"")</f>
        <v>0</v>
      </c>
    </row>
    <row r="1843" spans="2:18">
      <c r="B1843" s="202"/>
      <c r="C1843" s="297"/>
      <c r="D1843" s="292"/>
      <c r="E1843" s="202"/>
      <c r="F1843" s="202"/>
      <c r="G1843" s="202"/>
      <c r="H1843" s="202"/>
      <c r="I1843" s="202"/>
      <c r="J1843" s="202"/>
      <c r="K1843" s="146"/>
      <c r="L1843" s="146"/>
      <c r="M1843" s="146"/>
      <c r="N1843" s="146"/>
      <c r="O1843" s="146"/>
      <c r="P1843" s="292"/>
      <c r="Q1843" s="202"/>
      <c r="R1843" s="290">
        <f>IF($P$5=1,DataSheet!E1842,"")</f>
        <v>0</v>
      </c>
    </row>
    <row r="1844" spans="2:18">
      <c r="B1844" s="202"/>
      <c r="C1844" s="297"/>
      <c r="D1844" s="292"/>
      <c r="E1844" s="202"/>
      <c r="F1844" s="202"/>
      <c r="G1844" s="202"/>
      <c r="H1844" s="202"/>
      <c r="I1844" s="202"/>
      <c r="J1844" s="202"/>
      <c r="K1844" s="146"/>
      <c r="L1844" s="146"/>
      <c r="M1844" s="146"/>
      <c r="N1844" s="146"/>
      <c r="O1844" s="146"/>
      <c r="P1844" s="292"/>
      <c r="Q1844" s="202"/>
      <c r="R1844" s="290">
        <f>IF($P$5=1,DataSheet!E1843,"")</f>
        <v>0</v>
      </c>
    </row>
    <row r="1845" spans="2:18">
      <c r="B1845" s="202"/>
      <c r="C1845" s="297"/>
      <c r="D1845" s="292"/>
      <c r="E1845" s="202"/>
      <c r="F1845" s="202"/>
      <c r="G1845" s="202"/>
      <c r="H1845" s="202"/>
      <c r="I1845" s="202"/>
      <c r="J1845" s="202"/>
      <c r="K1845" s="146"/>
      <c r="L1845" s="146"/>
      <c r="M1845" s="146"/>
      <c r="N1845" s="146"/>
      <c r="O1845" s="146"/>
      <c r="P1845" s="292"/>
      <c r="Q1845" s="202"/>
      <c r="R1845" s="290">
        <f>IF($P$5=1,DataSheet!E1844,"")</f>
        <v>0</v>
      </c>
    </row>
    <row r="1846" spans="2:18">
      <c r="B1846" s="202"/>
      <c r="C1846" s="297"/>
      <c r="D1846" s="292"/>
      <c r="E1846" s="202"/>
      <c r="F1846" s="202"/>
      <c r="G1846" s="202"/>
      <c r="H1846" s="202"/>
      <c r="I1846" s="202"/>
      <c r="J1846" s="202"/>
      <c r="K1846" s="146"/>
      <c r="L1846" s="146"/>
      <c r="M1846" s="146"/>
      <c r="N1846" s="146"/>
      <c r="O1846" s="146"/>
      <c r="P1846" s="292"/>
      <c r="Q1846" s="202"/>
      <c r="R1846" s="290">
        <f>IF($P$5=1,DataSheet!E1845,"")</f>
        <v>0</v>
      </c>
    </row>
    <row r="1847" spans="2:18">
      <c r="B1847" s="202"/>
      <c r="C1847" s="297"/>
      <c r="D1847" s="292"/>
      <c r="E1847" s="202"/>
      <c r="F1847" s="202"/>
      <c r="G1847" s="202"/>
      <c r="H1847" s="202"/>
      <c r="I1847" s="202"/>
      <c r="J1847" s="202"/>
      <c r="K1847" s="146"/>
      <c r="L1847" s="146"/>
      <c r="M1847" s="146"/>
      <c r="N1847" s="146"/>
      <c r="O1847" s="146"/>
      <c r="P1847" s="292"/>
      <c r="Q1847" s="202"/>
      <c r="R1847" s="290">
        <f>IF($P$5=1,DataSheet!E1846,"")</f>
        <v>0</v>
      </c>
    </row>
    <row r="1848" spans="2:18">
      <c r="B1848" s="202"/>
      <c r="C1848" s="297"/>
      <c r="D1848" s="292"/>
      <c r="E1848" s="202"/>
      <c r="F1848" s="202"/>
      <c r="G1848" s="202"/>
      <c r="H1848" s="202"/>
      <c r="I1848" s="202"/>
      <c r="J1848" s="202"/>
      <c r="K1848" s="146"/>
      <c r="L1848" s="146"/>
      <c r="M1848" s="146"/>
      <c r="N1848" s="146"/>
      <c r="O1848" s="146"/>
      <c r="P1848" s="292"/>
      <c r="Q1848" s="202"/>
      <c r="R1848" s="290">
        <f>IF($P$5=1,DataSheet!E1847,"")</f>
        <v>0</v>
      </c>
    </row>
    <row r="1849" spans="2:18">
      <c r="B1849" s="202"/>
      <c r="C1849" s="297"/>
      <c r="D1849" s="292"/>
      <c r="E1849" s="202"/>
      <c r="F1849" s="202"/>
      <c r="G1849" s="202"/>
      <c r="H1849" s="202"/>
      <c r="I1849" s="202"/>
      <c r="J1849" s="202"/>
      <c r="K1849" s="146"/>
      <c r="L1849" s="146"/>
      <c r="M1849" s="146"/>
      <c r="N1849" s="146"/>
      <c r="O1849" s="146"/>
      <c r="P1849" s="292"/>
      <c r="Q1849" s="202"/>
      <c r="R1849" s="290">
        <f>IF($P$5=1,DataSheet!E1848,"")</f>
        <v>0</v>
      </c>
    </row>
    <row r="1850" spans="2:18">
      <c r="B1850" s="202"/>
      <c r="C1850" s="297"/>
      <c r="D1850" s="292"/>
      <c r="E1850" s="202"/>
      <c r="F1850" s="202"/>
      <c r="G1850" s="202"/>
      <c r="H1850" s="202"/>
      <c r="I1850" s="202"/>
      <c r="J1850" s="202"/>
      <c r="K1850" s="146"/>
      <c r="L1850" s="146"/>
      <c r="M1850" s="146"/>
      <c r="N1850" s="146"/>
      <c r="O1850" s="146"/>
      <c r="P1850" s="292"/>
      <c r="Q1850" s="202"/>
      <c r="R1850" s="290">
        <f>IF($P$5=1,DataSheet!E1849,"")</f>
        <v>0</v>
      </c>
    </row>
    <row r="1851" spans="2:18">
      <c r="B1851" s="202"/>
      <c r="C1851" s="297"/>
      <c r="D1851" s="292"/>
      <c r="E1851" s="202"/>
      <c r="F1851" s="202"/>
      <c r="G1851" s="202"/>
      <c r="H1851" s="202"/>
      <c r="I1851" s="202"/>
      <c r="J1851" s="202"/>
      <c r="K1851" s="146"/>
      <c r="L1851" s="146"/>
      <c r="M1851" s="146"/>
      <c r="N1851" s="146"/>
      <c r="O1851" s="146"/>
      <c r="P1851" s="292"/>
      <c r="Q1851" s="202"/>
      <c r="R1851" s="290">
        <f>IF($P$5=1,DataSheet!E1850,"")</f>
        <v>0</v>
      </c>
    </row>
    <row r="1852" spans="2:18">
      <c r="B1852" s="202"/>
      <c r="C1852" s="297"/>
      <c r="D1852" s="292"/>
      <c r="E1852" s="202"/>
      <c r="F1852" s="202"/>
      <c r="G1852" s="202"/>
      <c r="H1852" s="202"/>
      <c r="I1852" s="202"/>
      <c r="J1852" s="202"/>
      <c r="K1852" s="146"/>
      <c r="L1852" s="146"/>
      <c r="M1852" s="146"/>
      <c r="N1852" s="146"/>
      <c r="O1852" s="146"/>
      <c r="P1852" s="292"/>
      <c r="Q1852" s="202"/>
      <c r="R1852" s="290">
        <f>IF($P$5=1,DataSheet!E1851,"")</f>
        <v>0</v>
      </c>
    </row>
    <row r="1853" spans="2:18">
      <c r="B1853" s="202"/>
      <c r="C1853" s="297"/>
      <c r="D1853" s="292"/>
      <c r="E1853" s="202"/>
      <c r="F1853" s="202"/>
      <c r="G1853" s="202"/>
      <c r="H1853" s="202"/>
      <c r="I1853" s="202"/>
      <c r="J1853" s="202"/>
      <c r="K1853" s="146"/>
      <c r="L1853" s="146"/>
      <c r="M1853" s="146"/>
      <c r="N1853" s="146"/>
      <c r="O1853" s="146"/>
      <c r="P1853" s="292"/>
      <c r="Q1853" s="202"/>
      <c r="R1853" s="290">
        <f>IF($P$5=1,DataSheet!E1852,"")</f>
        <v>0</v>
      </c>
    </row>
    <row r="1854" spans="2:18">
      <c r="B1854" s="202"/>
      <c r="C1854" s="297"/>
      <c r="D1854" s="292"/>
      <c r="E1854" s="202"/>
      <c r="F1854" s="202"/>
      <c r="G1854" s="202"/>
      <c r="H1854" s="202"/>
      <c r="I1854" s="202"/>
      <c r="J1854" s="202"/>
      <c r="K1854" s="146"/>
      <c r="L1854" s="146"/>
      <c r="M1854" s="146"/>
      <c r="N1854" s="146"/>
      <c r="O1854" s="146"/>
      <c r="P1854" s="292"/>
      <c r="Q1854" s="202"/>
      <c r="R1854" s="290">
        <f>IF($P$5=1,DataSheet!E1853,"")</f>
        <v>0</v>
      </c>
    </row>
    <row r="1855" spans="2:18">
      <c r="B1855" s="202"/>
      <c r="C1855" s="297"/>
      <c r="D1855" s="292"/>
      <c r="E1855" s="202"/>
      <c r="F1855" s="202"/>
      <c r="G1855" s="202"/>
      <c r="H1855" s="202"/>
      <c r="I1855" s="202"/>
      <c r="J1855" s="202"/>
      <c r="K1855" s="146"/>
      <c r="L1855" s="146"/>
      <c r="M1855" s="146"/>
      <c r="N1855" s="146"/>
      <c r="O1855" s="146"/>
      <c r="P1855" s="292"/>
      <c r="Q1855" s="202"/>
      <c r="R1855" s="290">
        <f>IF($P$5=1,DataSheet!E1854,"")</f>
        <v>0</v>
      </c>
    </row>
    <row r="1856" spans="2:18">
      <c r="B1856" s="202"/>
      <c r="C1856" s="297"/>
      <c r="D1856" s="292"/>
      <c r="E1856" s="202"/>
      <c r="F1856" s="202"/>
      <c r="G1856" s="202"/>
      <c r="H1856" s="202"/>
      <c r="I1856" s="202"/>
      <c r="J1856" s="202"/>
      <c r="K1856" s="146"/>
      <c r="L1856" s="146"/>
      <c r="M1856" s="146"/>
      <c r="N1856" s="146"/>
      <c r="O1856" s="146"/>
      <c r="P1856" s="292"/>
      <c r="Q1856" s="202"/>
      <c r="R1856" s="290">
        <f>IF($P$5=1,DataSheet!E1855,"")</f>
        <v>0</v>
      </c>
    </row>
    <row r="1857" spans="2:18">
      <c r="B1857" s="202"/>
      <c r="C1857" s="297"/>
      <c r="D1857" s="292"/>
      <c r="E1857" s="202"/>
      <c r="F1857" s="202"/>
      <c r="G1857" s="202"/>
      <c r="H1857" s="202"/>
      <c r="I1857" s="202"/>
      <c r="J1857" s="202"/>
      <c r="K1857" s="146"/>
      <c r="L1857" s="146"/>
      <c r="M1857" s="146"/>
      <c r="N1857" s="146"/>
      <c r="O1857" s="146"/>
      <c r="P1857" s="292"/>
      <c r="Q1857" s="202"/>
      <c r="R1857" s="290">
        <f>IF($P$5=1,DataSheet!E1856,"")</f>
        <v>0</v>
      </c>
    </row>
    <row r="1858" spans="2:18">
      <c r="B1858" s="202"/>
      <c r="C1858" s="297"/>
      <c r="D1858" s="292"/>
      <c r="E1858" s="202"/>
      <c r="F1858" s="202"/>
      <c r="G1858" s="202"/>
      <c r="H1858" s="202"/>
      <c r="I1858" s="202"/>
      <c r="J1858" s="202"/>
      <c r="K1858" s="146"/>
      <c r="L1858" s="146"/>
      <c r="M1858" s="146"/>
      <c r="N1858" s="146"/>
      <c r="O1858" s="146"/>
      <c r="P1858" s="292"/>
      <c r="Q1858" s="202"/>
      <c r="R1858" s="290">
        <f>IF($P$5=1,DataSheet!E1857,"")</f>
        <v>0</v>
      </c>
    </row>
    <row r="1859" spans="2:18">
      <c r="B1859" s="202"/>
      <c r="C1859" s="297"/>
      <c r="D1859" s="292"/>
      <c r="E1859" s="202"/>
      <c r="F1859" s="202"/>
      <c r="G1859" s="202"/>
      <c r="H1859" s="202"/>
      <c r="I1859" s="202"/>
      <c r="J1859" s="202"/>
      <c r="K1859" s="146"/>
      <c r="L1859" s="146"/>
      <c r="M1859" s="146"/>
      <c r="N1859" s="146"/>
      <c r="O1859" s="146"/>
      <c r="P1859" s="292"/>
      <c r="Q1859" s="202"/>
      <c r="R1859" s="290">
        <f>IF($P$5=1,DataSheet!E1858,"")</f>
        <v>0</v>
      </c>
    </row>
    <row r="1860" spans="2:18">
      <c r="B1860" s="202"/>
      <c r="C1860" s="297"/>
      <c r="D1860" s="292"/>
      <c r="E1860" s="202"/>
      <c r="F1860" s="202"/>
      <c r="G1860" s="202"/>
      <c r="H1860" s="202"/>
      <c r="I1860" s="202"/>
      <c r="J1860" s="202"/>
      <c r="K1860" s="146"/>
      <c r="L1860" s="146"/>
      <c r="M1860" s="146"/>
      <c r="N1860" s="146"/>
      <c r="O1860" s="146"/>
      <c r="P1860" s="292"/>
      <c r="Q1860" s="202"/>
      <c r="R1860" s="290">
        <f>IF($P$5=1,DataSheet!E1859,"")</f>
        <v>0</v>
      </c>
    </row>
    <row r="1861" spans="2:18">
      <c r="B1861" s="202"/>
      <c r="C1861" s="297"/>
      <c r="D1861" s="292"/>
      <c r="E1861" s="202"/>
      <c r="F1861" s="202"/>
      <c r="G1861" s="202"/>
      <c r="H1861" s="202"/>
      <c r="I1861" s="202"/>
      <c r="J1861" s="202"/>
      <c r="K1861" s="146"/>
      <c r="L1861" s="146"/>
      <c r="M1861" s="146"/>
      <c r="N1861" s="146"/>
      <c r="O1861" s="146"/>
      <c r="P1861" s="292"/>
      <c r="Q1861" s="202"/>
      <c r="R1861" s="290">
        <f>IF($P$5=1,DataSheet!E1860,"")</f>
        <v>0</v>
      </c>
    </row>
    <row r="1862" spans="2:18">
      <c r="B1862" s="202"/>
      <c r="C1862" s="297"/>
      <c r="D1862" s="292"/>
      <c r="E1862" s="202"/>
      <c r="F1862" s="202"/>
      <c r="G1862" s="202"/>
      <c r="H1862" s="202"/>
      <c r="I1862" s="202"/>
      <c r="J1862" s="202"/>
      <c r="K1862" s="146"/>
      <c r="L1862" s="146"/>
      <c r="M1862" s="146"/>
      <c r="N1862" s="146"/>
      <c r="O1862" s="146"/>
      <c r="P1862" s="292"/>
      <c r="Q1862" s="202"/>
      <c r="R1862" s="290">
        <f>IF($P$5=1,DataSheet!E1861,"")</f>
        <v>0</v>
      </c>
    </row>
    <row r="1863" spans="2:18">
      <c r="B1863" s="202"/>
      <c r="C1863" s="297"/>
      <c r="D1863" s="292"/>
      <c r="E1863" s="202"/>
      <c r="F1863" s="202"/>
      <c r="G1863" s="202"/>
      <c r="H1863" s="202"/>
      <c r="I1863" s="202"/>
      <c r="J1863" s="202"/>
      <c r="K1863" s="146"/>
      <c r="L1863" s="146"/>
      <c r="M1863" s="146"/>
      <c r="N1863" s="146"/>
      <c r="O1863" s="146"/>
      <c r="P1863" s="292"/>
      <c r="Q1863" s="202"/>
      <c r="R1863" s="290">
        <f>IF($P$5=1,DataSheet!E1862,"")</f>
        <v>0</v>
      </c>
    </row>
    <row r="1864" spans="2:18">
      <c r="B1864" s="202"/>
      <c r="C1864" s="297"/>
      <c r="D1864" s="292"/>
      <c r="E1864" s="202"/>
      <c r="F1864" s="202"/>
      <c r="G1864" s="202"/>
      <c r="H1864" s="202"/>
      <c r="I1864" s="202"/>
      <c r="J1864" s="202"/>
      <c r="K1864" s="146"/>
      <c r="L1864" s="146"/>
      <c r="M1864" s="146"/>
      <c r="N1864" s="146"/>
      <c r="O1864" s="146"/>
      <c r="P1864" s="292"/>
      <c r="Q1864" s="202"/>
      <c r="R1864" s="290">
        <f>IF($P$5=1,DataSheet!E1863,"")</f>
        <v>0</v>
      </c>
    </row>
    <row r="1865" spans="2:18">
      <c r="B1865" s="202"/>
      <c r="C1865" s="297"/>
      <c r="D1865" s="292"/>
      <c r="E1865" s="202"/>
      <c r="F1865" s="202"/>
      <c r="G1865" s="202"/>
      <c r="H1865" s="202"/>
      <c r="I1865" s="202"/>
      <c r="J1865" s="202"/>
      <c r="K1865" s="146"/>
      <c r="L1865" s="146"/>
      <c r="M1865" s="146"/>
      <c r="N1865" s="146"/>
      <c r="O1865" s="146"/>
      <c r="P1865" s="292"/>
      <c r="Q1865" s="202"/>
      <c r="R1865" s="290">
        <f>IF($P$5=1,DataSheet!E1864,"")</f>
        <v>0</v>
      </c>
    </row>
    <row r="1866" spans="2:18">
      <c r="B1866" s="202"/>
      <c r="C1866" s="297"/>
      <c r="D1866" s="292"/>
      <c r="E1866" s="202"/>
      <c r="F1866" s="202"/>
      <c r="G1866" s="202"/>
      <c r="H1866" s="202"/>
      <c r="I1866" s="202"/>
      <c r="J1866" s="202"/>
      <c r="K1866" s="146"/>
      <c r="L1866" s="146"/>
      <c r="M1866" s="146"/>
      <c r="N1866" s="146"/>
      <c r="O1866" s="146"/>
      <c r="P1866" s="292"/>
      <c r="Q1866" s="202"/>
      <c r="R1866" s="290">
        <f>IF($P$5=1,DataSheet!E1865,"")</f>
        <v>0</v>
      </c>
    </row>
    <row r="1867" spans="2:18">
      <c r="B1867" s="202"/>
      <c r="C1867" s="297"/>
      <c r="D1867" s="292"/>
      <c r="E1867" s="202"/>
      <c r="F1867" s="202"/>
      <c r="G1867" s="202"/>
      <c r="H1867" s="202"/>
      <c r="I1867" s="202"/>
      <c r="J1867" s="202"/>
      <c r="K1867" s="146"/>
      <c r="L1867" s="146"/>
      <c r="M1867" s="146"/>
      <c r="N1867" s="146"/>
      <c r="O1867" s="146"/>
      <c r="P1867" s="292"/>
      <c r="Q1867" s="202"/>
      <c r="R1867" s="290">
        <f>IF($P$5=1,DataSheet!E1866,"")</f>
        <v>0</v>
      </c>
    </row>
    <row r="1868" spans="2:18">
      <c r="B1868" s="202"/>
      <c r="C1868" s="297"/>
      <c r="D1868" s="292"/>
      <c r="E1868" s="202"/>
      <c r="F1868" s="202"/>
      <c r="G1868" s="202"/>
      <c r="H1868" s="202"/>
      <c r="I1868" s="202"/>
      <c r="J1868" s="202"/>
      <c r="K1868" s="146"/>
      <c r="L1868" s="146"/>
      <c r="M1868" s="146"/>
      <c r="N1868" s="146"/>
      <c r="O1868" s="146"/>
      <c r="P1868" s="292"/>
      <c r="Q1868" s="202"/>
      <c r="R1868" s="290">
        <f>IF($P$5=1,DataSheet!E1867,"")</f>
        <v>0</v>
      </c>
    </row>
    <row r="1869" spans="2:18">
      <c r="B1869" s="202"/>
      <c r="C1869" s="297"/>
      <c r="D1869" s="292"/>
      <c r="E1869" s="202"/>
      <c r="F1869" s="202"/>
      <c r="G1869" s="202"/>
      <c r="H1869" s="202"/>
      <c r="I1869" s="202"/>
      <c r="J1869" s="202"/>
      <c r="K1869" s="146"/>
      <c r="L1869" s="146"/>
      <c r="M1869" s="146"/>
      <c r="N1869" s="146"/>
      <c r="O1869" s="146"/>
      <c r="P1869" s="292"/>
      <c r="Q1869" s="202"/>
      <c r="R1869" s="290">
        <f>IF($P$5=1,DataSheet!E1868,"")</f>
        <v>0</v>
      </c>
    </row>
    <row r="1870" spans="2:18">
      <c r="B1870" s="202"/>
      <c r="C1870" s="297"/>
      <c r="D1870" s="292"/>
      <c r="E1870" s="202"/>
      <c r="F1870" s="202"/>
      <c r="G1870" s="202"/>
      <c r="H1870" s="202"/>
      <c r="I1870" s="202"/>
      <c r="J1870" s="202"/>
      <c r="K1870" s="146"/>
      <c r="L1870" s="146"/>
      <c r="M1870" s="146"/>
      <c r="N1870" s="146"/>
      <c r="O1870" s="146"/>
      <c r="P1870" s="292"/>
      <c r="Q1870" s="202"/>
      <c r="R1870" s="290">
        <f>IF($P$5=1,DataSheet!E1869,"")</f>
        <v>0</v>
      </c>
    </row>
    <row r="1871" spans="2:18">
      <c r="B1871" s="202"/>
      <c r="C1871" s="297"/>
      <c r="D1871" s="292"/>
      <c r="E1871" s="202"/>
      <c r="F1871" s="202"/>
      <c r="G1871" s="202"/>
      <c r="H1871" s="202"/>
      <c r="I1871" s="202"/>
      <c r="J1871" s="202"/>
      <c r="K1871" s="146"/>
      <c r="L1871" s="146"/>
      <c r="M1871" s="146"/>
      <c r="N1871" s="146"/>
      <c r="O1871" s="146"/>
      <c r="P1871" s="292"/>
      <c r="Q1871" s="202"/>
      <c r="R1871" s="290">
        <f>IF($P$5=1,DataSheet!E1870,"")</f>
        <v>0</v>
      </c>
    </row>
    <row r="1872" spans="2:18">
      <c r="B1872" s="202"/>
      <c r="C1872" s="297"/>
      <c r="D1872" s="292"/>
      <c r="E1872" s="202"/>
      <c r="F1872" s="202"/>
      <c r="G1872" s="202"/>
      <c r="H1872" s="202"/>
      <c r="I1872" s="202"/>
      <c r="J1872" s="202"/>
      <c r="K1872" s="146"/>
      <c r="L1872" s="146"/>
      <c r="M1872" s="146"/>
      <c r="N1872" s="146"/>
      <c r="O1872" s="146"/>
      <c r="P1872" s="292"/>
      <c r="Q1872" s="202"/>
      <c r="R1872" s="290">
        <f>IF($P$5=1,DataSheet!E1871,"")</f>
        <v>0</v>
      </c>
    </row>
    <row r="1873" spans="2:18">
      <c r="B1873" s="202"/>
      <c r="C1873" s="297"/>
      <c r="D1873" s="292"/>
      <c r="E1873" s="202"/>
      <c r="F1873" s="202"/>
      <c r="G1873" s="202"/>
      <c r="H1873" s="202"/>
      <c r="I1873" s="202"/>
      <c r="J1873" s="202"/>
      <c r="K1873" s="146"/>
      <c r="L1873" s="146"/>
      <c r="M1873" s="146"/>
      <c r="N1873" s="146"/>
      <c r="O1873" s="146"/>
      <c r="P1873" s="292"/>
      <c r="Q1873" s="202"/>
      <c r="R1873" s="290">
        <f>IF($P$5=1,DataSheet!E1872,"")</f>
        <v>0</v>
      </c>
    </row>
    <row r="1874" spans="2:18">
      <c r="B1874" s="202"/>
      <c r="C1874" s="297"/>
      <c r="D1874" s="292"/>
      <c r="E1874" s="202"/>
      <c r="F1874" s="202"/>
      <c r="G1874" s="202"/>
      <c r="H1874" s="202"/>
      <c r="I1874" s="202"/>
      <c r="J1874" s="202"/>
      <c r="K1874" s="146"/>
      <c r="L1874" s="146"/>
      <c r="M1874" s="146"/>
      <c r="N1874" s="146"/>
      <c r="O1874" s="146"/>
      <c r="P1874" s="292"/>
      <c r="Q1874" s="202"/>
      <c r="R1874" s="290">
        <f>IF($P$5=1,DataSheet!E1873,"")</f>
        <v>0</v>
      </c>
    </row>
    <row r="1875" spans="2:18">
      <c r="B1875" s="202"/>
      <c r="C1875" s="297"/>
      <c r="D1875" s="292"/>
      <c r="E1875" s="202"/>
      <c r="F1875" s="202"/>
      <c r="G1875" s="202"/>
      <c r="H1875" s="202"/>
      <c r="I1875" s="202"/>
      <c r="J1875" s="202"/>
      <c r="K1875" s="146"/>
      <c r="L1875" s="146"/>
      <c r="M1875" s="146"/>
      <c r="N1875" s="146"/>
      <c r="O1875" s="146"/>
      <c r="P1875" s="292"/>
      <c r="Q1875" s="202"/>
      <c r="R1875" s="290">
        <f>IF($P$5=1,DataSheet!E1874,"")</f>
        <v>0</v>
      </c>
    </row>
    <row r="1876" spans="2:18">
      <c r="B1876" s="202"/>
      <c r="C1876" s="297"/>
      <c r="D1876" s="292"/>
      <c r="E1876" s="202"/>
      <c r="F1876" s="202"/>
      <c r="G1876" s="202"/>
      <c r="H1876" s="202"/>
      <c r="I1876" s="202"/>
      <c r="J1876" s="202"/>
      <c r="K1876" s="146"/>
      <c r="L1876" s="146"/>
      <c r="M1876" s="146"/>
      <c r="N1876" s="146"/>
      <c r="O1876" s="146"/>
      <c r="P1876" s="292"/>
      <c r="Q1876" s="202"/>
      <c r="R1876" s="290">
        <f>IF($P$5=1,DataSheet!E1875,"")</f>
        <v>0</v>
      </c>
    </row>
    <row r="1877" spans="2:18">
      <c r="B1877" s="202"/>
      <c r="C1877" s="297"/>
      <c r="D1877" s="292"/>
      <c r="E1877" s="202"/>
      <c r="F1877" s="202"/>
      <c r="G1877" s="202"/>
      <c r="H1877" s="202"/>
      <c r="I1877" s="202"/>
      <c r="J1877" s="202"/>
      <c r="K1877" s="146"/>
      <c r="L1877" s="146"/>
      <c r="M1877" s="146"/>
      <c r="N1877" s="146"/>
      <c r="O1877" s="146"/>
      <c r="P1877" s="292"/>
      <c r="Q1877" s="202"/>
      <c r="R1877" s="290">
        <f>IF($P$5=1,DataSheet!E1876,"")</f>
        <v>0</v>
      </c>
    </row>
    <row r="1878" spans="2:18">
      <c r="B1878" s="202"/>
      <c r="C1878" s="297"/>
      <c r="D1878" s="292"/>
      <c r="E1878" s="202"/>
      <c r="F1878" s="202"/>
      <c r="G1878" s="202"/>
      <c r="H1878" s="202"/>
      <c r="I1878" s="202"/>
      <c r="J1878" s="202"/>
      <c r="K1878" s="146"/>
      <c r="L1878" s="146"/>
      <c r="M1878" s="146"/>
      <c r="N1878" s="146"/>
      <c r="O1878" s="146"/>
      <c r="P1878" s="292"/>
      <c r="Q1878" s="202"/>
      <c r="R1878" s="290">
        <f>IF($P$5=1,DataSheet!E1877,"")</f>
        <v>0</v>
      </c>
    </row>
    <row r="1879" spans="2:18">
      <c r="B1879" s="202"/>
      <c r="C1879" s="297"/>
      <c r="D1879" s="292"/>
      <c r="E1879" s="202"/>
      <c r="F1879" s="202"/>
      <c r="G1879" s="202"/>
      <c r="H1879" s="202"/>
      <c r="I1879" s="202"/>
      <c r="J1879" s="202"/>
      <c r="K1879" s="146"/>
      <c r="L1879" s="146"/>
      <c r="M1879" s="146"/>
      <c r="N1879" s="146"/>
      <c r="O1879" s="146"/>
      <c r="P1879" s="292"/>
      <c r="Q1879" s="202"/>
      <c r="R1879" s="290">
        <f>IF($P$5=1,DataSheet!E1878,"")</f>
        <v>0</v>
      </c>
    </row>
    <row r="1880" spans="2:18">
      <c r="B1880" s="202"/>
      <c r="C1880" s="297"/>
      <c r="D1880" s="292"/>
      <c r="E1880" s="202"/>
      <c r="F1880" s="202"/>
      <c r="G1880" s="202"/>
      <c r="H1880" s="202"/>
      <c r="I1880" s="202"/>
      <c r="J1880" s="202"/>
      <c r="K1880" s="146"/>
      <c r="L1880" s="146"/>
      <c r="M1880" s="146"/>
      <c r="N1880" s="146"/>
      <c r="O1880" s="146"/>
      <c r="P1880" s="292"/>
      <c r="Q1880" s="202"/>
      <c r="R1880" s="290">
        <f>IF($P$5=1,DataSheet!E1879,"")</f>
        <v>0</v>
      </c>
    </row>
    <row r="1881" spans="2:18">
      <c r="B1881" s="202"/>
      <c r="C1881" s="297"/>
      <c r="D1881" s="292"/>
      <c r="E1881" s="202"/>
      <c r="F1881" s="202"/>
      <c r="G1881" s="202"/>
      <c r="H1881" s="202"/>
      <c r="I1881" s="202"/>
      <c r="J1881" s="202"/>
      <c r="K1881" s="146"/>
      <c r="L1881" s="146"/>
      <c r="M1881" s="146"/>
      <c r="N1881" s="146"/>
      <c r="O1881" s="146"/>
      <c r="P1881" s="292"/>
      <c r="Q1881" s="202"/>
      <c r="R1881" s="290">
        <f>IF($P$5=1,DataSheet!E1880,"")</f>
        <v>0</v>
      </c>
    </row>
    <row r="1882" spans="2:18">
      <c r="B1882" s="202"/>
      <c r="C1882" s="297"/>
      <c r="D1882" s="292"/>
      <c r="E1882" s="202"/>
      <c r="F1882" s="202"/>
      <c r="G1882" s="202"/>
      <c r="H1882" s="202"/>
      <c r="I1882" s="202"/>
      <c r="J1882" s="202"/>
      <c r="K1882" s="146"/>
      <c r="L1882" s="146"/>
      <c r="M1882" s="146"/>
      <c r="N1882" s="146"/>
      <c r="O1882" s="146"/>
      <c r="P1882" s="292"/>
      <c r="Q1882" s="202"/>
      <c r="R1882" s="290">
        <f>IF($P$5=1,DataSheet!E1881,"")</f>
        <v>0</v>
      </c>
    </row>
    <row r="1883" spans="2:18">
      <c r="B1883" s="202"/>
      <c r="C1883" s="297"/>
      <c r="D1883" s="292"/>
      <c r="E1883" s="202"/>
      <c r="F1883" s="202"/>
      <c r="G1883" s="202"/>
      <c r="H1883" s="202"/>
      <c r="I1883" s="202"/>
      <c r="J1883" s="202"/>
      <c r="K1883" s="146"/>
      <c r="L1883" s="146"/>
      <c r="M1883" s="146"/>
      <c r="N1883" s="146"/>
      <c r="O1883" s="146"/>
      <c r="P1883" s="292"/>
      <c r="Q1883" s="202"/>
      <c r="R1883" s="290">
        <f>IF($P$5=1,DataSheet!E1882,"")</f>
        <v>0</v>
      </c>
    </row>
    <row r="1884" spans="2:18">
      <c r="B1884" s="202"/>
      <c r="C1884" s="297"/>
      <c r="D1884" s="292"/>
      <c r="E1884" s="202"/>
      <c r="F1884" s="202"/>
      <c r="G1884" s="202"/>
      <c r="H1884" s="202"/>
      <c r="I1884" s="202"/>
      <c r="J1884" s="202"/>
      <c r="K1884" s="146"/>
      <c r="L1884" s="146"/>
      <c r="M1884" s="146"/>
      <c r="N1884" s="146"/>
      <c r="O1884" s="146"/>
      <c r="P1884" s="292"/>
      <c r="Q1884" s="202"/>
      <c r="R1884" s="290">
        <f>IF($P$5=1,DataSheet!E1883,"")</f>
        <v>0</v>
      </c>
    </row>
    <row r="1885" spans="2:18">
      <c r="B1885" s="202"/>
      <c r="C1885" s="297"/>
      <c r="D1885" s="292"/>
      <c r="E1885" s="202"/>
      <c r="F1885" s="202"/>
      <c r="G1885" s="202"/>
      <c r="H1885" s="202"/>
      <c r="I1885" s="202"/>
      <c r="J1885" s="202"/>
      <c r="K1885" s="146"/>
      <c r="L1885" s="146"/>
      <c r="M1885" s="146"/>
      <c r="N1885" s="146"/>
      <c r="O1885" s="146"/>
      <c r="P1885" s="292"/>
      <c r="Q1885" s="202"/>
      <c r="R1885" s="290">
        <f>IF($P$5=1,DataSheet!E1884,"")</f>
        <v>0</v>
      </c>
    </row>
    <row r="1886" spans="2:18">
      <c r="B1886" s="202"/>
      <c r="C1886" s="297"/>
      <c r="D1886" s="292"/>
      <c r="E1886" s="202"/>
      <c r="F1886" s="202"/>
      <c r="G1886" s="202"/>
      <c r="H1886" s="202"/>
      <c r="I1886" s="202"/>
      <c r="J1886" s="202"/>
      <c r="K1886" s="146"/>
      <c r="L1886" s="146"/>
      <c r="M1886" s="146"/>
      <c r="N1886" s="146"/>
      <c r="O1886" s="146"/>
      <c r="P1886" s="292"/>
      <c r="Q1886" s="202"/>
      <c r="R1886" s="290">
        <f>IF($P$5=1,DataSheet!E1885,"")</f>
        <v>0</v>
      </c>
    </row>
    <row r="1887" spans="2:18">
      <c r="B1887" s="202"/>
      <c r="C1887" s="297"/>
      <c r="D1887" s="292"/>
      <c r="E1887" s="202"/>
      <c r="F1887" s="202"/>
      <c r="G1887" s="202"/>
      <c r="H1887" s="202"/>
      <c r="I1887" s="202"/>
      <c r="J1887" s="202"/>
      <c r="K1887" s="146"/>
      <c r="L1887" s="146"/>
      <c r="M1887" s="146"/>
      <c r="N1887" s="146"/>
      <c r="O1887" s="146"/>
      <c r="P1887" s="292"/>
      <c r="Q1887" s="202"/>
      <c r="R1887" s="290">
        <f>IF($P$5=1,DataSheet!E1886,"")</f>
        <v>0</v>
      </c>
    </row>
    <row r="1888" spans="2:18">
      <c r="B1888" s="202"/>
      <c r="C1888" s="297"/>
      <c r="D1888" s="292"/>
      <c r="E1888" s="202"/>
      <c r="F1888" s="202"/>
      <c r="G1888" s="202"/>
      <c r="H1888" s="202"/>
      <c r="I1888" s="202"/>
      <c r="J1888" s="202"/>
      <c r="K1888" s="146"/>
      <c r="L1888" s="146"/>
      <c r="M1888" s="146"/>
      <c r="N1888" s="146"/>
      <c r="O1888" s="146"/>
      <c r="P1888" s="292"/>
      <c r="Q1888" s="202"/>
      <c r="R1888" s="290">
        <f>IF($P$5=1,DataSheet!E1887,"")</f>
        <v>0</v>
      </c>
    </row>
    <row r="1889" spans="2:18">
      <c r="B1889" s="202"/>
      <c r="C1889" s="297"/>
      <c r="D1889" s="292"/>
      <c r="E1889" s="202"/>
      <c r="F1889" s="202"/>
      <c r="G1889" s="202"/>
      <c r="H1889" s="202"/>
      <c r="I1889" s="202"/>
      <c r="J1889" s="202"/>
      <c r="K1889" s="146"/>
      <c r="L1889" s="146"/>
      <c r="M1889" s="146"/>
      <c r="N1889" s="146"/>
      <c r="O1889" s="146"/>
      <c r="P1889" s="292"/>
      <c r="Q1889" s="202"/>
      <c r="R1889" s="290">
        <f>IF($P$5=1,DataSheet!E1888,"")</f>
        <v>0</v>
      </c>
    </row>
    <row r="1890" spans="2:18">
      <c r="B1890" s="202"/>
      <c r="C1890" s="297"/>
      <c r="D1890" s="292"/>
      <c r="E1890" s="202"/>
      <c r="F1890" s="202"/>
      <c r="G1890" s="202"/>
      <c r="H1890" s="202"/>
      <c r="I1890" s="202"/>
      <c r="J1890" s="202"/>
      <c r="K1890" s="146"/>
      <c r="L1890" s="146"/>
      <c r="M1890" s="146"/>
      <c r="N1890" s="146"/>
      <c r="O1890" s="146"/>
      <c r="P1890" s="292"/>
      <c r="Q1890" s="202"/>
      <c r="R1890" s="290">
        <f>IF($P$5=1,DataSheet!E1889,"")</f>
        <v>0</v>
      </c>
    </row>
    <row r="1891" spans="2:18">
      <c r="B1891" s="202"/>
      <c r="C1891" s="297"/>
      <c r="D1891" s="292"/>
      <c r="E1891" s="202"/>
      <c r="F1891" s="202"/>
      <c r="G1891" s="202"/>
      <c r="H1891" s="202"/>
      <c r="I1891" s="202"/>
      <c r="J1891" s="202"/>
      <c r="K1891" s="146"/>
      <c r="L1891" s="146"/>
      <c r="M1891" s="146"/>
      <c r="N1891" s="146"/>
      <c r="O1891" s="146"/>
      <c r="P1891" s="292"/>
      <c r="Q1891" s="202"/>
      <c r="R1891" s="290">
        <f>IF($P$5=1,DataSheet!E1890,"")</f>
        <v>0</v>
      </c>
    </row>
    <row r="1892" spans="2:18">
      <c r="B1892" s="202"/>
      <c r="C1892" s="297"/>
      <c r="D1892" s="292"/>
      <c r="E1892" s="202"/>
      <c r="F1892" s="202"/>
      <c r="G1892" s="202"/>
      <c r="H1892" s="202"/>
      <c r="I1892" s="202"/>
      <c r="J1892" s="202"/>
      <c r="K1892" s="146"/>
      <c r="L1892" s="146"/>
      <c r="M1892" s="146"/>
      <c r="N1892" s="146"/>
      <c r="O1892" s="146"/>
      <c r="P1892" s="292"/>
      <c r="Q1892" s="202"/>
      <c r="R1892" s="290">
        <f>IF($P$5=1,DataSheet!E1891,"")</f>
        <v>0</v>
      </c>
    </row>
    <row r="1893" spans="2:18">
      <c r="B1893" s="202"/>
      <c r="C1893" s="297"/>
      <c r="D1893" s="292"/>
      <c r="E1893" s="202"/>
      <c r="F1893" s="202"/>
      <c r="G1893" s="202"/>
      <c r="H1893" s="202"/>
      <c r="I1893" s="202"/>
      <c r="J1893" s="202"/>
      <c r="K1893" s="146"/>
      <c r="L1893" s="146"/>
      <c r="M1893" s="146"/>
      <c r="N1893" s="146"/>
      <c r="O1893" s="146"/>
      <c r="P1893" s="292"/>
      <c r="Q1893" s="202"/>
      <c r="R1893" s="290">
        <f>IF($P$5=1,DataSheet!E1892,"")</f>
        <v>0</v>
      </c>
    </row>
    <row r="1894" spans="2:18">
      <c r="B1894" s="202"/>
      <c r="C1894" s="297"/>
      <c r="D1894" s="292"/>
      <c r="E1894" s="202"/>
      <c r="F1894" s="202"/>
      <c r="G1894" s="202"/>
      <c r="H1894" s="202"/>
      <c r="I1894" s="202"/>
      <c r="J1894" s="202"/>
      <c r="K1894" s="146"/>
      <c r="L1894" s="146"/>
      <c r="M1894" s="146"/>
      <c r="N1894" s="146"/>
      <c r="O1894" s="146"/>
      <c r="P1894" s="292"/>
      <c r="Q1894" s="202"/>
      <c r="R1894" s="290">
        <f>IF($P$5=1,DataSheet!E1893,"")</f>
        <v>0</v>
      </c>
    </row>
    <row r="1895" spans="2:18">
      <c r="B1895" s="202"/>
      <c r="C1895" s="297"/>
      <c r="D1895" s="292"/>
      <c r="E1895" s="202"/>
      <c r="F1895" s="202"/>
      <c r="G1895" s="202"/>
      <c r="H1895" s="202"/>
      <c r="I1895" s="202"/>
      <c r="J1895" s="202"/>
      <c r="K1895" s="146"/>
      <c r="L1895" s="146"/>
      <c r="M1895" s="146"/>
      <c r="N1895" s="146"/>
      <c r="O1895" s="146"/>
      <c r="P1895" s="292"/>
      <c r="Q1895" s="202"/>
      <c r="R1895" s="290">
        <f>IF($P$5=1,DataSheet!E1894,"")</f>
        <v>0</v>
      </c>
    </row>
    <row r="1896" spans="2:18">
      <c r="B1896" s="202"/>
      <c r="C1896" s="297"/>
      <c r="D1896" s="292"/>
      <c r="E1896" s="202"/>
      <c r="F1896" s="202"/>
      <c r="G1896" s="202"/>
      <c r="H1896" s="202"/>
      <c r="I1896" s="202"/>
      <c r="J1896" s="202"/>
      <c r="K1896" s="146"/>
      <c r="L1896" s="146"/>
      <c r="M1896" s="146"/>
      <c r="N1896" s="146"/>
      <c r="O1896" s="146"/>
      <c r="P1896" s="292"/>
      <c r="Q1896" s="202"/>
      <c r="R1896" s="290">
        <f>IF($P$5=1,DataSheet!E1895,"")</f>
        <v>0</v>
      </c>
    </row>
    <row r="1897" spans="2:18">
      <c r="B1897" s="202"/>
      <c r="C1897" s="297"/>
      <c r="D1897" s="292"/>
      <c r="E1897" s="202"/>
      <c r="F1897" s="202"/>
      <c r="G1897" s="202"/>
      <c r="H1897" s="202"/>
      <c r="I1897" s="202"/>
      <c r="J1897" s="202"/>
      <c r="K1897" s="146"/>
      <c r="L1897" s="146"/>
      <c r="M1897" s="146"/>
      <c r="N1897" s="146"/>
      <c r="O1897" s="146"/>
      <c r="P1897" s="292"/>
      <c r="Q1897" s="202"/>
      <c r="R1897" s="290">
        <f>IF($P$5=1,DataSheet!E1896,"")</f>
        <v>0</v>
      </c>
    </row>
    <row r="1898" spans="2:18">
      <c r="B1898" s="202"/>
      <c r="C1898" s="297"/>
      <c r="D1898" s="292"/>
      <c r="E1898" s="202"/>
      <c r="F1898" s="202"/>
      <c r="G1898" s="202"/>
      <c r="H1898" s="202"/>
      <c r="I1898" s="202"/>
      <c r="J1898" s="202"/>
      <c r="K1898" s="146"/>
      <c r="L1898" s="146"/>
      <c r="M1898" s="146"/>
      <c r="N1898" s="146"/>
      <c r="O1898" s="146"/>
      <c r="P1898" s="292"/>
      <c r="Q1898" s="202"/>
      <c r="R1898" s="290">
        <f>IF($P$5=1,DataSheet!E1897,"")</f>
        <v>0</v>
      </c>
    </row>
    <row r="1899" spans="2:18">
      <c r="B1899" s="202"/>
      <c r="C1899" s="297"/>
      <c r="D1899" s="292"/>
      <c r="E1899" s="202"/>
      <c r="F1899" s="202"/>
      <c r="G1899" s="202"/>
      <c r="H1899" s="202"/>
      <c r="I1899" s="202"/>
      <c r="J1899" s="202"/>
      <c r="K1899" s="146"/>
      <c r="L1899" s="146"/>
      <c r="M1899" s="146"/>
      <c r="N1899" s="146"/>
      <c r="O1899" s="146"/>
      <c r="P1899" s="292"/>
      <c r="Q1899" s="202"/>
      <c r="R1899" s="290">
        <f>IF($P$5=1,DataSheet!E1898,"")</f>
        <v>0</v>
      </c>
    </row>
    <row r="1900" spans="2:18">
      <c r="B1900" s="202"/>
      <c r="C1900" s="297"/>
      <c r="D1900" s="292"/>
      <c r="E1900" s="202"/>
      <c r="F1900" s="202"/>
      <c r="G1900" s="202"/>
      <c r="H1900" s="202"/>
      <c r="I1900" s="202"/>
      <c r="J1900" s="202"/>
      <c r="K1900" s="146"/>
      <c r="L1900" s="146"/>
      <c r="M1900" s="146"/>
      <c r="N1900" s="146"/>
      <c r="O1900" s="146"/>
      <c r="P1900" s="292"/>
      <c r="Q1900" s="202"/>
      <c r="R1900" s="290">
        <f>IF($P$5=1,DataSheet!E1899,"")</f>
        <v>0</v>
      </c>
    </row>
    <row r="1901" spans="2:18">
      <c r="B1901" s="202"/>
      <c r="C1901" s="297"/>
      <c r="D1901" s="292"/>
      <c r="E1901" s="202"/>
      <c r="F1901" s="202"/>
      <c r="G1901" s="202"/>
      <c r="H1901" s="202"/>
      <c r="I1901" s="202"/>
      <c r="J1901" s="202"/>
      <c r="K1901" s="146"/>
      <c r="L1901" s="146"/>
      <c r="M1901" s="146"/>
      <c r="N1901" s="146"/>
      <c r="O1901" s="146"/>
      <c r="P1901" s="292"/>
      <c r="Q1901" s="202"/>
      <c r="R1901" s="290">
        <f>IF($P$5=1,DataSheet!E1900,"")</f>
        <v>0</v>
      </c>
    </row>
    <row r="1902" spans="2:18">
      <c r="B1902" s="202"/>
      <c r="C1902" s="297"/>
      <c r="D1902" s="292"/>
      <c r="E1902" s="202"/>
      <c r="F1902" s="202"/>
      <c r="G1902" s="202"/>
      <c r="H1902" s="202"/>
      <c r="I1902" s="202"/>
      <c r="J1902" s="202"/>
      <c r="K1902" s="146"/>
      <c r="L1902" s="146"/>
      <c r="M1902" s="146"/>
      <c r="N1902" s="146"/>
      <c r="O1902" s="146"/>
      <c r="P1902" s="292"/>
      <c r="Q1902" s="202"/>
      <c r="R1902" s="290">
        <f>IF($P$5=1,DataSheet!E1901,"")</f>
        <v>0</v>
      </c>
    </row>
    <row r="1903" spans="2:18">
      <c r="B1903" s="202"/>
      <c r="C1903" s="297"/>
      <c r="D1903" s="292"/>
      <c r="E1903" s="202"/>
      <c r="F1903" s="202"/>
      <c r="G1903" s="202"/>
      <c r="H1903" s="202"/>
      <c r="I1903" s="202"/>
      <c r="J1903" s="202"/>
      <c r="K1903" s="146"/>
      <c r="L1903" s="146"/>
      <c r="M1903" s="146"/>
      <c r="N1903" s="146"/>
      <c r="O1903" s="146"/>
      <c r="P1903" s="292"/>
      <c r="Q1903" s="202"/>
      <c r="R1903" s="290">
        <f>IF($P$5=1,DataSheet!E1902,"")</f>
        <v>0</v>
      </c>
    </row>
    <row r="1904" spans="2:18">
      <c r="B1904" s="202"/>
      <c r="C1904" s="297"/>
      <c r="D1904" s="292"/>
      <c r="E1904" s="202"/>
      <c r="F1904" s="202"/>
      <c r="G1904" s="202"/>
      <c r="H1904" s="202"/>
      <c r="I1904" s="202"/>
      <c r="J1904" s="202"/>
      <c r="K1904" s="146"/>
      <c r="L1904" s="146"/>
      <c r="M1904" s="146"/>
      <c r="N1904" s="146"/>
      <c r="O1904" s="146"/>
      <c r="P1904" s="292"/>
      <c r="Q1904" s="202"/>
      <c r="R1904" s="290">
        <f>IF($P$5=1,DataSheet!E1903,"")</f>
        <v>0</v>
      </c>
    </row>
    <row r="1905" spans="2:18">
      <c r="B1905" s="202"/>
      <c r="C1905" s="297"/>
      <c r="D1905" s="292"/>
      <c r="E1905" s="202"/>
      <c r="F1905" s="202"/>
      <c r="G1905" s="202"/>
      <c r="H1905" s="202"/>
      <c r="I1905" s="202"/>
      <c r="J1905" s="202"/>
      <c r="K1905" s="146"/>
      <c r="L1905" s="146"/>
      <c r="M1905" s="146"/>
      <c r="N1905" s="146"/>
      <c r="O1905" s="146"/>
      <c r="P1905" s="292"/>
      <c r="Q1905" s="202"/>
      <c r="R1905" s="290">
        <f>IF($P$5=1,DataSheet!E1904,"")</f>
        <v>0</v>
      </c>
    </row>
    <row r="1906" spans="2:18">
      <c r="B1906" s="202"/>
      <c r="C1906" s="297"/>
      <c r="D1906" s="292"/>
      <c r="E1906" s="202"/>
      <c r="F1906" s="202"/>
      <c r="G1906" s="202"/>
      <c r="H1906" s="202"/>
      <c r="I1906" s="202"/>
      <c r="J1906" s="202"/>
      <c r="K1906" s="146"/>
      <c r="L1906" s="146"/>
      <c r="M1906" s="146"/>
      <c r="N1906" s="146"/>
      <c r="O1906" s="146"/>
      <c r="P1906" s="292"/>
      <c r="Q1906" s="202"/>
      <c r="R1906" s="290">
        <f>IF($P$5=1,DataSheet!E1905,"")</f>
        <v>0</v>
      </c>
    </row>
    <row r="1907" spans="2:18">
      <c r="B1907" s="202"/>
      <c r="C1907" s="297"/>
      <c r="D1907" s="292"/>
      <c r="E1907" s="202"/>
      <c r="F1907" s="202"/>
      <c r="G1907" s="202"/>
      <c r="H1907" s="202"/>
      <c r="I1907" s="202"/>
      <c r="J1907" s="202"/>
      <c r="K1907" s="146"/>
      <c r="L1907" s="146"/>
      <c r="M1907" s="146"/>
      <c r="N1907" s="146"/>
      <c r="O1907" s="146"/>
      <c r="P1907" s="292"/>
      <c r="Q1907" s="202"/>
      <c r="R1907" s="290">
        <f>IF($P$5=1,DataSheet!E1906,"")</f>
        <v>0</v>
      </c>
    </row>
    <row r="1908" spans="2:18">
      <c r="B1908" s="202"/>
      <c r="C1908" s="297"/>
      <c r="D1908" s="292"/>
      <c r="E1908" s="202"/>
      <c r="F1908" s="202"/>
      <c r="G1908" s="202"/>
      <c r="H1908" s="202"/>
      <c r="I1908" s="202"/>
      <c r="J1908" s="202"/>
      <c r="K1908" s="146"/>
      <c r="L1908" s="146"/>
      <c r="M1908" s="146"/>
      <c r="N1908" s="146"/>
      <c r="O1908" s="146"/>
      <c r="P1908" s="292"/>
      <c r="Q1908" s="202"/>
      <c r="R1908" s="290">
        <f>IF($P$5=1,DataSheet!E1907,"")</f>
        <v>0</v>
      </c>
    </row>
    <row r="1909" spans="2:18">
      <c r="B1909" s="202"/>
      <c r="C1909" s="297"/>
      <c r="D1909" s="292"/>
      <c r="E1909" s="202"/>
      <c r="F1909" s="202"/>
      <c r="G1909" s="202"/>
      <c r="H1909" s="202"/>
      <c r="I1909" s="202"/>
      <c r="J1909" s="202"/>
      <c r="K1909" s="146"/>
      <c r="L1909" s="146"/>
      <c r="M1909" s="146"/>
      <c r="N1909" s="146"/>
      <c r="O1909" s="146"/>
      <c r="P1909" s="292"/>
      <c r="Q1909" s="202"/>
      <c r="R1909" s="290">
        <f>IF($P$5=1,DataSheet!E1908,"")</f>
        <v>0</v>
      </c>
    </row>
    <row r="1910" spans="2:18">
      <c r="B1910" s="202"/>
      <c r="C1910" s="297"/>
      <c r="D1910" s="292"/>
      <c r="E1910" s="202"/>
      <c r="F1910" s="202"/>
      <c r="G1910" s="202"/>
      <c r="H1910" s="202"/>
      <c r="I1910" s="202"/>
      <c r="J1910" s="202"/>
      <c r="K1910" s="146"/>
      <c r="L1910" s="146"/>
      <c r="M1910" s="146"/>
      <c r="N1910" s="146"/>
      <c r="O1910" s="146"/>
      <c r="P1910" s="292"/>
      <c r="Q1910" s="202"/>
      <c r="R1910" s="290">
        <f>IF($P$5=1,DataSheet!E1909,"")</f>
        <v>0</v>
      </c>
    </row>
    <row r="1911" spans="2:18">
      <c r="B1911" s="202"/>
      <c r="C1911" s="297"/>
      <c r="D1911" s="292"/>
      <c r="E1911" s="202"/>
      <c r="F1911" s="202"/>
      <c r="G1911" s="202"/>
      <c r="H1911" s="202"/>
      <c r="I1911" s="202"/>
      <c r="J1911" s="202"/>
      <c r="K1911" s="146"/>
      <c r="L1911" s="146"/>
      <c r="M1911" s="146"/>
      <c r="N1911" s="146"/>
      <c r="O1911" s="146"/>
      <c r="P1911" s="292"/>
      <c r="Q1911" s="202"/>
      <c r="R1911" s="290">
        <f>IF($P$5=1,DataSheet!E1910,"")</f>
        <v>0</v>
      </c>
    </row>
    <row r="1912" spans="2:18">
      <c r="B1912" s="202"/>
      <c r="C1912" s="297"/>
      <c r="D1912" s="292"/>
      <c r="E1912" s="202"/>
      <c r="F1912" s="202"/>
      <c r="G1912" s="202"/>
      <c r="H1912" s="202"/>
      <c r="I1912" s="202"/>
      <c r="J1912" s="202"/>
      <c r="K1912" s="146"/>
      <c r="L1912" s="146"/>
      <c r="M1912" s="146"/>
      <c r="N1912" s="146"/>
      <c r="O1912" s="146"/>
      <c r="P1912" s="292"/>
      <c r="Q1912" s="202"/>
      <c r="R1912" s="290">
        <f>IF($P$5=1,DataSheet!E1911,"")</f>
        <v>0</v>
      </c>
    </row>
    <row r="1913" spans="2:18">
      <c r="B1913" s="202"/>
      <c r="C1913" s="297"/>
      <c r="D1913" s="292"/>
      <c r="E1913" s="202"/>
      <c r="F1913" s="202"/>
      <c r="G1913" s="202"/>
      <c r="H1913" s="202"/>
      <c r="I1913" s="202"/>
      <c r="J1913" s="202"/>
      <c r="K1913" s="146"/>
      <c r="L1913" s="146"/>
      <c r="M1913" s="146"/>
      <c r="N1913" s="146"/>
      <c r="O1913" s="146"/>
      <c r="P1913" s="292"/>
      <c r="Q1913" s="202"/>
      <c r="R1913" s="290">
        <f>IF($P$5=1,DataSheet!E1912,"")</f>
        <v>0</v>
      </c>
    </row>
    <row r="1914" spans="2:18">
      <c r="B1914" s="202"/>
      <c r="C1914" s="297"/>
      <c r="D1914" s="292"/>
      <c r="E1914" s="202"/>
      <c r="F1914" s="202"/>
      <c r="G1914" s="202"/>
      <c r="H1914" s="202"/>
      <c r="I1914" s="202"/>
      <c r="J1914" s="202"/>
      <c r="K1914" s="146"/>
      <c r="L1914" s="146"/>
      <c r="M1914" s="146"/>
      <c r="N1914" s="146"/>
      <c r="O1914" s="146"/>
      <c r="P1914" s="292"/>
      <c r="Q1914" s="202"/>
      <c r="R1914" s="290">
        <f>IF($P$5=1,DataSheet!E1913,"")</f>
        <v>0</v>
      </c>
    </row>
    <row r="1915" spans="2:18">
      <c r="B1915" s="202"/>
      <c r="C1915" s="297"/>
      <c r="D1915" s="292"/>
      <c r="E1915" s="202"/>
      <c r="F1915" s="202"/>
      <c r="G1915" s="202"/>
      <c r="H1915" s="202"/>
      <c r="I1915" s="202"/>
      <c r="J1915" s="202"/>
      <c r="K1915" s="146"/>
      <c r="L1915" s="146"/>
      <c r="M1915" s="146"/>
      <c r="N1915" s="146"/>
      <c r="O1915" s="146"/>
      <c r="P1915" s="292"/>
      <c r="Q1915" s="202"/>
      <c r="R1915" s="290">
        <f>IF($P$5=1,DataSheet!E1914,"")</f>
        <v>0</v>
      </c>
    </row>
    <row r="1916" spans="2:18">
      <c r="B1916" s="202"/>
      <c r="C1916" s="297"/>
      <c r="D1916" s="292"/>
      <c r="E1916" s="202"/>
      <c r="F1916" s="202"/>
      <c r="G1916" s="202"/>
      <c r="H1916" s="202"/>
      <c r="I1916" s="202"/>
      <c r="J1916" s="202"/>
      <c r="K1916" s="146"/>
      <c r="L1916" s="146"/>
      <c r="M1916" s="146"/>
      <c r="N1916" s="146"/>
      <c r="O1916" s="146"/>
      <c r="P1916" s="292"/>
      <c r="Q1916" s="202"/>
      <c r="R1916" s="290">
        <f>IF($P$5=1,DataSheet!E1915,"")</f>
        <v>0</v>
      </c>
    </row>
    <row r="1917" spans="2:18">
      <c r="B1917" s="202"/>
      <c r="C1917" s="297"/>
      <c r="D1917" s="292"/>
      <c r="E1917" s="202"/>
      <c r="F1917" s="202"/>
      <c r="G1917" s="202"/>
      <c r="H1917" s="202"/>
      <c r="I1917" s="202"/>
      <c r="J1917" s="202"/>
      <c r="K1917" s="146"/>
      <c r="L1917" s="146"/>
      <c r="M1917" s="146"/>
      <c r="N1917" s="146"/>
      <c r="O1917" s="146"/>
      <c r="P1917" s="292"/>
      <c r="Q1917" s="202"/>
      <c r="R1917" s="290">
        <f>IF($P$5=1,DataSheet!E1916,"")</f>
        <v>0</v>
      </c>
    </row>
    <row r="1918" spans="2:18">
      <c r="B1918" s="202"/>
      <c r="C1918" s="297"/>
      <c r="D1918" s="292"/>
      <c r="E1918" s="202"/>
      <c r="F1918" s="202"/>
      <c r="G1918" s="202"/>
      <c r="H1918" s="202"/>
      <c r="I1918" s="202"/>
      <c r="J1918" s="202"/>
      <c r="K1918" s="146"/>
      <c r="L1918" s="146"/>
      <c r="M1918" s="146"/>
      <c r="N1918" s="146"/>
      <c r="O1918" s="146"/>
      <c r="P1918" s="292"/>
      <c r="Q1918" s="202"/>
      <c r="R1918" s="290">
        <f>IF($P$5=1,DataSheet!E1917,"")</f>
        <v>0</v>
      </c>
    </row>
    <row r="1919" spans="2:18">
      <c r="B1919" s="202"/>
      <c r="C1919" s="297"/>
      <c r="D1919" s="292"/>
      <c r="E1919" s="202"/>
      <c r="F1919" s="202"/>
      <c r="G1919" s="202"/>
      <c r="H1919" s="202"/>
      <c r="I1919" s="202"/>
      <c r="J1919" s="202"/>
      <c r="K1919" s="146"/>
      <c r="L1919" s="146"/>
      <c r="M1919" s="146"/>
      <c r="N1919" s="146"/>
      <c r="O1919" s="146"/>
      <c r="P1919" s="292"/>
      <c r="Q1919" s="202"/>
      <c r="R1919" s="290">
        <f>IF($P$5=1,DataSheet!E1918,"")</f>
        <v>0</v>
      </c>
    </row>
    <row r="1920" spans="2:18">
      <c r="B1920" s="202"/>
      <c r="C1920" s="297"/>
      <c r="D1920" s="292"/>
      <c r="E1920" s="202"/>
      <c r="F1920" s="202"/>
      <c r="G1920" s="202"/>
      <c r="H1920" s="202"/>
      <c r="I1920" s="202"/>
      <c r="J1920" s="202"/>
      <c r="K1920" s="146"/>
      <c r="L1920" s="146"/>
      <c r="M1920" s="146"/>
      <c r="N1920" s="146"/>
      <c r="O1920" s="146"/>
      <c r="P1920" s="292"/>
      <c r="Q1920" s="202"/>
      <c r="R1920" s="290">
        <f>IF($P$5=1,DataSheet!E1919,"")</f>
        <v>0</v>
      </c>
    </row>
    <row r="1921" spans="2:18">
      <c r="B1921" s="202"/>
      <c r="C1921" s="297"/>
      <c r="D1921" s="292"/>
      <c r="E1921" s="202"/>
      <c r="F1921" s="202"/>
      <c r="G1921" s="202"/>
      <c r="H1921" s="202"/>
      <c r="I1921" s="202"/>
      <c r="J1921" s="202"/>
      <c r="K1921" s="146"/>
      <c r="L1921" s="146"/>
      <c r="M1921" s="146"/>
      <c r="N1921" s="146"/>
      <c r="O1921" s="146"/>
      <c r="P1921" s="292"/>
      <c r="Q1921" s="202"/>
      <c r="R1921" s="290">
        <f>IF($P$5=1,DataSheet!E1920,"")</f>
        <v>0</v>
      </c>
    </row>
    <row r="1922" spans="2:18">
      <c r="B1922" s="202"/>
      <c r="C1922" s="297"/>
      <c r="D1922" s="292"/>
      <c r="E1922" s="202"/>
      <c r="F1922" s="202"/>
      <c r="G1922" s="202"/>
      <c r="H1922" s="202"/>
      <c r="I1922" s="202"/>
      <c r="J1922" s="202"/>
      <c r="K1922" s="146"/>
      <c r="L1922" s="146"/>
      <c r="M1922" s="146"/>
      <c r="N1922" s="146"/>
      <c r="O1922" s="146"/>
      <c r="P1922" s="292"/>
      <c r="Q1922" s="202"/>
      <c r="R1922" s="290">
        <f>IF($P$5=1,DataSheet!E1921,"")</f>
        <v>0</v>
      </c>
    </row>
    <row r="1923" spans="2:18">
      <c r="B1923" s="202"/>
      <c r="C1923" s="297"/>
      <c r="D1923" s="292"/>
      <c r="E1923" s="202"/>
      <c r="F1923" s="202"/>
      <c r="G1923" s="202"/>
      <c r="H1923" s="202"/>
      <c r="I1923" s="202"/>
      <c r="J1923" s="202"/>
      <c r="K1923" s="146"/>
      <c r="L1923" s="146"/>
      <c r="M1923" s="146"/>
      <c r="N1923" s="146"/>
      <c r="O1923" s="146"/>
      <c r="P1923" s="292"/>
      <c r="Q1923" s="202"/>
      <c r="R1923" s="290">
        <f>IF($P$5=1,DataSheet!E1922,"")</f>
        <v>0</v>
      </c>
    </row>
    <row r="1924" spans="2:18">
      <c r="B1924" s="202"/>
      <c r="C1924" s="297"/>
      <c r="D1924" s="292"/>
      <c r="E1924" s="202"/>
      <c r="F1924" s="202"/>
      <c r="G1924" s="202"/>
      <c r="H1924" s="202"/>
      <c r="I1924" s="202"/>
      <c r="J1924" s="202"/>
      <c r="K1924" s="146"/>
      <c r="L1924" s="146"/>
      <c r="M1924" s="146"/>
      <c r="N1924" s="146"/>
      <c r="O1924" s="146"/>
      <c r="P1924" s="292"/>
      <c r="Q1924" s="202"/>
      <c r="R1924" s="290">
        <f>IF($P$5=1,DataSheet!E1923,"")</f>
        <v>0</v>
      </c>
    </row>
    <row r="1925" spans="2:18">
      <c r="B1925" s="202"/>
      <c r="C1925" s="297"/>
      <c r="D1925" s="292"/>
      <c r="E1925" s="202"/>
      <c r="F1925" s="202"/>
      <c r="G1925" s="202"/>
      <c r="H1925" s="202"/>
      <c r="I1925" s="202"/>
      <c r="J1925" s="202"/>
      <c r="K1925" s="146"/>
      <c r="L1925" s="146"/>
      <c r="M1925" s="146"/>
      <c r="N1925" s="146"/>
      <c r="O1925" s="146"/>
      <c r="P1925" s="292"/>
      <c r="Q1925" s="202"/>
      <c r="R1925" s="290">
        <f>IF($P$5=1,DataSheet!E1924,"")</f>
        <v>0</v>
      </c>
    </row>
    <row r="1926" spans="2:18">
      <c r="B1926" s="202"/>
      <c r="C1926" s="297"/>
      <c r="D1926" s="292"/>
      <c r="E1926" s="202"/>
      <c r="F1926" s="202"/>
      <c r="G1926" s="202"/>
      <c r="H1926" s="202"/>
      <c r="I1926" s="202"/>
      <c r="J1926" s="202"/>
      <c r="K1926" s="146"/>
      <c r="L1926" s="146"/>
      <c r="M1926" s="146"/>
      <c r="N1926" s="146"/>
      <c r="O1926" s="146"/>
      <c r="P1926" s="292"/>
      <c r="Q1926" s="202"/>
      <c r="R1926" s="290">
        <f>IF($P$5=1,DataSheet!E1925,"")</f>
        <v>0</v>
      </c>
    </row>
    <row r="1927" spans="2:18">
      <c r="B1927" s="202"/>
      <c r="C1927" s="297"/>
      <c r="D1927" s="292"/>
      <c r="E1927" s="202"/>
      <c r="F1927" s="202"/>
      <c r="G1927" s="202"/>
      <c r="H1927" s="202"/>
      <c r="I1927" s="202"/>
      <c r="J1927" s="202"/>
      <c r="K1927" s="146"/>
      <c r="L1927" s="146"/>
      <c r="M1927" s="146"/>
      <c r="N1927" s="146"/>
      <c r="O1927" s="146"/>
      <c r="P1927" s="292"/>
      <c r="Q1927" s="202"/>
      <c r="R1927" s="290">
        <f>IF($P$5=1,DataSheet!E1926,"")</f>
        <v>0</v>
      </c>
    </row>
    <row r="1928" spans="2:18">
      <c r="B1928" s="202"/>
      <c r="C1928" s="297"/>
      <c r="D1928" s="292"/>
      <c r="E1928" s="202"/>
      <c r="F1928" s="202"/>
      <c r="G1928" s="202"/>
      <c r="H1928" s="202"/>
      <c r="I1928" s="202"/>
      <c r="J1928" s="202"/>
      <c r="K1928" s="146"/>
      <c r="L1928" s="146"/>
      <c r="M1928" s="146"/>
      <c r="N1928" s="146"/>
      <c r="O1928" s="146"/>
      <c r="P1928" s="292"/>
      <c r="Q1928" s="202"/>
      <c r="R1928" s="290">
        <f>IF($P$5=1,DataSheet!E1927,"")</f>
        <v>0</v>
      </c>
    </row>
    <row r="1929" spans="2:18">
      <c r="B1929" s="202"/>
      <c r="C1929" s="297"/>
      <c r="D1929" s="292"/>
      <c r="E1929" s="202"/>
      <c r="F1929" s="202"/>
      <c r="G1929" s="202"/>
      <c r="H1929" s="202"/>
      <c r="I1929" s="202"/>
      <c r="J1929" s="202"/>
      <c r="K1929" s="146"/>
      <c r="L1929" s="146"/>
      <c r="M1929" s="146"/>
      <c r="N1929" s="146"/>
      <c r="O1929" s="146"/>
      <c r="P1929" s="292"/>
      <c r="Q1929" s="202"/>
      <c r="R1929" s="290">
        <f>IF($P$5=1,DataSheet!E1928,"")</f>
        <v>0</v>
      </c>
    </row>
    <row r="1930" spans="2:18">
      <c r="B1930" s="202"/>
      <c r="C1930" s="297"/>
      <c r="D1930" s="292"/>
      <c r="E1930" s="202"/>
      <c r="F1930" s="202"/>
      <c r="G1930" s="202"/>
      <c r="H1930" s="202"/>
      <c r="I1930" s="202"/>
      <c r="J1930" s="202"/>
      <c r="K1930" s="146"/>
      <c r="L1930" s="146"/>
      <c r="M1930" s="146"/>
      <c r="N1930" s="146"/>
      <c r="O1930" s="146"/>
      <c r="P1930" s="292"/>
      <c r="Q1930" s="202"/>
      <c r="R1930" s="290">
        <f>IF($P$5=1,DataSheet!E1929,"")</f>
        <v>0</v>
      </c>
    </row>
    <row r="1931" spans="2:18">
      <c r="B1931" s="202"/>
      <c r="C1931" s="297"/>
      <c r="D1931" s="292"/>
      <c r="E1931" s="202"/>
      <c r="F1931" s="202"/>
      <c r="G1931" s="202"/>
      <c r="H1931" s="202"/>
      <c r="I1931" s="202"/>
      <c r="J1931" s="202"/>
      <c r="K1931" s="146"/>
      <c r="L1931" s="146"/>
      <c r="M1931" s="146"/>
      <c r="N1931" s="146"/>
      <c r="O1931" s="146"/>
      <c r="P1931" s="292"/>
      <c r="Q1931" s="202"/>
      <c r="R1931" s="290">
        <f>IF($P$5=1,DataSheet!E1930,"")</f>
        <v>0</v>
      </c>
    </row>
    <row r="1932" spans="2:18">
      <c r="B1932" s="202"/>
      <c r="C1932" s="297"/>
      <c r="D1932" s="292"/>
      <c r="E1932" s="202"/>
      <c r="F1932" s="202"/>
      <c r="G1932" s="202"/>
      <c r="H1932" s="202"/>
      <c r="I1932" s="202"/>
      <c r="J1932" s="202"/>
      <c r="K1932" s="146"/>
      <c r="L1932" s="146"/>
      <c r="M1932" s="146"/>
      <c r="N1932" s="146"/>
      <c r="O1932" s="146"/>
      <c r="P1932" s="292"/>
      <c r="Q1932" s="202"/>
      <c r="R1932" s="290">
        <f>IF($P$5=1,DataSheet!E1931,"")</f>
        <v>0</v>
      </c>
    </row>
    <row r="1933" spans="2:18">
      <c r="B1933" s="202"/>
      <c r="C1933" s="297"/>
      <c r="D1933" s="292"/>
      <c r="E1933" s="202"/>
      <c r="F1933" s="202"/>
      <c r="G1933" s="202"/>
      <c r="H1933" s="202"/>
      <c r="I1933" s="202"/>
      <c r="J1933" s="202"/>
      <c r="K1933" s="146"/>
      <c r="L1933" s="146"/>
      <c r="M1933" s="146"/>
      <c r="N1933" s="146"/>
      <c r="O1933" s="146"/>
      <c r="P1933" s="292"/>
      <c r="Q1933" s="202"/>
      <c r="R1933" s="290">
        <f>IF($P$5=1,DataSheet!E1932,"")</f>
        <v>0</v>
      </c>
    </row>
    <row r="1934" spans="2:18">
      <c r="B1934" s="202"/>
      <c r="C1934" s="297"/>
      <c r="D1934" s="292"/>
      <c r="E1934" s="202"/>
      <c r="F1934" s="202"/>
      <c r="G1934" s="202"/>
      <c r="H1934" s="202"/>
      <c r="I1934" s="202"/>
      <c r="J1934" s="202"/>
      <c r="K1934" s="146"/>
      <c r="L1934" s="146"/>
      <c r="M1934" s="146"/>
      <c r="N1934" s="146"/>
      <c r="O1934" s="146"/>
      <c r="P1934" s="292"/>
      <c r="Q1934" s="202"/>
      <c r="R1934" s="290">
        <f>IF($P$5=1,DataSheet!E1933,"")</f>
        <v>0</v>
      </c>
    </row>
    <row r="1935" spans="2:18">
      <c r="B1935" s="202"/>
      <c r="C1935" s="297"/>
      <c r="D1935" s="292"/>
      <c r="E1935" s="202"/>
      <c r="F1935" s="202"/>
      <c r="G1935" s="202"/>
      <c r="H1935" s="202"/>
      <c r="I1935" s="202"/>
      <c r="J1935" s="202"/>
      <c r="K1935" s="146"/>
      <c r="L1935" s="146"/>
      <c r="M1935" s="146"/>
      <c r="N1935" s="146"/>
      <c r="O1935" s="146"/>
      <c r="P1935" s="292"/>
      <c r="Q1935" s="202"/>
      <c r="R1935" s="290">
        <f>IF($P$5=1,DataSheet!E1934,"")</f>
        <v>0</v>
      </c>
    </row>
    <row r="1936" spans="2:18">
      <c r="B1936" s="202"/>
      <c r="C1936" s="297"/>
      <c r="D1936" s="292"/>
      <c r="E1936" s="202"/>
      <c r="F1936" s="202"/>
      <c r="G1936" s="202"/>
      <c r="H1936" s="202"/>
      <c r="I1936" s="202"/>
      <c r="J1936" s="202"/>
      <c r="K1936" s="146"/>
      <c r="L1936" s="146"/>
      <c r="M1936" s="146"/>
      <c r="N1936" s="146"/>
      <c r="O1936" s="146"/>
      <c r="P1936" s="292"/>
      <c r="Q1936" s="202"/>
      <c r="R1936" s="290">
        <f>IF($P$5=1,DataSheet!E1935,"")</f>
        <v>0</v>
      </c>
    </row>
    <row r="1937" spans="2:18">
      <c r="B1937" s="202"/>
      <c r="C1937" s="297"/>
      <c r="D1937" s="292"/>
      <c r="E1937" s="202"/>
      <c r="F1937" s="202"/>
      <c r="G1937" s="202"/>
      <c r="H1937" s="202"/>
      <c r="I1937" s="202"/>
      <c r="J1937" s="202"/>
      <c r="K1937" s="146"/>
      <c r="L1937" s="146"/>
      <c r="M1937" s="146"/>
      <c r="N1937" s="146"/>
      <c r="O1937" s="146"/>
      <c r="P1937" s="292"/>
      <c r="Q1937" s="202"/>
      <c r="R1937" s="290">
        <f>IF($P$5=1,DataSheet!E1936,"")</f>
        <v>0</v>
      </c>
    </row>
    <row r="1938" spans="2:18">
      <c r="B1938" s="202"/>
      <c r="C1938" s="297"/>
      <c r="D1938" s="292"/>
      <c r="E1938" s="202"/>
      <c r="F1938" s="202"/>
      <c r="G1938" s="202"/>
      <c r="H1938" s="202"/>
      <c r="I1938" s="202"/>
      <c r="J1938" s="202"/>
      <c r="K1938" s="146"/>
      <c r="L1938" s="146"/>
      <c r="M1938" s="146"/>
      <c r="N1938" s="146"/>
      <c r="O1938" s="146"/>
      <c r="P1938" s="292"/>
      <c r="Q1938" s="202"/>
      <c r="R1938" s="290">
        <f>IF($P$5=1,DataSheet!E1937,"")</f>
        <v>0</v>
      </c>
    </row>
    <row r="1939" spans="2:18">
      <c r="B1939" s="202"/>
      <c r="C1939" s="297"/>
      <c r="D1939" s="292"/>
      <c r="E1939" s="202"/>
      <c r="F1939" s="202"/>
      <c r="G1939" s="202"/>
      <c r="H1939" s="202"/>
      <c r="I1939" s="202"/>
      <c r="J1939" s="202"/>
      <c r="K1939" s="146"/>
      <c r="L1939" s="146"/>
      <c r="M1939" s="146"/>
      <c r="N1939" s="146"/>
      <c r="O1939" s="146"/>
      <c r="P1939" s="292"/>
      <c r="Q1939" s="202"/>
      <c r="R1939" s="290">
        <f>IF($P$5=1,DataSheet!E1938,"")</f>
        <v>0</v>
      </c>
    </row>
    <row r="1940" spans="2:18">
      <c r="B1940" s="202"/>
      <c r="C1940" s="297"/>
      <c r="D1940" s="292"/>
      <c r="E1940" s="202"/>
      <c r="F1940" s="202"/>
      <c r="G1940" s="202"/>
      <c r="H1940" s="202"/>
      <c r="I1940" s="202"/>
      <c r="J1940" s="202"/>
      <c r="K1940" s="146"/>
      <c r="L1940" s="146"/>
      <c r="M1940" s="146"/>
      <c r="N1940" s="146"/>
      <c r="O1940" s="146"/>
      <c r="P1940" s="292"/>
      <c r="Q1940" s="202"/>
      <c r="R1940" s="290">
        <f>IF($P$5=1,DataSheet!E1939,"")</f>
        <v>0</v>
      </c>
    </row>
    <row r="1941" spans="2:18">
      <c r="B1941" s="202"/>
      <c r="C1941" s="297"/>
      <c r="D1941" s="292"/>
      <c r="E1941" s="202"/>
      <c r="F1941" s="202"/>
      <c r="G1941" s="202"/>
      <c r="H1941" s="202"/>
      <c r="I1941" s="202"/>
      <c r="J1941" s="202"/>
      <c r="K1941" s="146"/>
      <c r="L1941" s="146"/>
      <c r="M1941" s="146"/>
      <c r="N1941" s="146"/>
      <c r="O1941" s="146"/>
      <c r="P1941" s="292"/>
      <c r="Q1941" s="202"/>
      <c r="R1941" s="290">
        <f>IF($P$5=1,DataSheet!E1940,"")</f>
        <v>0</v>
      </c>
    </row>
    <row r="1942" spans="2:18">
      <c r="B1942" s="202"/>
      <c r="C1942" s="297"/>
      <c r="D1942" s="292"/>
      <c r="E1942" s="202"/>
      <c r="F1942" s="202"/>
      <c r="G1942" s="202"/>
      <c r="H1942" s="202"/>
      <c r="I1942" s="202"/>
      <c r="J1942" s="202"/>
      <c r="K1942" s="146"/>
      <c r="L1942" s="146"/>
      <c r="M1942" s="146"/>
      <c r="N1942" s="146"/>
      <c r="O1942" s="146"/>
      <c r="P1942" s="292"/>
      <c r="Q1942" s="202"/>
      <c r="R1942" s="290">
        <f>IF($P$5=1,DataSheet!E1941,"")</f>
        <v>0</v>
      </c>
    </row>
    <row r="1943" spans="2:18">
      <c r="B1943" s="202"/>
      <c r="C1943" s="297"/>
      <c r="D1943" s="292"/>
      <c r="E1943" s="202"/>
      <c r="F1943" s="202"/>
      <c r="G1943" s="202"/>
      <c r="H1943" s="202"/>
      <c r="I1943" s="202"/>
      <c r="J1943" s="202"/>
      <c r="K1943" s="146"/>
      <c r="L1943" s="146"/>
      <c r="M1943" s="146"/>
      <c r="N1943" s="146"/>
      <c r="O1943" s="146"/>
      <c r="P1943" s="292"/>
      <c r="Q1943" s="202"/>
      <c r="R1943" s="290">
        <f>IF($P$5=1,DataSheet!E1942,"")</f>
        <v>0</v>
      </c>
    </row>
    <row r="1944" spans="2:18">
      <c r="B1944" s="202"/>
      <c r="C1944" s="297"/>
      <c r="D1944" s="292"/>
      <c r="E1944" s="202"/>
      <c r="F1944" s="202"/>
      <c r="G1944" s="202"/>
      <c r="H1944" s="202"/>
      <c r="I1944" s="202"/>
      <c r="J1944" s="202"/>
      <c r="K1944" s="146"/>
      <c r="L1944" s="146"/>
      <c r="M1944" s="146"/>
      <c r="N1944" s="146"/>
      <c r="O1944" s="146"/>
      <c r="P1944" s="292"/>
      <c r="Q1944" s="202"/>
      <c r="R1944" s="290">
        <f>IF($P$5=1,DataSheet!E1943,"")</f>
        <v>0</v>
      </c>
    </row>
    <row r="1945" spans="2:18">
      <c r="B1945" s="202"/>
      <c r="C1945" s="297"/>
      <c r="D1945" s="292"/>
      <c r="E1945" s="202"/>
      <c r="F1945" s="202"/>
      <c r="G1945" s="202"/>
      <c r="H1945" s="202"/>
      <c r="I1945" s="202"/>
      <c r="J1945" s="202"/>
      <c r="K1945" s="146"/>
      <c r="L1945" s="146"/>
      <c r="M1945" s="146"/>
      <c r="N1945" s="146"/>
      <c r="O1945" s="146"/>
      <c r="P1945" s="292"/>
      <c r="Q1945" s="202"/>
      <c r="R1945" s="290">
        <f>IF($P$5=1,DataSheet!E1944,"")</f>
        <v>0</v>
      </c>
    </row>
    <row r="1946" spans="2:18">
      <c r="B1946" s="202"/>
      <c r="C1946" s="297"/>
      <c r="D1946" s="292"/>
      <c r="E1946" s="202"/>
      <c r="F1946" s="202"/>
      <c r="G1946" s="202"/>
      <c r="H1946" s="202"/>
      <c r="I1946" s="202"/>
      <c r="J1946" s="202"/>
      <c r="K1946" s="146"/>
      <c r="L1946" s="146"/>
      <c r="M1946" s="146"/>
      <c r="N1946" s="146"/>
      <c r="O1946" s="146"/>
      <c r="P1946" s="292"/>
      <c r="Q1946" s="202"/>
      <c r="R1946" s="290">
        <f>IF($P$5=1,DataSheet!E1945,"")</f>
        <v>0</v>
      </c>
    </row>
    <row r="1947" spans="2:18">
      <c r="B1947" s="202"/>
      <c r="C1947" s="297"/>
      <c r="D1947" s="292"/>
      <c r="E1947" s="202"/>
      <c r="F1947" s="202"/>
      <c r="G1947" s="202"/>
      <c r="H1947" s="202"/>
      <c r="I1947" s="202"/>
      <c r="J1947" s="202"/>
      <c r="K1947" s="146"/>
      <c r="L1947" s="146"/>
      <c r="M1947" s="146"/>
      <c r="N1947" s="146"/>
      <c r="O1947" s="146"/>
      <c r="P1947" s="292"/>
      <c r="Q1947" s="202"/>
      <c r="R1947" s="290">
        <f>IF($P$5=1,DataSheet!E1946,"")</f>
        <v>0</v>
      </c>
    </row>
    <row r="1948" spans="2:18">
      <c r="B1948" s="202"/>
      <c r="C1948" s="297"/>
      <c r="D1948" s="292"/>
      <c r="E1948" s="202"/>
      <c r="F1948" s="202"/>
      <c r="G1948" s="202"/>
      <c r="H1948" s="202"/>
      <c r="I1948" s="202"/>
      <c r="J1948" s="202"/>
      <c r="K1948" s="146"/>
      <c r="L1948" s="146"/>
      <c r="M1948" s="146"/>
      <c r="N1948" s="146"/>
      <c r="O1948" s="146"/>
      <c r="P1948" s="292"/>
      <c r="Q1948" s="202"/>
      <c r="R1948" s="290">
        <f>IF($P$5=1,DataSheet!E1947,"")</f>
        <v>0</v>
      </c>
    </row>
    <row r="1949" spans="2:18">
      <c r="B1949" s="202"/>
      <c r="C1949" s="297"/>
      <c r="D1949" s="292"/>
      <c r="E1949" s="202"/>
      <c r="F1949" s="202"/>
      <c r="G1949" s="202"/>
      <c r="H1949" s="202"/>
      <c r="I1949" s="202"/>
      <c r="J1949" s="202"/>
      <c r="K1949" s="146"/>
      <c r="L1949" s="146"/>
      <c r="M1949" s="146"/>
      <c r="N1949" s="146"/>
      <c r="O1949" s="146"/>
      <c r="P1949" s="292"/>
      <c r="Q1949" s="202"/>
      <c r="R1949" s="290">
        <f>IF($P$5=1,DataSheet!E1948,"")</f>
        <v>0</v>
      </c>
    </row>
    <row r="1950" spans="2:18">
      <c r="B1950" s="202"/>
      <c r="C1950" s="297"/>
      <c r="D1950" s="292"/>
      <c r="E1950" s="202"/>
      <c r="F1950" s="202"/>
      <c r="G1950" s="202"/>
      <c r="H1950" s="202"/>
      <c r="I1950" s="202"/>
      <c r="J1950" s="202"/>
      <c r="K1950" s="146"/>
      <c r="L1950" s="146"/>
      <c r="M1950" s="146"/>
      <c r="N1950" s="146"/>
      <c r="O1950" s="146"/>
      <c r="P1950" s="292"/>
      <c r="Q1950" s="202"/>
      <c r="R1950" s="290">
        <f>IF($P$5=1,DataSheet!E1949,"")</f>
        <v>0</v>
      </c>
    </row>
    <row r="1951" spans="2:18">
      <c r="B1951" s="202"/>
      <c r="C1951" s="297"/>
      <c r="D1951" s="292"/>
      <c r="E1951" s="202"/>
      <c r="F1951" s="202"/>
      <c r="G1951" s="202"/>
      <c r="H1951" s="202"/>
      <c r="I1951" s="202"/>
      <c r="J1951" s="202"/>
      <c r="K1951" s="146"/>
      <c r="L1951" s="146"/>
      <c r="M1951" s="146"/>
      <c r="N1951" s="146"/>
      <c r="O1951" s="146"/>
      <c r="P1951" s="292"/>
      <c r="Q1951" s="202"/>
      <c r="R1951" s="290">
        <f>IF($P$5=1,DataSheet!E1950,"")</f>
        <v>0</v>
      </c>
    </row>
    <row r="1952" spans="2:18">
      <c r="B1952" s="202"/>
      <c r="C1952" s="297"/>
      <c r="D1952" s="292"/>
      <c r="E1952" s="202"/>
      <c r="F1952" s="202"/>
      <c r="G1952" s="202"/>
      <c r="H1952" s="202"/>
      <c r="I1952" s="202"/>
      <c r="J1952" s="202"/>
      <c r="K1952" s="146"/>
      <c r="L1952" s="146"/>
      <c r="M1952" s="146"/>
      <c r="N1952" s="146"/>
      <c r="O1952" s="146"/>
      <c r="P1952" s="292"/>
      <c r="Q1952" s="202"/>
      <c r="R1952" s="290">
        <f>IF($P$5=1,DataSheet!E1951,"")</f>
        <v>0</v>
      </c>
    </row>
    <row r="1953" spans="2:18">
      <c r="B1953" s="202"/>
      <c r="C1953" s="297"/>
      <c r="D1953" s="292"/>
      <c r="E1953" s="202"/>
      <c r="F1953" s="202"/>
      <c r="G1953" s="202"/>
      <c r="H1953" s="202"/>
      <c r="I1953" s="202"/>
      <c r="J1953" s="202"/>
      <c r="K1953" s="146"/>
      <c r="L1953" s="146"/>
      <c r="M1953" s="146"/>
      <c r="N1953" s="146"/>
      <c r="O1953" s="146"/>
      <c r="P1953" s="292"/>
      <c r="Q1953" s="202"/>
      <c r="R1953" s="290">
        <f>IF($P$5=1,DataSheet!E1952,"")</f>
        <v>0</v>
      </c>
    </row>
    <row r="1954" spans="2:18">
      <c r="B1954" s="202"/>
      <c r="C1954" s="297"/>
      <c r="D1954" s="292"/>
      <c r="E1954" s="202"/>
      <c r="F1954" s="202"/>
      <c r="G1954" s="202"/>
      <c r="H1954" s="202"/>
      <c r="I1954" s="202"/>
      <c r="J1954" s="202"/>
      <c r="K1954" s="146"/>
      <c r="L1954" s="146"/>
      <c r="M1954" s="146"/>
      <c r="N1954" s="146"/>
      <c r="O1954" s="146"/>
      <c r="P1954" s="292"/>
      <c r="Q1954" s="202"/>
      <c r="R1954" s="290">
        <f>IF($P$5=1,DataSheet!E1953,"")</f>
        <v>0</v>
      </c>
    </row>
    <row r="1955" spans="2:18">
      <c r="B1955" s="202"/>
      <c r="C1955" s="297"/>
      <c r="D1955" s="292"/>
      <c r="E1955" s="202"/>
      <c r="F1955" s="202"/>
      <c r="G1955" s="202"/>
      <c r="H1955" s="202"/>
      <c r="I1955" s="202"/>
      <c r="J1955" s="202"/>
      <c r="K1955" s="146"/>
      <c r="L1955" s="146"/>
      <c r="M1955" s="146"/>
      <c r="N1955" s="146"/>
      <c r="O1955" s="146"/>
      <c r="P1955" s="292"/>
      <c r="Q1955" s="202"/>
      <c r="R1955" s="290">
        <f>IF($P$5=1,DataSheet!E1954,"")</f>
        <v>0</v>
      </c>
    </row>
    <row r="1956" spans="2:18">
      <c r="B1956" s="202"/>
      <c r="C1956" s="297"/>
      <c r="D1956" s="292"/>
      <c r="E1956" s="202"/>
      <c r="F1956" s="202"/>
      <c r="G1956" s="202"/>
      <c r="H1956" s="202"/>
      <c r="I1956" s="202"/>
      <c r="J1956" s="202"/>
      <c r="K1956" s="146"/>
      <c r="L1956" s="146"/>
      <c r="M1956" s="146"/>
      <c r="N1956" s="146"/>
      <c r="O1956" s="146"/>
      <c r="P1956" s="292"/>
      <c r="Q1956" s="202"/>
      <c r="R1956" s="290">
        <f>IF($P$5=1,DataSheet!E1955,"")</f>
        <v>0</v>
      </c>
    </row>
    <row r="1957" spans="2:18">
      <c r="B1957" s="202"/>
      <c r="C1957" s="297"/>
      <c r="D1957" s="292"/>
      <c r="E1957" s="202"/>
      <c r="F1957" s="202"/>
      <c r="G1957" s="202"/>
      <c r="H1957" s="202"/>
      <c r="I1957" s="202"/>
      <c r="J1957" s="202"/>
      <c r="K1957" s="146"/>
      <c r="L1957" s="146"/>
      <c r="M1957" s="146"/>
      <c r="N1957" s="146"/>
      <c r="O1957" s="146"/>
      <c r="P1957" s="292"/>
      <c r="Q1957" s="202"/>
      <c r="R1957" s="290">
        <f>IF($P$5=1,DataSheet!E1956,"")</f>
        <v>0</v>
      </c>
    </row>
    <row r="1958" spans="2:18">
      <c r="B1958" s="202"/>
      <c r="C1958" s="297"/>
      <c r="D1958" s="292"/>
      <c r="E1958" s="202"/>
      <c r="F1958" s="202"/>
      <c r="G1958" s="202"/>
      <c r="H1958" s="202"/>
      <c r="I1958" s="202"/>
      <c r="J1958" s="202"/>
      <c r="K1958" s="146"/>
      <c r="L1958" s="146"/>
      <c r="M1958" s="146"/>
      <c r="N1958" s="146"/>
      <c r="O1958" s="146"/>
      <c r="P1958" s="292"/>
      <c r="Q1958" s="202"/>
      <c r="R1958" s="290">
        <f>IF($P$5=1,DataSheet!E1957,"")</f>
        <v>0</v>
      </c>
    </row>
    <row r="1959" spans="2:18">
      <c r="B1959" s="202"/>
      <c r="C1959" s="297"/>
      <c r="D1959" s="292"/>
      <c r="E1959" s="202"/>
      <c r="F1959" s="202"/>
      <c r="G1959" s="202"/>
      <c r="H1959" s="202"/>
      <c r="I1959" s="202"/>
      <c r="J1959" s="202"/>
      <c r="K1959" s="146"/>
      <c r="L1959" s="146"/>
      <c r="M1959" s="146"/>
      <c r="N1959" s="146"/>
      <c r="O1959" s="146"/>
      <c r="P1959" s="292"/>
      <c r="Q1959" s="202"/>
      <c r="R1959" s="290">
        <f>IF($P$5=1,DataSheet!E1958,"")</f>
        <v>0</v>
      </c>
    </row>
    <row r="1960" spans="2:18">
      <c r="B1960" s="202"/>
      <c r="C1960" s="297"/>
      <c r="D1960" s="292"/>
      <c r="E1960" s="202"/>
      <c r="F1960" s="202"/>
      <c r="G1960" s="202"/>
      <c r="H1960" s="202"/>
      <c r="I1960" s="202"/>
      <c r="J1960" s="202"/>
      <c r="K1960" s="146"/>
      <c r="L1960" s="146"/>
      <c r="M1960" s="146"/>
      <c r="N1960" s="146"/>
      <c r="O1960" s="146"/>
      <c r="P1960" s="292"/>
      <c r="Q1960" s="202"/>
      <c r="R1960" s="290">
        <f>IF($P$5=1,DataSheet!E1959,"")</f>
        <v>0</v>
      </c>
    </row>
    <row r="1961" spans="2:18">
      <c r="B1961" s="202"/>
      <c r="C1961" s="297"/>
      <c r="D1961" s="292"/>
      <c r="E1961" s="202"/>
      <c r="F1961" s="202"/>
      <c r="G1961" s="202"/>
      <c r="H1961" s="202"/>
      <c r="I1961" s="202"/>
      <c r="J1961" s="202"/>
      <c r="K1961" s="146"/>
      <c r="L1961" s="146"/>
      <c r="M1961" s="146"/>
      <c r="N1961" s="146"/>
      <c r="O1961" s="146"/>
      <c r="P1961" s="292"/>
      <c r="Q1961" s="202"/>
      <c r="R1961" s="290">
        <f>IF($P$5=1,DataSheet!E1960,"")</f>
        <v>0</v>
      </c>
    </row>
    <row r="1962" spans="2:18">
      <c r="B1962" s="202"/>
      <c r="C1962" s="297"/>
      <c r="D1962" s="292"/>
      <c r="E1962" s="202"/>
      <c r="F1962" s="202"/>
      <c r="G1962" s="202"/>
      <c r="H1962" s="202"/>
      <c r="I1962" s="202"/>
      <c r="J1962" s="202"/>
      <c r="K1962" s="146"/>
      <c r="L1962" s="146"/>
      <c r="M1962" s="146"/>
      <c r="N1962" s="146"/>
      <c r="O1962" s="146"/>
      <c r="P1962" s="292"/>
      <c r="Q1962" s="202"/>
      <c r="R1962" s="290">
        <f>IF($P$5=1,DataSheet!E1961,"")</f>
        <v>0</v>
      </c>
    </row>
    <row r="1963" spans="2:18">
      <c r="B1963" s="202"/>
      <c r="C1963" s="297"/>
      <c r="D1963" s="292"/>
      <c r="E1963" s="202"/>
      <c r="F1963" s="202"/>
      <c r="G1963" s="202"/>
      <c r="H1963" s="202"/>
      <c r="I1963" s="202"/>
      <c r="J1963" s="202"/>
      <c r="K1963" s="146"/>
      <c r="L1963" s="146"/>
      <c r="M1963" s="146"/>
      <c r="N1963" s="146"/>
      <c r="O1963" s="146"/>
      <c r="P1963" s="292"/>
      <c r="Q1963" s="202"/>
      <c r="R1963" s="290">
        <f>IF($P$5=1,DataSheet!E1962,"")</f>
        <v>0</v>
      </c>
    </row>
    <row r="1964" spans="2:18">
      <c r="B1964" s="202"/>
      <c r="C1964" s="297"/>
      <c r="D1964" s="292"/>
      <c r="E1964" s="202"/>
      <c r="F1964" s="202"/>
      <c r="G1964" s="202"/>
      <c r="H1964" s="202"/>
      <c r="I1964" s="202"/>
      <c r="J1964" s="202"/>
      <c r="K1964" s="146"/>
      <c r="L1964" s="146"/>
      <c r="M1964" s="146"/>
      <c r="N1964" s="146"/>
      <c r="O1964" s="146"/>
      <c r="P1964" s="292"/>
      <c r="Q1964" s="202"/>
      <c r="R1964" s="290">
        <f>IF($P$5=1,DataSheet!E1963,"")</f>
        <v>0</v>
      </c>
    </row>
    <row r="1965" spans="2:18">
      <c r="B1965" s="202"/>
      <c r="C1965" s="297"/>
      <c r="D1965" s="292"/>
      <c r="E1965" s="202"/>
      <c r="F1965" s="202"/>
      <c r="G1965" s="202"/>
      <c r="H1965" s="202"/>
      <c r="I1965" s="202"/>
      <c r="J1965" s="202"/>
      <c r="K1965" s="146"/>
      <c r="L1965" s="146"/>
      <c r="M1965" s="146"/>
      <c r="N1965" s="146"/>
      <c r="O1965" s="146"/>
      <c r="P1965" s="292"/>
      <c r="Q1965" s="202"/>
      <c r="R1965" s="290">
        <f>IF($P$5=1,DataSheet!E1964,"")</f>
        <v>0</v>
      </c>
    </row>
    <row r="1966" spans="2:18">
      <c r="B1966" s="202"/>
      <c r="C1966" s="297"/>
      <c r="D1966" s="292"/>
      <c r="E1966" s="202"/>
      <c r="F1966" s="202"/>
      <c r="G1966" s="202"/>
      <c r="H1966" s="202"/>
      <c r="I1966" s="202"/>
      <c r="J1966" s="202"/>
      <c r="K1966" s="146"/>
      <c r="L1966" s="146"/>
      <c r="M1966" s="146"/>
      <c r="N1966" s="146"/>
      <c r="O1966" s="146"/>
      <c r="P1966" s="292"/>
      <c r="Q1966" s="202"/>
      <c r="R1966" s="290">
        <f>IF($P$5=1,DataSheet!E1965,"")</f>
        <v>0</v>
      </c>
    </row>
    <row r="1967" spans="2:18">
      <c r="B1967" s="202"/>
      <c r="C1967" s="297"/>
      <c r="D1967" s="292"/>
      <c r="E1967" s="202"/>
      <c r="F1967" s="202"/>
      <c r="G1967" s="202"/>
      <c r="H1967" s="202"/>
      <c r="I1967" s="202"/>
      <c r="J1967" s="202"/>
      <c r="K1967" s="146"/>
      <c r="L1967" s="146"/>
      <c r="M1967" s="146"/>
      <c r="N1967" s="146"/>
      <c r="O1967" s="146"/>
      <c r="P1967" s="292"/>
      <c r="Q1967" s="202"/>
      <c r="R1967" s="290">
        <f>IF($P$5=1,DataSheet!E1966,"")</f>
        <v>0</v>
      </c>
    </row>
    <row r="1968" spans="2:18">
      <c r="B1968" s="202"/>
      <c r="C1968" s="297"/>
      <c r="D1968" s="292"/>
      <c r="E1968" s="202"/>
      <c r="F1968" s="202"/>
      <c r="G1968" s="202"/>
      <c r="H1968" s="202"/>
      <c r="I1968" s="202"/>
      <c r="J1968" s="202"/>
      <c r="K1968" s="146"/>
      <c r="L1968" s="146"/>
      <c r="M1968" s="146"/>
      <c r="N1968" s="146"/>
      <c r="O1968" s="146"/>
      <c r="P1968" s="292"/>
      <c r="Q1968" s="202"/>
      <c r="R1968" s="290">
        <f>IF($P$5=1,DataSheet!E1967,"")</f>
        <v>0</v>
      </c>
    </row>
    <row r="1969" spans="2:18">
      <c r="B1969" s="202"/>
      <c r="C1969" s="297"/>
      <c r="D1969" s="292"/>
      <c r="E1969" s="202"/>
      <c r="F1969" s="202"/>
      <c r="G1969" s="202"/>
      <c r="H1969" s="202"/>
      <c r="I1969" s="202"/>
      <c r="J1969" s="202"/>
      <c r="K1969" s="146"/>
      <c r="L1969" s="146"/>
      <c r="M1969" s="146"/>
      <c r="N1969" s="146"/>
      <c r="O1969" s="146"/>
      <c r="P1969" s="292"/>
      <c r="Q1969" s="202"/>
      <c r="R1969" s="290">
        <f>IF($P$5=1,DataSheet!E1968,"")</f>
        <v>0</v>
      </c>
    </row>
    <row r="1970" spans="2:18">
      <c r="B1970" s="202"/>
      <c r="C1970" s="297"/>
      <c r="D1970" s="292"/>
      <c r="E1970" s="202"/>
      <c r="F1970" s="202"/>
      <c r="G1970" s="202"/>
      <c r="H1970" s="202"/>
      <c r="I1970" s="202"/>
      <c r="J1970" s="202"/>
      <c r="K1970" s="146"/>
      <c r="L1970" s="146"/>
      <c r="M1970" s="146"/>
      <c r="N1970" s="146"/>
      <c r="O1970" s="146"/>
      <c r="P1970" s="292"/>
      <c r="Q1970" s="202"/>
      <c r="R1970" s="290">
        <f>IF($P$5=1,DataSheet!E1969,"")</f>
        <v>0</v>
      </c>
    </row>
    <row r="1971" spans="2:18">
      <c r="B1971" s="202"/>
      <c r="C1971" s="297"/>
      <c r="D1971" s="292"/>
      <c r="E1971" s="202"/>
      <c r="F1971" s="202"/>
      <c r="G1971" s="202"/>
      <c r="H1971" s="202"/>
      <c r="I1971" s="202"/>
      <c r="J1971" s="202"/>
      <c r="K1971" s="146"/>
      <c r="L1971" s="146"/>
      <c r="M1971" s="146"/>
      <c r="N1971" s="146"/>
      <c r="O1971" s="146"/>
      <c r="P1971" s="292"/>
      <c r="Q1971" s="202"/>
      <c r="R1971" s="290">
        <f>IF($P$5=1,DataSheet!E1970,"")</f>
        <v>0</v>
      </c>
    </row>
    <row r="1972" spans="2:18">
      <c r="B1972" s="202"/>
      <c r="C1972" s="297"/>
      <c r="D1972" s="292"/>
      <c r="E1972" s="202"/>
      <c r="F1972" s="202"/>
      <c r="G1972" s="202"/>
      <c r="H1972" s="202"/>
      <c r="I1972" s="202"/>
      <c r="J1972" s="202"/>
      <c r="K1972" s="146"/>
      <c r="L1972" s="146"/>
      <c r="M1972" s="146"/>
      <c r="N1972" s="146"/>
      <c r="O1972" s="146"/>
      <c r="P1972" s="292"/>
      <c r="Q1972" s="202"/>
      <c r="R1972" s="290">
        <f>IF($P$5=1,DataSheet!E1971,"")</f>
        <v>0</v>
      </c>
    </row>
    <row r="1973" spans="2:18">
      <c r="B1973" s="202"/>
      <c r="C1973" s="297"/>
      <c r="D1973" s="292"/>
      <c r="E1973" s="202"/>
      <c r="F1973" s="202"/>
      <c r="G1973" s="202"/>
      <c r="H1973" s="202"/>
      <c r="I1973" s="202"/>
      <c r="J1973" s="202"/>
      <c r="K1973" s="146"/>
      <c r="L1973" s="146"/>
      <c r="M1973" s="146"/>
      <c r="N1973" s="146"/>
      <c r="O1973" s="146"/>
      <c r="P1973" s="292"/>
      <c r="Q1973" s="202"/>
      <c r="R1973" s="290">
        <f>IF($P$5=1,DataSheet!E1972,"")</f>
        <v>0</v>
      </c>
    </row>
    <row r="1974" spans="2:18">
      <c r="B1974" s="202"/>
      <c r="C1974" s="297"/>
      <c r="D1974" s="292"/>
      <c r="E1974" s="202"/>
      <c r="F1974" s="202"/>
      <c r="G1974" s="202"/>
      <c r="H1974" s="202"/>
      <c r="I1974" s="202"/>
      <c r="J1974" s="202"/>
      <c r="K1974" s="146"/>
      <c r="L1974" s="146"/>
      <c r="M1974" s="146"/>
      <c r="N1974" s="146"/>
      <c r="O1974" s="146"/>
      <c r="P1974" s="292"/>
      <c r="Q1974" s="202"/>
      <c r="R1974" s="290">
        <f>IF($P$5=1,DataSheet!E1973,"")</f>
        <v>0</v>
      </c>
    </row>
    <row r="1975" spans="2:18">
      <c r="B1975" s="202"/>
      <c r="C1975" s="297"/>
      <c r="D1975" s="292"/>
      <c r="E1975" s="202"/>
      <c r="F1975" s="202"/>
      <c r="G1975" s="202"/>
      <c r="H1975" s="202"/>
      <c r="I1975" s="202"/>
      <c r="J1975" s="202"/>
      <c r="K1975" s="146"/>
      <c r="L1975" s="146"/>
      <c r="M1975" s="146"/>
      <c r="N1975" s="146"/>
      <c r="O1975" s="146"/>
      <c r="P1975" s="292"/>
      <c r="Q1975" s="202"/>
      <c r="R1975" s="290">
        <f>IF($P$5=1,DataSheet!E1974,"")</f>
        <v>0</v>
      </c>
    </row>
    <row r="1976" spans="2:18">
      <c r="B1976" s="202"/>
      <c r="C1976" s="297"/>
      <c r="D1976" s="292"/>
      <c r="E1976" s="202"/>
      <c r="F1976" s="202"/>
      <c r="G1976" s="202"/>
      <c r="H1976" s="202"/>
      <c r="I1976" s="202"/>
      <c r="J1976" s="202"/>
      <c r="K1976" s="146"/>
      <c r="L1976" s="146"/>
      <c r="M1976" s="146"/>
      <c r="N1976" s="146"/>
      <c r="O1976" s="146"/>
      <c r="P1976" s="292"/>
      <c r="Q1976" s="202"/>
      <c r="R1976" s="290">
        <f>IF($P$5=1,DataSheet!E1975,"")</f>
        <v>0</v>
      </c>
    </row>
    <row r="1977" spans="2:18">
      <c r="B1977" s="202"/>
      <c r="C1977" s="297"/>
      <c r="D1977" s="292"/>
      <c r="E1977" s="202"/>
      <c r="F1977" s="202"/>
      <c r="G1977" s="202"/>
      <c r="H1977" s="202"/>
      <c r="I1977" s="202"/>
      <c r="J1977" s="202"/>
      <c r="K1977" s="146"/>
      <c r="L1977" s="146"/>
      <c r="M1977" s="146"/>
      <c r="N1977" s="146"/>
      <c r="O1977" s="146"/>
      <c r="P1977" s="292"/>
      <c r="Q1977" s="202"/>
      <c r="R1977" s="290">
        <f>IF($P$5=1,DataSheet!E1976,"")</f>
        <v>0</v>
      </c>
    </row>
    <row r="1978" spans="2:18">
      <c r="B1978" s="202"/>
      <c r="C1978" s="297"/>
      <c r="D1978" s="292"/>
      <c r="E1978" s="202"/>
      <c r="F1978" s="202"/>
      <c r="G1978" s="202"/>
      <c r="H1978" s="202"/>
      <c r="I1978" s="202"/>
      <c r="J1978" s="202"/>
      <c r="K1978" s="146"/>
      <c r="L1978" s="146"/>
      <c r="M1978" s="146"/>
      <c r="N1978" s="146"/>
      <c r="O1978" s="146"/>
      <c r="P1978" s="292"/>
      <c r="Q1978" s="202"/>
      <c r="R1978" s="290">
        <f>IF($P$5=1,DataSheet!E1977,"")</f>
        <v>0</v>
      </c>
    </row>
    <row r="1979" spans="2:18">
      <c r="B1979" s="202"/>
      <c r="C1979" s="297"/>
      <c r="D1979" s="292"/>
      <c r="E1979" s="202"/>
      <c r="F1979" s="202"/>
      <c r="G1979" s="202"/>
      <c r="H1979" s="202"/>
      <c r="I1979" s="202"/>
      <c r="J1979" s="202"/>
      <c r="K1979" s="146"/>
      <c r="L1979" s="146"/>
      <c r="M1979" s="146"/>
      <c r="N1979" s="146"/>
      <c r="O1979" s="146"/>
      <c r="P1979" s="292"/>
      <c r="Q1979" s="202"/>
      <c r="R1979" s="290">
        <f>IF($P$5=1,DataSheet!E1978,"")</f>
        <v>0</v>
      </c>
    </row>
    <row r="1980" spans="2:18">
      <c r="B1980" s="202"/>
      <c r="C1980" s="297"/>
      <c r="D1980" s="292"/>
      <c r="E1980" s="202"/>
      <c r="F1980" s="202"/>
      <c r="G1980" s="202"/>
      <c r="H1980" s="202"/>
      <c r="I1980" s="202"/>
      <c r="J1980" s="202"/>
      <c r="K1980" s="146"/>
      <c r="L1980" s="146"/>
      <c r="M1980" s="146"/>
      <c r="N1980" s="146"/>
      <c r="O1980" s="146"/>
      <c r="P1980" s="292"/>
      <c r="Q1980" s="202"/>
      <c r="R1980" s="290">
        <f>IF($P$5=1,DataSheet!E1979,"")</f>
        <v>0</v>
      </c>
    </row>
    <row r="1981" spans="2:18">
      <c r="B1981" s="202"/>
      <c r="C1981" s="297"/>
      <c r="D1981" s="292"/>
      <c r="E1981" s="202"/>
      <c r="F1981" s="202"/>
      <c r="G1981" s="202"/>
      <c r="H1981" s="202"/>
      <c r="I1981" s="202"/>
      <c r="J1981" s="202"/>
      <c r="K1981" s="146"/>
      <c r="L1981" s="146"/>
      <c r="M1981" s="146"/>
      <c r="N1981" s="146"/>
      <c r="O1981" s="146"/>
      <c r="P1981" s="292"/>
      <c r="Q1981" s="202"/>
      <c r="R1981" s="290">
        <f>IF($P$5=1,DataSheet!E1980,"")</f>
        <v>0</v>
      </c>
    </row>
    <row r="1982" spans="2:18">
      <c r="B1982" s="202"/>
      <c r="C1982" s="297"/>
      <c r="D1982" s="292"/>
      <c r="E1982" s="202"/>
      <c r="F1982" s="202"/>
      <c r="G1982" s="202"/>
      <c r="H1982" s="202"/>
      <c r="I1982" s="202"/>
      <c r="J1982" s="202"/>
      <c r="K1982" s="146"/>
      <c r="L1982" s="146"/>
      <c r="M1982" s="146"/>
      <c r="N1982" s="146"/>
      <c r="O1982" s="146"/>
      <c r="P1982" s="292"/>
      <c r="Q1982" s="202"/>
      <c r="R1982" s="290">
        <f>IF($P$5=1,DataSheet!E1981,"")</f>
        <v>0</v>
      </c>
    </row>
    <row r="1983" spans="2:18">
      <c r="B1983" s="202"/>
      <c r="C1983" s="297"/>
      <c r="D1983" s="292"/>
      <c r="E1983" s="202"/>
      <c r="F1983" s="202"/>
      <c r="G1983" s="202"/>
      <c r="H1983" s="202"/>
      <c r="I1983" s="202"/>
      <c r="J1983" s="202"/>
      <c r="K1983" s="146"/>
      <c r="L1983" s="146"/>
      <c r="M1983" s="146"/>
      <c r="N1983" s="146"/>
      <c r="O1983" s="146"/>
      <c r="P1983" s="292"/>
      <c r="Q1983" s="202"/>
      <c r="R1983" s="290">
        <f>IF($P$5=1,DataSheet!E1982,"")</f>
        <v>0</v>
      </c>
    </row>
    <row r="1984" spans="2:18">
      <c r="B1984" s="202"/>
      <c r="C1984" s="297"/>
      <c r="D1984" s="292"/>
      <c r="E1984" s="202"/>
      <c r="F1984" s="202"/>
      <c r="G1984" s="202"/>
      <c r="H1984" s="202"/>
      <c r="I1984" s="202"/>
      <c r="J1984" s="202"/>
      <c r="K1984" s="146"/>
      <c r="L1984" s="146"/>
      <c r="M1984" s="146"/>
      <c r="N1984" s="146"/>
      <c r="O1984" s="146"/>
      <c r="P1984" s="292"/>
      <c r="Q1984" s="202"/>
      <c r="R1984" s="290">
        <f>IF($P$5=1,DataSheet!E1983,"")</f>
        <v>0</v>
      </c>
    </row>
    <row r="1985" spans="2:18">
      <c r="B1985" s="202"/>
      <c r="C1985" s="297"/>
      <c r="D1985" s="292"/>
      <c r="E1985" s="202"/>
      <c r="F1985" s="202"/>
      <c r="G1985" s="202"/>
      <c r="H1985" s="202"/>
      <c r="I1985" s="202"/>
      <c r="J1985" s="202"/>
      <c r="K1985" s="146"/>
      <c r="L1985" s="146"/>
      <c r="M1985" s="146"/>
      <c r="N1985" s="146"/>
      <c r="O1985" s="146"/>
      <c r="P1985" s="292"/>
      <c r="Q1985" s="202"/>
      <c r="R1985" s="290">
        <f>IF($P$5=1,DataSheet!E1984,"")</f>
        <v>0</v>
      </c>
    </row>
    <row r="1986" spans="2:18">
      <c r="B1986" s="202"/>
      <c r="C1986" s="297"/>
      <c r="D1986" s="292"/>
      <c r="E1986" s="202"/>
      <c r="F1986" s="202"/>
      <c r="G1986" s="202"/>
      <c r="H1986" s="202"/>
      <c r="I1986" s="202"/>
      <c r="J1986" s="202"/>
      <c r="K1986" s="146"/>
      <c r="L1986" s="146"/>
      <c r="M1986" s="146"/>
      <c r="N1986" s="146"/>
      <c r="O1986" s="146"/>
      <c r="P1986" s="292"/>
      <c r="Q1986" s="202"/>
      <c r="R1986" s="290">
        <f>IF($P$5=1,DataSheet!E1985,"")</f>
        <v>0</v>
      </c>
    </row>
    <row r="1987" spans="2:18">
      <c r="B1987" s="202"/>
      <c r="C1987" s="297"/>
      <c r="D1987" s="292"/>
      <c r="E1987" s="202"/>
      <c r="F1987" s="202"/>
      <c r="G1987" s="202"/>
      <c r="H1987" s="202"/>
      <c r="I1987" s="202"/>
      <c r="J1987" s="202"/>
      <c r="K1987" s="146"/>
      <c r="L1987" s="146"/>
      <c r="M1987" s="146"/>
      <c r="N1987" s="146"/>
      <c r="O1987" s="146"/>
      <c r="P1987" s="292"/>
      <c r="Q1987" s="202"/>
      <c r="R1987" s="290">
        <f>IF($P$5=1,DataSheet!E1986,"")</f>
        <v>0</v>
      </c>
    </row>
    <row r="1988" spans="2:18">
      <c r="B1988" s="202"/>
      <c r="C1988" s="297"/>
      <c r="D1988" s="292"/>
      <c r="E1988" s="202"/>
      <c r="F1988" s="202"/>
      <c r="G1988" s="202"/>
      <c r="H1988" s="202"/>
      <c r="I1988" s="202"/>
      <c r="J1988" s="202"/>
      <c r="K1988" s="146"/>
      <c r="L1988" s="146"/>
      <c r="M1988" s="146"/>
      <c r="N1988" s="146"/>
      <c r="O1988" s="146"/>
      <c r="P1988" s="292"/>
      <c r="Q1988" s="202"/>
      <c r="R1988" s="290">
        <f>IF($P$5=1,DataSheet!E1987,"")</f>
        <v>0</v>
      </c>
    </row>
    <row r="1989" spans="2:18">
      <c r="B1989" s="202"/>
      <c r="C1989" s="297"/>
      <c r="D1989" s="292"/>
      <c r="E1989" s="202"/>
      <c r="F1989" s="202"/>
      <c r="G1989" s="202"/>
      <c r="H1989" s="202"/>
      <c r="I1989" s="202"/>
      <c r="J1989" s="202"/>
      <c r="K1989" s="146"/>
      <c r="L1989" s="146"/>
      <c r="M1989" s="146"/>
      <c r="N1989" s="146"/>
      <c r="O1989" s="146"/>
      <c r="P1989" s="292"/>
      <c r="Q1989" s="202"/>
      <c r="R1989" s="290">
        <f>IF($P$5=1,DataSheet!E1988,"")</f>
        <v>0</v>
      </c>
    </row>
    <row r="1990" spans="2:18">
      <c r="B1990" s="202"/>
      <c r="C1990" s="297"/>
      <c r="D1990" s="292"/>
      <c r="E1990" s="202"/>
      <c r="F1990" s="202"/>
      <c r="G1990" s="202"/>
      <c r="H1990" s="202"/>
      <c r="I1990" s="202"/>
      <c r="J1990" s="202"/>
      <c r="K1990" s="146"/>
      <c r="L1990" s="146"/>
      <c r="M1990" s="146"/>
      <c r="N1990" s="146"/>
      <c r="O1990" s="146"/>
      <c r="P1990" s="292"/>
      <c r="Q1990" s="202"/>
      <c r="R1990" s="290">
        <f>IF($P$5=1,DataSheet!E1989,"")</f>
        <v>0</v>
      </c>
    </row>
    <row r="1991" spans="2:18">
      <c r="B1991" s="202"/>
      <c r="C1991" s="297"/>
      <c r="D1991" s="292"/>
      <c r="E1991" s="202"/>
      <c r="F1991" s="202"/>
      <c r="G1991" s="202"/>
      <c r="H1991" s="202"/>
      <c r="I1991" s="202"/>
      <c r="J1991" s="202"/>
      <c r="K1991" s="146"/>
      <c r="L1991" s="146"/>
      <c r="M1991" s="146"/>
      <c r="N1991" s="146"/>
      <c r="O1991" s="146"/>
      <c r="P1991" s="292"/>
      <c r="Q1991" s="202"/>
      <c r="R1991" s="290">
        <f>IF($P$5=1,DataSheet!E1990,"")</f>
        <v>0</v>
      </c>
    </row>
    <row r="1992" spans="2:18">
      <c r="B1992" s="202"/>
      <c r="C1992" s="297"/>
      <c r="D1992" s="292"/>
      <c r="E1992" s="202"/>
      <c r="F1992" s="202"/>
      <c r="G1992" s="202"/>
      <c r="H1992" s="202"/>
      <c r="I1992" s="202"/>
      <c r="J1992" s="202"/>
      <c r="K1992" s="146"/>
      <c r="L1992" s="146"/>
      <c r="M1992" s="146"/>
      <c r="N1992" s="146"/>
      <c r="O1992" s="146"/>
      <c r="P1992" s="292"/>
      <c r="Q1992" s="202"/>
      <c r="R1992" s="290">
        <f>IF($P$5=1,DataSheet!E1991,"")</f>
        <v>0</v>
      </c>
    </row>
    <row r="1993" spans="2:18">
      <c r="B1993" s="202"/>
      <c r="C1993" s="297"/>
      <c r="D1993" s="292"/>
      <c r="E1993" s="202"/>
      <c r="F1993" s="202"/>
      <c r="G1993" s="202"/>
      <c r="H1993" s="202"/>
      <c r="I1993" s="202"/>
      <c r="J1993" s="202"/>
      <c r="K1993" s="146"/>
      <c r="L1993" s="146"/>
      <c r="M1993" s="146"/>
      <c r="N1993" s="146"/>
      <c r="O1993" s="146"/>
      <c r="P1993" s="292"/>
      <c r="Q1993" s="202"/>
      <c r="R1993" s="290">
        <f>IF($P$5=1,DataSheet!E1992,"")</f>
        <v>0</v>
      </c>
    </row>
    <row r="1994" spans="2:18">
      <c r="B1994" s="202"/>
      <c r="C1994" s="297"/>
      <c r="D1994" s="292"/>
      <c r="E1994" s="202"/>
      <c r="F1994" s="202"/>
      <c r="G1994" s="202"/>
      <c r="H1994" s="202"/>
      <c r="I1994" s="202"/>
      <c r="J1994" s="202"/>
      <c r="K1994" s="146"/>
      <c r="L1994" s="146"/>
      <c r="M1994" s="146"/>
      <c r="N1994" s="146"/>
      <c r="O1994" s="146"/>
      <c r="P1994" s="292"/>
      <c r="Q1994" s="202"/>
      <c r="R1994" s="290">
        <f>IF($P$5=1,DataSheet!E1993,"")</f>
        <v>0</v>
      </c>
    </row>
    <row r="1995" spans="2:18">
      <c r="B1995" s="202"/>
      <c r="C1995" s="297"/>
      <c r="D1995" s="292"/>
      <c r="E1995" s="202"/>
      <c r="F1995" s="202"/>
      <c r="G1995" s="202"/>
      <c r="H1995" s="202"/>
      <c r="I1995" s="202"/>
      <c r="J1995" s="202"/>
      <c r="K1995" s="146"/>
      <c r="L1995" s="146"/>
      <c r="M1995" s="146"/>
      <c r="N1995" s="146"/>
      <c r="O1995" s="146"/>
      <c r="P1995" s="292"/>
      <c r="Q1995" s="202"/>
      <c r="R1995" s="290">
        <f>IF($P$5=1,DataSheet!E1994,"")</f>
        <v>0</v>
      </c>
    </row>
    <row r="1996" spans="2:18">
      <c r="B1996" s="202"/>
      <c r="C1996" s="297"/>
      <c r="D1996" s="292"/>
      <c r="E1996" s="202"/>
      <c r="F1996" s="202"/>
      <c r="G1996" s="202"/>
      <c r="H1996" s="202"/>
      <c r="I1996" s="202"/>
      <c r="J1996" s="202"/>
      <c r="K1996" s="146"/>
      <c r="L1996" s="146"/>
      <c r="M1996" s="146"/>
      <c r="N1996" s="146"/>
      <c r="O1996" s="146"/>
      <c r="P1996" s="292"/>
      <c r="Q1996" s="202"/>
      <c r="R1996" s="290">
        <f>IF($P$5=1,DataSheet!E1995,"")</f>
        <v>0</v>
      </c>
    </row>
    <row r="1997" spans="2:18">
      <c r="B1997" s="202"/>
      <c r="C1997" s="297"/>
      <c r="D1997" s="292"/>
      <c r="E1997" s="202"/>
      <c r="F1997" s="202"/>
      <c r="G1997" s="202"/>
      <c r="H1997" s="202"/>
      <c r="I1997" s="202"/>
      <c r="J1997" s="202"/>
      <c r="K1997" s="146"/>
      <c r="L1997" s="146"/>
      <c r="M1997" s="146"/>
      <c r="N1997" s="146"/>
      <c r="O1997" s="146"/>
      <c r="P1997" s="292"/>
      <c r="Q1997" s="202"/>
      <c r="R1997" s="290">
        <f>IF($P$5=1,DataSheet!E1996,"")</f>
        <v>0</v>
      </c>
    </row>
    <row r="1998" spans="2:18">
      <c r="B1998" s="202"/>
      <c r="C1998" s="297"/>
      <c r="D1998" s="292"/>
      <c r="E1998" s="202"/>
      <c r="F1998" s="202"/>
      <c r="G1998" s="202"/>
      <c r="H1998" s="202"/>
      <c r="I1998" s="202"/>
      <c r="J1998" s="202"/>
      <c r="K1998" s="146"/>
      <c r="L1998" s="146"/>
      <c r="M1998" s="146"/>
      <c r="N1998" s="146"/>
      <c r="O1998" s="146"/>
      <c r="P1998" s="292"/>
      <c r="Q1998" s="202"/>
      <c r="R1998" s="290">
        <f>IF($P$5=1,DataSheet!E1997,"")</f>
        <v>0</v>
      </c>
    </row>
    <row r="1999" spans="2:18">
      <c r="B1999" s="202"/>
      <c r="C1999" s="297"/>
      <c r="D1999" s="292"/>
      <c r="E1999" s="202"/>
      <c r="F1999" s="202"/>
      <c r="G1999" s="202"/>
      <c r="H1999" s="202"/>
      <c r="I1999" s="202"/>
      <c r="J1999" s="202"/>
      <c r="K1999" s="146"/>
      <c r="L1999" s="146"/>
      <c r="M1999" s="146"/>
      <c r="N1999" s="146"/>
      <c r="O1999" s="146"/>
      <c r="P1999" s="292"/>
      <c r="Q1999" s="202"/>
      <c r="R1999" s="290">
        <f>IF($P$5=1,DataSheet!E1998,"")</f>
        <v>0</v>
      </c>
    </row>
    <row r="2000" spans="2:18">
      <c r="B2000" s="202"/>
      <c r="C2000" s="297"/>
      <c r="D2000" s="292"/>
      <c r="E2000" s="202"/>
      <c r="F2000" s="202"/>
      <c r="G2000" s="202"/>
      <c r="H2000" s="202"/>
      <c r="I2000" s="202"/>
      <c r="J2000" s="202"/>
      <c r="K2000" s="146"/>
      <c r="L2000" s="146"/>
      <c r="M2000" s="146"/>
      <c r="N2000" s="146"/>
      <c r="O2000" s="146"/>
      <c r="P2000" s="292"/>
      <c r="Q2000" s="202"/>
      <c r="R2000" s="290">
        <f>IF($P$5=1,DataSheet!E1999,"")</f>
        <v>0</v>
      </c>
    </row>
    <row r="2001" spans="2:18">
      <c r="B2001" s="202"/>
      <c r="C2001" s="297"/>
      <c r="D2001" s="292"/>
      <c r="E2001" s="202"/>
      <c r="F2001" s="202"/>
      <c r="G2001" s="202"/>
      <c r="H2001" s="202"/>
      <c r="I2001" s="202"/>
      <c r="J2001" s="202"/>
      <c r="K2001" s="146"/>
      <c r="L2001" s="146"/>
      <c r="M2001" s="146"/>
      <c r="N2001" s="146"/>
      <c r="O2001" s="146"/>
      <c r="P2001" s="292"/>
      <c r="Q2001" s="202"/>
      <c r="R2001" s="290">
        <f>IF($P$5=1,DataSheet!E2000,"")</f>
        <v>0</v>
      </c>
    </row>
    <row r="2002" spans="2:18">
      <c r="B2002" s="202"/>
      <c r="C2002" s="297"/>
      <c r="D2002" s="292"/>
      <c r="E2002" s="202"/>
      <c r="F2002" s="202"/>
      <c r="G2002" s="202"/>
      <c r="H2002" s="202"/>
      <c r="I2002" s="202"/>
      <c r="J2002" s="202"/>
      <c r="K2002" s="146"/>
      <c r="L2002" s="146"/>
      <c r="M2002" s="146"/>
      <c r="N2002" s="146"/>
      <c r="O2002" s="146"/>
      <c r="P2002" s="292"/>
      <c r="Q2002" s="202"/>
      <c r="R2002" s="290">
        <f>IF($P$5=1,DataSheet!E2001,"")</f>
        <v>0</v>
      </c>
    </row>
    <row r="2003" spans="2:18">
      <c r="B2003" s="202"/>
      <c r="C2003" s="297"/>
      <c r="D2003" s="292"/>
      <c r="E2003" s="202"/>
      <c r="F2003" s="202"/>
      <c r="G2003" s="202"/>
      <c r="H2003" s="202"/>
      <c r="I2003" s="202"/>
      <c r="J2003" s="202"/>
      <c r="K2003" s="146"/>
      <c r="L2003" s="146"/>
      <c r="M2003" s="146"/>
      <c r="N2003" s="146"/>
      <c r="O2003" s="146"/>
      <c r="P2003" s="292"/>
      <c r="Q2003" s="202"/>
      <c r="R2003" s="290">
        <f>IF($P$5=1,DataSheet!E2002,"")</f>
        <v>0</v>
      </c>
    </row>
    <row r="2004" spans="2:18">
      <c r="B2004" s="202"/>
      <c r="C2004" s="297"/>
      <c r="D2004" s="292"/>
      <c r="E2004" s="202"/>
      <c r="F2004" s="202"/>
      <c r="G2004" s="202"/>
      <c r="H2004" s="202"/>
      <c r="I2004" s="202"/>
      <c r="J2004" s="202"/>
      <c r="K2004" s="146"/>
      <c r="L2004" s="146"/>
      <c r="M2004" s="146"/>
      <c r="N2004" s="146"/>
      <c r="O2004" s="146"/>
      <c r="P2004" s="292"/>
      <c r="Q2004" s="202"/>
      <c r="R2004" s="290">
        <f>IF($P$5=1,DataSheet!E2003,"")</f>
        <v>0</v>
      </c>
    </row>
    <row r="2005" spans="2:18">
      <c r="B2005" s="202"/>
      <c r="C2005" s="297"/>
      <c r="D2005" s="292"/>
      <c r="E2005" s="202"/>
      <c r="F2005" s="202"/>
      <c r="G2005" s="202"/>
      <c r="H2005" s="202"/>
      <c r="I2005" s="202"/>
      <c r="J2005" s="202"/>
      <c r="K2005" s="146"/>
      <c r="L2005" s="146"/>
      <c r="M2005" s="146"/>
      <c r="N2005" s="146"/>
      <c r="O2005" s="146"/>
      <c r="P2005" s="292"/>
      <c r="Q2005" s="202"/>
      <c r="R2005" s="290">
        <f>IF($P$5=1,DataSheet!E2004,"")</f>
        <v>0</v>
      </c>
    </row>
    <row r="2006" spans="2:18">
      <c r="B2006" s="202"/>
      <c r="C2006" s="297"/>
      <c r="D2006" s="292"/>
      <c r="E2006" s="202"/>
      <c r="F2006" s="202"/>
      <c r="G2006" s="202"/>
      <c r="H2006" s="202"/>
      <c r="I2006" s="202"/>
      <c r="J2006" s="202"/>
      <c r="K2006" s="146"/>
      <c r="L2006" s="146"/>
      <c r="M2006" s="146"/>
      <c r="N2006" s="146"/>
      <c r="O2006" s="146"/>
      <c r="P2006" s="292"/>
      <c r="Q2006" s="202"/>
      <c r="R2006" s="290">
        <f>IF($P$5=1,DataSheet!E2005,"")</f>
        <v>0</v>
      </c>
    </row>
    <row r="2007" spans="2:18">
      <c r="B2007" s="202"/>
      <c r="C2007" s="297"/>
      <c r="D2007" s="292"/>
      <c r="E2007" s="202"/>
      <c r="F2007" s="202"/>
      <c r="G2007" s="202"/>
      <c r="H2007" s="202"/>
      <c r="I2007" s="202"/>
      <c r="J2007" s="202"/>
      <c r="K2007" s="146"/>
      <c r="L2007" s="146"/>
      <c r="M2007" s="146"/>
      <c r="N2007" s="146"/>
      <c r="O2007" s="146"/>
      <c r="P2007" s="292"/>
      <c r="Q2007" s="202"/>
      <c r="R2007" s="290">
        <f>IF($P$5=1,DataSheet!E2006,"")</f>
        <v>0</v>
      </c>
    </row>
    <row r="2008" spans="2:18">
      <c r="B2008" s="202"/>
      <c r="C2008" s="297"/>
      <c r="D2008" s="292"/>
      <c r="E2008" s="202"/>
      <c r="F2008" s="202"/>
      <c r="G2008" s="202"/>
      <c r="H2008" s="202"/>
      <c r="I2008" s="202"/>
      <c r="J2008" s="202"/>
      <c r="K2008" s="146"/>
      <c r="L2008" s="146"/>
      <c r="M2008" s="146"/>
      <c r="N2008" s="146"/>
      <c r="O2008" s="146"/>
      <c r="P2008" s="292"/>
      <c r="Q2008" s="202"/>
      <c r="R2008" s="290">
        <f>IF($P$5=1,DataSheet!E2007,"")</f>
        <v>0</v>
      </c>
    </row>
    <row r="2009" spans="2:18">
      <c r="B2009" s="202"/>
      <c r="C2009" s="297"/>
      <c r="D2009" s="292"/>
      <c r="E2009" s="202"/>
      <c r="F2009" s="202"/>
      <c r="G2009" s="202"/>
      <c r="H2009" s="202"/>
      <c r="I2009" s="202"/>
      <c r="J2009" s="202"/>
      <c r="K2009" s="146"/>
      <c r="L2009" s="146"/>
      <c r="M2009" s="146"/>
      <c r="N2009" s="146"/>
      <c r="O2009" s="146"/>
      <c r="P2009" s="292"/>
      <c r="Q2009" s="202"/>
      <c r="R2009" s="290">
        <f>IF($P$5=1,DataSheet!E2008,"")</f>
        <v>0</v>
      </c>
    </row>
    <row r="2010" spans="2:18">
      <c r="B2010" s="202"/>
      <c r="C2010" s="297"/>
      <c r="D2010" s="292"/>
      <c r="E2010" s="202"/>
      <c r="F2010" s="202"/>
      <c r="G2010" s="202"/>
      <c r="H2010" s="202"/>
      <c r="I2010" s="202"/>
      <c r="J2010" s="202"/>
      <c r="K2010" s="146"/>
      <c r="L2010" s="146"/>
      <c r="M2010" s="146"/>
      <c r="N2010" s="146"/>
      <c r="O2010" s="146"/>
      <c r="P2010" s="292"/>
      <c r="Q2010" s="202"/>
      <c r="R2010" s="290">
        <f>IF($P$5=1,DataSheet!E2009,"")</f>
        <v>0</v>
      </c>
    </row>
    <row r="2011" spans="2:18">
      <c r="B2011" s="202"/>
      <c r="C2011" s="297"/>
      <c r="D2011" s="292"/>
      <c r="E2011" s="202"/>
      <c r="F2011" s="202"/>
      <c r="G2011" s="202"/>
      <c r="H2011" s="202"/>
      <c r="I2011" s="202"/>
      <c r="J2011" s="202"/>
      <c r="K2011" s="146"/>
      <c r="L2011" s="146"/>
      <c r="M2011" s="146"/>
      <c r="N2011" s="146"/>
      <c r="O2011" s="146"/>
      <c r="P2011" s="292"/>
      <c r="Q2011" s="202"/>
      <c r="R2011" s="290">
        <f>IF($P$5=1,DataSheet!E2010,"")</f>
        <v>0</v>
      </c>
    </row>
    <row r="2012" spans="2:18">
      <c r="B2012" s="202"/>
      <c r="C2012" s="297"/>
      <c r="D2012" s="292"/>
      <c r="E2012" s="202"/>
      <c r="F2012" s="202"/>
      <c r="G2012" s="202"/>
      <c r="H2012" s="202"/>
      <c r="I2012" s="202"/>
      <c r="J2012" s="202"/>
      <c r="K2012" s="146"/>
      <c r="L2012" s="146"/>
      <c r="M2012" s="146"/>
      <c r="N2012" s="146"/>
      <c r="O2012" s="146"/>
      <c r="P2012" s="292"/>
      <c r="Q2012" s="202"/>
      <c r="R2012" s="290">
        <f>IF($P$5=1,DataSheet!E2011,"")</f>
        <v>0</v>
      </c>
    </row>
    <row r="2013" spans="2:18">
      <c r="B2013" s="202"/>
      <c r="C2013" s="297"/>
      <c r="D2013" s="292"/>
      <c r="E2013" s="202"/>
      <c r="F2013" s="202"/>
      <c r="G2013" s="202"/>
      <c r="H2013" s="202"/>
      <c r="I2013" s="202"/>
      <c r="J2013" s="202"/>
      <c r="K2013" s="146"/>
      <c r="L2013" s="146"/>
      <c r="M2013" s="146"/>
      <c r="N2013" s="146"/>
      <c r="O2013" s="146"/>
      <c r="P2013" s="292"/>
      <c r="Q2013" s="202"/>
      <c r="R2013" s="290">
        <f>IF($P$5=1,DataSheet!E2012,"")</f>
        <v>0</v>
      </c>
    </row>
    <row r="2014" spans="2:18">
      <c r="B2014" s="202"/>
      <c r="C2014" s="297"/>
      <c r="D2014" s="292"/>
      <c r="E2014" s="202"/>
      <c r="F2014" s="202"/>
      <c r="G2014" s="202"/>
      <c r="H2014" s="202"/>
      <c r="I2014" s="202"/>
      <c r="J2014" s="202"/>
      <c r="K2014" s="146"/>
      <c r="L2014" s="146"/>
      <c r="M2014" s="146"/>
      <c r="N2014" s="146"/>
      <c r="O2014" s="146"/>
      <c r="P2014" s="292"/>
      <c r="Q2014" s="202"/>
      <c r="R2014" s="290">
        <f>IF($P$5=1,DataSheet!E2013,"")</f>
        <v>0</v>
      </c>
    </row>
    <row r="2015" spans="2:18">
      <c r="B2015" s="202"/>
      <c r="C2015" s="297"/>
      <c r="D2015" s="292"/>
      <c r="E2015" s="202"/>
      <c r="F2015" s="202"/>
      <c r="G2015" s="202"/>
      <c r="H2015" s="202"/>
      <c r="I2015" s="202"/>
      <c r="J2015" s="202"/>
      <c r="K2015" s="146"/>
      <c r="L2015" s="146"/>
      <c r="M2015" s="146"/>
      <c r="N2015" s="146"/>
      <c r="O2015" s="146"/>
      <c r="P2015" s="292"/>
      <c r="Q2015" s="202"/>
      <c r="R2015" s="290">
        <f>IF($P$5=1,DataSheet!E2014,"")</f>
        <v>0</v>
      </c>
    </row>
    <row r="2016" spans="2:18">
      <c r="B2016" s="202"/>
      <c r="C2016" s="297"/>
      <c r="D2016" s="292"/>
      <c r="E2016" s="202"/>
      <c r="F2016" s="202"/>
      <c r="G2016" s="202"/>
      <c r="H2016" s="202"/>
      <c r="I2016" s="202"/>
      <c r="J2016" s="202"/>
      <c r="K2016" s="146"/>
      <c r="L2016" s="146"/>
      <c r="M2016" s="146"/>
      <c r="N2016" s="146"/>
      <c r="O2016" s="146"/>
      <c r="P2016" s="292"/>
      <c r="Q2016" s="202"/>
      <c r="R2016" s="290">
        <f>IF($P$5=1,DataSheet!E2015,"")</f>
        <v>0</v>
      </c>
    </row>
    <row r="2017" spans="2:18">
      <c r="B2017" s="202"/>
      <c r="C2017" s="297"/>
      <c r="D2017" s="292"/>
      <c r="E2017" s="202"/>
      <c r="F2017" s="202"/>
      <c r="G2017" s="202"/>
      <c r="H2017" s="202"/>
      <c r="I2017" s="202"/>
      <c r="J2017" s="202"/>
      <c r="K2017" s="146"/>
      <c r="L2017" s="146"/>
      <c r="M2017" s="146"/>
      <c r="N2017" s="146"/>
      <c r="O2017" s="146"/>
      <c r="P2017" s="292"/>
      <c r="Q2017" s="202"/>
      <c r="R2017" s="290">
        <f>IF($P$5=1,DataSheet!E2016,"")</f>
        <v>0</v>
      </c>
    </row>
    <row r="2018" spans="2:18">
      <c r="B2018" s="202"/>
      <c r="C2018" s="297"/>
      <c r="D2018" s="292"/>
      <c r="E2018" s="202"/>
      <c r="F2018" s="202"/>
      <c r="G2018" s="202"/>
      <c r="H2018" s="202"/>
      <c r="I2018" s="202"/>
      <c r="J2018" s="202"/>
      <c r="K2018" s="146"/>
      <c r="L2018" s="146"/>
      <c r="M2018" s="146"/>
      <c r="N2018" s="146"/>
      <c r="O2018" s="146"/>
      <c r="P2018" s="292"/>
      <c r="Q2018" s="202"/>
      <c r="R2018" s="290">
        <f>IF($P$5=1,DataSheet!E2017,"")</f>
        <v>0</v>
      </c>
    </row>
    <row r="2019" spans="2:18">
      <c r="B2019" s="202"/>
      <c r="C2019" s="297"/>
      <c r="D2019" s="292"/>
      <c r="E2019" s="202"/>
      <c r="F2019" s="202"/>
      <c r="G2019" s="202"/>
      <c r="H2019" s="202"/>
      <c r="I2019" s="202"/>
      <c r="J2019" s="202"/>
      <c r="K2019" s="146"/>
      <c r="L2019" s="146"/>
      <c r="M2019" s="146"/>
      <c r="N2019" s="146"/>
      <c r="O2019" s="146"/>
      <c r="P2019" s="292"/>
      <c r="Q2019" s="202"/>
      <c r="R2019" s="290">
        <f>IF($P$5=1,DataSheet!E2018,"")</f>
        <v>0</v>
      </c>
    </row>
    <row r="2020" spans="2:18">
      <c r="B2020" s="202"/>
      <c r="C2020" s="297"/>
      <c r="D2020" s="292"/>
      <c r="E2020" s="202"/>
      <c r="F2020" s="202"/>
      <c r="G2020" s="202"/>
      <c r="H2020" s="202"/>
      <c r="I2020" s="202"/>
      <c r="J2020" s="202"/>
      <c r="K2020" s="146"/>
      <c r="L2020" s="146"/>
      <c r="M2020" s="146"/>
      <c r="N2020" s="146"/>
      <c r="O2020" s="146"/>
      <c r="P2020" s="292"/>
      <c r="Q2020" s="202"/>
      <c r="R2020" s="290">
        <f>IF($P$5=1,DataSheet!E2019,"")</f>
        <v>0</v>
      </c>
    </row>
    <row r="2021" spans="2:18">
      <c r="B2021" s="202"/>
      <c r="C2021" s="297"/>
      <c r="D2021" s="292"/>
      <c r="E2021" s="202"/>
      <c r="F2021" s="202"/>
      <c r="G2021" s="202"/>
      <c r="H2021" s="202"/>
      <c r="I2021" s="202"/>
      <c r="J2021" s="202"/>
      <c r="K2021" s="146"/>
      <c r="L2021" s="146"/>
      <c r="M2021" s="146"/>
      <c r="N2021" s="146"/>
      <c r="O2021" s="146"/>
      <c r="P2021" s="292"/>
      <c r="Q2021" s="202"/>
      <c r="R2021" s="290">
        <f>IF($P$5=1,DataSheet!E2020,"")</f>
        <v>0</v>
      </c>
    </row>
    <row r="2022" spans="2:18">
      <c r="B2022" s="202"/>
      <c r="C2022" s="297"/>
      <c r="D2022" s="292"/>
      <c r="E2022" s="202"/>
      <c r="F2022" s="202"/>
      <c r="G2022" s="202"/>
      <c r="H2022" s="202"/>
      <c r="I2022" s="202"/>
      <c r="J2022" s="202"/>
      <c r="K2022" s="146"/>
      <c r="L2022" s="146"/>
      <c r="M2022" s="146"/>
      <c r="N2022" s="146"/>
      <c r="O2022" s="146"/>
      <c r="P2022" s="292"/>
      <c r="Q2022" s="202"/>
      <c r="R2022" s="290">
        <f>IF($P$5=1,DataSheet!E2021,"")</f>
        <v>0</v>
      </c>
    </row>
    <row r="2023" spans="2:18">
      <c r="B2023" s="202"/>
      <c r="C2023" s="297"/>
      <c r="D2023" s="292"/>
      <c r="E2023" s="202"/>
      <c r="F2023" s="202"/>
      <c r="G2023" s="202"/>
      <c r="H2023" s="202"/>
      <c r="I2023" s="202"/>
      <c r="J2023" s="202"/>
      <c r="K2023" s="146"/>
      <c r="L2023" s="146"/>
      <c r="M2023" s="146"/>
      <c r="N2023" s="146"/>
      <c r="O2023" s="146"/>
      <c r="P2023" s="292"/>
      <c r="Q2023" s="202"/>
      <c r="R2023" s="290">
        <f>IF($P$5=1,DataSheet!E2022,"")</f>
        <v>0</v>
      </c>
    </row>
    <row r="2024" spans="2:18">
      <c r="B2024" s="202"/>
      <c r="C2024" s="297"/>
      <c r="D2024" s="292"/>
      <c r="E2024" s="202"/>
      <c r="F2024" s="202"/>
      <c r="G2024" s="202"/>
      <c r="H2024" s="202"/>
      <c r="I2024" s="202"/>
      <c r="J2024" s="202"/>
      <c r="K2024" s="146"/>
      <c r="L2024" s="146"/>
      <c r="M2024" s="146"/>
      <c r="N2024" s="146"/>
      <c r="O2024" s="146"/>
      <c r="P2024" s="292"/>
      <c r="Q2024" s="202"/>
      <c r="R2024" s="290">
        <f>IF($P$5=1,DataSheet!E2023,"")</f>
        <v>0</v>
      </c>
    </row>
    <row r="2025" spans="2:18">
      <c r="B2025" s="202"/>
      <c r="C2025" s="297"/>
      <c r="D2025" s="292"/>
      <c r="E2025" s="202"/>
      <c r="F2025" s="202"/>
      <c r="G2025" s="202"/>
      <c r="H2025" s="202"/>
      <c r="I2025" s="202"/>
      <c r="J2025" s="202"/>
      <c r="K2025" s="146"/>
      <c r="L2025" s="146"/>
      <c r="M2025" s="146"/>
      <c r="N2025" s="146"/>
      <c r="O2025" s="146"/>
      <c r="P2025" s="292"/>
      <c r="Q2025" s="202"/>
      <c r="R2025" s="290">
        <f>IF($P$5=1,DataSheet!E2024,"")</f>
        <v>0</v>
      </c>
    </row>
    <row r="2026" spans="2:18">
      <c r="B2026" s="202"/>
      <c r="C2026" s="297"/>
      <c r="D2026" s="292"/>
      <c r="E2026" s="202"/>
      <c r="F2026" s="202"/>
      <c r="G2026" s="202"/>
      <c r="H2026" s="202"/>
      <c r="I2026" s="202"/>
      <c r="J2026" s="202"/>
      <c r="K2026" s="146"/>
      <c r="L2026" s="146"/>
      <c r="M2026" s="146"/>
      <c r="N2026" s="146"/>
      <c r="O2026" s="146"/>
      <c r="P2026" s="292"/>
      <c r="Q2026" s="202"/>
      <c r="R2026" s="290">
        <f>IF($P$5=1,DataSheet!E2025,"")</f>
        <v>0</v>
      </c>
    </row>
    <row r="2027" spans="2:18">
      <c r="B2027" s="202"/>
      <c r="C2027" s="297"/>
      <c r="D2027" s="292"/>
      <c r="E2027" s="202"/>
      <c r="F2027" s="202"/>
      <c r="G2027" s="202"/>
      <c r="H2027" s="202"/>
      <c r="I2027" s="202"/>
      <c r="J2027" s="202"/>
      <c r="K2027" s="146"/>
      <c r="L2027" s="146"/>
      <c r="M2027" s="146"/>
      <c r="N2027" s="146"/>
      <c r="O2027" s="146"/>
      <c r="P2027" s="292"/>
      <c r="Q2027" s="202"/>
      <c r="R2027" s="290">
        <f>IF($P$5=1,DataSheet!E2026,"")</f>
        <v>0</v>
      </c>
    </row>
    <row r="2028" spans="2:18">
      <c r="B2028" s="202"/>
      <c r="C2028" s="297"/>
      <c r="D2028" s="292"/>
      <c r="E2028" s="202"/>
      <c r="F2028" s="202"/>
      <c r="G2028" s="202"/>
      <c r="H2028" s="202"/>
      <c r="I2028" s="202"/>
      <c r="J2028" s="202"/>
      <c r="K2028" s="146"/>
      <c r="L2028" s="146"/>
      <c r="M2028" s="146"/>
      <c r="N2028" s="146"/>
      <c r="O2028" s="146"/>
      <c r="P2028" s="292"/>
      <c r="Q2028" s="202"/>
      <c r="R2028" s="290">
        <f>IF($P$5=1,DataSheet!E2027,"")</f>
        <v>0</v>
      </c>
    </row>
    <row r="2029" spans="2:18">
      <c r="B2029" s="202"/>
      <c r="C2029" s="297"/>
      <c r="D2029" s="292"/>
      <c r="E2029" s="202"/>
      <c r="F2029" s="202"/>
      <c r="G2029" s="202"/>
      <c r="H2029" s="202"/>
      <c r="I2029" s="202"/>
      <c r="J2029" s="202"/>
      <c r="K2029" s="146"/>
      <c r="L2029" s="146"/>
      <c r="M2029" s="146"/>
      <c r="N2029" s="146"/>
      <c r="O2029" s="146"/>
      <c r="P2029" s="292"/>
      <c r="Q2029" s="202"/>
      <c r="R2029" s="290">
        <f>IF($P$5=1,DataSheet!E2028,"")</f>
        <v>0</v>
      </c>
    </row>
    <row r="2030" spans="2:18">
      <c r="B2030" s="202"/>
      <c r="C2030" s="297"/>
      <c r="D2030" s="292"/>
      <c r="E2030" s="202"/>
      <c r="F2030" s="202"/>
      <c r="G2030" s="202"/>
      <c r="H2030" s="202"/>
      <c r="I2030" s="202"/>
      <c r="J2030" s="202"/>
      <c r="K2030" s="146"/>
      <c r="L2030" s="146"/>
      <c r="M2030" s="146"/>
      <c r="N2030" s="146"/>
      <c r="O2030" s="146"/>
      <c r="P2030" s="292"/>
      <c r="Q2030" s="202"/>
      <c r="R2030" s="290">
        <f>IF($P$5=1,DataSheet!E2029,"")</f>
        <v>0</v>
      </c>
    </row>
    <row r="2031" spans="2:18">
      <c r="B2031" s="202"/>
      <c r="C2031" s="297"/>
      <c r="D2031" s="292"/>
      <c r="E2031" s="202"/>
      <c r="F2031" s="202"/>
      <c r="G2031" s="202"/>
      <c r="H2031" s="202"/>
      <c r="I2031" s="202"/>
      <c r="J2031" s="202"/>
      <c r="K2031" s="146"/>
      <c r="L2031" s="146"/>
      <c r="M2031" s="146"/>
      <c r="N2031" s="146"/>
      <c r="O2031" s="146"/>
      <c r="P2031" s="292"/>
      <c r="Q2031" s="202"/>
      <c r="R2031" s="290">
        <f>IF($P$5=1,DataSheet!E2030,"")</f>
        <v>0</v>
      </c>
    </row>
    <row r="2032" spans="2:18">
      <c r="B2032" s="202"/>
      <c r="C2032" s="297"/>
      <c r="D2032" s="292"/>
      <c r="E2032" s="202"/>
      <c r="F2032" s="202"/>
      <c r="G2032" s="202"/>
      <c r="H2032" s="202"/>
      <c r="I2032" s="202"/>
      <c r="J2032" s="202"/>
      <c r="K2032" s="146"/>
      <c r="L2032" s="146"/>
      <c r="M2032" s="146"/>
      <c r="N2032" s="146"/>
      <c r="O2032" s="146"/>
      <c r="P2032" s="292"/>
      <c r="Q2032" s="202"/>
      <c r="R2032" s="290">
        <f>IF($P$5=1,DataSheet!E2031,"")</f>
        <v>0</v>
      </c>
    </row>
    <row r="2033" spans="2:18">
      <c r="B2033" s="202"/>
      <c r="C2033" s="297"/>
      <c r="D2033" s="292"/>
      <c r="E2033" s="202"/>
      <c r="F2033" s="202"/>
      <c r="G2033" s="202"/>
      <c r="H2033" s="202"/>
      <c r="I2033" s="202"/>
      <c r="J2033" s="202"/>
      <c r="K2033" s="146"/>
      <c r="L2033" s="146"/>
      <c r="M2033" s="146"/>
      <c r="N2033" s="146"/>
      <c r="O2033" s="146"/>
      <c r="P2033" s="292"/>
      <c r="Q2033" s="202"/>
      <c r="R2033" s="290">
        <f>IF($P$5=1,DataSheet!E2032,"")</f>
        <v>0</v>
      </c>
    </row>
    <row r="2034" spans="2:18">
      <c r="B2034" s="202"/>
      <c r="C2034" s="297"/>
      <c r="D2034" s="292"/>
      <c r="E2034" s="202"/>
      <c r="F2034" s="202"/>
      <c r="G2034" s="202"/>
      <c r="H2034" s="202"/>
      <c r="I2034" s="202"/>
      <c r="J2034" s="202"/>
      <c r="K2034" s="146"/>
      <c r="L2034" s="146"/>
      <c r="M2034" s="146"/>
      <c r="N2034" s="146"/>
      <c r="O2034" s="146"/>
      <c r="P2034" s="292"/>
      <c r="Q2034" s="202"/>
      <c r="R2034" s="290">
        <f>IF($P$5=1,DataSheet!E2033,"")</f>
        <v>0</v>
      </c>
    </row>
    <row r="2035" spans="2:18">
      <c r="B2035" s="202"/>
      <c r="C2035" s="297"/>
      <c r="D2035" s="292"/>
      <c r="E2035" s="202"/>
      <c r="F2035" s="202"/>
      <c r="G2035" s="202"/>
      <c r="H2035" s="202"/>
      <c r="I2035" s="202"/>
      <c r="J2035" s="202"/>
      <c r="K2035" s="146"/>
      <c r="L2035" s="146"/>
      <c r="M2035" s="146"/>
      <c r="N2035" s="146"/>
      <c r="O2035" s="146"/>
      <c r="P2035" s="292"/>
      <c r="Q2035" s="202"/>
      <c r="R2035" s="290">
        <f>IF($P$5=1,DataSheet!E2034,"")</f>
        <v>0</v>
      </c>
    </row>
    <row r="2036" spans="2:18">
      <c r="B2036" s="202"/>
      <c r="C2036" s="297"/>
      <c r="D2036" s="292"/>
      <c r="E2036" s="202"/>
      <c r="F2036" s="202"/>
      <c r="G2036" s="202"/>
      <c r="H2036" s="202"/>
      <c r="I2036" s="202"/>
      <c r="J2036" s="202"/>
      <c r="K2036" s="146"/>
      <c r="L2036" s="146"/>
      <c r="M2036" s="146"/>
      <c r="N2036" s="146"/>
      <c r="O2036" s="146"/>
      <c r="P2036" s="292"/>
      <c r="Q2036" s="202"/>
      <c r="R2036" s="290">
        <f>IF($P$5=1,DataSheet!E2035,"")</f>
        <v>0</v>
      </c>
    </row>
    <row r="2037" spans="2:18">
      <c r="B2037" s="202"/>
      <c r="C2037" s="297"/>
      <c r="D2037" s="292"/>
      <c r="E2037" s="202"/>
      <c r="F2037" s="202"/>
      <c r="G2037" s="202"/>
      <c r="H2037" s="202"/>
      <c r="I2037" s="202"/>
      <c r="J2037" s="202"/>
      <c r="K2037" s="146"/>
      <c r="L2037" s="146"/>
      <c r="M2037" s="146"/>
      <c r="N2037" s="146"/>
      <c r="O2037" s="146"/>
      <c r="P2037" s="292"/>
      <c r="Q2037" s="202"/>
      <c r="R2037" s="290">
        <f>IF($P$5=1,DataSheet!E2036,"")</f>
        <v>0</v>
      </c>
    </row>
    <row r="2038" spans="2:18">
      <c r="B2038" s="202"/>
      <c r="C2038" s="297"/>
      <c r="D2038" s="292"/>
      <c r="E2038" s="202"/>
      <c r="F2038" s="202"/>
      <c r="G2038" s="202"/>
      <c r="H2038" s="202"/>
      <c r="I2038" s="202"/>
      <c r="J2038" s="202"/>
      <c r="K2038" s="146"/>
      <c r="L2038" s="146"/>
      <c r="M2038" s="146"/>
      <c r="N2038" s="146"/>
      <c r="O2038" s="146"/>
      <c r="P2038" s="292"/>
      <c r="Q2038" s="202"/>
      <c r="R2038" s="290">
        <f>IF($P$5=1,DataSheet!E2037,"")</f>
        <v>0</v>
      </c>
    </row>
    <row r="2039" spans="2:18">
      <c r="B2039" s="202"/>
      <c r="C2039" s="297"/>
      <c r="D2039" s="292"/>
      <c r="E2039" s="202"/>
      <c r="F2039" s="202"/>
      <c r="G2039" s="202"/>
      <c r="H2039" s="202"/>
      <c r="I2039" s="202"/>
      <c r="J2039" s="202"/>
      <c r="K2039" s="146"/>
      <c r="L2039" s="146"/>
      <c r="M2039" s="146"/>
      <c r="N2039" s="146"/>
      <c r="O2039" s="146"/>
      <c r="P2039" s="292"/>
      <c r="Q2039" s="202"/>
      <c r="R2039" s="290">
        <f>IF($P$5=1,DataSheet!E2038,"")</f>
        <v>0</v>
      </c>
    </row>
    <row r="2040" spans="2:18">
      <c r="B2040" s="202"/>
      <c r="C2040" s="297"/>
      <c r="D2040" s="292"/>
      <c r="E2040" s="202"/>
      <c r="F2040" s="202"/>
      <c r="G2040" s="202"/>
      <c r="H2040" s="202"/>
      <c r="I2040" s="202"/>
      <c r="J2040" s="202"/>
      <c r="K2040" s="146"/>
      <c r="L2040" s="146"/>
      <c r="M2040" s="146"/>
      <c r="N2040" s="146"/>
      <c r="O2040" s="146"/>
      <c r="P2040" s="292"/>
      <c r="Q2040" s="202"/>
      <c r="R2040" s="290">
        <f>IF($P$5=1,DataSheet!E2039,"")</f>
        <v>0</v>
      </c>
    </row>
    <row r="2041" spans="2:18">
      <c r="B2041" s="202"/>
      <c r="C2041" s="297"/>
      <c r="D2041" s="292"/>
      <c r="E2041" s="202"/>
      <c r="F2041" s="202"/>
      <c r="G2041" s="202"/>
      <c r="H2041" s="202"/>
      <c r="I2041" s="202"/>
      <c r="J2041" s="202"/>
      <c r="K2041" s="146"/>
      <c r="L2041" s="146"/>
      <c r="M2041" s="146"/>
      <c r="N2041" s="146"/>
      <c r="O2041" s="146"/>
      <c r="P2041" s="292"/>
      <c r="Q2041" s="202"/>
      <c r="R2041" s="290">
        <f>IF($P$5=1,DataSheet!E2040,"")</f>
        <v>0</v>
      </c>
    </row>
    <row r="2042" spans="2:18">
      <c r="B2042" s="202"/>
      <c r="C2042" s="297"/>
      <c r="D2042" s="292"/>
      <c r="E2042" s="202"/>
      <c r="F2042" s="202"/>
      <c r="G2042" s="202"/>
      <c r="H2042" s="202"/>
      <c r="I2042" s="202"/>
      <c r="J2042" s="202"/>
      <c r="K2042" s="146"/>
      <c r="L2042" s="146"/>
      <c r="M2042" s="146"/>
      <c r="N2042" s="146"/>
      <c r="O2042" s="146"/>
      <c r="P2042" s="292"/>
      <c r="Q2042" s="202"/>
      <c r="R2042" s="290">
        <f>IF($P$5=1,DataSheet!E2041,"")</f>
        <v>0</v>
      </c>
    </row>
    <row r="2043" spans="2:18">
      <c r="B2043" s="202"/>
      <c r="C2043" s="297"/>
      <c r="D2043" s="292"/>
      <c r="E2043" s="202"/>
      <c r="F2043" s="202"/>
      <c r="G2043" s="202"/>
      <c r="H2043" s="202"/>
      <c r="I2043" s="202"/>
      <c r="J2043" s="202"/>
      <c r="K2043" s="146"/>
      <c r="L2043" s="146"/>
      <c r="M2043" s="146"/>
      <c r="N2043" s="146"/>
      <c r="O2043" s="146"/>
      <c r="P2043" s="292"/>
      <c r="Q2043" s="202"/>
      <c r="R2043" s="290">
        <f>IF($P$5=1,DataSheet!E2042,"")</f>
        <v>0</v>
      </c>
    </row>
    <row r="2044" spans="2:18">
      <c r="B2044" s="202"/>
      <c r="C2044" s="297"/>
      <c r="D2044" s="292"/>
      <c r="E2044" s="202"/>
      <c r="F2044" s="202"/>
      <c r="G2044" s="202"/>
      <c r="H2044" s="202"/>
      <c r="I2044" s="202"/>
      <c r="J2044" s="202"/>
      <c r="K2044" s="146"/>
      <c r="L2044" s="146"/>
      <c r="M2044" s="146"/>
      <c r="N2044" s="146"/>
      <c r="O2044" s="146"/>
      <c r="P2044" s="292"/>
      <c r="Q2044" s="202"/>
      <c r="R2044" s="290">
        <f>IF($P$5=1,DataSheet!E2043,"")</f>
        <v>0</v>
      </c>
    </row>
    <row r="2045" spans="2:18">
      <c r="B2045" s="202"/>
      <c r="C2045" s="297"/>
      <c r="D2045" s="292"/>
      <c r="E2045" s="202"/>
      <c r="F2045" s="202"/>
      <c r="G2045" s="202"/>
      <c r="H2045" s="202"/>
      <c r="I2045" s="202"/>
      <c r="J2045" s="202"/>
      <c r="K2045" s="146"/>
      <c r="L2045" s="146"/>
      <c r="M2045" s="146"/>
      <c r="N2045" s="146"/>
      <c r="O2045" s="146"/>
      <c r="P2045" s="292"/>
      <c r="Q2045" s="202"/>
      <c r="R2045" s="290">
        <f>IF($P$5=1,DataSheet!E2044,"")</f>
        <v>0</v>
      </c>
    </row>
    <row r="2046" spans="2:18">
      <c r="B2046" s="202"/>
      <c r="C2046" s="297"/>
      <c r="D2046" s="292"/>
      <c r="E2046" s="202"/>
      <c r="F2046" s="202"/>
      <c r="G2046" s="202"/>
      <c r="H2046" s="202"/>
      <c r="I2046" s="202"/>
      <c r="J2046" s="202"/>
      <c r="K2046" s="146"/>
      <c r="L2046" s="146"/>
      <c r="M2046" s="146"/>
      <c r="N2046" s="146"/>
      <c r="O2046" s="146"/>
      <c r="P2046" s="292"/>
      <c r="Q2046" s="202"/>
      <c r="R2046" s="290">
        <f>IF($P$5=1,DataSheet!E2045,"")</f>
        <v>0</v>
      </c>
    </row>
    <row r="2047" spans="2:18">
      <c r="B2047" s="202"/>
      <c r="C2047" s="297"/>
      <c r="D2047" s="292"/>
      <c r="E2047" s="202"/>
      <c r="F2047" s="202"/>
      <c r="G2047" s="202"/>
      <c r="H2047" s="202"/>
      <c r="I2047" s="202"/>
      <c r="J2047" s="202"/>
      <c r="K2047" s="146"/>
      <c r="L2047" s="146"/>
      <c r="M2047" s="146"/>
      <c r="N2047" s="146"/>
      <c r="O2047" s="146"/>
      <c r="P2047" s="292"/>
      <c r="Q2047" s="202"/>
      <c r="R2047" s="290">
        <f>IF($P$5=1,DataSheet!E2046,"")</f>
        <v>0</v>
      </c>
    </row>
    <row r="2048" spans="2:18">
      <c r="B2048" s="202"/>
      <c r="C2048" s="297"/>
      <c r="D2048" s="292"/>
      <c r="E2048" s="202"/>
      <c r="F2048" s="202"/>
      <c r="G2048" s="202"/>
      <c r="H2048" s="202"/>
      <c r="I2048" s="202"/>
      <c r="J2048" s="202"/>
      <c r="K2048" s="146"/>
      <c r="L2048" s="146"/>
      <c r="M2048" s="146"/>
      <c r="N2048" s="146"/>
      <c r="O2048" s="146"/>
      <c r="P2048" s="292"/>
      <c r="Q2048" s="202"/>
      <c r="R2048" s="290">
        <f>IF($P$5=1,DataSheet!E2047,"")</f>
        <v>0</v>
      </c>
    </row>
    <row r="2049" spans="2:18">
      <c r="B2049" s="202"/>
      <c r="C2049" s="297"/>
      <c r="D2049" s="292"/>
      <c r="E2049" s="202"/>
      <c r="F2049" s="202"/>
      <c r="G2049" s="202"/>
      <c r="H2049" s="202"/>
      <c r="I2049" s="202"/>
      <c r="J2049" s="202"/>
      <c r="K2049" s="146"/>
      <c r="L2049" s="146"/>
      <c r="M2049" s="146"/>
      <c r="N2049" s="146"/>
      <c r="O2049" s="146"/>
      <c r="P2049" s="292"/>
      <c r="Q2049" s="202"/>
      <c r="R2049" s="290">
        <f>IF($P$5=1,DataSheet!E2048,"")</f>
        <v>0</v>
      </c>
    </row>
    <row r="2050" spans="2:18">
      <c r="B2050" s="202"/>
      <c r="C2050" s="297"/>
      <c r="D2050" s="292"/>
      <c r="E2050" s="202"/>
      <c r="F2050" s="202"/>
      <c r="G2050" s="202"/>
      <c r="H2050" s="202"/>
      <c r="I2050" s="202"/>
      <c r="J2050" s="202"/>
      <c r="K2050" s="146"/>
      <c r="L2050" s="146"/>
      <c r="M2050" s="146"/>
      <c r="N2050" s="146"/>
      <c r="O2050" s="146"/>
      <c r="P2050" s="292"/>
      <c r="Q2050" s="202"/>
      <c r="R2050" s="290">
        <f>IF($P$5=1,DataSheet!E2049,"")</f>
        <v>0</v>
      </c>
    </row>
    <row r="2051" spans="2:18">
      <c r="B2051" s="202"/>
      <c r="C2051" s="297"/>
      <c r="D2051" s="292"/>
      <c r="E2051" s="202"/>
      <c r="F2051" s="202"/>
      <c r="G2051" s="202"/>
      <c r="H2051" s="202"/>
      <c r="I2051" s="202"/>
      <c r="J2051" s="202"/>
      <c r="K2051" s="146"/>
      <c r="L2051" s="146"/>
      <c r="M2051" s="146"/>
      <c r="N2051" s="146"/>
      <c r="O2051" s="146"/>
      <c r="P2051" s="292"/>
      <c r="Q2051" s="202"/>
      <c r="R2051" s="290">
        <f>IF($P$5=1,DataSheet!E2050,"")</f>
        <v>0</v>
      </c>
    </row>
    <row r="2052" spans="2:18">
      <c r="B2052" s="202"/>
      <c r="C2052" s="297"/>
      <c r="D2052" s="292"/>
      <c r="E2052" s="202"/>
      <c r="F2052" s="202"/>
      <c r="G2052" s="202"/>
      <c r="H2052" s="202"/>
      <c r="I2052" s="202"/>
      <c r="J2052" s="202"/>
      <c r="K2052" s="146"/>
      <c r="L2052" s="146"/>
      <c r="M2052" s="146"/>
      <c r="N2052" s="146"/>
      <c r="O2052" s="146"/>
      <c r="P2052" s="292"/>
      <c r="Q2052" s="202"/>
      <c r="R2052" s="290">
        <f>IF($P$5=1,DataSheet!E2051,"")</f>
        <v>0</v>
      </c>
    </row>
    <row r="2053" spans="2:18">
      <c r="B2053" s="202"/>
      <c r="C2053" s="297"/>
      <c r="D2053" s="292"/>
      <c r="E2053" s="202"/>
      <c r="F2053" s="202"/>
      <c r="G2053" s="202"/>
      <c r="H2053" s="202"/>
      <c r="I2053" s="202"/>
      <c r="J2053" s="202"/>
      <c r="K2053" s="146"/>
      <c r="L2053" s="146"/>
      <c r="M2053" s="146"/>
      <c r="N2053" s="146"/>
      <c r="O2053" s="146"/>
      <c r="P2053" s="292"/>
      <c r="Q2053" s="202"/>
      <c r="R2053" s="290">
        <f>IF($P$5=1,DataSheet!E2052,"")</f>
        <v>0</v>
      </c>
    </row>
    <row r="2054" spans="2:18">
      <c r="B2054" s="202"/>
      <c r="C2054" s="297"/>
      <c r="D2054" s="292"/>
      <c r="E2054" s="202"/>
      <c r="F2054" s="202"/>
      <c r="G2054" s="202"/>
      <c r="H2054" s="202"/>
      <c r="I2054" s="202"/>
      <c r="J2054" s="202"/>
      <c r="K2054" s="146"/>
      <c r="L2054" s="146"/>
      <c r="M2054" s="146"/>
      <c r="N2054" s="146"/>
      <c r="O2054" s="146"/>
      <c r="P2054" s="292"/>
      <c r="Q2054" s="202"/>
      <c r="R2054" s="290">
        <f>IF($P$5=1,DataSheet!E2053,"")</f>
        <v>0</v>
      </c>
    </row>
    <row r="2055" spans="2:18">
      <c r="B2055" s="202"/>
      <c r="C2055" s="297"/>
      <c r="D2055" s="292"/>
      <c r="E2055" s="202"/>
      <c r="F2055" s="202"/>
      <c r="G2055" s="202"/>
      <c r="H2055" s="202"/>
      <c r="I2055" s="202"/>
      <c r="J2055" s="202"/>
      <c r="K2055" s="146"/>
      <c r="L2055" s="146"/>
      <c r="M2055" s="146"/>
      <c r="N2055" s="146"/>
      <c r="O2055" s="146"/>
      <c r="P2055" s="292"/>
      <c r="Q2055" s="202"/>
      <c r="R2055" s="290">
        <f>IF($P$5=1,DataSheet!E2054,"")</f>
        <v>0</v>
      </c>
    </row>
    <row r="2056" spans="2:18">
      <c r="B2056" s="202"/>
      <c r="C2056" s="297"/>
      <c r="D2056" s="292"/>
      <c r="E2056" s="202"/>
      <c r="F2056" s="202"/>
      <c r="G2056" s="202"/>
      <c r="H2056" s="202"/>
      <c r="I2056" s="202"/>
      <c r="J2056" s="202"/>
      <c r="K2056" s="146"/>
      <c r="L2056" s="146"/>
      <c r="M2056" s="146"/>
      <c r="N2056" s="146"/>
      <c r="O2056" s="146"/>
      <c r="P2056" s="292"/>
      <c r="Q2056" s="202"/>
      <c r="R2056" s="290">
        <f>IF($P$5=1,DataSheet!E2055,"")</f>
        <v>0</v>
      </c>
    </row>
    <row r="2057" spans="2:18">
      <c r="B2057" s="202"/>
      <c r="C2057" s="297"/>
      <c r="D2057" s="292"/>
      <c r="E2057" s="202"/>
      <c r="F2057" s="202"/>
      <c r="G2057" s="202"/>
      <c r="H2057" s="202"/>
      <c r="I2057" s="202"/>
      <c r="J2057" s="202"/>
      <c r="K2057" s="146"/>
      <c r="L2057" s="146"/>
      <c r="M2057" s="146"/>
      <c r="N2057" s="146"/>
      <c r="O2057" s="146"/>
      <c r="P2057" s="292"/>
      <c r="Q2057" s="202"/>
      <c r="R2057" s="290">
        <f>IF($P$5=1,DataSheet!E2056,"")</f>
        <v>0</v>
      </c>
    </row>
    <row r="2058" spans="2:18">
      <c r="B2058" s="202"/>
      <c r="C2058" s="297"/>
      <c r="D2058" s="292"/>
      <c r="E2058" s="202"/>
      <c r="F2058" s="202"/>
      <c r="G2058" s="202"/>
      <c r="H2058" s="202"/>
      <c r="I2058" s="202"/>
      <c r="J2058" s="202"/>
      <c r="K2058" s="146"/>
      <c r="L2058" s="146"/>
      <c r="M2058" s="146"/>
      <c r="N2058" s="146"/>
      <c r="O2058" s="146"/>
      <c r="P2058" s="292"/>
      <c r="Q2058" s="202"/>
      <c r="R2058" s="290">
        <f>IF($P$5=1,DataSheet!E2057,"")</f>
        <v>0</v>
      </c>
    </row>
    <row r="2059" spans="2:18">
      <c r="B2059" s="202"/>
      <c r="C2059" s="297"/>
      <c r="D2059" s="292"/>
      <c r="E2059" s="202"/>
      <c r="F2059" s="202"/>
      <c r="G2059" s="202"/>
      <c r="H2059" s="202"/>
      <c r="I2059" s="202"/>
      <c r="J2059" s="202"/>
      <c r="K2059" s="146"/>
      <c r="L2059" s="146"/>
      <c r="M2059" s="146"/>
      <c r="N2059" s="146"/>
      <c r="O2059" s="146"/>
      <c r="P2059" s="292"/>
      <c r="Q2059" s="202"/>
      <c r="R2059" s="290">
        <f>IF($P$5=1,DataSheet!E2058,"")</f>
        <v>0</v>
      </c>
    </row>
    <row r="2060" spans="2:18">
      <c r="B2060" s="202"/>
      <c r="C2060" s="297"/>
      <c r="D2060" s="292"/>
      <c r="E2060" s="202"/>
      <c r="F2060" s="202"/>
      <c r="G2060" s="202"/>
      <c r="H2060" s="202"/>
      <c r="I2060" s="202"/>
      <c r="J2060" s="202"/>
      <c r="K2060" s="146"/>
      <c r="L2060" s="146"/>
      <c r="M2060" s="146"/>
      <c r="N2060" s="146"/>
      <c r="O2060" s="146"/>
      <c r="P2060" s="292"/>
      <c r="Q2060" s="202"/>
      <c r="R2060" s="290">
        <f>IF($P$5=1,DataSheet!E2059,"")</f>
        <v>0</v>
      </c>
    </row>
    <row r="2061" spans="2:18">
      <c r="B2061" s="202"/>
      <c r="C2061" s="297"/>
      <c r="D2061" s="292"/>
      <c r="E2061" s="202"/>
      <c r="F2061" s="202"/>
      <c r="G2061" s="202"/>
      <c r="H2061" s="202"/>
      <c r="I2061" s="202"/>
      <c r="J2061" s="202"/>
      <c r="K2061" s="146"/>
      <c r="L2061" s="146"/>
      <c r="M2061" s="146"/>
      <c r="N2061" s="146"/>
      <c r="O2061" s="146"/>
      <c r="P2061" s="292"/>
      <c r="Q2061" s="202"/>
      <c r="R2061" s="290">
        <f>IF($P$5=1,DataSheet!E2060,"")</f>
        <v>0</v>
      </c>
    </row>
    <row r="2062" spans="2:18">
      <c r="B2062" s="202"/>
      <c r="C2062" s="297"/>
      <c r="D2062" s="292"/>
      <c r="E2062" s="202"/>
      <c r="F2062" s="202"/>
      <c r="G2062" s="202"/>
      <c r="H2062" s="202"/>
      <c r="I2062" s="202"/>
      <c r="J2062" s="202"/>
      <c r="K2062" s="146"/>
      <c r="L2062" s="146"/>
      <c r="M2062" s="146"/>
      <c r="N2062" s="146"/>
      <c r="O2062" s="146"/>
      <c r="P2062" s="292"/>
      <c r="Q2062" s="202"/>
      <c r="R2062" s="290">
        <f>IF($P$5=1,DataSheet!E2061,"")</f>
        <v>0</v>
      </c>
    </row>
    <row r="2063" spans="2:18">
      <c r="B2063" s="202"/>
      <c r="C2063" s="297"/>
      <c r="D2063" s="292"/>
      <c r="E2063" s="202"/>
      <c r="F2063" s="202"/>
      <c r="G2063" s="202"/>
      <c r="H2063" s="202"/>
      <c r="I2063" s="202"/>
      <c r="J2063" s="202"/>
      <c r="K2063" s="146"/>
      <c r="L2063" s="146"/>
      <c r="M2063" s="146"/>
      <c r="N2063" s="146"/>
      <c r="O2063" s="146"/>
      <c r="P2063" s="292"/>
      <c r="Q2063" s="202"/>
      <c r="R2063" s="290">
        <f>IF($P$5=1,DataSheet!E2062,"")</f>
        <v>0</v>
      </c>
    </row>
    <row r="2064" spans="2:18">
      <c r="B2064" s="202"/>
      <c r="C2064" s="297"/>
      <c r="D2064" s="292"/>
      <c r="E2064" s="202"/>
      <c r="F2064" s="202"/>
      <c r="G2064" s="202"/>
      <c r="H2064" s="202"/>
      <c r="I2064" s="202"/>
      <c r="J2064" s="202"/>
      <c r="K2064" s="146"/>
      <c r="L2064" s="146"/>
      <c r="M2064" s="146"/>
      <c r="N2064" s="146"/>
      <c r="O2064" s="146"/>
      <c r="P2064" s="292"/>
      <c r="Q2064" s="202"/>
      <c r="R2064" s="290">
        <f>IF($P$5=1,DataSheet!E2063,"")</f>
        <v>0</v>
      </c>
    </row>
    <row r="2065" spans="2:18">
      <c r="B2065" s="202"/>
      <c r="C2065" s="297"/>
      <c r="D2065" s="292"/>
      <c r="E2065" s="202"/>
      <c r="F2065" s="202"/>
      <c r="G2065" s="202"/>
      <c r="H2065" s="202"/>
      <c r="I2065" s="202"/>
      <c r="J2065" s="202"/>
      <c r="K2065" s="146"/>
      <c r="L2065" s="146"/>
      <c r="M2065" s="146"/>
      <c r="N2065" s="146"/>
      <c r="O2065" s="146"/>
      <c r="P2065" s="292"/>
      <c r="Q2065" s="202"/>
      <c r="R2065" s="290">
        <f>IF($P$5=1,DataSheet!E2064,"")</f>
        <v>0</v>
      </c>
    </row>
    <row r="2066" spans="2:18">
      <c r="B2066" s="202"/>
      <c r="C2066" s="297"/>
      <c r="D2066" s="292"/>
      <c r="E2066" s="202"/>
      <c r="F2066" s="202"/>
      <c r="G2066" s="202"/>
      <c r="H2066" s="202"/>
      <c r="I2066" s="202"/>
      <c r="J2066" s="202"/>
      <c r="K2066" s="146"/>
      <c r="L2066" s="146"/>
      <c r="M2066" s="146"/>
      <c r="N2066" s="146"/>
      <c r="O2066" s="146"/>
      <c r="P2066" s="292"/>
      <c r="Q2066" s="202"/>
      <c r="R2066" s="290">
        <f>IF($P$5=1,DataSheet!E2065,"")</f>
        <v>0</v>
      </c>
    </row>
    <row r="2067" spans="2:18">
      <c r="B2067" s="202"/>
      <c r="C2067" s="297"/>
      <c r="D2067" s="292"/>
      <c r="E2067" s="202"/>
      <c r="F2067" s="202"/>
      <c r="G2067" s="202"/>
      <c r="H2067" s="202"/>
      <c r="I2067" s="202"/>
      <c r="J2067" s="202"/>
      <c r="K2067" s="146"/>
      <c r="L2067" s="146"/>
      <c r="M2067" s="146"/>
      <c r="N2067" s="146"/>
      <c r="O2067" s="146"/>
      <c r="P2067" s="292"/>
      <c r="Q2067" s="202"/>
      <c r="R2067" s="290">
        <f>IF($P$5=1,DataSheet!E2066,"")</f>
        <v>0</v>
      </c>
    </row>
    <row r="2068" spans="2:18">
      <c r="B2068" s="202"/>
      <c r="C2068" s="297"/>
      <c r="D2068" s="292"/>
      <c r="E2068" s="202"/>
      <c r="F2068" s="202"/>
      <c r="G2068" s="202"/>
      <c r="H2068" s="202"/>
      <c r="I2068" s="202"/>
      <c r="J2068" s="202"/>
      <c r="K2068" s="146"/>
      <c r="L2068" s="146"/>
      <c r="M2068" s="146"/>
      <c r="N2068" s="146"/>
      <c r="O2068" s="146"/>
      <c r="P2068" s="292"/>
      <c r="Q2068" s="202"/>
      <c r="R2068" s="290">
        <f>IF($P$5=1,DataSheet!E2067,"")</f>
        <v>0</v>
      </c>
    </row>
    <row r="2069" spans="2:18">
      <c r="B2069" s="202"/>
      <c r="C2069" s="297"/>
      <c r="D2069" s="292"/>
      <c r="E2069" s="202"/>
      <c r="F2069" s="202"/>
      <c r="G2069" s="202"/>
      <c r="H2069" s="202"/>
      <c r="I2069" s="202"/>
      <c r="J2069" s="202"/>
      <c r="K2069" s="146"/>
      <c r="L2069" s="146"/>
      <c r="M2069" s="146"/>
      <c r="N2069" s="146"/>
      <c r="O2069" s="146"/>
      <c r="P2069" s="292"/>
      <c r="Q2069" s="202"/>
      <c r="R2069" s="290">
        <f>IF($P$5=1,DataSheet!E2068,"")</f>
        <v>0</v>
      </c>
    </row>
    <row r="2070" spans="2:18">
      <c r="B2070" s="202"/>
      <c r="C2070" s="297"/>
      <c r="D2070" s="292"/>
      <c r="E2070" s="202"/>
      <c r="F2070" s="202"/>
      <c r="G2070" s="202"/>
      <c r="H2070" s="202"/>
      <c r="I2070" s="202"/>
      <c r="J2070" s="202"/>
      <c r="K2070" s="146"/>
      <c r="L2070" s="146"/>
      <c r="M2070" s="146"/>
      <c r="N2070" s="146"/>
      <c r="O2070" s="146"/>
      <c r="P2070" s="292"/>
      <c r="Q2070" s="202"/>
      <c r="R2070" s="290">
        <f>IF($P$5=1,DataSheet!E2069,"")</f>
        <v>0</v>
      </c>
    </row>
    <row r="2071" spans="2:18">
      <c r="B2071" s="202"/>
      <c r="C2071" s="297"/>
      <c r="D2071" s="292"/>
      <c r="E2071" s="202"/>
      <c r="F2071" s="202"/>
      <c r="G2071" s="202"/>
      <c r="H2071" s="202"/>
      <c r="I2071" s="202"/>
      <c r="J2071" s="202"/>
      <c r="K2071" s="146"/>
      <c r="L2071" s="146"/>
      <c r="M2071" s="146"/>
      <c r="N2071" s="146"/>
      <c r="O2071" s="146"/>
      <c r="P2071" s="292"/>
      <c r="Q2071" s="202"/>
      <c r="R2071" s="290">
        <f>IF($P$5=1,DataSheet!E2070,"")</f>
        <v>0</v>
      </c>
    </row>
    <row r="2072" spans="2:18">
      <c r="B2072" s="202"/>
      <c r="C2072" s="297"/>
      <c r="D2072" s="292"/>
      <c r="E2072" s="202"/>
      <c r="F2072" s="202"/>
      <c r="G2072" s="202"/>
      <c r="H2072" s="202"/>
      <c r="I2072" s="202"/>
      <c r="J2072" s="202"/>
      <c r="K2072" s="146"/>
      <c r="L2072" s="146"/>
      <c r="M2072" s="146"/>
      <c r="N2072" s="146"/>
      <c r="O2072" s="146"/>
      <c r="P2072" s="292"/>
      <c r="Q2072" s="202"/>
      <c r="R2072" s="290">
        <f>IF($P$5=1,DataSheet!E2071,"")</f>
        <v>0</v>
      </c>
    </row>
    <row r="2073" spans="2:18">
      <c r="B2073" s="202"/>
      <c r="C2073" s="297"/>
      <c r="D2073" s="292"/>
      <c r="E2073" s="202"/>
      <c r="F2073" s="202"/>
      <c r="G2073" s="202"/>
      <c r="H2073" s="202"/>
      <c r="I2073" s="202"/>
      <c r="J2073" s="202"/>
      <c r="K2073" s="146"/>
      <c r="L2073" s="146"/>
      <c r="M2073" s="146"/>
      <c r="N2073" s="146"/>
      <c r="O2073" s="146"/>
      <c r="P2073" s="292"/>
      <c r="Q2073" s="202"/>
      <c r="R2073" s="290">
        <f>IF($P$5=1,DataSheet!E2072,"")</f>
        <v>0</v>
      </c>
    </row>
    <row r="2074" spans="2:18">
      <c r="B2074" s="202"/>
      <c r="C2074" s="297"/>
      <c r="D2074" s="292"/>
      <c r="E2074" s="202"/>
      <c r="F2074" s="202"/>
      <c r="G2074" s="202"/>
      <c r="H2074" s="202"/>
      <c r="I2074" s="202"/>
      <c r="J2074" s="202"/>
      <c r="K2074" s="146"/>
      <c r="L2074" s="146"/>
      <c r="M2074" s="146"/>
      <c r="N2074" s="146"/>
      <c r="O2074" s="146"/>
      <c r="P2074" s="292"/>
      <c r="Q2074" s="202"/>
      <c r="R2074" s="290">
        <f>IF($P$5=1,DataSheet!E2073,"")</f>
        <v>0</v>
      </c>
    </row>
    <row r="2075" spans="2:18">
      <c r="B2075" s="202"/>
      <c r="C2075" s="297"/>
      <c r="D2075" s="292"/>
      <c r="E2075" s="202"/>
      <c r="F2075" s="202"/>
      <c r="G2075" s="202"/>
      <c r="H2075" s="202"/>
      <c r="I2075" s="202"/>
      <c r="J2075" s="202"/>
      <c r="K2075" s="146"/>
      <c r="L2075" s="146"/>
      <c r="M2075" s="146"/>
      <c r="N2075" s="146"/>
      <c r="O2075" s="146"/>
      <c r="P2075" s="292"/>
      <c r="Q2075" s="202"/>
      <c r="R2075" s="290">
        <f>IF($P$5=1,DataSheet!E2074,"")</f>
        <v>0</v>
      </c>
    </row>
    <row r="2076" spans="2:18">
      <c r="B2076" s="202"/>
      <c r="C2076" s="297"/>
      <c r="D2076" s="292"/>
      <c r="E2076" s="202"/>
      <c r="F2076" s="202"/>
      <c r="G2076" s="202"/>
      <c r="H2076" s="202"/>
      <c r="I2076" s="202"/>
      <c r="J2076" s="202"/>
      <c r="K2076" s="146"/>
      <c r="L2076" s="146"/>
      <c r="M2076" s="146"/>
      <c r="N2076" s="146"/>
      <c r="O2076" s="146"/>
      <c r="P2076" s="292"/>
      <c r="Q2076" s="202"/>
      <c r="R2076" s="290">
        <f>IF($P$5=1,DataSheet!E2075,"")</f>
        <v>0</v>
      </c>
    </row>
    <row r="2077" spans="2:18">
      <c r="B2077" s="202"/>
      <c r="C2077" s="297"/>
      <c r="D2077" s="292"/>
      <c r="E2077" s="202"/>
      <c r="F2077" s="202"/>
      <c r="G2077" s="202"/>
      <c r="H2077" s="202"/>
      <c r="I2077" s="202"/>
      <c r="J2077" s="202"/>
      <c r="K2077" s="146"/>
      <c r="L2077" s="146"/>
      <c r="M2077" s="146"/>
      <c r="N2077" s="146"/>
      <c r="O2077" s="146"/>
      <c r="P2077" s="292"/>
      <c r="Q2077" s="202"/>
      <c r="R2077" s="290">
        <f>IF($P$5=1,DataSheet!E2076,"")</f>
        <v>0</v>
      </c>
    </row>
    <row r="2078" spans="2:18">
      <c r="B2078" s="202"/>
      <c r="C2078" s="297"/>
      <c r="D2078" s="292"/>
      <c r="E2078" s="202"/>
      <c r="F2078" s="202"/>
      <c r="G2078" s="202"/>
      <c r="H2078" s="202"/>
      <c r="I2078" s="202"/>
      <c r="J2078" s="202"/>
      <c r="K2078" s="146"/>
      <c r="L2078" s="146"/>
      <c r="M2078" s="146"/>
      <c r="N2078" s="146"/>
      <c r="O2078" s="146"/>
      <c r="P2078" s="292"/>
      <c r="Q2078" s="202"/>
      <c r="R2078" s="290">
        <f>IF($P$5=1,DataSheet!E2077,"")</f>
        <v>0</v>
      </c>
    </row>
    <row r="2079" spans="2:18">
      <c r="B2079" s="202"/>
      <c r="C2079" s="297"/>
      <c r="D2079" s="292"/>
      <c r="E2079" s="202"/>
      <c r="F2079" s="202"/>
      <c r="G2079" s="202"/>
      <c r="H2079" s="202"/>
      <c r="I2079" s="202"/>
      <c r="J2079" s="202"/>
      <c r="K2079" s="146"/>
      <c r="L2079" s="146"/>
      <c r="M2079" s="146"/>
      <c r="N2079" s="146"/>
      <c r="O2079" s="146"/>
      <c r="P2079" s="292"/>
      <c r="Q2079" s="202"/>
      <c r="R2079" s="290">
        <f>IF($P$5=1,DataSheet!E2078,"")</f>
        <v>0</v>
      </c>
    </row>
    <row r="2080" spans="2:18">
      <c r="B2080" s="202"/>
      <c r="C2080" s="297"/>
      <c r="D2080" s="292"/>
      <c r="E2080" s="202"/>
      <c r="F2080" s="202"/>
      <c r="G2080" s="202"/>
      <c r="H2080" s="202"/>
      <c r="I2080" s="202"/>
      <c r="J2080" s="202"/>
      <c r="K2080" s="146"/>
      <c r="L2080" s="146"/>
      <c r="M2080" s="146"/>
      <c r="N2080" s="146"/>
      <c r="O2080" s="146"/>
      <c r="P2080" s="292"/>
      <c r="Q2080" s="202"/>
      <c r="R2080" s="290">
        <f>IF($P$5=1,DataSheet!E2079,"")</f>
        <v>0</v>
      </c>
    </row>
    <row r="2081" spans="2:18">
      <c r="B2081" s="202"/>
      <c r="C2081" s="297"/>
      <c r="D2081" s="292"/>
      <c r="E2081" s="202"/>
      <c r="F2081" s="202"/>
      <c r="G2081" s="202"/>
      <c r="H2081" s="202"/>
      <c r="I2081" s="202"/>
      <c r="J2081" s="202"/>
      <c r="K2081" s="146"/>
      <c r="L2081" s="146"/>
      <c r="M2081" s="146"/>
      <c r="N2081" s="146"/>
      <c r="O2081" s="146"/>
      <c r="P2081" s="292"/>
      <c r="Q2081" s="202"/>
      <c r="R2081" s="290">
        <f>IF($P$5=1,DataSheet!E2080,"")</f>
        <v>0</v>
      </c>
    </row>
    <row r="2082" spans="2:18">
      <c r="B2082" s="202"/>
      <c r="C2082" s="297"/>
      <c r="D2082" s="292"/>
      <c r="E2082" s="202"/>
      <c r="F2082" s="202"/>
      <c r="G2082" s="202"/>
      <c r="H2082" s="202"/>
      <c r="I2082" s="202"/>
      <c r="J2082" s="202"/>
      <c r="K2082" s="146"/>
      <c r="L2082" s="146"/>
      <c r="M2082" s="146"/>
      <c r="N2082" s="146"/>
      <c r="O2082" s="146"/>
      <c r="P2082" s="292"/>
      <c r="Q2082" s="202"/>
      <c r="R2082" s="290">
        <f>IF($P$5=1,DataSheet!E2081,"")</f>
        <v>0</v>
      </c>
    </row>
    <row r="2083" spans="2:18">
      <c r="B2083" s="202"/>
      <c r="C2083" s="297"/>
      <c r="D2083" s="292"/>
      <c r="E2083" s="202"/>
      <c r="F2083" s="202"/>
      <c r="G2083" s="202"/>
      <c r="H2083" s="202"/>
      <c r="I2083" s="202"/>
      <c r="J2083" s="202"/>
      <c r="K2083" s="146"/>
      <c r="L2083" s="146"/>
      <c r="M2083" s="146"/>
      <c r="N2083" s="146"/>
      <c r="O2083" s="146"/>
      <c r="P2083" s="292"/>
      <c r="Q2083" s="202"/>
      <c r="R2083" s="290">
        <f>IF($P$5=1,DataSheet!E2082,"")</f>
        <v>0</v>
      </c>
    </row>
    <row r="2084" spans="2:18">
      <c r="B2084" s="202"/>
      <c r="C2084" s="297"/>
      <c r="D2084" s="292"/>
      <c r="E2084" s="202"/>
      <c r="F2084" s="202"/>
      <c r="G2084" s="202"/>
      <c r="H2084" s="202"/>
      <c r="I2084" s="202"/>
      <c r="J2084" s="202"/>
      <c r="K2084" s="146"/>
      <c r="L2084" s="146"/>
      <c r="M2084" s="146"/>
      <c r="N2084" s="146"/>
      <c r="O2084" s="146"/>
      <c r="P2084" s="292"/>
      <c r="Q2084" s="202"/>
      <c r="R2084" s="290">
        <f>IF($P$5=1,DataSheet!E2083,"")</f>
        <v>0</v>
      </c>
    </row>
    <row r="2085" spans="2:18">
      <c r="B2085" s="202"/>
      <c r="C2085" s="297"/>
      <c r="D2085" s="292"/>
      <c r="E2085" s="202"/>
      <c r="F2085" s="202"/>
      <c r="G2085" s="202"/>
      <c r="H2085" s="202"/>
      <c r="I2085" s="202"/>
      <c r="J2085" s="202"/>
      <c r="K2085" s="146"/>
      <c r="L2085" s="146"/>
      <c r="M2085" s="146"/>
      <c r="N2085" s="146"/>
      <c r="O2085" s="146"/>
      <c r="P2085" s="292"/>
      <c r="Q2085" s="202"/>
      <c r="R2085" s="290">
        <f>IF($P$5=1,DataSheet!E2084,"")</f>
        <v>0</v>
      </c>
    </row>
    <row r="2086" spans="2:18">
      <c r="B2086" s="202"/>
      <c r="C2086" s="297"/>
      <c r="D2086" s="292"/>
      <c r="E2086" s="202"/>
      <c r="F2086" s="202"/>
      <c r="G2086" s="202"/>
      <c r="H2086" s="202"/>
      <c r="I2086" s="202"/>
      <c r="J2086" s="202"/>
      <c r="K2086" s="146"/>
      <c r="L2086" s="146"/>
      <c r="M2086" s="146"/>
      <c r="N2086" s="146"/>
      <c r="O2086" s="146"/>
      <c r="P2086" s="292"/>
      <c r="Q2086" s="202"/>
      <c r="R2086" s="290">
        <f>IF($P$5=1,DataSheet!E2085,"")</f>
        <v>0</v>
      </c>
    </row>
    <row r="2087" spans="2:18">
      <c r="B2087" s="202"/>
      <c r="C2087" s="297"/>
      <c r="D2087" s="292"/>
      <c r="E2087" s="202"/>
      <c r="F2087" s="202"/>
      <c r="G2087" s="202"/>
      <c r="H2087" s="202"/>
      <c r="I2087" s="202"/>
      <c r="J2087" s="202"/>
      <c r="K2087" s="146"/>
      <c r="L2087" s="146"/>
      <c r="M2087" s="146"/>
      <c r="N2087" s="146"/>
      <c r="O2087" s="146"/>
      <c r="P2087" s="292"/>
      <c r="Q2087" s="202"/>
      <c r="R2087" s="290">
        <f>IF($P$5=1,DataSheet!E2086,"")</f>
        <v>0</v>
      </c>
    </row>
    <row r="2088" spans="2:18">
      <c r="B2088" s="202"/>
      <c r="C2088" s="297"/>
      <c r="D2088" s="292"/>
      <c r="E2088" s="202"/>
      <c r="F2088" s="202"/>
      <c r="G2088" s="202"/>
      <c r="H2088" s="202"/>
      <c r="I2088" s="202"/>
      <c r="J2088" s="202"/>
      <c r="K2088" s="146"/>
      <c r="L2088" s="146"/>
      <c r="M2088" s="146"/>
      <c r="N2088" s="146"/>
      <c r="O2088" s="146"/>
      <c r="P2088" s="292"/>
      <c r="Q2088" s="202"/>
      <c r="R2088" s="290">
        <f>IF($P$5=1,DataSheet!E2087,"")</f>
        <v>0</v>
      </c>
    </row>
    <row r="2089" spans="2:18">
      <c r="B2089" s="202"/>
      <c r="C2089" s="297"/>
      <c r="D2089" s="292"/>
      <c r="E2089" s="202"/>
      <c r="F2089" s="202"/>
      <c r="G2089" s="202"/>
      <c r="H2089" s="202"/>
      <c r="I2089" s="202"/>
      <c r="J2089" s="202"/>
      <c r="K2089" s="146"/>
      <c r="L2089" s="146"/>
      <c r="M2089" s="146"/>
      <c r="N2089" s="146"/>
      <c r="O2089" s="146"/>
      <c r="P2089" s="292"/>
      <c r="Q2089" s="202"/>
      <c r="R2089" s="290">
        <f>IF($P$5=1,DataSheet!E2088,"")</f>
        <v>0</v>
      </c>
    </row>
    <row r="2090" spans="2:18">
      <c r="B2090" s="202"/>
      <c r="C2090" s="297"/>
      <c r="D2090" s="292"/>
      <c r="E2090" s="202"/>
      <c r="F2090" s="202"/>
      <c r="G2090" s="202"/>
      <c r="H2090" s="202"/>
      <c r="I2090" s="202"/>
      <c r="J2090" s="202"/>
      <c r="K2090" s="146"/>
      <c r="L2090" s="146"/>
      <c r="M2090" s="146"/>
      <c r="N2090" s="146"/>
      <c r="O2090" s="146"/>
      <c r="P2090" s="292"/>
      <c r="Q2090" s="202"/>
      <c r="R2090" s="290">
        <f>IF($P$5=1,DataSheet!E2089,"")</f>
        <v>0</v>
      </c>
    </row>
    <row r="2091" spans="2:18">
      <c r="B2091" s="202"/>
      <c r="C2091" s="297"/>
      <c r="D2091" s="292"/>
      <c r="E2091" s="202"/>
      <c r="F2091" s="202"/>
      <c r="G2091" s="202"/>
      <c r="H2091" s="202"/>
      <c r="I2091" s="202"/>
      <c r="J2091" s="202"/>
      <c r="K2091" s="146"/>
      <c r="L2091" s="146"/>
      <c r="M2091" s="146"/>
      <c r="N2091" s="146"/>
      <c r="O2091" s="146"/>
      <c r="P2091" s="292"/>
      <c r="Q2091" s="202"/>
      <c r="R2091" s="290">
        <f>IF($P$5=1,DataSheet!E2090,"")</f>
        <v>0</v>
      </c>
    </row>
    <row r="2092" spans="2:18">
      <c r="B2092" s="202"/>
      <c r="C2092" s="297"/>
      <c r="D2092" s="292"/>
      <c r="E2092" s="202"/>
      <c r="F2092" s="202"/>
      <c r="G2092" s="202"/>
      <c r="H2092" s="202"/>
      <c r="I2092" s="202"/>
      <c r="J2092" s="202"/>
      <c r="K2092" s="146"/>
      <c r="L2092" s="146"/>
      <c r="M2092" s="146"/>
      <c r="N2092" s="146"/>
      <c r="O2092" s="146"/>
      <c r="P2092" s="292"/>
      <c r="Q2092" s="202"/>
      <c r="R2092" s="290">
        <f>IF($P$5=1,DataSheet!E2091,"")</f>
        <v>0</v>
      </c>
    </row>
    <row r="2093" spans="2:18">
      <c r="B2093" s="202"/>
      <c r="C2093" s="297"/>
      <c r="D2093" s="292"/>
      <c r="E2093" s="202"/>
      <c r="F2093" s="202"/>
      <c r="G2093" s="202"/>
      <c r="H2093" s="202"/>
      <c r="I2093" s="202"/>
      <c r="J2093" s="202"/>
      <c r="K2093" s="146"/>
      <c r="L2093" s="146"/>
      <c r="M2093" s="146"/>
      <c r="N2093" s="146"/>
      <c r="O2093" s="146"/>
      <c r="P2093" s="292"/>
      <c r="Q2093" s="202"/>
      <c r="R2093" s="290">
        <f>IF($P$5=1,DataSheet!E2092,"")</f>
        <v>0</v>
      </c>
    </row>
    <row r="2094" spans="2:18">
      <c r="B2094" s="202"/>
      <c r="C2094" s="297"/>
      <c r="D2094" s="292"/>
      <c r="E2094" s="202"/>
      <c r="F2094" s="202"/>
      <c r="G2094" s="202"/>
      <c r="H2094" s="202"/>
      <c r="I2094" s="202"/>
      <c r="J2094" s="202"/>
      <c r="K2094" s="146"/>
      <c r="L2094" s="146"/>
      <c r="M2094" s="146"/>
      <c r="N2094" s="146"/>
      <c r="O2094" s="146"/>
      <c r="P2094" s="292"/>
      <c r="Q2094" s="202"/>
      <c r="R2094" s="290">
        <f>IF($P$5=1,DataSheet!E2093,"")</f>
        <v>0</v>
      </c>
    </row>
    <row r="2095" spans="2:18">
      <c r="B2095" s="202"/>
      <c r="C2095" s="297"/>
      <c r="D2095" s="292"/>
      <c r="E2095" s="202"/>
      <c r="F2095" s="202"/>
      <c r="G2095" s="202"/>
      <c r="H2095" s="202"/>
      <c r="I2095" s="202"/>
      <c r="J2095" s="202"/>
      <c r="K2095" s="146"/>
      <c r="L2095" s="146"/>
      <c r="M2095" s="146"/>
      <c r="N2095" s="146"/>
      <c r="O2095" s="146"/>
      <c r="P2095" s="292"/>
      <c r="Q2095" s="202"/>
      <c r="R2095" s="290">
        <f>IF($P$5=1,DataSheet!E2094,"")</f>
        <v>0</v>
      </c>
    </row>
    <row r="2096" spans="2:18">
      <c r="B2096" s="202"/>
      <c r="C2096" s="297"/>
      <c r="D2096" s="292"/>
      <c r="E2096" s="202"/>
      <c r="F2096" s="202"/>
      <c r="G2096" s="202"/>
      <c r="H2096" s="202"/>
      <c r="I2096" s="202"/>
      <c r="J2096" s="202"/>
      <c r="K2096" s="146"/>
      <c r="L2096" s="146"/>
      <c r="M2096" s="146"/>
      <c r="N2096" s="146"/>
      <c r="O2096" s="146"/>
      <c r="P2096" s="292"/>
      <c r="Q2096" s="202"/>
      <c r="R2096" s="290">
        <f>IF($P$5=1,DataSheet!E2095,"")</f>
        <v>0</v>
      </c>
    </row>
    <row r="2097" spans="2:18">
      <c r="B2097" s="202"/>
      <c r="C2097" s="297"/>
      <c r="D2097" s="292"/>
      <c r="E2097" s="202"/>
      <c r="F2097" s="202"/>
      <c r="G2097" s="202"/>
      <c r="H2097" s="202"/>
      <c r="I2097" s="202"/>
      <c r="J2097" s="202"/>
      <c r="K2097" s="146"/>
      <c r="L2097" s="146"/>
      <c r="M2097" s="146"/>
      <c r="N2097" s="146"/>
      <c r="O2097" s="146"/>
      <c r="P2097" s="292"/>
      <c r="Q2097" s="202"/>
      <c r="R2097" s="290">
        <f>IF($P$5=1,DataSheet!E2096,"")</f>
        <v>0</v>
      </c>
    </row>
    <row r="2098" spans="2:18">
      <c r="B2098" s="202"/>
      <c r="C2098" s="297"/>
      <c r="D2098" s="292"/>
      <c r="E2098" s="202"/>
      <c r="F2098" s="202"/>
      <c r="G2098" s="202"/>
      <c r="H2098" s="202"/>
      <c r="I2098" s="202"/>
      <c r="J2098" s="202"/>
      <c r="K2098" s="146"/>
      <c r="L2098" s="146"/>
      <c r="M2098" s="146"/>
      <c r="N2098" s="146"/>
      <c r="O2098" s="146"/>
      <c r="P2098" s="292"/>
      <c r="Q2098" s="202"/>
      <c r="R2098" s="290">
        <f>IF($P$5=1,DataSheet!E2097,"")</f>
        <v>0</v>
      </c>
    </row>
    <row r="2099" spans="2:18">
      <c r="B2099" s="202"/>
      <c r="C2099" s="297"/>
      <c r="D2099" s="292"/>
      <c r="E2099" s="202"/>
      <c r="F2099" s="202"/>
      <c r="G2099" s="202"/>
      <c r="H2099" s="202"/>
      <c r="I2099" s="202"/>
      <c r="J2099" s="202"/>
      <c r="K2099" s="146"/>
      <c r="L2099" s="146"/>
      <c r="M2099" s="146"/>
      <c r="N2099" s="146"/>
      <c r="O2099" s="146"/>
      <c r="P2099" s="292"/>
      <c r="Q2099" s="202"/>
      <c r="R2099" s="290">
        <f>IF($P$5=1,DataSheet!E2098,"")</f>
        <v>0</v>
      </c>
    </row>
    <row r="2100" spans="2:18">
      <c r="B2100" s="202"/>
      <c r="C2100" s="297"/>
      <c r="D2100" s="292"/>
      <c r="E2100" s="202"/>
      <c r="F2100" s="202"/>
      <c r="G2100" s="202"/>
      <c r="H2100" s="202"/>
      <c r="I2100" s="202"/>
      <c r="J2100" s="202"/>
      <c r="K2100" s="146"/>
      <c r="L2100" s="146"/>
      <c r="M2100" s="146"/>
      <c r="N2100" s="146"/>
      <c r="O2100" s="146"/>
      <c r="P2100" s="292"/>
      <c r="Q2100" s="202"/>
      <c r="R2100" s="290">
        <f>IF($P$5=1,DataSheet!E2099,"")</f>
        <v>0</v>
      </c>
    </row>
    <row r="2101" spans="2:18">
      <c r="B2101" s="202"/>
      <c r="C2101" s="297"/>
      <c r="D2101" s="292"/>
      <c r="E2101" s="202"/>
      <c r="F2101" s="202"/>
      <c r="G2101" s="202"/>
      <c r="H2101" s="202"/>
      <c r="I2101" s="202"/>
      <c r="J2101" s="202"/>
      <c r="K2101" s="146"/>
      <c r="L2101" s="146"/>
      <c r="M2101" s="146"/>
      <c r="N2101" s="146"/>
      <c r="O2101" s="146"/>
      <c r="P2101" s="292"/>
      <c r="Q2101" s="202"/>
      <c r="R2101" s="290">
        <f>IF($P$5=1,DataSheet!E2100,"")</f>
        <v>0</v>
      </c>
    </row>
    <row r="2102" spans="2:18">
      <c r="B2102" s="202"/>
      <c r="C2102" s="297"/>
      <c r="D2102" s="292"/>
      <c r="E2102" s="202"/>
      <c r="F2102" s="202"/>
      <c r="G2102" s="202"/>
      <c r="H2102" s="202"/>
      <c r="I2102" s="202"/>
      <c r="J2102" s="202"/>
      <c r="K2102" s="146"/>
      <c r="L2102" s="146"/>
      <c r="M2102" s="146"/>
      <c r="N2102" s="146"/>
      <c r="O2102" s="146"/>
      <c r="P2102" s="292"/>
      <c r="Q2102" s="202"/>
      <c r="R2102" s="290">
        <f>IF($P$5=1,DataSheet!E2101,"")</f>
        <v>0</v>
      </c>
    </row>
    <row r="2103" spans="2:18">
      <c r="B2103" s="202"/>
      <c r="C2103" s="297"/>
      <c r="D2103" s="292"/>
      <c r="E2103" s="202"/>
      <c r="F2103" s="202"/>
      <c r="G2103" s="202"/>
      <c r="H2103" s="202"/>
      <c r="I2103" s="202"/>
      <c r="J2103" s="202"/>
      <c r="K2103" s="146"/>
      <c r="L2103" s="146"/>
      <c r="M2103" s="146"/>
      <c r="N2103" s="146"/>
      <c r="O2103" s="146"/>
      <c r="P2103" s="292"/>
      <c r="Q2103" s="202"/>
      <c r="R2103" s="290">
        <f>IF($P$5=1,DataSheet!E2102,"")</f>
        <v>0</v>
      </c>
    </row>
    <row r="2104" spans="2:18">
      <c r="B2104" s="202"/>
      <c r="C2104" s="297"/>
      <c r="D2104" s="292"/>
      <c r="E2104" s="202"/>
      <c r="F2104" s="202"/>
      <c r="G2104" s="202"/>
      <c r="H2104" s="202"/>
      <c r="I2104" s="202"/>
      <c r="J2104" s="202"/>
      <c r="K2104" s="146"/>
      <c r="L2104" s="146"/>
      <c r="M2104" s="146"/>
      <c r="N2104" s="146"/>
      <c r="O2104" s="146"/>
      <c r="P2104" s="292"/>
      <c r="Q2104" s="202"/>
      <c r="R2104" s="290">
        <f>IF($P$5=1,DataSheet!E2103,"")</f>
        <v>0</v>
      </c>
    </row>
    <row r="2105" spans="2:18">
      <c r="B2105" s="202"/>
      <c r="C2105" s="297"/>
      <c r="D2105" s="292"/>
      <c r="E2105" s="202"/>
      <c r="F2105" s="202"/>
      <c r="G2105" s="202"/>
      <c r="H2105" s="202"/>
      <c r="I2105" s="202"/>
      <c r="J2105" s="202"/>
      <c r="K2105" s="146"/>
      <c r="L2105" s="146"/>
      <c r="M2105" s="146"/>
      <c r="N2105" s="146"/>
      <c r="O2105" s="146"/>
      <c r="P2105" s="292"/>
      <c r="Q2105" s="202"/>
      <c r="R2105" s="290">
        <f>IF($P$5=1,DataSheet!E2104,"")</f>
        <v>0</v>
      </c>
    </row>
    <row r="2106" spans="2:18">
      <c r="B2106" s="202"/>
      <c r="C2106" s="297"/>
      <c r="D2106" s="292"/>
      <c r="E2106" s="202"/>
      <c r="F2106" s="202"/>
      <c r="G2106" s="202"/>
      <c r="H2106" s="202"/>
      <c r="I2106" s="202"/>
      <c r="J2106" s="202"/>
      <c r="K2106" s="146"/>
      <c r="L2106" s="146"/>
      <c r="M2106" s="146"/>
      <c r="N2106" s="146"/>
      <c r="O2106" s="146"/>
      <c r="P2106" s="292"/>
      <c r="Q2106" s="202"/>
      <c r="R2106" s="290">
        <f>IF($P$5=1,DataSheet!E2105,"")</f>
        <v>0</v>
      </c>
    </row>
    <row r="2107" spans="2:18">
      <c r="B2107" s="202"/>
      <c r="C2107" s="297"/>
      <c r="D2107" s="292"/>
      <c r="E2107" s="202"/>
      <c r="F2107" s="202"/>
      <c r="G2107" s="202"/>
      <c r="H2107" s="202"/>
      <c r="I2107" s="202"/>
      <c r="J2107" s="202"/>
      <c r="K2107" s="146"/>
      <c r="L2107" s="146"/>
      <c r="M2107" s="146"/>
      <c r="N2107" s="146"/>
      <c r="O2107" s="146"/>
      <c r="P2107" s="292"/>
      <c r="Q2107" s="202"/>
      <c r="R2107" s="290">
        <f>IF($P$5=1,DataSheet!E2106,"")</f>
        <v>0</v>
      </c>
    </row>
    <row r="2108" spans="2:18">
      <c r="B2108" s="202"/>
      <c r="C2108" s="297"/>
      <c r="D2108" s="292"/>
      <c r="E2108" s="202"/>
      <c r="F2108" s="202"/>
      <c r="G2108" s="202"/>
      <c r="H2108" s="202"/>
      <c r="I2108" s="202"/>
      <c r="J2108" s="202"/>
      <c r="K2108" s="146"/>
      <c r="L2108" s="146"/>
      <c r="M2108" s="146"/>
      <c r="N2108" s="146"/>
      <c r="O2108" s="146"/>
      <c r="P2108" s="292"/>
      <c r="Q2108" s="202"/>
      <c r="R2108" s="290">
        <f>IF($P$5=1,DataSheet!E2107,"")</f>
        <v>0</v>
      </c>
    </row>
    <row r="2109" spans="2:18">
      <c r="B2109" s="202"/>
      <c r="C2109" s="297"/>
      <c r="D2109" s="292"/>
      <c r="E2109" s="202"/>
      <c r="F2109" s="202"/>
      <c r="G2109" s="202"/>
      <c r="H2109" s="202"/>
      <c r="I2109" s="202"/>
      <c r="J2109" s="202"/>
      <c r="K2109" s="146"/>
      <c r="L2109" s="146"/>
      <c r="M2109" s="146"/>
      <c r="N2109" s="146"/>
      <c r="O2109" s="146"/>
      <c r="P2109" s="292"/>
      <c r="Q2109" s="202"/>
      <c r="R2109" s="290">
        <f>IF($P$5=1,DataSheet!E2108,"")</f>
        <v>0</v>
      </c>
    </row>
    <row r="2110" spans="2:18">
      <c r="B2110" s="202"/>
      <c r="C2110" s="297"/>
      <c r="D2110" s="292"/>
      <c r="E2110" s="202"/>
      <c r="F2110" s="202"/>
      <c r="G2110" s="202"/>
      <c r="H2110" s="202"/>
      <c r="I2110" s="202"/>
      <c r="J2110" s="202"/>
      <c r="K2110" s="146"/>
      <c r="L2110" s="146"/>
      <c r="M2110" s="146"/>
      <c r="N2110" s="146"/>
      <c r="O2110" s="146"/>
      <c r="P2110" s="292"/>
      <c r="Q2110" s="202"/>
      <c r="R2110" s="290">
        <f>IF($P$5=1,DataSheet!E2109,"")</f>
        <v>0</v>
      </c>
    </row>
    <row r="2111" spans="2:18">
      <c r="B2111" s="202"/>
      <c r="C2111" s="297"/>
      <c r="D2111" s="292"/>
      <c r="E2111" s="202"/>
      <c r="F2111" s="202"/>
      <c r="G2111" s="202"/>
      <c r="H2111" s="202"/>
      <c r="I2111" s="202"/>
      <c r="J2111" s="202"/>
      <c r="K2111" s="146"/>
      <c r="L2111" s="146"/>
      <c r="M2111" s="146"/>
      <c r="N2111" s="146"/>
      <c r="O2111" s="146"/>
      <c r="P2111" s="292"/>
      <c r="Q2111" s="202"/>
      <c r="R2111" s="290">
        <f>IF($P$5=1,DataSheet!E2110,"")</f>
        <v>0</v>
      </c>
    </row>
    <row r="2112" spans="2:18">
      <c r="B2112" s="202"/>
      <c r="C2112" s="297"/>
      <c r="D2112" s="292"/>
      <c r="E2112" s="202"/>
      <c r="F2112" s="202"/>
      <c r="G2112" s="202"/>
      <c r="H2112" s="202"/>
      <c r="I2112" s="202"/>
      <c r="J2112" s="202"/>
      <c r="K2112" s="146"/>
      <c r="L2112" s="146"/>
      <c r="M2112" s="146"/>
      <c r="N2112" s="146"/>
      <c r="O2112" s="146"/>
      <c r="P2112" s="292"/>
      <c r="Q2112" s="202"/>
      <c r="R2112" s="290">
        <f>IF($P$5=1,DataSheet!E2111,"")</f>
        <v>0</v>
      </c>
    </row>
    <row r="2113" spans="2:18">
      <c r="B2113" s="202"/>
      <c r="C2113" s="297"/>
      <c r="D2113" s="292"/>
      <c r="E2113" s="202"/>
      <c r="F2113" s="202"/>
      <c r="G2113" s="202"/>
      <c r="H2113" s="202"/>
      <c r="I2113" s="202"/>
      <c r="J2113" s="202"/>
      <c r="K2113" s="146"/>
      <c r="L2113" s="146"/>
      <c r="M2113" s="146"/>
      <c r="N2113" s="146"/>
      <c r="O2113" s="146"/>
      <c r="P2113" s="292"/>
      <c r="Q2113" s="202"/>
      <c r="R2113" s="290">
        <f>IF($P$5=1,DataSheet!E2112,"")</f>
        <v>0</v>
      </c>
    </row>
    <row r="2114" spans="2:18">
      <c r="B2114" s="202"/>
      <c r="C2114" s="297"/>
      <c r="D2114" s="292"/>
      <c r="E2114" s="202"/>
      <c r="F2114" s="202"/>
      <c r="G2114" s="202"/>
      <c r="H2114" s="202"/>
      <c r="I2114" s="202"/>
      <c r="J2114" s="202"/>
      <c r="K2114" s="146"/>
      <c r="L2114" s="146"/>
      <c r="M2114" s="146"/>
      <c r="N2114" s="146"/>
      <c r="O2114" s="146"/>
      <c r="P2114" s="292"/>
      <c r="Q2114" s="202"/>
      <c r="R2114" s="290">
        <f>IF($P$5=1,DataSheet!E2113,"")</f>
        <v>0</v>
      </c>
    </row>
    <row r="2115" spans="2:18">
      <c r="B2115" s="202"/>
      <c r="C2115" s="297"/>
      <c r="D2115" s="292"/>
      <c r="E2115" s="202"/>
      <c r="F2115" s="202"/>
      <c r="G2115" s="202"/>
      <c r="H2115" s="202"/>
      <c r="I2115" s="202"/>
      <c r="J2115" s="202"/>
      <c r="K2115" s="146"/>
      <c r="L2115" s="146"/>
      <c r="M2115" s="146"/>
      <c r="N2115" s="146"/>
      <c r="O2115" s="146"/>
      <c r="P2115" s="292"/>
      <c r="Q2115" s="202"/>
      <c r="R2115" s="290">
        <f>IF($P$5=1,DataSheet!E2114,"")</f>
        <v>0</v>
      </c>
    </row>
    <row r="2116" spans="2:18">
      <c r="B2116" s="202"/>
      <c r="C2116" s="297"/>
      <c r="D2116" s="292"/>
      <c r="E2116" s="202"/>
      <c r="F2116" s="202"/>
      <c r="G2116" s="202"/>
      <c r="H2116" s="202"/>
      <c r="I2116" s="202"/>
      <c r="J2116" s="202"/>
      <c r="K2116" s="146"/>
      <c r="L2116" s="146"/>
      <c r="M2116" s="146"/>
      <c r="N2116" s="146"/>
      <c r="O2116" s="146"/>
      <c r="P2116" s="292"/>
      <c r="Q2116" s="202"/>
      <c r="R2116" s="290">
        <f>IF($P$5=1,DataSheet!E2115,"")</f>
        <v>0</v>
      </c>
    </row>
    <row r="2117" spans="2:18">
      <c r="B2117" s="202"/>
      <c r="C2117" s="297"/>
      <c r="D2117" s="292"/>
      <c r="E2117" s="202"/>
      <c r="F2117" s="202"/>
      <c r="G2117" s="202"/>
      <c r="H2117" s="202"/>
      <c r="I2117" s="202"/>
      <c r="J2117" s="202"/>
      <c r="K2117" s="146"/>
      <c r="L2117" s="146"/>
      <c r="M2117" s="146"/>
      <c r="N2117" s="146"/>
      <c r="O2117" s="146"/>
      <c r="P2117" s="292"/>
      <c r="Q2117" s="202"/>
      <c r="R2117" s="290">
        <f>IF($P$5=1,DataSheet!E2116,"")</f>
        <v>0</v>
      </c>
    </row>
    <row r="2118" spans="2:18">
      <c r="B2118" s="202"/>
      <c r="C2118" s="297"/>
      <c r="D2118" s="292"/>
      <c r="E2118" s="202"/>
      <c r="F2118" s="202"/>
      <c r="G2118" s="202"/>
      <c r="H2118" s="202"/>
      <c r="I2118" s="202"/>
      <c r="J2118" s="202"/>
      <c r="K2118" s="146"/>
      <c r="L2118" s="146"/>
      <c r="M2118" s="146"/>
      <c r="N2118" s="146"/>
      <c r="O2118" s="146"/>
      <c r="P2118" s="292"/>
      <c r="Q2118" s="202"/>
      <c r="R2118" s="290">
        <f>IF($P$5=1,DataSheet!E2117,"")</f>
        <v>0</v>
      </c>
    </row>
    <row r="2119" spans="2:18">
      <c r="B2119" s="202"/>
      <c r="C2119" s="297"/>
      <c r="D2119" s="292"/>
      <c r="E2119" s="202"/>
      <c r="F2119" s="202"/>
      <c r="G2119" s="202"/>
      <c r="H2119" s="202"/>
      <c r="I2119" s="202"/>
      <c r="J2119" s="202"/>
      <c r="K2119" s="146"/>
      <c r="L2119" s="146"/>
      <c r="M2119" s="146"/>
      <c r="N2119" s="146"/>
      <c r="O2119" s="146"/>
      <c r="P2119" s="292"/>
      <c r="Q2119" s="202"/>
      <c r="R2119" s="290">
        <f>IF($P$5=1,DataSheet!E2118,"")</f>
        <v>0</v>
      </c>
    </row>
    <row r="2120" spans="2:18">
      <c r="B2120" s="202"/>
      <c r="C2120" s="297"/>
      <c r="D2120" s="292"/>
      <c r="E2120" s="202"/>
      <c r="F2120" s="202"/>
      <c r="G2120" s="202"/>
      <c r="H2120" s="202"/>
      <c r="I2120" s="202"/>
      <c r="J2120" s="202"/>
      <c r="K2120" s="146"/>
      <c r="L2120" s="146"/>
      <c r="M2120" s="146"/>
      <c r="N2120" s="146"/>
      <c r="O2120" s="146"/>
      <c r="P2120" s="292"/>
      <c r="Q2120" s="202"/>
      <c r="R2120" s="290">
        <f>IF($P$5=1,DataSheet!E2119,"")</f>
        <v>0</v>
      </c>
    </row>
    <row r="2121" spans="2:18">
      <c r="B2121" s="202"/>
      <c r="C2121" s="297"/>
      <c r="D2121" s="292"/>
      <c r="E2121" s="202"/>
      <c r="F2121" s="202"/>
      <c r="G2121" s="202"/>
      <c r="H2121" s="202"/>
      <c r="I2121" s="202"/>
      <c r="J2121" s="202"/>
      <c r="K2121" s="146"/>
      <c r="L2121" s="146"/>
      <c r="M2121" s="146"/>
      <c r="N2121" s="146"/>
      <c r="O2121" s="146"/>
      <c r="P2121" s="292"/>
      <c r="Q2121" s="202"/>
      <c r="R2121" s="290">
        <f>IF($P$5=1,DataSheet!E2120,"")</f>
        <v>0</v>
      </c>
    </row>
    <row r="2122" spans="2:18">
      <c r="B2122" s="202"/>
      <c r="C2122" s="297"/>
      <c r="D2122" s="292"/>
      <c r="E2122" s="202"/>
      <c r="F2122" s="202"/>
      <c r="G2122" s="202"/>
      <c r="H2122" s="202"/>
      <c r="I2122" s="202"/>
      <c r="J2122" s="202"/>
      <c r="K2122" s="146"/>
      <c r="L2122" s="146"/>
      <c r="M2122" s="146"/>
      <c r="N2122" s="146"/>
      <c r="O2122" s="146"/>
      <c r="P2122" s="292"/>
      <c r="Q2122" s="202"/>
      <c r="R2122" s="290">
        <f>IF($P$5=1,DataSheet!E2121,"")</f>
        <v>0</v>
      </c>
    </row>
    <row r="2123" spans="2:18">
      <c r="B2123" s="202"/>
      <c r="C2123" s="297"/>
      <c r="D2123" s="292"/>
      <c r="E2123" s="202"/>
      <c r="F2123" s="202"/>
      <c r="G2123" s="202"/>
      <c r="H2123" s="202"/>
      <c r="I2123" s="202"/>
      <c r="J2123" s="202"/>
      <c r="K2123" s="146"/>
      <c r="L2123" s="146"/>
      <c r="M2123" s="146"/>
      <c r="N2123" s="146"/>
      <c r="O2123" s="146"/>
      <c r="P2123" s="292"/>
      <c r="Q2123" s="202"/>
      <c r="R2123" s="290">
        <f>IF($P$5=1,DataSheet!E2122,"")</f>
        <v>0</v>
      </c>
    </row>
    <row r="2124" spans="2:18">
      <c r="B2124" s="202"/>
      <c r="C2124" s="297"/>
      <c r="D2124" s="292"/>
      <c r="E2124" s="202"/>
      <c r="F2124" s="202"/>
      <c r="G2124" s="202"/>
      <c r="H2124" s="202"/>
      <c r="I2124" s="202"/>
      <c r="J2124" s="202"/>
      <c r="K2124" s="146"/>
      <c r="L2124" s="146"/>
      <c r="M2124" s="146"/>
      <c r="N2124" s="146"/>
      <c r="O2124" s="146"/>
      <c r="P2124" s="292"/>
      <c r="Q2124" s="202"/>
      <c r="R2124" s="290">
        <f>IF($P$5=1,DataSheet!E2123,"")</f>
        <v>0</v>
      </c>
    </row>
    <row r="2125" spans="2:18">
      <c r="B2125" s="202"/>
      <c r="C2125" s="297"/>
      <c r="D2125" s="292"/>
      <c r="E2125" s="202"/>
      <c r="F2125" s="202"/>
      <c r="G2125" s="202"/>
      <c r="H2125" s="202"/>
      <c r="I2125" s="202"/>
      <c r="J2125" s="202"/>
      <c r="K2125" s="146"/>
      <c r="L2125" s="146"/>
      <c r="M2125" s="146"/>
      <c r="N2125" s="146"/>
      <c r="O2125" s="146"/>
      <c r="P2125" s="292"/>
      <c r="Q2125" s="202"/>
      <c r="R2125" s="290">
        <f>IF($P$5=1,DataSheet!E2124,"")</f>
        <v>0</v>
      </c>
    </row>
    <row r="2126" spans="2:18">
      <c r="B2126" s="202"/>
      <c r="C2126" s="297"/>
      <c r="D2126" s="292"/>
      <c r="E2126" s="202"/>
      <c r="F2126" s="202"/>
      <c r="G2126" s="202"/>
      <c r="H2126" s="202"/>
      <c r="I2126" s="202"/>
      <c r="J2126" s="202"/>
      <c r="K2126" s="146"/>
      <c r="L2126" s="146"/>
      <c r="M2126" s="146"/>
      <c r="N2126" s="146"/>
      <c r="O2126" s="146"/>
      <c r="P2126" s="292"/>
      <c r="Q2126" s="202"/>
      <c r="R2126" s="290">
        <f>IF($P$5=1,DataSheet!E2125,"")</f>
        <v>0</v>
      </c>
    </row>
    <row r="2127" spans="2:18">
      <c r="B2127" s="202"/>
      <c r="C2127" s="297"/>
      <c r="D2127" s="292"/>
      <c r="E2127" s="202"/>
      <c r="F2127" s="202"/>
      <c r="G2127" s="202"/>
      <c r="H2127" s="202"/>
      <c r="I2127" s="202"/>
      <c r="J2127" s="202"/>
      <c r="K2127" s="146"/>
      <c r="L2127" s="146"/>
      <c r="M2127" s="146"/>
      <c r="N2127" s="146"/>
      <c r="O2127" s="146"/>
      <c r="P2127" s="292"/>
      <c r="Q2127" s="202"/>
      <c r="R2127" s="290">
        <f>IF($P$5=1,DataSheet!E2126,"")</f>
        <v>0</v>
      </c>
    </row>
    <row r="2128" spans="2:18">
      <c r="B2128" s="202"/>
      <c r="C2128" s="297"/>
      <c r="D2128" s="292"/>
      <c r="E2128" s="202"/>
      <c r="F2128" s="202"/>
      <c r="G2128" s="202"/>
      <c r="H2128" s="202"/>
      <c r="I2128" s="202"/>
      <c r="J2128" s="202"/>
      <c r="K2128" s="146"/>
      <c r="L2128" s="146"/>
      <c r="M2128" s="146"/>
      <c r="N2128" s="146"/>
      <c r="O2128" s="146"/>
      <c r="P2128" s="292"/>
      <c r="Q2128" s="202"/>
      <c r="R2128" s="290">
        <f>IF($P$5=1,DataSheet!E2127,"")</f>
        <v>0</v>
      </c>
    </row>
    <row r="2129" spans="2:18">
      <c r="B2129" s="202"/>
      <c r="C2129" s="297"/>
      <c r="D2129" s="292"/>
      <c r="E2129" s="202"/>
      <c r="F2129" s="202"/>
      <c r="G2129" s="202"/>
      <c r="H2129" s="202"/>
      <c r="I2129" s="202"/>
      <c r="J2129" s="202"/>
      <c r="K2129" s="146"/>
      <c r="L2129" s="146"/>
      <c r="M2129" s="146"/>
      <c r="N2129" s="146"/>
      <c r="O2129" s="146"/>
      <c r="P2129" s="292"/>
      <c r="Q2129" s="202"/>
      <c r="R2129" s="290">
        <f>IF($P$5=1,DataSheet!E2128,"")</f>
        <v>0</v>
      </c>
    </row>
    <row r="2130" spans="2:18">
      <c r="B2130" s="202"/>
      <c r="C2130" s="297"/>
      <c r="D2130" s="292"/>
      <c r="E2130" s="202"/>
      <c r="F2130" s="202"/>
      <c r="G2130" s="202"/>
      <c r="H2130" s="202"/>
      <c r="I2130" s="202"/>
      <c r="J2130" s="202"/>
      <c r="K2130" s="146"/>
      <c r="L2130" s="146"/>
      <c r="M2130" s="146"/>
      <c r="N2130" s="146"/>
      <c r="O2130" s="146"/>
      <c r="P2130" s="292"/>
      <c r="Q2130" s="202"/>
      <c r="R2130" s="290">
        <f>IF($P$5=1,DataSheet!E2129,"")</f>
        <v>0</v>
      </c>
    </row>
    <row r="2131" spans="2:18">
      <c r="B2131" s="202"/>
      <c r="C2131" s="297"/>
      <c r="D2131" s="292"/>
      <c r="E2131" s="202"/>
      <c r="F2131" s="202"/>
      <c r="G2131" s="202"/>
      <c r="H2131" s="202"/>
      <c r="I2131" s="202"/>
      <c r="J2131" s="202"/>
      <c r="K2131" s="146"/>
      <c r="L2131" s="146"/>
      <c r="M2131" s="146"/>
      <c r="N2131" s="146"/>
      <c r="O2131" s="146"/>
      <c r="P2131" s="292"/>
      <c r="Q2131" s="202"/>
      <c r="R2131" s="290">
        <f>IF($P$5=1,DataSheet!E2130,"")</f>
        <v>0</v>
      </c>
    </row>
    <row r="2132" spans="2:18">
      <c r="B2132" s="202"/>
      <c r="C2132" s="297"/>
      <c r="D2132" s="292"/>
      <c r="E2132" s="202"/>
      <c r="F2132" s="202"/>
      <c r="G2132" s="202"/>
      <c r="H2132" s="202"/>
      <c r="I2132" s="202"/>
      <c r="J2132" s="202"/>
      <c r="K2132" s="146"/>
      <c r="L2132" s="146"/>
      <c r="M2132" s="146"/>
      <c r="N2132" s="146"/>
      <c r="O2132" s="146"/>
      <c r="P2132" s="292"/>
      <c r="Q2132" s="202"/>
      <c r="R2132" s="290">
        <f>IF($P$5=1,DataSheet!E2131,"")</f>
        <v>0</v>
      </c>
    </row>
    <row r="2133" spans="2:18">
      <c r="B2133" s="202"/>
      <c r="C2133" s="297"/>
      <c r="D2133" s="292"/>
      <c r="E2133" s="202"/>
      <c r="F2133" s="202"/>
      <c r="G2133" s="202"/>
      <c r="H2133" s="202"/>
      <c r="I2133" s="202"/>
      <c r="J2133" s="202"/>
      <c r="K2133" s="146"/>
      <c r="L2133" s="146"/>
      <c r="M2133" s="146"/>
      <c r="N2133" s="146"/>
      <c r="O2133" s="146"/>
      <c r="P2133" s="292"/>
      <c r="Q2133" s="202"/>
      <c r="R2133" s="290">
        <f>IF($P$5=1,DataSheet!E2132,"")</f>
        <v>0</v>
      </c>
    </row>
    <row r="2134" spans="2:18">
      <c r="B2134" s="202"/>
      <c r="C2134" s="297"/>
      <c r="D2134" s="292"/>
      <c r="E2134" s="202"/>
      <c r="F2134" s="202"/>
      <c r="G2134" s="202"/>
      <c r="H2134" s="202"/>
      <c r="I2134" s="202"/>
      <c r="J2134" s="202"/>
      <c r="K2134" s="146"/>
      <c r="L2134" s="146"/>
      <c r="M2134" s="146"/>
      <c r="N2134" s="146"/>
      <c r="O2134" s="146"/>
      <c r="P2134" s="292"/>
      <c r="Q2134" s="202"/>
      <c r="R2134" s="290">
        <f>IF($P$5=1,DataSheet!E2133,"")</f>
        <v>0</v>
      </c>
    </row>
    <row r="2135" spans="2:18">
      <c r="B2135" s="202"/>
      <c r="C2135" s="297"/>
      <c r="D2135" s="292"/>
      <c r="E2135" s="202"/>
      <c r="F2135" s="202"/>
      <c r="G2135" s="202"/>
      <c r="H2135" s="202"/>
      <c r="I2135" s="202"/>
      <c r="J2135" s="202"/>
      <c r="K2135" s="146"/>
      <c r="L2135" s="146"/>
      <c r="M2135" s="146"/>
      <c r="N2135" s="146"/>
      <c r="O2135" s="146"/>
      <c r="P2135" s="292"/>
      <c r="Q2135" s="202"/>
      <c r="R2135" s="290">
        <f>IF($P$5=1,DataSheet!E2134,"")</f>
        <v>0</v>
      </c>
    </row>
    <row r="2136" spans="2:18">
      <c r="B2136" s="202"/>
      <c r="C2136" s="297"/>
      <c r="D2136" s="292"/>
      <c r="E2136" s="202"/>
      <c r="F2136" s="202"/>
      <c r="G2136" s="202"/>
      <c r="H2136" s="202"/>
      <c r="I2136" s="202"/>
      <c r="J2136" s="202"/>
      <c r="K2136" s="146"/>
      <c r="L2136" s="146"/>
      <c r="M2136" s="146"/>
      <c r="N2136" s="146"/>
      <c r="O2136" s="146"/>
      <c r="P2136" s="292"/>
      <c r="Q2136" s="202"/>
      <c r="R2136" s="290">
        <f>IF($P$5=1,DataSheet!E2135,"")</f>
        <v>0</v>
      </c>
    </row>
    <row r="2137" spans="2:18">
      <c r="B2137" s="202"/>
      <c r="C2137" s="297"/>
      <c r="D2137" s="292"/>
      <c r="E2137" s="202"/>
      <c r="F2137" s="202"/>
      <c r="G2137" s="202"/>
      <c r="H2137" s="202"/>
      <c r="I2137" s="202"/>
      <c r="J2137" s="202"/>
      <c r="K2137" s="146"/>
      <c r="L2137" s="146"/>
      <c r="M2137" s="146"/>
      <c r="N2137" s="146"/>
      <c r="O2137" s="146"/>
      <c r="P2137" s="292"/>
      <c r="Q2137" s="202"/>
      <c r="R2137" s="290">
        <f>IF($P$5=1,DataSheet!E2136,"")</f>
        <v>0</v>
      </c>
    </row>
    <row r="2138" spans="2:18">
      <c r="B2138" s="202"/>
      <c r="C2138" s="297"/>
      <c r="D2138" s="292"/>
      <c r="E2138" s="202"/>
      <c r="F2138" s="202"/>
      <c r="G2138" s="202"/>
      <c r="H2138" s="202"/>
      <c r="I2138" s="202"/>
      <c r="J2138" s="202"/>
      <c r="K2138" s="146"/>
      <c r="L2138" s="146"/>
      <c r="M2138" s="146"/>
      <c r="N2138" s="146"/>
      <c r="O2138" s="146"/>
      <c r="P2138" s="292"/>
      <c r="Q2138" s="202"/>
      <c r="R2138" s="290">
        <f>IF($P$5=1,DataSheet!E2137,"")</f>
        <v>0</v>
      </c>
    </row>
    <row r="2139" spans="2:18">
      <c r="B2139" s="202"/>
      <c r="C2139" s="297"/>
      <c r="D2139" s="292"/>
      <c r="E2139" s="202"/>
      <c r="F2139" s="202"/>
      <c r="G2139" s="202"/>
      <c r="H2139" s="202"/>
      <c r="I2139" s="202"/>
      <c r="J2139" s="202"/>
      <c r="K2139" s="146"/>
      <c r="L2139" s="146"/>
      <c r="M2139" s="146"/>
      <c r="N2139" s="146"/>
      <c r="O2139" s="146"/>
      <c r="P2139" s="292"/>
      <c r="Q2139" s="202"/>
      <c r="R2139" s="290">
        <f>IF($P$5=1,DataSheet!E2138,"")</f>
        <v>0</v>
      </c>
    </row>
    <row r="2140" spans="2:18">
      <c r="B2140" s="202"/>
      <c r="C2140" s="297"/>
      <c r="D2140" s="292"/>
      <c r="E2140" s="202"/>
      <c r="F2140" s="202"/>
      <c r="G2140" s="202"/>
      <c r="H2140" s="202"/>
      <c r="I2140" s="202"/>
      <c r="J2140" s="202"/>
      <c r="K2140" s="146"/>
      <c r="L2140" s="146"/>
      <c r="M2140" s="146"/>
      <c r="N2140" s="146"/>
      <c r="O2140" s="146"/>
      <c r="P2140" s="292"/>
      <c r="Q2140" s="202"/>
      <c r="R2140" s="290">
        <f>IF($P$5=1,DataSheet!E2139,"")</f>
        <v>0</v>
      </c>
    </row>
    <row r="2141" spans="2:18">
      <c r="B2141" s="202"/>
      <c r="C2141" s="297"/>
      <c r="D2141" s="292"/>
      <c r="E2141" s="202"/>
      <c r="F2141" s="202"/>
      <c r="G2141" s="202"/>
      <c r="H2141" s="202"/>
      <c r="I2141" s="202"/>
      <c r="J2141" s="202"/>
      <c r="K2141" s="146"/>
      <c r="L2141" s="146"/>
      <c r="M2141" s="146"/>
      <c r="N2141" s="146"/>
      <c r="O2141" s="146"/>
      <c r="P2141" s="292"/>
      <c r="Q2141" s="202"/>
      <c r="R2141" s="290">
        <f>IF($P$5=1,DataSheet!E2140,"")</f>
        <v>0</v>
      </c>
    </row>
    <row r="2142" spans="2:18">
      <c r="B2142" s="202"/>
      <c r="C2142" s="297"/>
      <c r="D2142" s="292"/>
      <c r="E2142" s="202"/>
      <c r="F2142" s="202"/>
      <c r="G2142" s="202"/>
      <c r="H2142" s="202"/>
      <c r="I2142" s="202"/>
      <c r="J2142" s="202"/>
      <c r="K2142" s="146"/>
      <c r="L2142" s="146"/>
      <c r="M2142" s="146"/>
      <c r="N2142" s="146"/>
      <c r="O2142" s="146"/>
      <c r="P2142" s="292"/>
      <c r="Q2142" s="202"/>
      <c r="R2142" s="290">
        <f>IF($P$5=1,DataSheet!E2141,"")</f>
        <v>0</v>
      </c>
    </row>
    <row r="2143" spans="2:18">
      <c r="B2143" s="202"/>
      <c r="C2143" s="297"/>
      <c r="D2143" s="292"/>
      <c r="E2143" s="202"/>
      <c r="F2143" s="202"/>
      <c r="G2143" s="202"/>
      <c r="H2143" s="202"/>
      <c r="I2143" s="202"/>
      <c r="J2143" s="202"/>
      <c r="K2143" s="146"/>
      <c r="L2143" s="146"/>
      <c r="M2143" s="146"/>
      <c r="N2143" s="146"/>
      <c r="O2143" s="146"/>
      <c r="P2143" s="292"/>
      <c r="Q2143" s="202"/>
      <c r="R2143" s="290">
        <f>IF($P$5=1,DataSheet!E2142,"")</f>
        <v>0</v>
      </c>
    </row>
    <row r="2144" spans="2:18">
      <c r="B2144" s="202"/>
      <c r="C2144" s="297"/>
      <c r="D2144" s="292"/>
      <c r="E2144" s="202"/>
      <c r="F2144" s="202"/>
      <c r="G2144" s="202"/>
      <c r="H2144" s="202"/>
      <c r="I2144" s="202"/>
      <c r="J2144" s="202"/>
      <c r="K2144" s="146"/>
      <c r="L2144" s="146"/>
      <c r="M2144" s="146"/>
      <c r="N2144" s="146"/>
      <c r="O2144" s="146"/>
      <c r="P2144" s="292"/>
      <c r="Q2144" s="202"/>
      <c r="R2144" s="290">
        <f>IF($P$5=1,DataSheet!E2143,"")</f>
        <v>0</v>
      </c>
    </row>
    <row r="2145" spans="2:18">
      <c r="B2145" s="202"/>
      <c r="C2145" s="297"/>
      <c r="D2145" s="292"/>
      <c r="E2145" s="202"/>
      <c r="F2145" s="202"/>
      <c r="G2145" s="202"/>
      <c r="H2145" s="202"/>
      <c r="I2145" s="202"/>
      <c r="J2145" s="202"/>
      <c r="K2145" s="146"/>
      <c r="L2145" s="146"/>
      <c r="M2145" s="146"/>
      <c r="N2145" s="146"/>
      <c r="O2145" s="146"/>
      <c r="P2145" s="292"/>
      <c r="Q2145" s="202"/>
      <c r="R2145" s="290">
        <f>IF($P$5=1,DataSheet!E2144,"")</f>
        <v>0</v>
      </c>
    </row>
    <row r="2146" spans="2:18">
      <c r="B2146" s="202"/>
      <c r="C2146" s="297"/>
      <c r="D2146" s="292"/>
      <c r="E2146" s="202"/>
      <c r="F2146" s="202"/>
      <c r="G2146" s="202"/>
      <c r="H2146" s="202"/>
      <c r="I2146" s="202"/>
      <c r="J2146" s="202"/>
      <c r="K2146" s="146"/>
      <c r="L2146" s="146"/>
      <c r="M2146" s="146"/>
      <c r="N2146" s="146"/>
      <c r="O2146" s="146"/>
      <c r="P2146" s="292"/>
      <c r="Q2146" s="202"/>
      <c r="R2146" s="290">
        <f>IF($P$5=1,DataSheet!E2145,"")</f>
        <v>0</v>
      </c>
    </row>
    <row r="2147" spans="2:18">
      <c r="B2147" s="202"/>
      <c r="C2147" s="297"/>
      <c r="D2147" s="292"/>
      <c r="E2147" s="202"/>
      <c r="F2147" s="202"/>
      <c r="G2147" s="202"/>
      <c r="H2147" s="202"/>
      <c r="I2147" s="202"/>
      <c r="J2147" s="202"/>
      <c r="K2147" s="146"/>
      <c r="L2147" s="146"/>
      <c r="M2147" s="146"/>
      <c r="N2147" s="146"/>
      <c r="O2147" s="146"/>
      <c r="P2147" s="292"/>
      <c r="Q2147" s="202"/>
      <c r="R2147" s="290">
        <f>IF($P$5=1,DataSheet!E2146,"")</f>
        <v>0</v>
      </c>
    </row>
    <row r="2148" spans="2:18">
      <c r="B2148" s="202"/>
      <c r="C2148" s="297"/>
      <c r="D2148" s="292"/>
      <c r="E2148" s="202"/>
      <c r="F2148" s="202"/>
      <c r="G2148" s="202"/>
      <c r="H2148" s="202"/>
      <c r="I2148" s="202"/>
      <c r="J2148" s="202"/>
      <c r="K2148" s="146"/>
      <c r="L2148" s="146"/>
      <c r="M2148" s="146"/>
      <c r="N2148" s="146"/>
      <c r="O2148" s="146"/>
      <c r="P2148" s="292"/>
      <c r="Q2148" s="202"/>
      <c r="R2148" s="290">
        <f>IF($P$5=1,DataSheet!E2147,"")</f>
        <v>0</v>
      </c>
    </row>
    <row r="2149" spans="2:18">
      <c r="B2149" s="202"/>
      <c r="C2149" s="297"/>
      <c r="D2149" s="292"/>
      <c r="E2149" s="202"/>
      <c r="F2149" s="202"/>
      <c r="G2149" s="202"/>
      <c r="H2149" s="202"/>
      <c r="I2149" s="202"/>
      <c r="J2149" s="202"/>
      <c r="K2149" s="146"/>
      <c r="L2149" s="146"/>
      <c r="M2149" s="146"/>
      <c r="N2149" s="146"/>
      <c r="O2149" s="146"/>
      <c r="P2149" s="292"/>
      <c r="Q2149" s="202"/>
      <c r="R2149" s="290">
        <f>IF($P$5=1,DataSheet!E2148,"")</f>
        <v>0</v>
      </c>
    </row>
    <row r="2150" spans="2:18">
      <c r="B2150" s="202"/>
      <c r="C2150" s="297"/>
      <c r="D2150" s="292"/>
      <c r="E2150" s="202"/>
      <c r="F2150" s="202"/>
      <c r="G2150" s="202"/>
      <c r="H2150" s="202"/>
      <c r="I2150" s="202"/>
      <c r="J2150" s="202"/>
      <c r="K2150" s="146"/>
      <c r="L2150" s="146"/>
      <c r="M2150" s="146"/>
      <c r="N2150" s="146"/>
      <c r="O2150" s="146"/>
      <c r="P2150" s="292"/>
      <c r="Q2150" s="202"/>
      <c r="R2150" s="290">
        <f>IF($P$5=1,DataSheet!E2149,"")</f>
        <v>0</v>
      </c>
    </row>
    <row r="2151" spans="2:18">
      <c r="B2151" s="202"/>
      <c r="C2151" s="297"/>
      <c r="D2151" s="292"/>
      <c r="E2151" s="202"/>
      <c r="F2151" s="202"/>
      <c r="G2151" s="202"/>
      <c r="H2151" s="202"/>
      <c r="I2151" s="202"/>
      <c r="J2151" s="202"/>
      <c r="K2151" s="146"/>
      <c r="L2151" s="146"/>
      <c r="M2151" s="146"/>
      <c r="N2151" s="146"/>
      <c r="O2151" s="146"/>
      <c r="P2151" s="292"/>
      <c r="Q2151" s="202"/>
      <c r="R2151" s="290">
        <f>IF($P$5=1,DataSheet!E2150,"")</f>
        <v>0</v>
      </c>
    </row>
    <row r="2152" spans="2:18">
      <c r="B2152" s="202"/>
      <c r="C2152" s="297"/>
      <c r="D2152" s="292"/>
      <c r="E2152" s="202"/>
      <c r="F2152" s="202"/>
      <c r="G2152" s="202"/>
      <c r="H2152" s="202"/>
      <c r="I2152" s="202"/>
      <c r="J2152" s="202"/>
      <c r="K2152" s="146"/>
      <c r="L2152" s="146"/>
      <c r="M2152" s="146"/>
      <c r="N2152" s="146"/>
      <c r="O2152" s="146"/>
      <c r="P2152" s="292"/>
      <c r="Q2152" s="202"/>
      <c r="R2152" s="290">
        <f>IF($P$5=1,DataSheet!E2151,"")</f>
        <v>0</v>
      </c>
    </row>
    <row r="2153" spans="2:18">
      <c r="B2153" s="202"/>
      <c r="C2153" s="297"/>
      <c r="D2153" s="292"/>
      <c r="E2153" s="202"/>
      <c r="F2153" s="202"/>
      <c r="G2153" s="202"/>
      <c r="H2153" s="202"/>
      <c r="I2153" s="202"/>
      <c r="J2153" s="202"/>
      <c r="K2153" s="146"/>
      <c r="L2153" s="146"/>
      <c r="M2153" s="146"/>
      <c r="N2153" s="146"/>
      <c r="O2153" s="146"/>
      <c r="P2153" s="292"/>
      <c r="Q2153" s="202"/>
      <c r="R2153" s="290">
        <f>IF($P$5=1,DataSheet!E2152,"")</f>
        <v>0</v>
      </c>
    </row>
    <row r="2154" spans="2:18">
      <c r="B2154" s="202"/>
      <c r="C2154" s="297"/>
      <c r="D2154" s="292"/>
      <c r="E2154" s="202"/>
      <c r="F2154" s="202"/>
      <c r="G2154" s="202"/>
      <c r="H2154" s="202"/>
      <c r="I2154" s="202"/>
      <c r="J2154" s="202"/>
      <c r="K2154" s="146"/>
      <c r="L2154" s="146"/>
      <c r="M2154" s="146"/>
      <c r="N2154" s="146"/>
      <c r="O2154" s="146"/>
      <c r="P2154" s="292"/>
      <c r="Q2154" s="202"/>
      <c r="R2154" s="290">
        <f>IF($P$5=1,DataSheet!E2153,"")</f>
        <v>0</v>
      </c>
    </row>
    <row r="2155" spans="2:18">
      <c r="B2155" s="202"/>
      <c r="C2155" s="297"/>
      <c r="D2155" s="292"/>
      <c r="E2155" s="202"/>
      <c r="F2155" s="202"/>
      <c r="G2155" s="202"/>
      <c r="H2155" s="202"/>
      <c r="I2155" s="202"/>
      <c r="J2155" s="202"/>
      <c r="K2155" s="146"/>
      <c r="L2155" s="146"/>
      <c r="M2155" s="146"/>
      <c r="N2155" s="146"/>
      <c r="O2155" s="146"/>
      <c r="P2155" s="292"/>
      <c r="Q2155" s="202"/>
      <c r="R2155" s="290">
        <f>IF($P$5=1,DataSheet!E2154,"")</f>
        <v>0</v>
      </c>
    </row>
    <row r="2156" spans="2:18">
      <c r="B2156" s="202"/>
      <c r="C2156" s="297"/>
      <c r="D2156" s="292"/>
      <c r="E2156" s="202"/>
      <c r="F2156" s="202"/>
      <c r="G2156" s="202"/>
      <c r="H2156" s="202"/>
      <c r="I2156" s="202"/>
      <c r="J2156" s="202"/>
      <c r="K2156" s="146"/>
      <c r="L2156" s="146"/>
      <c r="M2156" s="146"/>
      <c r="N2156" s="146"/>
      <c r="O2156" s="146"/>
      <c r="P2156" s="292"/>
      <c r="Q2156" s="202"/>
      <c r="R2156" s="290">
        <f>IF($P$5=1,DataSheet!E2155,"")</f>
        <v>0</v>
      </c>
    </row>
    <row r="2157" spans="2:18">
      <c r="B2157" s="202"/>
      <c r="C2157" s="297"/>
      <c r="D2157" s="292"/>
      <c r="E2157" s="202"/>
      <c r="F2157" s="202"/>
      <c r="G2157" s="202"/>
      <c r="H2157" s="202"/>
      <c r="I2157" s="202"/>
      <c r="J2157" s="202"/>
      <c r="K2157" s="146"/>
      <c r="L2157" s="146"/>
      <c r="M2157" s="146"/>
      <c r="N2157" s="146"/>
      <c r="O2157" s="146"/>
      <c r="P2157" s="292"/>
      <c r="Q2157" s="202"/>
      <c r="R2157" s="290">
        <f>IF($P$5=1,DataSheet!E2156,"")</f>
        <v>0</v>
      </c>
    </row>
    <row r="2158" spans="2:18">
      <c r="B2158" s="202"/>
      <c r="C2158" s="297"/>
      <c r="D2158" s="292"/>
      <c r="E2158" s="202"/>
      <c r="F2158" s="202"/>
      <c r="G2158" s="202"/>
      <c r="H2158" s="202"/>
      <c r="I2158" s="202"/>
      <c r="J2158" s="202"/>
      <c r="K2158" s="146"/>
      <c r="L2158" s="146"/>
      <c r="M2158" s="146"/>
      <c r="N2158" s="146"/>
      <c r="O2158" s="146"/>
      <c r="P2158" s="292"/>
      <c r="Q2158" s="202"/>
      <c r="R2158" s="290">
        <f>IF($P$5=1,DataSheet!E2157,"")</f>
        <v>0</v>
      </c>
    </row>
    <row r="2159" spans="2:18">
      <c r="B2159" s="202"/>
      <c r="C2159" s="297"/>
      <c r="D2159" s="292"/>
      <c r="E2159" s="202"/>
      <c r="F2159" s="202"/>
      <c r="G2159" s="202"/>
      <c r="H2159" s="202"/>
      <c r="I2159" s="202"/>
      <c r="J2159" s="202"/>
      <c r="K2159" s="146"/>
      <c r="L2159" s="146"/>
      <c r="M2159" s="146"/>
      <c r="N2159" s="146"/>
      <c r="O2159" s="146"/>
      <c r="P2159" s="292"/>
      <c r="Q2159" s="202"/>
      <c r="R2159" s="290">
        <f>IF($P$5=1,DataSheet!E2158,"")</f>
        <v>0</v>
      </c>
    </row>
    <row r="2160" spans="2:18">
      <c r="B2160" s="202"/>
      <c r="C2160" s="297"/>
      <c r="D2160" s="292"/>
      <c r="E2160" s="202"/>
      <c r="F2160" s="202"/>
      <c r="G2160" s="202"/>
      <c r="H2160" s="202"/>
      <c r="I2160" s="202"/>
      <c r="J2160" s="202"/>
      <c r="K2160" s="146"/>
      <c r="L2160" s="146"/>
      <c r="M2160" s="146"/>
      <c r="N2160" s="146"/>
      <c r="O2160" s="146"/>
      <c r="P2160" s="292"/>
      <c r="Q2160" s="202"/>
      <c r="R2160" s="290">
        <f>IF($P$5=1,DataSheet!E2159,"")</f>
        <v>0</v>
      </c>
    </row>
    <row r="2161" spans="2:18">
      <c r="B2161" s="202"/>
      <c r="C2161" s="297"/>
      <c r="D2161" s="292"/>
      <c r="E2161" s="202"/>
      <c r="F2161" s="202"/>
      <c r="G2161" s="202"/>
      <c r="H2161" s="202"/>
      <c r="I2161" s="202"/>
      <c r="J2161" s="202"/>
      <c r="K2161" s="146"/>
      <c r="L2161" s="146"/>
      <c r="M2161" s="146"/>
      <c r="N2161" s="146"/>
      <c r="O2161" s="146"/>
      <c r="P2161" s="292"/>
      <c r="Q2161" s="202"/>
      <c r="R2161" s="290">
        <f>IF($P$5=1,DataSheet!E2160,"")</f>
        <v>0</v>
      </c>
    </row>
    <row r="2162" spans="2:18">
      <c r="B2162" s="202"/>
      <c r="C2162" s="297"/>
      <c r="D2162" s="292"/>
      <c r="E2162" s="202"/>
      <c r="F2162" s="202"/>
      <c r="G2162" s="202"/>
      <c r="H2162" s="202"/>
      <c r="I2162" s="202"/>
      <c r="J2162" s="202"/>
      <c r="K2162" s="146"/>
      <c r="L2162" s="146"/>
      <c r="M2162" s="146"/>
      <c r="N2162" s="146"/>
      <c r="O2162" s="146"/>
      <c r="P2162" s="292"/>
      <c r="Q2162" s="202"/>
      <c r="R2162" s="290">
        <f>IF($P$5=1,DataSheet!E2161,"")</f>
        <v>0</v>
      </c>
    </row>
    <row r="2163" spans="2:18">
      <c r="B2163" s="202"/>
      <c r="C2163" s="297"/>
      <c r="D2163" s="292"/>
      <c r="E2163" s="202"/>
      <c r="F2163" s="202"/>
      <c r="G2163" s="202"/>
      <c r="H2163" s="202"/>
      <c r="I2163" s="202"/>
      <c r="J2163" s="202"/>
      <c r="K2163" s="146"/>
      <c r="L2163" s="146"/>
      <c r="M2163" s="146"/>
      <c r="N2163" s="146"/>
      <c r="O2163" s="146"/>
      <c r="P2163" s="292"/>
      <c r="Q2163" s="202"/>
      <c r="R2163" s="290">
        <f>IF($P$5=1,DataSheet!E2162,"")</f>
        <v>0</v>
      </c>
    </row>
    <row r="2164" spans="2:18">
      <c r="B2164" s="202"/>
      <c r="C2164" s="297"/>
      <c r="D2164" s="292"/>
      <c r="E2164" s="202"/>
      <c r="F2164" s="202"/>
      <c r="G2164" s="202"/>
      <c r="H2164" s="202"/>
      <c r="I2164" s="202"/>
      <c r="J2164" s="202"/>
      <c r="K2164" s="146"/>
      <c r="L2164" s="146"/>
      <c r="M2164" s="146"/>
      <c r="N2164" s="146"/>
      <c r="O2164" s="146"/>
      <c r="P2164" s="292"/>
      <c r="Q2164" s="202"/>
      <c r="R2164" s="290">
        <f>IF($P$5=1,DataSheet!E2163,"")</f>
        <v>0</v>
      </c>
    </row>
    <row r="2165" spans="2:18">
      <c r="B2165" s="202"/>
      <c r="C2165" s="297"/>
      <c r="D2165" s="292"/>
      <c r="E2165" s="202"/>
      <c r="F2165" s="202"/>
      <c r="G2165" s="202"/>
      <c r="H2165" s="202"/>
      <c r="I2165" s="202"/>
      <c r="J2165" s="202"/>
      <c r="K2165" s="146"/>
      <c r="L2165" s="146"/>
      <c r="M2165" s="146"/>
      <c r="N2165" s="146"/>
      <c r="O2165" s="146"/>
      <c r="P2165" s="292"/>
      <c r="Q2165" s="202"/>
      <c r="R2165" s="290">
        <f>IF($P$5=1,DataSheet!E2164,"")</f>
        <v>0</v>
      </c>
    </row>
    <row r="2166" spans="2:18">
      <c r="B2166" s="202"/>
      <c r="C2166" s="297"/>
      <c r="D2166" s="292"/>
      <c r="E2166" s="202"/>
      <c r="F2166" s="202"/>
      <c r="G2166" s="202"/>
      <c r="H2166" s="202"/>
      <c r="I2166" s="202"/>
      <c r="J2166" s="202"/>
      <c r="K2166" s="146"/>
      <c r="L2166" s="146"/>
      <c r="M2166" s="146"/>
      <c r="N2166" s="146"/>
      <c r="O2166" s="146"/>
      <c r="P2166" s="292"/>
      <c r="Q2166" s="202"/>
      <c r="R2166" s="290">
        <f>IF($P$5=1,DataSheet!E2165,"")</f>
        <v>0</v>
      </c>
    </row>
    <row r="2167" spans="2:18">
      <c r="B2167" s="202"/>
      <c r="C2167" s="297"/>
      <c r="D2167" s="292"/>
      <c r="E2167" s="202"/>
      <c r="F2167" s="202"/>
      <c r="G2167" s="202"/>
      <c r="H2167" s="202"/>
      <c r="I2167" s="202"/>
      <c r="J2167" s="202"/>
      <c r="K2167" s="146"/>
      <c r="L2167" s="146"/>
      <c r="M2167" s="146"/>
      <c r="N2167" s="146"/>
      <c r="O2167" s="146"/>
      <c r="P2167" s="292"/>
      <c r="Q2167" s="202"/>
      <c r="R2167" s="290">
        <f>IF($P$5=1,DataSheet!E2166,"")</f>
        <v>0</v>
      </c>
    </row>
    <row r="2168" spans="2:18">
      <c r="B2168" s="202"/>
      <c r="C2168" s="297"/>
      <c r="D2168" s="292"/>
      <c r="E2168" s="202"/>
      <c r="F2168" s="202"/>
      <c r="G2168" s="202"/>
      <c r="H2168" s="202"/>
      <c r="I2168" s="202"/>
      <c r="J2168" s="202"/>
      <c r="K2168" s="146"/>
      <c r="L2168" s="146"/>
      <c r="M2168" s="146"/>
      <c r="N2168" s="146"/>
      <c r="O2168" s="146"/>
      <c r="P2168" s="292"/>
      <c r="Q2168" s="202"/>
      <c r="R2168" s="290">
        <f>IF($P$5=1,DataSheet!E2167,"")</f>
        <v>0</v>
      </c>
    </row>
    <row r="2169" spans="2:18">
      <c r="B2169" s="202"/>
      <c r="C2169" s="297"/>
      <c r="D2169" s="292"/>
      <c r="E2169" s="202"/>
      <c r="F2169" s="202"/>
      <c r="G2169" s="202"/>
      <c r="H2169" s="202"/>
      <c r="I2169" s="202"/>
      <c r="J2169" s="202"/>
      <c r="K2169" s="146"/>
      <c r="L2169" s="146"/>
      <c r="M2169" s="146"/>
      <c r="N2169" s="146"/>
      <c r="O2169" s="146"/>
      <c r="P2169" s="292"/>
      <c r="Q2169" s="202"/>
      <c r="R2169" s="290">
        <f>IF($P$5=1,DataSheet!E2168,"")</f>
        <v>0</v>
      </c>
    </row>
    <row r="2170" spans="2:18">
      <c r="B2170" s="202"/>
      <c r="C2170" s="297"/>
      <c r="D2170" s="292"/>
      <c r="E2170" s="202"/>
      <c r="F2170" s="202"/>
      <c r="G2170" s="202"/>
      <c r="H2170" s="202"/>
      <c r="I2170" s="202"/>
      <c r="J2170" s="202"/>
      <c r="K2170" s="146"/>
      <c r="L2170" s="146"/>
      <c r="M2170" s="146"/>
      <c r="N2170" s="146"/>
      <c r="O2170" s="146"/>
      <c r="P2170" s="292"/>
      <c r="Q2170" s="202"/>
      <c r="R2170" s="290">
        <f>IF($P$5=1,DataSheet!E2169,"")</f>
        <v>0</v>
      </c>
    </row>
    <row r="2171" spans="2:18">
      <c r="B2171" s="202"/>
      <c r="C2171" s="297"/>
      <c r="D2171" s="292"/>
      <c r="E2171" s="202"/>
      <c r="F2171" s="202"/>
      <c r="G2171" s="202"/>
      <c r="H2171" s="202"/>
      <c r="I2171" s="202"/>
      <c r="J2171" s="202"/>
      <c r="K2171" s="146"/>
      <c r="L2171" s="146"/>
      <c r="M2171" s="146"/>
      <c r="N2171" s="146"/>
      <c r="O2171" s="146"/>
      <c r="P2171" s="292"/>
      <c r="Q2171" s="202"/>
      <c r="R2171" s="290">
        <f>IF($P$5=1,DataSheet!E2170,"")</f>
        <v>0</v>
      </c>
    </row>
    <row r="2172" spans="2:18">
      <c r="B2172" s="202"/>
      <c r="C2172" s="297"/>
      <c r="D2172" s="292"/>
      <c r="E2172" s="202"/>
      <c r="F2172" s="202"/>
      <c r="G2172" s="202"/>
      <c r="H2172" s="202"/>
      <c r="I2172" s="202"/>
      <c r="J2172" s="202"/>
      <c r="K2172" s="146"/>
      <c r="L2172" s="146"/>
      <c r="M2172" s="146"/>
      <c r="N2172" s="146"/>
      <c r="O2172" s="146"/>
      <c r="P2172" s="292"/>
      <c r="Q2172" s="202"/>
      <c r="R2172" s="290">
        <f>IF($P$5=1,DataSheet!E2171,"")</f>
        <v>0</v>
      </c>
    </row>
    <row r="2173" spans="2:18">
      <c r="B2173" s="202"/>
      <c r="C2173" s="297"/>
      <c r="D2173" s="292"/>
      <c r="E2173" s="202"/>
      <c r="F2173" s="202"/>
      <c r="G2173" s="202"/>
      <c r="H2173" s="202"/>
      <c r="I2173" s="202"/>
      <c r="J2173" s="202"/>
      <c r="K2173" s="146"/>
      <c r="L2173" s="146"/>
      <c r="M2173" s="146"/>
      <c r="N2173" s="146"/>
      <c r="O2173" s="146"/>
      <c r="P2173" s="292"/>
      <c r="Q2173" s="202"/>
      <c r="R2173" s="290">
        <f>IF($P$5=1,DataSheet!E2172,"")</f>
        <v>0</v>
      </c>
    </row>
    <row r="2174" spans="2:18">
      <c r="B2174" s="202"/>
      <c r="C2174" s="297"/>
      <c r="D2174" s="292"/>
      <c r="E2174" s="202"/>
      <c r="F2174" s="202"/>
      <c r="G2174" s="202"/>
      <c r="H2174" s="202"/>
      <c r="I2174" s="202"/>
      <c r="J2174" s="202"/>
      <c r="K2174" s="146"/>
      <c r="L2174" s="146"/>
      <c r="M2174" s="146"/>
      <c r="N2174" s="146"/>
      <c r="O2174" s="146"/>
      <c r="P2174" s="292"/>
      <c r="Q2174" s="202"/>
      <c r="R2174" s="290">
        <f>IF($P$5=1,DataSheet!E2173,"")</f>
        <v>0</v>
      </c>
    </row>
    <row r="2175" spans="2:18">
      <c r="B2175" s="202"/>
      <c r="C2175" s="297"/>
      <c r="D2175" s="292"/>
      <c r="E2175" s="202"/>
      <c r="F2175" s="202"/>
      <c r="G2175" s="202"/>
      <c r="H2175" s="202"/>
      <c r="I2175" s="202"/>
      <c r="J2175" s="202"/>
      <c r="K2175" s="146"/>
      <c r="L2175" s="146"/>
      <c r="M2175" s="146"/>
      <c r="N2175" s="146"/>
      <c r="O2175" s="146"/>
      <c r="P2175" s="292"/>
      <c r="Q2175" s="202"/>
      <c r="R2175" s="290">
        <f>IF($P$5=1,DataSheet!E2174,"")</f>
        <v>0</v>
      </c>
    </row>
    <row r="2176" spans="2:18">
      <c r="B2176" s="202"/>
      <c r="C2176" s="297"/>
      <c r="D2176" s="292"/>
      <c r="E2176" s="202"/>
      <c r="F2176" s="202"/>
      <c r="G2176" s="202"/>
      <c r="H2176" s="202"/>
      <c r="I2176" s="202"/>
      <c r="J2176" s="202"/>
      <c r="K2176" s="146"/>
      <c r="L2176" s="146"/>
      <c r="M2176" s="146"/>
      <c r="N2176" s="146"/>
      <c r="O2176" s="146"/>
      <c r="P2176" s="292"/>
      <c r="Q2176" s="202"/>
      <c r="R2176" s="290">
        <f>IF($P$5=1,DataSheet!E2175,"")</f>
        <v>0</v>
      </c>
    </row>
    <row r="2177" spans="2:18">
      <c r="B2177" s="202"/>
      <c r="C2177" s="297"/>
      <c r="D2177" s="292"/>
      <c r="E2177" s="202"/>
      <c r="F2177" s="202"/>
      <c r="G2177" s="202"/>
      <c r="H2177" s="202"/>
      <c r="I2177" s="202"/>
      <c r="J2177" s="202"/>
      <c r="K2177" s="146"/>
      <c r="L2177" s="146"/>
      <c r="M2177" s="146"/>
      <c r="N2177" s="146"/>
      <c r="O2177" s="146"/>
      <c r="P2177" s="292"/>
      <c r="Q2177" s="202"/>
      <c r="R2177" s="290">
        <f>IF($P$5=1,DataSheet!E2176,"")</f>
        <v>0</v>
      </c>
    </row>
    <row r="2178" spans="2:18">
      <c r="B2178" s="202"/>
      <c r="C2178" s="297"/>
      <c r="D2178" s="292"/>
      <c r="E2178" s="202"/>
      <c r="F2178" s="202"/>
      <c r="G2178" s="202"/>
      <c r="H2178" s="202"/>
      <c r="I2178" s="202"/>
      <c r="J2178" s="202"/>
      <c r="K2178" s="146"/>
      <c r="L2178" s="146"/>
      <c r="M2178" s="146"/>
      <c r="N2178" s="146"/>
      <c r="O2178" s="146"/>
      <c r="P2178" s="292"/>
      <c r="Q2178" s="202"/>
      <c r="R2178" s="290">
        <f>IF($P$5=1,DataSheet!E2177,"")</f>
        <v>0</v>
      </c>
    </row>
    <row r="2179" spans="2:18">
      <c r="B2179" s="202"/>
      <c r="C2179" s="297"/>
      <c r="D2179" s="292"/>
      <c r="E2179" s="202"/>
      <c r="F2179" s="202"/>
      <c r="G2179" s="202"/>
      <c r="H2179" s="202"/>
      <c r="I2179" s="202"/>
      <c r="J2179" s="202"/>
      <c r="K2179" s="146"/>
      <c r="L2179" s="146"/>
      <c r="M2179" s="146"/>
      <c r="N2179" s="146"/>
      <c r="O2179" s="146"/>
      <c r="P2179" s="292"/>
      <c r="Q2179" s="202"/>
      <c r="R2179" s="290">
        <f>IF($P$5=1,DataSheet!E2178,"")</f>
        <v>0</v>
      </c>
    </row>
    <row r="2180" spans="2:18">
      <c r="B2180" s="202"/>
      <c r="C2180" s="297"/>
      <c r="D2180" s="292"/>
      <c r="E2180" s="202"/>
      <c r="F2180" s="202"/>
      <c r="G2180" s="202"/>
      <c r="H2180" s="202"/>
      <c r="I2180" s="202"/>
      <c r="J2180" s="202"/>
      <c r="K2180" s="146"/>
      <c r="L2180" s="146"/>
      <c r="M2180" s="146"/>
      <c r="N2180" s="146"/>
      <c r="O2180" s="146"/>
      <c r="P2180" s="292"/>
      <c r="Q2180" s="202"/>
      <c r="R2180" s="290">
        <f>IF($P$5=1,DataSheet!E2179,"")</f>
        <v>0</v>
      </c>
    </row>
    <row r="2181" spans="2:18">
      <c r="B2181" s="202"/>
      <c r="C2181" s="297"/>
      <c r="D2181" s="292"/>
      <c r="E2181" s="202"/>
      <c r="F2181" s="202"/>
      <c r="G2181" s="202"/>
      <c r="H2181" s="202"/>
      <c r="I2181" s="202"/>
      <c r="J2181" s="202"/>
      <c r="K2181" s="146"/>
      <c r="L2181" s="146"/>
      <c r="M2181" s="146"/>
      <c r="N2181" s="146"/>
      <c r="O2181" s="146"/>
      <c r="P2181" s="292"/>
      <c r="Q2181" s="202"/>
      <c r="R2181" s="290">
        <f>IF($P$5=1,DataSheet!E2180,"")</f>
        <v>0</v>
      </c>
    </row>
    <row r="2182" spans="2:18">
      <c r="B2182" s="202"/>
      <c r="C2182" s="297"/>
      <c r="D2182" s="292"/>
      <c r="E2182" s="202"/>
      <c r="F2182" s="202"/>
      <c r="G2182" s="202"/>
      <c r="H2182" s="202"/>
      <c r="I2182" s="202"/>
      <c r="J2182" s="202"/>
      <c r="K2182" s="146"/>
      <c r="L2182" s="146"/>
      <c r="M2182" s="146"/>
      <c r="N2182" s="146"/>
      <c r="O2182" s="146"/>
      <c r="P2182" s="292"/>
      <c r="Q2182" s="202"/>
      <c r="R2182" s="290">
        <f>IF($P$5=1,DataSheet!E2181,"")</f>
        <v>0</v>
      </c>
    </row>
    <row r="2183" spans="2:18">
      <c r="B2183" s="202"/>
      <c r="C2183" s="297"/>
      <c r="D2183" s="292"/>
      <c r="E2183" s="202"/>
      <c r="F2183" s="202"/>
      <c r="G2183" s="202"/>
      <c r="H2183" s="202"/>
      <c r="I2183" s="202"/>
      <c r="J2183" s="202"/>
      <c r="K2183" s="146"/>
      <c r="L2183" s="146"/>
      <c r="M2183" s="146"/>
      <c r="N2183" s="146"/>
      <c r="O2183" s="146"/>
      <c r="P2183" s="292"/>
      <c r="Q2183" s="202"/>
      <c r="R2183" s="290">
        <f>IF($P$5=1,DataSheet!E2182,"")</f>
        <v>0</v>
      </c>
    </row>
    <row r="2184" spans="2:18">
      <c r="B2184" s="202"/>
      <c r="C2184" s="297"/>
      <c r="D2184" s="292"/>
      <c r="E2184" s="202"/>
      <c r="F2184" s="202"/>
      <c r="G2184" s="202"/>
      <c r="H2184" s="202"/>
      <c r="I2184" s="202"/>
      <c r="J2184" s="202"/>
      <c r="K2184" s="146"/>
      <c r="L2184" s="146"/>
      <c r="M2184" s="146"/>
      <c r="N2184" s="146"/>
      <c r="O2184" s="146"/>
      <c r="P2184" s="292"/>
      <c r="Q2184" s="202"/>
      <c r="R2184" s="290">
        <f>IF($P$5=1,DataSheet!E2183,"")</f>
        <v>0</v>
      </c>
    </row>
    <row r="2185" spans="2:18">
      <c r="B2185" s="202"/>
      <c r="C2185" s="297"/>
      <c r="D2185" s="292"/>
      <c r="E2185" s="202"/>
      <c r="F2185" s="202"/>
      <c r="G2185" s="202"/>
      <c r="H2185" s="202"/>
      <c r="I2185" s="202"/>
      <c r="J2185" s="202"/>
      <c r="K2185" s="146"/>
      <c r="L2185" s="146"/>
      <c r="M2185" s="146"/>
      <c r="N2185" s="146"/>
      <c r="O2185" s="146"/>
      <c r="P2185" s="292"/>
      <c r="Q2185" s="202"/>
      <c r="R2185" s="290">
        <f>IF($P$5=1,DataSheet!E2184,"")</f>
        <v>0</v>
      </c>
    </row>
    <row r="2186" spans="2:18">
      <c r="B2186" s="202"/>
      <c r="C2186" s="297"/>
      <c r="D2186" s="292"/>
      <c r="E2186" s="202"/>
      <c r="F2186" s="202"/>
      <c r="G2186" s="202"/>
      <c r="H2186" s="202"/>
      <c r="I2186" s="202"/>
      <c r="J2186" s="202"/>
      <c r="K2186" s="146"/>
      <c r="L2186" s="146"/>
      <c r="M2186" s="146"/>
      <c r="N2186" s="146"/>
      <c r="O2186" s="146"/>
      <c r="P2186" s="292"/>
      <c r="Q2186" s="202"/>
      <c r="R2186" s="290">
        <f>IF($P$5=1,DataSheet!E2185,"")</f>
        <v>0</v>
      </c>
    </row>
    <row r="2187" spans="2:18">
      <c r="B2187" s="202"/>
      <c r="C2187" s="297"/>
      <c r="D2187" s="292"/>
      <c r="E2187" s="202"/>
      <c r="F2187" s="202"/>
      <c r="G2187" s="202"/>
      <c r="H2187" s="202"/>
      <c r="I2187" s="202"/>
      <c r="J2187" s="202"/>
      <c r="K2187" s="146"/>
      <c r="L2187" s="146"/>
      <c r="M2187" s="146"/>
      <c r="N2187" s="146"/>
      <c r="O2187" s="146"/>
      <c r="P2187" s="292"/>
      <c r="Q2187" s="202"/>
      <c r="R2187" s="290">
        <f>IF($P$5=1,DataSheet!E2186,"")</f>
        <v>0</v>
      </c>
    </row>
    <row r="2188" spans="2:18">
      <c r="B2188" s="202"/>
      <c r="C2188" s="297"/>
      <c r="D2188" s="292"/>
      <c r="E2188" s="202"/>
      <c r="F2188" s="202"/>
      <c r="G2188" s="202"/>
      <c r="H2188" s="202"/>
      <c r="I2188" s="202"/>
      <c r="J2188" s="202"/>
      <c r="K2188" s="146"/>
      <c r="L2188" s="146"/>
      <c r="M2188" s="146"/>
      <c r="N2188" s="146"/>
      <c r="O2188" s="146"/>
      <c r="P2188" s="292"/>
      <c r="Q2188" s="202"/>
      <c r="R2188" s="290">
        <f>IF($P$5=1,DataSheet!E2187,"")</f>
        <v>0</v>
      </c>
    </row>
    <row r="2189" spans="2:18">
      <c r="B2189" s="202"/>
      <c r="C2189" s="297"/>
      <c r="D2189" s="292"/>
      <c r="E2189" s="202"/>
      <c r="F2189" s="202"/>
      <c r="G2189" s="202"/>
      <c r="H2189" s="202"/>
      <c r="I2189" s="202"/>
      <c r="J2189" s="202"/>
      <c r="K2189" s="146"/>
      <c r="L2189" s="146"/>
      <c r="M2189" s="146"/>
      <c r="N2189" s="146"/>
      <c r="O2189" s="146"/>
      <c r="P2189" s="292"/>
      <c r="Q2189" s="202"/>
      <c r="R2189" s="290">
        <f>IF($P$5=1,DataSheet!E2188,"")</f>
        <v>0</v>
      </c>
    </row>
    <row r="2190" spans="2:18">
      <c r="B2190" s="202"/>
      <c r="C2190" s="297"/>
      <c r="D2190" s="292"/>
      <c r="E2190" s="202"/>
      <c r="F2190" s="202"/>
      <c r="G2190" s="202"/>
      <c r="H2190" s="202"/>
      <c r="I2190" s="202"/>
      <c r="J2190" s="202"/>
      <c r="K2190" s="146"/>
      <c r="L2190" s="146"/>
      <c r="M2190" s="146"/>
      <c r="N2190" s="146"/>
      <c r="O2190" s="146"/>
      <c r="P2190" s="292"/>
      <c r="Q2190" s="202"/>
      <c r="R2190" s="290">
        <f>IF($P$5=1,DataSheet!E2189,"")</f>
        <v>0</v>
      </c>
    </row>
    <row r="2191" spans="2:18">
      <c r="B2191" s="202"/>
      <c r="C2191" s="297"/>
      <c r="D2191" s="292"/>
      <c r="E2191" s="202"/>
      <c r="F2191" s="202"/>
      <c r="G2191" s="202"/>
      <c r="H2191" s="202"/>
      <c r="I2191" s="202"/>
      <c r="J2191" s="202"/>
      <c r="K2191" s="146"/>
      <c r="L2191" s="146"/>
      <c r="M2191" s="146"/>
      <c r="N2191" s="146"/>
      <c r="O2191" s="146"/>
      <c r="P2191" s="292"/>
      <c r="Q2191" s="202"/>
      <c r="R2191" s="290">
        <f>IF($P$5=1,DataSheet!E2190,"")</f>
        <v>0</v>
      </c>
    </row>
    <row r="2192" spans="2:18">
      <c r="B2192" s="202"/>
      <c r="C2192" s="297"/>
      <c r="D2192" s="292"/>
      <c r="E2192" s="202"/>
      <c r="F2192" s="202"/>
      <c r="G2192" s="202"/>
      <c r="H2192" s="202"/>
      <c r="I2192" s="202"/>
      <c r="J2192" s="202"/>
      <c r="K2192" s="146"/>
      <c r="L2192" s="146"/>
      <c r="M2192" s="146"/>
      <c r="N2192" s="146"/>
      <c r="O2192" s="146"/>
      <c r="P2192" s="292"/>
      <c r="Q2192" s="202"/>
      <c r="R2192" s="290">
        <f>IF($P$5=1,DataSheet!E2191,"")</f>
        <v>0</v>
      </c>
    </row>
    <row r="2193" spans="2:18">
      <c r="B2193" s="202"/>
      <c r="C2193" s="297"/>
      <c r="D2193" s="292"/>
      <c r="E2193" s="202"/>
      <c r="F2193" s="202"/>
      <c r="G2193" s="202"/>
      <c r="H2193" s="202"/>
      <c r="I2193" s="202"/>
      <c r="J2193" s="202"/>
      <c r="K2193" s="146"/>
      <c r="L2193" s="146"/>
      <c r="M2193" s="146"/>
      <c r="N2193" s="146"/>
      <c r="O2193" s="146"/>
      <c r="P2193" s="292"/>
      <c r="Q2193" s="202"/>
      <c r="R2193" s="290">
        <f>IF($P$5=1,DataSheet!E2192,"")</f>
        <v>0</v>
      </c>
    </row>
    <row r="2194" spans="2:18">
      <c r="B2194" s="202"/>
      <c r="C2194" s="297"/>
      <c r="D2194" s="292"/>
      <c r="E2194" s="202"/>
      <c r="F2194" s="202"/>
      <c r="G2194" s="202"/>
      <c r="H2194" s="202"/>
      <c r="I2194" s="202"/>
      <c r="J2194" s="202"/>
      <c r="K2194" s="146"/>
      <c r="L2194" s="146"/>
      <c r="M2194" s="146"/>
      <c r="N2194" s="146"/>
      <c r="O2194" s="146"/>
      <c r="P2194" s="292"/>
      <c r="Q2194" s="202"/>
      <c r="R2194" s="290">
        <f>IF($P$5=1,DataSheet!E2193,"")</f>
        <v>0</v>
      </c>
    </row>
    <row r="2195" spans="2:18">
      <c r="B2195" s="202"/>
      <c r="C2195" s="297"/>
      <c r="D2195" s="292"/>
      <c r="E2195" s="202"/>
      <c r="F2195" s="202"/>
      <c r="G2195" s="202"/>
      <c r="H2195" s="202"/>
      <c r="I2195" s="202"/>
      <c r="J2195" s="202"/>
      <c r="K2195" s="146"/>
      <c r="L2195" s="146"/>
      <c r="M2195" s="146"/>
      <c r="N2195" s="146"/>
      <c r="O2195" s="146"/>
      <c r="P2195" s="292"/>
      <c r="Q2195" s="202"/>
      <c r="R2195" s="290">
        <f>IF($P$5=1,DataSheet!E2194,"")</f>
        <v>0</v>
      </c>
    </row>
    <row r="2196" spans="2:18">
      <c r="B2196" s="202"/>
      <c r="C2196" s="297"/>
      <c r="D2196" s="292"/>
      <c r="E2196" s="202"/>
      <c r="F2196" s="202"/>
      <c r="G2196" s="202"/>
      <c r="H2196" s="202"/>
      <c r="I2196" s="202"/>
      <c r="J2196" s="202"/>
      <c r="K2196" s="146"/>
      <c r="L2196" s="146"/>
      <c r="M2196" s="146"/>
      <c r="N2196" s="146"/>
      <c r="O2196" s="146"/>
      <c r="P2196" s="292"/>
      <c r="Q2196" s="202"/>
      <c r="R2196" s="290">
        <f>IF($P$5=1,DataSheet!E2195,"")</f>
        <v>0</v>
      </c>
    </row>
    <row r="2197" spans="2:18">
      <c r="B2197" s="202"/>
      <c r="C2197" s="297"/>
      <c r="D2197" s="292"/>
      <c r="E2197" s="202"/>
      <c r="F2197" s="202"/>
      <c r="G2197" s="202"/>
      <c r="H2197" s="202"/>
      <c r="I2197" s="202"/>
      <c r="J2197" s="202"/>
      <c r="K2197" s="146"/>
      <c r="L2197" s="146"/>
      <c r="M2197" s="146"/>
      <c r="N2197" s="146"/>
      <c r="O2197" s="146"/>
      <c r="P2197" s="292"/>
      <c r="Q2197" s="202"/>
      <c r="R2197" s="290">
        <f>IF($P$5=1,DataSheet!E2196,"")</f>
        <v>0</v>
      </c>
    </row>
    <row r="2198" spans="2:18">
      <c r="B2198" s="202"/>
      <c r="C2198" s="297"/>
      <c r="D2198" s="292"/>
      <c r="E2198" s="202"/>
      <c r="F2198" s="202"/>
      <c r="G2198" s="202"/>
      <c r="H2198" s="202"/>
      <c r="I2198" s="202"/>
      <c r="J2198" s="202"/>
      <c r="K2198" s="146"/>
      <c r="L2198" s="146"/>
      <c r="M2198" s="146"/>
      <c r="N2198" s="146"/>
      <c r="O2198" s="146"/>
      <c r="P2198" s="292"/>
      <c r="Q2198" s="202"/>
      <c r="R2198" s="290">
        <f>IF($P$5=1,DataSheet!E2197,"")</f>
        <v>0</v>
      </c>
    </row>
    <row r="2199" spans="2:18">
      <c r="B2199" s="202"/>
      <c r="C2199" s="297"/>
      <c r="D2199" s="292"/>
      <c r="E2199" s="202"/>
      <c r="F2199" s="202"/>
      <c r="G2199" s="202"/>
      <c r="H2199" s="202"/>
      <c r="I2199" s="202"/>
      <c r="J2199" s="202"/>
      <c r="K2199" s="146"/>
      <c r="L2199" s="146"/>
      <c r="M2199" s="146"/>
      <c r="N2199" s="146"/>
      <c r="O2199" s="146"/>
      <c r="P2199" s="292"/>
      <c r="Q2199" s="202"/>
      <c r="R2199" s="290">
        <f>IF($P$5=1,DataSheet!E2198,"")</f>
        <v>0</v>
      </c>
    </row>
    <row r="2200" spans="2:18">
      <c r="B2200" s="202"/>
      <c r="C2200" s="297"/>
      <c r="D2200" s="292"/>
      <c r="E2200" s="202"/>
      <c r="F2200" s="202"/>
      <c r="G2200" s="202"/>
      <c r="H2200" s="202"/>
      <c r="I2200" s="202"/>
      <c r="J2200" s="202"/>
      <c r="K2200" s="146"/>
      <c r="L2200" s="146"/>
      <c r="M2200" s="146"/>
      <c r="N2200" s="146"/>
      <c r="O2200" s="146"/>
      <c r="P2200" s="292"/>
      <c r="Q2200" s="202"/>
      <c r="R2200" s="290">
        <f>IF($P$5=1,DataSheet!E2199,"")</f>
        <v>0</v>
      </c>
    </row>
    <row r="2201" spans="2:18">
      <c r="B2201" s="202"/>
      <c r="C2201" s="297"/>
      <c r="D2201" s="292"/>
      <c r="E2201" s="202"/>
      <c r="F2201" s="202"/>
      <c r="G2201" s="202"/>
      <c r="H2201" s="202"/>
      <c r="I2201" s="202"/>
      <c r="J2201" s="202"/>
      <c r="K2201" s="146"/>
      <c r="L2201" s="146"/>
      <c r="M2201" s="146"/>
      <c r="N2201" s="146"/>
      <c r="O2201" s="146"/>
      <c r="P2201" s="292"/>
      <c r="Q2201" s="202"/>
      <c r="R2201" s="290">
        <f>IF($P$5=1,DataSheet!E2200,"")</f>
        <v>0</v>
      </c>
    </row>
    <row r="2202" spans="2:18">
      <c r="B2202" s="202"/>
      <c r="C2202" s="297"/>
      <c r="D2202" s="292"/>
      <c r="E2202" s="202"/>
      <c r="F2202" s="202"/>
      <c r="G2202" s="202"/>
      <c r="H2202" s="202"/>
      <c r="I2202" s="202"/>
      <c r="J2202" s="202"/>
      <c r="K2202" s="146"/>
      <c r="L2202" s="146"/>
      <c r="M2202" s="146"/>
      <c r="N2202" s="146"/>
      <c r="O2202" s="146"/>
      <c r="P2202" s="292"/>
      <c r="Q2202" s="202"/>
      <c r="R2202" s="290">
        <f>IF($P$5=1,DataSheet!E2201,"")</f>
        <v>0</v>
      </c>
    </row>
    <row r="2203" spans="2:18">
      <c r="B2203" s="202"/>
      <c r="C2203" s="297"/>
      <c r="D2203" s="292"/>
      <c r="E2203" s="202"/>
      <c r="F2203" s="202"/>
      <c r="G2203" s="202"/>
      <c r="H2203" s="202"/>
      <c r="I2203" s="202"/>
      <c r="J2203" s="202"/>
      <c r="K2203" s="146"/>
      <c r="L2203" s="146"/>
      <c r="M2203" s="146"/>
      <c r="N2203" s="146"/>
      <c r="O2203" s="146"/>
      <c r="P2203" s="292"/>
      <c r="Q2203" s="202"/>
      <c r="R2203" s="290">
        <f>IF($P$5=1,DataSheet!E2202,"")</f>
        <v>0</v>
      </c>
    </row>
    <row r="2204" spans="2:18">
      <c r="B2204" s="202"/>
      <c r="C2204" s="297"/>
      <c r="D2204" s="292"/>
      <c r="E2204" s="202"/>
      <c r="F2204" s="202"/>
      <c r="G2204" s="202"/>
      <c r="H2204" s="202"/>
      <c r="I2204" s="202"/>
      <c r="J2204" s="202"/>
      <c r="K2204" s="146"/>
      <c r="L2204" s="146"/>
      <c r="M2204" s="146"/>
      <c r="N2204" s="146"/>
      <c r="O2204" s="146"/>
      <c r="P2204" s="292"/>
      <c r="Q2204" s="202"/>
      <c r="R2204" s="290">
        <f>IF($P$5=1,DataSheet!E2203,"")</f>
        <v>0</v>
      </c>
    </row>
    <row r="2205" spans="2:18">
      <c r="B2205" s="202"/>
      <c r="C2205" s="297"/>
      <c r="D2205" s="292"/>
      <c r="E2205" s="202"/>
      <c r="F2205" s="202"/>
      <c r="G2205" s="202"/>
      <c r="H2205" s="202"/>
      <c r="I2205" s="202"/>
      <c r="J2205" s="202"/>
      <c r="K2205" s="146"/>
      <c r="L2205" s="146"/>
      <c r="M2205" s="146"/>
      <c r="N2205" s="146"/>
      <c r="O2205" s="146"/>
      <c r="P2205" s="292"/>
      <c r="Q2205" s="202"/>
      <c r="R2205" s="290">
        <f>IF($P$5=1,DataSheet!E2204,"")</f>
        <v>0</v>
      </c>
    </row>
    <row r="2206" spans="2:18">
      <c r="B2206" s="202"/>
      <c r="C2206" s="297"/>
      <c r="D2206" s="292"/>
      <c r="E2206" s="202"/>
      <c r="F2206" s="202"/>
      <c r="G2206" s="202"/>
      <c r="H2206" s="202"/>
      <c r="I2206" s="202"/>
      <c r="J2206" s="202"/>
      <c r="K2206" s="146"/>
      <c r="L2206" s="146"/>
      <c r="M2206" s="146"/>
      <c r="N2206" s="146"/>
      <c r="O2206" s="146"/>
      <c r="P2206" s="292"/>
      <c r="Q2206" s="202"/>
      <c r="R2206" s="290">
        <f>IF($P$5=1,DataSheet!E2205,"")</f>
        <v>0</v>
      </c>
    </row>
    <row r="2207" spans="2:18">
      <c r="B2207" s="202"/>
      <c r="C2207" s="297"/>
      <c r="D2207" s="292"/>
      <c r="E2207" s="202"/>
      <c r="F2207" s="202"/>
      <c r="G2207" s="202"/>
      <c r="H2207" s="202"/>
      <c r="I2207" s="202"/>
      <c r="J2207" s="202"/>
      <c r="K2207" s="146"/>
      <c r="L2207" s="146"/>
      <c r="M2207" s="146"/>
      <c r="N2207" s="146"/>
      <c r="O2207" s="146"/>
      <c r="P2207" s="292"/>
      <c r="Q2207" s="202"/>
      <c r="R2207" s="290">
        <f>IF($P$5=1,DataSheet!E2206,"")</f>
        <v>0</v>
      </c>
    </row>
    <row r="2208" spans="2:18">
      <c r="B2208" s="202"/>
      <c r="C2208" s="297"/>
      <c r="D2208" s="292"/>
      <c r="E2208" s="202"/>
      <c r="F2208" s="202"/>
      <c r="G2208" s="202"/>
      <c r="H2208" s="202"/>
      <c r="I2208" s="202"/>
      <c r="J2208" s="202"/>
      <c r="K2208" s="146"/>
      <c r="L2208" s="146"/>
      <c r="M2208" s="146"/>
      <c r="N2208" s="146"/>
      <c r="O2208" s="146"/>
      <c r="P2208" s="292"/>
      <c r="Q2208" s="202"/>
      <c r="R2208" s="290">
        <f>IF($P$5=1,DataSheet!E2207,"")</f>
        <v>0</v>
      </c>
    </row>
    <row r="2209" spans="2:18">
      <c r="B2209" s="202"/>
      <c r="C2209" s="297"/>
      <c r="D2209" s="292"/>
      <c r="E2209" s="202"/>
      <c r="F2209" s="202"/>
      <c r="G2209" s="202"/>
      <c r="H2209" s="202"/>
      <c r="I2209" s="202"/>
      <c r="J2209" s="202"/>
      <c r="K2209" s="146"/>
      <c r="L2209" s="146"/>
      <c r="M2209" s="146"/>
      <c r="N2209" s="146"/>
      <c r="O2209" s="146"/>
      <c r="P2209" s="292"/>
      <c r="Q2209" s="202"/>
      <c r="R2209" s="290">
        <f>IF($P$5=1,DataSheet!E2208,"")</f>
        <v>0</v>
      </c>
    </row>
    <row r="2210" spans="2:18">
      <c r="B2210" s="202"/>
      <c r="C2210" s="297"/>
      <c r="D2210" s="292"/>
      <c r="E2210" s="202"/>
      <c r="F2210" s="202"/>
      <c r="G2210" s="202"/>
      <c r="H2210" s="202"/>
      <c r="I2210" s="202"/>
      <c r="J2210" s="202"/>
      <c r="K2210" s="146"/>
      <c r="L2210" s="146"/>
      <c r="M2210" s="146"/>
      <c r="N2210" s="146"/>
      <c r="O2210" s="146"/>
      <c r="P2210" s="292"/>
      <c r="Q2210" s="202"/>
      <c r="R2210" s="290">
        <f>IF($P$5=1,DataSheet!E2209,"")</f>
        <v>0</v>
      </c>
    </row>
    <row r="2211" spans="2:18">
      <c r="B2211" s="202"/>
      <c r="C2211" s="297"/>
      <c r="D2211" s="292"/>
      <c r="E2211" s="202"/>
      <c r="F2211" s="202"/>
      <c r="G2211" s="202"/>
      <c r="H2211" s="202"/>
      <c r="I2211" s="202"/>
      <c r="J2211" s="202"/>
      <c r="K2211" s="146"/>
      <c r="L2211" s="146"/>
      <c r="M2211" s="146"/>
      <c r="N2211" s="146"/>
      <c r="O2211" s="146"/>
      <c r="P2211" s="292"/>
      <c r="Q2211" s="202"/>
      <c r="R2211" s="290">
        <f>IF($P$5=1,DataSheet!E2210,"")</f>
        <v>0</v>
      </c>
    </row>
    <row r="2212" spans="2:18">
      <c r="B2212" s="202"/>
      <c r="C2212" s="297"/>
      <c r="D2212" s="292"/>
      <c r="E2212" s="202"/>
      <c r="F2212" s="202"/>
      <c r="G2212" s="202"/>
      <c r="H2212" s="202"/>
      <c r="I2212" s="202"/>
      <c r="J2212" s="202"/>
      <c r="K2212" s="146"/>
      <c r="L2212" s="146"/>
      <c r="M2212" s="146"/>
      <c r="N2212" s="146"/>
      <c r="O2212" s="146"/>
      <c r="P2212" s="292"/>
      <c r="Q2212" s="202"/>
      <c r="R2212" s="290">
        <f>IF($P$5=1,DataSheet!E2211,"")</f>
        <v>0</v>
      </c>
    </row>
    <row r="2213" spans="2:18">
      <c r="B2213" s="202"/>
      <c r="C2213" s="297"/>
      <c r="D2213" s="292"/>
      <c r="E2213" s="202"/>
      <c r="F2213" s="202"/>
      <c r="G2213" s="202"/>
      <c r="H2213" s="202"/>
      <c r="I2213" s="202"/>
      <c r="J2213" s="202"/>
      <c r="K2213" s="146"/>
      <c r="L2213" s="146"/>
      <c r="M2213" s="146"/>
      <c r="N2213" s="146"/>
      <c r="O2213" s="146"/>
      <c r="P2213" s="292"/>
      <c r="Q2213" s="202"/>
      <c r="R2213" s="290">
        <f>IF($P$5=1,DataSheet!E2212,"")</f>
        <v>0</v>
      </c>
    </row>
    <row r="2214" spans="2:18">
      <c r="B2214" s="202"/>
      <c r="C2214" s="297"/>
      <c r="D2214" s="292"/>
      <c r="E2214" s="202"/>
      <c r="F2214" s="202"/>
      <c r="G2214" s="202"/>
      <c r="H2214" s="202"/>
      <c r="I2214" s="202"/>
      <c r="J2214" s="202"/>
      <c r="K2214" s="146"/>
      <c r="L2214" s="146"/>
      <c r="M2214" s="146"/>
      <c r="N2214" s="146"/>
      <c r="O2214" s="146"/>
      <c r="P2214" s="292"/>
      <c r="Q2214" s="202"/>
      <c r="R2214" s="290">
        <f>IF($P$5=1,DataSheet!E2213,"")</f>
        <v>0</v>
      </c>
    </row>
    <row r="2215" spans="2:18">
      <c r="B2215" s="202"/>
      <c r="C2215" s="297"/>
      <c r="D2215" s="292"/>
      <c r="E2215" s="202"/>
      <c r="F2215" s="202"/>
      <c r="G2215" s="202"/>
      <c r="H2215" s="202"/>
      <c r="I2215" s="202"/>
      <c r="J2215" s="202"/>
      <c r="K2215" s="146"/>
      <c r="L2215" s="146"/>
      <c r="M2215" s="146"/>
      <c r="N2215" s="146"/>
      <c r="O2215" s="146"/>
      <c r="P2215" s="292"/>
      <c r="Q2215" s="202"/>
      <c r="R2215" s="290">
        <f>IF($P$5=1,DataSheet!E2214,"")</f>
        <v>0</v>
      </c>
    </row>
    <row r="2216" spans="2:18">
      <c r="B2216" s="202"/>
      <c r="C2216" s="297"/>
      <c r="D2216" s="292"/>
      <c r="E2216" s="202"/>
      <c r="F2216" s="202"/>
      <c r="G2216" s="202"/>
      <c r="H2216" s="202"/>
      <c r="I2216" s="202"/>
      <c r="J2216" s="202"/>
      <c r="K2216" s="146"/>
      <c r="L2216" s="146"/>
      <c r="M2216" s="146"/>
      <c r="N2216" s="146"/>
      <c r="O2216" s="146"/>
      <c r="P2216" s="292"/>
      <c r="Q2216" s="202"/>
      <c r="R2216" s="290">
        <f>IF($P$5=1,DataSheet!E2215,"")</f>
        <v>0</v>
      </c>
    </row>
    <row r="2217" spans="2:18">
      <c r="B2217" s="202"/>
      <c r="C2217" s="297"/>
      <c r="D2217" s="292"/>
      <c r="E2217" s="202"/>
      <c r="F2217" s="202"/>
      <c r="G2217" s="202"/>
      <c r="H2217" s="202"/>
      <c r="I2217" s="202"/>
      <c r="J2217" s="202"/>
      <c r="K2217" s="146"/>
      <c r="L2217" s="146"/>
      <c r="M2217" s="146"/>
      <c r="N2217" s="146"/>
      <c r="O2217" s="146"/>
      <c r="P2217" s="292"/>
      <c r="Q2217" s="202"/>
      <c r="R2217" s="290">
        <f>IF($P$5=1,DataSheet!E2216,"")</f>
        <v>0</v>
      </c>
    </row>
    <row r="2218" spans="2:18">
      <c r="B2218" s="202"/>
      <c r="C2218" s="297"/>
      <c r="D2218" s="292"/>
      <c r="E2218" s="202"/>
      <c r="F2218" s="202"/>
      <c r="G2218" s="202"/>
      <c r="H2218" s="202"/>
      <c r="I2218" s="202"/>
      <c r="J2218" s="202"/>
      <c r="K2218" s="146"/>
      <c r="L2218" s="146"/>
      <c r="M2218" s="146"/>
      <c r="N2218" s="146"/>
      <c r="O2218" s="146"/>
      <c r="P2218" s="292"/>
      <c r="Q2218" s="202"/>
      <c r="R2218" s="290">
        <f>IF($P$5=1,DataSheet!E2217,"")</f>
        <v>0</v>
      </c>
    </row>
    <row r="2219" spans="2:18">
      <c r="B2219" s="202"/>
      <c r="C2219" s="297"/>
      <c r="D2219" s="292"/>
      <c r="E2219" s="202"/>
      <c r="F2219" s="202"/>
      <c r="G2219" s="202"/>
      <c r="H2219" s="202"/>
      <c r="I2219" s="202"/>
      <c r="J2219" s="202"/>
      <c r="K2219" s="146"/>
      <c r="L2219" s="146"/>
      <c r="M2219" s="146"/>
      <c r="N2219" s="146"/>
      <c r="O2219" s="146"/>
      <c r="P2219" s="292"/>
      <c r="Q2219" s="202"/>
      <c r="R2219" s="290">
        <f>IF($P$5=1,DataSheet!E2218,"")</f>
        <v>0</v>
      </c>
    </row>
    <row r="2220" spans="2:18">
      <c r="B2220" s="202"/>
      <c r="C2220" s="297"/>
      <c r="D2220" s="292"/>
      <c r="E2220" s="202"/>
      <c r="F2220" s="202"/>
      <c r="G2220" s="202"/>
      <c r="H2220" s="202"/>
      <c r="I2220" s="202"/>
      <c r="J2220" s="202"/>
      <c r="K2220" s="146"/>
      <c r="L2220" s="146"/>
      <c r="M2220" s="146"/>
      <c r="N2220" s="146"/>
      <c r="O2220" s="146"/>
      <c r="P2220" s="292"/>
      <c r="Q2220" s="202"/>
      <c r="R2220" s="290">
        <f>IF($P$5=1,DataSheet!E2219,"")</f>
        <v>0</v>
      </c>
    </row>
    <row r="2221" spans="2:18">
      <c r="B2221" s="202"/>
      <c r="C2221" s="297"/>
      <c r="D2221" s="292"/>
      <c r="E2221" s="202"/>
      <c r="F2221" s="202"/>
      <c r="G2221" s="202"/>
      <c r="H2221" s="202"/>
      <c r="I2221" s="202"/>
      <c r="J2221" s="202"/>
      <c r="K2221" s="146"/>
      <c r="L2221" s="146"/>
      <c r="M2221" s="146"/>
      <c r="N2221" s="146"/>
      <c r="O2221" s="146"/>
      <c r="P2221" s="292"/>
      <c r="Q2221" s="202"/>
      <c r="R2221" s="290">
        <f>IF($P$5=1,DataSheet!E2220,"")</f>
        <v>0</v>
      </c>
    </row>
    <row r="2222" spans="2:18">
      <c r="B2222" s="202"/>
      <c r="C2222" s="297"/>
      <c r="D2222" s="292"/>
      <c r="E2222" s="202"/>
      <c r="F2222" s="202"/>
      <c r="G2222" s="202"/>
      <c r="H2222" s="202"/>
      <c r="I2222" s="202"/>
      <c r="J2222" s="202"/>
      <c r="K2222" s="146"/>
      <c r="L2222" s="146"/>
      <c r="M2222" s="146"/>
      <c r="N2222" s="146"/>
      <c r="O2222" s="146"/>
      <c r="P2222" s="292"/>
      <c r="Q2222" s="202"/>
      <c r="R2222" s="290">
        <f>IF($P$5=1,DataSheet!E2221,"")</f>
        <v>0</v>
      </c>
    </row>
    <row r="2223" spans="2:18">
      <c r="B2223" s="202"/>
      <c r="C2223" s="297"/>
      <c r="D2223" s="292"/>
      <c r="E2223" s="202"/>
      <c r="F2223" s="202"/>
      <c r="G2223" s="202"/>
      <c r="H2223" s="202"/>
      <c r="I2223" s="202"/>
      <c r="J2223" s="202"/>
      <c r="K2223" s="146"/>
      <c r="L2223" s="146"/>
      <c r="M2223" s="146"/>
      <c r="N2223" s="146"/>
      <c r="O2223" s="146"/>
      <c r="P2223" s="292"/>
      <c r="Q2223" s="202"/>
      <c r="R2223" s="290">
        <f>IF($P$5=1,DataSheet!E2222,"")</f>
        <v>0</v>
      </c>
    </row>
    <row r="2224" spans="2:18">
      <c r="B2224" s="202"/>
      <c r="C2224" s="297"/>
      <c r="D2224" s="292"/>
      <c r="E2224" s="202"/>
      <c r="F2224" s="202"/>
      <c r="G2224" s="202"/>
      <c r="H2224" s="202"/>
      <c r="I2224" s="202"/>
      <c r="J2224" s="202"/>
      <c r="K2224" s="146"/>
      <c r="L2224" s="146"/>
      <c r="M2224" s="146"/>
      <c r="N2224" s="146"/>
      <c r="O2224" s="146"/>
      <c r="P2224" s="292"/>
      <c r="Q2224" s="202"/>
      <c r="R2224" s="290">
        <f>IF($P$5=1,DataSheet!E2223,"")</f>
        <v>0</v>
      </c>
    </row>
    <row r="2225" spans="2:18">
      <c r="B2225" s="202"/>
      <c r="C2225" s="297"/>
      <c r="D2225" s="292"/>
      <c r="E2225" s="202"/>
      <c r="F2225" s="202"/>
      <c r="G2225" s="202"/>
      <c r="H2225" s="202"/>
      <c r="I2225" s="202"/>
      <c r="J2225" s="202"/>
      <c r="K2225" s="146"/>
      <c r="L2225" s="146"/>
      <c r="M2225" s="146"/>
      <c r="N2225" s="146"/>
      <c r="O2225" s="146"/>
      <c r="P2225" s="292"/>
      <c r="Q2225" s="202"/>
      <c r="R2225" s="290">
        <f>IF($P$5=1,DataSheet!E2224,"")</f>
        <v>0</v>
      </c>
    </row>
    <row r="2226" spans="2:18">
      <c r="B2226" s="202"/>
      <c r="C2226" s="297"/>
      <c r="D2226" s="292"/>
      <c r="E2226" s="202"/>
      <c r="F2226" s="202"/>
      <c r="G2226" s="202"/>
      <c r="H2226" s="202"/>
      <c r="I2226" s="202"/>
      <c r="J2226" s="202"/>
      <c r="K2226" s="146"/>
      <c r="L2226" s="146"/>
      <c r="M2226" s="146"/>
      <c r="N2226" s="146"/>
      <c r="O2226" s="146"/>
      <c r="P2226" s="292"/>
      <c r="Q2226" s="202"/>
      <c r="R2226" s="290">
        <f>IF($P$5=1,DataSheet!E2225,"")</f>
        <v>0</v>
      </c>
    </row>
    <row r="2227" spans="2:18">
      <c r="B2227" s="202"/>
      <c r="C2227" s="297"/>
      <c r="D2227" s="292"/>
      <c r="E2227" s="202"/>
      <c r="F2227" s="202"/>
      <c r="G2227" s="202"/>
      <c r="H2227" s="202"/>
      <c r="I2227" s="202"/>
      <c r="J2227" s="202"/>
      <c r="K2227" s="146"/>
      <c r="L2227" s="146"/>
      <c r="M2227" s="146"/>
      <c r="N2227" s="146"/>
      <c r="O2227" s="146"/>
      <c r="P2227" s="292"/>
      <c r="Q2227" s="202"/>
      <c r="R2227" s="290">
        <f>IF($P$5=1,DataSheet!E2226,"")</f>
        <v>0</v>
      </c>
    </row>
    <row r="2228" spans="2:18">
      <c r="B2228" s="202"/>
      <c r="C2228" s="297"/>
      <c r="D2228" s="292"/>
      <c r="E2228" s="202"/>
      <c r="F2228" s="202"/>
      <c r="G2228" s="202"/>
      <c r="H2228" s="202"/>
      <c r="I2228" s="202"/>
      <c r="J2228" s="202"/>
      <c r="K2228" s="146"/>
      <c r="L2228" s="146"/>
      <c r="M2228" s="146"/>
      <c r="N2228" s="146"/>
      <c r="O2228" s="146"/>
      <c r="P2228" s="292"/>
      <c r="Q2228" s="202"/>
      <c r="R2228" s="290">
        <f>IF($P$5=1,DataSheet!E2227,"")</f>
        <v>0</v>
      </c>
    </row>
    <row r="2229" spans="2:18">
      <c r="B2229" s="202"/>
      <c r="C2229" s="297"/>
      <c r="D2229" s="292"/>
      <c r="E2229" s="202"/>
      <c r="F2229" s="202"/>
      <c r="G2229" s="202"/>
      <c r="H2229" s="202"/>
      <c r="I2229" s="202"/>
      <c r="J2229" s="202"/>
      <c r="K2229" s="146"/>
      <c r="L2229" s="146"/>
      <c r="M2229" s="146"/>
      <c r="N2229" s="146"/>
      <c r="O2229" s="146"/>
      <c r="P2229" s="292"/>
      <c r="Q2229" s="202"/>
      <c r="R2229" s="290">
        <f>IF($P$5=1,DataSheet!E2228,"")</f>
        <v>0</v>
      </c>
    </row>
    <row r="2230" spans="2:18">
      <c r="B2230" s="202"/>
      <c r="C2230" s="297"/>
      <c r="D2230" s="292"/>
      <c r="E2230" s="202"/>
      <c r="F2230" s="202"/>
      <c r="G2230" s="202"/>
      <c r="H2230" s="202"/>
      <c r="I2230" s="202"/>
      <c r="J2230" s="202"/>
      <c r="K2230" s="146"/>
      <c r="L2230" s="146"/>
      <c r="M2230" s="146"/>
      <c r="N2230" s="146"/>
      <c r="O2230" s="146"/>
      <c r="P2230" s="292"/>
      <c r="Q2230" s="202"/>
      <c r="R2230" s="290">
        <f>IF($P$5=1,DataSheet!E2229,"")</f>
        <v>0</v>
      </c>
    </row>
    <row r="2231" spans="2:18">
      <c r="B2231" s="202"/>
      <c r="C2231" s="297"/>
      <c r="D2231" s="292"/>
      <c r="E2231" s="202"/>
      <c r="F2231" s="202"/>
      <c r="G2231" s="202"/>
      <c r="H2231" s="202"/>
      <c r="I2231" s="202"/>
      <c r="J2231" s="202"/>
      <c r="K2231" s="146"/>
      <c r="L2231" s="146"/>
      <c r="M2231" s="146"/>
      <c r="N2231" s="146"/>
      <c r="O2231" s="146"/>
      <c r="P2231" s="292"/>
      <c r="Q2231" s="202"/>
      <c r="R2231" s="290">
        <f>IF($P$5=1,DataSheet!E2230,"")</f>
        <v>0</v>
      </c>
    </row>
    <row r="2232" spans="2:18">
      <c r="B2232" s="202"/>
      <c r="C2232" s="297"/>
      <c r="D2232" s="292"/>
      <c r="E2232" s="202"/>
      <c r="F2232" s="202"/>
      <c r="G2232" s="202"/>
      <c r="H2232" s="202"/>
      <c r="I2232" s="202"/>
      <c r="J2232" s="202"/>
      <c r="K2232" s="146"/>
      <c r="L2232" s="146"/>
      <c r="M2232" s="146"/>
      <c r="N2232" s="146"/>
      <c r="O2232" s="146"/>
      <c r="P2232" s="292"/>
      <c r="Q2232" s="202"/>
      <c r="R2232" s="290">
        <f>IF($P$5=1,DataSheet!E2231,"")</f>
        <v>0</v>
      </c>
    </row>
    <row r="2233" spans="2:18">
      <c r="B2233" s="202"/>
      <c r="C2233" s="297"/>
      <c r="D2233" s="292"/>
      <c r="E2233" s="202"/>
      <c r="F2233" s="202"/>
      <c r="G2233" s="202"/>
      <c r="H2233" s="202"/>
      <c r="I2233" s="202"/>
      <c r="J2233" s="202"/>
      <c r="K2233" s="146"/>
      <c r="L2233" s="146"/>
      <c r="M2233" s="146"/>
      <c r="N2233" s="146"/>
      <c r="O2233" s="146"/>
      <c r="P2233" s="292"/>
      <c r="Q2233" s="202"/>
      <c r="R2233" s="290">
        <f>IF($P$5=1,DataSheet!E2232,"")</f>
        <v>0</v>
      </c>
    </row>
    <row r="2234" spans="2:18">
      <c r="B2234" s="202"/>
      <c r="C2234" s="297"/>
      <c r="D2234" s="292"/>
      <c r="E2234" s="202"/>
      <c r="F2234" s="202"/>
      <c r="G2234" s="202"/>
      <c r="H2234" s="202"/>
      <c r="I2234" s="202"/>
      <c r="J2234" s="202"/>
      <c r="K2234" s="146"/>
      <c r="L2234" s="146"/>
      <c r="M2234" s="146"/>
      <c r="N2234" s="146"/>
      <c r="O2234" s="146"/>
      <c r="P2234" s="292"/>
      <c r="Q2234" s="202"/>
      <c r="R2234" s="290">
        <f>IF($P$5=1,DataSheet!E2233,"")</f>
        <v>0</v>
      </c>
    </row>
    <row r="2235" spans="2:18">
      <c r="B2235" s="202"/>
      <c r="C2235" s="297"/>
      <c r="D2235" s="292"/>
      <c r="E2235" s="202"/>
      <c r="F2235" s="202"/>
      <c r="G2235" s="202"/>
      <c r="H2235" s="202"/>
      <c r="I2235" s="202"/>
      <c r="J2235" s="202"/>
      <c r="K2235" s="146"/>
      <c r="L2235" s="146"/>
      <c r="M2235" s="146"/>
      <c r="N2235" s="146"/>
      <c r="O2235" s="146"/>
      <c r="P2235" s="292"/>
      <c r="Q2235" s="202"/>
      <c r="R2235" s="290">
        <f>IF($P$5=1,DataSheet!E2234,"")</f>
        <v>0</v>
      </c>
    </row>
    <row r="2236" spans="2:18">
      <c r="B2236" s="202"/>
      <c r="C2236" s="297"/>
      <c r="D2236" s="292"/>
      <c r="E2236" s="202"/>
      <c r="F2236" s="202"/>
      <c r="G2236" s="202"/>
      <c r="H2236" s="202"/>
      <c r="I2236" s="202"/>
      <c r="J2236" s="202"/>
      <c r="K2236" s="146"/>
      <c r="L2236" s="146"/>
      <c r="M2236" s="146"/>
      <c r="N2236" s="146"/>
      <c r="O2236" s="146"/>
      <c r="P2236" s="292"/>
      <c r="Q2236" s="202"/>
      <c r="R2236" s="290">
        <f>IF($P$5=1,DataSheet!E2235,"")</f>
        <v>0</v>
      </c>
    </row>
    <row r="2237" spans="2:18">
      <c r="B2237" s="202"/>
      <c r="C2237" s="297"/>
      <c r="D2237" s="292"/>
      <c r="E2237" s="202"/>
      <c r="F2237" s="202"/>
      <c r="G2237" s="202"/>
      <c r="H2237" s="202"/>
      <c r="I2237" s="202"/>
      <c r="J2237" s="202"/>
      <c r="K2237" s="146"/>
      <c r="L2237" s="146"/>
      <c r="M2237" s="146"/>
      <c r="N2237" s="146"/>
      <c r="O2237" s="146"/>
      <c r="P2237" s="292"/>
      <c r="Q2237" s="202"/>
      <c r="R2237" s="290">
        <f>IF($P$5=1,DataSheet!E2236,"")</f>
        <v>0</v>
      </c>
    </row>
    <row r="2238" spans="2:18">
      <c r="B2238" s="202"/>
      <c r="C2238" s="297"/>
      <c r="D2238" s="292"/>
      <c r="E2238" s="202"/>
      <c r="F2238" s="202"/>
      <c r="G2238" s="202"/>
      <c r="H2238" s="202"/>
      <c r="I2238" s="202"/>
      <c r="J2238" s="202"/>
      <c r="K2238" s="146"/>
      <c r="L2238" s="146"/>
      <c r="M2238" s="146"/>
      <c r="N2238" s="146"/>
      <c r="O2238" s="146"/>
      <c r="P2238" s="292"/>
      <c r="Q2238" s="202"/>
      <c r="R2238" s="290">
        <f>IF($P$5=1,DataSheet!E2237,"")</f>
        <v>0</v>
      </c>
    </row>
    <row r="2239" spans="2:18">
      <c r="B2239" s="202"/>
      <c r="C2239" s="297"/>
      <c r="D2239" s="292"/>
      <c r="E2239" s="202"/>
      <c r="F2239" s="202"/>
      <c r="G2239" s="202"/>
      <c r="H2239" s="202"/>
      <c r="I2239" s="202"/>
      <c r="J2239" s="202"/>
      <c r="K2239" s="146"/>
      <c r="L2239" s="146"/>
      <c r="M2239" s="146"/>
      <c r="N2239" s="146"/>
      <c r="O2239" s="146"/>
      <c r="P2239" s="292"/>
      <c r="Q2239" s="202"/>
      <c r="R2239" s="290">
        <f>IF($P$5=1,DataSheet!E2238,"")</f>
        <v>0</v>
      </c>
    </row>
    <row r="2240" spans="2:18">
      <c r="B2240" s="202"/>
      <c r="C2240" s="297"/>
      <c r="D2240" s="292"/>
      <c r="E2240" s="202"/>
      <c r="F2240" s="202"/>
      <c r="G2240" s="202"/>
      <c r="H2240" s="202"/>
      <c r="I2240" s="202"/>
      <c r="J2240" s="202"/>
      <c r="K2240" s="146"/>
      <c r="L2240" s="146"/>
      <c r="M2240" s="146"/>
      <c r="N2240" s="146"/>
      <c r="O2240" s="146"/>
      <c r="P2240" s="292"/>
      <c r="Q2240" s="202"/>
      <c r="R2240" s="290">
        <f>IF($P$5=1,DataSheet!E2239,"")</f>
        <v>0</v>
      </c>
    </row>
    <row r="2241" spans="2:18">
      <c r="B2241" s="202"/>
      <c r="C2241" s="297"/>
      <c r="D2241" s="292"/>
      <c r="E2241" s="202"/>
      <c r="F2241" s="202"/>
      <c r="G2241" s="202"/>
      <c r="H2241" s="202"/>
      <c r="I2241" s="202"/>
      <c r="J2241" s="202"/>
      <c r="K2241" s="146"/>
      <c r="L2241" s="146"/>
      <c r="M2241" s="146"/>
      <c r="N2241" s="146"/>
      <c r="O2241" s="146"/>
      <c r="P2241" s="292"/>
      <c r="Q2241" s="202"/>
      <c r="R2241" s="290">
        <f>IF($P$5=1,DataSheet!E2240,"")</f>
        <v>0</v>
      </c>
    </row>
    <row r="2242" spans="2:18">
      <c r="B2242" s="202"/>
      <c r="C2242" s="297"/>
      <c r="D2242" s="292"/>
      <c r="E2242" s="202"/>
      <c r="F2242" s="202"/>
      <c r="G2242" s="202"/>
      <c r="H2242" s="202"/>
      <c r="I2242" s="202"/>
      <c r="J2242" s="202"/>
      <c r="K2242" s="146"/>
      <c r="L2242" s="146"/>
      <c r="M2242" s="146"/>
      <c r="N2242" s="146"/>
      <c r="O2242" s="146"/>
      <c r="P2242" s="292"/>
      <c r="Q2242" s="202"/>
      <c r="R2242" s="290">
        <f>IF($P$5=1,DataSheet!E2241,"")</f>
        <v>0</v>
      </c>
    </row>
    <row r="2243" spans="2:18">
      <c r="B2243" s="202"/>
      <c r="C2243" s="297"/>
      <c r="D2243" s="292"/>
      <c r="E2243" s="202"/>
      <c r="F2243" s="202"/>
      <c r="G2243" s="202"/>
      <c r="H2243" s="202"/>
      <c r="I2243" s="202"/>
      <c r="J2243" s="202"/>
      <c r="K2243" s="146"/>
      <c r="L2243" s="146"/>
      <c r="M2243" s="146"/>
      <c r="N2243" s="146"/>
      <c r="O2243" s="146"/>
      <c r="P2243" s="292"/>
      <c r="Q2243" s="202"/>
      <c r="R2243" s="290">
        <f>IF($P$5=1,DataSheet!E2242,"")</f>
        <v>0</v>
      </c>
    </row>
    <row r="2244" spans="2:18">
      <c r="B2244" s="202"/>
      <c r="C2244" s="297"/>
      <c r="D2244" s="292"/>
      <c r="E2244" s="202"/>
      <c r="F2244" s="202"/>
      <c r="G2244" s="202"/>
      <c r="H2244" s="202"/>
      <c r="I2244" s="202"/>
      <c r="J2244" s="202"/>
      <c r="K2244" s="146"/>
      <c r="L2244" s="146"/>
      <c r="M2244" s="146"/>
      <c r="N2244" s="146"/>
      <c r="O2244" s="146"/>
      <c r="P2244" s="292"/>
      <c r="Q2244" s="202"/>
      <c r="R2244" s="290">
        <f>IF($P$5=1,DataSheet!E2243,"")</f>
        <v>0</v>
      </c>
    </row>
    <row r="2245" spans="2:18">
      <c r="B2245" s="202"/>
      <c r="C2245" s="297"/>
      <c r="D2245" s="292"/>
      <c r="E2245" s="202"/>
      <c r="F2245" s="202"/>
      <c r="G2245" s="202"/>
      <c r="H2245" s="202"/>
      <c r="I2245" s="202"/>
      <c r="J2245" s="202"/>
      <c r="K2245" s="146"/>
      <c r="L2245" s="146"/>
      <c r="M2245" s="146"/>
      <c r="N2245" s="146"/>
      <c r="O2245" s="146"/>
      <c r="P2245" s="292"/>
      <c r="Q2245" s="202"/>
      <c r="R2245" s="290">
        <f>IF($P$5=1,DataSheet!E2244,"")</f>
        <v>0</v>
      </c>
    </row>
    <row r="2246" spans="2:18">
      <c r="B2246" s="202"/>
      <c r="C2246" s="297"/>
      <c r="D2246" s="292"/>
      <c r="E2246" s="202"/>
      <c r="F2246" s="202"/>
      <c r="G2246" s="202"/>
      <c r="H2246" s="202"/>
      <c r="I2246" s="202"/>
      <c r="J2246" s="202"/>
      <c r="K2246" s="146"/>
      <c r="L2246" s="146"/>
      <c r="M2246" s="146"/>
      <c r="N2246" s="146"/>
      <c r="O2246" s="146"/>
      <c r="P2246" s="292"/>
      <c r="Q2246" s="202"/>
      <c r="R2246" s="290">
        <f>IF($P$5=1,DataSheet!E2245,"")</f>
        <v>0</v>
      </c>
    </row>
    <row r="2247" spans="2:18">
      <c r="B2247" s="202"/>
      <c r="C2247" s="297"/>
      <c r="D2247" s="292"/>
      <c r="E2247" s="202"/>
      <c r="F2247" s="202"/>
      <c r="G2247" s="202"/>
      <c r="H2247" s="202"/>
      <c r="I2247" s="202"/>
      <c r="J2247" s="202"/>
      <c r="K2247" s="146"/>
      <c r="L2247" s="146"/>
      <c r="M2247" s="146"/>
      <c r="N2247" s="146"/>
      <c r="O2247" s="146"/>
      <c r="P2247" s="292"/>
      <c r="Q2247" s="202"/>
      <c r="R2247" s="290">
        <f>IF($P$5=1,DataSheet!E2246,"")</f>
        <v>0</v>
      </c>
    </row>
    <row r="2248" spans="2:18">
      <c r="B2248" s="202"/>
      <c r="C2248" s="297"/>
      <c r="D2248" s="292"/>
      <c r="E2248" s="202"/>
      <c r="F2248" s="202"/>
      <c r="G2248" s="202"/>
      <c r="H2248" s="202"/>
      <c r="I2248" s="202"/>
      <c r="J2248" s="202"/>
      <c r="K2248" s="146"/>
      <c r="L2248" s="146"/>
      <c r="M2248" s="146"/>
      <c r="N2248" s="146"/>
      <c r="O2248" s="146"/>
      <c r="P2248" s="292"/>
      <c r="Q2248" s="202"/>
      <c r="R2248" s="290">
        <f>IF($P$5=1,DataSheet!E2247,"")</f>
        <v>0</v>
      </c>
    </row>
    <row r="2249" spans="2:18">
      <c r="B2249" s="202"/>
      <c r="C2249" s="297"/>
      <c r="D2249" s="292"/>
      <c r="E2249" s="202"/>
      <c r="F2249" s="202"/>
      <c r="G2249" s="202"/>
      <c r="H2249" s="202"/>
      <c r="I2249" s="202"/>
      <c r="J2249" s="202"/>
      <c r="K2249" s="146"/>
      <c r="L2249" s="146"/>
      <c r="M2249" s="146"/>
      <c r="N2249" s="146"/>
      <c r="O2249" s="146"/>
      <c r="P2249" s="292"/>
      <c r="Q2249" s="202"/>
      <c r="R2249" s="290">
        <f>IF($P$5=1,DataSheet!E2248,"")</f>
        <v>0</v>
      </c>
    </row>
    <row r="2250" spans="2:18">
      <c r="B2250" s="202"/>
      <c r="C2250" s="297"/>
      <c r="D2250" s="292"/>
      <c r="E2250" s="202"/>
      <c r="F2250" s="202"/>
      <c r="G2250" s="202"/>
      <c r="H2250" s="202"/>
      <c r="I2250" s="202"/>
      <c r="J2250" s="202"/>
      <c r="K2250" s="146"/>
      <c r="L2250" s="146"/>
      <c r="M2250" s="146"/>
      <c r="N2250" s="146"/>
      <c r="O2250" s="146"/>
      <c r="P2250" s="292"/>
      <c r="Q2250" s="202"/>
      <c r="R2250" s="290">
        <f>IF($P$5=1,DataSheet!E2249,"")</f>
        <v>0</v>
      </c>
    </row>
    <row r="2251" spans="2:18">
      <c r="B2251" s="202"/>
      <c r="C2251" s="297"/>
      <c r="D2251" s="292"/>
      <c r="E2251" s="202"/>
      <c r="F2251" s="202"/>
      <c r="G2251" s="202"/>
      <c r="H2251" s="202"/>
      <c r="I2251" s="202"/>
      <c r="J2251" s="202"/>
      <c r="K2251" s="146"/>
      <c r="L2251" s="146"/>
      <c r="M2251" s="146"/>
      <c r="N2251" s="146"/>
      <c r="O2251" s="146"/>
      <c r="P2251" s="292"/>
      <c r="Q2251" s="202"/>
      <c r="R2251" s="290">
        <f>IF($P$5=1,DataSheet!E2250,"")</f>
        <v>0</v>
      </c>
    </row>
    <row r="2252" spans="2:18">
      <c r="B2252" s="202"/>
      <c r="C2252" s="297"/>
      <c r="D2252" s="292"/>
      <c r="E2252" s="202"/>
      <c r="F2252" s="202"/>
      <c r="G2252" s="202"/>
      <c r="H2252" s="202"/>
      <c r="I2252" s="202"/>
      <c r="J2252" s="202"/>
      <c r="K2252" s="146"/>
      <c r="L2252" s="146"/>
      <c r="M2252" s="146"/>
      <c r="N2252" s="146"/>
      <c r="O2252" s="146"/>
      <c r="P2252" s="292"/>
      <c r="Q2252" s="202"/>
      <c r="R2252" s="290">
        <f>IF($P$5=1,DataSheet!E2251,"")</f>
        <v>0</v>
      </c>
    </row>
    <row r="2253" spans="2:18">
      <c r="B2253" s="202"/>
      <c r="C2253" s="297"/>
      <c r="D2253" s="292"/>
      <c r="E2253" s="202"/>
      <c r="F2253" s="202"/>
      <c r="G2253" s="202"/>
      <c r="H2253" s="202"/>
      <c r="I2253" s="202"/>
      <c r="J2253" s="202"/>
      <c r="K2253" s="146"/>
      <c r="L2253" s="146"/>
      <c r="M2253" s="146"/>
      <c r="N2253" s="146"/>
      <c r="O2253" s="146"/>
      <c r="P2253" s="292"/>
      <c r="Q2253" s="202"/>
      <c r="R2253" s="290">
        <f>IF($P$5=1,DataSheet!E2252,"")</f>
        <v>0</v>
      </c>
    </row>
    <row r="2254" spans="2:18">
      <c r="B2254" s="202"/>
      <c r="C2254" s="297"/>
      <c r="D2254" s="292"/>
      <c r="E2254" s="202"/>
      <c r="F2254" s="202"/>
      <c r="G2254" s="202"/>
      <c r="H2254" s="202"/>
      <c r="I2254" s="202"/>
      <c r="J2254" s="202"/>
      <c r="K2254" s="146"/>
      <c r="L2254" s="146"/>
      <c r="M2254" s="146"/>
      <c r="N2254" s="146"/>
      <c r="O2254" s="146"/>
      <c r="P2254" s="292"/>
      <c r="Q2254" s="202"/>
      <c r="R2254" s="290">
        <f>IF($P$5=1,DataSheet!E2253,"")</f>
        <v>0</v>
      </c>
    </row>
    <row r="2255" spans="2:18">
      <c r="B2255" s="202"/>
      <c r="C2255" s="297"/>
      <c r="D2255" s="292"/>
      <c r="E2255" s="202"/>
      <c r="F2255" s="202"/>
      <c r="G2255" s="202"/>
      <c r="H2255" s="202"/>
      <c r="I2255" s="202"/>
      <c r="J2255" s="202"/>
      <c r="K2255" s="146"/>
      <c r="L2255" s="146"/>
      <c r="M2255" s="146"/>
      <c r="N2255" s="146"/>
      <c r="O2255" s="146"/>
      <c r="P2255" s="292"/>
      <c r="Q2255" s="202"/>
      <c r="R2255" s="290">
        <f>IF($P$5=1,DataSheet!E2254,"")</f>
        <v>0</v>
      </c>
    </row>
    <row r="2256" spans="2:18">
      <c r="B2256" s="202"/>
      <c r="C2256" s="297"/>
      <c r="D2256" s="292"/>
      <c r="E2256" s="202"/>
      <c r="F2256" s="202"/>
      <c r="G2256" s="202"/>
      <c r="H2256" s="202"/>
      <c r="I2256" s="202"/>
      <c r="J2256" s="202"/>
      <c r="K2256" s="146"/>
      <c r="L2256" s="146"/>
      <c r="M2256" s="146"/>
      <c r="N2256" s="146"/>
      <c r="O2256" s="146"/>
      <c r="P2256" s="292"/>
      <c r="Q2256" s="202"/>
      <c r="R2256" s="290">
        <f>IF($P$5=1,DataSheet!E2255,"")</f>
        <v>0</v>
      </c>
    </row>
    <row r="2257" spans="2:18">
      <c r="B2257" s="202"/>
      <c r="C2257" s="297"/>
      <c r="D2257" s="292"/>
      <c r="E2257" s="202"/>
      <c r="F2257" s="202"/>
      <c r="G2257" s="202"/>
      <c r="H2257" s="202"/>
      <c r="I2257" s="202"/>
      <c r="J2257" s="202"/>
      <c r="K2257" s="146"/>
      <c r="L2257" s="146"/>
      <c r="M2257" s="146"/>
      <c r="N2257" s="146"/>
      <c r="O2257" s="146"/>
      <c r="P2257" s="292"/>
      <c r="Q2257" s="202"/>
      <c r="R2257" s="290">
        <f>IF($P$5=1,DataSheet!E2256,"")</f>
        <v>0</v>
      </c>
    </row>
    <row r="2258" spans="2:18">
      <c r="B2258" s="202"/>
      <c r="C2258" s="297"/>
      <c r="D2258" s="292"/>
      <c r="E2258" s="202"/>
      <c r="F2258" s="202"/>
      <c r="G2258" s="202"/>
      <c r="H2258" s="202"/>
      <c r="I2258" s="202"/>
      <c r="J2258" s="202"/>
      <c r="K2258" s="146"/>
      <c r="L2258" s="146"/>
      <c r="M2258" s="146"/>
      <c r="N2258" s="146"/>
      <c r="O2258" s="146"/>
      <c r="P2258" s="292"/>
      <c r="Q2258" s="202"/>
      <c r="R2258" s="290">
        <f>IF($P$5=1,DataSheet!E2257,"")</f>
        <v>0</v>
      </c>
    </row>
    <row r="2259" spans="2:18">
      <c r="B2259" s="202"/>
      <c r="C2259" s="297"/>
      <c r="D2259" s="292"/>
      <c r="E2259" s="202"/>
      <c r="F2259" s="202"/>
      <c r="G2259" s="202"/>
      <c r="H2259" s="202"/>
      <c r="I2259" s="202"/>
      <c r="J2259" s="202"/>
      <c r="K2259" s="146"/>
      <c r="L2259" s="146"/>
      <c r="M2259" s="146"/>
      <c r="N2259" s="146"/>
      <c r="O2259" s="146"/>
      <c r="P2259" s="292"/>
      <c r="Q2259" s="202"/>
      <c r="R2259" s="290">
        <f>IF($P$5=1,DataSheet!E2258,"")</f>
        <v>0</v>
      </c>
    </row>
    <row r="2260" spans="2:18">
      <c r="B2260" s="202"/>
      <c r="C2260" s="297"/>
      <c r="D2260" s="292"/>
      <c r="E2260" s="202"/>
      <c r="F2260" s="202"/>
      <c r="G2260" s="202"/>
      <c r="H2260" s="202"/>
      <c r="I2260" s="202"/>
      <c r="J2260" s="202"/>
      <c r="K2260" s="146"/>
      <c r="L2260" s="146"/>
      <c r="M2260" s="146"/>
      <c r="N2260" s="146"/>
      <c r="O2260" s="146"/>
      <c r="P2260" s="292"/>
      <c r="Q2260" s="202"/>
      <c r="R2260" s="290">
        <f>IF($P$5=1,DataSheet!E2259,"")</f>
        <v>0</v>
      </c>
    </row>
    <row r="2261" spans="2:18">
      <c r="B2261" s="202"/>
      <c r="C2261" s="297"/>
      <c r="D2261" s="292"/>
      <c r="E2261" s="202"/>
      <c r="F2261" s="202"/>
      <c r="G2261" s="202"/>
      <c r="H2261" s="202"/>
      <c r="I2261" s="202"/>
      <c r="J2261" s="202"/>
      <c r="K2261" s="146"/>
      <c r="L2261" s="146"/>
      <c r="M2261" s="146"/>
      <c r="N2261" s="146"/>
      <c r="O2261" s="146"/>
      <c r="P2261" s="292"/>
      <c r="Q2261" s="202"/>
      <c r="R2261" s="290">
        <f>IF($P$5=1,DataSheet!E2260,"")</f>
        <v>0</v>
      </c>
    </row>
    <row r="2262" spans="2:18">
      <c r="B2262" s="202"/>
      <c r="C2262" s="297"/>
      <c r="D2262" s="292"/>
      <c r="E2262" s="202"/>
      <c r="F2262" s="202"/>
      <c r="G2262" s="202"/>
      <c r="H2262" s="202"/>
      <c r="I2262" s="202"/>
      <c r="J2262" s="202"/>
      <c r="K2262" s="146"/>
      <c r="L2262" s="146"/>
      <c r="M2262" s="146"/>
      <c r="N2262" s="146"/>
      <c r="O2262" s="146"/>
      <c r="P2262" s="292"/>
      <c r="Q2262" s="202"/>
      <c r="R2262" s="290">
        <f>IF($P$5=1,DataSheet!E2261,"")</f>
        <v>0</v>
      </c>
    </row>
    <row r="2263" spans="2:18">
      <c r="B2263" s="202"/>
      <c r="C2263" s="297"/>
      <c r="D2263" s="292"/>
      <c r="E2263" s="202"/>
      <c r="F2263" s="202"/>
      <c r="G2263" s="202"/>
      <c r="H2263" s="202"/>
      <c r="I2263" s="202"/>
      <c r="J2263" s="202"/>
      <c r="K2263" s="146"/>
      <c r="L2263" s="146"/>
      <c r="M2263" s="146"/>
      <c r="N2263" s="146"/>
      <c r="O2263" s="146"/>
      <c r="P2263" s="292"/>
      <c r="Q2263" s="202"/>
      <c r="R2263" s="290">
        <f>IF($P$5=1,DataSheet!E2262,"")</f>
        <v>0</v>
      </c>
    </row>
    <row r="2264" spans="2:18">
      <c r="B2264" s="202"/>
      <c r="C2264" s="297"/>
      <c r="D2264" s="292"/>
      <c r="E2264" s="202"/>
      <c r="F2264" s="202"/>
      <c r="G2264" s="202"/>
      <c r="H2264" s="202"/>
      <c r="I2264" s="202"/>
      <c r="J2264" s="202"/>
      <c r="K2264" s="146"/>
      <c r="L2264" s="146"/>
      <c r="M2264" s="146"/>
      <c r="N2264" s="146"/>
      <c r="O2264" s="146"/>
      <c r="P2264" s="292"/>
      <c r="Q2264" s="202"/>
      <c r="R2264" s="290">
        <f>IF($P$5=1,DataSheet!E2263,"")</f>
        <v>0</v>
      </c>
    </row>
    <row r="2265" spans="2:18">
      <c r="B2265" s="202"/>
      <c r="C2265" s="297"/>
      <c r="D2265" s="292"/>
      <c r="E2265" s="202"/>
      <c r="F2265" s="202"/>
      <c r="G2265" s="202"/>
      <c r="H2265" s="202"/>
      <c r="I2265" s="202"/>
      <c r="J2265" s="202"/>
      <c r="K2265" s="146"/>
      <c r="L2265" s="146"/>
      <c r="M2265" s="146"/>
      <c r="N2265" s="146"/>
      <c r="O2265" s="146"/>
      <c r="P2265" s="292"/>
      <c r="Q2265" s="202"/>
      <c r="R2265" s="290">
        <f>IF($P$5=1,DataSheet!E2264,"")</f>
        <v>0</v>
      </c>
    </row>
    <row r="2266" spans="2:18">
      <c r="B2266" s="202"/>
      <c r="C2266" s="297"/>
      <c r="D2266" s="292"/>
      <c r="E2266" s="202"/>
      <c r="F2266" s="202"/>
      <c r="G2266" s="202"/>
      <c r="H2266" s="202"/>
      <c r="I2266" s="202"/>
      <c r="J2266" s="202"/>
      <c r="K2266" s="146"/>
      <c r="L2266" s="146"/>
      <c r="M2266" s="146"/>
      <c r="N2266" s="146"/>
      <c r="O2266" s="146"/>
      <c r="P2266" s="292"/>
      <c r="Q2266" s="202"/>
      <c r="R2266" s="290">
        <f>IF($P$5=1,DataSheet!E2265,"")</f>
        <v>0</v>
      </c>
    </row>
    <row r="2267" spans="2:18">
      <c r="B2267" s="202"/>
      <c r="C2267" s="297"/>
      <c r="D2267" s="292"/>
      <c r="E2267" s="202"/>
      <c r="F2267" s="202"/>
      <c r="G2267" s="202"/>
      <c r="H2267" s="202"/>
      <c r="I2267" s="202"/>
      <c r="J2267" s="202"/>
      <c r="K2267" s="146"/>
      <c r="L2267" s="146"/>
      <c r="M2267" s="146"/>
      <c r="N2267" s="146"/>
      <c r="O2267" s="146"/>
      <c r="P2267" s="292"/>
      <c r="Q2267" s="202"/>
      <c r="R2267" s="290">
        <f>IF($P$5=1,DataSheet!E2266,"")</f>
        <v>0</v>
      </c>
    </row>
    <row r="2268" spans="2:18">
      <c r="B2268" s="202"/>
      <c r="C2268" s="297"/>
      <c r="D2268" s="292"/>
      <c r="E2268" s="202"/>
      <c r="F2268" s="202"/>
      <c r="G2268" s="202"/>
      <c r="H2268" s="202"/>
      <c r="I2268" s="202"/>
      <c r="J2268" s="202"/>
      <c r="K2268" s="146"/>
      <c r="L2268" s="146"/>
      <c r="M2268" s="146"/>
      <c r="N2268" s="146"/>
      <c r="O2268" s="146"/>
      <c r="P2268" s="292"/>
      <c r="Q2268" s="202"/>
      <c r="R2268" s="290">
        <f>IF($P$5=1,DataSheet!E2267,"")</f>
        <v>0</v>
      </c>
    </row>
    <row r="2269" spans="2:18">
      <c r="B2269" s="202"/>
      <c r="C2269" s="297"/>
      <c r="D2269" s="292"/>
      <c r="E2269" s="202"/>
      <c r="F2269" s="202"/>
      <c r="G2269" s="202"/>
      <c r="H2269" s="202"/>
      <c r="I2269" s="202"/>
      <c r="J2269" s="202"/>
      <c r="K2269" s="146"/>
      <c r="L2269" s="146"/>
      <c r="M2269" s="146"/>
      <c r="N2269" s="146"/>
      <c r="O2269" s="146"/>
      <c r="P2269" s="292"/>
      <c r="Q2269" s="202"/>
      <c r="R2269" s="290">
        <f>IF($P$5=1,DataSheet!E2268,"")</f>
        <v>0</v>
      </c>
    </row>
    <row r="2270" spans="2:18">
      <c r="B2270" s="202"/>
      <c r="C2270" s="297"/>
      <c r="D2270" s="292"/>
      <c r="E2270" s="202"/>
      <c r="F2270" s="202"/>
      <c r="G2270" s="202"/>
      <c r="H2270" s="202"/>
      <c r="I2270" s="202"/>
      <c r="J2270" s="202"/>
      <c r="K2270" s="146"/>
      <c r="L2270" s="146"/>
      <c r="M2270" s="146"/>
      <c r="N2270" s="146"/>
      <c r="O2270" s="146"/>
      <c r="P2270" s="292"/>
      <c r="Q2270" s="202"/>
      <c r="R2270" s="290">
        <f>IF($P$5=1,DataSheet!E2269,"")</f>
        <v>0</v>
      </c>
    </row>
    <row r="2271" spans="2:18">
      <c r="B2271" s="202"/>
      <c r="C2271" s="297"/>
      <c r="D2271" s="292"/>
      <c r="E2271" s="202"/>
      <c r="F2271" s="202"/>
      <c r="G2271" s="202"/>
      <c r="H2271" s="202"/>
      <c r="I2271" s="202"/>
      <c r="J2271" s="202"/>
      <c r="K2271" s="146"/>
      <c r="L2271" s="146"/>
      <c r="M2271" s="146"/>
      <c r="N2271" s="146"/>
      <c r="O2271" s="146"/>
      <c r="P2271" s="292"/>
      <c r="Q2271" s="202"/>
      <c r="R2271" s="290">
        <f>IF($P$5=1,DataSheet!E2270,"")</f>
        <v>0</v>
      </c>
    </row>
    <row r="2272" spans="2:18">
      <c r="B2272" s="202"/>
      <c r="C2272" s="297"/>
      <c r="D2272" s="292"/>
      <c r="E2272" s="202"/>
      <c r="F2272" s="202"/>
      <c r="G2272" s="202"/>
      <c r="H2272" s="202"/>
      <c r="I2272" s="202"/>
      <c r="J2272" s="202"/>
      <c r="K2272" s="146"/>
      <c r="L2272" s="146"/>
      <c r="M2272" s="146"/>
      <c r="N2272" s="146"/>
      <c r="O2272" s="146"/>
      <c r="P2272" s="292"/>
      <c r="Q2272" s="202"/>
      <c r="R2272" s="290">
        <f>IF($P$5=1,DataSheet!E2271,"")</f>
        <v>0</v>
      </c>
    </row>
    <row r="2273" spans="2:18">
      <c r="B2273" s="202"/>
      <c r="C2273" s="297"/>
      <c r="D2273" s="292"/>
      <c r="E2273" s="202"/>
      <c r="F2273" s="202"/>
      <c r="G2273" s="202"/>
      <c r="H2273" s="202"/>
      <c r="I2273" s="202"/>
      <c r="J2273" s="202"/>
      <c r="K2273" s="146"/>
      <c r="L2273" s="146"/>
      <c r="M2273" s="146"/>
      <c r="N2273" s="146"/>
      <c r="O2273" s="146"/>
      <c r="P2273" s="292"/>
      <c r="Q2273" s="202"/>
      <c r="R2273" s="290">
        <f>IF($P$5=1,DataSheet!E2272,"")</f>
        <v>0</v>
      </c>
    </row>
    <row r="2274" spans="2:18">
      <c r="B2274" s="202"/>
      <c r="C2274" s="297"/>
      <c r="D2274" s="292"/>
      <c r="E2274" s="202"/>
      <c r="F2274" s="202"/>
      <c r="G2274" s="202"/>
      <c r="H2274" s="202"/>
      <c r="I2274" s="202"/>
      <c r="J2274" s="202"/>
      <c r="K2274" s="146"/>
      <c r="L2274" s="146"/>
      <c r="M2274" s="146"/>
      <c r="N2274" s="146"/>
      <c r="O2274" s="146"/>
      <c r="P2274" s="292"/>
      <c r="Q2274" s="202"/>
      <c r="R2274" s="290">
        <f>IF($P$5=1,DataSheet!E2273,"")</f>
        <v>0</v>
      </c>
    </row>
    <row r="2275" spans="2:18">
      <c r="B2275" s="202"/>
      <c r="C2275" s="297"/>
      <c r="D2275" s="292"/>
      <c r="E2275" s="202"/>
      <c r="F2275" s="202"/>
      <c r="G2275" s="202"/>
      <c r="H2275" s="202"/>
      <c r="I2275" s="202"/>
      <c r="J2275" s="202"/>
      <c r="K2275" s="146"/>
      <c r="L2275" s="146"/>
      <c r="M2275" s="146"/>
      <c r="N2275" s="146"/>
      <c r="O2275" s="146"/>
      <c r="P2275" s="292"/>
      <c r="Q2275" s="202"/>
      <c r="R2275" s="290">
        <f>IF($P$5=1,DataSheet!E2274,"")</f>
        <v>0</v>
      </c>
    </row>
    <row r="2276" spans="2:18">
      <c r="B2276" s="202"/>
      <c r="C2276" s="297"/>
      <c r="D2276" s="292"/>
      <c r="E2276" s="202"/>
      <c r="F2276" s="202"/>
      <c r="G2276" s="202"/>
      <c r="H2276" s="202"/>
      <c r="I2276" s="202"/>
      <c r="J2276" s="202"/>
      <c r="K2276" s="146"/>
      <c r="L2276" s="146"/>
      <c r="M2276" s="146"/>
      <c r="N2276" s="146"/>
      <c r="O2276" s="146"/>
      <c r="P2276" s="292"/>
      <c r="Q2276" s="202"/>
      <c r="R2276" s="290">
        <f>IF($P$5=1,DataSheet!E2275,"")</f>
        <v>0</v>
      </c>
    </row>
    <row r="2277" spans="2:18">
      <c r="B2277" s="202"/>
      <c r="C2277" s="297"/>
      <c r="D2277" s="292"/>
      <c r="E2277" s="202"/>
      <c r="F2277" s="202"/>
      <c r="G2277" s="202"/>
      <c r="H2277" s="202"/>
      <c r="I2277" s="202"/>
      <c r="J2277" s="202"/>
      <c r="K2277" s="146"/>
      <c r="L2277" s="146"/>
      <c r="M2277" s="146"/>
      <c r="N2277" s="146"/>
      <c r="O2277" s="146"/>
      <c r="P2277" s="292"/>
      <c r="Q2277" s="202"/>
      <c r="R2277" s="290">
        <f>IF($P$5=1,DataSheet!E2276,"")</f>
        <v>0</v>
      </c>
    </row>
    <row r="2278" spans="2:18">
      <c r="B2278" s="202"/>
      <c r="C2278" s="297"/>
      <c r="D2278" s="292"/>
      <c r="E2278" s="202"/>
      <c r="F2278" s="202"/>
      <c r="G2278" s="202"/>
      <c r="H2278" s="202"/>
      <c r="I2278" s="202"/>
      <c r="J2278" s="202"/>
      <c r="K2278" s="146"/>
      <c r="L2278" s="146"/>
      <c r="M2278" s="146"/>
      <c r="N2278" s="146"/>
      <c r="O2278" s="146"/>
      <c r="P2278" s="292"/>
      <c r="Q2278" s="202"/>
      <c r="R2278" s="290">
        <f>IF($P$5=1,DataSheet!E2277,"")</f>
        <v>0</v>
      </c>
    </row>
    <row r="2279" spans="2:18">
      <c r="B2279" s="202"/>
      <c r="C2279" s="297"/>
      <c r="D2279" s="292"/>
      <c r="E2279" s="202"/>
      <c r="F2279" s="202"/>
      <c r="G2279" s="202"/>
      <c r="H2279" s="202"/>
      <c r="I2279" s="202"/>
      <c r="J2279" s="202"/>
      <c r="K2279" s="146"/>
      <c r="L2279" s="146"/>
      <c r="M2279" s="146"/>
      <c r="N2279" s="146"/>
      <c r="O2279" s="146"/>
      <c r="P2279" s="292"/>
      <c r="Q2279" s="202"/>
      <c r="R2279" s="290">
        <f>IF($P$5=1,DataSheet!E2278,"")</f>
        <v>0</v>
      </c>
    </row>
    <row r="2280" spans="2:18">
      <c r="B2280" s="202"/>
      <c r="C2280" s="297"/>
      <c r="D2280" s="292"/>
      <c r="E2280" s="202"/>
      <c r="F2280" s="202"/>
      <c r="G2280" s="202"/>
      <c r="H2280" s="202"/>
      <c r="I2280" s="202"/>
      <c r="J2280" s="202"/>
      <c r="K2280" s="146"/>
      <c r="L2280" s="146"/>
      <c r="M2280" s="146"/>
      <c r="N2280" s="146"/>
      <c r="O2280" s="146"/>
      <c r="P2280" s="292"/>
      <c r="Q2280" s="202"/>
      <c r="R2280" s="290">
        <f>IF($P$5=1,DataSheet!E2279,"")</f>
        <v>0</v>
      </c>
    </row>
    <row r="2281" spans="2:18">
      <c r="B2281" s="202"/>
      <c r="C2281" s="297"/>
      <c r="D2281" s="292"/>
      <c r="E2281" s="202"/>
      <c r="F2281" s="202"/>
      <c r="G2281" s="202"/>
      <c r="H2281" s="202"/>
      <c r="I2281" s="202"/>
      <c r="J2281" s="202"/>
      <c r="K2281" s="146"/>
      <c r="L2281" s="146"/>
      <c r="M2281" s="146"/>
      <c r="N2281" s="146"/>
      <c r="O2281" s="146"/>
      <c r="P2281" s="292"/>
      <c r="Q2281" s="202"/>
      <c r="R2281" s="290">
        <f>IF($P$5=1,DataSheet!E2280,"")</f>
        <v>0</v>
      </c>
    </row>
    <row r="2282" spans="2:18">
      <c r="B2282" s="202"/>
      <c r="C2282" s="297"/>
      <c r="D2282" s="292"/>
      <c r="E2282" s="202"/>
      <c r="F2282" s="202"/>
      <c r="G2282" s="202"/>
      <c r="H2282" s="202"/>
      <c r="I2282" s="202"/>
      <c r="J2282" s="202"/>
      <c r="K2282" s="146"/>
      <c r="L2282" s="146"/>
      <c r="M2282" s="146"/>
      <c r="N2282" s="146"/>
      <c r="O2282" s="146"/>
      <c r="P2282" s="292"/>
      <c r="Q2282" s="202"/>
      <c r="R2282" s="290">
        <f>IF($P$5=1,DataSheet!E2281,"")</f>
        <v>0</v>
      </c>
    </row>
    <row r="2283" spans="2:18">
      <c r="B2283" s="202"/>
      <c r="C2283" s="297"/>
      <c r="D2283" s="292"/>
      <c r="E2283" s="202"/>
      <c r="F2283" s="202"/>
      <c r="G2283" s="202"/>
      <c r="H2283" s="202"/>
      <c r="I2283" s="202"/>
      <c r="J2283" s="202"/>
      <c r="K2283" s="146"/>
      <c r="L2283" s="146"/>
      <c r="M2283" s="146"/>
      <c r="N2283" s="146"/>
      <c r="O2283" s="146"/>
      <c r="P2283" s="292"/>
      <c r="Q2283" s="202"/>
      <c r="R2283" s="290">
        <f>IF($P$5=1,DataSheet!E2282,"")</f>
        <v>0</v>
      </c>
    </row>
    <row r="2284" spans="2:18">
      <c r="B2284" s="202"/>
      <c r="C2284" s="297"/>
      <c r="D2284" s="292"/>
      <c r="E2284" s="202"/>
      <c r="F2284" s="202"/>
      <c r="G2284" s="202"/>
      <c r="H2284" s="202"/>
      <c r="I2284" s="202"/>
      <c r="J2284" s="202"/>
      <c r="K2284" s="146"/>
      <c r="L2284" s="146"/>
      <c r="M2284" s="146"/>
      <c r="N2284" s="146"/>
      <c r="O2284" s="146"/>
      <c r="P2284" s="292"/>
      <c r="Q2284" s="202"/>
      <c r="R2284" s="290">
        <f>IF($P$5=1,DataSheet!E2283,"")</f>
        <v>0</v>
      </c>
    </row>
    <row r="2285" spans="2:18">
      <c r="B2285" s="202"/>
      <c r="C2285" s="297"/>
      <c r="D2285" s="292"/>
      <c r="E2285" s="202"/>
      <c r="F2285" s="202"/>
      <c r="G2285" s="202"/>
      <c r="H2285" s="202"/>
      <c r="I2285" s="202"/>
      <c r="J2285" s="202"/>
      <c r="K2285" s="146"/>
      <c r="L2285" s="146"/>
      <c r="M2285" s="146"/>
      <c r="N2285" s="146"/>
      <c r="O2285" s="146"/>
      <c r="P2285" s="292"/>
      <c r="Q2285" s="202"/>
      <c r="R2285" s="290">
        <f>IF($P$5=1,DataSheet!E2284,"")</f>
        <v>0</v>
      </c>
    </row>
    <row r="2286" spans="2:18">
      <c r="B2286" s="202"/>
      <c r="C2286" s="297"/>
      <c r="D2286" s="292"/>
      <c r="E2286" s="202"/>
      <c r="F2286" s="202"/>
      <c r="G2286" s="202"/>
      <c r="H2286" s="202"/>
      <c r="I2286" s="202"/>
      <c r="J2286" s="202"/>
      <c r="K2286" s="146"/>
      <c r="L2286" s="146"/>
      <c r="M2286" s="146"/>
      <c r="N2286" s="146"/>
      <c r="O2286" s="146"/>
      <c r="P2286" s="292"/>
      <c r="Q2286" s="202"/>
      <c r="R2286" s="290">
        <f>IF($P$5=1,DataSheet!E2285,"")</f>
        <v>0</v>
      </c>
    </row>
    <row r="2287" spans="2:18">
      <c r="B2287" s="202"/>
      <c r="C2287" s="297"/>
      <c r="D2287" s="292"/>
      <c r="E2287" s="202"/>
      <c r="F2287" s="202"/>
      <c r="G2287" s="202"/>
      <c r="H2287" s="202"/>
      <c r="I2287" s="202"/>
      <c r="J2287" s="202"/>
      <c r="K2287" s="146"/>
      <c r="L2287" s="146"/>
      <c r="M2287" s="146"/>
      <c r="N2287" s="146"/>
      <c r="O2287" s="146"/>
      <c r="P2287" s="292"/>
      <c r="Q2287" s="202"/>
      <c r="R2287" s="290">
        <f>IF($P$5=1,DataSheet!E2286,"")</f>
        <v>0</v>
      </c>
    </row>
    <row r="2288" spans="2:18">
      <c r="B2288" s="202"/>
      <c r="C2288" s="297"/>
      <c r="D2288" s="292"/>
      <c r="E2288" s="202"/>
      <c r="F2288" s="202"/>
      <c r="G2288" s="202"/>
      <c r="H2288" s="202"/>
      <c r="I2288" s="202"/>
      <c r="J2288" s="202"/>
      <c r="K2288" s="146"/>
      <c r="L2288" s="146"/>
      <c r="M2288" s="146"/>
      <c r="N2288" s="146"/>
      <c r="O2288" s="146"/>
      <c r="P2288" s="292"/>
      <c r="Q2288" s="202"/>
      <c r="R2288" s="290">
        <f>IF($P$5=1,DataSheet!E2287,"")</f>
        <v>0</v>
      </c>
    </row>
    <row r="2289" spans="2:18">
      <c r="B2289" s="202"/>
      <c r="C2289" s="297"/>
      <c r="D2289" s="292"/>
      <c r="E2289" s="202"/>
      <c r="F2289" s="202"/>
      <c r="G2289" s="202"/>
      <c r="H2289" s="202"/>
      <c r="I2289" s="202"/>
      <c r="J2289" s="202"/>
      <c r="K2289" s="146"/>
      <c r="L2289" s="146"/>
      <c r="M2289" s="146"/>
      <c r="N2289" s="146"/>
      <c r="O2289" s="146"/>
      <c r="P2289" s="292"/>
      <c r="Q2289" s="202"/>
      <c r="R2289" s="290">
        <f>IF($P$5=1,DataSheet!E2288,"")</f>
        <v>0</v>
      </c>
    </row>
    <row r="2290" spans="2:18">
      <c r="B2290" s="202"/>
      <c r="C2290" s="297"/>
      <c r="D2290" s="292"/>
      <c r="E2290" s="202"/>
      <c r="F2290" s="202"/>
      <c r="G2290" s="202"/>
      <c r="H2290" s="202"/>
      <c r="I2290" s="202"/>
      <c r="J2290" s="202"/>
      <c r="K2290" s="146"/>
      <c r="L2290" s="146"/>
      <c r="M2290" s="146"/>
      <c r="N2290" s="146"/>
      <c r="O2290" s="146"/>
      <c r="P2290" s="292"/>
      <c r="Q2290" s="202"/>
      <c r="R2290" s="290">
        <f>IF($P$5=1,DataSheet!E2289,"")</f>
        <v>0</v>
      </c>
    </row>
    <row r="2291" spans="2:18">
      <c r="B2291" s="202"/>
      <c r="C2291" s="297"/>
      <c r="D2291" s="292"/>
      <c r="E2291" s="202"/>
      <c r="F2291" s="202"/>
      <c r="G2291" s="202"/>
      <c r="H2291" s="202"/>
      <c r="I2291" s="202"/>
      <c r="J2291" s="202"/>
      <c r="K2291" s="146"/>
      <c r="L2291" s="146"/>
      <c r="M2291" s="146"/>
      <c r="N2291" s="146"/>
      <c r="O2291" s="146"/>
      <c r="P2291" s="292"/>
      <c r="Q2291" s="202"/>
      <c r="R2291" s="290">
        <f>IF($P$5=1,DataSheet!E2290,"")</f>
        <v>0</v>
      </c>
    </row>
    <row r="2292" spans="2:18">
      <c r="B2292" s="202"/>
      <c r="C2292" s="297"/>
      <c r="D2292" s="292"/>
      <c r="E2292" s="202"/>
      <c r="F2292" s="202"/>
      <c r="G2292" s="202"/>
      <c r="H2292" s="202"/>
      <c r="I2292" s="202"/>
      <c r="J2292" s="202"/>
      <c r="K2292" s="146"/>
      <c r="L2292" s="146"/>
      <c r="M2292" s="146"/>
      <c r="N2292" s="146"/>
      <c r="O2292" s="146"/>
      <c r="P2292" s="292"/>
      <c r="Q2292" s="202"/>
      <c r="R2292" s="290">
        <f>IF($P$5=1,DataSheet!E2291,"")</f>
        <v>0</v>
      </c>
    </row>
    <row r="2293" spans="2:18">
      <c r="B2293" s="202"/>
      <c r="C2293" s="297"/>
      <c r="D2293" s="292"/>
      <c r="E2293" s="202"/>
      <c r="F2293" s="202"/>
      <c r="G2293" s="202"/>
      <c r="H2293" s="202"/>
      <c r="I2293" s="202"/>
      <c r="J2293" s="202"/>
      <c r="K2293" s="146"/>
      <c r="L2293" s="146"/>
      <c r="M2293" s="146"/>
      <c r="N2293" s="146"/>
      <c r="O2293" s="146"/>
      <c r="P2293" s="292"/>
      <c r="Q2293" s="202"/>
      <c r="R2293" s="290">
        <f>IF($P$5=1,DataSheet!E2292,"")</f>
        <v>0</v>
      </c>
    </row>
    <row r="2294" spans="2:18">
      <c r="B2294" s="202"/>
      <c r="C2294" s="297"/>
      <c r="D2294" s="292"/>
      <c r="E2294" s="202"/>
      <c r="F2294" s="202"/>
      <c r="G2294" s="202"/>
      <c r="H2294" s="202"/>
      <c r="I2294" s="202"/>
      <c r="J2294" s="202"/>
      <c r="K2294" s="146"/>
      <c r="L2294" s="146"/>
      <c r="M2294" s="146"/>
      <c r="N2294" s="146"/>
      <c r="O2294" s="146"/>
      <c r="P2294" s="292"/>
      <c r="Q2294" s="202"/>
      <c r="R2294" s="290">
        <f>IF($P$5=1,DataSheet!E2293,"")</f>
        <v>0</v>
      </c>
    </row>
    <row r="2295" spans="2:18">
      <c r="B2295" s="202"/>
      <c r="C2295" s="297"/>
      <c r="D2295" s="292"/>
      <c r="E2295" s="202"/>
      <c r="F2295" s="202"/>
      <c r="G2295" s="202"/>
      <c r="H2295" s="202"/>
      <c r="I2295" s="202"/>
      <c r="J2295" s="202"/>
      <c r="K2295" s="146"/>
      <c r="L2295" s="146"/>
      <c r="M2295" s="146"/>
      <c r="N2295" s="146"/>
      <c r="O2295" s="146"/>
      <c r="P2295" s="292"/>
      <c r="Q2295" s="202"/>
      <c r="R2295" s="290">
        <f>IF($P$5=1,DataSheet!E2294,"")</f>
        <v>0</v>
      </c>
    </row>
    <row r="2296" spans="2:18">
      <c r="B2296" s="202"/>
      <c r="C2296" s="297"/>
      <c r="D2296" s="292"/>
      <c r="E2296" s="202"/>
      <c r="F2296" s="202"/>
      <c r="G2296" s="202"/>
      <c r="H2296" s="202"/>
      <c r="I2296" s="202"/>
      <c r="J2296" s="202"/>
      <c r="K2296" s="146"/>
      <c r="L2296" s="146"/>
      <c r="M2296" s="146"/>
      <c r="N2296" s="146"/>
      <c r="O2296" s="146"/>
      <c r="P2296" s="292"/>
      <c r="Q2296" s="202"/>
      <c r="R2296" s="290">
        <f>IF($P$5=1,DataSheet!E2295,"")</f>
        <v>0</v>
      </c>
    </row>
    <row r="2297" spans="2:18">
      <c r="B2297" s="202"/>
      <c r="C2297" s="297"/>
      <c r="D2297" s="292"/>
      <c r="E2297" s="202"/>
      <c r="F2297" s="202"/>
      <c r="G2297" s="202"/>
      <c r="H2297" s="202"/>
      <c r="I2297" s="202"/>
      <c r="J2297" s="202"/>
      <c r="K2297" s="146"/>
      <c r="L2297" s="146"/>
      <c r="M2297" s="146"/>
      <c r="N2297" s="146"/>
      <c r="O2297" s="146"/>
      <c r="P2297" s="292"/>
      <c r="Q2297" s="202"/>
      <c r="R2297" s="290">
        <f>IF($P$5=1,DataSheet!E2296,"")</f>
        <v>0</v>
      </c>
    </row>
    <row r="2298" spans="2:18">
      <c r="B2298" s="202"/>
      <c r="C2298" s="297"/>
      <c r="D2298" s="292"/>
      <c r="E2298" s="202"/>
      <c r="F2298" s="202"/>
      <c r="G2298" s="202"/>
      <c r="H2298" s="202"/>
      <c r="I2298" s="202"/>
      <c r="J2298" s="202"/>
      <c r="K2298" s="146"/>
      <c r="L2298" s="146"/>
      <c r="M2298" s="146"/>
      <c r="N2298" s="146"/>
      <c r="O2298" s="146"/>
      <c r="P2298" s="292"/>
      <c r="Q2298" s="202"/>
      <c r="R2298" s="290">
        <f>IF($P$5=1,DataSheet!E2297,"")</f>
        <v>0</v>
      </c>
    </row>
    <row r="2299" spans="2:18">
      <c r="B2299" s="202"/>
      <c r="C2299" s="297"/>
      <c r="D2299" s="292"/>
      <c r="E2299" s="202"/>
      <c r="F2299" s="202"/>
      <c r="G2299" s="202"/>
      <c r="H2299" s="202"/>
      <c r="I2299" s="202"/>
      <c r="J2299" s="202"/>
      <c r="K2299" s="146"/>
      <c r="L2299" s="146"/>
      <c r="M2299" s="146"/>
      <c r="N2299" s="146"/>
      <c r="O2299" s="146"/>
      <c r="P2299" s="292"/>
      <c r="Q2299" s="202"/>
      <c r="R2299" s="290">
        <f>IF($P$5=1,DataSheet!E2298,"")</f>
        <v>0</v>
      </c>
    </row>
    <row r="2300" spans="2:18">
      <c r="B2300" s="202"/>
      <c r="C2300" s="297"/>
      <c r="D2300" s="292"/>
      <c r="E2300" s="202"/>
      <c r="F2300" s="202"/>
      <c r="G2300" s="202"/>
      <c r="H2300" s="202"/>
      <c r="I2300" s="202"/>
      <c r="J2300" s="202"/>
      <c r="K2300" s="146"/>
      <c r="L2300" s="146"/>
      <c r="M2300" s="146"/>
      <c r="N2300" s="146"/>
      <c r="O2300" s="146"/>
      <c r="P2300" s="292"/>
      <c r="Q2300" s="202"/>
      <c r="R2300" s="290">
        <f>IF($P$5=1,DataSheet!E2299,"")</f>
        <v>0</v>
      </c>
    </row>
    <row r="2301" spans="2:18">
      <c r="B2301" s="202"/>
      <c r="C2301" s="297"/>
      <c r="D2301" s="292"/>
      <c r="E2301" s="202"/>
      <c r="F2301" s="202"/>
      <c r="G2301" s="202"/>
      <c r="H2301" s="202"/>
      <c r="I2301" s="202"/>
      <c r="J2301" s="202"/>
      <c r="K2301" s="146"/>
      <c r="L2301" s="146"/>
      <c r="M2301" s="146"/>
      <c r="N2301" s="146"/>
      <c r="O2301" s="146"/>
      <c r="P2301" s="292"/>
      <c r="Q2301" s="202"/>
      <c r="R2301" s="290">
        <f>IF($P$5=1,DataSheet!E2300,"")</f>
        <v>0</v>
      </c>
    </row>
    <row r="2302" spans="2:18">
      <c r="B2302" s="202"/>
      <c r="C2302" s="297"/>
      <c r="D2302" s="292"/>
      <c r="E2302" s="202"/>
      <c r="F2302" s="202"/>
      <c r="G2302" s="202"/>
      <c r="H2302" s="202"/>
      <c r="I2302" s="202"/>
      <c r="J2302" s="202"/>
      <c r="K2302" s="146"/>
      <c r="L2302" s="146"/>
      <c r="M2302" s="146"/>
      <c r="N2302" s="146"/>
      <c r="O2302" s="146"/>
      <c r="P2302" s="292"/>
      <c r="Q2302" s="202"/>
      <c r="R2302" s="290">
        <f>IF($P$5=1,DataSheet!E2301,"")</f>
        <v>0</v>
      </c>
    </row>
    <row r="2303" spans="2:18">
      <c r="B2303" s="202"/>
      <c r="C2303" s="297"/>
      <c r="D2303" s="292"/>
      <c r="E2303" s="202"/>
      <c r="F2303" s="202"/>
      <c r="G2303" s="202"/>
      <c r="H2303" s="202"/>
      <c r="I2303" s="202"/>
      <c r="J2303" s="202"/>
      <c r="K2303" s="146"/>
      <c r="L2303" s="146"/>
      <c r="M2303" s="146"/>
      <c r="N2303" s="146"/>
      <c r="O2303" s="146"/>
      <c r="P2303" s="292"/>
      <c r="Q2303" s="202"/>
      <c r="R2303" s="290">
        <f>IF($P$5=1,DataSheet!E2302,"")</f>
        <v>0</v>
      </c>
    </row>
    <row r="2304" spans="2:18">
      <c r="B2304" s="202"/>
      <c r="C2304" s="297"/>
      <c r="D2304" s="292"/>
      <c r="E2304" s="202"/>
      <c r="F2304" s="202"/>
      <c r="G2304" s="202"/>
      <c r="H2304" s="202"/>
      <c r="I2304" s="202"/>
      <c r="J2304" s="202"/>
      <c r="K2304" s="146"/>
      <c r="L2304" s="146"/>
      <c r="M2304" s="146"/>
      <c r="N2304" s="146"/>
      <c r="O2304" s="146"/>
      <c r="P2304" s="292"/>
      <c r="Q2304" s="202"/>
      <c r="R2304" s="290">
        <f>IF($P$5=1,DataSheet!E2303,"")</f>
        <v>0</v>
      </c>
    </row>
    <row r="2305" spans="2:18">
      <c r="B2305" s="202"/>
      <c r="C2305" s="297"/>
      <c r="D2305" s="292"/>
      <c r="E2305" s="202"/>
      <c r="F2305" s="202"/>
      <c r="G2305" s="202"/>
      <c r="H2305" s="202"/>
      <c r="I2305" s="202"/>
      <c r="J2305" s="202"/>
      <c r="K2305" s="146"/>
      <c r="L2305" s="146"/>
      <c r="M2305" s="146"/>
      <c r="N2305" s="146"/>
      <c r="O2305" s="146"/>
      <c r="P2305" s="292"/>
      <c r="Q2305" s="202"/>
      <c r="R2305" s="290">
        <f>IF($P$5=1,DataSheet!E2304,"")</f>
        <v>0</v>
      </c>
    </row>
    <row r="2306" spans="2:18">
      <c r="B2306" s="202"/>
      <c r="C2306" s="297"/>
      <c r="D2306" s="292"/>
      <c r="E2306" s="202"/>
      <c r="F2306" s="202"/>
      <c r="G2306" s="202"/>
      <c r="H2306" s="202"/>
      <c r="I2306" s="202"/>
      <c r="J2306" s="202"/>
      <c r="K2306" s="146"/>
      <c r="L2306" s="146"/>
      <c r="M2306" s="146"/>
      <c r="N2306" s="146"/>
      <c r="O2306" s="146"/>
      <c r="P2306" s="292"/>
      <c r="Q2306" s="202"/>
      <c r="R2306" s="290">
        <f>IF($P$5=1,DataSheet!E2305,"")</f>
        <v>0</v>
      </c>
    </row>
    <row r="2307" spans="2:18">
      <c r="B2307" s="202"/>
      <c r="C2307" s="297"/>
      <c r="D2307" s="292"/>
      <c r="E2307" s="202"/>
      <c r="F2307" s="202"/>
      <c r="G2307" s="202"/>
      <c r="H2307" s="202"/>
      <c r="I2307" s="202"/>
      <c r="J2307" s="202"/>
      <c r="K2307" s="146"/>
      <c r="L2307" s="146"/>
      <c r="M2307" s="146"/>
      <c r="N2307" s="146"/>
      <c r="O2307" s="146"/>
      <c r="P2307" s="292"/>
      <c r="Q2307" s="202"/>
      <c r="R2307" s="290">
        <f>IF($P$5=1,DataSheet!E2306,"")</f>
        <v>0</v>
      </c>
    </row>
    <row r="2308" spans="2:18">
      <c r="B2308" s="202"/>
      <c r="C2308" s="297"/>
      <c r="D2308" s="292"/>
      <c r="E2308" s="202"/>
      <c r="F2308" s="202"/>
      <c r="G2308" s="202"/>
      <c r="H2308" s="202"/>
      <c r="I2308" s="202"/>
      <c r="J2308" s="202"/>
      <c r="K2308" s="146"/>
      <c r="L2308" s="146"/>
      <c r="M2308" s="146"/>
      <c r="N2308" s="146"/>
      <c r="O2308" s="146"/>
      <c r="P2308" s="292"/>
      <c r="Q2308" s="202"/>
      <c r="R2308" s="290">
        <f>IF($P$5=1,DataSheet!E2307,"")</f>
        <v>0</v>
      </c>
    </row>
    <row r="2309" spans="2:18">
      <c r="B2309" s="202"/>
      <c r="C2309" s="297"/>
      <c r="D2309" s="292"/>
      <c r="E2309" s="202"/>
      <c r="F2309" s="202"/>
      <c r="G2309" s="202"/>
      <c r="H2309" s="202"/>
      <c r="I2309" s="202"/>
      <c r="J2309" s="202"/>
      <c r="K2309" s="146"/>
      <c r="L2309" s="146"/>
      <c r="M2309" s="146"/>
      <c r="N2309" s="146"/>
      <c r="O2309" s="146"/>
      <c r="P2309" s="292"/>
      <c r="Q2309" s="202"/>
      <c r="R2309" s="290">
        <f>IF($P$5=1,DataSheet!E2308,"")</f>
        <v>0</v>
      </c>
    </row>
    <row r="2310" spans="2:18">
      <c r="B2310" s="202"/>
      <c r="C2310" s="297"/>
      <c r="D2310" s="292"/>
      <c r="E2310" s="202"/>
      <c r="F2310" s="202"/>
      <c r="G2310" s="202"/>
      <c r="H2310" s="202"/>
      <c r="I2310" s="202"/>
      <c r="J2310" s="202"/>
      <c r="K2310" s="146"/>
      <c r="L2310" s="146"/>
      <c r="M2310" s="146"/>
      <c r="N2310" s="146"/>
      <c r="O2310" s="146"/>
      <c r="P2310" s="292"/>
      <c r="Q2310" s="202"/>
      <c r="R2310" s="290">
        <f>IF($P$5=1,DataSheet!E2309,"")</f>
        <v>0</v>
      </c>
    </row>
    <row r="2311" spans="2:18">
      <c r="B2311" s="202"/>
      <c r="C2311" s="297"/>
      <c r="D2311" s="292"/>
      <c r="E2311" s="202"/>
      <c r="F2311" s="202"/>
      <c r="G2311" s="202"/>
      <c r="H2311" s="202"/>
      <c r="I2311" s="202"/>
      <c r="J2311" s="202"/>
      <c r="K2311" s="146"/>
      <c r="L2311" s="146"/>
      <c r="M2311" s="146"/>
      <c r="N2311" s="146"/>
      <c r="O2311" s="146"/>
      <c r="P2311" s="292"/>
      <c r="Q2311" s="202"/>
      <c r="R2311" s="290">
        <f>IF($P$5=1,DataSheet!E2310,"")</f>
        <v>0</v>
      </c>
    </row>
    <row r="2312" spans="2:18">
      <c r="B2312" s="202"/>
      <c r="C2312" s="297"/>
      <c r="D2312" s="292"/>
      <c r="E2312" s="202"/>
      <c r="F2312" s="202"/>
      <c r="G2312" s="202"/>
      <c r="H2312" s="202"/>
      <c r="I2312" s="202"/>
      <c r="J2312" s="202"/>
      <c r="K2312" s="146"/>
      <c r="L2312" s="146"/>
      <c r="M2312" s="146"/>
      <c r="N2312" s="146"/>
      <c r="O2312" s="146"/>
      <c r="P2312" s="292"/>
      <c r="Q2312" s="202"/>
      <c r="R2312" s="290">
        <f>IF($P$5=1,DataSheet!E2311,"")</f>
        <v>0</v>
      </c>
    </row>
    <row r="2313" spans="2:18">
      <c r="B2313" s="202"/>
      <c r="C2313" s="297"/>
      <c r="D2313" s="292"/>
      <c r="E2313" s="202"/>
      <c r="F2313" s="202"/>
      <c r="G2313" s="202"/>
      <c r="H2313" s="202"/>
      <c r="I2313" s="202"/>
      <c r="J2313" s="202"/>
      <c r="K2313" s="146"/>
      <c r="L2313" s="146"/>
      <c r="M2313" s="146"/>
      <c r="N2313" s="146"/>
      <c r="O2313" s="146"/>
      <c r="P2313" s="292"/>
      <c r="Q2313" s="202"/>
      <c r="R2313" s="290">
        <f>IF($P$5=1,DataSheet!E2312,"")</f>
        <v>0</v>
      </c>
    </row>
    <row r="2314" spans="2:18">
      <c r="B2314" s="202"/>
      <c r="C2314" s="297"/>
      <c r="D2314" s="292"/>
      <c r="E2314" s="202"/>
      <c r="F2314" s="202"/>
      <c r="G2314" s="202"/>
      <c r="H2314" s="202"/>
      <c r="I2314" s="202"/>
      <c r="J2314" s="202"/>
      <c r="K2314" s="146"/>
      <c r="L2314" s="146"/>
      <c r="M2314" s="146"/>
      <c r="N2314" s="146"/>
      <c r="O2314" s="146"/>
      <c r="P2314" s="292"/>
      <c r="Q2314" s="202"/>
      <c r="R2314" s="290">
        <f>IF($P$5=1,DataSheet!E2313,"")</f>
        <v>0</v>
      </c>
    </row>
    <row r="2315" spans="2:18">
      <c r="B2315" s="202"/>
      <c r="C2315" s="297"/>
      <c r="D2315" s="292"/>
      <c r="E2315" s="202"/>
      <c r="F2315" s="202"/>
      <c r="G2315" s="202"/>
      <c r="H2315" s="202"/>
      <c r="I2315" s="202"/>
      <c r="J2315" s="202"/>
      <c r="K2315" s="146"/>
      <c r="L2315" s="146"/>
      <c r="M2315" s="146"/>
      <c r="N2315" s="146"/>
      <c r="O2315" s="146"/>
      <c r="P2315" s="292"/>
      <c r="Q2315" s="202"/>
      <c r="R2315" s="290">
        <f>IF($P$5=1,DataSheet!E2314,"")</f>
        <v>0</v>
      </c>
    </row>
    <row r="2316" spans="2:18">
      <c r="B2316" s="202"/>
      <c r="C2316" s="297"/>
      <c r="D2316" s="292"/>
      <c r="E2316" s="202"/>
      <c r="F2316" s="202"/>
      <c r="G2316" s="202"/>
      <c r="H2316" s="202"/>
      <c r="I2316" s="202"/>
      <c r="J2316" s="202"/>
      <c r="K2316" s="146"/>
      <c r="L2316" s="146"/>
      <c r="M2316" s="146"/>
      <c r="N2316" s="146"/>
      <c r="O2316" s="146"/>
      <c r="P2316" s="292"/>
      <c r="Q2316" s="202"/>
      <c r="R2316" s="290">
        <f>IF($P$5=1,DataSheet!E2315,"")</f>
        <v>0</v>
      </c>
    </row>
    <row r="2317" spans="2:18">
      <c r="B2317" s="202"/>
      <c r="C2317" s="297"/>
      <c r="D2317" s="292"/>
      <c r="E2317" s="202"/>
      <c r="F2317" s="202"/>
      <c r="G2317" s="202"/>
      <c r="H2317" s="202"/>
      <c r="I2317" s="202"/>
      <c r="J2317" s="202"/>
      <c r="K2317" s="146"/>
      <c r="L2317" s="146"/>
      <c r="M2317" s="146"/>
      <c r="N2317" s="146"/>
      <c r="O2317" s="146"/>
      <c r="P2317" s="292"/>
      <c r="Q2317" s="202"/>
      <c r="R2317" s="290">
        <f>IF($P$5=1,DataSheet!E2316,"")</f>
        <v>0</v>
      </c>
    </row>
    <row r="2318" spans="2:18">
      <c r="B2318" s="202"/>
      <c r="C2318" s="297"/>
      <c r="D2318" s="292"/>
      <c r="E2318" s="202"/>
      <c r="F2318" s="202"/>
      <c r="G2318" s="202"/>
      <c r="H2318" s="202"/>
      <c r="I2318" s="202"/>
      <c r="J2318" s="202"/>
      <c r="K2318" s="146"/>
      <c r="L2318" s="146"/>
      <c r="M2318" s="146"/>
      <c r="N2318" s="146"/>
      <c r="O2318" s="146"/>
      <c r="P2318" s="292"/>
      <c r="Q2318" s="202"/>
      <c r="R2318" s="290">
        <f>IF($P$5=1,DataSheet!E2317,"")</f>
        <v>0</v>
      </c>
    </row>
    <row r="2319" spans="2:18">
      <c r="B2319" s="202"/>
      <c r="C2319" s="297"/>
      <c r="D2319" s="292"/>
      <c r="E2319" s="202"/>
      <c r="F2319" s="202"/>
      <c r="G2319" s="202"/>
      <c r="H2319" s="202"/>
      <c r="I2319" s="202"/>
      <c r="J2319" s="202"/>
      <c r="K2319" s="146"/>
      <c r="L2319" s="146"/>
      <c r="M2319" s="146"/>
      <c r="N2319" s="146"/>
      <c r="O2319" s="146"/>
      <c r="P2319" s="292"/>
      <c r="Q2319" s="202"/>
      <c r="R2319" s="290">
        <f>IF($P$5=1,DataSheet!E2318,"")</f>
        <v>0</v>
      </c>
    </row>
    <row r="2320" spans="2:18">
      <c r="B2320" s="202"/>
      <c r="C2320" s="297"/>
      <c r="D2320" s="292"/>
      <c r="E2320" s="202"/>
      <c r="F2320" s="202"/>
      <c r="G2320" s="202"/>
      <c r="H2320" s="202"/>
      <c r="I2320" s="202"/>
      <c r="J2320" s="202"/>
      <c r="K2320" s="146"/>
      <c r="L2320" s="146"/>
      <c r="M2320" s="146"/>
      <c r="N2320" s="146"/>
      <c r="O2320" s="146"/>
      <c r="P2320" s="292"/>
      <c r="Q2320" s="202"/>
      <c r="R2320" s="290">
        <f>IF($P$5=1,DataSheet!E2319,"")</f>
        <v>0</v>
      </c>
    </row>
    <row r="2321" spans="2:18">
      <c r="B2321" s="202"/>
      <c r="C2321" s="297"/>
      <c r="D2321" s="292"/>
      <c r="E2321" s="202"/>
      <c r="F2321" s="202"/>
      <c r="G2321" s="202"/>
      <c r="H2321" s="202"/>
      <c r="I2321" s="202"/>
      <c r="J2321" s="202"/>
      <c r="K2321" s="146"/>
      <c r="L2321" s="146"/>
      <c r="M2321" s="146"/>
      <c r="N2321" s="146"/>
      <c r="O2321" s="146"/>
      <c r="P2321" s="292"/>
      <c r="Q2321" s="202"/>
      <c r="R2321" s="290">
        <f>IF($P$5=1,DataSheet!E2320,"")</f>
        <v>0</v>
      </c>
    </row>
    <row r="2322" spans="2:18">
      <c r="B2322" s="202"/>
      <c r="C2322" s="297"/>
      <c r="D2322" s="292"/>
      <c r="E2322" s="202"/>
      <c r="F2322" s="202"/>
      <c r="G2322" s="202"/>
      <c r="H2322" s="202"/>
      <c r="I2322" s="202"/>
      <c r="J2322" s="202"/>
      <c r="K2322" s="146"/>
      <c r="L2322" s="146"/>
      <c r="M2322" s="146"/>
      <c r="N2322" s="146"/>
      <c r="O2322" s="146"/>
      <c r="P2322" s="292"/>
      <c r="Q2322" s="202"/>
      <c r="R2322" s="290">
        <f>IF($P$5=1,DataSheet!E2321,"")</f>
        <v>0</v>
      </c>
    </row>
    <row r="2323" spans="2:18">
      <c r="B2323" s="202"/>
      <c r="C2323" s="297"/>
      <c r="D2323" s="292"/>
      <c r="E2323" s="202"/>
      <c r="F2323" s="202"/>
      <c r="G2323" s="202"/>
      <c r="H2323" s="202"/>
      <c r="I2323" s="202"/>
      <c r="J2323" s="202"/>
      <c r="K2323" s="146"/>
      <c r="L2323" s="146"/>
      <c r="M2323" s="146"/>
      <c r="N2323" s="146"/>
      <c r="O2323" s="146"/>
      <c r="P2323" s="292"/>
      <c r="Q2323" s="202"/>
      <c r="R2323" s="290">
        <f>IF($P$5=1,DataSheet!E2322,"")</f>
        <v>0</v>
      </c>
    </row>
    <row r="2324" spans="2:18">
      <c r="B2324" s="202"/>
      <c r="C2324" s="297"/>
      <c r="D2324" s="292"/>
      <c r="E2324" s="202"/>
      <c r="F2324" s="202"/>
      <c r="G2324" s="202"/>
      <c r="H2324" s="202"/>
      <c r="I2324" s="202"/>
      <c r="J2324" s="202"/>
      <c r="K2324" s="146"/>
      <c r="L2324" s="146"/>
      <c r="M2324" s="146"/>
      <c r="N2324" s="146"/>
      <c r="O2324" s="146"/>
      <c r="P2324" s="292"/>
      <c r="Q2324" s="202"/>
      <c r="R2324" s="290">
        <f>IF($P$5=1,DataSheet!E2323,"")</f>
        <v>0</v>
      </c>
    </row>
    <row r="2325" spans="2:18">
      <c r="B2325" s="202"/>
      <c r="C2325" s="297"/>
      <c r="D2325" s="292"/>
      <c r="E2325" s="202"/>
      <c r="F2325" s="202"/>
      <c r="G2325" s="202"/>
      <c r="H2325" s="202"/>
      <c r="I2325" s="202"/>
      <c r="J2325" s="202"/>
      <c r="K2325" s="146"/>
      <c r="L2325" s="146"/>
      <c r="M2325" s="146"/>
      <c r="N2325" s="146"/>
      <c r="O2325" s="146"/>
      <c r="P2325" s="292"/>
      <c r="Q2325" s="202"/>
      <c r="R2325" s="290">
        <f>IF($P$5=1,DataSheet!E2324,"")</f>
        <v>0</v>
      </c>
    </row>
    <row r="2326" spans="2:18">
      <c r="B2326" s="202"/>
      <c r="C2326" s="297"/>
      <c r="D2326" s="292"/>
      <c r="E2326" s="202"/>
      <c r="F2326" s="202"/>
      <c r="G2326" s="202"/>
      <c r="H2326" s="202"/>
      <c r="I2326" s="202"/>
      <c r="J2326" s="202"/>
      <c r="K2326" s="146"/>
      <c r="L2326" s="146"/>
      <c r="M2326" s="146"/>
      <c r="N2326" s="146"/>
      <c r="O2326" s="146"/>
      <c r="P2326" s="292"/>
      <c r="Q2326" s="202"/>
      <c r="R2326" s="290">
        <f>IF($P$5=1,DataSheet!E2325,"")</f>
        <v>0</v>
      </c>
    </row>
    <row r="2327" spans="2:18">
      <c r="B2327" s="202"/>
      <c r="C2327" s="297"/>
      <c r="D2327" s="292"/>
      <c r="E2327" s="202"/>
      <c r="F2327" s="202"/>
      <c r="G2327" s="202"/>
      <c r="H2327" s="202"/>
      <c r="I2327" s="202"/>
      <c r="J2327" s="202"/>
      <c r="K2327" s="146"/>
      <c r="L2327" s="146"/>
      <c r="M2327" s="146"/>
      <c r="N2327" s="146"/>
      <c r="O2327" s="146"/>
      <c r="P2327" s="292"/>
      <c r="Q2327" s="202"/>
      <c r="R2327" s="290">
        <f>IF($P$5=1,DataSheet!E2326,"")</f>
        <v>0</v>
      </c>
    </row>
    <row r="2328" spans="2:18">
      <c r="B2328" s="202"/>
      <c r="C2328" s="297"/>
      <c r="D2328" s="292"/>
      <c r="E2328" s="202"/>
      <c r="F2328" s="202"/>
      <c r="G2328" s="202"/>
      <c r="H2328" s="202"/>
      <c r="I2328" s="202"/>
      <c r="J2328" s="202"/>
      <c r="K2328" s="146"/>
      <c r="L2328" s="146"/>
      <c r="M2328" s="146"/>
      <c r="N2328" s="146"/>
      <c r="O2328" s="146"/>
      <c r="P2328" s="292"/>
      <c r="Q2328" s="202"/>
      <c r="R2328" s="290">
        <f>IF($P$5=1,DataSheet!E2327,"")</f>
        <v>0</v>
      </c>
    </row>
    <row r="2329" spans="2:18">
      <c r="B2329" s="202"/>
      <c r="C2329" s="297"/>
      <c r="D2329" s="292"/>
      <c r="E2329" s="202"/>
      <c r="F2329" s="202"/>
      <c r="G2329" s="202"/>
      <c r="H2329" s="202"/>
      <c r="I2329" s="202"/>
      <c r="J2329" s="202"/>
      <c r="K2329" s="146"/>
      <c r="L2329" s="146"/>
      <c r="M2329" s="146"/>
      <c r="N2329" s="146"/>
      <c r="O2329" s="146"/>
      <c r="P2329" s="292"/>
      <c r="Q2329" s="202"/>
      <c r="R2329" s="290">
        <f>IF($P$5=1,DataSheet!E2328,"")</f>
        <v>0</v>
      </c>
    </row>
    <row r="2330" spans="2:18">
      <c r="B2330" s="202"/>
      <c r="C2330" s="297"/>
      <c r="D2330" s="292"/>
      <c r="E2330" s="202"/>
      <c r="F2330" s="202"/>
      <c r="G2330" s="202"/>
      <c r="H2330" s="202"/>
      <c r="I2330" s="202"/>
      <c r="J2330" s="202"/>
      <c r="K2330" s="146"/>
      <c r="L2330" s="146"/>
      <c r="M2330" s="146"/>
      <c r="N2330" s="146"/>
      <c r="O2330" s="146"/>
      <c r="P2330" s="292"/>
      <c r="Q2330" s="202"/>
      <c r="R2330" s="290">
        <f>IF($P$5=1,DataSheet!E2329,"")</f>
        <v>0</v>
      </c>
    </row>
    <row r="2331" spans="2:18">
      <c r="B2331" s="202"/>
      <c r="C2331" s="297"/>
      <c r="D2331" s="292"/>
      <c r="E2331" s="202"/>
      <c r="F2331" s="202"/>
      <c r="G2331" s="202"/>
      <c r="H2331" s="202"/>
      <c r="I2331" s="202"/>
      <c r="J2331" s="202"/>
      <c r="K2331" s="146"/>
      <c r="L2331" s="146"/>
      <c r="M2331" s="146"/>
      <c r="N2331" s="146"/>
      <c r="O2331" s="146"/>
      <c r="P2331" s="292"/>
      <c r="Q2331" s="202"/>
      <c r="R2331" s="290">
        <f>IF($P$5=1,DataSheet!E2330,"")</f>
        <v>0</v>
      </c>
    </row>
    <row r="2332" spans="2:18">
      <c r="B2332" s="202"/>
      <c r="C2332" s="297"/>
      <c r="D2332" s="292"/>
      <c r="E2332" s="202"/>
      <c r="F2332" s="202"/>
      <c r="G2332" s="202"/>
      <c r="H2332" s="202"/>
      <c r="I2332" s="202"/>
      <c r="J2332" s="202"/>
      <c r="K2332" s="146"/>
      <c r="L2332" s="146"/>
      <c r="M2332" s="146"/>
      <c r="N2332" s="146"/>
      <c r="O2332" s="146"/>
      <c r="P2332" s="292"/>
      <c r="Q2332" s="202"/>
      <c r="R2332" s="290">
        <f>IF($P$5=1,DataSheet!E2331,"")</f>
        <v>0</v>
      </c>
    </row>
    <row r="2333" spans="2:18">
      <c r="B2333" s="202"/>
      <c r="C2333" s="297"/>
      <c r="D2333" s="292"/>
      <c r="E2333" s="202"/>
      <c r="F2333" s="202"/>
      <c r="G2333" s="202"/>
      <c r="H2333" s="202"/>
      <c r="I2333" s="202"/>
      <c r="J2333" s="202"/>
      <c r="K2333" s="146"/>
      <c r="L2333" s="146"/>
      <c r="M2333" s="146"/>
      <c r="N2333" s="146"/>
      <c r="O2333" s="146"/>
      <c r="P2333" s="292"/>
      <c r="Q2333" s="202"/>
      <c r="R2333" s="290">
        <f>IF($P$5=1,DataSheet!E2332,"")</f>
        <v>0</v>
      </c>
    </row>
    <row r="2334" spans="2:18">
      <c r="B2334" s="202"/>
      <c r="C2334" s="297"/>
      <c r="D2334" s="292"/>
      <c r="E2334" s="202"/>
      <c r="F2334" s="202"/>
      <c r="G2334" s="202"/>
      <c r="H2334" s="202"/>
      <c r="I2334" s="202"/>
      <c r="J2334" s="202"/>
      <c r="K2334" s="146"/>
      <c r="L2334" s="146"/>
      <c r="M2334" s="146"/>
      <c r="N2334" s="146"/>
      <c r="O2334" s="146"/>
      <c r="P2334" s="292"/>
      <c r="Q2334" s="202"/>
      <c r="R2334" s="290">
        <f>IF($P$5=1,DataSheet!E2333,"")</f>
        <v>0</v>
      </c>
    </row>
    <row r="2335" spans="2:18">
      <c r="B2335" s="202"/>
      <c r="C2335" s="297"/>
      <c r="D2335" s="292"/>
      <c r="E2335" s="202"/>
      <c r="F2335" s="202"/>
      <c r="G2335" s="202"/>
      <c r="H2335" s="202"/>
      <c r="I2335" s="202"/>
      <c r="J2335" s="202"/>
      <c r="K2335" s="146"/>
      <c r="L2335" s="146"/>
      <c r="M2335" s="146"/>
      <c r="N2335" s="146"/>
      <c r="O2335" s="146"/>
      <c r="P2335" s="292"/>
      <c r="Q2335" s="202"/>
      <c r="R2335" s="290">
        <f>IF($P$5=1,DataSheet!E2334,"")</f>
        <v>0</v>
      </c>
    </row>
    <row r="2336" spans="2:18">
      <c r="B2336" s="202"/>
      <c r="C2336" s="297"/>
      <c r="D2336" s="292"/>
      <c r="E2336" s="202"/>
      <c r="F2336" s="202"/>
      <c r="G2336" s="202"/>
      <c r="H2336" s="202"/>
      <c r="I2336" s="202"/>
      <c r="J2336" s="202"/>
      <c r="K2336" s="146"/>
      <c r="L2336" s="146"/>
      <c r="M2336" s="146"/>
      <c r="N2336" s="146"/>
      <c r="O2336" s="146"/>
      <c r="P2336" s="292"/>
      <c r="Q2336" s="202"/>
      <c r="R2336" s="290">
        <f>IF($P$5=1,DataSheet!E2335,"")</f>
        <v>0</v>
      </c>
    </row>
    <row r="2337" spans="2:18">
      <c r="B2337" s="202"/>
      <c r="C2337" s="297"/>
      <c r="D2337" s="292"/>
      <c r="E2337" s="202"/>
      <c r="F2337" s="202"/>
      <c r="G2337" s="202"/>
      <c r="H2337" s="202"/>
      <c r="I2337" s="202"/>
      <c r="J2337" s="202"/>
      <c r="K2337" s="146"/>
      <c r="L2337" s="146"/>
      <c r="M2337" s="146"/>
      <c r="N2337" s="146"/>
      <c r="O2337" s="146"/>
      <c r="P2337" s="292"/>
      <c r="Q2337" s="202"/>
      <c r="R2337" s="290">
        <f>IF($P$5=1,DataSheet!E2336,"")</f>
        <v>0</v>
      </c>
    </row>
    <row r="2338" spans="2:18">
      <c r="B2338" s="202"/>
      <c r="C2338" s="297"/>
      <c r="D2338" s="292"/>
      <c r="E2338" s="202"/>
      <c r="F2338" s="202"/>
      <c r="G2338" s="202"/>
      <c r="H2338" s="202"/>
      <c r="I2338" s="202"/>
      <c r="J2338" s="202"/>
      <c r="K2338" s="146"/>
      <c r="L2338" s="146"/>
      <c r="M2338" s="146"/>
      <c r="N2338" s="146"/>
      <c r="O2338" s="146"/>
      <c r="P2338" s="292"/>
      <c r="Q2338" s="202"/>
      <c r="R2338" s="290">
        <f>IF($P$5=1,DataSheet!E2337,"")</f>
        <v>0</v>
      </c>
    </row>
    <row r="2339" spans="2:18">
      <c r="B2339" s="202"/>
      <c r="C2339" s="297"/>
      <c r="D2339" s="292"/>
      <c r="E2339" s="202"/>
      <c r="F2339" s="202"/>
      <c r="G2339" s="202"/>
      <c r="H2339" s="202"/>
      <c r="I2339" s="202"/>
      <c r="J2339" s="202"/>
      <c r="K2339" s="146"/>
      <c r="L2339" s="146"/>
      <c r="M2339" s="146"/>
      <c r="N2339" s="146"/>
      <c r="O2339" s="146"/>
      <c r="P2339" s="292"/>
      <c r="Q2339" s="202"/>
      <c r="R2339" s="290">
        <f>IF($P$5=1,DataSheet!E2338,"")</f>
        <v>0</v>
      </c>
    </row>
    <row r="2340" spans="2:18">
      <c r="B2340" s="202"/>
      <c r="C2340" s="297"/>
      <c r="D2340" s="292"/>
      <c r="E2340" s="202"/>
      <c r="F2340" s="202"/>
      <c r="G2340" s="202"/>
      <c r="H2340" s="202"/>
      <c r="I2340" s="202"/>
      <c r="J2340" s="202"/>
      <c r="K2340" s="146"/>
      <c r="L2340" s="146"/>
      <c r="M2340" s="146"/>
      <c r="N2340" s="146"/>
      <c r="O2340" s="146"/>
      <c r="P2340" s="292"/>
      <c r="Q2340" s="202"/>
      <c r="R2340" s="290">
        <f>IF($P$5=1,DataSheet!E2339,"")</f>
        <v>0</v>
      </c>
    </row>
    <row r="2341" spans="2:18">
      <c r="B2341" s="202"/>
      <c r="C2341" s="297"/>
      <c r="D2341" s="292"/>
      <c r="E2341" s="202"/>
      <c r="F2341" s="202"/>
      <c r="G2341" s="202"/>
      <c r="H2341" s="202"/>
      <c r="I2341" s="202"/>
      <c r="J2341" s="202"/>
      <c r="K2341" s="146"/>
      <c r="L2341" s="146"/>
      <c r="M2341" s="146"/>
      <c r="N2341" s="146"/>
      <c r="O2341" s="146"/>
      <c r="P2341" s="292"/>
      <c r="Q2341" s="202"/>
      <c r="R2341" s="290">
        <f>IF($P$5=1,DataSheet!E2340,"")</f>
        <v>0</v>
      </c>
    </row>
    <row r="2342" spans="2:18">
      <c r="B2342" s="202"/>
      <c r="C2342" s="297"/>
      <c r="D2342" s="292"/>
      <c r="E2342" s="202"/>
      <c r="F2342" s="202"/>
      <c r="G2342" s="202"/>
      <c r="H2342" s="202"/>
      <c r="I2342" s="202"/>
      <c r="J2342" s="202"/>
      <c r="K2342" s="146"/>
      <c r="L2342" s="146"/>
      <c r="M2342" s="146"/>
      <c r="N2342" s="146"/>
      <c r="O2342" s="146"/>
      <c r="P2342" s="292"/>
      <c r="Q2342" s="202"/>
      <c r="R2342" s="290">
        <f>IF($P$5=1,DataSheet!E2341,"")</f>
        <v>0</v>
      </c>
    </row>
    <row r="2343" spans="2:18">
      <c r="B2343" s="202"/>
      <c r="C2343" s="297"/>
      <c r="D2343" s="292"/>
      <c r="E2343" s="202"/>
      <c r="F2343" s="202"/>
      <c r="G2343" s="202"/>
      <c r="H2343" s="202"/>
      <c r="I2343" s="202"/>
      <c r="J2343" s="202"/>
      <c r="K2343" s="146"/>
      <c r="L2343" s="146"/>
      <c r="M2343" s="146"/>
      <c r="N2343" s="146"/>
      <c r="O2343" s="146"/>
      <c r="P2343" s="292"/>
      <c r="Q2343" s="202"/>
      <c r="R2343" s="290">
        <f>IF($P$5=1,DataSheet!E2342,"")</f>
        <v>0</v>
      </c>
    </row>
    <row r="2344" spans="2:18">
      <c r="B2344" s="202"/>
      <c r="C2344" s="297"/>
      <c r="D2344" s="292"/>
      <c r="E2344" s="202"/>
      <c r="F2344" s="202"/>
      <c r="G2344" s="202"/>
      <c r="H2344" s="202"/>
      <c r="I2344" s="202"/>
      <c r="J2344" s="202"/>
      <c r="K2344" s="146"/>
      <c r="L2344" s="146"/>
      <c r="M2344" s="146"/>
      <c r="N2344" s="146"/>
      <c r="O2344" s="146"/>
      <c r="P2344" s="292"/>
      <c r="Q2344" s="202"/>
      <c r="R2344" s="290">
        <f>IF($P$5=1,DataSheet!E2343,"")</f>
        <v>0</v>
      </c>
    </row>
    <row r="2345" spans="2:18">
      <c r="B2345" s="202"/>
      <c r="C2345" s="297"/>
      <c r="D2345" s="292"/>
      <c r="E2345" s="202"/>
      <c r="F2345" s="202"/>
      <c r="G2345" s="202"/>
      <c r="H2345" s="202"/>
      <c r="I2345" s="202"/>
      <c r="J2345" s="202"/>
      <c r="K2345" s="146"/>
      <c r="L2345" s="146"/>
      <c r="M2345" s="146"/>
      <c r="N2345" s="146"/>
      <c r="O2345" s="146"/>
      <c r="P2345" s="292"/>
      <c r="Q2345" s="202"/>
      <c r="R2345" s="290">
        <f>IF($P$5=1,DataSheet!E2344,"")</f>
        <v>0</v>
      </c>
    </row>
    <row r="2346" spans="2:18">
      <c r="B2346" s="202"/>
      <c r="C2346" s="297"/>
      <c r="D2346" s="292"/>
      <c r="E2346" s="202"/>
      <c r="F2346" s="202"/>
      <c r="G2346" s="202"/>
      <c r="H2346" s="202"/>
      <c r="I2346" s="202"/>
      <c r="J2346" s="202"/>
      <c r="K2346" s="146"/>
      <c r="L2346" s="146"/>
      <c r="M2346" s="146"/>
      <c r="N2346" s="146"/>
      <c r="O2346" s="146"/>
      <c r="P2346" s="292"/>
      <c r="Q2346" s="202"/>
      <c r="R2346" s="290">
        <f>IF($P$5=1,DataSheet!E2345,"")</f>
        <v>0</v>
      </c>
    </row>
    <row r="2347" spans="2:18">
      <c r="B2347" s="202"/>
      <c r="C2347" s="297"/>
      <c r="D2347" s="292"/>
      <c r="E2347" s="202"/>
      <c r="F2347" s="202"/>
      <c r="G2347" s="202"/>
      <c r="H2347" s="202"/>
      <c r="I2347" s="202"/>
      <c r="J2347" s="202"/>
      <c r="K2347" s="146"/>
      <c r="L2347" s="146"/>
      <c r="M2347" s="146"/>
      <c r="N2347" s="146"/>
      <c r="O2347" s="146"/>
      <c r="P2347" s="292"/>
      <c r="Q2347" s="202"/>
      <c r="R2347" s="290">
        <f>IF($P$5=1,DataSheet!E2346,"")</f>
        <v>0</v>
      </c>
    </row>
    <row r="2348" spans="2:18">
      <c r="B2348" s="202"/>
      <c r="C2348" s="297"/>
      <c r="D2348" s="292"/>
      <c r="E2348" s="202"/>
      <c r="F2348" s="202"/>
      <c r="G2348" s="202"/>
      <c r="H2348" s="202"/>
      <c r="I2348" s="202"/>
      <c r="J2348" s="202"/>
      <c r="K2348" s="146"/>
      <c r="L2348" s="146"/>
      <c r="M2348" s="146"/>
      <c r="N2348" s="146"/>
      <c r="O2348" s="146"/>
      <c r="P2348" s="292"/>
      <c r="Q2348" s="202"/>
      <c r="R2348" s="290">
        <f>IF($P$5=1,DataSheet!E2347,"")</f>
        <v>0</v>
      </c>
    </row>
    <row r="2349" spans="2:18">
      <c r="B2349" s="202"/>
      <c r="C2349" s="297"/>
      <c r="D2349" s="292"/>
      <c r="E2349" s="202"/>
      <c r="F2349" s="202"/>
      <c r="G2349" s="202"/>
      <c r="H2349" s="202"/>
      <c r="I2349" s="202"/>
      <c r="J2349" s="202"/>
      <c r="K2349" s="146"/>
      <c r="L2349" s="146"/>
      <c r="M2349" s="146"/>
      <c r="N2349" s="146"/>
      <c r="O2349" s="146"/>
      <c r="P2349" s="292"/>
      <c r="Q2349" s="202"/>
      <c r="R2349" s="290">
        <f>IF($P$5=1,DataSheet!E2348,"")</f>
        <v>0</v>
      </c>
    </row>
    <row r="2350" spans="2:18">
      <c r="B2350" s="202"/>
      <c r="C2350" s="297"/>
      <c r="D2350" s="292"/>
      <c r="E2350" s="202"/>
      <c r="F2350" s="202"/>
      <c r="G2350" s="202"/>
      <c r="H2350" s="202"/>
      <c r="I2350" s="202"/>
      <c r="J2350" s="202"/>
      <c r="K2350" s="146"/>
      <c r="L2350" s="146"/>
      <c r="M2350" s="146"/>
      <c r="N2350" s="146"/>
      <c r="O2350" s="146"/>
      <c r="P2350" s="292"/>
      <c r="Q2350" s="202"/>
      <c r="R2350" s="290">
        <f>IF($P$5=1,DataSheet!E2349,"")</f>
        <v>0</v>
      </c>
    </row>
    <row r="2351" spans="2:18">
      <c r="B2351" s="202"/>
      <c r="C2351" s="297"/>
      <c r="D2351" s="292"/>
      <c r="E2351" s="202"/>
      <c r="F2351" s="202"/>
      <c r="G2351" s="202"/>
      <c r="H2351" s="202"/>
      <c r="I2351" s="202"/>
      <c r="J2351" s="202"/>
      <c r="K2351" s="146"/>
      <c r="L2351" s="146"/>
      <c r="M2351" s="146"/>
      <c r="N2351" s="146"/>
      <c r="O2351" s="146"/>
      <c r="P2351" s="292"/>
      <c r="Q2351" s="202"/>
      <c r="R2351" s="290">
        <f>IF($P$5=1,DataSheet!E2350,"")</f>
        <v>0</v>
      </c>
    </row>
    <row r="2352" spans="2:18">
      <c r="B2352" s="202"/>
      <c r="C2352" s="297"/>
      <c r="D2352" s="292"/>
      <c r="E2352" s="202"/>
      <c r="F2352" s="202"/>
      <c r="G2352" s="202"/>
      <c r="H2352" s="202"/>
      <c r="I2352" s="202"/>
      <c r="J2352" s="202"/>
      <c r="K2352" s="146"/>
      <c r="L2352" s="146"/>
      <c r="M2352" s="146"/>
      <c r="N2352" s="146"/>
      <c r="O2352" s="146"/>
      <c r="P2352" s="292"/>
      <c r="Q2352" s="202"/>
      <c r="R2352" s="290">
        <f>IF($P$5=1,DataSheet!E2351,"")</f>
        <v>0</v>
      </c>
    </row>
    <row r="2353" spans="2:18">
      <c r="B2353" s="202"/>
      <c r="C2353" s="297"/>
      <c r="D2353" s="292"/>
      <c r="E2353" s="202"/>
      <c r="F2353" s="202"/>
      <c r="G2353" s="202"/>
      <c r="H2353" s="202"/>
      <c r="I2353" s="202"/>
      <c r="J2353" s="202"/>
      <c r="K2353" s="146"/>
      <c r="L2353" s="146"/>
      <c r="M2353" s="146"/>
      <c r="N2353" s="146"/>
      <c r="O2353" s="146"/>
      <c r="P2353" s="292"/>
      <c r="Q2353" s="202"/>
      <c r="R2353" s="290">
        <f>IF($P$5=1,DataSheet!E2352,"")</f>
        <v>0</v>
      </c>
    </row>
    <row r="2354" spans="2:18">
      <c r="B2354" s="202"/>
      <c r="C2354" s="297"/>
      <c r="D2354" s="292"/>
      <c r="E2354" s="202"/>
      <c r="F2354" s="202"/>
      <c r="G2354" s="202"/>
      <c r="H2354" s="202"/>
      <c r="I2354" s="202"/>
      <c r="J2354" s="202"/>
      <c r="K2354" s="146"/>
      <c r="L2354" s="146"/>
      <c r="M2354" s="146"/>
      <c r="N2354" s="146"/>
      <c r="O2354" s="146"/>
      <c r="P2354" s="292"/>
      <c r="Q2354" s="202"/>
      <c r="R2354" s="290">
        <f>IF($P$5=1,DataSheet!E2353,"")</f>
        <v>0</v>
      </c>
    </row>
    <row r="2355" spans="2:18">
      <c r="B2355" s="202"/>
      <c r="C2355" s="297"/>
      <c r="D2355" s="292"/>
      <c r="E2355" s="202"/>
      <c r="F2355" s="202"/>
      <c r="G2355" s="202"/>
      <c r="H2355" s="202"/>
      <c r="I2355" s="202"/>
      <c r="J2355" s="202"/>
      <c r="K2355" s="146"/>
      <c r="L2355" s="146"/>
      <c r="M2355" s="146"/>
      <c r="N2355" s="146"/>
      <c r="O2355" s="146"/>
      <c r="P2355" s="292"/>
      <c r="Q2355" s="202"/>
      <c r="R2355" s="290">
        <f>IF($P$5=1,DataSheet!E2354,"")</f>
        <v>0</v>
      </c>
    </row>
    <row r="2356" spans="2:18">
      <c r="B2356" s="202"/>
      <c r="C2356" s="297"/>
      <c r="D2356" s="292"/>
      <c r="E2356" s="202"/>
      <c r="F2356" s="202"/>
      <c r="G2356" s="202"/>
      <c r="H2356" s="202"/>
      <c r="I2356" s="202"/>
      <c r="J2356" s="202"/>
      <c r="K2356" s="146"/>
      <c r="L2356" s="146"/>
      <c r="M2356" s="146"/>
      <c r="N2356" s="146"/>
      <c r="O2356" s="146"/>
      <c r="P2356" s="292"/>
      <c r="Q2356" s="202"/>
      <c r="R2356" s="290">
        <f>IF($P$5=1,DataSheet!E2355,"")</f>
        <v>0</v>
      </c>
    </row>
    <row r="2357" spans="2:18">
      <c r="B2357" s="202"/>
      <c r="C2357" s="297"/>
      <c r="D2357" s="292"/>
      <c r="E2357" s="202"/>
      <c r="F2357" s="202"/>
      <c r="G2357" s="202"/>
      <c r="H2357" s="202"/>
      <c r="I2357" s="202"/>
      <c r="J2357" s="202"/>
      <c r="K2357" s="146"/>
      <c r="L2357" s="146"/>
      <c r="M2357" s="146"/>
      <c r="N2357" s="146"/>
      <c r="O2357" s="146"/>
      <c r="P2357" s="292"/>
      <c r="Q2357" s="202"/>
      <c r="R2357" s="290">
        <f>IF($P$5=1,DataSheet!E2356,"")</f>
        <v>0</v>
      </c>
    </row>
    <row r="2358" spans="2:18">
      <c r="B2358" s="202"/>
      <c r="C2358" s="297"/>
      <c r="D2358" s="292"/>
      <c r="E2358" s="202"/>
      <c r="F2358" s="202"/>
      <c r="G2358" s="202"/>
      <c r="H2358" s="202"/>
      <c r="I2358" s="202"/>
      <c r="J2358" s="202"/>
      <c r="K2358" s="146"/>
      <c r="L2358" s="146"/>
      <c r="M2358" s="146"/>
      <c r="N2358" s="146"/>
      <c r="O2358" s="146"/>
      <c r="P2358" s="292"/>
      <c r="Q2358" s="202"/>
      <c r="R2358" s="290">
        <f>IF($P$5=1,DataSheet!E2357,"")</f>
        <v>0</v>
      </c>
    </row>
    <row r="2359" spans="2:18">
      <c r="B2359" s="202"/>
      <c r="C2359" s="297"/>
      <c r="D2359" s="292"/>
      <c r="E2359" s="202"/>
      <c r="F2359" s="202"/>
      <c r="G2359" s="202"/>
      <c r="H2359" s="202"/>
      <c r="I2359" s="202"/>
      <c r="J2359" s="202"/>
      <c r="K2359" s="146"/>
      <c r="L2359" s="146"/>
      <c r="M2359" s="146"/>
      <c r="N2359" s="146"/>
      <c r="O2359" s="146"/>
      <c r="P2359" s="292"/>
      <c r="Q2359" s="202"/>
      <c r="R2359" s="290">
        <f>IF($P$5=1,DataSheet!E2358,"")</f>
        <v>0</v>
      </c>
    </row>
    <row r="2360" spans="2:18">
      <c r="B2360" s="202"/>
      <c r="C2360" s="297"/>
      <c r="D2360" s="292"/>
      <c r="E2360" s="202"/>
      <c r="F2360" s="202"/>
      <c r="G2360" s="202"/>
      <c r="H2360" s="202"/>
      <c r="I2360" s="202"/>
      <c r="J2360" s="202"/>
      <c r="K2360" s="146"/>
      <c r="L2360" s="146"/>
      <c r="M2360" s="146"/>
      <c r="N2360" s="146"/>
      <c r="O2360" s="146"/>
      <c r="P2360" s="292"/>
      <c r="Q2360" s="202"/>
      <c r="R2360" s="290">
        <f>IF($P$5=1,DataSheet!E2359,"")</f>
        <v>0</v>
      </c>
    </row>
    <row r="2361" spans="2:18">
      <c r="B2361" s="202"/>
      <c r="C2361" s="297"/>
      <c r="D2361" s="292"/>
      <c r="E2361" s="202"/>
      <c r="F2361" s="202"/>
      <c r="G2361" s="202"/>
      <c r="H2361" s="202"/>
      <c r="I2361" s="202"/>
      <c r="J2361" s="202"/>
      <c r="K2361" s="146"/>
      <c r="L2361" s="146"/>
      <c r="M2361" s="146"/>
      <c r="N2361" s="146"/>
      <c r="O2361" s="146"/>
      <c r="P2361" s="292"/>
      <c r="Q2361" s="202"/>
      <c r="R2361" s="290">
        <f>IF($P$5=1,DataSheet!E2360,"")</f>
        <v>0</v>
      </c>
    </row>
    <row r="2362" spans="2:18">
      <c r="B2362" s="202"/>
      <c r="C2362" s="297"/>
      <c r="D2362" s="292"/>
      <c r="E2362" s="202"/>
      <c r="F2362" s="202"/>
      <c r="G2362" s="202"/>
      <c r="H2362" s="202"/>
      <c r="I2362" s="202"/>
      <c r="J2362" s="202"/>
      <c r="K2362" s="146"/>
      <c r="L2362" s="146"/>
      <c r="M2362" s="146"/>
      <c r="N2362" s="146"/>
      <c r="O2362" s="146"/>
      <c r="P2362" s="292"/>
      <c r="Q2362" s="202"/>
      <c r="R2362" s="290">
        <f>IF($P$5=1,DataSheet!E2361,"")</f>
        <v>0</v>
      </c>
    </row>
    <row r="2363" spans="2:18">
      <c r="B2363" s="202"/>
      <c r="C2363" s="297"/>
      <c r="D2363" s="292"/>
      <c r="E2363" s="202"/>
      <c r="F2363" s="202"/>
      <c r="G2363" s="202"/>
      <c r="H2363" s="202"/>
      <c r="I2363" s="202"/>
      <c r="J2363" s="202"/>
      <c r="K2363" s="146"/>
      <c r="L2363" s="146"/>
      <c r="M2363" s="146"/>
      <c r="N2363" s="146"/>
      <c r="O2363" s="146"/>
      <c r="P2363" s="292"/>
      <c r="Q2363" s="202"/>
      <c r="R2363" s="290">
        <f>IF($P$5=1,DataSheet!E2362,"")</f>
        <v>0</v>
      </c>
    </row>
    <row r="2364" spans="2:18">
      <c r="B2364" s="202"/>
      <c r="C2364" s="297"/>
      <c r="D2364" s="292"/>
      <c r="E2364" s="202"/>
      <c r="F2364" s="202"/>
      <c r="G2364" s="202"/>
      <c r="H2364" s="202"/>
      <c r="I2364" s="202"/>
      <c r="J2364" s="202"/>
      <c r="K2364" s="146"/>
      <c r="L2364" s="146"/>
      <c r="M2364" s="146"/>
      <c r="N2364" s="146"/>
      <c r="O2364" s="146"/>
      <c r="P2364" s="292"/>
      <c r="Q2364" s="202"/>
      <c r="R2364" s="290">
        <f>IF($P$5=1,DataSheet!E2363,"")</f>
        <v>0</v>
      </c>
    </row>
    <row r="2365" spans="2:18">
      <c r="B2365" s="202"/>
      <c r="C2365" s="297"/>
      <c r="D2365" s="292"/>
      <c r="E2365" s="202"/>
      <c r="F2365" s="202"/>
      <c r="G2365" s="202"/>
      <c r="H2365" s="202"/>
      <c r="I2365" s="202"/>
      <c r="J2365" s="202"/>
      <c r="K2365" s="146"/>
      <c r="L2365" s="146"/>
      <c r="M2365" s="146"/>
      <c r="N2365" s="146"/>
      <c r="O2365" s="146"/>
      <c r="P2365" s="292"/>
      <c r="Q2365" s="202"/>
      <c r="R2365" s="290">
        <f>IF($P$5=1,DataSheet!E2364,"")</f>
        <v>0</v>
      </c>
    </row>
    <row r="2366" spans="2:18">
      <c r="B2366" s="202"/>
      <c r="C2366" s="297"/>
      <c r="D2366" s="292"/>
      <c r="E2366" s="202"/>
      <c r="F2366" s="202"/>
      <c r="G2366" s="202"/>
      <c r="H2366" s="202"/>
      <c r="I2366" s="202"/>
      <c r="J2366" s="202"/>
      <c r="K2366" s="146"/>
      <c r="L2366" s="146"/>
      <c r="M2366" s="146"/>
      <c r="N2366" s="146"/>
      <c r="O2366" s="146"/>
      <c r="P2366" s="292"/>
      <c r="Q2366" s="202"/>
      <c r="R2366" s="290">
        <f>IF($P$5=1,DataSheet!E2365,"")</f>
        <v>0</v>
      </c>
    </row>
    <row r="2367" spans="2:18">
      <c r="B2367" s="202"/>
      <c r="C2367" s="297"/>
      <c r="D2367" s="292"/>
      <c r="E2367" s="202"/>
      <c r="F2367" s="202"/>
      <c r="G2367" s="202"/>
      <c r="H2367" s="202"/>
      <c r="I2367" s="202"/>
      <c r="J2367" s="202"/>
      <c r="K2367" s="146"/>
      <c r="L2367" s="146"/>
      <c r="M2367" s="146"/>
      <c r="N2367" s="146"/>
      <c r="O2367" s="146"/>
      <c r="P2367" s="292"/>
      <c r="Q2367" s="202"/>
      <c r="R2367" s="290">
        <f>IF($P$5=1,DataSheet!E2366,"")</f>
        <v>0</v>
      </c>
    </row>
    <row r="2368" spans="2:18">
      <c r="B2368" s="202"/>
      <c r="C2368" s="297"/>
      <c r="D2368" s="292"/>
      <c r="E2368" s="202"/>
      <c r="F2368" s="202"/>
      <c r="G2368" s="202"/>
      <c r="H2368" s="202"/>
      <c r="I2368" s="202"/>
      <c r="J2368" s="202"/>
      <c r="K2368" s="146"/>
      <c r="L2368" s="146"/>
      <c r="M2368" s="146"/>
      <c r="N2368" s="146"/>
      <c r="O2368" s="146"/>
      <c r="P2368" s="292"/>
      <c r="Q2368" s="202"/>
      <c r="R2368" s="290">
        <f>IF($P$5=1,DataSheet!E2367,"")</f>
        <v>0</v>
      </c>
    </row>
    <row r="2369" spans="2:18">
      <c r="B2369" s="202"/>
      <c r="C2369" s="297"/>
      <c r="D2369" s="292"/>
      <c r="E2369" s="202"/>
      <c r="F2369" s="202"/>
      <c r="G2369" s="202"/>
      <c r="H2369" s="202"/>
      <c r="I2369" s="202"/>
      <c r="J2369" s="202"/>
      <c r="K2369" s="146"/>
      <c r="L2369" s="146"/>
      <c r="M2369" s="146"/>
      <c r="N2369" s="146"/>
      <c r="O2369" s="146"/>
      <c r="P2369" s="292"/>
      <c r="Q2369" s="202"/>
      <c r="R2369" s="290">
        <f>IF($P$5=1,DataSheet!E2368,"")</f>
        <v>0</v>
      </c>
    </row>
    <row r="2370" spans="2:18">
      <c r="B2370" s="202"/>
      <c r="C2370" s="297"/>
      <c r="D2370" s="292"/>
      <c r="E2370" s="202"/>
      <c r="F2370" s="202"/>
      <c r="G2370" s="202"/>
      <c r="H2370" s="202"/>
      <c r="I2370" s="202"/>
      <c r="J2370" s="202"/>
      <c r="K2370" s="146"/>
      <c r="L2370" s="146"/>
      <c r="M2370" s="146"/>
      <c r="N2370" s="146"/>
      <c r="O2370" s="146"/>
      <c r="P2370" s="292"/>
      <c r="Q2370" s="202"/>
      <c r="R2370" s="290">
        <f>IF($P$5=1,DataSheet!E2369,"")</f>
        <v>0</v>
      </c>
    </row>
    <row r="2371" spans="2:18">
      <c r="B2371" s="202"/>
      <c r="C2371" s="297"/>
      <c r="D2371" s="292"/>
      <c r="E2371" s="202"/>
      <c r="F2371" s="202"/>
      <c r="G2371" s="202"/>
      <c r="H2371" s="202"/>
      <c r="I2371" s="202"/>
      <c r="J2371" s="202"/>
      <c r="K2371" s="146"/>
      <c r="L2371" s="146"/>
      <c r="M2371" s="146"/>
      <c r="N2371" s="146"/>
      <c r="O2371" s="146"/>
      <c r="P2371" s="292"/>
      <c r="Q2371" s="202"/>
      <c r="R2371" s="290">
        <f>IF($P$5=1,DataSheet!E2370,"")</f>
        <v>0</v>
      </c>
    </row>
    <row r="2372" spans="2:18">
      <c r="B2372" s="202"/>
      <c r="C2372" s="297"/>
      <c r="D2372" s="292"/>
      <c r="E2372" s="202"/>
      <c r="F2372" s="202"/>
      <c r="G2372" s="202"/>
      <c r="H2372" s="202"/>
      <c r="I2372" s="202"/>
      <c r="J2372" s="202"/>
      <c r="K2372" s="146"/>
      <c r="L2372" s="146"/>
      <c r="M2372" s="146"/>
      <c r="N2372" s="146"/>
      <c r="O2372" s="146"/>
      <c r="P2372" s="292"/>
      <c r="Q2372" s="202"/>
      <c r="R2372" s="290">
        <f>IF($P$5=1,DataSheet!E2371,"")</f>
        <v>0</v>
      </c>
    </row>
    <row r="2373" spans="2:18">
      <c r="B2373" s="202"/>
      <c r="C2373" s="297"/>
      <c r="D2373" s="292"/>
      <c r="E2373" s="202"/>
      <c r="F2373" s="202"/>
      <c r="G2373" s="202"/>
      <c r="H2373" s="202"/>
      <c r="I2373" s="202"/>
      <c r="J2373" s="202"/>
      <c r="K2373" s="146"/>
      <c r="L2373" s="146"/>
      <c r="M2373" s="146"/>
      <c r="N2373" s="146"/>
      <c r="O2373" s="146"/>
      <c r="P2373" s="292"/>
      <c r="Q2373" s="202"/>
      <c r="R2373" s="290">
        <f>IF($P$5=1,DataSheet!E2372,"")</f>
        <v>0</v>
      </c>
    </row>
    <row r="2374" spans="2:18">
      <c r="B2374" s="202"/>
      <c r="C2374" s="297"/>
      <c r="D2374" s="292"/>
      <c r="E2374" s="202"/>
      <c r="F2374" s="202"/>
      <c r="G2374" s="202"/>
      <c r="H2374" s="202"/>
      <c r="I2374" s="202"/>
      <c r="J2374" s="202"/>
      <c r="K2374" s="146"/>
      <c r="L2374" s="146"/>
      <c r="M2374" s="146"/>
      <c r="N2374" s="146"/>
      <c r="O2374" s="146"/>
      <c r="P2374" s="292"/>
      <c r="Q2374" s="202"/>
      <c r="R2374" s="290">
        <f>IF($P$5=1,DataSheet!E2373,"")</f>
        <v>0</v>
      </c>
    </row>
    <row r="2375" spans="2:18">
      <c r="B2375" s="202"/>
      <c r="C2375" s="297"/>
      <c r="D2375" s="292"/>
      <c r="E2375" s="202"/>
      <c r="F2375" s="202"/>
      <c r="G2375" s="202"/>
      <c r="H2375" s="202"/>
      <c r="I2375" s="202"/>
      <c r="J2375" s="202"/>
      <c r="K2375" s="146"/>
      <c r="L2375" s="146"/>
      <c r="M2375" s="146"/>
      <c r="N2375" s="146"/>
      <c r="O2375" s="146"/>
      <c r="P2375" s="292"/>
      <c r="Q2375" s="202"/>
      <c r="R2375" s="290">
        <f>IF($P$5=1,DataSheet!E2374,"")</f>
        <v>0</v>
      </c>
    </row>
    <row r="2376" spans="2:18">
      <c r="B2376" s="202"/>
      <c r="C2376" s="297"/>
      <c r="D2376" s="292"/>
      <c r="E2376" s="202"/>
      <c r="F2376" s="202"/>
      <c r="G2376" s="202"/>
      <c r="H2376" s="202"/>
      <c r="I2376" s="202"/>
      <c r="J2376" s="202"/>
      <c r="K2376" s="146"/>
      <c r="L2376" s="146"/>
      <c r="M2376" s="146"/>
      <c r="N2376" s="146"/>
      <c r="O2376" s="146"/>
      <c r="P2376" s="292"/>
      <c r="Q2376" s="202"/>
      <c r="R2376" s="290">
        <f>IF($P$5=1,DataSheet!E2375,"")</f>
        <v>0</v>
      </c>
    </row>
    <row r="2377" spans="2:18">
      <c r="B2377" s="202"/>
      <c r="C2377" s="297"/>
      <c r="D2377" s="292"/>
      <c r="E2377" s="202"/>
      <c r="F2377" s="202"/>
      <c r="G2377" s="202"/>
      <c r="H2377" s="202"/>
      <c r="I2377" s="202"/>
      <c r="J2377" s="202"/>
      <c r="K2377" s="146"/>
      <c r="L2377" s="146"/>
      <c r="M2377" s="146"/>
      <c r="N2377" s="146"/>
      <c r="O2377" s="146"/>
      <c r="P2377" s="292"/>
      <c r="Q2377" s="202"/>
      <c r="R2377" s="290">
        <f>IF($P$5=1,DataSheet!E2376,"")</f>
        <v>0</v>
      </c>
    </row>
    <row r="2378" spans="2:18">
      <c r="B2378" s="202"/>
      <c r="C2378" s="297"/>
      <c r="D2378" s="292"/>
      <c r="E2378" s="202"/>
      <c r="F2378" s="202"/>
      <c r="G2378" s="202"/>
      <c r="H2378" s="202"/>
      <c r="I2378" s="202"/>
      <c r="J2378" s="202"/>
      <c r="K2378" s="146"/>
      <c r="L2378" s="146"/>
      <c r="M2378" s="146"/>
      <c r="N2378" s="146"/>
      <c r="O2378" s="146"/>
      <c r="P2378" s="292"/>
      <c r="Q2378" s="202"/>
      <c r="R2378" s="290">
        <f>IF($P$5=1,DataSheet!E2377,"")</f>
        <v>0</v>
      </c>
    </row>
    <row r="2379" spans="2:18">
      <c r="B2379" s="202"/>
      <c r="C2379" s="297"/>
      <c r="D2379" s="292"/>
      <c r="E2379" s="202"/>
      <c r="F2379" s="202"/>
      <c r="G2379" s="202"/>
      <c r="H2379" s="202"/>
      <c r="I2379" s="202"/>
      <c r="J2379" s="202"/>
      <c r="K2379" s="146"/>
      <c r="L2379" s="146"/>
      <c r="M2379" s="146"/>
      <c r="N2379" s="146"/>
      <c r="O2379" s="146"/>
      <c r="P2379" s="292"/>
      <c r="Q2379" s="202"/>
      <c r="R2379" s="290">
        <f>IF($P$5=1,DataSheet!E2378,"")</f>
        <v>0</v>
      </c>
    </row>
    <row r="2380" spans="2:18">
      <c r="B2380" s="202"/>
      <c r="C2380" s="297"/>
      <c r="D2380" s="292"/>
      <c r="E2380" s="202"/>
      <c r="F2380" s="202"/>
      <c r="G2380" s="202"/>
      <c r="H2380" s="202"/>
      <c r="I2380" s="202"/>
      <c r="J2380" s="202"/>
      <c r="K2380" s="146"/>
      <c r="L2380" s="146"/>
      <c r="M2380" s="146"/>
      <c r="N2380" s="146"/>
      <c r="O2380" s="146"/>
      <c r="P2380" s="292"/>
      <c r="Q2380" s="202"/>
      <c r="R2380" s="290">
        <f>IF($P$5=1,DataSheet!E2379,"")</f>
        <v>0</v>
      </c>
    </row>
    <row r="2381" spans="2:18">
      <c r="B2381" s="202"/>
      <c r="C2381" s="297"/>
      <c r="D2381" s="292"/>
      <c r="E2381" s="202"/>
      <c r="F2381" s="202"/>
      <c r="G2381" s="202"/>
      <c r="H2381" s="202"/>
      <c r="I2381" s="202"/>
      <c r="J2381" s="202"/>
      <c r="K2381" s="146"/>
      <c r="L2381" s="146"/>
      <c r="M2381" s="146"/>
      <c r="N2381" s="146"/>
      <c r="O2381" s="146"/>
      <c r="P2381" s="292"/>
      <c r="Q2381" s="202"/>
      <c r="R2381" s="290">
        <f>IF($P$5=1,DataSheet!E2380,"")</f>
        <v>0</v>
      </c>
    </row>
    <row r="2382" spans="2:18">
      <c r="B2382" s="202"/>
      <c r="C2382" s="297"/>
      <c r="D2382" s="292"/>
      <c r="E2382" s="202"/>
      <c r="F2382" s="202"/>
      <c r="G2382" s="202"/>
      <c r="H2382" s="202"/>
      <c r="I2382" s="202"/>
      <c r="J2382" s="202"/>
      <c r="K2382" s="146"/>
      <c r="L2382" s="146"/>
      <c r="M2382" s="146"/>
      <c r="N2382" s="146"/>
      <c r="O2382" s="146"/>
      <c r="P2382" s="292"/>
      <c r="Q2382" s="202"/>
      <c r="R2382" s="290">
        <f>IF($P$5=1,DataSheet!E2381,"")</f>
        <v>0</v>
      </c>
    </row>
    <row r="2383" spans="2:18">
      <c r="B2383" s="202"/>
      <c r="C2383" s="297"/>
      <c r="D2383" s="292"/>
      <c r="E2383" s="202"/>
      <c r="F2383" s="202"/>
      <c r="G2383" s="202"/>
      <c r="H2383" s="202"/>
      <c r="I2383" s="202"/>
      <c r="J2383" s="202"/>
      <c r="K2383" s="146"/>
      <c r="L2383" s="146"/>
      <c r="M2383" s="146"/>
      <c r="N2383" s="146"/>
      <c r="O2383" s="146"/>
      <c r="P2383" s="292"/>
      <c r="Q2383" s="202"/>
      <c r="R2383" s="290">
        <f>IF($P$5=1,DataSheet!E2382,"")</f>
        <v>0</v>
      </c>
    </row>
    <row r="2384" spans="2:18">
      <c r="B2384" s="202"/>
      <c r="C2384" s="297"/>
      <c r="D2384" s="292"/>
      <c r="E2384" s="202"/>
      <c r="F2384" s="202"/>
      <c r="G2384" s="202"/>
      <c r="H2384" s="202"/>
      <c r="I2384" s="202"/>
      <c r="J2384" s="202"/>
      <c r="K2384" s="146"/>
      <c r="L2384" s="146"/>
      <c r="M2384" s="146"/>
      <c r="N2384" s="146"/>
      <c r="O2384" s="146"/>
      <c r="P2384" s="292"/>
      <c r="Q2384" s="202"/>
      <c r="R2384" s="290">
        <f>IF($P$5=1,DataSheet!E2383,"")</f>
        <v>0</v>
      </c>
    </row>
    <row r="2385" spans="2:18">
      <c r="B2385" s="202"/>
      <c r="C2385" s="297"/>
      <c r="D2385" s="292"/>
      <c r="E2385" s="202"/>
      <c r="F2385" s="202"/>
      <c r="G2385" s="202"/>
      <c r="H2385" s="202"/>
      <c r="I2385" s="202"/>
      <c r="J2385" s="202"/>
      <c r="K2385" s="146"/>
      <c r="L2385" s="146"/>
      <c r="M2385" s="146"/>
      <c r="N2385" s="146"/>
      <c r="O2385" s="146"/>
      <c r="P2385" s="292"/>
      <c r="Q2385" s="202"/>
      <c r="R2385" s="290">
        <f>IF($P$5=1,DataSheet!E2384,"")</f>
        <v>0</v>
      </c>
    </row>
    <row r="2386" spans="2:18">
      <c r="B2386" s="202"/>
      <c r="C2386" s="297"/>
      <c r="D2386" s="292"/>
      <c r="E2386" s="202"/>
      <c r="F2386" s="202"/>
      <c r="G2386" s="202"/>
      <c r="H2386" s="202"/>
      <c r="I2386" s="202"/>
      <c r="J2386" s="202"/>
      <c r="K2386" s="146"/>
      <c r="L2386" s="146"/>
      <c r="M2386" s="146"/>
      <c r="N2386" s="146"/>
      <c r="O2386" s="146"/>
      <c r="P2386" s="292"/>
      <c r="Q2386" s="202"/>
      <c r="R2386" s="290">
        <f>IF($P$5=1,DataSheet!E2385,"")</f>
        <v>0</v>
      </c>
    </row>
    <row r="2387" spans="2:18">
      <c r="B2387" s="202"/>
      <c r="C2387" s="297"/>
      <c r="D2387" s="292"/>
      <c r="E2387" s="202"/>
      <c r="F2387" s="202"/>
      <c r="G2387" s="202"/>
      <c r="H2387" s="202"/>
      <c r="I2387" s="202"/>
      <c r="J2387" s="202"/>
      <c r="K2387" s="146"/>
      <c r="L2387" s="146"/>
      <c r="M2387" s="146"/>
      <c r="N2387" s="146"/>
      <c r="O2387" s="146"/>
      <c r="P2387" s="292"/>
      <c r="Q2387" s="202"/>
      <c r="R2387" s="290">
        <f>IF($P$5=1,DataSheet!E2386,"")</f>
        <v>0</v>
      </c>
    </row>
    <row r="2388" spans="2:18">
      <c r="B2388" s="202"/>
      <c r="C2388" s="297"/>
      <c r="D2388" s="292"/>
      <c r="E2388" s="202"/>
      <c r="F2388" s="202"/>
      <c r="G2388" s="202"/>
      <c r="H2388" s="202"/>
      <c r="I2388" s="202"/>
      <c r="J2388" s="202"/>
      <c r="K2388" s="146"/>
      <c r="L2388" s="146"/>
      <c r="M2388" s="146"/>
      <c r="N2388" s="146"/>
      <c r="O2388" s="146"/>
      <c r="P2388" s="292"/>
      <c r="Q2388" s="202"/>
      <c r="R2388" s="290">
        <f>IF($P$5=1,DataSheet!E2387,"")</f>
        <v>0</v>
      </c>
    </row>
    <row r="2389" spans="2:18">
      <c r="B2389" s="202"/>
      <c r="C2389" s="297"/>
      <c r="D2389" s="292"/>
      <c r="E2389" s="202"/>
      <c r="F2389" s="202"/>
      <c r="G2389" s="202"/>
      <c r="H2389" s="202"/>
      <c r="I2389" s="202"/>
      <c r="J2389" s="202"/>
      <c r="K2389" s="146"/>
      <c r="L2389" s="146"/>
      <c r="M2389" s="146"/>
      <c r="N2389" s="146"/>
      <c r="O2389" s="146"/>
      <c r="P2389" s="292"/>
      <c r="Q2389" s="202"/>
      <c r="R2389" s="290">
        <f>IF($P$5=1,DataSheet!E2388,"")</f>
        <v>0</v>
      </c>
    </row>
    <row r="2390" spans="2:18">
      <c r="B2390" s="202"/>
      <c r="C2390" s="297"/>
      <c r="D2390" s="292"/>
      <c r="E2390" s="202"/>
      <c r="F2390" s="202"/>
      <c r="G2390" s="202"/>
      <c r="H2390" s="202"/>
      <c r="I2390" s="202"/>
      <c r="J2390" s="202"/>
      <c r="K2390" s="146"/>
      <c r="L2390" s="146"/>
      <c r="M2390" s="146"/>
      <c r="N2390" s="146"/>
      <c r="O2390" s="146"/>
      <c r="P2390" s="292"/>
      <c r="Q2390" s="202"/>
      <c r="R2390" s="290">
        <f>IF($P$5=1,DataSheet!E2389,"")</f>
        <v>0</v>
      </c>
    </row>
    <row r="2391" spans="2:18">
      <c r="B2391" s="202"/>
      <c r="C2391" s="297"/>
      <c r="D2391" s="292"/>
      <c r="E2391" s="202"/>
      <c r="F2391" s="202"/>
      <c r="G2391" s="202"/>
      <c r="H2391" s="202"/>
      <c r="I2391" s="202"/>
      <c r="J2391" s="202"/>
      <c r="K2391" s="146"/>
      <c r="L2391" s="146"/>
      <c r="M2391" s="146"/>
      <c r="N2391" s="146"/>
      <c r="O2391" s="146"/>
      <c r="P2391" s="292"/>
      <c r="Q2391" s="202"/>
      <c r="R2391" s="290">
        <f>IF($P$5=1,DataSheet!E2390,"")</f>
        <v>0</v>
      </c>
    </row>
    <row r="2392" spans="2:18">
      <c r="B2392" s="202"/>
      <c r="C2392" s="297"/>
      <c r="D2392" s="292"/>
      <c r="E2392" s="202"/>
      <c r="F2392" s="202"/>
      <c r="G2392" s="202"/>
      <c r="H2392" s="202"/>
      <c r="I2392" s="202"/>
      <c r="J2392" s="202"/>
      <c r="K2392" s="146"/>
      <c r="L2392" s="146"/>
      <c r="M2392" s="146"/>
      <c r="N2392" s="146"/>
      <c r="O2392" s="146"/>
      <c r="P2392" s="292"/>
      <c r="Q2392" s="202"/>
      <c r="R2392" s="290">
        <f>IF($P$5=1,DataSheet!E2391,"")</f>
        <v>0</v>
      </c>
    </row>
    <row r="2393" spans="2:18">
      <c r="B2393" s="202"/>
      <c r="C2393" s="297"/>
      <c r="D2393" s="292"/>
      <c r="E2393" s="202"/>
      <c r="F2393" s="202"/>
      <c r="G2393" s="202"/>
      <c r="H2393" s="202"/>
      <c r="I2393" s="202"/>
      <c r="J2393" s="202"/>
      <c r="K2393" s="146"/>
      <c r="L2393" s="146"/>
      <c r="M2393" s="146"/>
      <c r="N2393" s="146"/>
      <c r="O2393" s="146"/>
      <c r="P2393" s="292"/>
      <c r="Q2393" s="202"/>
      <c r="R2393" s="290">
        <f>IF($P$5=1,DataSheet!E2392,"")</f>
        <v>0</v>
      </c>
    </row>
    <row r="2394" spans="2:18">
      <c r="B2394" s="202"/>
      <c r="C2394" s="297"/>
      <c r="D2394" s="292"/>
      <c r="E2394" s="202"/>
      <c r="F2394" s="202"/>
      <c r="G2394" s="202"/>
      <c r="H2394" s="202"/>
      <c r="I2394" s="202"/>
      <c r="J2394" s="202"/>
      <c r="K2394" s="146"/>
      <c r="L2394" s="146"/>
      <c r="M2394" s="146"/>
      <c r="N2394" s="146"/>
      <c r="O2394" s="146"/>
      <c r="P2394" s="292"/>
      <c r="Q2394" s="202"/>
      <c r="R2394" s="290">
        <f>IF($P$5=1,DataSheet!E2393,"")</f>
        <v>0</v>
      </c>
    </row>
    <row r="2395" spans="2:18">
      <c r="B2395" s="202"/>
      <c r="C2395" s="297"/>
      <c r="D2395" s="292"/>
      <c r="E2395" s="202"/>
      <c r="F2395" s="202"/>
      <c r="G2395" s="202"/>
      <c r="H2395" s="202"/>
      <c r="I2395" s="202"/>
      <c r="J2395" s="202"/>
      <c r="K2395" s="146"/>
      <c r="L2395" s="146"/>
      <c r="M2395" s="146"/>
      <c r="N2395" s="146"/>
      <c r="O2395" s="146"/>
      <c r="P2395" s="292"/>
      <c r="Q2395" s="202"/>
      <c r="R2395" s="290">
        <f>IF($P$5=1,DataSheet!E2394,"")</f>
        <v>0</v>
      </c>
    </row>
    <row r="2396" spans="2:18">
      <c r="B2396" s="202"/>
      <c r="C2396" s="297"/>
      <c r="D2396" s="292"/>
      <c r="E2396" s="202"/>
      <c r="F2396" s="202"/>
      <c r="G2396" s="202"/>
      <c r="H2396" s="202"/>
      <c r="I2396" s="202"/>
      <c r="J2396" s="202"/>
      <c r="K2396" s="146"/>
      <c r="L2396" s="146"/>
      <c r="M2396" s="146"/>
      <c r="N2396" s="146"/>
      <c r="O2396" s="146"/>
      <c r="P2396" s="292"/>
      <c r="Q2396" s="202"/>
      <c r="R2396" s="290">
        <f>IF($P$5=1,DataSheet!E2395,"")</f>
        <v>0</v>
      </c>
    </row>
    <row r="2397" spans="2:18">
      <c r="B2397" s="202"/>
      <c r="C2397" s="297"/>
      <c r="D2397" s="292"/>
      <c r="E2397" s="202"/>
      <c r="F2397" s="202"/>
      <c r="G2397" s="202"/>
      <c r="H2397" s="202"/>
      <c r="I2397" s="202"/>
      <c r="J2397" s="202"/>
      <c r="K2397" s="146"/>
      <c r="L2397" s="146"/>
      <c r="M2397" s="146"/>
      <c r="N2397" s="146"/>
      <c r="O2397" s="146"/>
      <c r="P2397" s="292"/>
      <c r="Q2397" s="202"/>
      <c r="R2397" s="290">
        <f>IF($P$5=1,DataSheet!E2396,"")</f>
        <v>0</v>
      </c>
    </row>
    <row r="2398" spans="2:18">
      <c r="B2398" s="202"/>
      <c r="C2398" s="297"/>
      <c r="D2398" s="292"/>
      <c r="E2398" s="202"/>
      <c r="F2398" s="202"/>
      <c r="G2398" s="202"/>
      <c r="H2398" s="202"/>
      <c r="I2398" s="202"/>
      <c r="J2398" s="202"/>
      <c r="K2398" s="146"/>
      <c r="L2398" s="146"/>
      <c r="M2398" s="146"/>
      <c r="N2398" s="146"/>
      <c r="O2398" s="146"/>
      <c r="P2398" s="292"/>
      <c r="Q2398" s="202"/>
      <c r="R2398" s="290">
        <f>IF($P$5=1,DataSheet!E2397,"")</f>
        <v>0</v>
      </c>
    </row>
    <row r="2399" spans="2:18">
      <c r="B2399" s="202"/>
      <c r="C2399" s="297"/>
      <c r="D2399" s="292"/>
      <c r="E2399" s="202"/>
      <c r="F2399" s="202"/>
      <c r="G2399" s="202"/>
      <c r="H2399" s="202"/>
      <c r="I2399" s="202"/>
      <c r="J2399" s="202"/>
      <c r="K2399" s="146"/>
      <c r="L2399" s="146"/>
      <c r="M2399" s="146"/>
      <c r="N2399" s="146"/>
      <c r="O2399" s="146"/>
      <c r="P2399" s="292"/>
      <c r="Q2399" s="202"/>
      <c r="R2399" s="290">
        <f>IF($P$5=1,DataSheet!E2398,"")</f>
        <v>0</v>
      </c>
    </row>
    <row r="2400" spans="2:18">
      <c r="B2400" s="202"/>
      <c r="C2400" s="297"/>
      <c r="D2400" s="292"/>
      <c r="E2400" s="202"/>
      <c r="F2400" s="202"/>
      <c r="G2400" s="202"/>
      <c r="H2400" s="202"/>
      <c r="I2400" s="202"/>
      <c r="J2400" s="202"/>
      <c r="K2400" s="146"/>
      <c r="L2400" s="146"/>
      <c r="M2400" s="146"/>
      <c r="N2400" s="146"/>
      <c r="O2400" s="146"/>
      <c r="P2400" s="292"/>
      <c r="Q2400" s="202"/>
      <c r="R2400" s="290">
        <f>IF($P$5=1,DataSheet!E2399,"")</f>
        <v>0</v>
      </c>
    </row>
    <row r="2401" spans="2:18">
      <c r="B2401" s="202"/>
      <c r="C2401" s="297"/>
      <c r="D2401" s="292"/>
      <c r="E2401" s="202"/>
      <c r="F2401" s="202"/>
      <c r="G2401" s="202"/>
      <c r="H2401" s="202"/>
      <c r="I2401" s="202"/>
      <c r="J2401" s="202"/>
      <c r="K2401" s="146"/>
      <c r="L2401" s="146"/>
      <c r="M2401" s="146"/>
      <c r="N2401" s="146"/>
      <c r="O2401" s="146"/>
      <c r="P2401" s="292"/>
      <c r="Q2401" s="202"/>
      <c r="R2401" s="290">
        <f>IF($P$5=1,DataSheet!E2400,"")</f>
        <v>0</v>
      </c>
    </row>
    <row r="2402" spans="2:18">
      <c r="B2402" s="202"/>
      <c r="C2402" s="297"/>
      <c r="D2402" s="292"/>
      <c r="E2402" s="202"/>
      <c r="F2402" s="202"/>
      <c r="G2402" s="202"/>
      <c r="H2402" s="202"/>
      <c r="I2402" s="202"/>
      <c r="J2402" s="202"/>
      <c r="K2402" s="146"/>
      <c r="L2402" s="146"/>
      <c r="M2402" s="146"/>
      <c r="N2402" s="146"/>
      <c r="O2402" s="146"/>
      <c r="P2402" s="292"/>
      <c r="Q2402" s="202"/>
      <c r="R2402" s="290">
        <f>IF($P$5=1,DataSheet!E2401,"")</f>
        <v>0</v>
      </c>
    </row>
    <row r="2403" spans="2:18">
      <c r="B2403" s="202"/>
      <c r="C2403" s="297"/>
      <c r="D2403" s="292"/>
      <c r="E2403" s="202"/>
      <c r="F2403" s="202"/>
      <c r="G2403" s="202"/>
      <c r="H2403" s="202"/>
      <c r="I2403" s="202"/>
      <c r="J2403" s="202"/>
      <c r="K2403" s="146"/>
      <c r="L2403" s="146"/>
      <c r="M2403" s="146"/>
      <c r="N2403" s="146"/>
      <c r="O2403" s="146"/>
      <c r="P2403" s="292"/>
      <c r="Q2403" s="202"/>
      <c r="R2403" s="290">
        <f>IF($P$5=1,DataSheet!E2402,"")</f>
        <v>0</v>
      </c>
    </row>
    <row r="2404" spans="2:18">
      <c r="B2404" s="202"/>
      <c r="C2404" s="297"/>
      <c r="D2404" s="292"/>
      <c r="E2404" s="202"/>
      <c r="F2404" s="202"/>
      <c r="G2404" s="202"/>
      <c r="H2404" s="202"/>
      <c r="I2404" s="202"/>
      <c r="J2404" s="202"/>
      <c r="K2404" s="146"/>
      <c r="L2404" s="146"/>
      <c r="M2404" s="146"/>
      <c r="N2404" s="146"/>
      <c r="O2404" s="146"/>
      <c r="P2404" s="292"/>
      <c r="Q2404" s="202"/>
      <c r="R2404" s="290">
        <f>IF($P$5=1,DataSheet!E2403,"")</f>
        <v>0</v>
      </c>
    </row>
    <row r="2405" spans="2:18">
      <c r="B2405" s="202"/>
      <c r="C2405" s="297"/>
      <c r="D2405" s="292"/>
      <c r="E2405" s="202"/>
      <c r="F2405" s="202"/>
      <c r="G2405" s="202"/>
      <c r="H2405" s="202"/>
      <c r="I2405" s="202"/>
      <c r="J2405" s="202"/>
      <c r="K2405" s="146"/>
      <c r="L2405" s="146"/>
      <c r="M2405" s="146"/>
      <c r="N2405" s="146"/>
      <c r="O2405" s="146"/>
      <c r="P2405" s="292"/>
      <c r="Q2405" s="202"/>
      <c r="R2405" s="290">
        <f>IF($P$5=1,DataSheet!E2404,"")</f>
        <v>0</v>
      </c>
    </row>
    <row r="2406" spans="2:18">
      <c r="B2406" s="202"/>
      <c r="C2406" s="297"/>
      <c r="D2406" s="292"/>
      <c r="E2406" s="202"/>
      <c r="F2406" s="202"/>
      <c r="G2406" s="202"/>
      <c r="H2406" s="202"/>
      <c r="I2406" s="202"/>
      <c r="J2406" s="202"/>
      <c r="K2406" s="146"/>
      <c r="L2406" s="146"/>
      <c r="M2406" s="146"/>
      <c r="N2406" s="146"/>
      <c r="O2406" s="146"/>
      <c r="P2406" s="292"/>
      <c r="Q2406" s="202"/>
      <c r="R2406" s="290">
        <f>IF($P$5=1,DataSheet!E2405,"")</f>
        <v>0</v>
      </c>
    </row>
    <row r="2407" spans="2:18">
      <c r="B2407" s="202"/>
      <c r="C2407" s="297"/>
      <c r="D2407" s="292"/>
      <c r="E2407" s="202"/>
      <c r="F2407" s="202"/>
      <c r="G2407" s="202"/>
      <c r="H2407" s="202"/>
      <c r="I2407" s="202"/>
      <c r="J2407" s="202"/>
      <c r="K2407" s="146"/>
      <c r="L2407" s="146"/>
      <c r="M2407" s="146"/>
      <c r="N2407" s="146"/>
      <c r="O2407" s="146"/>
      <c r="P2407" s="292"/>
      <c r="Q2407" s="202"/>
      <c r="R2407" s="290">
        <f>IF($P$5=1,DataSheet!E2406,"")</f>
        <v>0</v>
      </c>
    </row>
    <row r="2408" spans="2:18">
      <c r="B2408" s="202"/>
      <c r="C2408" s="297"/>
      <c r="D2408" s="292"/>
      <c r="E2408" s="202"/>
      <c r="F2408" s="202"/>
      <c r="G2408" s="202"/>
      <c r="H2408" s="202"/>
      <c r="I2408" s="202"/>
      <c r="J2408" s="202"/>
      <c r="K2408" s="146"/>
      <c r="L2408" s="146"/>
      <c r="M2408" s="146"/>
      <c r="N2408" s="146"/>
      <c r="O2408" s="146"/>
      <c r="P2408" s="292"/>
      <c r="Q2408" s="202"/>
      <c r="R2408" s="290">
        <f>IF($P$5=1,DataSheet!E2407,"")</f>
        <v>0</v>
      </c>
    </row>
    <row r="2409" spans="2:18">
      <c r="B2409" s="202"/>
      <c r="C2409" s="297"/>
      <c r="D2409" s="292"/>
      <c r="E2409" s="202"/>
      <c r="F2409" s="202"/>
      <c r="G2409" s="202"/>
      <c r="H2409" s="202"/>
      <c r="I2409" s="202"/>
      <c r="J2409" s="202"/>
      <c r="K2409" s="146"/>
      <c r="L2409" s="146"/>
      <c r="M2409" s="146"/>
      <c r="N2409" s="146"/>
      <c r="O2409" s="146"/>
      <c r="P2409" s="292"/>
      <c r="Q2409" s="202"/>
      <c r="R2409" s="290">
        <f>IF($P$5=1,DataSheet!E2408,"")</f>
        <v>0</v>
      </c>
    </row>
    <row r="2410" spans="2:18">
      <c r="B2410" s="202"/>
      <c r="C2410" s="297"/>
      <c r="D2410" s="292"/>
      <c r="E2410" s="202"/>
      <c r="F2410" s="202"/>
      <c r="G2410" s="202"/>
      <c r="H2410" s="202"/>
      <c r="I2410" s="202"/>
      <c r="J2410" s="202"/>
      <c r="K2410" s="146"/>
      <c r="L2410" s="146"/>
      <c r="M2410" s="146"/>
      <c r="N2410" s="146"/>
      <c r="O2410" s="146"/>
      <c r="P2410" s="292"/>
      <c r="Q2410" s="202"/>
      <c r="R2410" s="290">
        <f>IF($P$5=1,DataSheet!E2409,"")</f>
        <v>0</v>
      </c>
    </row>
    <row r="2411" spans="2:18">
      <c r="B2411" s="202"/>
      <c r="C2411" s="297"/>
      <c r="D2411" s="292"/>
      <c r="E2411" s="202"/>
      <c r="F2411" s="202"/>
      <c r="G2411" s="202"/>
      <c r="H2411" s="202"/>
      <c r="I2411" s="202"/>
      <c r="J2411" s="202"/>
      <c r="K2411" s="146"/>
      <c r="L2411" s="146"/>
      <c r="M2411" s="146"/>
      <c r="N2411" s="146"/>
      <c r="O2411" s="146"/>
      <c r="P2411" s="292"/>
      <c r="Q2411" s="202"/>
      <c r="R2411" s="290">
        <f>IF($P$5=1,DataSheet!E2410,"")</f>
        <v>0</v>
      </c>
    </row>
    <row r="2412" spans="2:18">
      <c r="B2412" s="202"/>
      <c r="C2412" s="297"/>
      <c r="D2412" s="292"/>
      <c r="E2412" s="202"/>
      <c r="F2412" s="202"/>
      <c r="G2412" s="202"/>
      <c r="H2412" s="202"/>
      <c r="I2412" s="202"/>
      <c r="J2412" s="202"/>
      <c r="K2412" s="146"/>
      <c r="L2412" s="146"/>
      <c r="M2412" s="146"/>
      <c r="N2412" s="146"/>
      <c r="O2412" s="146"/>
      <c r="P2412" s="292"/>
      <c r="Q2412" s="202"/>
      <c r="R2412" s="290">
        <f>IF($P$5=1,DataSheet!E2411,"")</f>
        <v>0</v>
      </c>
    </row>
    <row r="2413" spans="2:18">
      <c r="B2413" s="202"/>
      <c r="C2413" s="297"/>
      <c r="D2413" s="292"/>
      <c r="E2413" s="202"/>
      <c r="F2413" s="202"/>
      <c r="G2413" s="202"/>
      <c r="H2413" s="202"/>
      <c r="I2413" s="202"/>
      <c r="J2413" s="202"/>
      <c r="K2413" s="146"/>
      <c r="L2413" s="146"/>
      <c r="M2413" s="146"/>
      <c r="N2413" s="146"/>
      <c r="O2413" s="146"/>
      <c r="P2413" s="292"/>
      <c r="Q2413" s="202"/>
      <c r="R2413" s="290">
        <f>IF($P$5=1,DataSheet!E2412,"")</f>
        <v>0</v>
      </c>
    </row>
    <row r="2414" spans="2:18">
      <c r="B2414" s="202"/>
      <c r="C2414" s="297"/>
      <c r="D2414" s="292"/>
      <c r="E2414" s="202"/>
      <c r="F2414" s="202"/>
      <c r="G2414" s="202"/>
      <c r="H2414" s="202"/>
      <c r="I2414" s="202"/>
      <c r="J2414" s="202"/>
      <c r="K2414" s="146"/>
      <c r="L2414" s="146"/>
      <c r="M2414" s="146"/>
      <c r="N2414" s="146"/>
      <c r="O2414" s="146"/>
      <c r="P2414" s="292"/>
      <c r="Q2414" s="202"/>
      <c r="R2414" s="290">
        <f>IF($P$5=1,DataSheet!E2413,"")</f>
        <v>0</v>
      </c>
    </row>
    <row r="2415" spans="2:18">
      <c r="B2415" s="202"/>
      <c r="C2415" s="297"/>
      <c r="D2415" s="292"/>
      <c r="E2415" s="202"/>
      <c r="F2415" s="202"/>
      <c r="G2415" s="202"/>
      <c r="H2415" s="202"/>
      <c r="I2415" s="202"/>
      <c r="J2415" s="202"/>
      <c r="K2415" s="146"/>
      <c r="L2415" s="146"/>
      <c r="M2415" s="146"/>
      <c r="N2415" s="146"/>
      <c r="O2415" s="146"/>
      <c r="P2415" s="292"/>
      <c r="Q2415" s="202"/>
      <c r="R2415" s="290">
        <f>IF($P$5=1,DataSheet!E2414,"")</f>
        <v>0</v>
      </c>
    </row>
    <row r="2416" spans="2:18">
      <c r="B2416" s="202"/>
      <c r="C2416" s="297"/>
      <c r="D2416" s="292"/>
      <c r="E2416" s="202"/>
      <c r="F2416" s="202"/>
      <c r="G2416" s="202"/>
      <c r="H2416" s="202"/>
      <c r="I2416" s="202"/>
      <c r="J2416" s="202"/>
      <c r="K2416" s="146"/>
      <c r="L2416" s="146"/>
      <c r="M2416" s="146"/>
      <c r="N2416" s="146"/>
      <c r="O2416" s="146"/>
      <c r="P2416" s="292"/>
      <c r="Q2416" s="202"/>
      <c r="R2416" s="290">
        <f>IF($P$5=1,DataSheet!E2415,"")</f>
        <v>0</v>
      </c>
    </row>
    <row r="2417" spans="2:18">
      <c r="B2417" s="202"/>
      <c r="C2417" s="297"/>
      <c r="D2417" s="292"/>
      <c r="E2417" s="202"/>
      <c r="F2417" s="202"/>
      <c r="G2417" s="202"/>
      <c r="H2417" s="202"/>
      <c r="I2417" s="202"/>
      <c r="J2417" s="202"/>
      <c r="K2417" s="146"/>
      <c r="L2417" s="146"/>
      <c r="M2417" s="146"/>
      <c r="N2417" s="146"/>
      <c r="O2417" s="146"/>
      <c r="P2417" s="292"/>
      <c r="Q2417" s="202"/>
      <c r="R2417" s="290">
        <f>IF($P$5=1,DataSheet!E2416,"")</f>
        <v>0</v>
      </c>
    </row>
    <row r="2418" spans="2:18">
      <c r="B2418" s="202"/>
      <c r="C2418" s="297"/>
      <c r="D2418" s="292"/>
      <c r="E2418" s="202"/>
      <c r="F2418" s="202"/>
      <c r="G2418" s="202"/>
      <c r="H2418" s="202"/>
      <c r="I2418" s="202"/>
      <c r="J2418" s="202"/>
      <c r="K2418" s="146"/>
      <c r="L2418" s="146"/>
      <c r="M2418" s="146"/>
      <c r="N2418" s="146"/>
      <c r="O2418" s="146"/>
      <c r="P2418" s="292"/>
      <c r="Q2418" s="202"/>
      <c r="R2418" s="290">
        <f>IF($P$5=1,DataSheet!E2417,"")</f>
        <v>0</v>
      </c>
    </row>
    <row r="2419" spans="2:18">
      <c r="B2419" s="202"/>
      <c r="C2419" s="297"/>
      <c r="D2419" s="292"/>
      <c r="E2419" s="202"/>
      <c r="F2419" s="202"/>
      <c r="G2419" s="202"/>
      <c r="H2419" s="202"/>
      <c r="I2419" s="202"/>
      <c r="J2419" s="202"/>
      <c r="K2419" s="146"/>
      <c r="L2419" s="146"/>
      <c r="M2419" s="146"/>
      <c r="N2419" s="146"/>
      <c r="O2419" s="146"/>
      <c r="P2419" s="292"/>
      <c r="Q2419" s="202"/>
      <c r="R2419" s="290">
        <f>IF($P$5=1,DataSheet!E2418,"")</f>
        <v>0</v>
      </c>
    </row>
    <row r="2420" spans="2:18">
      <c r="B2420" s="202"/>
      <c r="C2420" s="297"/>
      <c r="D2420" s="292"/>
      <c r="E2420" s="202"/>
      <c r="F2420" s="202"/>
      <c r="G2420" s="202"/>
      <c r="H2420" s="202"/>
      <c r="I2420" s="202"/>
      <c r="J2420" s="202"/>
      <c r="K2420" s="146"/>
      <c r="L2420" s="146"/>
      <c r="M2420" s="146"/>
      <c r="N2420" s="146"/>
      <c r="O2420" s="146"/>
      <c r="P2420" s="292"/>
      <c r="Q2420" s="202"/>
      <c r="R2420" s="290">
        <f>IF($P$5=1,DataSheet!E2419,"")</f>
        <v>0</v>
      </c>
    </row>
    <row r="2421" spans="2:18">
      <c r="B2421" s="202"/>
      <c r="C2421" s="297"/>
      <c r="D2421" s="292"/>
      <c r="E2421" s="202"/>
      <c r="F2421" s="202"/>
      <c r="G2421" s="202"/>
      <c r="H2421" s="202"/>
      <c r="I2421" s="202"/>
      <c r="J2421" s="202"/>
      <c r="K2421" s="146"/>
      <c r="L2421" s="146"/>
      <c r="M2421" s="146"/>
      <c r="N2421" s="146"/>
      <c r="O2421" s="146"/>
      <c r="P2421" s="292"/>
      <c r="Q2421" s="202"/>
      <c r="R2421" s="290">
        <f>IF($P$5=1,DataSheet!E2420,"")</f>
        <v>0</v>
      </c>
    </row>
    <row r="2422" spans="2:18">
      <c r="B2422" s="202"/>
      <c r="C2422" s="297"/>
      <c r="D2422" s="292"/>
      <c r="E2422" s="202"/>
      <c r="F2422" s="202"/>
      <c r="G2422" s="202"/>
      <c r="H2422" s="202"/>
      <c r="I2422" s="202"/>
      <c r="J2422" s="202"/>
      <c r="K2422" s="146"/>
      <c r="L2422" s="146"/>
      <c r="M2422" s="146"/>
      <c r="N2422" s="146"/>
      <c r="O2422" s="146"/>
      <c r="P2422" s="292"/>
      <c r="Q2422" s="202"/>
      <c r="R2422" s="290">
        <f>IF($P$5=1,DataSheet!E2421,"")</f>
        <v>0</v>
      </c>
    </row>
    <row r="2423" spans="2:18">
      <c r="B2423" s="202"/>
      <c r="C2423" s="297"/>
      <c r="D2423" s="292"/>
      <c r="E2423" s="202"/>
      <c r="F2423" s="202"/>
      <c r="G2423" s="202"/>
      <c r="H2423" s="202"/>
      <c r="I2423" s="202"/>
      <c r="J2423" s="202"/>
      <c r="K2423" s="146"/>
      <c r="L2423" s="146"/>
      <c r="M2423" s="146"/>
      <c r="N2423" s="146"/>
      <c r="O2423" s="146"/>
      <c r="P2423" s="292"/>
      <c r="Q2423" s="202"/>
      <c r="R2423" s="290">
        <f>IF($P$5=1,DataSheet!E2422,"")</f>
        <v>0</v>
      </c>
    </row>
    <row r="2424" spans="2:18">
      <c r="B2424" s="202"/>
      <c r="C2424" s="297"/>
      <c r="D2424" s="292"/>
      <c r="E2424" s="202"/>
      <c r="F2424" s="202"/>
      <c r="G2424" s="202"/>
      <c r="H2424" s="202"/>
      <c r="I2424" s="202"/>
      <c r="J2424" s="202"/>
      <c r="K2424" s="146"/>
      <c r="L2424" s="146"/>
      <c r="M2424" s="146"/>
      <c r="N2424" s="146"/>
      <c r="O2424" s="146"/>
      <c r="P2424" s="292"/>
      <c r="Q2424" s="202"/>
      <c r="R2424" s="290">
        <f>IF($P$5=1,DataSheet!E2423,"")</f>
        <v>0</v>
      </c>
    </row>
    <row r="2425" spans="2:18">
      <c r="B2425" s="202"/>
      <c r="C2425" s="297"/>
      <c r="D2425" s="292"/>
      <c r="E2425" s="202"/>
      <c r="F2425" s="202"/>
      <c r="G2425" s="202"/>
      <c r="H2425" s="202"/>
      <c r="I2425" s="202"/>
      <c r="J2425" s="202"/>
      <c r="K2425" s="146"/>
      <c r="L2425" s="146"/>
      <c r="M2425" s="146"/>
      <c r="N2425" s="146"/>
      <c r="O2425" s="146"/>
      <c r="P2425" s="292"/>
      <c r="Q2425" s="202"/>
      <c r="R2425" s="290">
        <f>IF($P$5=1,DataSheet!E2424,"")</f>
        <v>0</v>
      </c>
    </row>
    <row r="2426" spans="2:18">
      <c r="B2426" s="202"/>
      <c r="C2426" s="297"/>
      <c r="D2426" s="292"/>
      <c r="E2426" s="202"/>
      <c r="F2426" s="202"/>
      <c r="G2426" s="202"/>
      <c r="H2426" s="202"/>
      <c r="I2426" s="202"/>
      <c r="J2426" s="202"/>
      <c r="K2426" s="146"/>
      <c r="L2426" s="146"/>
      <c r="M2426" s="146"/>
      <c r="N2426" s="146"/>
      <c r="O2426" s="146"/>
      <c r="P2426" s="292"/>
      <c r="Q2426" s="202"/>
      <c r="R2426" s="290">
        <f>IF($P$5=1,DataSheet!E2425,"")</f>
        <v>0</v>
      </c>
    </row>
    <row r="2427" spans="2:18">
      <c r="B2427" s="202"/>
      <c r="C2427" s="297"/>
      <c r="D2427" s="292"/>
      <c r="E2427" s="202"/>
      <c r="F2427" s="202"/>
      <c r="G2427" s="202"/>
      <c r="H2427" s="202"/>
      <c r="I2427" s="202"/>
      <c r="J2427" s="202"/>
      <c r="K2427" s="146"/>
      <c r="L2427" s="146"/>
      <c r="M2427" s="146"/>
      <c r="N2427" s="146"/>
      <c r="O2427" s="146"/>
      <c r="P2427" s="292"/>
      <c r="Q2427" s="202"/>
      <c r="R2427" s="290">
        <f>IF($P$5=1,DataSheet!E2426,"")</f>
        <v>0</v>
      </c>
    </row>
    <row r="2428" spans="2:18">
      <c r="B2428" s="202"/>
      <c r="C2428" s="297"/>
      <c r="D2428" s="292"/>
      <c r="E2428" s="202"/>
      <c r="F2428" s="202"/>
      <c r="G2428" s="202"/>
      <c r="H2428" s="202"/>
      <c r="I2428" s="202"/>
      <c r="J2428" s="202"/>
      <c r="K2428" s="146"/>
      <c r="L2428" s="146"/>
      <c r="M2428" s="146"/>
      <c r="N2428" s="146"/>
      <c r="O2428" s="146"/>
      <c r="P2428" s="292"/>
      <c r="Q2428" s="202"/>
      <c r="R2428" s="290">
        <f>IF($P$5=1,DataSheet!E2427,"")</f>
        <v>0</v>
      </c>
    </row>
    <row r="2429" spans="2:18">
      <c r="B2429" s="202"/>
      <c r="C2429" s="297"/>
      <c r="D2429" s="292"/>
      <c r="E2429" s="202"/>
      <c r="F2429" s="202"/>
      <c r="G2429" s="202"/>
      <c r="H2429" s="202"/>
      <c r="I2429" s="202"/>
      <c r="J2429" s="202"/>
      <c r="K2429" s="146"/>
      <c r="L2429" s="146"/>
      <c r="M2429" s="146"/>
      <c r="N2429" s="146"/>
      <c r="O2429" s="146"/>
      <c r="P2429" s="292"/>
      <c r="Q2429" s="202"/>
      <c r="R2429" s="290">
        <f>IF($P$5=1,DataSheet!E2428,"")</f>
        <v>0</v>
      </c>
    </row>
    <row r="2430" spans="2:18">
      <c r="B2430" s="202"/>
      <c r="C2430" s="297"/>
      <c r="D2430" s="292"/>
      <c r="E2430" s="202"/>
      <c r="F2430" s="202"/>
      <c r="G2430" s="202"/>
      <c r="H2430" s="202"/>
      <c r="I2430" s="202"/>
      <c r="J2430" s="202"/>
      <c r="K2430" s="146"/>
      <c r="L2430" s="146"/>
      <c r="M2430" s="146"/>
      <c r="N2430" s="146"/>
      <c r="O2430" s="146"/>
      <c r="P2430" s="292"/>
      <c r="Q2430" s="202"/>
      <c r="R2430" s="290">
        <f>IF($P$5=1,DataSheet!E2429,"")</f>
        <v>0</v>
      </c>
    </row>
    <row r="2431" spans="2:18">
      <c r="B2431" s="202"/>
      <c r="C2431" s="297"/>
      <c r="D2431" s="292"/>
      <c r="E2431" s="202"/>
      <c r="F2431" s="202"/>
      <c r="G2431" s="202"/>
      <c r="H2431" s="202"/>
      <c r="I2431" s="202"/>
      <c r="J2431" s="202"/>
      <c r="K2431" s="146"/>
      <c r="L2431" s="146"/>
      <c r="M2431" s="146"/>
      <c r="N2431" s="146"/>
      <c r="O2431" s="146"/>
      <c r="P2431" s="292"/>
      <c r="Q2431" s="202"/>
      <c r="R2431" s="290">
        <f>IF($P$5=1,DataSheet!E2430,"")</f>
        <v>0</v>
      </c>
    </row>
    <row r="2432" spans="2:18">
      <c r="B2432" s="202"/>
      <c r="C2432" s="297"/>
      <c r="D2432" s="292"/>
      <c r="E2432" s="202"/>
      <c r="F2432" s="202"/>
      <c r="G2432" s="202"/>
      <c r="H2432" s="202"/>
      <c r="I2432" s="202"/>
      <c r="J2432" s="202"/>
      <c r="K2432" s="146"/>
      <c r="L2432" s="146"/>
      <c r="M2432" s="146"/>
      <c r="N2432" s="146"/>
      <c r="O2432" s="146"/>
      <c r="P2432" s="292"/>
      <c r="Q2432" s="202"/>
      <c r="R2432" s="290">
        <f>IF($P$5=1,DataSheet!E2431,"")</f>
        <v>0</v>
      </c>
    </row>
    <row r="2433" spans="2:18">
      <c r="B2433" s="202"/>
      <c r="C2433" s="297"/>
      <c r="D2433" s="292"/>
      <c r="E2433" s="202"/>
      <c r="F2433" s="202"/>
      <c r="G2433" s="202"/>
      <c r="H2433" s="202"/>
      <c r="I2433" s="202"/>
      <c r="J2433" s="202"/>
      <c r="K2433" s="146"/>
      <c r="L2433" s="146"/>
      <c r="M2433" s="146"/>
      <c r="N2433" s="146"/>
      <c r="O2433" s="146"/>
      <c r="P2433" s="292"/>
      <c r="Q2433" s="202"/>
      <c r="R2433" s="290">
        <f>IF($P$5=1,DataSheet!E2432,"")</f>
        <v>0</v>
      </c>
    </row>
    <row r="2434" spans="2:18">
      <c r="B2434" s="202"/>
      <c r="C2434" s="297"/>
      <c r="D2434" s="292"/>
      <c r="E2434" s="202"/>
      <c r="F2434" s="202"/>
      <c r="G2434" s="202"/>
      <c r="H2434" s="202"/>
      <c r="I2434" s="202"/>
      <c r="J2434" s="202"/>
      <c r="K2434" s="146"/>
      <c r="L2434" s="146"/>
      <c r="M2434" s="146"/>
      <c r="N2434" s="146"/>
      <c r="O2434" s="146"/>
      <c r="P2434" s="292"/>
      <c r="Q2434" s="202"/>
      <c r="R2434" s="290">
        <f>IF($P$5=1,DataSheet!E2433,"")</f>
        <v>0</v>
      </c>
    </row>
    <row r="2435" spans="2:18">
      <c r="B2435" s="202"/>
      <c r="C2435" s="297"/>
      <c r="D2435" s="292"/>
      <c r="E2435" s="202"/>
      <c r="F2435" s="202"/>
      <c r="G2435" s="202"/>
      <c r="H2435" s="202"/>
      <c r="I2435" s="202"/>
      <c r="J2435" s="202"/>
      <c r="K2435" s="146"/>
      <c r="L2435" s="146"/>
      <c r="M2435" s="146"/>
      <c r="N2435" s="146"/>
      <c r="O2435" s="146"/>
      <c r="P2435" s="292"/>
      <c r="Q2435" s="202"/>
      <c r="R2435" s="290">
        <f>IF($P$5=1,DataSheet!E2434,"")</f>
        <v>0</v>
      </c>
    </row>
    <row r="2436" spans="2:18">
      <c r="B2436" s="202"/>
      <c r="C2436" s="297"/>
      <c r="D2436" s="292"/>
      <c r="E2436" s="202"/>
      <c r="F2436" s="202"/>
      <c r="G2436" s="202"/>
      <c r="H2436" s="202"/>
      <c r="I2436" s="202"/>
      <c r="J2436" s="202"/>
      <c r="K2436" s="146"/>
      <c r="L2436" s="146"/>
      <c r="M2436" s="146"/>
      <c r="N2436" s="146"/>
      <c r="O2436" s="146"/>
      <c r="P2436" s="292"/>
      <c r="Q2436" s="202"/>
      <c r="R2436" s="290">
        <f>IF($P$5=1,DataSheet!E2435,"")</f>
        <v>0</v>
      </c>
    </row>
    <row r="2437" spans="2:18">
      <c r="B2437" s="202"/>
      <c r="C2437" s="297"/>
      <c r="D2437" s="292"/>
      <c r="E2437" s="202"/>
      <c r="F2437" s="202"/>
      <c r="G2437" s="202"/>
      <c r="H2437" s="202"/>
      <c r="I2437" s="202"/>
      <c r="J2437" s="202"/>
      <c r="K2437" s="146"/>
      <c r="L2437" s="146"/>
      <c r="M2437" s="146"/>
      <c r="N2437" s="146"/>
      <c r="O2437" s="146"/>
      <c r="P2437" s="292"/>
      <c r="Q2437" s="202"/>
      <c r="R2437" s="290">
        <f>IF($P$5=1,DataSheet!E2436,"")</f>
        <v>0</v>
      </c>
    </row>
    <row r="2438" spans="2:18">
      <c r="B2438" s="202"/>
      <c r="C2438" s="297"/>
      <c r="D2438" s="292"/>
      <c r="E2438" s="202"/>
      <c r="F2438" s="202"/>
      <c r="G2438" s="202"/>
      <c r="H2438" s="202"/>
      <c r="I2438" s="202"/>
      <c r="J2438" s="202"/>
      <c r="K2438" s="146"/>
      <c r="L2438" s="146"/>
      <c r="M2438" s="146"/>
      <c r="N2438" s="146"/>
      <c r="O2438" s="146"/>
      <c r="P2438" s="292"/>
      <c r="Q2438" s="202"/>
      <c r="R2438" s="290">
        <f>IF($P$5=1,DataSheet!E2437,"")</f>
        <v>0</v>
      </c>
    </row>
    <row r="2439" spans="2:18">
      <c r="B2439" s="202"/>
      <c r="C2439" s="297"/>
      <c r="D2439" s="292"/>
      <c r="E2439" s="202"/>
      <c r="F2439" s="202"/>
      <c r="G2439" s="202"/>
      <c r="H2439" s="202"/>
      <c r="I2439" s="202"/>
      <c r="J2439" s="202"/>
      <c r="K2439" s="146"/>
      <c r="L2439" s="146"/>
      <c r="M2439" s="146"/>
      <c r="N2439" s="146"/>
      <c r="O2439" s="146"/>
      <c r="P2439" s="292"/>
      <c r="Q2439" s="202"/>
      <c r="R2439" s="290">
        <f>IF($P$5=1,DataSheet!E2438,"")</f>
        <v>0</v>
      </c>
    </row>
    <row r="2440" spans="2:18">
      <c r="B2440" s="202"/>
      <c r="C2440" s="297"/>
      <c r="D2440" s="292"/>
      <c r="E2440" s="202"/>
      <c r="F2440" s="202"/>
      <c r="G2440" s="202"/>
      <c r="H2440" s="202"/>
      <c r="I2440" s="202"/>
      <c r="J2440" s="202"/>
      <c r="K2440" s="146"/>
      <c r="L2440" s="146"/>
      <c r="M2440" s="146"/>
      <c r="N2440" s="146"/>
      <c r="O2440" s="146"/>
      <c r="P2440" s="292"/>
      <c r="Q2440" s="202"/>
      <c r="R2440" s="290">
        <f>IF($P$5=1,DataSheet!E2439,"")</f>
        <v>0</v>
      </c>
    </row>
    <row r="2441" spans="2:18">
      <c r="B2441" s="202"/>
      <c r="C2441" s="297"/>
      <c r="D2441" s="292"/>
      <c r="E2441" s="202"/>
      <c r="F2441" s="202"/>
      <c r="G2441" s="202"/>
      <c r="H2441" s="202"/>
      <c r="I2441" s="202"/>
      <c r="J2441" s="202"/>
      <c r="K2441" s="146"/>
      <c r="L2441" s="146"/>
      <c r="M2441" s="146"/>
      <c r="N2441" s="146"/>
      <c r="O2441" s="146"/>
      <c r="P2441" s="292"/>
      <c r="Q2441" s="202"/>
      <c r="R2441" s="290">
        <f>IF($P$5=1,DataSheet!E2440,"")</f>
        <v>0</v>
      </c>
    </row>
    <row r="2442" spans="2:18">
      <c r="B2442" s="202"/>
      <c r="C2442" s="297"/>
      <c r="D2442" s="292"/>
      <c r="E2442" s="202"/>
      <c r="F2442" s="202"/>
      <c r="G2442" s="202"/>
      <c r="H2442" s="202"/>
      <c r="I2442" s="202"/>
      <c r="J2442" s="202"/>
      <c r="K2442" s="146"/>
      <c r="L2442" s="146"/>
      <c r="M2442" s="146"/>
      <c r="N2442" s="146"/>
      <c r="O2442" s="146"/>
      <c r="P2442" s="292"/>
      <c r="Q2442" s="202"/>
      <c r="R2442" s="290">
        <f>IF($P$5=1,DataSheet!E2441,"")</f>
        <v>0</v>
      </c>
    </row>
    <row r="2443" spans="2:18">
      <c r="B2443" s="202"/>
      <c r="C2443" s="297"/>
      <c r="D2443" s="292"/>
      <c r="E2443" s="202"/>
      <c r="F2443" s="202"/>
      <c r="G2443" s="202"/>
      <c r="H2443" s="202"/>
      <c r="I2443" s="202"/>
      <c r="J2443" s="202"/>
      <c r="K2443" s="146"/>
      <c r="L2443" s="146"/>
      <c r="M2443" s="146"/>
      <c r="N2443" s="146"/>
      <c r="O2443" s="146"/>
      <c r="P2443" s="292"/>
      <c r="Q2443" s="202"/>
      <c r="R2443" s="290">
        <f>IF($P$5=1,DataSheet!E2442,"")</f>
        <v>0</v>
      </c>
    </row>
    <row r="2444" spans="2:18">
      <c r="B2444" s="202"/>
      <c r="C2444" s="297"/>
      <c r="D2444" s="292"/>
      <c r="E2444" s="202"/>
      <c r="F2444" s="202"/>
      <c r="G2444" s="202"/>
      <c r="H2444" s="202"/>
      <c r="I2444" s="202"/>
      <c r="J2444" s="202"/>
      <c r="K2444" s="146"/>
      <c r="L2444" s="146"/>
      <c r="M2444" s="146"/>
      <c r="N2444" s="146"/>
      <c r="O2444" s="146"/>
      <c r="P2444" s="292"/>
      <c r="Q2444" s="202"/>
      <c r="R2444" s="290">
        <f>IF($P$5=1,DataSheet!E2443,"")</f>
        <v>0</v>
      </c>
    </row>
    <row r="2445" spans="2:18">
      <c r="B2445" s="202"/>
      <c r="C2445" s="297"/>
      <c r="D2445" s="292"/>
      <c r="E2445" s="202"/>
      <c r="F2445" s="202"/>
      <c r="G2445" s="202"/>
      <c r="H2445" s="202"/>
      <c r="I2445" s="202"/>
      <c r="J2445" s="202"/>
      <c r="K2445" s="146"/>
      <c r="L2445" s="146"/>
      <c r="M2445" s="146"/>
      <c r="N2445" s="146"/>
      <c r="O2445" s="146"/>
      <c r="P2445" s="292"/>
      <c r="Q2445" s="202"/>
      <c r="R2445" s="290">
        <f>IF($P$5=1,DataSheet!E2444,"")</f>
        <v>0</v>
      </c>
    </row>
    <row r="2446" spans="2:18">
      <c r="B2446" s="202"/>
      <c r="C2446" s="297"/>
      <c r="D2446" s="292"/>
      <c r="E2446" s="202"/>
      <c r="F2446" s="202"/>
      <c r="G2446" s="202"/>
      <c r="H2446" s="202"/>
      <c r="I2446" s="202"/>
      <c r="J2446" s="202"/>
      <c r="K2446" s="146"/>
      <c r="L2446" s="146"/>
      <c r="M2446" s="146"/>
      <c r="N2446" s="146"/>
      <c r="O2446" s="146"/>
      <c r="P2446" s="292"/>
      <c r="Q2446" s="202"/>
      <c r="R2446" s="290">
        <f>IF($P$5=1,DataSheet!E2445,"")</f>
        <v>0</v>
      </c>
    </row>
    <row r="2447" spans="2:18">
      <c r="B2447" s="202"/>
      <c r="C2447" s="297"/>
      <c r="D2447" s="292"/>
      <c r="E2447" s="202"/>
      <c r="F2447" s="202"/>
      <c r="G2447" s="202"/>
      <c r="H2447" s="202"/>
      <c r="I2447" s="202"/>
      <c r="J2447" s="202"/>
      <c r="K2447" s="146"/>
      <c r="L2447" s="146"/>
      <c r="M2447" s="146"/>
      <c r="N2447" s="146"/>
      <c r="O2447" s="146"/>
      <c r="P2447" s="292"/>
      <c r="Q2447" s="202"/>
      <c r="R2447" s="290">
        <f>IF($P$5=1,DataSheet!E2446,"")</f>
        <v>0</v>
      </c>
    </row>
    <row r="2448" spans="2:18">
      <c r="B2448" s="202"/>
      <c r="C2448" s="297"/>
      <c r="D2448" s="292"/>
      <c r="E2448" s="202"/>
      <c r="F2448" s="202"/>
      <c r="G2448" s="202"/>
      <c r="H2448" s="202"/>
      <c r="I2448" s="202"/>
      <c r="J2448" s="202"/>
      <c r="K2448" s="146"/>
      <c r="L2448" s="146"/>
      <c r="M2448" s="146"/>
      <c r="N2448" s="146"/>
      <c r="O2448" s="146"/>
      <c r="P2448" s="292"/>
      <c r="Q2448" s="202"/>
      <c r="R2448" s="290">
        <f>IF($P$5=1,DataSheet!E2447,"")</f>
        <v>0</v>
      </c>
    </row>
    <row r="2449" spans="2:18">
      <c r="B2449" s="202"/>
      <c r="C2449" s="297"/>
      <c r="D2449" s="292"/>
      <c r="E2449" s="202"/>
      <c r="F2449" s="202"/>
      <c r="G2449" s="202"/>
      <c r="H2449" s="202"/>
      <c r="I2449" s="202"/>
      <c r="J2449" s="202"/>
      <c r="K2449" s="146"/>
      <c r="L2449" s="146"/>
      <c r="M2449" s="146"/>
      <c r="N2449" s="146"/>
      <c r="O2449" s="146"/>
      <c r="P2449" s="292"/>
      <c r="Q2449" s="202"/>
      <c r="R2449" s="290">
        <f>IF($P$5=1,DataSheet!E2448,"")</f>
        <v>0</v>
      </c>
    </row>
    <row r="2450" spans="2:18">
      <c r="B2450" s="202"/>
      <c r="C2450" s="297"/>
      <c r="D2450" s="292"/>
      <c r="E2450" s="202"/>
      <c r="F2450" s="202"/>
      <c r="G2450" s="202"/>
      <c r="H2450" s="202"/>
      <c r="I2450" s="202"/>
      <c r="J2450" s="202"/>
      <c r="K2450" s="146"/>
      <c r="L2450" s="146"/>
      <c r="M2450" s="146"/>
      <c r="N2450" s="146"/>
      <c r="O2450" s="146"/>
      <c r="P2450" s="292"/>
      <c r="Q2450" s="202"/>
      <c r="R2450" s="290">
        <f>IF($P$5=1,DataSheet!E2449,"")</f>
        <v>0</v>
      </c>
    </row>
    <row r="2451" spans="2:18">
      <c r="B2451" s="202"/>
      <c r="C2451" s="297"/>
      <c r="D2451" s="292"/>
      <c r="E2451" s="202"/>
      <c r="F2451" s="202"/>
      <c r="G2451" s="202"/>
      <c r="H2451" s="202"/>
      <c r="I2451" s="202"/>
      <c r="J2451" s="202"/>
      <c r="K2451" s="146"/>
      <c r="L2451" s="146"/>
      <c r="M2451" s="146"/>
      <c r="N2451" s="146"/>
      <c r="O2451" s="146"/>
      <c r="P2451" s="292"/>
      <c r="Q2451" s="202"/>
      <c r="R2451" s="290">
        <f>IF($P$5=1,DataSheet!E2450,"")</f>
        <v>0</v>
      </c>
    </row>
    <row r="2452" spans="2:18">
      <c r="B2452" s="202"/>
      <c r="C2452" s="297"/>
      <c r="D2452" s="292"/>
      <c r="E2452" s="202"/>
      <c r="F2452" s="202"/>
      <c r="G2452" s="202"/>
      <c r="H2452" s="202"/>
      <c r="I2452" s="202"/>
      <c r="J2452" s="202"/>
      <c r="K2452" s="146"/>
      <c r="L2452" s="146"/>
      <c r="M2452" s="146"/>
      <c r="N2452" s="146"/>
      <c r="O2452" s="146"/>
      <c r="P2452" s="292"/>
      <c r="Q2452" s="202"/>
      <c r="R2452" s="290">
        <f>IF($P$5=1,DataSheet!E2451,"")</f>
        <v>0</v>
      </c>
    </row>
    <row r="2453" spans="2:18">
      <c r="B2453" s="202"/>
      <c r="C2453" s="297"/>
      <c r="D2453" s="292"/>
      <c r="E2453" s="202"/>
      <c r="F2453" s="202"/>
      <c r="G2453" s="202"/>
      <c r="H2453" s="202"/>
      <c r="I2453" s="202"/>
      <c r="J2453" s="202"/>
      <c r="K2453" s="146"/>
      <c r="L2453" s="146"/>
      <c r="M2453" s="146"/>
      <c r="N2453" s="146"/>
      <c r="O2453" s="146"/>
      <c r="P2453" s="292"/>
      <c r="Q2453" s="202"/>
      <c r="R2453" s="290">
        <f>IF($P$5=1,DataSheet!E2452,"")</f>
        <v>0</v>
      </c>
    </row>
    <row r="2454" spans="2:18">
      <c r="B2454" s="202"/>
      <c r="C2454" s="297"/>
      <c r="D2454" s="292"/>
      <c r="E2454" s="202"/>
      <c r="F2454" s="202"/>
      <c r="G2454" s="202"/>
      <c r="H2454" s="202"/>
      <c r="I2454" s="202"/>
      <c r="J2454" s="202"/>
      <c r="K2454" s="146"/>
      <c r="L2454" s="146"/>
      <c r="M2454" s="146"/>
      <c r="N2454" s="146"/>
      <c r="O2454" s="146"/>
      <c r="P2454" s="292"/>
      <c r="Q2454" s="202"/>
      <c r="R2454" s="290">
        <f>IF($P$5=1,DataSheet!E2453,"")</f>
        <v>0</v>
      </c>
    </row>
    <row r="2455" spans="2:18">
      <c r="B2455" s="202"/>
      <c r="C2455" s="297"/>
      <c r="D2455" s="292"/>
      <c r="E2455" s="202"/>
      <c r="F2455" s="202"/>
      <c r="G2455" s="202"/>
      <c r="H2455" s="202"/>
      <c r="I2455" s="202"/>
      <c r="J2455" s="202"/>
      <c r="K2455" s="146"/>
      <c r="L2455" s="146"/>
      <c r="M2455" s="146"/>
      <c r="N2455" s="146"/>
      <c r="O2455" s="146"/>
      <c r="P2455" s="292"/>
      <c r="Q2455" s="202"/>
      <c r="R2455" s="290">
        <f>IF($P$5=1,DataSheet!E2454,"")</f>
        <v>0</v>
      </c>
    </row>
    <row r="2456" spans="2:18">
      <c r="B2456" s="202"/>
      <c r="C2456" s="297"/>
      <c r="D2456" s="292"/>
      <c r="E2456" s="202"/>
      <c r="F2456" s="202"/>
      <c r="G2456" s="202"/>
      <c r="H2456" s="202"/>
      <c r="I2456" s="202"/>
      <c r="J2456" s="202"/>
      <c r="K2456" s="146"/>
      <c r="L2456" s="146"/>
      <c r="M2456" s="146"/>
      <c r="N2456" s="146"/>
      <c r="O2456" s="146"/>
      <c r="P2456" s="292"/>
      <c r="Q2456" s="202"/>
      <c r="R2456" s="290">
        <f>IF($P$5=1,DataSheet!E2455,"")</f>
        <v>0</v>
      </c>
    </row>
    <row r="2457" spans="2:18">
      <c r="B2457" s="202"/>
      <c r="C2457" s="297"/>
      <c r="D2457" s="292"/>
      <c r="E2457" s="202"/>
      <c r="F2457" s="202"/>
      <c r="G2457" s="202"/>
      <c r="H2457" s="202"/>
      <c r="I2457" s="202"/>
      <c r="J2457" s="202"/>
      <c r="K2457" s="146"/>
      <c r="L2457" s="146"/>
      <c r="M2457" s="146"/>
      <c r="N2457" s="146"/>
      <c r="O2457" s="146"/>
      <c r="P2457" s="292"/>
      <c r="Q2457" s="202"/>
      <c r="R2457" s="290">
        <f>IF($P$5=1,DataSheet!E2456,"")</f>
        <v>0</v>
      </c>
    </row>
    <row r="2458" spans="2:18">
      <c r="B2458" s="202"/>
      <c r="C2458" s="297"/>
      <c r="D2458" s="292"/>
      <c r="E2458" s="202"/>
      <c r="F2458" s="202"/>
      <c r="G2458" s="202"/>
      <c r="H2458" s="202"/>
      <c r="I2458" s="202"/>
      <c r="J2458" s="202"/>
      <c r="K2458" s="146"/>
      <c r="L2458" s="146"/>
      <c r="M2458" s="146"/>
      <c r="N2458" s="146"/>
      <c r="O2458" s="146"/>
      <c r="P2458" s="292"/>
      <c r="Q2458" s="202"/>
      <c r="R2458" s="290">
        <f>IF($P$5=1,DataSheet!E2457,"")</f>
        <v>0</v>
      </c>
    </row>
    <row r="2459" spans="2:18">
      <c r="B2459" s="202"/>
      <c r="C2459" s="297"/>
      <c r="D2459" s="292"/>
      <c r="E2459" s="202"/>
      <c r="F2459" s="202"/>
      <c r="G2459" s="202"/>
      <c r="H2459" s="202"/>
      <c r="I2459" s="202"/>
      <c r="J2459" s="202"/>
      <c r="K2459" s="146"/>
      <c r="L2459" s="146"/>
      <c r="M2459" s="146"/>
      <c r="N2459" s="146"/>
      <c r="O2459" s="146"/>
      <c r="P2459" s="292"/>
      <c r="Q2459" s="202"/>
      <c r="R2459" s="290">
        <f>IF($P$5=1,DataSheet!E2458,"")</f>
        <v>0</v>
      </c>
    </row>
    <row r="2460" spans="2:18">
      <c r="B2460" s="202"/>
      <c r="C2460" s="297"/>
      <c r="D2460" s="292"/>
      <c r="E2460" s="202"/>
      <c r="F2460" s="202"/>
      <c r="G2460" s="202"/>
      <c r="H2460" s="202"/>
      <c r="I2460" s="202"/>
      <c r="J2460" s="202"/>
      <c r="K2460" s="146"/>
      <c r="L2460" s="146"/>
      <c r="M2460" s="146"/>
      <c r="N2460" s="146"/>
      <c r="O2460" s="146"/>
      <c r="P2460" s="292"/>
      <c r="Q2460" s="202"/>
      <c r="R2460" s="290">
        <f>IF($P$5=1,DataSheet!E2459,"")</f>
        <v>0</v>
      </c>
    </row>
    <row r="2461" spans="2:18">
      <c r="B2461" s="202"/>
      <c r="C2461" s="297"/>
      <c r="D2461" s="292"/>
      <c r="E2461" s="202"/>
      <c r="F2461" s="202"/>
      <c r="G2461" s="202"/>
      <c r="H2461" s="202"/>
      <c r="I2461" s="202"/>
      <c r="J2461" s="202"/>
      <c r="K2461" s="146"/>
      <c r="L2461" s="146"/>
      <c r="M2461" s="146"/>
      <c r="N2461" s="146"/>
      <c r="O2461" s="146"/>
      <c r="P2461" s="292"/>
      <c r="Q2461" s="202"/>
      <c r="R2461" s="290">
        <f>IF($P$5=1,DataSheet!E2460,"")</f>
        <v>0</v>
      </c>
    </row>
    <row r="2462" spans="2:18">
      <c r="B2462" s="202"/>
      <c r="C2462" s="297"/>
      <c r="D2462" s="292"/>
      <c r="E2462" s="202"/>
      <c r="F2462" s="202"/>
      <c r="G2462" s="202"/>
      <c r="H2462" s="202"/>
      <c r="I2462" s="202"/>
      <c r="J2462" s="202"/>
      <c r="K2462" s="146"/>
      <c r="L2462" s="146"/>
      <c r="M2462" s="146"/>
      <c r="N2462" s="146"/>
      <c r="O2462" s="146"/>
      <c r="P2462" s="292"/>
      <c r="Q2462" s="202"/>
      <c r="R2462" s="290">
        <f>IF($P$5=1,DataSheet!E2461,"")</f>
        <v>0</v>
      </c>
    </row>
    <row r="2463" spans="2:18">
      <c r="B2463" s="202"/>
      <c r="C2463" s="297"/>
      <c r="D2463" s="292"/>
      <c r="E2463" s="202"/>
      <c r="F2463" s="202"/>
      <c r="G2463" s="202"/>
      <c r="H2463" s="202"/>
      <c r="I2463" s="202"/>
      <c r="J2463" s="202"/>
      <c r="K2463" s="146"/>
      <c r="L2463" s="146"/>
      <c r="M2463" s="146"/>
      <c r="N2463" s="146"/>
      <c r="O2463" s="146"/>
      <c r="P2463" s="292"/>
      <c r="Q2463" s="202"/>
      <c r="R2463" s="290">
        <f>IF($P$5=1,DataSheet!E2462,"")</f>
        <v>0</v>
      </c>
    </row>
    <row r="2464" spans="2:18">
      <c r="B2464" s="202"/>
      <c r="C2464" s="297"/>
      <c r="D2464" s="292"/>
      <c r="E2464" s="202"/>
      <c r="F2464" s="202"/>
      <c r="G2464" s="202"/>
      <c r="H2464" s="202"/>
      <c r="I2464" s="202"/>
      <c r="J2464" s="202"/>
      <c r="K2464" s="146"/>
      <c r="L2464" s="146"/>
      <c r="M2464" s="146"/>
      <c r="N2464" s="146"/>
      <c r="O2464" s="146"/>
      <c r="P2464" s="292"/>
      <c r="Q2464" s="202"/>
      <c r="R2464" s="290">
        <f>IF($P$5=1,DataSheet!E2463,"")</f>
        <v>0</v>
      </c>
    </row>
    <row r="2465" spans="2:18">
      <c r="B2465" s="202"/>
      <c r="C2465" s="297"/>
      <c r="D2465" s="292"/>
      <c r="E2465" s="202"/>
      <c r="F2465" s="202"/>
      <c r="G2465" s="202"/>
      <c r="H2465" s="202"/>
      <c r="I2465" s="202"/>
      <c r="J2465" s="202"/>
      <c r="K2465" s="146"/>
      <c r="L2465" s="146"/>
      <c r="M2465" s="146"/>
      <c r="N2465" s="146"/>
      <c r="O2465" s="146"/>
      <c r="P2465" s="292"/>
      <c r="Q2465" s="202"/>
      <c r="R2465" s="290">
        <f>IF($P$5=1,DataSheet!E2464,"")</f>
        <v>0</v>
      </c>
    </row>
    <row r="2466" spans="2:18">
      <c r="B2466" s="202"/>
      <c r="C2466" s="297"/>
      <c r="D2466" s="292"/>
      <c r="E2466" s="202"/>
      <c r="F2466" s="202"/>
      <c r="G2466" s="202"/>
      <c r="H2466" s="202"/>
      <c r="I2466" s="202"/>
      <c r="J2466" s="202"/>
      <c r="K2466" s="146"/>
      <c r="L2466" s="146"/>
      <c r="M2466" s="146"/>
      <c r="N2466" s="146"/>
      <c r="O2466" s="146"/>
      <c r="P2466" s="292"/>
      <c r="Q2466" s="202"/>
      <c r="R2466" s="290">
        <f>IF($P$5=1,DataSheet!E2465,"")</f>
        <v>0</v>
      </c>
    </row>
    <row r="2467" spans="2:18">
      <c r="B2467" s="202"/>
      <c r="C2467" s="297"/>
      <c r="D2467" s="292"/>
      <c r="E2467" s="202"/>
      <c r="F2467" s="202"/>
      <c r="G2467" s="202"/>
      <c r="H2467" s="202"/>
      <c r="I2467" s="202"/>
      <c r="J2467" s="202"/>
      <c r="K2467" s="146"/>
      <c r="L2467" s="146"/>
      <c r="M2467" s="146"/>
      <c r="N2467" s="146"/>
      <c r="O2467" s="146"/>
      <c r="P2467" s="292"/>
      <c r="Q2467" s="202"/>
      <c r="R2467" s="290">
        <f>IF($P$5=1,DataSheet!E2466,"")</f>
        <v>0</v>
      </c>
    </row>
    <row r="2468" spans="2:18">
      <c r="B2468" s="202"/>
      <c r="C2468" s="297"/>
      <c r="D2468" s="292"/>
      <c r="E2468" s="202"/>
      <c r="F2468" s="202"/>
      <c r="G2468" s="202"/>
      <c r="H2468" s="202"/>
      <c r="I2468" s="202"/>
      <c r="J2468" s="202"/>
      <c r="K2468" s="146"/>
      <c r="L2468" s="146"/>
      <c r="M2468" s="146"/>
      <c r="N2468" s="146"/>
      <c r="O2468" s="146"/>
      <c r="P2468" s="292"/>
      <c r="Q2468" s="202"/>
      <c r="R2468" s="290">
        <f>IF($P$5=1,DataSheet!E2467,"")</f>
        <v>0</v>
      </c>
    </row>
    <row r="2469" spans="2:18">
      <c r="B2469" s="202"/>
      <c r="C2469" s="297"/>
      <c r="D2469" s="292"/>
      <c r="E2469" s="202"/>
      <c r="F2469" s="202"/>
      <c r="G2469" s="202"/>
      <c r="H2469" s="202"/>
      <c r="I2469" s="202"/>
      <c r="J2469" s="202"/>
      <c r="K2469" s="146"/>
      <c r="L2469" s="146"/>
      <c r="M2469" s="146"/>
      <c r="N2469" s="146"/>
      <c r="O2469" s="146"/>
      <c r="P2469" s="292"/>
      <c r="Q2469" s="202"/>
      <c r="R2469" s="290">
        <f>IF($P$5=1,DataSheet!E2468,"")</f>
        <v>0</v>
      </c>
    </row>
    <row r="2470" spans="2:18">
      <c r="B2470" s="202"/>
      <c r="C2470" s="297"/>
      <c r="D2470" s="292"/>
      <c r="E2470" s="202"/>
      <c r="F2470" s="202"/>
      <c r="G2470" s="202"/>
      <c r="H2470" s="202"/>
      <c r="I2470" s="202"/>
      <c r="J2470" s="202"/>
      <c r="K2470" s="146"/>
      <c r="L2470" s="146"/>
      <c r="M2470" s="146"/>
      <c r="N2470" s="146"/>
      <c r="O2470" s="146"/>
      <c r="P2470" s="292"/>
      <c r="Q2470" s="202"/>
      <c r="R2470" s="290">
        <f>IF($P$5=1,DataSheet!E2469,"")</f>
        <v>0</v>
      </c>
    </row>
    <row r="2471" spans="2:18">
      <c r="B2471" s="202"/>
      <c r="C2471" s="297"/>
      <c r="D2471" s="292"/>
      <c r="E2471" s="202"/>
      <c r="F2471" s="202"/>
      <c r="G2471" s="202"/>
      <c r="H2471" s="202"/>
      <c r="I2471" s="202"/>
      <c r="J2471" s="202"/>
      <c r="K2471" s="146"/>
      <c r="L2471" s="146"/>
      <c r="M2471" s="146"/>
      <c r="N2471" s="146"/>
      <c r="O2471" s="146"/>
      <c r="P2471" s="292"/>
      <c r="Q2471" s="202"/>
      <c r="R2471" s="290">
        <f>IF($P$5=1,DataSheet!E2470,"")</f>
        <v>0</v>
      </c>
    </row>
    <row r="2472" spans="2:18">
      <c r="B2472" s="202"/>
      <c r="C2472" s="297"/>
      <c r="D2472" s="292"/>
      <c r="E2472" s="202"/>
      <c r="F2472" s="202"/>
      <c r="G2472" s="202"/>
      <c r="H2472" s="202"/>
      <c r="I2472" s="202"/>
      <c r="J2472" s="202"/>
      <c r="K2472" s="146"/>
      <c r="L2472" s="146"/>
      <c r="M2472" s="146"/>
      <c r="N2472" s="146"/>
      <c r="O2472" s="146"/>
      <c r="P2472" s="292"/>
      <c r="Q2472" s="202"/>
      <c r="R2472" s="290">
        <f>IF($P$5=1,DataSheet!E2471,"")</f>
        <v>0</v>
      </c>
    </row>
    <row r="2473" spans="2:18">
      <c r="B2473" s="202"/>
      <c r="C2473" s="297"/>
      <c r="D2473" s="292"/>
      <c r="E2473" s="202"/>
      <c r="F2473" s="202"/>
      <c r="G2473" s="202"/>
      <c r="H2473" s="202"/>
      <c r="I2473" s="202"/>
      <c r="J2473" s="202"/>
      <c r="K2473" s="146"/>
      <c r="L2473" s="146"/>
      <c r="M2473" s="146"/>
      <c r="N2473" s="146"/>
      <c r="O2473" s="146"/>
      <c r="P2473" s="292"/>
      <c r="Q2473" s="202"/>
      <c r="R2473" s="290">
        <f>IF($P$5=1,DataSheet!E2472,"")</f>
        <v>0</v>
      </c>
    </row>
    <row r="2474" spans="2:18">
      <c r="B2474" s="202"/>
      <c r="C2474" s="297"/>
      <c r="D2474" s="292"/>
      <c r="E2474" s="202"/>
      <c r="F2474" s="202"/>
      <c r="G2474" s="202"/>
      <c r="H2474" s="202"/>
      <c r="I2474" s="202"/>
      <c r="J2474" s="202"/>
      <c r="K2474" s="146"/>
      <c r="L2474" s="146"/>
      <c r="M2474" s="146"/>
      <c r="N2474" s="146"/>
      <c r="O2474" s="146"/>
      <c r="P2474" s="292"/>
      <c r="Q2474" s="202"/>
      <c r="R2474" s="290">
        <f>IF($P$5=1,DataSheet!E2473,"")</f>
        <v>0</v>
      </c>
    </row>
    <row r="2475" spans="2:18">
      <c r="B2475" s="202"/>
      <c r="C2475" s="297"/>
      <c r="D2475" s="292"/>
      <c r="E2475" s="202"/>
      <c r="F2475" s="202"/>
      <c r="G2475" s="202"/>
      <c r="H2475" s="202"/>
      <c r="I2475" s="202"/>
      <c r="J2475" s="202"/>
      <c r="K2475" s="146"/>
      <c r="L2475" s="146"/>
      <c r="M2475" s="146"/>
      <c r="N2475" s="146"/>
      <c r="O2475" s="146"/>
      <c r="P2475" s="292"/>
      <c r="Q2475" s="202"/>
      <c r="R2475" s="290">
        <f>IF($P$5=1,DataSheet!E2474,"")</f>
        <v>0</v>
      </c>
    </row>
    <row r="2476" spans="2:18">
      <c r="B2476" s="202"/>
      <c r="C2476" s="297"/>
      <c r="D2476" s="292"/>
      <c r="E2476" s="202"/>
      <c r="F2476" s="202"/>
      <c r="G2476" s="202"/>
      <c r="H2476" s="202"/>
      <c r="I2476" s="202"/>
      <c r="J2476" s="202"/>
      <c r="K2476" s="146"/>
      <c r="L2476" s="146"/>
      <c r="M2476" s="146"/>
      <c r="N2476" s="146"/>
      <c r="O2476" s="146"/>
      <c r="P2476" s="292"/>
      <c r="Q2476" s="202"/>
      <c r="R2476" s="290">
        <f>IF($P$5=1,DataSheet!E2475,"")</f>
        <v>0</v>
      </c>
    </row>
    <row r="2477" spans="2:18">
      <c r="B2477" s="202"/>
      <c r="C2477" s="297"/>
      <c r="D2477" s="292"/>
      <c r="E2477" s="202"/>
      <c r="F2477" s="202"/>
      <c r="G2477" s="202"/>
      <c r="H2477" s="202"/>
      <c r="I2477" s="202"/>
      <c r="J2477" s="202"/>
      <c r="K2477" s="146"/>
      <c r="L2477" s="146"/>
      <c r="M2477" s="146"/>
      <c r="N2477" s="146"/>
      <c r="O2477" s="146"/>
      <c r="P2477" s="292"/>
      <c r="Q2477" s="202"/>
      <c r="R2477" s="290">
        <f>IF($P$5=1,DataSheet!E2476,"")</f>
        <v>0</v>
      </c>
    </row>
    <row r="2478" spans="2:18">
      <c r="B2478" s="202"/>
      <c r="C2478" s="297"/>
      <c r="D2478" s="292"/>
      <c r="E2478" s="202"/>
      <c r="F2478" s="202"/>
      <c r="G2478" s="202"/>
      <c r="H2478" s="202"/>
      <c r="I2478" s="202"/>
      <c r="J2478" s="202"/>
      <c r="K2478" s="146"/>
      <c r="L2478" s="146"/>
      <c r="M2478" s="146"/>
      <c r="N2478" s="146"/>
      <c r="O2478" s="146"/>
      <c r="P2478" s="292"/>
      <c r="Q2478" s="202"/>
      <c r="R2478" s="290">
        <f>IF($P$5=1,DataSheet!E2477,"")</f>
        <v>0</v>
      </c>
    </row>
    <row r="2479" spans="2:18">
      <c r="B2479" s="202"/>
      <c r="C2479" s="297"/>
      <c r="D2479" s="292"/>
      <c r="E2479" s="202"/>
      <c r="F2479" s="202"/>
      <c r="G2479" s="202"/>
      <c r="H2479" s="202"/>
      <c r="I2479" s="202"/>
      <c r="J2479" s="202"/>
      <c r="K2479" s="146"/>
      <c r="L2479" s="146"/>
      <c r="M2479" s="146"/>
      <c r="N2479" s="146"/>
      <c r="O2479" s="146"/>
      <c r="P2479" s="292"/>
      <c r="Q2479" s="202"/>
      <c r="R2479" s="290">
        <f>IF($P$5=1,DataSheet!E2478,"")</f>
        <v>0</v>
      </c>
    </row>
    <row r="2480" spans="2:18">
      <c r="B2480" s="202"/>
      <c r="C2480" s="297"/>
      <c r="D2480" s="292"/>
      <c r="E2480" s="202"/>
      <c r="F2480" s="202"/>
      <c r="G2480" s="202"/>
      <c r="H2480" s="202"/>
      <c r="I2480" s="202"/>
      <c r="J2480" s="202"/>
      <c r="K2480" s="146"/>
      <c r="L2480" s="146"/>
      <c r="M2480" s="146"/>
      <c r="N2480" s="146"/>
      <c r="O2480" s="146"/>
      <c r="P2480" s="292"/>
      <c r="Q2480" s="202"/>
      <c r="R2480" s="290">
        <f>IF($P$5=1,DataSheet!E2479,"")</f>
        <v>0</v>
      </c>
    </row>
    <row r="2481" spans="2:18">
      <c r="B2481" s="202"/>
      <c r="C2481" s="297"/>
      <c r="D2481" s="292"/>
      <c r="E2481" s="202"/>
      <c r="F2481" s="202"/>
      <c r="G2481" s="202"/>
      <c r="H2481" s="202"/>
      <c r="I2481" s="202"/>
      <c r="J2481" s="202"/>
      <c r="K2481" s="146"/>
      <c r="L2481" s="146"/>
      <c r="M2481" s="146"/>
      <c r="N2481" s="146"/>
      <c r="O2481" s="146"/>
      <c r="P2481" s="292"/>
      <c r="Q2481" s="202"/>
      <c r="R2481" s="290">
        <f>IF($P$5=1,DataSheet!E2480,"")</f>
        <v>0</v>
      </c>
    </row>
    <row r="2482" spans="2:18">
      <c r="B2482" s="202"/>
      <c r="C2482" s="297"/>
      <c r="D2482" s="292"/>
      <c r="E2482" s="202"/>
      <c r="F2482" s="202"/>
      <c r="G2482" s="202"/>
      <c r="H2482" s="202"/>
      <c r="I2482" s="202"/>
      <c r="J2482" s="202"/>
      <c r="K2482" s="146"/>
      <c r="L2482" s="146"/>
      <c r="M2482" s="146"/>
      <c r="N2482" s="146"/>
      <c r="O2482" s="146"/>
      <c r="P2482" s="292"/>
      <c r="Q2482" s="202"/>
      <c r="R2482" s="290">
        <f>IF($P$5=1,DataSheet!E2481,"")</f>
        <v>0</v>
      </c>
    </row>
    <row r="2483" spans="2:18">
      <c r="B2483" s="202"/>
      <c r="C2483" s="297"/>
      <c r="D2483" s="292"/>
      <c r="E2483" s="202"/>
      <c r="F2483" s="202"/>
      <c r="G2483" s="202"/>
      <c r="H2483" s="202"/>
      <c r="I2483" s="202"/>
      <c r="J2483" s="202"/>
      <c r="K2483" s="146"/>
      <c r="L2483" s="146"/>
      <c r="M2483" s="146"/>
      <c r="N2483" s="146"/>
      <c r="O2483" s="146"/>
      <c r="P2483" s="292"/>
      <c r="Q2483" s="202"/>
      <c r="R2483" s="290">
        <f>IF($P$5=1,DataSheet!E2482,"")</f>
        <v>0</v>
      </c>
    </row>
    <row r="2484" spans="2:18">
      <c r="B2484" s="202"/>
      <c r="C2484" s="297"/>
      <c r="D2484" s="292"/>
      <c r="E2484" s="202"/>
      <c r="F2484" s="202"/>
      <c r="G2484" s="202"/>
      <c r="H2484" s="202"/>
      <c r="I2484" s="202"/>
      <c r="J2484" s="202"/>
      <c r="K2484" s="146"/>
      <c r="L2484" s="146"/>
      <c r="M2484" s="146"/>
      <c r="N2484" s="146"/>
      <c r="O2484" s="146"/>
      <c r="P2484" s="292"/>
      <c r="Q2484" s="202"/>
      <c r="R2484" s="290">
        <f>IF($P$5=1,DataSheet!E2483,"")</f>
        <v>0</v>
      </c>
    </row>
    <row r="2485" spans="2:18">
      <c r="B2485" s="202"/>
      <c r="C2485" s="297"/>
      <c r="D2485" s="292"/>
      <c r="E2485" s="202"/>
      <c r="F2485" s="202"/>
      <c r="G2485" s="202"/>
      <c r="H2485" s="202"/>
      <c r="I2485" s="202"/>
      <c r="J2485" s="202"/>
      <c r="K2485" s="146"/>
      <c r="L2485" s="146"/>
      <c r="M2485" s="146"/>
      <c r="N2485" s="146"/>
      <c r="O2485" s="146"/>
      <c r="P2485" s="292"/>
      <c r="Q2485" s="202"/>
      <c r="R2485" s="290">
        <f>IF($P$5=1,DataSheet!E2484,"")</f>
        <v>0</v>
      </c>
    </row>
    <row r="2486" spans="2:18">
      <c r="B2486" s="202"/>
      <c r="C2486" s="297"/>
      <c r="D2486" s="292"/>
      <c r="E2486" s="202"/>
      <c r="F2486" s="202"/>
      <c r="G2486" s="202"/>
      <c r="H2486" s="202"/>
      <c r="I2486" s="202"/>
      <c r="J2486" s="202"/>
      <c r="K2486" s="146"/>
      <c r="L2486" s="146"/>
      <c r="M2486" s="146"/>
      <c r="N2486" s="146"/>
      <c r="O2486" s="146"/>
      <c r="P2486" s="292"/>
      <c r="Q2486" s="202"/>
      <c r="R2486" s="290">
        <f>IF($P$5=1,DataSheet!E2485,"")</f>
        <v>0</v>
      </c>
    </row>
    <row r="2487" spans="2:18">
      <c r="B2487" s="202"/>
      <c r="C2487" s="297"/>
      <c r="D2487" s="292"/>
      <c r="E2487" s="202"/>
      <c r="F2487" s="202"/>
      <c r="G2487" s="202"/>
      <c r="H2487" s="202"/>
      <c r="I2487" s="202"/>
      <c r="J2487" s="202"/>
      <c r="K2487" s="146"/>
      <c r="L2487" s="146"/>
      <c r="M2487" s="146"/>
      <c r="N2487" s="146"/>
      <c r="O2487" s="146"/>
      <c r="P2487" s="292"/>
      <c r="Q2487" s="202"/>
      <c r="R2487" s="290">
        <f>IF($P$5=1,DataSheet!E2486,"")</f>
        <v>0</v>
      </c>
    </row>
    <row r="2488" spans="2:18">
      <c r="B2488" s="202"/>
      <c r="C2488" s="297"/>
      <c r="D2488" s="292"/>
      <c r="E2488" s="202"/>
      <c r="F2488" s="202"/>
      <c r="G2488" s="202"/>
      <c r="H2488" s="202"/>
      <c r="I2488" s="202"/>
      <c r="J2488" s="202"/>
      <c r="K2488" s="146"/>
      <c r="L2488" s="146"/>
      <c r="M2488" s="146"/>
      <c r="N2488" s="146"/>
      <c r="O2488" s="146"/>
      <c r="P2488" s="292"/>
      <c r="Q2488" s="202"/>
      <c r="R2488" s="290">
        <f>IF($P$5=1,DataSheet!E2487,"")</f>
        <v>0</v>
      </c>
    </row>
    <row r="2489" spans="2:18">
      <c r="B2489" s="202"/>
      <c r="C2489" s="297"/>
      <c r="D2489" s="292"/>
      <c r="E2489" s="202"/>
      <c r="F2489" s="202"/>
      <c r="G2489" s="202"/>
      <c r="H2489" s="202"/>
      <c r="I2489" s="202"/>
      <c r="J2489" s="202"/>
      <c r="K2489" s="146"/>
      <c r="L2489" s="146"/>
      <c r="M2489" s="146"/>
      <c r="N2489" s="146"/>
      <c r="O2489" s="146"/>
      <c r="P2489" s="292"/>
      <c r="Q2489" s="202"/>
      <c r="R2489" s="290">
        <f>IF($P$5=1,DataSheet!E2488,"")</f>
        <v>0</v>
      </c>
    </row>
    <row r="2490" spans="2:18">
      <c r="B2490" s="202"/>
      <c r="C2490" s="297"/>
      <c r="D2490" s="292"/>
      <c r="E2490" s="202"/>
      <c r="F2490" s="202"/>
      <c r="G2490" s="202"/>
      <c r="H2490" s="202"/>
      <c r="I2490" s="202"/>
      <c r="J2490" s="202"/>
      <c r="K2490" s="146"/>
      <c r="L2490" s="146"/>
      <c r="M2490" s="146"/>
      <c r="N2490" s="146"/>
      <c r="O2490" s="146"/>
      <c r="P2490" s="292"/>
      <c r="Q2490" s="202"/>
      <c r="R2490" s="290">
        <f>IF($P$5=1,DataSheet!E2489,"")</f>
        <v>0</v>
      </c>
    </row>
    <row r="2491" spans="2:18">
      <c r="B2491" s="202"/>
      <c r="C2491" s="297"/>
      <c r="D2491" s="292"/>
      <c r="E2491" s="202"/>
      <c r="F2491" s="202"/>
      <c r="G2491" s="202"/>
      <c r="H2491" s="202"/>
      <c r="I2491" s="202"/>
      <c r="J2491" s="202"/>
      <c r="K2491" s="146"/>
      <c r="L2491" s="146"/>
      <c r="M2491" s="146"/>
      <c r="N2491" s="146"/>
      <c r="O2491" s="146"/>
      <c r="P2491" s="292"/>
      <c r="Q2491" s="202"/>
      <c r="R2491" s="290">
        <f>IF($P$5=1,DataSheet!E2490,"")</f>
        <v>0</v>
      </c>
    </row>
    <row r="2492" spans="2:18">
      <c r="B2492" s="202"/>
      <c r="C2492" s="297"/>
      <c r="D2492" s="292"/>
      <c r="E2492" s="202"/>
      <c r="F2492" s="202"/>
      <c r="G2492" s="202"/>
      <c r="H2492" s="202"/>
      <c r="I2492" s="202"/>
      <c r="J2492" s="202"/>
      <c r="K2492" s="146"/>
      <c r="L2492" s="146"/>
      <c r="M2492" s="146"/>
      <c r="N2492" s="146"/>
      <c r="O2492" s="146"/>
      <c r="P2492" s="292"/>
      <c r="Q2492" s="202"/>
      <c r="R2492" s="290">
        <f>IF($P$5=1,DataSheet!E2491,"")</f>
        <v>0</v>
      </c>
    </row>
    <row r="2493" spans="2:18">
      <c r="B2493" s="202"/>
      <c r="C2493" s="297"/>
      <c r="D2493" s="292"/>
      <c r="E2493" s="202"/>
      <c r="F2493" s="202"/>
      <c r="G2493" s="202"/>
      <c r="H2493" s="202"/>
      <c r="I2493" s="202"/>
      <c r="J2493" s="202"/>
      <c r="K2493" s="146"/>
      <c r="L2493" s="146"/>
      <c r="M2493" s="146"/>
      <c r="N2493" s="146"/>
      <c r="O2493" s="146"/>
      <c r="P2493" s="292"/>
      <c r="Q2493" s="202"/>
      <c r="R2493" s="290">
        <f>IF($P$5=1,DataSheet!E2492,"")</f>
        <v>0</v>
      </c>
    </row>
    <row r="2494" spans="2:18">
      <c r="B2494" s="202"/>
      <c r="C2494" s="297"/>
      <c r="D2494" s="292"/>
      <c r="E2494" s="202"/>
      <c r="F2494" s="202"/>
      <c r="G2494" s="202"/>
      <c r="H2494" s="202"/>
      <c r="I2494" s="202"/>
      <c r="J2494" s="202"/>
      <c r="K2494" s="146"/>
      <c r="L2494" s="146"/>
      <c r="M2494" s="146"/>
      <c r="N2494" s="146"/>
      <c r="O2494" s="146"/>
      <c r="P2494" s="292"/>
      <c r="Q2494" s="202"/>
      <c r="R2494" s="290">
        <f>IF($P$5=1,DataSheet!E2493,"")</f>
        <v>0</v>
      </c>
    </row>
    <row r="2495" spans="2:18">
      <c r="B2495" s="202"/>
      <c r="C2495" s="297"/>
      <c r="D2495" s="292"/>
      <c r="E2495" s="202"/>
      <c r="F2495" s="202"/>
      <c r="G2495" s="202"/>
      <c r="H2495" s="202"/>
      <c r="I2495" s="202"/>
      <c r="J2495" s="202"/>
      <c r="K2495" s="146"/>
      <c r="L2495" s="146"/>
      <c r="M2495" s="146"/>
      <c r="N2495" s="146"/>
      <c r="O2495" s="146"/>
      <c r="P2495" s="292"/>
      <c r="Q2495" s="202"/>
      <c r="R2495" s="290">
        <f>IF($P$5=1,DataSheet!E2494,"")</f>
        <v>0</v>
      </c>
    </row>
    <row r="2496" spans="2:18">
      <c r="B2496" s="202"/>
      <c r="C2496" s="297"/>
      <c r="D2496" s="292"/>
      <c r="E2496" s="202"/>
      <c r="F2496" s="202"/>
      <c r="G2496" s="202"/>
      <c r="H2496" s="202"/>
      <c r="I2496" s="202"/>
      <c r="J2496" s="202"/>
      <c r="K2496" s="146"/>
      <c r="L2496" s="146"/>
      <c r="M2496" s="146"/>
      <c r="N2496" s="146"/>
      <c r="O2496" s="146"/>
      <c r="P2496" s="292"/>
      <c r="Q2496" s="202"/>
      <c r="R2496" s="290">
        <f>IF($P$5=1,DataSheet!E2495,"")</f>
        <v>0</v>
      </c>
    </row>
    <row r="2497" spans="2:18">
      <c r="B2497" s="202"/>
      <c r="C2497" s="297"/>
      <c r="D2497" s="292"/>
      <c r="E2497" s="202"/>
      <c r="F2497" s="202"/>
      <c r="G2497" s="202"/>
      <c r="H2497" s="202"/>
      <c r="I2497" s="202"/>
      <c r="J2497" s="202"/>
      <c r="K2497" s="146"/>
      <c r="L2497" s="146"/>
      <c r="M2497" s="146"/>
      <c r="N2497" s="146"/>
      <c r="O2497" s="146"/>
      <c r="P2497" s="292"/>
      <c r="Q2497" s="202"/>
      <c r="R2497" s="290">
        <f>IF($P$5=1,DataSheet!E2496,"")</f>
        <v>0</v>
      </c>
    </row>
    <row r="2498" spans="2:18">
      <c r="B2498" s="202"/>
      <c r="C2498" s="297"/>
      <c r="D2498" s="292"/>
      <c r="E2498" s="202"/>
      <c r="F2498" s="202"/>
      <c r="G2498" s="202"/>
      <c r="H2498" s="202"/>
      <c r="I2498" s="202"/>
      <c r="J2498" s="202"/>
      <c r="K2498" s="146"/>
      <c r="L2498" s="146"/>
      <c r="M2498" s="146"/>
      <c r="N2498" s="146"/>
      <c r="O2498" s="146"/>
      <c r="P2498" s="292"/>
      <c r="Q2498" s="202"/>
      <c r="R2498" s="290">
        <f>IF($P$5=1,DataSheet!E2497,"")</f>
        <v>0</v>
      </c>
    </row>
    <row r="2499" spans="2:18">
      <c r="B2499" s="202"/>
      <c r="C2499" s="297"/>
      <c r="D2499" s="292"/>
      <c r="E2499" s="202"/>
      <c r="F2499" s="202"/>
      <c r="G2499" s="202"/>
      <c r="H2499" s="202"/>
      <c r="I2499" s="202"/>
      <c r="J2499" s="202"/>
      <c r="K2499" s="146"/>
      <c r="L2499" s="146"/>
      <c r="M2499" s="146"/>
      <c r="N2499" s="146"/>
      <c r="O2499" s="146"/>
      <c r="P2499" s="292"/>
      <c r="Q2499" s="202"/>
      <c r="R2499" s="290">
        <f>IF($P$5=1,DataSheet!E2498,"")</f>
        <v>0</v>
      </c>
    </row>
    <row r="2500" spans="2:18">
      <c r="B2500" s="202"/>
      <c r="C2500" s="297"/>
      <c r="D2500" s="292"/>
      <c r="E2500" s="202"/>
      <c r="F2500" s="202"/>
      <c r="G2500" s="202"/>
      <c r="H2500" s="202"/>
      <c r="I2500" s="202"/>
      <c r="J2500" s="202"/>
      <c r="K2500" s="146"/>
      <c r="L2500" s="146"/>
      <c r="M2500" s="146"/>
      <c r="N2500" s="146"/>
      <c r="O2500" s="146"/>
      <c r="P2500" s="292"/>
      <c r="Q2500" s="202"/>
      <c r="R2500" s="290">
        <f>IF($P$5=1,DataSheet!E2499,"")</f>
        <v>0</v>
      </c>
    </row>
    <row r="2501" spans="2:18">
      <c r="B2501" s="202"/>
      <c r="C2501" s="297"/>
      <c r="D2501" s="292"/>
      <c r="E2501" s="202"/>
      <c r="F2501" s="202"/>
      <c r="G2501" s="202"/>
      <c r="H2501" s="202"/>
      <c r="I2501" s="202"/>
      <c r="J2501" s="202"/>
      <c r="K2501" s="146"/>
      <c r="L2501" s="146"/>
      <c r="M2501" s="146"/>
      <c r="N2501" s="146"/>
      <c r="O2501" s="146"/>
      <c r="P2501" s="292"/>
      <c r="Q2501" s="202"/>
      <c r="R2501" s="290">
        <f>IF($P$5=1,DataSheet!E2500,"")</f>
        <v>0</v>
      </c>
    </row>
    <row r="2502" spans="2:18">
      <c r="B2502" s="202"/>
      <c r="C2502" s="297"/>
      <c r="D2502" s="292"/>
      <c r="E2502" s="202"/>
      <c r="F2502" s="202"/>
      <c r="G2502" s="202"/>
      <c r="H2502" s="202"/>
      <c r="I2502" s="202"/>
      <c r="J2502" s="202"/>
      <c r="K2502" s="146"/>
      <c r="L2502" s="146"/>
      <c r="M2502" s="146"/>
      <c r="N2502" s="146"/>
      <c r="O2502" s="146"/>
      <c r="P2502" s="292"/>
      <c r="Q2502" s="202"/>
      <c r="R2502" s="290">
        <f>IF($P$5=1,DataSheet!E2501,"")</f>
        <v>0</v>
      </c>
    </row>
    <row r="2503" spans="2:18">
      <c r="B2503" s="202"/>
      <c r="C2503" s="297"/>
      <c r="D2503" s="292"/>
      <c r="E2503" s="202"/>
      <c r="F2503" s="202"/>
      <c r="G2503" s="202"/>
      <c r="H2503" s="202"/>
      <c r="I2503" s="202"/>
      <c r="J2503" s="202"/>
      <c r="K2503" s="146"/>
      <c r="L2503" s="146"/>
      <c r="M2503" s="146"/>
      <c r="N2503" s="146"/>
      <c r="O2503" s="146"/>
      <c r="P2503" s="292"/>
      <c r="Q2503" s="202"/>
      <c r="R2503" s="290">
        <f>IF($P$5=1,DataSheet!E2502,"")</f>
        <v>0</v>
      </c>
    </row>
    <row r="2504" spans="2:18">
      <c r="B2504" s="202"/>
      <c r="C2504" s="297"/>
      <c r="D2504" s="292"/>
      <c r="E2504" s="202"/>
      <c r="F2504" s="202"/>
      <c r="G2504" s="202"/>
      <c r="H2504" s="202"/>
      <c r="I2504" s="202"/>
      <c r="J2504" s="202"/>
      <c r="K2504" s="146"/>
      <c r="L2504" s="146"/>
      <c r="M2504" s="146"/>
      <c r="N2504" s="146"/>
      <c r="O2504" s="146"/>
      <c r="P2504" s="292"/>
      <c r="Q2504" s="202"/>
      <c r="R2504" s="290">
        <f>IF($P$5=1,DataSheet!E2503,"")</f>
        <v>0</v>
      </c>
    </row>
    <row r="2505" spans="2:18">
      <c r="B2505" s="202"/>
      <c r="C2505" s="297"/>
      <c r="D2505" s="292"/>
      <c r="E2505" s="202"/>
      <c r="F2505" s="202"/>
      <c r="G2505" s="202"/>
      <c r="H2505" s="202"/>
      <c r="I2505" s="202"/>
      <c r="J2505" s="202"/>
      <c r="K2505" s="146"/>
      <c r="L2505" s="146"/>
      <c r="M2505" s="146"/>
      <c r="N2505" s="146"/>
      <c r="O2505" s="146"/>
      <c r="P2505" s="292"/>
      <c r="Q2505" s="202"/>
      <c r="R2505" s="290">
        <f>IF($P$5=1,DataSheet!E2504,"")</f>
        <v>0</v>
      </c>
    </row>
    <row r="2506" spans="2:18">
      <c r="B2506" s="202"/>
      <c r="C2506" s="297"/>
      <c r="D2506" s="292"/>
      <c r="E2506" s="202"/>
      <c r="F2506" s="202"/>
      <c r="G2506" s="202"/>
      <c r="H2506" s="202"/>
      <c r="I2506" s="202"/>
      <c r="J2506" s="202"/>
      <c r="K2506" s="146"/>
      <c r="L2506" s="146"/>
      <c r="M2506" s="146"/>
      <c r="N2506" s="146"/>
      <c r="O2506" s="146"/>
      <c r="P2506" s="292"/>
      <c r="Q2506" s="202"/>
      <c r="R2506" s="290">
        <f>IF($P$5=1,DataSheet!E2505,"")</f>
        <v>0</v>
      </c>
    </row>
    <row r="2507" spans="2:18">
      <c r="B2507" s="202"/>
      <c r="C2507" s="297"/>
      <c r="D2507" s="292"/>
      <c r="E2507" s="202"/>
      <c r="F2507" s="202"/>
      <c r="G2507" s="202"/>
      <c r="H2507" s="202"/>
      <c r="I2507" s="202"/>
      <c r="J2507" s="202"/>
      <c r="K2507" s="146"/>
      <c r="L2507" s="146"/>
      <c r="M2507" s="146"/>
      <c r="N2507" s="146"/>
      <c r="O2507" s="146"/>
      <c r="P2507" s="292"/>
      <c r="Q2507" s="202"/>
      <c r="R2507" s="290">
        <f>IF($P$5=1,DataSheet!E2506,"")</f>
        <v>0</v>
      </c>
    </row>
    <row r="2508" spans="2:18">
      <c r="B2508" s="202"/>
      <c r="C2508" s="297"/>
      <c r="D2508" s="292"/>
      <c r="E2508" s="202"/>
      <c r="F2508" s="202"/>
      <c r="G2508" s="202"/>
      <c r="H2508" s="202"/>
      <c r="I2508" s="202"/>
      <c r="J2508" s="202"/>
      <c r="K2508" s="146"/>
      <c r="L2508" s="146"/>
      <c r="M2508" s="146"/>
      <c r="N2508" s="146"/>
      <c r="O2508" s="146"/>
      <c r="P2508" s="292"/>
      <c r="Q2508" s="202"/>
      <c r="R2508" s="290">
        <f>IF($P$5=1,DataSheet!E2507,"")</f>
        <v>0</v>
      </c>
    </row>
    <row r="2509" spans="2:18">
      <c r="B2509" s="202"/>
      <c r="C2509" s="297"/>
      <c r="D2509" s="292"/>
      <c r="E2509" s="202"/>
      <c r="F2509" s="202"/>
      <c r="G2509" s="202"/>
      <c r="H2509" s="202"/>
      <c r="I2509" s="202"/>
      <c r="J2509" s="202"/>
      <c r="K2509" s="146"/>
      <c r="L2509" s="146"/>
      <c r="M2509" s="146"/>
      <c r="N2509" s="146"/>
      <c r="O2509" s="146"/>
      <c r="P2509" s="292"/>
      <c r="Q2509" s="202"/>
      <c r="R2509" s="290">
        <f>IF($P$5=1,DataSheet!E2508,"")</f>
        <v>0</v>
      </c>
    </row>
    <row r="2510" spans="2:18">
      <c r="B2510" s="202"/>
      <c r="C2510" s="297"/>
      <c r="D2510" s="292"/>
      <c r="E2510" s="202"/>
      <c r="F2510" s="202"/>
      <c r="G2510" s="202"/>
      <c r="H2510" s="202"/>
      <c r="I2510" s="202"/>
      <c r="J2510" s="202"/>
      <c r="K2510" s="146"/>
      <c r="L2510" s="146"/>
      <c r="M2510" s="146"/>
      <c r="N2510" s="146"/>
      <c r="O2510" s="146"/>
      <c r="P2510" s="292"/>
      <c r="Q2510" s="202"/>
      <c r="R2510" s="290">
        <f>IF($P$5=1,DataSheet!E2509,"")</f>
        <v>0</v>
      </c>
    </row>
    <row r="2511" spans="2:18">
      <c r="B2511" s="202"/>
      <c r="C2511" s="297"/>
      <c r="D2511" s="292"/>
      <c r="E2511" s="202"/>
      <c r="F2511" s="202"/>
      <c r="G2511" s="202"/>
      <c r="H2511" s="202"/>
      <c r="I2511" s="202"/>
      <c r="J2511" s="202"/>
      <c r="K2511" s="146"/>
      <c r="L2511" s="146"/>
      <c r="M2511" s="146"/>
      <c r="N2511" s="146"/>
      <c r="O2511" s="146"/>
      <c r="P2511" s="292"/>
      <c r="Q2511" s="202"/>
      <c r="R2511" s="290">
        <f>IF($P$5=1,DataSheet!E2510,"")</f>
        <v>0</v>
      </c>
    </row>
    <row r="2512" spans="2:18">
      <c r="B2512" s="202"/>
      <c r="C2512" s="297"/>
      <c r="D2512" s="292"/>
      <c r="E2512" s="202"/>
      <c r="F2512" s="202"/>
      <c r="G2512" s="202"/>
      <c r="H2512" s="202"/>
      <c r="I2512" s="202"/>
      <c r="J2512" s="202"/>
      <c r="K2512" s="146"/>
      <c r="L2512" s="146"/>
      <c r="M2512" s="146"/>
      <c r="N2512" s="146"/>
      <c r="O2512" s="146"/>
      <c r="P2512" s="292"/>
      <c r="Q2512" s="202"/>
      <c r="R2512" s="290">
        <f>IF($P$5=1,DataSheet!E2511,"")</f>
        <v>0</v>
      </c>
    </row>
    <row r="2513" spans="2:18">
      <c r="B2513" s="202"/>
      <c r="C2513" s="297"/>
      <c r="D2513" s="292"/>
      <c r="E2513" s="202"/>
      <c r="F2513" s="202"/>
      <c r="G2513" s="202"/>
      <c r="H2513" s="202"/>
      <c r="I2513" s="202"/>
      <c r="J2513" s="202"/>
      <c r="K2513" s="146"/>
      <c r="L2513" s="146"/>
      <c r="M2513" s="146"/>
      <c r="N2513" s="146"/>
      <c r="O2513" s="146"/>
      <c r="P2513" s="292"/>
      <c r="Q2513" s="202"/>
      <c r="R2513" s="290">
        <f>IF($P$5=1,DataSheet!E2512,"")</f>
        <v>0</v>
      </c>
    </row>
    <row r="2514" spans="2:18">
      <c r="B2514" s="202"/>
      <c r="C2514" s="297"/>
      <c r="D2514" s="292"/>
      <c r="E2514" s="202"/>
      <c r="F2514" s="202"/>
      <c r="G2514" s="202"/>
      <c r="H2514" s="202"/>
      <c r="I2514" s="202"/>
      <c r="J2514" s="202"/>
      <c r="K2514" s="146"/>
      <c r="L2514" s="146"/>
      <c r="M2514" s="146"/>
      <c r="N2514" s="146"/>
      <c r="O2514" s="146"/>
      <c r="P2514" s="292"/>
      <c r="Q2514" s="202"/>
      <c r="R2514" s="290">
        <f>IF($P$5=1,DataSheet!E2513,"")</f>
        <v>0</v>
      </c>
    </row>
    <row r="2515" spans="2:18">
      <c r="B2515" s="202"/>
      <c r="C2515" s="297"/>
      <c r="D2515" s="292"/>
      <c r="E2515" s="202"/>
      <c r="F2515" s="202"/>
      <c r="G2515" s="202"/>
      <c r="H2515" s="202"/>
      <c r="I2515" s="202"/>
      <c r="J2515" s="202"/>
      <c r="K2515" s="146"/>
      <c r="L2515" s="146"/>
      <c r="M2515" s="146"/>
      <c r="N2515" s="146"/>
      <c r="O2515" s="146"/>
      <c r="P2515" s="292"/>
      <c r="Q2515" s="202"/>
      <c r="R2515" s="290">
        <f>IF($P$5=1,DataSheet!E2514,"")</f>
        <v>0</v>
      </c>
    </row>
    <row r="2516" spans="2:18">
      <c r="B2516" s="202"/>
      <c r="C2516" s="297"/>
      <c r="D2516" s="292"/>
      <c r="E2516" s="202"/>
      <c r="F2516" s="202"/>
      <c r="G2516" s="202"/>
      <c r="H2516" s="202"/>
      <c r="I2516" s="202"/>
      <c r="J2516" s="202"/>
      <c r="K2516" s="146"/>
      <c r="L2516" s="146"/>
      <c r="M2516" s="146"/>
      <c r="N2516" s="146"/>
      <c r="O2516" s="146"/>
      <c r="P2516" s="292"/>
      <c r="Q2516" s="202"/>
      <c r="R2516" s="290">
        <f>IF($P$5=1,DataSheet!E2515,"")</f>
        <v>0</v>
      </c>
    </row>
    <row r="2517" spans="2:18">
      <c r="B2517" s="202"/>
      <c r="C2517" s="297"/>
      <c r="D2517" s="292"/>
      <c r="E2517" s="202"/>
      <c r="F2517" s="202"/>
      <c r="G2517" s="202"/>
      <c r="H2517" s="202"/>
      <c r="I2517" s="202"/>
      <c r="J2517" s="202"/>
      <c r="K2517" s="146"/>
      <c r="L2517" s="146"/>
      <c r="M2517" s="146"/>
      <c r="N2517" s="146"/>
      <c r="O2517" s="146"/>
      <c r="P2517" s="292"/>
      <c r="Q2517" s="202"/>
      <c r="R2517" s="290">
        <f>IF($P$5=1,DataSheet!E2516,"")</f>
        <v>0</v>
      </c>
    </row>
    <row r="2518" spans="2:18">
      <c r="B2518" s="202"/>
      <c r="C2518" s="297"/>
      <c r="D2518" s="292"/>
      <c r="E2518" s="202"/>
      <c r="F2518" s="202"/>
      <c r="G2518" s="202"/>
      <c r="H2518" s="202"/>
      <c r="I2518" s="202"/>
      <c r="J2518" s="202"/>
      <c r="K2518" s="146"/>
      <c r="L2518" s="146"/>
      <c r="M2518" s="146"/>
      <c r="N2518" s="146"/>
      <c r="O2518" s="146"/>
      <c r="P2518" s="292"/>
      <c r="Q2518" s="202"/>
      <c r="R2518" s="290">
        <f>IF($P$5=1,DataSheet!E2517,"")</f>
        <v>0</v>
      </c>
    </row>
    <row r="2519" spans="2:18">
      <c r="B2519" s="202"/>
      <c r="C2519" s="297"/>
      <c r="D2519" s="292"/>
      <c r="E2519" s="202"/>
      <c r="F2519" s="202"/>
      <c r="G2519" s="202"/>
      <c r="H2519" s="202"/>
      <c r="I2519" s="202"/>
      <c r="J2519" s="202"/>
      <c r="K2519" s="146"/>
      <c r="L2519" s="146"/>
      <c r="M2519" s="146"/>
      <c r="N2519" s="146"/>
      <c r="O2519" s="146"/>
      <c r="P2519" s="292"/>
      <c r="Q2519" s="202"/>
      <c r="R2519" s="290">
        <f>IF($P$5=1,DataSheet!E2518,"")</f>
        <v>0</v>
      </c>
    </row>
    <row r="2520" spans="2:18">
      <c r="B2520" s="202"/>
      <c r="C2520" s="297"/>
      <c r="D2520" s="292"/>
      <c r="E2520" s="202"/>
      <c r="F2520" s="202"/>
      <c r="G2520" s="202"/>
      <c r="H2520" s="202"/>
      <c r="I2520" s="202"/>
      <c r="J2520" s="202"/>
      <c r="K2520" s="146"/>
      <c r="L2520" s="146"/>
      <c r="M2520" s="146"/>
      <c r="N2520" s="146"/>
      <c r="O2520" s="146"/>
      <c r="P2520" s="292"/>
      <c r="Q2520" s="202"/>
      <c r="R2520" s="290">
        <f>IF($P$5=1,DataSheet!E2519,"")</f>
        <v>0</v>
      </c>
    </row>
    <row r="2521" spans="2:18">
      <c r="B2521" s="202"/>
      <c r="C2521" s="297"/>
      <c r="D2521" s="292"/>
      <c r="E2521" s="202"/>
      <c r="F2521" s="202"/>
      <c r="G2521" s="202"/>
      <c r="H2521" s="202"/>
      <c r="I2521" s="202"/>
      <c r="J2521" s="202"/>
      <c r="K2521" s="146"/>
      <c r="L2521" s="146"/>
      <c r="M2521" s="146"/>
      <c r="N2521" s="146"/>
      <c r="O2521" s="146"/>
      <c r="P2521" s="292"/>
      <c r="Q2521" s="202"/>
      <c r="R2521" s="290">
        <f>IF($P$5=1,DataSheet!E2520,"")</f>
        <v>0</v>
      </c>
    </row>
    <row r="2522" spans="2:18">
      <c r="B2522" s="202"/>
      <c r="C2522" s="297"/>
      <c r="D2522" s="292"/>
      <c r="E2522" s="202"/>
      <c r="F2522" s="202"/>
      <c r="G2522" s="202"/>
      <c r="H2522" s="202"/>
      <c r="I2522" s="202"/>
      <c r="J2522" s="202"/>
      <c r="K2522" s="146"/>
      <c r="L2522" s="146"/>
      <c r="M2522" s="146"/>
      <c r="N2522" s="146"/>
      <c r="O2522" s="146"/>
      <c r="P2522" s="292"/>
      <c r="Q2522" s="202"/>
      <c r="R2522" s="290">
        <f>IF($P$5=1,DataSheet!E2521,"")</f>
        <v>0</v>
      </c>
    </row>
    <row r="2523" spans="2:18">
      <c r="B2523" s="202"/>
      <c r="C2523" s="297"/>
      <c r="D2523" s="292"/>
      <c r="E2523" s="202"/>
      <c r="F2523" s="202"/>
      <c r="G2523" s="202"/>
      <c r="H2523" s="202"/>
      <c r="I2523" s="202"/>
      <c r="J2523" s="202"/>
      <c r="K2523" s="146"/>
      <c r="L2523" s="146"/>
      <c r="M2523" s="146"/>
      <c r="N2523" s="146"/>
      <c r="O2523" s="146"/>
      <c r="P2523" s="292"/>
      <c r="Q2523" s="202"/>
      <c r="R2523" s="290">
        <f>IF($P$5=1,DataSheet!E2522,"")</f>
        <v>0</v>
      </c>
    </row>
    <row r="2524" spans="2:18">
      <c r="B2524" s="202"/>
      <c r="C2524" s="297"/>
      <c r="D2524" s="292"/>
      <c r="E2524" s="202"/>
      <c r="F2524" s="202"/>
      <c r="G2524" s="202"/>
      <c r="H2524" s="202"/>
      <c r="I2524" s="202"/>
      <c r="J2524" s="202"/>
      <c r="K2524" s="146"/>
      <c r="L2524" s="146"/>
      <c r="M2524" s="146"/>
      <c r="N2524" s="146"/>
      <c r="O2524" s="146"/>
      <c r="P2524" s="292"/>
      <c r="Q2524" s="202"/>
      <c r="R2524" s="290">
        <f>IF($P$5=1,DataSheet!E2523,"")</f>
        <v>0</v>
      </c>
    </row>
    <row r="2525" spans="2:18">
      <c r="B2525" s="202"/>
      <c r="C2525" s="297"/>
      <c r="D2525" s="292"/>
      <c r="E2525" s="202"/>
      <c r="F2525" s="202"/>
      <c r="G2525" s="202"/>
      <c r="H2525" s="202"/>
      <c r="I2525" s="202"/>
      <c r="J2525" s="202"/>
      <c r="K2525" s="146"/>
      <c r="L2525" s="146"/>
      <c r="M2525" s="146"/>
      <c r="N2525" s="146"/>
      <c r="O2525" s="146"/>
      <c r="P2525" s="292"/>
      <c r="Q2525" s="202"/>
      <c r="R2525" s="290">
        <f>IF($P$5=1,DataSheet!E2524,"")</f>
        <v>0</v>
      </c>
    </row>
    <row r="2526" spans="2:18">
      <c r="B2526" s="202"/>
      <c r="C2526" s="297"/>
      <c r="D2526" s="292"/>
      <c r="E2526" s="202"/>
      <c r="F2526" s="202"/>
      <c r="G2526" s="202"/>
      <c r="H2526" s="202"/>
      <c r="I2526" s="202"/>
      <c r="J2526" s="202"/>
      <c r="K2526" s="146"/>
      <c r="L2526" s="146"/>
      <c r="M2526" s="146"/>
      <c r="N2526" s="146"/>
      <c r="O2526" s="146"/>
      <c r="P2526" s="292"/>
      <c r="Q2526" s="202"/>
      <c r="R2526" s="290">
        <f>IF($P$5=1,DataSheet!E2525,"")</f>
        <v>0</v>
      </c>
    </row>
    <row r="2527" spans="2:18">
      <c r="B2527" s="202"/>
      <c r="C2527" s="297"/>
      <c r="D2527" s="292"/>
      <c r="E2527" s="202"/>
      <c r="F2527" s="202"/>
      <c r="G2527" s="202"/>
      <c r="H2527" s="202"/>
      <c r="I2527" s="202"/>
      <c r="J2527" s="202"/>
      <c r="K2527" s="146"/>
      <c r="L2527" s="146"/>
      <c r="M2527" s="146"/>
      <c r="N2527" s="146"/>
      <c r="O2527" s="146"/>
      <c r="P2527" s="292"/>
      <c r="Q2527" s="202"/>
      <c r="R2527" s="290">
        <f>IF($P$5=1,DataSheet!E2526,"")</f>
        <v>0</v>
      </c>
    </row>
    <row r="2528" spans="2:18">
      <c r="B2528" s="202"/>
      <c r="C2528" s="297"/>
      <c r="D2528" s="292"/>
      <c r="E2528" s="202"/>
      <c r="F2528" s="202"/>
      <c r="G2528" s="202"/>
      <c r="H2528" s="202"/>
      <c r="I2528" s="202"/>
      <c r="J2528" s="202"/>
      <c r="K2528" s="146"/>
      <c r="L2528" s="146"/>
      <c r="M2528" s="146"/>
      <c r="N2528" s="146"/>
      <c r="O2528" s="146"/>
      <c r="P2528" s="292"/>
      <c r="Q2528" s="202"/>
      <c r="R2528" s="290">
        <f>IF($P$5=1,DataSheet!E2527,"")</f>
        <v>0</v>
      </c>
    </row>
    <row r="2529" spans="2:18">
      <c r="B2529" s="202"/>
      <c r="C2529" s="297"/>
      <c r="D2529" s="292"/>
      <c r="E2529" s="202"/>
      <c r="F2529" s="202"/>
      <c r="G2529" s="202"/>
      <c r="H2529" s="202"/>
      <c r="I2529" s="202"/>
      <c r="J2529" s="202"/>
      <c r="K2529" s="146"/>
      <c r="L2529" s="146"/>
      <c r="M2529" s="146"/>
      <c r="N2529" s="146"/>
      <c r="O2529" s="146"/>
      <c r="P2529" s="292"/>
      <c r="Q2529" s="202"/>
      <c r="R2529" s="290">
        <f>IF($P$5=1,DataSheet!E2528,"")</f>
        <v>0</v>
      </c>
    </row>
    <row r="2530" spans="2:18">
      <c r="B2530" s="202"/>
      <c r="C2530" s="297"/>
      <c r="D2530" s="292"/>
      <c r="E2530" s="202"/>
      <c r="F2530" s="202"/>
      <c r="G2530" s="202"/>
      <c r="H2530" s="202"/>
      <c r="I2530" s="202"/>
      <c r="J2530" s="202"/>
      <c r="K2530" s="146"/>
      <c r="L2530" s="146"/>
      <c r="M2530" s="146"/>
      <c r="N2530" s="146"/>
      <c r="O2530" s="146"/>
      <c r="P2530" s="292"/>
      <c r="Q2530" s="202"/>
      <c r="R2530" s="290">
        <f>IF($P$5=1,DataSheet!E2529,"")</f>
        <v>0</v>
      </c>
    </row>
    <row r="2531" spans="2:18">
      <c r="B2531" s="202"/>
      <c r="C2531" s="297"/>
      <c r="D2531" s="292"/>
      <c r="E2531" s="202"/>
      <c r="F2531" s="202"/>
      <c r="G2531" s="202"/>
      <c r="H2531" s="202"/>
      <c r="I2531" s="202"/>
      <c r="J2531" s="202"/>
      <c r="K2531" s="146"/>
      <c r="L2531" s="146"/>
      <c r="M2531" s="146"/>
      <c r="N2531" s="146"/>
      <c r="O2531" s="146"/>
      <c r="P2531" s="292"/>
      <c r="Q2531" s="202"/>
      <c r="R2531" s="290">
        <f>IF($P$5=1,DataSheet!E2530,"")</f>
        <v>0</v>
      </c>
    </row>
    <row r="2532" spans="2:18">
      <c r="B2532" s="202"/>
      <c r="C2532" s="297"/>
      <c r="D2532" s="292"/>
      <c r="E2532" s="202"/>
      <c r="F2532" s="202"/>
      <c r="G2532" s="202"/>
      <c r="H2532" s="202"/>
      <c r="I2532" s="202"/>
      <c r="J2532" s="202"/>
      <c r="K2532" s="146"/>
      <c r="L2532" s="146"/>
      <c r="M2532" s="146"/>
      <c r="N2532" s="146"/>
      <c r="O2532" s="146"/>
      <c r="P2532" s="292"/>
      <c r="Q2532" s="202"/>
      <c r="R2532" s="290">
        <f>IF($P$5=1,DataSheet!E2531,"")</f>
        <v>0</v>
      </c>
    </row>
    <row r="2533" spans="2:18">
      <c r="B2533" s="202"/>
      <c r="C2533" s="297"/>
      <c r="D2533" s="292"/>
      <c r="E2533" s="202"/>
      <c r="F2533" s="202"/>
      <c r="G2533" s="202"/>
      <c r="H2533" s="202"/>
      <c r="I2533" s="202"/>
      <c r="J2533" s="202"/>
      <c r="K2533" s="146"/>
      <c r="L2533" s="146"/>
      <c r="M2533" s="146"/>
      <c r="N2533" s="146"/>
      <c r="O2533" s="146"/>
      <c r="P2533" s="292"/>
      <c r="Q2533" s="202"/>
      <c r="R2533" s="290">
        <f>IF($P$5=1,DataSheet!E2532,"")</f>
        <v>0</v>
      </c>
    </row>
    <row r="2534" spans="2:18">
      <c r="B2534" s="202"/>
      <c r="C2534" s="297"/>
      <c r="D2534" s="292"/>
      <c r="E2534" s="202"/>
      <c r="F2534" s="202"/>
      <c r="G2534" s="202"/>
      <c r="H2534" s="202"/>
      <c r="I2534" s="202"/>
      <c r="J2534" s="202"/>
      <c r="K2534" s="146"/>
      <c r="L2534" s="146"/>
      <c r="M2534" s="146"/>
      <c r="N2534" s="146"/>
      <c r="O2534" s="146"/>
      <c r="P2534" s="292"/>
      <c r="Q2534" s="202"/>
      <c r="R2534" s="290">
        <f>IF($P$5=1,DataSheet!E2533,"")</f>
        <v>0</v>
      </c>
    </row>
    <row r="2535" spans="2:18">
      <c r="B2535" s="202"/>
      <c r="C2535" s="297"/>
      <c r="D2535" s="292"/>
      <c r="E2535" s="202"/>
      <c r="F2535" s="202"/>
      <c r="G2535" s="202"/>
      <c r="H2535" s="202"/>
      <c r="I2535" s="202"/>
      <c r="J2535" s="202"/>
      <c r="K2535" s="146"/>
      <c r="L2535" s="146"/>
      <c r="M2535" s="146"/>
      <c r="N2535" s="146"/>
      <c r="O2535" s="146"/>
      <c r="P2535" s="292"/>
      <c r="Q2535" s="202"/>
      <c r="R2535" s="290">
        <f>IF($P$5=1,DataSheet!E2534,"")</f>
        <v>0</v>
      </c>
    </row>
    <row r="2536" spans="2:18">
      <c r="B2536" s="202"/>
      <c r="C2536" s="297"/>
      <c r="D2536" s="292"/>
      <c r="E2536" s="202"/>
      <c r="F2536" s="202"/>
      <c r="G2536" s="202"/>
      <c r="H2536" s="202"/>
      <c r="I2536" s="202"/>
      <c r="J2536" s="202"/>
      <c r="K2536" s="146"/>
      <c r="L2536" s="146"/>
      <c r="M2536" s="146"/>
      <c r="N2536" s="146"/>
      <c r="O2536" s="146"/>
      <c r="P2536" s="292"/>
      <c r="Q2536" s="202"/>
      <c r="R2536" s="290">
        <f>IF($P$5=1,DataSheet!E2535,"")</f>
        <v>0</v>
      </c>
    </row>
    <row r="2537" spans="2:18">
      <c r="B2537" s="202"/>
      <c r="C2537" s="297"/>
      <c r="D2537" s="292"/>
      <c r="E2537" s="202"/>
      <c r="F2537" s="202"/>
      <c r="G2537" s="202"/>
      <c r="H2537" s="202"/>
      <c r="I2537" s="202"/>
      <c r="J2537" s="202"/>
      <c r="K2537" s="146"/>
      <c r="L2537" s="146"/>
      <c r="M2537" s="146"/>
      <c r="N2537" s="146"/>
      <c r="O2537" s="146"/>
      <c r="P2537" s="292"/>
      <c r="Q2537" s="202"/>
      <c r="R2537" s="290">
        <f>IF($P$5=1,DataSheet!E2536,"")</f>
        <v>0</v>
      </c>
    </row>
    <row r="2538" spans="2:18">
      <c r="B2538" s="202"/>
      <c r="C2538" s="297"/>
      <c r="D2538" s="292"/>
      <c r="E2538" s="202"/>
      <c r="F2538" s="202"/>
      <c r="G2538" s="202"/>
      <c r="H2538" s="202"/>
      <c r="I2538" s="202"/>
      <c r="J2538" s="202"/>
      <c r="K2538" s="146"/>
      <c r="L2538" s="146"/>
      <c r="M2538" s="146"/>
      <c r="N2538" s="146"/>
      <c r="O2538" s="146"/>
      <c r="P2538" s="292"/>
      <c r="Q2538" s="202"/>
      <c r="R2538" s="290">
        <f>IF($P$5=1,DataSheet!E2537,"")</f>
        <v>0</v>
      </c>
    </row>
    <row r="2539" spans="2:18">
      <c r="B2539" s="202"/>
      <c r="C2539" s="297"/>
      <c r="D2539" s="292"/>
      <c r="E2539" s="202"/>
      <c r="F2539" s="202"/>
      <c r="G2539" s="202"/>
      <c r="H2539" s="202"/>
      <c r="I2539" s="202"/>
      <c r="J2539" s="202"/>
      <c r="K2539" s="146"/>
      <c r="L2539" s="146"/>
      <c r="M2539" s="146"/>
      <c r="N2539" s="146"/>
      <c r="O2539" s="146"/>
      <c r="P2539" s="292"/>
      <c r="Q2539" s="202"/>
      <c r="R2539" s="290">
        <f>IF($P$5=1,DataSheet!E2538,"")</f>
        <v>0</v>
      </c>
    </row>
    <row r="2540" spans="2:18">
      <c r="B2540" s="202"/>
      <c r="C2540" s="297"/>
      <c r="D2540" s="292"/>
      <c r="E2540" s="202"/>
      <c r="F2540" s="202"/>
      <c r="G2540" s="202"/>
      <c r="H2540" s="202"/>
      <c r="I2540" s="202"/>
      <c r="J2540" s="202"/>
      <c r="K2540" s="146"/>
      <c r="L2540" s="146"/>
      <c r="M2540" s="146"/>
      <c r="N2540" s="146"/>
      <c r="O2540" s="146"/>
      <c r="P2540" s="292"/>
      <c r="Q2540" s="202"/>
      <c r="R2540" s="290">
        <f>IF($P$5=1,DataSheet!E2539,"")</f>
        <v>0</v>
      </c>
    </row>
    <row r="2541" spans="2:18">
      <c r="B2541" s="202"/>
      <c r="C2541" s="297"/>
      <c r="D2541" s="292"/>
      <c r="E2541" s="202"/>
      <c r="F2541" s="202"/>
      <c r="G2541" s="202"/>
      <c r="H2541" s="202"/>
      <c r="I2541" s="202"/>
      <c r="J2541" s="202"/>
      <c r="K2541" s="146"/>
      <c r="L2541" s="146"/>
      <c r="M2541" s="146"/>
      <c r="N2541" s="146"/>
      <c r="O2541" s="146"/>
      <c r="P2541" s="292"/>
      <c r="Q2541" s="202"/>
      <c r="R2541" s="290">
        <f>IF($P$5=1,DataSheet!E2540,"")</f>
        <v>0</v>
      </c>
    </row>
    <row r="2542" spans="2:18">
      <c r="B2542" s="202"/>
      <c r="C2542" s="297"/>
      <c r="D2542" s="292"/>
      <c r="E2542" s="202"/>
      <c r="F2542" s="202"/>
      <c r="G2542" s="202"/>
      <c r="H2542" s="202"/>
      <c r="I2542" s="202"/>
      <c r="J2542" s="202"/>
      <c r="K2542" s="146"/>
      <c r="L2542" s="146"/>
      <c r="M2542" s="146"/>
      <c r="N2542" s="146"/>
      <c r="O2542" s="146"/>
      <c r="P2542" s="292"/>
      <c r="Q2542" s="202"/>
      <c r="R2542" s="290">
        <f>IF($P$5=1,DataSheet!E2541,"")</f>
        <v>0</v>
      </c>
    </row>
    <row r="2543" spans="2:18">
      <c r="B2543" s="202"/>
      <c r="C2543" s="297"/>
      <c r="D2543" s="292"/>
      <c r="E2543" s="202"/>
      <c r="F2543" s="202"/>
      <c r="G2543" s="202"/>
      <c r="H2543" s="202"/>
      <c r="I2543" s="202"/>
      <c r="J2543" s="202"/>
      <c r="K2543" s="146"/>
      <c r="L2543" s="146"/>
      <c r="M2543" s="146"/>
      <c r="N2543" s="146"/>
      <c r="O2543" s="146"/>
      <c r="P2543" s="292"/>
      <c r="Q2543" s="202"/>
      <c r="R2543" s="290">
        <f>IF($P$5=1,DataSheet!E2542,"")</f>
        <v>0</v>
      </c>
    </row>
    <row r="2544" spans="2:18">
      <c r="B2544" s="202"/>
      <c r="C2544" s="297"/>
      <c r="D2544" s="292"/>
      <c r="E2544" s="202"/>
      <c r="F2544" s="202"/>
      <c r="G2544" s="202"/>
      <c r="H2544" s="202"/>
      <c r="I2544" s="202"/>
      <c r="J2544" s="202"/>
      <c r="K2544" s="146"/>
      <c r="L2544" s="146"/>
      <c r="M2544" s="146"/>
      <c r="N2544" s="146"/>
      <c r="O2544" s="146"/>
      <c r="P2544" s="292"/>
      <c r="Q2544" s="202"/>
      <c r="R2544" s="290">
        <f>IF($P$5=1,DataSheet!E2543,"")</f>
        <v>0</v>
      </c>
    </row>
    <row r="2545" spans="2:18">
      <c r="B2545" s="202"/>
      <c r="C2545" s="297"/>
      <c r="D2545" s="292"/>
      <c r="E2545" s="202"/>
      <c r="F2545" s="202"/>
      <c r="G2545" s="202"/>
      <c r="H2545" s="202"/>
      <c r="I2545" s="202"/>
      <c r="J2545" s="202"/>
      <c r="K2545" s="146"/>
      <c r="L2545" s="146"/>
      <c r="M2545" s="146"/>
      <c r="N2545" s="146"/>
      <c r="O2545" s="146"/>
      <c r="P2545" s="292"/>
      <c r="Q2545" s="202"/>
      <c r="R2545" s="290">
        <f>IF($P$5=1,DataSheet!E2544,"")</f>
        <v>0</v>
      </c>
    </row>
    <row r="2546" spans="2:18">
      <c r="B2546" s="202"/>
      <c r="C2546" s="297"/>
      <c r="D2546" s="292"/>
      <c r="E2546" s="202"/>
      <c r="F2546" s="202"/>
      <c r="G2546" s="202"/>
      <c r="H2546" s="202"/>
      <c r="I2546" s="202"/>
      <c r="J2546" s="202"/>
      <c r="K2546" s="146"/>
      <c r="L2546" s="146"/>
      <c r="M2546" s="146"/>
      <c r="N2546" s="146"/>
      <c r="O2546" s="146"/>
      <c r="P2546" s="292"/>
      <c r="Q2546" s="202"/>
      <c r="R2546" s="290">
        <f>IF($P$5=1,DataSheet!E2545,"")</f>
        <v>0</v>
      </c>
    </row>
    <row r="2547" spans="2:18">
      <c r="B2547" s="202"/>
      <c r="C2547" s="297"/>
      <c r="D2547" s="292"/>
      <c r="E2547" s="202"/>
      <c r="F2547" s="202"/>
      <c r="G2547" s="202"/>
      <c r="H2547" s="202"/>
      <c r="I2547" s="202"/>
      <c r="J2547" s="202"/>
      <c r="K2547" s="146"/>
      <c r="L2547" s="146"/>
      <c r="M2547" s="146"/>
      <c r="N2547" s="146"/>
      <c r="O2547" s="146"/>
      <c r="P2547" s="292"/>
      <c r="Q2547" s="202"/>
      <c r="R2547" s="290">
        <f>IF($P$5=1,DataSheet!E2546,"")</f>
        <v>0</v>
      </c>
    </row>
    <row r="2548" spans="2:18">
      <c r="B2548" s="202"/>
      <c r="C2548" s="297"/>
      <c r="D2548" s="292"/>
      <c r="E2548" s="202"/>
      <c r="F2548" s="202"/>
      <c r="G2548" s="202"/>
      <c r="H2548" s="202"/>
      <c r="I2548" s="202"/>
      <c r="J2548" s="202"/>
      <c r="K2548" s="146"/>
      <c r="L2548" s="146"/>
      <c r="M2548" s="146"/>
      <c r="N2548" s="146"/>
      <c r="O2548" s="146"/>
      <c r="P2548" s="292"/>
      <c r="Q2548" s="202"/>
      <c r="R2548" s="290">
        <f>IF($P$5=1,DataSheet!E2547,"")</f>
        <v>0</v>
      </c>
    </row>
    <row r="2549" spans="2:18">
      <c r="B2549" s="202"/>
      <c r="C2549" s="297"/>
      <c r="D2549" s="292"/>
      <c r="E2549" s="202"/>
      <c r="F2549" s="202"/>
      <c r="G2549" s="202"/>
      <c r="H2549" s="202"/>
      <c r="I2549" s="202"/>
      <c r="J2549" s="202"/>
      <c r="K2549" s="146"/>
      <c r="L2549" s="146"/>
      <c r="M2549" s="146"/>
      <c r="N2549" s="146"/>
      <c r="O2549" s="146"/>
      <c r="P2549" s="292"/>
      <c r="Q2549" s="202"/>
      <c r="R2549" s="290">
        <f>IF($P$5=1,DataSheet!E2548,"")</f>
        <v>0</v>
      </c>
    </row>
    <row r="2550" spans="2:18">
      <c r="B2550" s="202"/>
      <c r="C2550" s="297"/>
      <c r="D2550" s="292"/>
      <c r="E2550" s="202"/>
      <c r="F2550" s="202"/>
      <c r="G2550" s="202"/>
      <c r="H2550" s="202"/>
      <c r="I2550" s="202"/>
      <c r="J2550" s="202"/>
      <c r="K2550" s="146"/>
      <c r="L2550" s="146"/>
      <c r="M2550" s="146"/>
      <c r="N2550" s="146"/>
      <c r="O2550" s="146"/>
      <c r="P2550" s="292"/>
      <c r="Q2550" s="202"/>
      <c r="R2550" s="290">
        <f>IF($P$5=1,DataSheet!E2549,"")</f>
        <v>0</v>
      </c>
    </row>
    <row r="2551" spans="2:18">
      <c r="B2551" s="202"/>
      <c r="C2551" s="297"/>
      <c r="D2551" s="292"/>
      <c r="E2551" s="202"/>
      <c r="F2551" s="202"/>
      <c r="G2551" s="202"/>
      <c r="H2551" s="202"/>
      <c r="I2551" s="202"/>
      <c r="J2551" s="202"/>
      <c r="K2551" s="146"/>
      <c r="L2551" s="146"/>
      <c r="M2551" s="146"/>
      <c r="N2551" s="146"/>
      <c r="O2551" s="146"/>
      <c r="P2551" s="292"/>
      <c r="Q2551" s="202"/>
      <c r="R2551" s="290">
        <f>IF($P$5=1,DataSheet!E2550,"")</f>
        <v>0</v>
      </c>
    </row>
    <row r="2552" spans="2:18">
      <c r="B2552" s="202"/>
      <c r="C2552" s="297"/>
      <c r="D2552" s="292"/>
      <c r="E2552" s="202"/>
      <c r="F2552" s="202"/>
      <c r="G2552" s="202"/>
      <c r="H2552" s="202"/>
      <c r="I2552" s="202"/>
      <c r="J2552" s="202"/>
      <c r="K2552" s="146"/>
      <c r="L2552" s="146"/>
      <c r="M2552" s="146"/>
      <c r="N2552" s="146"/>
      <c r="O2552" s="146"/>
      <c r="P2552" s="292"/>
      <c r="Q2552" s="202"/>
      <c r="R2552" s="290">
        <f>IF($P$5=1,DataSheet!E2551,"")</f>
        <v>0</v>
      </c>
    </row>
    <row r="2553" spans="2:18">
      <c r="B2553" s="202"/>
      <c r="C2553" s="297"/>
      <c r="D2553" s="292"/>
      <c r="E2553" s="202"/>
      <c r="F2553" s="202"/>
      <c r="G2553" s="202"/>
      <c r="H2553" s="202"/>
      <c r="I2553" s="202"/>
      <c r="J2553" s="202"/>
      <c r="K2553" s="146"/>
      <c r="L2553" s="146"/>
      <c r="M2553" s="146"/>
      <c r="N2553" s="146"/>
      <c r="O2553" s="146"/>
      <c r="P2553" s="292"/>
      <c r="Q2553" s="202"/>
      <c r="R2553" s="290">
        <f>IF($P$5=1,DataSheet!E2552,"")</f>
        <v>0</v>
      </c>
    </row>
    <row r="2554" spans="2:18">
      <c r="B2554" s="202"/>
      <c r="C2554" s="297"/>
      <c r="D2554" s="292"/>
      <c r="E2554" s="202"/>
      <c r="F2554" s="202"/>
      <c r="G2554" s="202"/>
      <c r="H2554" s="202"/>
      <c r="I2554" s="202"/>
      <c r="J2554" s="202"/>
      <c r="K2554" s="146"/>
      <c r="L2554" s="146"/>
      <c r="M2554" s="146"/>
      <c r="N2554" s="146"/>
      <c r="O2554" s="146"/>
      <c r="P2554" s="292"/>
      <c r="Q2554" s="202"/>
      <c r="R2554" s="290">
        <f>IF($P$5=1,DataSheet!E2553,"")</f>
        <v>0</v>
      </c>
    </row>
    <row r="2555" spans="2:18">
      <c r="B2555" s="202"/>
      <c r="C2555" s="297"/>
      <c r="D2555" s="292"/>
      <c r="E2555" s="202"/>
      <c r="F2555" s="202"/>
      <c r="G2555" s="202"/>
      <c r="H2555" s="202"/>
      <c r="I2555" s="202"/>
      <c r="J2555" s="202"/>
      <c r="K2555" s="146"/>
      <c r="L2555" s="146"/>
      <c r="M2555" s="146"/>
      <c r="N2555" s="146"/>
      <c r="O2555" s="146"/>
      <c r="P2555" s="292"/>
      <c r="Q2555" s="202"/>
      <c r="R2555" s="290">
        <f>IF($P$5=1,DataSheet!E2554,"")</f>
        <v>0</v>
      </c>
    </row>
    <row r="2556" spans="2:18">
      <c r="B2556" s="202"/>
      <c r="C2556" s="297"/>
      <c r="D2556" s="292"/>
      <c r="E2556" s="202"/>
      <c r="F2556" s="202"/>
      <c r="G2556" s="202"/>
      <c r="H2556" s="202"/>
      <c r="I2556" s="202"/>
      <c r="J2556" s="202"/>
      <c r="K2556" s="146"/>
      <c r="L2556" s="146"/>
      <c r="M2556" s="146"/>
      <c r="N2556" s="146"/>
      <c r="O2556" s="146"/>
      <c r="P2556" s="292"/>
      <c r="Q2556" s="202"/>
      <c r="R2556" s="290">
        <f>IF($P$5=1,DataSheet!E2555,"")</f>
        <v>0</v>
      </c>
    </row>
    <row r="2557" spans="2:18">
      <c r="B2557" s="202"/>
      <c r="C2557" s="297"/>
      <c r="D2557" s="292"/>
      <c r="E2557" s="202"/>
      <c r="F2557" s="202"/>
      <c r="G2557" s="202"/>
      <c r="H2557" s="202"/>
      <c r="I2557" s="202"/>
      <c r="J2557" s="202"/>
      <c r="K2557" s="146"/>
      <c r="L2557" s="146"/>
      <c r="M2557" s="146"/>
      <c r="N2557" s="146"/>
      <c r="O2557" s="146"/>
      <c r="P2557" s="292"/>
      <c r="Q2557" s="202"/>
      <c r="R2557" s="290">
        <f>IF($P$5=1,DataSheet!E2556,"")</f>
        <v>0</v>
      </c>
    </row>
    <row r="2558" spans="2:18">
      <c r="B2558" s="202"/>
      <c r="C2558" s="297"/>
      <c r="D2558" s="292"/>
      <c r="E2558" s="202"/>
      <c r="F2558" s="202"/>
      <c r="G2558" s="202"/>
      <c r="H2558" s="202"/>
      <c r="I2558" s="202"/>
      <c r="J2558" s="202"/>
      <c r="K2558" s="146"/>
      <c r="L2558" s="146"/>
      <c r="M2558" s="146"/>
      <c r="N2558" s="146"/>
      <c r="O2558" s="146"/>
      <c r="P2558" s="292"/>
      <c r="Q2558" s="202"/>
      <c r="R2558" s="290">
        <f>IF($P$5=1,DataSheet!E2557,"")</f>
        <v>0</v>
      </c>
    </row>
    <row r="2559" spans="2:18">
      <c r="B2559" s="202"/>
      <c r="C2559" s="297"/>
      <c r="D2559" s="292"/>
      <c r="E2559" s="202"/>
      <c r="F2559" s="202"/>
      <c r="G2559" s="202"/>
      <c r="H2559" s="202"/>
      <c r="I2559" s="202"/>
      <c r="J2559" s="202"/>
      <c r="K2559" s="146"/>
      <c r="L2559" s="146"/>
      <c r="M2559" s="146"/>
      <c r="N2559" s="146"/>
      <c r="O2559" s="146"/>
      <c r="P2559" s="292"/>
      <c r="Q2559" s="202"/>
      <c r="R2559" s="290">
        <f>IF($P$5=1,DataSheet!E2558,"")</f>
        <v>0</v>
      </c>
    </row>
    <row r="2560" spans="2:18">
      <c r="B2560" s="202"/>
      <c r="C2560" s="297"/>
      <c r="D2560" s="292"/>
      <c r="E2560" s="202"/>
      <c r="F2560" s="202"/>
      <c r="G2560" s="202"/>
      <c r="H2560" s="202"/>
      <c r="I2560" s="202"/>
      <c r="J2560" s="202"/>
      <c r="K2560" s="146"/>
      <c r="L2560" s="146"/>
      <c r="M2560" s="146"/>
      <c r="N2560" s="146"/>
      <c r="O2560" s="146"/>
      <c r="P2560" s="292"/>
      <c r="Q2560" s="202"/>
      <c r="R2560" s="290">
        <f>IF($P$5=1,DataSheet!E2559,"")</f>
        <v>0</v>
      </c>
    </row>
    <row r="2561" spans="2:18">
      <c r="B2561" s="202"/>
      <c r="C2561" s="297"/>
      <c r="D2561" s="292"/>
      <c r="E2561" s="202"/>
      <c r="F2561" s="202"/>
      <c r="G2561" s="202"/>
      <c r="H2561" s="202"/>
      <c r="I2561" s="202"/>
      <c r="J2561" s="202"/>
      <c r="K2561" s="146"/>
      <c r="L2561" s="146"/>
      <c r="M2561" s="146"/>
      <c r="N2561" s="146"/>
      <c r="O2561" s="146"/>
      <c r="P2561" s="292"/>
      <c r="Q2561" s="202"/>
      <c r="R2561" s="290">
        <f>IF($P$5=1,DataSheet!E2560,"")</f>
        <v>0</v>
      </c>
    </row>
    <row r="2562" spans="2:18">
      <c r="B2562" s="202"/>
      <c r="C2562" s="297"/>
      <c r="D2562" s="292"/>
      <c r="E2562" s="202"/>
      <c r="F2562" s="202"/>
      <c r="G2562" s="202"/>
      <c r="H2562" s="202"/>
      <c r="I2562" s="202"/>
      <c r="J2562" s="202"/>
      <c r="K2562" s="146"/>
      <c r="L2562" s="146"/>
      <c r="M2562" s="146"/>
      <c r="N2562" s="146"/>
      <c r="O2562" s="146"/>
      <c r="P2562" s="292"/>
      <c r="Q2562" s="202"/>
      <c r="R2562" s="290">
        <f>IF($P$5=1,DataSheet!E2561,"")</f>
        <v>0</v>
      </c>
    </row>
    <row r="2563" spans="2:18">
      <c r="B2563" s="202"/>
      <c r="C2563" s="297"/>
      <c r="D2563" s="292"/>
      <c r="E2563" s="202"/>
      <c r="F2563" s="202"/>
      <c r="G2563" s="202"/>
      <c r="H2563" s="202"/>
      <c r="I2563" s="202"/>
      <c r="J2563" s="202"/>
      <c r="K2563" s="146"/>
      <c r="L2563" s="146"/>
      <c r="M2563" s="146"/>
      <c r="N2563" s="146"/>
      <c r="O2563" s="146"/>
      <c r="P2563" s="292"/>
      <c r="Q2563" s="202"/>
      <c r="R2563" s="290">
        <f>IF($P$5=1,DataSheet!E2562,"")</f>
        <v>0</v>
      </c>
    </row>
    <row r="2564" spans="2:18">
      <c r="B2564" s="202"/>
      <c r="C2564" s="297"/>
      <c r="D2564" s="292"/>
      <c r="E2564" s="202"/>
      <c r="F2564" s="202"/>
      <c r="G2564" s="202"/>
      <c r="H2564" s="202"/>
      <c r="I2564" s="202"/>
      <c r="J2564" s="202"/>
      <c r="K2564" s="146"/>
      <c r="L2564" s="146"/>
      <c r="M2564" s="146"/>
      <c r="N2564" s="146"/>
      <c r="O2564" s="146"/>
      <c r="P2564" s="292"/>
      <c r="Q2564" s="202"/>
      <c r="R2564" s="290">
        <f>IF($P$5=1,DataSheet!E2563,"")</f>
        <v>0</v>
      </c>
    </row>
    <row r="2565" spans="2:18">
      <c r="B2565" s="202"/>
      <c r="C2565" s="297"/>
      <c r="D2565" s="292"/>
      <c r="E2565" s="202"/>
      <c r="F2565" s="202"/>
      <c r="G2565" s="202"/>
      <c r="H2565" s="202"/>
      <c r="I2565" s="202"/>
      <c r="J2565" s="202"/>
      <c r="K2565" s="146"/>
      <c r="L2565" s="146"/>
      <c r="M2565" s="146"/>
      <c r="N2565" s="146"/>
      <c r="O2565" s="146"/>
      <c r="P2565" s="292"/>
      <c r="Q2565" s="202"/>
      <c r="R2565" s="290">
        <f>IF($P$5=1,DataSheet!E2564,"")</f>
        <v>0</v>
      </c>
    </row>
    <row r="2566" spans="2:18">
      <c r="B2566" s="202"/>
      <c r="C2566" s="297"/>
      <c r="D2566" s="292"/>
      <c r="E2566" s="202"/>
      <c r="F2566" s="202"/>
      <c r="G2566" s="202"/>
      <c r="H2566" s="202"/>
      <c r="I2566" s="202"/>
      <c r="J2566" s="202"/>
      <c r="K2566" s="146"/>
      <c r="L2566" s="146"/>
      <c r="M2566" s="146"/>
      <c r="N2566" s="146"/>
      <c r="O2566" s="146"/>
      <c r="P2566" s="292"/>
      <c r="Q2566" s="202"/>
      <c r="R2566" s="290">
        <f>IF($P$5=1,DataSheet!E2565,"")</f>
        <v>0</v>
      </c>
    </row>
    <row r="2567" spans="2:18">
      <c r="B2567" s="202"/>
      <c r="C2567" s="297"/>
      <c r="D2567" s="292"/>
      <c r="E2567" s="202"/>
      <c r="F2567" s="202"/>
      <c r="G2567" s="202"/>
      <c r="H2567" s="202"/>
      <c r="I2567" s="202"/>
      <c r="J2567" s="202"/>
      <c r="K2567" s="146"/>
      <c r="L2567" s="146"/>
      <c r="M2567" s="146"/>
      <c r="N2567" s="146"/>
      <c r="O2567" s="146"/>
      <c r="P2567" s="292"/>
      <c r="Q2567" s="202"/>
      <c r="R2567" s="290">
        <f>IF($P$5=1,DataSheet!E2566,"")</f>
        <v>0</v>
      </c>
    </row>
    <row r="2568" spans="2:18">
      <c r="B2568" s="202"/>
      <c r="C2568" s="297"/>
      <c r="D2568" s="292"/>
      <c r="E2568" s="202"/>
      <c r="F2568" s="202"/>
      <c r="G2568" s="202"/>
      <c r="H2568" s="202"/>
      <c r="I2568" s="202"/>
      <c r="J2568" s="202"/>
      <c r="K2568" s="146"/>
      <c r="L2568" s="146"/>
      <c r="M2568" s="146"/>
      <c r="N2568" s="146"/>
      <c r="O2568" s="146"/>
      <c r="P2568" s="292"/>
      <c r="Q2568" s="202"/>
      <c r="R2568" s="290">
        <f>IF($P$5=1,DataSheet!E2567,"")</f>
        <v>0</v>
      </c>
    </row>
    <row r="2569" spans="2:18">
      <c r="B2569" s="202"/>
      <c r="C2569" s="297"/>
      <c r="D2569" s="292"/>
      <c r="E2569" s="202"/>
      <c r="F2569" s="202"/>
      <c r="G2569" s="202"/>
      <c r="H2569" s="202"/>
      <c r="I2569" s="202"/>
      <c r="J2569" s="202"/>
      <c r="K2569" s="146"/>
      <c r="L2569" s="146"/>
      <c r="M2569" s="146"/>
      <c r="N2569" s="146"/>
      <c r="O2569" s="146"/>
      <c r="P2569" s="292"/>
      <c r="Q2569" s="202"/>
      <c r="R2569" s="290">
        <f>IF($P$5=1,DataSheet!E2568,"")</f>
        <v>0</v>
      </c>
    </row>
    <row r="2570" spans="2:18">
      <c r="B2570" s="202"/>
      <c r="C2570" s="297"/>
      <c r="D2570" s="292"/>
      <c r="E2570" s="202"/>
      <c r="F2570" s="202"/>
      <c r="G2570" s="202"/>
      <c r="H2570" s="202"/>
      <c r="I2570" s="202"/>
      <c r="J2570" s="202"/>
      <c r="K2570" s="146"/>
      <c r="L2570" s="146"/>
      <c r="M2570" s="146"/>
      <c r="N2570" s="146"/>
      <c r="O2570" s="146"/>
      <c r="P2570" s="292"/>
      <c r="Q2570" s="202"/>
      <c r="R2570" s="290">
        <f>IF($P$5=1,DataSheet!E2569,"")</f>
        <v>0</v>
      </c>
    </row>
    <row r="2571" spans="2:18">
      <c r="B2571" s="202"/>
      <c r="C2571" s="297"/>
      <c r="D2571" s="292"/>
      <c r="E2571" s="202"/>
      <c r="F2571" s="202"/>
      <c r="G2571" s="202"/>
      <c r="H2571" s="202"/>
      <c r="I2571" s="202"/>
      <c r="J2571" s="202"/>
      <c r="K2571" s="146"/>
      <c r="L2571" s="146"/>
      <c r="M2571" s="146"/>
      <c r="N2571" s="146"/>
      <c r="O2571" s="146"/>
      <c r="P2571" s="292"/>
      <c r="Q2571" s="202"/>
      <c r="R2571" s="290">
        <f>IF($P$5=1,DataSheet!E2570,"")</f>
        <v>0</v>
      </c>
    </row>
    <row r="2572" spans="2:18">
      <c r="B2572" s="202"/>
      <c r="C2572" s="297"/>
      <c r="D2572" s="292"/>
      <c r="E2572" s="202"/>
      <c r="F2572" s="202"/>
      <c r="G2572" s="202"/>
      <c r="H2572" s="202"/>
      <c r="I2572" s="202"/>
      <c r="J2572" s="202"/>
      <c r="K2572" s="146"/>
      <c r="L2572" s="146"/>
      <c r="M2572" s="146"/>
      <c r="N2572" s="146"/>
      <c r="O2572" s="146"/>
      <c r="P2572" s="292"/>
      <c r="Q2572" s="202"/>
      <c r="R2572" s="290">
        <f>IF($P$5=1,DataSheet!E2571,"")</f>
        <v>0</v>
      </c>
    </row>
    <row r="2573" spans="2:18">
      <c r="B2573" s="202"/>
      <c r="C2573" s="297"/>
      <c r="D2573" s="292"/>
      <c r="E2573" s="202"/>
      <c r="F2573" s="202"/>
      <c r="G2573" s="202"/>
      <c r="H2573" s="202"/>
      <c r="I2573" s="202"/>
      <c r="J2573" s="202"/>
      <c r="K2573" s="146"/>
      <c r="L2573" s="146"/>
      <c r="M2573" s="146"/>
      <c r="N2573" s="146"/>
      <c r="O2573" s="146"/>
      <c r="P2573" s="292"/>
      <c r="Q2573" s="202"/>
      <c r="R2573" s="290">
        <f>IF($P$5=1,DataSheet!E2572,"")</f>
        <v>0</v>
      </c>
    </row>
    <row r="2574" spans="2:18">
      <c r="B2574" s="202"/>
      <c r="C2574" s="297"/>
      <c r="D2574" s="292"/>
      <c r="E2574" s="202"/>
      <c r="F2574" s="202"/>
      <c r="G2574" s="202"/>
      <c r="H2574" s="202"/>
      <c r="I2574" s="202"/>
      <c r="J2574" s="202"/>
      <c r="K2574" s="146"/>
      <c r="L2574" s="146"/>
      <c r="M2574" s="146"/>
      <c r="N2574" s="146"/>
      <c r="O2574" s="146"/>
      <c r="P2574" s="292"/>
      <c r="Q2574" s="202"/>
      <c r="R2574" s="290">
        <f>IF($P$5=1,DataSheet!E2573,"")</f>
        <v>0</v>
      </c>
    </row>
    <row r="2575" spans="2:18">
      <c r="B2575" s="202"/>
      <c r="C2575" s="297"/>
      <c r="D2575" s="292"/>
      <c r="E2575" s="202"/>
      <c r="F2575" s="202"/>
      <c r="G2575" s="202"/>
      <c r="H2575" s="202"/>
      <c r="I2575" s="202"/>
      <c r="J2575" s="202"/>
      <c r="K2575" s="146"/>
      <c r="L2575" s="146"/>
      <c r="M2575" s="146"/>
      <c r="N2575" s="146"/>
      <c r="O2575" s="146"/>
      <c r="P2575" s="292"/>
      <c r="Q2575" s="202"/>
      <c r="R2575" s="290">
        <f>IF($P$5=1,DataSheet!E2574,"")</f>
        <v>0</v>
      </c>
    </row>
    <row r="2576" spans="2:18">
      <c r="B2576" s="202"/>
      <c r="C2576" s="297"/>
      <c r="D2576" s="292"/>
      <c r="E2576" s="202"/>
      <c r="F2576" s="202"/>
      <c r="G2576" s="202"/>
      <c r="H2576" s="202"/>
      <c r="I2576" s="202"/>
      <c r="J2576" s="202"/>
      <c r="K2576" s="146"/>
      <c r="L2576" s="146"/>
      <c r="M2576" s="146"/>
      <c r="N2576" s="146"/>
      <c r="O2576" s="146"/>
      <c r="P2576" s="292"/>
      <c r="Q2576" s="202"/>
      <c r="R2576" s="290">
        <f>IF($P$5=1,DataSheet!E2575,"")</f>
        <v>0</v>
      </c>
    </row>
    <row r="2577" spans="2:18">
      <c r="B2577" s="202"/>
      <c r="C2577" s="297"/>
      <c r="D2577" s="292"/>
      <c r="E2577" s="202"/>
      <c r="F2577" s="202"/>
      <c r="G2577" s="202"/>
      <c r="H2577" s="202"/>
      <c r="I2577" s="202"/>
      <c r="J2577" s="202"/>
      <c r="K2577" s="146"/>
      <c r="L2577" s="146"/>
      <c r="M2577" s="146"/>
      <c r="N2577" s="146"/>
      <c r="O2577" s="146"/>
      <c r="P2577" s="292"/>
      <c r="Q2577" s="202"/>
      <c r="R2577" s="290">
        <f>IF($P$5=1,DataSheet!E2576,"")</f>
        <v>0</v>
      </c>
    </row>
    <row r="2578" spans="2:18">
      <c r="B2578" s="202"/>
      <c r="C2578" s="297"/>
      <c r="D2578" s="292"/>
      <c r="E2578" s="202"/>
      <c r="F2578" s="202"/>
      <c r="G2578" s="202"/>
      <c r="H2578" s="202"/>
      <c r="I2578" s="202"/>
      <c r="J2578" s="202"/>
      <c r="K2578" s="146"/>
      <c r="L2578" s="146"/>
      <c r="M2578" s="146"/>
      <c r="N2578" s="146"/>
      <c r="O2578" s="146"/>
      <c r="P2578" s="292"/>
      <c r="Q2578" s="202"/>
      <c r="R2578" s="290">
        <f>IF($P$5=1,DataSheet!E2577,"")</f>
        <v>0</v>
      </c>
    </row>
    <row r="2579" spans="2:18">
      <c r="B2579" s="202"/>
      <c r="C2579" s="297"/>
      <c r="D2579" s="292"/>
      <c r="E2579" s="202"/>
      <c r="F2579" s="202"/>
      <c r="G2579" s="202"/>
      <c r="H2579" s="202"/>
      <c r="I2579" s="202"/>
      <c r="J2579" s="202"/>
      <c r="K2579" s="146"/>
      <c r="L2579" s="146"/>
      <c r="M2579" s="146"/>
      <c r="N2579" s="146"/>
      <c r="O2579" s="146"/>
      <c r="P2579" s="292"/>
      <c r="Q2579" s="202"/>
      <c r="R2579" s="290">
        <f>IF($P$5=1,DataSheet!E2578,"")</f>
        <v>0</v>
      </c>
    </row>
    <row r="2580" spans="2:18">
      <c r="B2580" s="202"/>
      <c r="C2580" s="297"/>
      <c r="D2580" s="292"/>
      <c r="E2580" s="202"/>
      <c r="F2580" s="202"/>
      <c r="G2580" s="202"/>
      <c r="H2580" s="202"/>
      <c r="I2580" s="202"/>
      <c r="J2580" s="202"/>
      <c r="K2580" s="146"/>
      <c r="L2580" s="146"/>
      <c r="M2580" s="146"/>
      <c r="N2580" s="146"/>
      <c r="O2580" s="146"/>
      <c r="P2580" s="292"/>
      <c r="Q2580" s="202"/>
      <c r="R2580" s="290">
        <f>IF($P$5=1,DataSheet!E2579,"")</f>
        <v>0</v>
      </c>
    </row>
    <row r="2581" spans="2:18">
      <c r="B2581" s="202"/>
      <c r="C2581" s="297"/>
      <c r="D2581" s="292"/>
      <c r="E2581" s="202"/>
      <c r="F2581" s="202"/>
      <c r="G2581" s="202"/>
      <c r="H2581" s="202"/>
      <c r="I2581" s="202"/>
      <c r="J2581" s="202"/>
      <c r="K2581" s="146"/>
      <c r="L2581" s="146"/>
      <c r="M2581" s="146"/>
      <c r="N2581" s="146"/>
      <c r="O2581" s="146"/>
      <c r="P2581" s="292"/>
      <c r="Q2581" s="202"/>
      <c r="R2581" s="290">
        <f>IF($P$5=1,DataSheet!E2580,"")</f>
        <v>0</v>
      </c>
    </row>
    <row r="2582" spans="2:18">
      <c r="B2582" s="202"/>
      <c r="C2582" s="297"/>
      <c r="D2582" s="292"/>
      <c r="E2582" s="202"/>
      <c r="F2582" s="202"/>
      <c r="G2582" s="202"/>
      <c r="H2582" s="202"/>
      <c r="I2582" s="202"/>
      <c r="J2582" s="202"/>
      <c r="K2582" s="146"/>
      <c r="L2582" s="146"/>
      <c r="M2582" s="146"/>
      <c r="N2582" s="146"/>
      <c r="O2582" s="146"/>
      <c r="P2582" s="292"/>
      <c r="Q2582" s="202"/>
      <c r="R2582" s="290">
        <f>IF($P$5=1,DataSheet!E2581,"")</f>
        <v>0</v>
      </c>
    </row>
    <row r="2583" spans="2:18">
      <c r="B2583" s="202"/>
      <c r="C2583" s="297"/>
      <c r="D2583" s="292"/>
      <c r="E2583" s="202"/>
      <c r="F2583" s="202"/>
      <c r="G2583" s="202"/>
      <c r="H2583" s="202"/>
      <c r="I2583" s="202"/>
      <c r="J2583" s="202"/>
      <c r="K2583" s="146"/>
      <c r="L2583" s="146"/>
      <c r="M2583" s="146"/>
      <c r="N2583" s="146"/>
      <c r="O2583" s="146"/>
      <c r="P2583" s="292"/>
      <c r="Q2583" s="202"/>
      <c r="R2583" s="290">
        <f>IF($P$5=1,DataSheet!E2582,"")</f>
        <v>0</v>
      </c>
    </row>
    <row r="2584" spans="2:18">
      <c r="B2584" s="202"/>
      <c r="C2584" s="297"/>
      <c r="D2584" s="292"/>
      <c r="E2584" s="202"/>
      <c r="F2584" s="202"/>
      <c r="G2584" s="202"/>
      <c r="H2584" s="202"/>
      <c r="I2584" s="202"/>
      <c r="J2584" s="202"/>
      <c r="K2584" s="146"/>
      <c r="L2584" s="146"/>
      <c r="M2584" s="146"/>
      <c r="N2584" s="146"/>
      <c r="O2584" s="146"/>
      <c r="P2584" s="292"/>
      <c r="Q2584" s="202"/>
      <c r="R2584" s="290">
        <f>IF($P$5=1,DataSheet!E2583,"")</f>
        <v>0</v>
      </c>
    </row>
    <row r="2585" spans="2:18">
      <c r="B2585" s="202"/>
      <c r="C2585" s="297"/>
      <c r="D2585" s="292"/>
      <c r="E2585" s="202"/>
      <c r="F2585" s="202"/>
      <c r="G2585" s="202"/>
      <c r="H2585" s="202"/>
      <c r="I2585" s="202"/>
      <c r="J2585" s="202"/>
      <c r="K2585" s="146"/>
      <c r="L2585" s="146"/>
      <c r="M2585" s="146"/>
      <c r="N2585" s="146"/>
      <c r="O2585" s="146"/>
      <c r="P2585" s="292"/>
      <c r="Q2585" s="202"/>
      <c r="R2585" s="290">
        <f>IF($P$5=1,DataSheet!E2584,"")</f>
        <v>0</v>
      </c>
    </row>
    <row r="2586" spans="2:18">
      <c r="B2586" s="202"/>
      <c r="C2586" s="297"/>
      <c r="D2586" s="292"/>
      <c r="E2586" s="202"/>
      <c r="F2586" s="202"/>
      <c r="G2586" s="202"/>
      <c r="H2586" s="202"/>
      <c r="I2586" s="202"/>
      <c r="J2586" s="202"/>
      <c r="K2586" s="146"/>
      <c r="L2586" s="146"/>
      <c r="M2586" s="146"/>
      <c r="N2586" s="146"/>
      <c r="O2586" s="146"/>
      <c r="P2586" s="292"/>
      <c r="Q2586" s="202"/>
      <c r="R2586" s="290">
        <f>IF($P$5=1,DataSheet!E2585,"")</f>
        <v>0</v>
      </c>
    </row>
    <row r="2587" spans="2:18">
      <c r="B2587" s="202"/>
      <c r="C2587" s="297"/>
      <c r="D2587" s="292"/>
      <c r="E2587" s="202"/>
      <c r="F2587" s="202"/>
      <c r="G2587" s="202"/>
      <c r="H2587" s="202"/>
      <c r="I2587" s="202"/>
      <c r="J2587" s="202"/>
      <c r="K2587" s="146"/>
      <c r="L2587" s="146"/>
      <c r="M2587" s="146"/>
      <c r="N2587" s="146"/>
      <c r="O2587" s="146"/>
      <c r="P2587" s="292"/>
      <c r="Q2587" s="202"/>
      <c r="R2587" s="290">
        <f>IF($P$5=1,DataSheet!E2586,"")</f>
        <v>0</v>
      </c>
    </row>
    <row r="2588" spans="2:18">
      <c r="B2588" s="202"/>
      <c r="C2588" s="297"/>
      <c r="D2588" s="292"/>
      <c r="E2588" s="202"/>
      <c r="F2588" s="202"/>
      <c r="G2588" s="202"/>
      <c r="H2588" s="202"/>
      <c r="I2588" s="202"/>
      <c r="J2588" s="202"/>
      <c r="K2588" s="146"/>
      <c r="L2588" s="146"/>
      <c r="M2588" s="146"/>
      <c r="N2588" s="146"/>
      <c r="O2588" s="146"/>
      <c r="P2588" s="292"/>
      <c r="Q2588" s="202"/>
      <c r="R2588" s="290">
        <f>IF($P$5=1,DataSheet!E2587,"")</f>
        <v>0</v>
      </c>
    </row>
    <row r="2589" spans="2:18">
      <c r="B2589" s="202"/>
      <c r="C2589" s="297"/>
      <c r="D2589" s="292"/>
      <c r="E2589" s="202"/>
      <c r="F2589" s="202"/>
      <c r="G2589" s="202"/>
      <c r="H2589" s="202"/>
      <c r="I2589" s="202"/>
      <c r="J2589" s="202"/>
      <c r="K2589" s="146"/>
      <c r="L2589" s="146"/>
      <c r="M2589" s="146"/>
      <c r="N2589" s="146"/>
      <c r="O2589" s="146"/>
      <c r="P2589" s="292"/>
      <c r="Q2589" s="202"/>
      <c r="R2589" s="290">
        <f>IF($P$5=1,DataSheet!E2588,"")</f>
        <v>0</v>
      </c>
    </row>
    <row r="2590" spans="2:18">
      <c r="B2590" s="202"/>
      <c r="C2590" s="297"/>
      <c r="D2590" s="292"/>
      <c r="E2590" s="202"/>
      <c r="F2590" s="202"/>
      <c r="G2590" s="202"/>
      <c r="H2590" s="202"/>
      <c r="I2590" s="202"/>
      <c r="J2590" s="202"/>
      <c r="K2590" s="146"/>
      <c r="L2590" s="146"/>
      <c r="M2590" s="146"/>
      <c r="N2590" s="146"/>
      <c r="O2590" s="146"/>
      <c r="P2590" s="292"/>
      <c r="Q2590" s="202"/>
      <c r="R2590" s="290">
        <f>IF($P$5=1,DataSheet!E2589,"")</f>
        <v>0</v>
      </c>
    </row>
    <row r="2591" spans="2:18">
      <c r="B2591" s="202"/>
      <c r="C2591" s="297"/>
      <c r="D2591" s="292"/>
      <c r="E2591" s="202"/>
      <c r="F2591" s="202"/>
      <c r="G2591" s="202"/>
      <c r="H2591" s="202"/>
      <c r="I2591" s="202"/>
      <c r="J2591" s="202"/>
      <c r="K2591" s="146"/>
      <c r="L2591" s="146"/>
      <c r="M2591" s="146"/>
      <c r="N2591" s="146"/>
      <c r="O2591" s="146"/>
      <c r="P2591" s="292"/>
      <c r="Q2591" s="202"/>
      <c r="R2591" s="290">
        <f>IF($P$5=1,DataSheet!E2590,"")</f>
        <v>0</v>
      </c>
    </row>
    <row r="2592" spans="2:18">
      <c r="B2592" s="202"/>
      <c r="C2592" s="297"/>
      <c r="D2592" s="292"/>
      <c r="E2592" s="202"/>
      <c r="F2592" s="202"/>
      <c r="G2592" s="202"/>
      <c r="H2592" s="202"/>
      <c r="I2592" s="202"/>
      <c r="J2592" s="202"/>
      <c r="K2592" s="146"/>
      <c r="L2592" s="146"/>
      <c r="M2592" s="146"/>
      <c r="N2592" s="146"/>
      <c r="O2592" s="146"/>
      <c r="P2592" s="292"/>
      <c r="Q2592" s="202"/>
      <c r="R2592" s="290">
        <f>IF($P$5=1,DataSheet!E2591,"")</f>
        <v>0</v>
      </c>
    </row>
    <row r="2593" spans="2:18">
      <c r="B2593" s="202"/>
      <c r="C2593" s="297"/>
      <c r="D2593" s="292"/>
      <c r="E2593" s="202"/>
      <c r="F2593" s="202"/>
      <c r="G2593" s="202"/>
      <c r="H2593" s="202"/>
      <c r="I2593" s="202"/>
      <c r="J2593" s="202"/>
      <c r="K2593" s="146"/>
      <c r="L2593" s="146"/>
      <c r="M2593" s="146"/>
      <c r="N2593" s="146"/>
      <c r="O2593" s="146"/>
      <c r="P2593" s="292"/>
      <c r="Q2593" s="202"/>
      <c r="R2593" s="290">
        <f>IF($P$5=1,DataSheet!E2592,"")</f>
        <v>0</v>
      </c>
    </row>
    <row r="2594" spans="2:18">
      <c r="B2594" s="202"/>
      <c r="C2594" s="297"/>
      <c r="D2594" s="292"/>
      <c r="E2594" s="202"/>
      <c r="F2594" s="202"/>
      <c r="G2594" s="202"/>
      <c r="H2594" s="202"/>
      <c r="I2594" s="202"/>
      <c r="J2594" s="202"/>
      <c r="K2594" s="146"/>
      <c r="L2594" s="146"/>
      <c r="M2594" s="146"/>
      <c r="N2594" s="146"/>
      <c r="O2594" s="146"/>
      <c r="P2594" s="292"/>
      <c r="Q2594" s="202"/>
      <c r="R2594" s="290">
        <f>IF($P$5=1,DataSheet!E2593,"")</f>
        <v>0</v>
      </c>
    </row>
    <row r="2595" spans="2:18">
      <c r="B2595" s="202"/>
      <c r="C2595" s="297"/>
      <c r="D2595" s="292"/>
      <c r="E2595" s="202"/>
      <c r="F2595" s="202"/>
      <c r="G2595" s="202"/>
      <c r="H2595" s="202"/>
      <c r="I2595" s="202"/>
      <c r="J2595" s="202"/>
      <c r="K2595" s="146"/>
      <c r="L2595" s="146"/>
      <c r="M2595" s="146"/>
      <c r="N2595" s="146"/>
      <c r="O2595" s="146"/>
      <c r="P2595" s="292"/>
      <c r="Q2595" s="202"/>
      <c r="R2595" s="290">
        <f>IF($P$5=1,DataSheet!E2594,"")</f>
        <v>0</v>
      </c>
    </row>
    <row r="2596" spans="2:18">
      <c r="B2596" s="202"/>
      <c r="C2596" s="297"/>
      <c r="D2596" s="292"/>
      <c r="E2596" s="202"/>
      <c r="F2596" s="202"/>
      <c r="G2596" s="202"/>
      <c r="H2596" s="202"/>
      <c r="I2596" s="202"/>
      <c r="J2596" s="202"/>
      <c r="K2596" s="146"/>
      <c r="L2596" s="146"/>
      <c r="M2596" s="146"/>
      <c r="N2596" s="146"/>
      <c r="O2596" s="146"/>
      <c r="P2596" s="292"/>
      <c r="Q2596" s="202"/>
      <c r="R2596" s="290">
        <f>IF($P$5=1,DataSheet!E2595,"")</f>
        <v>0</v>
      </c>
    </row>
    <row r="2597" spans="2:18">
      <c r="B2597" s="202"/>
      <c r="C2597" s="297"/>
      <c r="D2597" s="292"/>
      <c r="E2597" s="202"/>
      <c r="F2597" s="202"/>
      <c r="G2597" s="202"/>
      <c r="H2597" s="202"/>
      <c r="I2597" s="202"/>
      <c r="J2597" s="202"/>
      <c r="K2597" s="146"/>
      <c r="L2597" s="146"/>
      <c r="M2597" s="146"/>
      <c r="N2597" s="146"/>
      <c r="O2597" s="146"/>
      <c r="P2597" s="292"/>
      <c r="Q2597" s="202"/>
      <c r="R2597" s="290">
        <f>IF($P$5=1,DataSheet!E2596,"")</f>
        <v>0</v>
      </c>
    </row>
    <row r="2598" spans="2:18">
      <c r="B2598" s="202"/>
      <c r="C2598" s="297"/>
      <c r="D2598" s="292"/>
      <c r="E2598" s="202"/>
      <c r="F2598" s="202"/>
      <c r="G2598" s="202"/>
      <c r="H2598" s="202"/>
      <c r="I2598" s="202"/>
      <c r="J2598" s="202"/>
      <c r="K2598" s="146"/>
      <c r="L2598" s="146"/>
      <c r="M2598" s="146"/>
      <c r="N2598" s="146"/>
      <c r="O2598" s="146"/>
      <c r="P2598" s="292"/>
      <c r="Q2598" s="202"/>
      <c r="R2598" s="290">
        <f>IF($P$5=1,DataSheet!E2597,"")</f>
        <v>0</v>
      </c>
    </row>
    <row r="2599" spans="2:18">
      <c r="B2599" s="202"/>
      <c r="C2599" s="297"/>
      <c r="D2599" s="292"/>
      <c r="E2599" s="202"/>
      <c r="F2599" s="202"/>
      <c r="G2599" s="202"/>
      <c r="H2599" s="202"/>
      <c r="I2599" s="202"/>
      <c r="J2599" s="202"/>
      <c r="K2599" s="146"/>
      <c r="L2599" s="146"/>
      <c r="M2599" s="146"/>
      <c r="N2599" s="146"/>
      <c r="O2599" s="146"/>
      <c r="P2599" s="292"/>
      <c r="Q2599" s="202"/>
      <c r="R2599" s="290">
        <f>IF($P$5=1,DataSheet!E2598,"")</f>
        <v>0</v>
      </c>
    </row>
    <row r="2600" spans="2:18">
      <c r="B2600" s="202"/>
      <c r="C2600" s="297"/>
      <c r="D2600" s="292"/>
      <c r="E2600" s="202"/>
      <c r="F2600" s="202"/>
      <c r="G2600" s="202"/>
      <c r="H2600" s="202"/>
      <c r="I2600" s="202"/>
      <c r="J2600" s="202"/>
      <c r="K2600" s="146"/>
      <c r="L2600" s="146"/>
      <c r="M2600" s="146"/>
      <c r="N2600" s="146"/>
      <c r="O2600" s="146"/>
      <c r="P2600" s="292"/>
      <c r="Q2600" s="202"/>
      <c r="R2600" s="290">
        <f>IF($P$5=1,DataSheet!E2599,"")</f>
        <v>0</v>
      </c>
    </row>
    <row r="2601" spans="2:18">
      <c r="B2601" s="202"/>
      <c r="C2601" s="297"/>
      <c r="D2601" s="292"/>
      <c r="E2601" s="202"/>
      <c r="F2601" s="202"/>
      <c r="G2601" s="202"/>
      <c r="H2601" s="202"/>
      <c r="I2601" s="202"/>
      <c r="J2601" s="202"/>
      <c r="K2601" s="146"/>
      <c r="L2601" s="146"/>
      <c r="M2601" s="146"/>
      <c r="N2601" s="146"/>
      <c r="O2601" s="146"/>
      <c r="P2601" s="292"/>
      <c r="Q2601" s="202"/>
      <c r="R2601" s="290">
        <f>IF($P$5=1,DataSheet!E2600,"")</f>
        <v>0</v>
      </c>
    </row>
    <row r="2602" spans="2:18">
      <c r="B2602" s="202"/>
      <c r="C2602" s="297"/>
      <c r="D2602" s="292"/>
      <c r="E2602" s="202"/>
      <c r="F2602" s="202"/>
      <c r="G2602" s="202"/>
      <c r="H2602" s="202"/>
      <c r="I2602" s="202"/>
      <c r="J2602" s="202"/>
      <c r="K2602" s="146"/>
      <c r="L2602" s="146"/>
      <c r="M2602" s="146"/>
      <c r="N2602" s="146"/>
      <c r="O2602" s="146"/>
      <c r="P2602" s="292"/>
      <c r="Q2602" s="202"/>
      <c r="R2602" s="290">
        <f>IF($P$5=1,DataSheet!E2601,"")</f>
        <v>0</v>
      </c>
    </row>
    <row r="2603" spans="2:18">
      <c r="B2603" s="202"/>
      <c r="C2603" s="297"/>
      <c r="D2603" s="292"/>
      <c r="E2603" s="202"/>
      <c r="F2603" s="202"/>
      <c r="G2603" s="202"/>
      <c r="H2603" s="202"/>
      <c r="I2603" s="202"/>
      <c r="J2603" s="202"/>
      <c r="K2603" s="146"/>
      <c r="L2603" s="146"/>
      <c r="M2603" s="146"/>
      <c r="N2603" s="146"/>
      <c r="O2603" s="146"/>
      <c r="P2603" s="292"/>
      <c r="Q2603" s="202"/>
      <c r="R2603" s="290">
        <f>IF($P$5=1,DataSheet!E2602,"")</f>
        <v>0</v>
      </c>
    </row>
    <row r="2604" spans="2:18">
      <c r="B2604" s="202"/>
      <c r="C2604" s="297"/>
      <c r="D2604" s="292"/>
      <c r="E2604" s="202"/>
      <c r="F2604" s="202"/>
      <c r="G2604" s="202"/>
      <c r="H2604" s="202"/>
      <c r="I2604" s="202"/>
      <c r="J2604" s="202"/>
      <c r="K2604" s="146"/>
      <c r="L2604" s="146"/>
      <c r="M2604" s="146"/>
      <c r="N2604" s="146"/>
      <c r="O2604" s="146"/>
      <c r="P2604" s="292"/>
      <c r="Q2604" s="202"/>
      <c r="R2604" s="290">
        <f>IF($P$5=1,DataSheet!E2603,"")</f>
        <v>0</v>
      </c>
    </row>
    <row r="2605" spans="2:18">
      <c r="B2605" s="202"/>
      <c r="C2605" s="297"/>
      <c r="D2605" s="292"/>
      <c r="E2605" s="202"/>
      <c r="F2605" s="202"/>
      <c r="G2605" s="202"/>
      <c r="H2605" s="202"/>
      <c r="I2605" s="202"/>
      <c r="J2605" s="202"/>
      <c r="K2605" s="146"/>
      <c r="L2605" s="146"/>
      <c r="M2605" s="146"/>
      <c r="N2605" s="146"/>
      <c r="O2605" s="146"/>
      <c r="P2605" s="292"/>
      <c r="Q2605" s="202"/>
      <c r="R2605" s="290">
        <f>IF($P$5=1,DataSheet!E2604,"")</f>
        <v>0</v>
      </c>
    </row>
    <row r="2606" spans="2:18">
      <c r="B2606" s="202"/>
      <c r="C2606" s="297"/>
      <c r="D2606" s="292"/>
      <c r="E2606" s="202"/>
      <c r="F2606" s="202"/>
      <c r="G2606" s="202"/>
      <c r="H2606" s="202"/>
      <c r="I2606" s="202"/>
      <c r="J2606" s="202"/>
      <c r="K2606" s="146"/>
      <c r="L2606" s="146"/>
      <c r="M2606" s="146"/>
      <c r="N2606" s="146"/>
      <c r="O2606" s="146"/>
      <c r="P2606" s="292"/>
      <c r="Q2606" s="202"/>
      <c r="R2606" s="290">
        <f>IF($P$5=1,DataSheet!E2605,"")</f>
        <v>0</v>
      </c>
    </row>
    <row r="2607" spans="2:18">
      <c r="B2607" s="202"/>
      <c r="C2607" s="297"/>
      <c r="D2607" s="292"/>
      <c r="E2607" s="202"/>
      <c r="F2607" s="202"/>
      <c r="G2607" s="202"/>
      <c r="H2607" s="202"/>
      <c r="I2607" s="202"/>
      <c r="J2607" s="202"/>
      <c r="K2607" s="146"/>
      <c r="L2607" s="146"/>
      <c r="M2607" s="146"/>
      <c r="N2607" s="146"/>
      <c r="O2607" s="146"/>
      <c r="P2607" s="292"/>
      <c r="Q2607" s="202"/>
      <c r="R2607" s="290">
        <f>IF($P$5=1,DataSheet!E2606,"")</f>
        <v>0</v>
      </c>
    </row>
    <row r="2608" spans="2:18">
      <c r="B2608" s="202"/>
      <c r="C2608" s="297"/>
      <c r="D2608" s="292"/>
      <c r="E2608" s="202"/>
      <c r="F2608" s="202"/>
      <c r="G2608" s="202"/>
      <c r="H2608" s="202"/>
      <c r="I2608" s="202"/>
      <c r="J2608" s="202"/>
      <c r="K2608" s="146"/>
      <c r="L2608" s="146"/>
      <c r="M2608" s="146"/>
      <c r="N2608" s="146"/>
      <c r="O2608" s="146"/>
      <c r="P2608" s="292"/>
      <c r="Q2608" s="202"/>
      <c r="R2608" s="290">
        <f>IF($P$5=1,DataSheet!E2607,"")</f>
        <v>0</v>
      </c>
    </row>
    <row r="2609" spans="2:18">
      <c r="B2609" s="202"/>
      <c r="C2609" s="297"/>
      <c r="D2609" s="292"/>
      <c r="E2609" s="202"/>
      <c r="F2609" s="202"/>
      <c r="G2609" s="202"/>
      <c r="H2609" s="202"/>
      <c r="I2609" s="202"/>
      <c r="J2609" s="202"/>
      <c r="K2609" s="146"/>
      <c r="L2609" s="146"/>
      <c r="M2609" s="146"/>
      <c r="N2609" s="146"/>
      <c r="O2609" s="146"/>
      <c r="P2609" s="292"/>
      <c r="Q2609" s="202"/>
      <c r="R2609" s="290">
        <f>IF($P$5=1,DataSheet!E2608,"")</f>
        <v>0</v>
      </c>
    </row>
    <row r="2610" spans="2:18">
      <c r="B2610" s="202"/>
      <c r="C2610" s="297"/>
      <c r="D2610" s="292"/>
      <c r="E2610" s="202"/>
      <c r="F2610" s="202"/>
      <c r="G2610" s="202"/>
      <c r="H2610" s="202"/>
      <c r="I2610" s="202"/>
      <c r="J2610" s="202"/>
      <c r="K2610" s="146"/>
      <c r="L2610" s="146"/>
      <c r="M2610" s="146"/>
      <c r="N2610" s="146"/>
      <c r="O2610" s="146"/>
      <c r="P2610" s="292"/>
      <c r="Q2610" s="202"/>
      <c r="R2610" s="290">
        <f>IF($P$5=1,DataSheet!E2609,"")</f>
        <v>0</v>
      </c>
    </row>
    <row r="2611" spans="2:18">
      <c r="B2611" s="202"/>
      <c r="C2611" s="297"/>
      <c r="D2611" s="292"/>
      <c r="E2611" s="202"/>
      <c r="F2611" s="202"/>
      <c r="G2611" s="202"/>
      <c r="H2611" s="202"/>
      <c r="I2611" s="202"/>
      <c r="J2611" s="202"/>
      <c r="K2611" s="146"/>
      <c r="L2611" s="146"/>
      <c r="M2611" s="146"/>
      <c r="N2611" s="146"/>
      <c r="O2611" s="146"/>
      <c r="P2611" s="292"/>
      <c r="Q2611" s="202"/>
      <c r="R2611" s="290">
        <f>IF($P$5=1,DataSheet!E2610,"")</f>
        <v>0</v>
      </c>
    </row>
    <row r="2612" spans="2:18">
      <c r="B2612" s="202"/>
      <c r="C2612" s="297"/>
      <c r="D2612" s="292"/>
      <c r="E2612" s="202"/>
      <c r="F2612" s="202"/>
      <c r="G2612" s="202"/>
      <c r="H2612" s="202"/>
      <c r="I2612" s="202"/>
      <c r="J2612" s="202"/>
      <c r="K2612" s="146"/>
      <c r="L2612" s="146"/>
      <c r="M2612" s="146"/>
      <c r="N2612" s="146"/>
      <c r="O2612" s="146"/>
      <c r="P2612" s="292"/>
      <c r="Q2612" s="202"/>
      <c r="R2612" s="290">
        <f>IF($P$5=1,DataSheet!E2611,"")</f>
        <v>0</v>
      </c>
    </row>
    <row r="2613" spans="2:18">
      <c r="B2613" s="202"/>
      <c r="C2613" s="297"/>
      <c r="D2613" s="292"/>
      <c r="E2613" s="202"/>
      <c r="F2613" s="202"/>
      <c r="G2613" s="202"/>
      <c r="H2613" s="202"/>
      <c r="I2613" s="202"/>
      <c r="J2613" s="202"/>
      <c r="K2613" s="146"/>
      <c r="L2613" s="146"/>
      <c r="M2613" s="146"/>
      <c r="N2613" s="146"/>
      <c r="O2613" s="146"/>
      <c r="P2613" s="292"/>
      <c r="Q2613" s="202"/>
      <c r="R2613" s="290">
        <f>IF($P$5=1,DataSheet!E2612,"")</f>
        <v>0</v>
      </c>
    </row>
    <row r="2614" spans="2:18">
      <c r="B2614" s="202"/>
      <c r="C2614" s="297"/>
      <c r="D2614" s="292"/>
      <c r="E2614" s="202"/>
      <c r="F2614" s="202"/>
      <c r="G2614" s="202"/>
      <c r="H2614" s="202"/>
      <c r="I2614" s="202"/>
      <c r="J2614" s="202"/>
      <c r="K2614" s="146"/>
      <c r="L2614" s="146"/>
      <c r="M2614" s="146"/>
      <c r="N2614" s="146"/>
      <c r="O2614" s="146"/>
      <c r="P2614" s="292"/>
      <c r="Q2614" s="202"/>
      <c r="R2614" s="290">
        <f>IF($P$5=1,DataSheet!E2613,"")</f>
        <v>0</v>
      </c>
    </row>
    <row r="2615" spans="2:18">
      <c r="B2615" s="202"/>
      <c r="C2615" s="297"/>
      <c r="D2615" s="292"/>
      <c r="E2615" s="202"/>
      <c r="F2615" s="202"/>
      <c r="G2615" s="202"/>
      <c r="H2615" s="202"/>
      <c r="I2615" s="202"/>
      <c r="J2615" s="202"/>
      <c r="K2615" s="146"/>
      <c r="L2615" s="146"/>
      <c r="M2615" s="146"/>
      <c r="N2615" s="146"/>
      <c r="O2615" s="146"/>
      <c r="P2615" s="292"/>
      <c r="Q2615" s="202"/>
      <c r="R2615" s="290">
        <f>IF($P$5=1,DataSheet!E2614,"")</f>
        <v>0</v>
      </c>
    </row>
    <row r="2616" spans="2:18">
      <c r="B2616" s="202"/>
      <c r="C2616" s="297"/>
      <c r="D2616" s="292"/>
      <c r="E2616" s="202"/>
      <c r="F2616" s="202"/>
      <c r="G2616" s="202"/>
      <c r="H2616" s="202"/>
      <c r="I2616" s="202"/>
      <c r="J2616" s="202"/>
      <c r="K2616" s="146"/>
      <c r="L2616" s="146"/>
      <c r="M2616" s="146"/>
      <c r="N2616" s="146"/>
      <c r="O2616" s="146"/>
      <c r="P2616" s="292"/>
      <c r="Q2616" s="202"/>
      <c r="R2616" s="290">
        <f>IF($P$5=1,DataSheet!E2615,"")</f>
        <v>0</v>
      </c>
    </row>
    <row r="2617" spans="2:18">
      <c r="B2617" s="202"/>
      <c r="C2617" s="297"/>
      <c r="D2617" s="292"/>
      <c r="E2617" s="202"/>
      <c r="F2617" s="202"/>
      <c r="G2617" s="202"/>
      <c r="H2617" s="202"/>
      <c r="I2617" s="202"/>
      <c r="J2617" s="202"/>
      <c r="K2617" s="146"/>
      <c r="L2617" s="146"/>
      <c r="M2617" s="146"/>
      <c r="N2617" s="146"/>
      <c r="O2617" s="146"/>
      <c r="P2617" s="292"/>
      <c r="Q2617" s="202"/>
      <c r="R2617" s="290">
        <f>IF($P$5=1,DataSheet!E2616,"")</f>
        <v>0</v>
      </c>
    </row>
    <row r="2618" spans="2:18">
      <c r="B2618" s="202"/>
      <c r="C2618" s="297"/>
      <c r="D2618" s="292"/>
      <c r="E2618" s="202"/>
      <c r="F2618" s="202"/>
      <c r="G2618" s="202"/>
      <c r="H2618" s="202"/>
      <c r="I2618" s="202"/>
      <c r="J2618" s="202"/>
      <c r="K2618" s="146"/>
      <c r="L2618" s="146"/>
      <c r="M2618" s="146"/>
      <c r="N2618" s="146"/>
      <c r="O2618" s="146"/>
      <c r="P2618" s="292"/>
      <c r="Q2618" s="202"/>
      <c r="R2618" s="290">
        <f>IF($P$5=1,DataSheet!E2617,"")</f>
        <v>0</v>
      </c>
    </row>
    <row r="2619" spans="2:18">
      <c r="B2619" s="202"/>
      <c r="C2619" s="297"/>
      <c r="D2619" s="292"/>
      <c r="E2619" s="202"/>
      <c r="F2619" s="202"/>
      <c r="G2619" s="202"/>
      <c r="H2619" s="202"/>
      <c r="I2619" s="202"/>
      <c r="J2619" s="202"/>
      <c r="K2619" s="146"/>
      <c r="L2619" s="146"/>
      <c r="M2619" s="146"/>
      <c r="N2619" s="146"/>
      <c r="O2619" s="146"/>
      <c r="P2619" s="292"/>
      <c r="Q2619" s="202"/>
      <c r="R2619" s="290">
        <f>IF($P$5=1,DataSheet!E2618,"")</f>
        <v>0</v>
      </c>
    </row>
    <row r="2620" spans="2:18">
      <c r="B2620" s="202"/>
      <c r="C2620" s="297"/>
      <c r="D2620" s="292"/>
      <c r="E2620" s="202"/>
      <c r="F2620" s="202"/>
      <c r="G2620" s="202"/>
      <c r="H2620" s="202"/>
      <c r="I2620" s="202"/>
      <c r="J2620" s="202"/>
      <c r="K2620" s="146"/>
      <c r="L2620" s="146"/>
      <c r="M2620" s="146"/>
      <c r="N2620" s="146"/>
      <c r="O2620" s="146"/>
      <c r="P2620" s="292"/>
      <c r="Q2620" s="202"/>
      <c r="R2620" s="290">
        <f>IF($P$5=1,DataSheet!E2619,"")</f>
        <v>0</v>
      </c>
    </row>
    <row r="2621" spans="2:18">
      <c r="B2621" s="202"/>
      <c r="C2621" s="297"/>
      <c r="D2621" s="292"/>
      <c r="E2621" s="202"/>
      <c r="F2621" s="202"/>
      <c r="G2621" s="202"/>
      <c r="H2621" s="202"/>
      <c r="I2621" s="202"/>
      <c r="J2621" s="202"/>
      <c r="K2621" s="146"/>
      <c r="L2621" s="146"/>
      <c r="M2621" s="146"/>
      <c r="N2621" s="146"/>
      <c r="O2621" s="146"/>
      <c r="P2621" s="292"/>
      <c r="Q2621" s="202"/>
      <c r="R2621" s="290">
        <f>IF($P$5=1,DataSheet!E2620,"")</f>
        <v>0</v>
      </c>
    </row>
    <row r="2622" spans="2:18">
      <c r="B2622" s="202"/>
      <c r="C2622" s="297"/>
      <c r="D2622" s="292"/>
      <c r="E2622" s="202"/>
      <c r="F2622" s="202"/>
      <c r="G2622" s="202"/>
      <c r="H2622" s="202"/>
      <c r="I2622" s="202"/>
      <c r="J2622" s="202"/>
      <c r="K2622" s="146"/>
      <c r="L2622" s="146"/>
      <c r="M2622" s="146"/>
      <c r="N2622" s="146"/>
      <c r="O2622" s="146"/>
      <c r="P2622" s="292"/>
      <c r="Q2622" s="202"/>
      <c r="R2622" s="290">
        <f>IF($P$5=1,DataSheet!E2621,"")</f>
        <v>0</v>
      </c>
    </row>
    <row r="2623" spans="2:18">
      <c r="B2623" s="202"/>
      <c r="C2623" s="297"/>
      <c r="D2623" s="292"/>
      <c r="E2623" s="202"/>
      <c r="F2623" s="202"/>
      <c r="G2623" s="202"/>
      <c r="H2623" s="202"/>
      <c r="I2623" s="202"/>
      <c r="J2623" s="202"/>
      <c r="K2623" s="146"/>
      <c r="L2623" s="146"/>
      <c r="M2623" s="146"/>
      <c r="N2623" s="146"/>
      <c r="O2623" s="146"/>
      <c r="P2623" s="292"/>
      <c r="Q2623" s="202"/>
      <c r="R2623" s="290">
        <f>IF($P$5=1,DataSheet!E2622,"")</f>
        <v>0</v>
      </c>
    </row>
    <row r="2624" spans="2:18">
      <c r="B2624" s="202"/>
      <c r="C2624" s="297"/>
      <c r="D2624" s="292"/>
      <c r="E2624" s="202"/>
      <c r="F2624" s="202"/>
      <c r="G2624" s="202"/>
      <c r="H2624" s="202"/>
      <c r="I2624" s="202"/>
      <c r="J2624" s="202"/>
      <c r="K2624" s="146"/>
      <c r="L2624" s="146"/>
      <c r="M2624" s="146"/>
      <c r="N2624" s="146"/>
      <c r="O2624" s="146"/>
      <c r="P2624" s="292"/>
      <c r="Q2624" s="202"/>
      <c r="R2624" s="290">
        <f>IF($P$5=1,DataSheet!E2623,"")</f>
        <v>0</v>
      </c>
    </row>
    <row r="2625" spans="2:18">
      <c r="B2625" s="202"/>
      <c r="C2625" s="297"/>
      <c r="D2625" s="292"/>
      <c r="E2625" s="202"/>
      <c r="F2625" s="202"/>
      <c r="G2625" s="202"/>
      <c r="H2625" s="202"/>
      <c r="I2625" s="202"/>
      <c r="J2625" s="202"/>
      <c r="K2625" s="146"/>
      <c r="L2625" s="146"/>
      <c r="M2625" s="146"/>
      <c r="N2625" s="146"/>
      <c r="O2625" s="146"/>
      <c r="P2625" s="292"/>
      <c r="Q2625" s="202"/>
      <c r="R2625" s="290">
        <f>IF($P$5=1,DataSheet!E2624,"")</f>
        <v>0</v>
      </c>
    </row>
    <row r="2626" spans="2:18">
      <c r="B2626" s="202"/>
      <c r="C2626" s="297"/>
      <c r="D2626" s="292"/>
      <c r="E2626" s="202"/>
      <c r="F2626" s="202"/>
      <c r="G2626" s="202"/>
      <c r="H2626" s="202"/>
      <c r="I2626" s="202"/>
      <c r="J2626" s="202"/>
      <c r="K2626" s="146"/>
      <c r="L2626" s="146"/>
      <c r="M2626" s="146"/>
      <c r="N2626" s="146"/>
      <c r="O2626" s="146"/>
      <c r="P2626" s="292"/>
      <c r="Q2626" s="202"/>
      <c r="R2626" s="290">
        <f>IF($P$5=1,DataSheet!E2625,"")</f>
        <v>0</v>
      </c>
    </row>
    <row r="2627" spans="2:18">
      <c r="B2627" s="202"/>
      <c r="C2627" s="297"/>
      <c r="D2627" s="292"/>
      <c r="E2627" s="202"/>
      <c r="F2627" s="202"/>
      <c r="G2627" s="202"/>
      <c r="H2627" s="202"/>
      <c r="I2627" s="202"/>
      <c r="J2627" s="202"/>
      <c r="K2627" s="146"/>
      <c r="L2627" s="146"/>
      <c r="M2627" s="146"/>
      <c r="N2627" s="146"/>
      <c r="O2627" s="146"/>
      <c r="P2627" s="292"/>
      <c r="Q2627" s="202"/>
      <c r="R2627" s="290">
        <f>IF($P$5=1,DataSheet!E2626,"")</f>
        <v>0</v>
      </c>
    </row>
    <row r="2628" spans="2:18">
      <c r="B2628" s="202"/>
      <c r="C2628" s="297"/>
      <c r="D2628" s="292"/>
      <c r="E2628" s="202"/>
      <c r="F2628" s="202"/>
      <c r="G2628" s="202"/>
      <c r="H2628" s="202"/>
      <c r="I2628" s="202"/>
      <c r="J2628" s="202"/>
      <c r="K2628" s="146"/>
      <c r="L2628" s="146"/>
      <c r="M2628" s="146"/>
      <c r="N2628" s="146"/>
      <c r="O2628" s="146"/>
      <c r="P2628" s="292"/>
      <c r="Q2628" s="202"/>
      <c r="R2628" s="290">
        <f>IF($P$5=1,DataSheet!E2627,"")</f>
        <v>0</v>
      </c>
    </row>
    <row r="2629" spans="2:18">
      <c r="B2629" s="202"/>
      <c r="C2629" s="297"/>
      <c r="D2629" s="292"/>
      <c r="E2629" s="202"/>
      <c r="F2629" s="202"/>
      <c r="G2629" s="202"/>
      <c r="H2629" s="202"/>
      <c r="I2629" s="202"/>
      <c r="J2629" s="202"/>
      <c r="K2629" s="146"/>
      <c r="L2629" s="146"/>
      <c r="M2629" s="146"/>
      <c r="N2629" s="146"/>
      <c r="O2629" s="146"/>
      <c r="P2629" s="292"/>
      <c r="Q2629" s="202"/>
      <c r="R2629" s="290">
        <f>IF($P$5=1,DataSheet!E2628,"")</f>
        <v>0</v>
      </c>
    </row>
    <row r="2630" spans="2:18">
      <c r="B2630" s="202"/>
      <c r="C2630" s="297"/>
      <c r="D2630" s="292"/>
      <c r="E2630" s="202"/>
      <c r="F2630" s="202"/>
      <c r="G2630" s="202"/>
      <c r="H2630" s="202"/>
      <c r="I2630" s="202"/>
      <c r="J2630" s="202"/>
      <c r="K2630" s="146"/>
      <c r="L2630" s="146"/>
      <c r="M2630" s="146"/>
      <c r="N2630" s="146"/>
      <c r="O2630" s="146"/>
      <c r="P2630" s="292"/>
      <c r="Q2630" s="202"/>
      <c r="R2630" s="290">
        <f>IF($P$5=1,DataSheet!E2629,"")</f>
        <v>0</v>
      </c>
    </row>
    <row r="2631" spans="2:18">
      <c r="B2631" s="202"/>
      <c r="C2631" s="297"/>
      <c r="D2631" s="292"/>
      <c r="E2631" s="202"/>
      <c r="F2631" s="202"/>
      <c r="G2631" s="202"/>
      <c r="H2631" s="202"/>
      <c r="I2631" s="202"/>
      <c r="J2631" s="202"/>
      <c r="K2631" s="146"/>
      <c r="L2631" s="146"/>
      <c r="M2631" s="146"/>
      <c r="N2631" s="146"/>
      <c r="O2631" s="146"/>
      <c r="P2631" s="292"/>
      <c r="Q2631" s="202"/>
      <c r="R2631" s="290">
        <f>IF($P$5=1,DataSheet!E2630,"")</f>
        <v>0</v>
      </c>
    </row>
    <row r="2632" spans="2:18">
      <c r="B2632" s="202"/>
      <c r="C2632" s="297"/>
      <c r="D2632" s="292"/>
      <c r="E2632" s="202"/>
      <c r="F2632" s="202"/>
      <c r="G2632" s="202"/>
      <c r="H2632" s="202"/>
      <c r="I2632" s="202"/>
      <c r="J2632" s="202"/>
      <c r="K2632" s="146"/>
      <c r="L2632" s="146"/>
      <c r="M2632" s="146"/>
      <c r="N2632" s="146"/>
      <c r="O2632" s="146"/>
      <c r="P2632" s="292"/>
      <c r="Q2632" s="202"/>
      <c r="R2632" s="290">
        <f>IF($P$5=1,DataSheet!E2631,"")</f>
        <v>0</v>
      </c>
    </row>
    <row r="2633" spans="2:18">
      <c r="B2633" s="202"/>
      <c r="C2633" s="297"/>
      <c r="D2633" s="292"/>
      <c r="E2633" s="202"/>
      <c r="F2633" s="202"/>
      <c r="G2633" s="202"/>
      <c r="H2633" s="202"/>
      <c r="I2633" s="202"/>
      <c r="J2633" s="202"/>
      <c r="K2633" s="146"/>
      <c r="L2633" s="146"/>
      <c r="M2633" s="146"/>
      <c r="N2633" s="146"/>
      <c r="O2633" s="146"/>
      <c r="P2633" s="292"/>
      <c r="Q2633" s="202"/>
      <c r="R2633" s="290">
        <f>IF($P$5=1,DataSheet!E2632,"")</f>
        <v>0</v>
      </c>
    </row>
    <row r="2634" spans="2:18">
      <c r="B2634" s="202"/>
      <c r="C2634" s="297"/>
      <c r="D2634" s="292"/>
      <c r="E2634" s="202"/>
      <c r="F2634" s="202"/>
      <c r="G2634" s="202"/>
      <c r="H2634" s="202"/>
      <c r="I2634" s="202"/>
      <c r="J2634" s="202"/>
      <c r="K2634" s="146"/>
      <c r="L2634" s="146"/>
      <c r="M2634" s="146"/>
      <c r="N2634" s="146"/>
      <c r="O2634" s="146"/>
      <c r="P2634" s="292"/>
      <c r="Q2634" s="202"/>
      <c r="R2634" s="290">
        <f>IF($P$5=1,DataSheet!E2633,"")</f>
        <v>0</v>
      </c>
    </row>
    <row r="2635" spans="2:18">
      <c r="B2635" s="202"/>
      <c r="C2635" s="297"/>
      <c r="D2635" s="292"/>
      <c r="E2635" s="202"/>
      <c r="F2635" s="202"/>
      <c r="G2635" s="202"/>
      <c r="H2635" s="202"/>
      <c r="I2635" s="202"/>
      <c r="J2635" s="202"/>
      <c r="K2635" s="146"/>
      <c r="L2635" s="146"/>
      <c r="M2635" s="146"/>
      <c r="N2635" s="146"/>
      <c r="O2635" s="146"/>
      <c r="P2635" s="292"/>
      <c r="Q2635" s="202"/>
      <c r="R2635" s="290">
        <f>IF($P$5=1,DataSheet!E2634,"")</f>
        <v>0</v>
      </c>
    </row>
    <row r="2636" spans="2:18">
      <c r="B2636" s="202"/>
      <c r="C2636" s="297"/>
      <c r="D2636" s="292"/>
      <c r="E2636" s="202"/>
      <c r="F2636" s="202"/>
      <c r="G2636" s="202"/>
      <c r="H2636" s="202"/>
      <c r="I2636" s="202"/>
      <c r="J2636" s="202"/>
      <c r="K2636" s="146"/>
      <c r="L2636" s="146"/>
      <c r="M2636" s="146"/>
      <c r="N2636" s="146"/>
      <c r="O2636" s="146"/>
      <c r="P2636" s="292"/>
      <c r="Q2636" s="202"/>
      <c r="R2636" s="290">
        <f>IF($P$5=1,DataSheet!E2635,"")</f>
        <v>0</v>
      </c>
    </row>
    <row r="2637" spans="2:18">
      <c r="B2637" s="202"/>
      <c r="C2637" s="297"/>
      <c r="D2637" s="292"/>
      <c r="E2637" s="202"/>
      <c r="F2637" s="202"/>
      <c r="G2637" s="202"/>
      <c r="H2637" s="202"/>
      <c r="I2637" s="202"/>
      <c r="J2637" s="202"/>
      <c r="K2637" s="146"/>
      <c r="L2637" s="146"/>
      <c r="M2637" s="146"/>
      <c r="N2637" s="146"/>
      <c r="O2637" s="146"/>
      <c r="P2637" s="292"/>
      <c r="Q2637" s="202"/>
      <c r="R2637" s="290">
        <f>IF($P$5=1,DataSheet!E2636,"")</f>
        <v>0</v>
      </c>
    </row>
    <row r="2638" spans="2:18">
      <c r="B2638" s="202"/>
      <c r="C2638" s="297"/>
      <c r="D2638" s="292"/>
      <c r="E2638" s="202"/>
      <c r="F2638" s="202"/>
      <c r="G2638" s="202"/>
      <c r="H2638" s="202"/>
      <c r="I2638" s="202"/>
      <c r="J2638" s="202"/>
      <c r="K2638" s="146"/>
      <c r="L2638" s="146"/>
      <c r="M2638" s="146"/>
      <c r="N2638" s="146"/>
      <c r="O2638" s="146"/>
      <c r="P2638" s="292"/>
      <c r="Q2638" s="202"/>
      <c r="R2638" s="290">
        <f>IF($P$5=1,DataSheet!E2637,"")</f>
        <v>0</v>
      </c>
    </row>
    <row r="2639" spans="2:18">
      <c r="B2639" s="202"/>
      <c r="C2639" s="297"/>
      <c r="D2639" s="292"/>
      <c r="E2639" s="202"/>
      <c r="F2639" s="202"/>
      <c r="G2639" s="202"/>
      <c r="H2639" s="202"/>
      <c r="I2639" s="202"/>
      <c r="J2639" s="202"/>
      <c r="K2639" s="146"/>
      <c r="L2639" s="146"/>
      <c r="M2639" s="146"/>
      <c r="N2639" s="146"/>
      <c r="O2639" s="146"/>
      <c r="P2639" s="292"/>
      <c r="Q2639" s="202"/>
      <c r="R2639" s="290">
        <f>IF($P$5=1,DataSheet!E2638,"")</f>
        <v>0</v>
      </c>
    </row>
    <row r="2640" spans="2:18">
      <c r="B2640" s="202"/>
      <c r="C2640" s="297"/>
      <c r="D2640" s="292"/>
      <c r="E2640" s="202"/>
      <c r="F2640" s="202"/>
      <c r="G2640" s="202"/>
      <c r="H2640" s="202"/>
      <c r="I2640" s="202"/>
      <c r="J2640" s="202"/>
      <c r="K2640" s="146"/>
      <c r="L2640" s="146"/>
      <c r="M2640" s="146"/>
      <c r="N2640" s="146"/>
      <c r="O2640" s="146"/>
      <c r="P2640" s="292"/>
      <c r="Q2640" s="202"/>
      <c r="R2640" s="290">
        <f>IF($P$5=1,DataSheet!E2639,"")</f>
        <v>0</v>
      </c>
    </row>
    <row r="2641" spans="2:18">
      <c r="B2641" s="202"/>
      <c r="C2641" s="297"/>
      <c r="D2641" s="292"/>
      <c r="E2641" s="202"/>
      <c r="F2641" s="202"/>
      <c r="G2641" s="202"/>
      <c r="H2641" s="202"/>
      <c r="I2641" s="202"/>
      <c r="J2641" s="202"/>
      <c r="K2641" s="146"/>
      <c r="L2641" s="146"/>
      <c r="M2641" s="146"/>
      <c r="N2641" s="146"/>
      <c r="O2641" s="146"/>
      <c r="P2641" s="292"/>
      <c r="Q2641" s="202"/>
      <c r="R2641" s="290">
        <f>IF($P$5=1,DataSheet!E2640,"")</f>
        <v>0</v>
      </c>
    </row>
    <row r="2642" spans="2:18">
      <c r="B2642" s="202"/>
      <c r="C2642" s="297"/>
      <c r="D2642" s="292"/>
      <c r="E2642" s="202"/>
      <c r="F2642" s="202"/>
      <c r="G2642" s="202"/>
      <c r="H2642" s="202"/>
      <c r="I2642" s="202"/>
      <c r="J2642" s="202"/>
      <c r="K2642" s="146"/>
      <c r="L2642" s="146"/>
      <c r="M2642" s="146"/>
      <c r="N2642" s="146"/>
      <c r="O2642" s="146"/>
      <c r="P2642" s="292"/>
      <c r="Q2642" s="202"/>
      <c r="R2642" s="290">
        <f>IF($P$5=1,DataSheet!E2641,"")</f>
        <v>0</v>
      </c>
    </row>
    <row r="2643" spans="2:18">
      <c r="B2643" s="202"/>
      <c r="C2643" s="297"/>
      <c r="D2643" s="292"/>
      <c r="E2643" s="202"/>
      <c r="F2643" s="202"/>
      <c r="G2643" s="202"/>
      <c r="H2643" s="202"/>
      <c r="I2643" s="202"/>
      <c r="J2643" s="202"/>
      <c r="K2643" s="146"/>
      <c r="L2643" s="146"/>
      <c r="M2643" s="146"/>
      <c r="N2643" s="146"/>
      <c r="O2643" s="146"/>
      <c r="P2643" s="292"/>
      <c r="Q2643" s="202"/>
      <c r="R2643" s="290">
        <f>IF($P$5=1,DataSheet!E2642,"")</f>
        <v>0</v>
      </c>
    </row>
    <row r="2644" spans="2:18">
      <c r="B2644" s="202"/>
      <c r="C2644" s="297"/>
      <c r="D2644" s="292"/>
      <c r="E2644" s="202"/>
      <c r="F2644" s="202"/>
      <c r="G2644" s="202"/>
      <c r="H2644" s="202"/>
      <c r="I2644" s="202"/>
      <c r="J2644" s="202"/>
      <c r="K2644" s="146"/>
      <c r="L2644" s="146"/>
      <c r="M2644" s="146"/>
      <c r="N2644" s="146"/>
      <c r="O2644" s="146"/>
      <c r="P2644" s="292"/>
      <c r="Q2644" s="202"/>
      <c r="R2644" s="290">
        <f>IF($P$5=1,DataSheet!E2643,"")</f>
        <v>0</v>
      </c>
    </row>
    <row r="2645" spans="2:18">
      <c r="B2645" s="202"/>
      <c r="C2645" s="297"/>
      <c r="D2645" s="292"/>
      <c r="E2645" s="202"/>
      <c r="F2645" s="202"/>
      <c r="G2645" s="202"/>
      <c r="H2645" s="202"/>
      <c r="I2645" s="202"/>
      <c r="J2645" s="202"/>
      <c r="K2645" s="146"/>
      <c r="L2645" s="146"/>
      <c r="M2645" s="146"/>
      <c r="N2645" s="146"/>
      <c r="O2645" s="146"/>
      <c r="P2645" s="292"/>
      <c r="Q2645" s="202"/>
      <c r="R2645" s="290">
        <f>IF($P$5=1,DataSheet!E2644,"")</f>
        <v>0</v>
      </c>
    </row>
    <row r="2646" spans="2:18">
      <c r="B2646" s="202"/>
      <c r="C2646" s="297"/>
      <c r="D2646" s="292"/>
      <c r="E2646" s="202"/>
      <c r="F2646" s="202"/>
      <c r="G2646" s="202"/>
      <c r="H2646" s="202"/>
      <c r="I2646" s="202"/>
      <c r="J2646" s="202"/>
      <c r="K2646" s="146"/>
      <c r="L2646" s="146"/>
      <c r="M2646" s="146"/>
      <c r="N2646" s="146"/>
      <c r="O2646" s="146"/>
      <c r="P2646" s="292"/>
      <c r="Q2646" s="202"/>
      <c r="R2646" s="290">
        <f>IF($P$5=1,DataSheet!E2645,"")</f>
        <v>0</v>
      </c>
    </row>
    <row r="2647" spans="2:18">
      <c r="B2647" s="202"/>
      <c r="C2647" s="297"/>
      <c r="D2647" s="292"/>
      <c r="E2647" s="202"/>
      <c r="F2647" s="202"/>
      <c r="G2647" s="202"/>
      <c r="H2647" s="202"/>
      <c r="I2647" s="202"/>
      <c r="J2647" s="202"/>
      <c r="K2647" s="146"/>
      <c r="L2647" s="146"/>
      <c r="M2647" s="146"/>
      <c r="N2647" s="146"/>
      <c r="O2647" s="146"/>
      <c r="P2647" s="292"/>
      <c r="Q2647" s="202"/>
      <c r="R2647" s="290">
        <f>IF($P$5=1,DataSheet!E2646,"")</f>
        <v>0</v>
      </c>
    </row>
    <row r="2648" spans="2:18">
      <c r="B2648" s="202"/>
      <c r="C2648" s="297"/>
      <c r="D2648" s="292"/>
      <c r="E2648" s="202"/>
      <c r="F2648" s="202"/>
      <c r="G2648" s="202"/>
      <c r="H2648" s="202"/>
      <c r="I2648" s="202"/>
      <c r="J2648" s="202"/>
      <c r="K2648" s="146"/>
      <c r="L2648" s="146"/>
      <c r="M2648" s="146"/>
      <c r="N2648" s="146"/>
      <c r="O2648" s="146"/>
      <c r="P2648" s="292"/>
      <c r="Q2648" s="202"/>
      <c r="R2648" s="290">
        <f>IF($P$5=1,DataSheet!E2647,"")</f>
        <v>0</v>
      </c>
    </row>
    <row r="2649" spans="2:18">
      <c r="B2649" s="202"/>
      <c r="C2649" s="297"/>
      <c r="D2649" s="292"/>
      <c r="E2649" s="202"/>
      <c r="F2649" s="202"/>
      <c r="G2649" s="202"/>
      <c r="H2649" s="202"/>
      <c r="I2649" s="202"/>
      <c r="J2649" s="202"/>
      <c r="K2649" s="146"/>
      <c r="L2649" s="146"/>
      <c r="M2649" s="146"/>
      <c r="N2649" s="146"/>
      <c r="O2649" s="146"/>
      <c r="P2649" s="292"/>
      <c r="Q2649" s="202"/>
      <c r="R2649" s="290">
        <f>IF($P$5=1,DataSheet!E2648,"")</f>
        <v>0</v>
      </c>
    </row>
    <row r="2650" spans="2:18">
      <c r="B2650" s="202"/>
      <c r="C2650" s="297"/>
      <c r="D2650" s="292"/>
      <c r="E2650" s="202"/>
      <c r="F2650" s="202"/>
      <c r="G2650" s="202"/>
      <c r="H2650" s="202"/>
      <c r="I2650" s="202"/>
      <c r="J2650" s="202"/>
      <c r="K2650" s="146"/>
      <c r="L2650" s="146"/>
      <c r="M2650" s="146"/>
      <c r="N2650" s="146"/>
      <c r="O2650" s="146"/>
      <c r="P2650" s="292"/>
      <c r="Q2650" s="202"/>
      <c r="R2650" s="290">
        <f>IF($P$5=1,DataSheet!E2649,"")</f>
        <v>0</v>
      </c>
    </row>
    <row r="2651" spans="2:18">
      <c r="B2651" s="202"/>
      <c r="C2651" s="297"/>
      <c r="D2651" s="292"/>
      <c r="E2651" s="202"/>
      <c r="F2651" s="202"/>
      <c r="G2651" s="202"/>
      <c r="H2651" s="202"/>
      <c r="I2651" s="202"/>
      <c r="J2651" s="202"/>
      <c r="K2651" s="146"/>
      <c r="L2651" s="146"/>
      <c r="M2651" s="146"/>
      <c r="N2651" s="146"/>
      <c r="O2651" s="146"/>
      <c r="P2651" s="292"/>
      <c r="Q2651" s="202"/>
      <c r="R2651" s="290">
        <f>IF($P$5=1,DataSheet!E2650,"")</f>
        <v>0</v>
      </c>
    </row>
    <row r="2652" spans="2:18">
      <c r="B2652" s="202"/>
      <c r="C2652" s="297"/>
      <c r="D2652" s="292"/>
      <c r="E2652" s="202"/>
      <c r="F2652" s="202"/>
      <c r="G2652" s="202"/>
      <c r="H2652" s="202"/>
      <c r="I2652" s="202"/>
      <c r="J2652" s="202"/>
      <c r="K2652" s="146"/>
      <c r="L2652" s="146"/>
      <c r="M2652" s="146"/>
      <c r="N2652" s="146"/>
      <c r="O2652" s="146"/>
      <c r="P2652" s="292"/>
      <c r="Q2652" s="202"/>
      <c r="R2652" s="290">
        <f>IF($P$5=1,DataSheet!E2651,"")</f>
        <v>0</v>
      </c>
    </row>
    <row r="2653" spans="2:18">
      <c r="B2653" s="202"/>
      <c r="C2653" s="297"/>
      <c r="D2653" s="292"/>
      <c r="E2653" s="202"/>
      <c r="F2653" s="202"/>
      <c r="G2653" s="202"/>
      <c r="H2653" s="202"/>
      <c r="I2653" s="202"/>
      <c r="J2653" s="202"/>
      <c r="K2653" s="146"/>
      <c r="L2653" s="146"/>
      <c r="M2653" s="146"/>
      <c r="N2653" s="146"/>
      <c r="O2653" s="146"/>
      <c r="P2653" s="292"/>
      <c r="Q2653" s="202"/>
      <c r="R2653" s="290">
        <f>IF($P$5=1,DataSheet!E2652,"")</f>
        <v>0</v>
      </c>
    </row>
    <row r="2654" spans="2:18">
      <c r="B2654" s="202"/>
      <c r="C2654" s="297"/>
      <c r="D2654" s="292"/>
      <c r="E2654" s="202"/>
      <c r="F2654" s="202"/>
      <c r="G2654" s="202"/>
      <c r="H2654" s="202"/>
      <c r="I2654" s="202"/>
      <c r="J2654" s="202"/>
      <c r="K2654" s="146"/>
      <c r="L2654" s="146"/>
      <c r="M2654" s="146"/>
      <c r="N2654" s="146"/>
      <c r="O2654" s="146"/>
      <c r="P2654" s="292"/>
      <c r="Q2654" s="202"/>
      <c r="R2654" s="290">
        <f>IF($P$5=1,DataSheet!E2653,"")</f>
        <v>0</v>
      </c>
    </row>
    <row r="2655" spans="2:18">
      <c r="B2655" s="202"/>
      <c r="C2655" s="297"/>
      <c r="D2655" s="292"/>
      <c r="E2655" s="202"/>
      <c r="F2655" s="202"/>
      <c r="G2655" s="202"/>
      <c r="H2655" s="202"/>
      <c r="I2655" s="202"/>
      <c r="J2655" s="202"/>
      <c r="K2655" s="146"/>
      <c r="L2655" s="146"/>
      <c r="M2655" s="146"/>
      <c r="N2655" s="146"/>
      <c r="O2655" s="146"/>
      <c r="P2655" s="292"/>
      <c r="Q2655" s="202"/>
      <c r="R2655" s="290">
        <f>IF($P$5=1,DataSheet!E2654,"")</f>
        <v>0</v>
      </c>
    </row>
    <row r="2656" spans="2:18">
      <c r="B2656" s="202"/>
      <c r="C2656" s="297"/>
      <c r="D2656" s="292"/>
      <c r="E2656" s="202"/>
      <c r="F2656" s="202"/>
      <c r="G2656" s="202"/>
      <c r="H2656" s="202"/>
      <c r="I2656" s="202"/>
      <c r="J2656" s="202"/>
      <c r="K2656" s="146"/>
      <c r="L2656" s="146"/>
      <c r="M2656" s="146"/>
      <c r="N2656" s="146"/>
      <c r="O2656" s="146"/>
      <c r="P2656" s="292"/>
      <c r="Q2656" s="202"/>
      <c r="R2656" s="290">
        <f>IF($P$5=1,DataSheet!E2655,"")</f>
        <v>0</v>
      </c>
    </row>
    <row r="2657" spans="2:18">
      <c r="B2657" s="202"/>
      <c r="C2657" s="297"/>
      <c r="D2657" s="292"/>
      <c r="E2657" s="202"/>
      <c r="F2657" s="202"/>
      <c r="G2657" s="202"/>
      <c r="H2657" s="202"/>
      <c r="I2657" s="202"/>
      <c r="J2657" s="202"/>
      <c r="K2657" s="146"/>
      <c r="L2657" s="146"/>
      <c r="M2657" s="146"/>
      <c r="N2657" s="146"/>
      <c r="O2657" s="146"/>
      <c r="P2657" s="292"/>
      <c r="Q2657" s="202"/>
      <c r="R2657" s="290">
        <f>IF($P$5=1,DataSheet!E2656,"")</f>
        <v>0</v>
      </c>
    </row>
    <row r="2658" spans="2:18">
      <c r="B2658" s="202"/>
      <c r="C2658" s="297"/>
      <c r="D2658" s="292"/>
      <c r="E2658" s="202"/>
      <c r="F2658" s="202"/>
      <c r="G2658" s="202"/>
      <c r="H2658" s="202"/>
      <c r="I2658" s="202"/>
      <c r="J2658" s="202"/>
      <c r="K2658" s="146"/>
      <c r="L2658" s="146"/>
      <c r="M2658" s="146"/>
      <c r="N2658" s="146"/>
      <c r="O2658" s="146"/>
      <c r="P2658" s="292"/>
      <c r="Q2658" s="202"/>
      <c r="R2658" s="290">
        <f>IF($P$5=1,DataSheet!E2657,"")</f>
        <v>0</v>
      </c>
    </row>
    <row r="2659" spans="2:18">
      <c r="B2659" s="202"/>
      <c r="C2659" s="297"/>
      <c r="D2659" s="292"/>
      <c r="E2659" s="202"/>
      <c r="F2659" s="202"/>
      <c r="G2659" s="202"/>
      <c r="H2659" s="202"/>
      <c r="I2659" s="202"/>
      <c r="J2659" s="202"/>
      <c r="K2659" s="146"/>
      <c r="L2659" s="146"/>
      <c r="M2659" s="146"/>
      <c r="N2659" s="146"/>
      <c r="O2659" s="146"/>
      <c r="P2659" s="292"/>
      <c r="Q2659" s="202"/>
      <c r="R2659" s="290">
        <f>IF($P$5=1,DataSheet!E2658,"")</f>
        <v>0</v>
      </c>
    </row>
    <row r="2660" spans="2:18">
      <c r="B2660" s="202"/>
      <c r="C2660" s="297"/>
      <c r="D2660" s="292"/>
      <c r="E2660" s="202"/>
      <c r="F2660" s="202"/>
      <c r="G2660" s="202"/>
      <c r="H2660" s="202"/>
      <c r="I2660" s="202"/>
      <c r="J2660" s="202"/>
      <c r="K2660" s="146"/>
      <c r="L2660" s="146"/>
      <c r="M2660" s="146"/>
      <c r="N2660" s="146"/>
      <c r="O2660" s="146"/>
      <c r="P2660" s="292"/>
      <c r="Q2660" s="202"/>
      <c r="R2660" s="290">
        <f>IF($P$5=1,DataSheet!E2659,"")</f>
        <v>0</v>
      </c>
    </row>
    <row r="2661" spans="2:18">
      <c r="B2661" s="202"/>
      <c r="C2661" s="297"/>
      <c r="D2661" s="292"/>
      <c r="E2661" s="202"/>
      <c r="F2661" s="202"/>
      <c r="G2661" s="202"/>
      <c r="H2661" s="202"/>
      <c r="I2661" s="202"/>
      <c r="J2661" s="202"/>
      <c r="K2661" s="146"/>
      <c r="L2661" s="146"/>
      <c r="M2661" s="146"/>
      <c r="N2661" s="146"/>
      <c r="O2661" s="146"/>
      <c r="P2661" s="292"/>
      <c r="Q2661" s="202"/>
      <c r="R2661" s="290">
        <f>IF($P$5=1,DataSheet!E2660,"")</f>
        <v>0</v>
      </c>
    </row>
    <row r="2662" spans="2:18">
      <c r="B2662" s="202"/>
      <c r="C2662" s="297"/>
      <c r="D2662" s="292"/>
      <c r="E2662" s="202"/>
      <c r="F2662" s="202"/>
      <c r="G2662" s="202"/>
      <c r="H2662" s="202"/>
      <c r="I2662" s="202"/>
      <c r="J2662" s="202"/>
      <c r="K2662" s="146"/>
      <c r="L2662" s="146"/>
      <c r="M2662" s="146"/>
      <c r="N2662" s="146"/>
      <c r="O2662" s="146"/>
      <c r="P2662" s="292"/>
      <c r="Q2662" s="202"/>
      <c r="R2662" s="290">
        <f>IF($P$5=1,DataSheet!E2661,"")</f>
        <v>0</v>
      </c>
    </row>
    <row r="2663" spans="2:18">
      <c r="B2663" s="202"/>
      <c r="C2663" s="297"/>
      <c r="D2663" s="292"/>
      <c r="E2663" s="202"/>
      <c r="F2663" s="202"/>
      <c r="G2663" s="202"/>
      <c r="H2663" s="202"/>
      <c r="I2663" s="202"/>
      <c r="J2663" s="202"/>
      <c r="K2663" s="146"/>
      <c r="L2663" s="146"/>
      <c r="M2663" s="146"/>
      <c r="N2663" s="146"/>
      <c r="O2663" s="146"/>
      <c r="P2663" s="292"/>
      <c r="Q2663" s="202"/>
      <c r="R2663" s="290">
        <f>IF($P$5=1,DataSheet!E2662,"")</f>
        <v>0</v>
      </c>
    </row>
    <row r="2664" spans="2:18">
      <c r="B2664" s="202"/>
      <c r="C2664" s="297"/>
      <c r="D2664" s="292"/>
      <c r="E2664" s="202"/>
      <c r="F2664" s="202"/>
      <c r="G2664" s="202"/>
      <c r="H2664" s="202"/>
      <c r="I2664" s="202"/>
      <c r="J2664" s="202"/>
      <c r="K2664" s="146"/>
      <c r="L2664" s="146"/>
      <c r="M2664" s="146"/>
      <c r="N2664" s="146"/>
      <c r="O2664" s="146"/>
      <c r="P2664" s="292"/>
      <c r="Q2664" s="202"/>
      <c r="R2664" s="290">
        <f>IF($P$5=1,DataSheet!E2663,"")</f>
        <v>0</v>
      </c>
    </row>
    <row r="2665" spans="2:18">
      <c r="B2665" s="202"/>
      <c r="C2665" s="297"/>
      <c r="D2665" s="292"/>
      <c r="E2665" s="202"/>
      <c r="F2665" s="202"/>
      <c r="G2665" s="202"/>
      <c r="H2665" s="202"/>
      <c r="I2665" s="202"/>
      <c r="J2665" s="202"/>
      <c r="K2665" s="146"/>
      <c r="L2665" s="146"/>
      <c r="M2665" s="146"/>
      <c r="N2665" s="146"/>
      <c r="O2665" s="146"/>
      <c r="P2665" s="292"/>
      <c r="Q2665" s="202"/>
      <c r="R2665" s="290">
        <f>IF($P$5=1,DataSheet!E2664,"")</f>
        <v>0</v>
      </c>
    </row>
    <row r="2666" spans="2:18">
      <c r="B2666" s="202"/>
      <c r="C2666" s="297"/>
      <c r="D2666" s="292"/>
      <c r="E2666" s="202"/>
      <c r="F2666" s="202"/>
      <c r="G2666" s="202"/>
      <c r="H2666" s="202"/>
      <c r="I2666" s="202"/>
      <c r="J2666" s="202"/>
      <c r="K2666" s="146"/>
      <c r="L2666" s="146"/>
      <c r="M2666" s="146"/>
      <c r="N2666" s="146"/>
      <c r="O2666" s="146"/>
      <c r="P2666" s="292"/>
      <c r="Q2666" s="202"/>
      <c r="R2666" s="290">
        <f>IF($P$5=1,DataSheet!E2665,"")</f>
        <v>0</v>
      </c>
    </row>
    <row r="2667" spans="2:18">
      <c r="B2667" s="202"/>
      <c r="C2667" s="297"/>
      <c r="D2667" s="292"/>
      <c r="E2667" s="202"/>
      <c r="F2667" s="202"/>
      <c r="G2667" s="202"/>
      <c r="H2667" s="202"/>
      <c r="I2667" s="202"/>
      <c r="J2667" s="202"/>
      <c r="K2667" s="146"/>
      <c r="L2667" s="146"/>
      <c r="M2667" s="146"/>
      <c r="N2667" s="146"/>
      <c r="O2667" s="146"/>
      <c r="P2667" s="292"/>
      <c r="Q2667" s="202"/>
      <c r="R2667" s="290">
        <f>IF($P$5=1,DataSheet!E2666,"")</f>
        <v>0</v>
      </c>
    </row>
    <row r="2668" spans="2:18">
      <c r="B2668" s="202"/>
      <c r="C2668" s="297"/>
      <c r="D2668" s="292"/>
      <c r="E2668" s="202"/>
      <c r="F2668" s="202"/>
      <c r="G2668" s="202"/>
      <c r="H2668" s="202"/>
      <c r="I2668" s="202"/>
      <c r="J2668" s="202"/>
      <c r="K2668" s="146"/>
      <c r="L2668" s="146"/>
      <c r="M2668" s="146"/>
      <c r="N2668" s="146"/>
      <c r="O2668" s="146"/>
      <c r="P2668" s="292"/>
      <c r="Q2668" s="202"/>
      <c r="R2668" s="290">
        <f>IF($P$5=1,DataSheet!E2667,"")</f>
        <v>0</v>
      </c>
    </row>
    <row r="2669" spans="2:18">
      <c r="B2669" s="202"/>
      <c r="C2669" s="297"/>
      <c r="D2669" s="292"/>
      <c r="E2669" s="202"/>
      <c r="F2669" s="202"/>
      <c r="G2669" s="202"/>
      <c r="H2669" s="202"/>
      <c r="I2669" s="202"/>
      <c r="J2669" s="202"/>
      <c r="K2669" s="146"/>
      <c r="L2669" s="146"/>
      <c r="M2669" s="146"/>
      <c r="N2669" s="146"/>
      <c r="O2669" s="146"/>
      <c r="P2669" s="292"/>
      <c r="Q2669" s="202"/>
      <c r="R2669" s="290">
        <f>IF($P$5=1,DataSheet!E2668,"")</f>
        <v>0</v>
      </c>
    </row>
    <row r="2670" spans="2:18">
      <c r="B2670" s="202"/>
      <c r="C2670" s="297"/>
      <c r="D2670" s="292"/>
      <c r="E2670" s="202"/>
      <c r="F2670" s="202"/>
      <c r="G2670" s="202"/>
      <c r="H2670" s="202"/>
      <c r="I2670" s="202"/>
      <c r="J2670" s="202"/>
      <c r="K2670" s="146"/>
      <c r="L2670" s="146"/>
      <c r="M2670" s="146"/>
      <c r="N2670" s="146"/>
      <c r="O2670" s="146"/>
      <c r="P2670" s="292"/>
      <c r="Q2670" s="202"/>
      <c r="R2670" s="290">
        <f>IF($P$5=1,DataSheet!E2669,"")</f>
        <v>0</v>
      </c>
    </row>
    <row r="2671" spans="2:18">
      <c r="B2671" s="202"/>
      <c r="C2671" s="297"/>
      <c r="D2671" s="292"/>
      <c r="E2671" s="202"/>
      <c r="F2671" s="202"/>
      <c r="G2671" s="202"/>
      <c r="H2671" s="202"/>
      <c r="I2671" s="202"/>
      <c r="J2671" s="202"/>
      <c r="K2671" s="146"/>
      <c r="L2671" s="146"/>
      <c r="M2671" s="146"/>
      <c r="N2671" s="146"/>
      <c r="O2671" s="146"/>
      <c r="P2671" s="292"/>
      <c r="Q2671" s="202"/>
      <c r="R2671" s="290">
        <f>IF($P$5=1,DataSheet!E2670,"")</f>
        <v>0</v>
      </c>
    </row>
    <row r="2672" spans="2:18">
      <c r="B2672" s="202"/>
      <c r="C2672" s="297"/>
      <c r="D2672" s="292"/>
      <c r="E2672" s="202"/>
      <c r="F2672" s="202"/>
      <c r="G2672" s="202"/>
      <c r="H2672" s="202"/>
      <c r="I2672" s="202"/>
      <c r="J2672" s="202"/>
      <c r="K2672" s="146"/>
      <c r="L2672" s="146"/>
      <c r="M2672" s="146"/>
      <c r="N2672" s="146"/>
      <c r="O2672" s="146"/>
      <c r="P2672" s="292"/>
      <c r="Q2672" s="202"/>
      <c r="R2672" s="290">
        <f>IF($P$5=1,DataSheet!E2671,"")</f>
        <v>0</v>
      </c>
    </row>
    <row r="2673" spans="2:18">
      <c r="B2673" s="202"/>
      <c r="C2673" s="297"/>
      <c r="D2673" s="292"/>
      <c r="E2673" s="202"/>
      <c r="F2673" s="202"/>
      <c r="G2673" s="202"/>
      <c r="H2673" s="202"/>
      <c r="I2673" s="202"/>
      <c r="J2673" s="202"/>
      <c r="K2673" s="146"/>
      <c r="L2673" s="146"/>
      <c r="M2673" s="146"/>
      <c r="N2673" s="146"/>
      <c r="O2673" s="146"/>
      <c r="P2673" s="292"/>
      <c r="Q2673" s="202"/>
      <c r="R2673" s="290">
        <f>IF($P$5=1,DataSheet!E2672,"")</f>
        <v>0</v>
      </c>
    </row>
    <row r="2674" spans="2:18">
      <c r="B2674" s="202"/>
      <c r="C2674" s="297"/>
      <c r="D2674" s="292"/>
      <c r="E2674" s="202"/>
      <c r="F2674" s="202"/>
      <c r="G2674" s="202"/>
      <c r="H2674" s="202"/>
      <c r="I2674" s="202"/>
      <c r="J2674" s="202"/>
      <c r="K2674" s="146"/>
      <c r="L2674" s="146"/>
      <c r="M2674" s="146"/>
      <c r="N2674" s="146"/>
      <c r="O2674" s="146"/>
      <c r="P2674" s="292"/>
      <c r="Q2674" s="202"/>
      <c r="R2674" s="290">
        <f>IF($P$5=1,DataSheet!E2673,"")</f>
        <v>0</v>
      </c>
    </row>
    <row r="2675" spans="2:18">
      <c r="B2675" s="202"/>
      <c r="C2675" s="297"/>
      <c r="D2675" s="292"/>
      <c r="E2675" s="202"/>
      <c r="F2675" s="202"/>
      <c r="G2675" s="202"/>
      <c r="H2675" s="202"/>
      <c r="I2675" s="202"/>
      <c r="J2675" s="202"/>
      <c r="K2675" s="146"/>
      <c r="L2675" s="146"/>
      <c r="M2675" s="146"/>
      <c r="N2675" s="146"/>
      <c r="O2675" s="146"/>
      <c r="P2675" s="292"/>
      <c r="Q2675" s="202"/>
      <c r="R2675" s="290">
        <f>IF($P$5=1,DataSheet!E2674,"")</f>
        <v>0</v>
      </c>
    </row>
    <row r="2676" spans="2:18">
      <c r="B2676" s="202"/>
      <c r="C2676" s="297"/>
      <c r="D2676" s="292"/>
      <c r="E2676" s="202"/>
      <c r="F2676" s="202"/>
      <c r="G2676" s="202"/>
      <c r="H2676" s="202"/>
      <c r="I2676" s="202"/>
      <c r="J2676" s="202"/>
      <c r="K2676" s="146"/>
      <c r="L2676" s="146"/>
      <c r="M2676" s="146"/>
      <c r="N2676" s="146"/>
      <c r="O2676" s="146"/>
      <c r="P2676" s="292"/>
      <c r="Q2676" s="202"/>
      <c r="R2676" s="290">
        <f>IF($P$5=1,DataSheet!E2675,"")</f>
        <v>0</v>
      </c>
    </row>
    <row r="2677" spans="2:18">
      <c r="B2677" s="202"/>
      <c r="C2677" s="297"/>
      <c r="D2677" s="292"/>
      <c r="E2677" s="202"/>
      <c r="F2677" s="202"/>
      <c r="G2677" s="202"/>
      <c r="H2677" s="202"/>
      <c r="I2677" s="202"/>
      <c r="J2677" s="202"/>
      <c r="K2677" s="146"/>
      <c r="L2677" s="146"/>
      <c r="M2677" s="146"/>
      <c r="N2677" s="146"/>
      <c r="O2677" s="146"/>
      <c r="P2677" s="292"/>
      <c r="Q2677" s="202"/>
      <c r="R2677" s="290">
        <f>IF($P$5=1,DataSheet!E2676,"")</f>
        <v>0</v>
      </c>
    </row>
    <row r="2678" spans="2:18">
      <c r="B2678" s="202"/>
      <c r="C2678" s="297"/>
      <c r="D2678" s="292"/>
      <c r="E2678" s="202"/>
      <c r="F2678" s="202"/>
      <c r="G2678" s="202"/>
      <c r="H2678" s="202"/>
      <c r="I2678" s="202"/>
      <c r="J2678" s="202"/>
      <c r="K2678" s="146"/>
      <c r="L2678" s="146"/>
      <c r="M2678" s="146"/>
      <c r="N2678" s="146"/>
      <c r="O2678" s="146"/>
      <c r="P2678" s="292"/>
      <c r="Q2678" s="202"/>
      <c r="R2678" s="290">
        <f>IF($P$5=1,DataSheet!E2677,"")</f>
        <v>0</v>
      </c>
    </row>
    <row r="2679" spans="2:18">
      <c r="B2679" s="202"/>
      <c r="C2679" s="297"/>
      <c r="D2679" s="292"/>
      <c r="E2679" s="202"/>
      <c r="F2679" s="202"/>
      <c r="G2679" s="202"/>
      <c r="H2679" s="202"/>
      <c r="I2679" s="202"/>
      <c r="J2679" s="202"/>
      <c r="K2679" s="146"/>
      <c r="L2679" s="146"/>
      <c r="M2679" s="146"/>
      <c r="N2679" s="146"/>
      <c r="O2679" s="146"/>
      <c r="P2679" s="292"/>
      <c r="Q2679" s="202"/>
      <c r="R2679" s="290">
        <f>IF($P$5=1,DataSheet!E2678,"")</f>
        <v>0</v>
      </c>
    </row>
    <row r="2680" spans="2:18">
      <c r="B2680" s="202"/>
      <c r="C2680" s="297"/>
      <c r="D2680" s="292"/>
      <c r="E2680" s="202"/>
      <c r="F2680" s="202"/>
      <c r="G2680" s="202"/>
      <c r="H2680" s="202"/>
      <c r="I2680" s="202"/>
      <c r="J2680" s="202"/>
      <c r="K2680" s="146"/>
      <c r="L2680" s="146"/>
      <c r="M2680" s="146"/>
      <c r="N2680" s="146"/>
      <c r="O2680" s="146"/>
      <c r="P2680" s="292"/>
      <c r="Q2680" s="202"/>
      <c r="R2680" s="290">
        <f>IF($P$5=1,DataSheet!E2679,"")</f>
        <v>0</v>
      </c>
    </row>
    <row r="2681" spans="2:18">
      <c r="B2681" s="202"/>
      <c r="C2681" s="297"/>
      <c r="D2681" s="292"/>
      <c r="E2681" s="202"/>
      <c r="F2681" s="202"/>
      <c r="G2681" s="202"/>
      <c r="H2681" s="202"/>
      <c r="I2681" s="202"/>
      <c r="J2681" s="202"/>
      <c r="K2681" s="146"/>
      <c r="L2681" s="146"/>
      <c r="M2681" s="146"/>
      <c r="N2681" s="146"/>
      <c r="O2681" s="146"/>
      <c r="P2681" s="292"/>
      <c r="Q2681" s="202"/>
      <c r="R2681" s="290">
        <f>IF($P$5=1,DataSheet!E2680,"")</f>
        <v>0</v>
      </c>
    </row>
    <row r="2682" spans="2:18">
      <c r="B2682" s="202"/>
      <c r="C2682" s="297"/>
      <c r="D2682" s="292"/>
      <c r="E2682" s="202"/>
      <c r="F2682" s="202"/>
      <c r="G2682" s="202"/>
      <c r="H2682" s="202"/>
      <c r="I2682" s="202"/>
      <c r="J2682" s="202"/>
      <c r="K2682" s="146"/>
      <c r="L2682" s="146"/>
      <c r="M2682" s="146"/>
      <c r="N2682" s="146"/>
      <c r="O2682" s="146"/>
      <c r="P2682" s="292"/>
      <c r="Q2682" s="202"/>
      <c r="R2682" s="290">
        <f>IF($P$5=1,DataSheet!E2681,"")</f>
        <v>0</v>
      </c>
    </row>
    <row r="2683" spans="2:18">
      <c r="B2683" s="202"/>
      <c r="C2683" s="297"/>
      <c r="D2683" s="292"/>
      <c r="E2683" s="202"/>
      <c r="F2683" s="202"/>
      <c r="G2683" s="202"/>
      <c r="H2683" s="202"/>
      <c r="I2683" s="202"/>
      <c r="J2683" s="202"/>
      <c r="K2683" s="146"/>
      <c r="L2683" s="146"/>
      <c r="M2683" s="146"/>
      <c r="N2683" s="146"/>
      <c r="O2683" s="146"/>
      <c r="P2683" s="292"/>
      <c r="Q2683" s="202"/>
      <c r="R2683" s="290">
        <f>IF($P$5=1,DataSheet!E2682,"")</f>
        <v>0</v>
      </c>
    </row>
    <row r="2684" spans="2:18">
      <c r="B2684" s="202"/>
      <c r="C2684" s="297"/>
      <c r="D2684" s="292"/>
      <c r="E2684" s="202"/>
      <c r="F2684" s="202"/>
      <c r="G2684" s="202"/>
      <c r="H2684" s="202"/>
      <c r="I2684" s="202"/>
      <c r="J2684" s="202"/>
      <c r="K2684" s="146"/>
      <c r="L2684" s="146"/>
      <c r="M2684" s="146"/>
      <c r="N2684" s="146"/>
      <c r="O2684" s="146"/>
      <c r="P2684" s="292"/>
      <c r="Q2684" s="202"/>
      <c r="R2684" s="290">
        <f>IF($P$5=1,DataSheet!E2683,"")</f>
        <v>0</v>
      </c>
    </row>
    <row r="2685" spans="2:18">
      <c r="B2685" s="202"/>
      <c r="C2685" s="297"/>
      <c r="D2685" s="292"/>
      <c r="E2685" s="202"/>
      <c r="F2685" s="202"/>
      <c r="G2685" s="202"/>
      <c r="H2685" s="202"/>
      <c r="I2685" s="202"/>
      <c r="J2685" s="202"/>
      <c r="K2685" s="146"/>
      <c r="L2685" s="146"/>
      <c r="M2685" s="146"/>
      <c r="N2685" s="146"/>
      <c r="O2685" s="146"/>
      <c r="P2685" s="292"/>
      <c r="Q2685" s="202"/>
      <c r="R2685" s="290">
        <f>IF($P$5=1,DataSheet!E2684,"")</f>
        <v>0</v>
      </c>
    </row>
    <row r="2686" spans="2:18">
      <c r="B2686" s="202"/>
      <c r="C2686" s="297"/>
      <c r="D2686" s="292"/>
      <c r="E2686" s="202"/>
      <c r="F2686" s="202"/>
      <c r="G2686" s="202"/>
      <c r="H2686" s="202"/>
      <c r="I2686" s="202"/>
      <c r="J2686" s="202"/>
      <c r="K2686" s="146"/>
      <c r="L2686" s="146"/>
      <c r="M2686" s="146"/>
      <c r="N2686" s="146"/>
      <c r="O2686" s="146"/>
      <c r="P2686" s="292"/>
      <c r="Q2686" s="202"/>
      <c r="R2686" s="290">
        <f>IF($P$5=1,DataSheet!E2685,"")</f>
        <v>0</v>
      </c>
    </row>
    <row r="2687" spans="2:18">
      <c r="B2687" s="202"/>
      <c r="C2687" s="297"/>
      <c r="D2687" s="292"/>
      <c r="E2687" s="202"/>
      <c r="F2687" s="202"/>
      <c r="G2687" s="202"/>
      <c r="H2687" s="202"/>
      <c r="I2687" s="202"/>
      <c r="J2687" s="202"/>
      <c r="K2687" s="146"/>
      <c r="L2687" s="146"/>
      <c r="M2687" s="146"/>
      <c r="N2687" s="146"/>
      <c r="O2687" s="146"/>
      <c r="P2687" s="292"/>
      <c r="Q2687" s="202"/>
      <c r="R2687" s="290">
        <f>IF($P$5=1,DataSheet!E2686,"")</f>
        <v>0</v>
      </c>
    </row>
    <row r="2688" spans="2:18">
      <c r="B2688" s="202"/>
      <c r="C2688" s="297"/>
      <c r="D2688" s="292"/>
      <c r="E2688" s="202"/>
      <c r="F2688" s="202"/>
      <c r="G2688" s="202"/>
      <c r="H2688" s="202"/>
      <c r="I2688" s="202"/>
      <c r="J2688" s="202"/>
      <c r="K2688" s="146"/>
      <c r="L2688" s="146"/>
      <c r="M2688" s="146"/>
      <c r="N2688" s="146"/>
      <c r="O2688" s="146"/>
      <c r="P2688" s="292"/>
      <c r="Q2688" s="202"/>
      <c r="R2688" s="290">
        <f>IF($P$5=1,DataSheet!E2687,"")</f>
        <v>0</v>
      </c>
    </row>
    <row r="2689" spans="2:18">
      <c r="B2689" s="202"/>
      <c r="C2689" s="297"/>
      <c r="D2689" s="292"/>
      <c r="E2689" s="202"/>
      <c r="F2689" s="202"/>
      <c r="G2689" s="202"/>
      <c r="H2689" s="202"/>
      <c r="I2689" s="202"/>
      <c r="J2689" s="202"/>
      <c r="K2689" s="146"/>
      <c r="L2689" s="146"/>
      <c r="M2689" s="146"/>
      <c r="N2689" s="146"/>
      <c r="O2689" s="146"/>
      <c r="P2689" s="292"/>
      <c r="Q2689" s="202"/>
      <c r="R2689" s="290">
        <f>IF($P$5=1,DataSheet!E2688,"")</f>
        <v>0</v>
      </c>
    </row>
    <row r="2690" spans="2:18">
      <c r="B2690" s="202"/>
      <c r="C2690" s="297"/>
      <c r="D2690" s="292"/>
      <c r="E2690" s="202"/>
      <c r="F2690" s="202"/>
      <c r="G2690" s="202"/>
      <c r="H2690" s="202"/>
      <c r="I2690" s="202"/>
      <c r="J2690" s="202"/>
      <c r="K2690" s="146"/>
      <c r="L2690" s="146"/>
      <c r="M2690" s="146"/>
      <c r="N2690" s="146"/>
      <c r="O2690" s="146"/>
      <c r="P2690" s="292"/>
      <c r="Q2690" s="202"/>
      <c r="R2690" s="290">
        <f>IF($P$5=1,DataSheet!E2689,"")</f>
        <v>0</v>
      </c>
    </row>
    <row r="2691" spans="2:18">
      <c r="B2691" s="202"/>
      <c r="C2691" s="297"/>
      <c r="D2691" s="292"/>
      <c r="E2691" s="202"/>
      <c r="F2691" s="202"/>
      <c r="G2691" s="202"/>
      <c r="H2691" s="202"/>
      <c r="I2691" s="202"/>
      <c r="J2691" s="202"/>
      <c r="K2691" s="146"/>
      <c r="L2691" s="146"/>
      <c r="M2691" s="146"/>
      <c r="N2691" s="146"/>
      <c r="O2691" s="146"/>
      <c r="P2691" s="292"/>
      <c r="Q2691" s="202"/>
      <c r="R2691" s="290">
        <f>IF($P$5=1,DataSheet!E2690,"")</f>
        <v>0</v>
      </c>
    </row>
    <row r="2692" spans="2:18">
      <c r="B2692" s="202"/>
      <c r="C2692" s="297"/>
      <c r="D2692" s="292"/>
      <c r="E2692" s="202"/>
      <c r="F2692" s="202"/>
      <c r="G2692" s="202"/>
      <c r="H2692" s="202"/>
      <c r="I2692" s="202"/>
      <c r="J2692" s="202"/>
      <c r="K2692" s="146"/>
      <c r="L2692" s="146"/>
      <c r="M2692" s="146"/>
      <c r="N2692" s="146"/>
      <c r="O2692" s="146"/>
      <c r="P2692" s="292"/>
      <c r="Q2692" s="202"/>
      <c r="R2692" s="290">
        <f>IF($P$5=1,DataSheet!E2691,"")</f>
        <v>0</v>
      </c>
    </row>
    <row r="2693" spans="2:18">
      <c r="B2693" s="202"/>
      <c r="C2693" s="297"/>
      <c r="D2693" s="292"/>
      <c r="E2693" s="202"/>
      <c r="F2693" s="202"/>
      <c r="G2693" s="202"/>
      <c r="H2693" s="202"/>
      <c r="I2693" s="202"/>
      <c r="J2693" s="202"/>
      <c r="K2693" s="146"/>
      <c r="L2693" s="146"/>
      <c r="M2693" s="146"/>
      <c r="N2693" s="146"/>
      <c r="O2693" s="146"/>
      <c r="P2693" s="292"/>
      <c r="Q2693" s="202"/>
      <c r="R2693" s="290">
        <f>IF($P$5=1,DataSheet!E2692,"")</f>
        <v>0</v>
      </c>
    </row>
    <row r="2694" spans="2:18">
      <c r="B2694" s="202"/>
      <c r="C2694" s="297"/>
      <c r="D2694" s="292"/>
      <c r="E2694" s="202"/>
      <c r="F2694" s="202"/>
      <c r="G2694" s="202"/>
      <c r="H2694" s="202"/>
      <c r="I2694" s="202"/>
      <c r="J2694" s="202"/>
      <c r="K2694" s="146"/>
      <c r="L2694" s="146"/>
      <c r="M2694" s="146"/>
      <c r="N2694" s="146"/>
      <c r="O2694" s="146"/>
      <c r="P2694" s="292"/>
      <c r="Q2694" s="202"/>
      <c r="R2694" s="290">
        <f>IF($P$5=1,DataSheet!E2693,"")</f>
        <v>0</v>
      </c>
    </row>
    <row r="2695" spans="2:18">
      <c r="B2695" s="202"/>
      <c r="C2695" s="297"/>
      <c r="D2695" s="292"/>
      <c r="E2695" s="202"/>
      <c r="F2695" s="202"/>
      <c r="G2695" s="202"/>
      <c r="H2695" s="202"/>
      <c r="I2695" s="202"/>
      <c r="J2695" s="202"/>
      <c r="K2695" s="146"/>
      <c r="L2695" s="146"/>
      <c r="M2695" s="146"/>
      <c r="N2695" s="146"/>
      <c r="O2695" s="146"/>
      <c r="P2695" s="292"/>
      <c r="Q2695" s="202"/>
      <c r="R2695" s="290">
        <f>IF($P$5=1,DataSheet!E2694,"")</f>
        <v>0</v>
      </c>
    </row>
    <row r="2696" spans="2:18">
      <c r="B2696" s="202"/>
      <c r="C2696" s="297"/>
      <c r="D2696" s="292"/>
      <c r="E2696" s="202"/>
      <c r="F2696" s="202"/>
      <c r="G2696" s="202"/>
      <c r="H2696" s="202"/>
      <c r="I2696" s="202"/>
      <c r="J2696" s="202"/>
      <c r="K2696" s="146"/>
      <c r="L2696" s="146"/>
      <c r="M2696" s="146"/>
      <c r="N2696" s="146"/>
      <c r="O2696" s="146"/>
      <c r="P2696" s="292"/>
      <c r="Q2696" s="202"/>
      <c r="R2696" s="290">
        <f>IF($P$5=1,DataSheet!E2695,"")</f>
        <v>0</v>
      </c>
    </row>
    <row r="2697" spans="2:18">
      <c r="B2697" s="202"/>
      <c r="C2697" s="297"/>
      <c r="D2697" s="292"/>
      <c r="E2697" s="202"/>
      <c r="F2697" s="202"/>
      <c r="G2697" s="202"/>
      <c r="H2697" s="202"/>
      <c r="I2697" s="202"/>
      <c r="J2697" s="202"/>
      <c r="K2697" s="146"/>
      <c r="L2697" s="146"/>
      <c r="M2697" s="146"/>
      <c r="N2697" s="146"/>
      <c r="O2697" s="146"/>
      <c r="P2697" s="292"/>
      <c r="Q2697" s="202"/>
      <c r="R2697" s="290">
        <f>IF($P$5=1,DataSheet!E2696,"")</f>
        <v>0</v>
      </c>
    </row>
    <row r="2698" spans="2:18">
      <c r="B2698" s="202"/>
      <c r="C2698" s="297"/>
      <c r="D2698" s="292"/>
      <c r="E2698" s="202"/>
      <c r="F2698" s="202"/>
      <c r="G2698" s="202"/>
      <c r="H2698" s="202"/>
      <c r="I2698" s="202"/>
      <c r="J2698" s="202"/>
      <c r="K2698" s="146"/>
      <c r="L2698" s="146"/>
      <c r="M2698" s="146"/>
      <c r="N2698" s="146"/>
      <c r="O2698" s="146"/>
      <c r="P2698" s="292"/>
      <c r="Q2698" s="202"/>
      <c r="R2698" s="290">
        <f>IF($P$5=1,DataSheet!E2697,"")</f>
        <v>0</v>
      </c>
    </row>
    <row r="2699" spans="2:18">
      <c r="B2699" s="202"/>
      <c r="C2699" s="297"/>
      <c r="D2699" s="292"/>
      <c r="E2699" s="202"/>
      <c r="F2699" s="202"/>
      <c r="G2699" s="202"/>
      <c r="H2699" s="202"/>
      <c r="I2699" s="202"/>
      <c r="J2699" s="202"/>
      <c r="K2699" s="146"/>
      <c r="L2699" s="146"/>
      <c r="M2699" s="146"/>
      <c r="N2699" s="146"/>
      <c r="O2699" s="146"/>
      <c r="P2699" s="292"/>
      <c r="Q2699" s="202"/>
      <c r="R2699" s="290">
        <f>IF($P$5=1,DataSheet!E2698,"")</f>
        <v>0</v>
      </c>
    </row>
    <row r="2700" spans="2:18">
      <c r="B2700" s="202"/>
      <c r="C2700" s="297"/>
      <c r="D2700" s="292"/>
      <c r="E2700" s="202"/>
      <c r="F2700" s="202"/>
      <c r="G2700" s="202"/>
      <c r="H2700" s="202"/>
      <c r="I2700" s="202"/>
      <c r="J2700" s="202"/>
      <c r="K2700" s="146"/>
      <c r="L2700" s="146"/>
      <c r="M2700" s="146"/>
      <c r="N2700" s="146"/>
      <c r="O2700" s="146"/>
      <c r="P2700" s="292"/>
      <c r="Q2700" s="202"/>
      <c r="R2700" s="290">
        <f>IF($P$5=1,DataSheet!E2699,"")</f>
        <v>0</v>
      </c>
    </row>
    <row r="2701" spans="2:18">
      <c r="B2701" s="202"/>
      <c r="C2701" s="297"/>
      <c r="D2701" s="292"/>
      <c r="E2701" s="202"/>
      <c r="F2701" s="202"/>
      <c r="G2701" s="202"/>
      <c r="H2701" s="202"/>
      <c r="I2701" s="202"/>
      <c r="J2701" s="202"/>
      <c r="K2701" s="146"/>
      <c r="L2701" s="146"/>
      <c r="M2701" s="146"/>
      <c r="N2701" s="146"/>
      <c r="O2701" s="146"/>
      <c r="P2701" s="292"/>
      <c r="Q2701" s="202"/>
      <c r="R2701" s="290">
        <f>IF($P$5=1,DataSheet!E2700,"")</f>
        <v>0</v>
      </c>
    </row>
    <row r="2702" spans="2:18">
      <c r="B2702" s="202"/>
      <c r="C2702" s="297"/>
      <c r="D2702" s="292"/>
      <c r="E2702" s="202"/>
      <c r="F2702" s="202"/>
      <c r="G2702" s="202"/>
      <c r="H2702" s="202"/>
      <c r="I2702" s="202"/>
      <c r="J2702" s="202"/>
      <c r="K2702" s="146"/>
      <c r="L2702" s="146"/>
      <c r="M2702" s="146"/>
      <c r="N2702" s="146"/>
      <c r="O2702" s="146"/>
      <c r="P2702" s="292"/>
      <c r="Q2702" s="202"/>
      <c r="R2702" s="290">
        <f>IF($P$5=1,DataSheet!E2701,"")</f>
        <v>0</v>
      </c>
    </row>
    <row r="2703" spans="2:18">
      <c r="B2703" s="202"/>
      <c r="C2703" s="297"/>
      <c r="D2703" s="292"/>
      <c r="E2703" s="202"/>
      <c r="F2703" s="202"/>
      <c r="G2703" s="202"/>
      <c r="H2703" s="202"/>
      <c r="I2703" s="202"/>
      <c r="J2703" s="202"/>
      <c r="K2703" s="146"/>
      <c r="L2703" s="146"/>
      <c r="M2703" s="146"/>
      <c r="N2703" s="146"/>
      <c r="O2703" s="146"/>
      <c r="P2703" s="292"/>
      <c r="Q2703" s="202"/>
      <c r="R2703" s="290">
        <f>IF($P$5=1,DataSheet!E2702,"")</f>
        <v>0</v>
      </c>
    </row>
    <row r="2704" spans="2:18">
      <c r="B2704" s="202"/>
      <c r="C2704" s="297"/>
      <c r="D2704" s="292"/>
      <c r="E2704" s="202"/>
      <c r="F2704" s="202"/>
      <c r="G2704" s="202"/>
      <c r="H2704" s="202"/>
      <c r="I2704" s="202"/>
      <c r="J2704" s="202"/>
      <c r="K2704" s="146"/>
      <c r="L2704" s="146"/>
      <c r="M2704" s="146"/>
      <c r="N2704" s="146"/>
      <c r="O2704" s="146"/>
      <c r="P2704" s="292"/>
      <c r="Q2704" s="202"/>
      <c r="R2704" s="290">
        <f>IF($P$5=1,DataSheet!E2703,"")</f>
        <v>0</v>
      </c>
    </row>
    <row r="2705" spans="2:18">
      <c r="B2705" s="202"/>
      <c r="C2705" s="297"/>
      <c r="D2705" s="292"/>
      <c r="E2705" s="202"/>
      <c r="F2705" s="202"/>
      <c r="G2705" s="202"/>
      <c r="H2705" s="202"/>
      <c r="I2705" s="202"/>
      <c r="J2705" s="202"/>
      <c r="K2705" s="146"/>
      <c r="L2705" s="146"/>
      <c r="M2705" s="146"/>
      <c r="N2705" s="146"/>
      <c r="O2705" s="146"/>
      <c r="P2705" s="292"/>
      <c r="Q2705" s="202"/>
      <c r="R2705" s="290">
        <f>IF($P$5=1,DataSheet!E2704,"")</f>
        <v>0</v>
      </c>
    </row>
    <row r="2706" spans="2:18">
      <c r="B2706" s="202"/>
      <c r="C2706" s="297"/>
      <c r="D2706" s="292"/>
      <c r="E2706" s="202"/>
      <c r="F2706" s="202"/>
      <c r="G2706" s="202"/>
      <c r="H2706" s="202"/>
      <c r="I2706" s="202"/>
      <c r="J2706" s="202"/>
      <c r="K2706" s="146"/>
      <c r="L2706" s="146"/>
      <c r="M2706" s="146"/>
      <c r="N2706" s="146"/>
      <c r="O2706" s="146"/>
      <c r="P2706" s="292"/>
      <c r="Q2706" s="202"/>
      <c r="R2706" s="290">
        <f>IF($P$5=1,DataSheet!E2705,"")</f>
        <v>0</v>
      </c>
    </row>
    <row r="2707" spans="2:18">
      <c r="B2707" s="202"/>
      <c r="C2707" s="297"/>
      <c r="D2707" s="292"/>
      <c r="E2707" s="202"/>
      <c r="F2707" s="202"/>
      <c r="G2707" s="202"/>
      <c r="H2707" s="202"/>
      <c r="I2707" s="202"/>
      <c r="J2707" s="202"/>
      <c r="K2707" s="146"/>
      <c r="L2707" s="146"/>
      <c r="M2707" s="146"/>
      <c r="N2707" s="146"/>
      <c r="O2707" s="146"/>
      <c r="P2707" s="292"/>
      <c r="Q2707" s="202"/>
      <c r="R2707" s="290">
        <f>IF($P$5=1,DataSheet!E2706,"")</f>
        <v>0</v>
      </c>
    </row>
    <row r="2708" spans="2:18">
      <c r="B2708" s="202"/>
      <c r="C2708" s="297"/>
      <c r="D2708" s="292"/>
      <c r="E2708" s="202"/>
      <c r="F2708" s="202"/>
      <c r="G2708" s="202"/>
      <c r="H2708" s="202"/>
      <c r="I2708" s="202"/>
      <c r="J2708" s="202"/>
      <c r="K2708" s="146"/>
      <c r="L2708" s="146"/>
      <c r="M2708" s="146"/>
      <c r="N2708" s="146"/>
      <c r="O2708" s="146"/>
      <c r="P2708" s="292"/>
      <c r="Q2708" s="202"/>
      <c r="R2708" s="290">
        <f>IF($P$5=1,DataSheet!E2707,"")</f>
        <v>0</v>
      </c>
    </row>
    <row r="2709" spans="2:18">
      <c r="B2709" s="202"/>
      <c r="C2709" s="297"/>
      <c r="D2709" s="292"/>
      <c r="E2709" s="202"/>
      <c r="F2709" s="202"/>
      <c r="G2709" s="202"/>
      <c r="H2709" s="202"/>
      <c r="I2709" s="202"/>
      <c r="J2709" s="202"/>
      <c r="K2709" s="146"/>
      <c r="L2709" s="146"/>
      <c r="M2709" s="146"/>
      <c r="N2709" s="146"/>
      <c r="O2709" s="146"/>
      <c r="P2709" s="292"/>
      <c r="Q2709" s="202"/>
      <c r="R2709" s="290">
        <f>IF($P$5=1,DataSheet!E2708,"")</f>
        <v>0</v>
      </c>
    </row>
    <row r="2710" spans="2:18">
      <c r="B2710" s="202"/>
      <c r="C2710" s="297"/>
      <c r="D2710" s="292"/>
      <c r="E2710" s="202"/>
      <c r="F2710" s="202"/>
      <c r="G2710" s="202"/>
      <c r="H2710" s="202"/>
      <c r="I2710" s="202"/>
      <c r="J2710" s="202"/>
      <c r="K2710" s="146"/>
      <c r="L2710" s="146"/>
      <c r="M2710" s="146"/>
      <c r="N2710" s="146"/>
      <c r="O2710" s="146"/>
      <c r="P2710" s="292"/>
      <c r="Q2710" s="202"/>
      <c r="R2710" s="290">
        <f>IF($P$5=1,DataSheet!E2709,"")</f>
        <v>0</v>
      </c>
    </row>
    <row r="2711" spans="2:18">
      <c r="B2711" s="202"/>
      <c r="C2711" s="297"/>
      <c r="D2711" s="292"/>
      <c r="E2711" s="202"/>
      <c r="F2711" s="202"/>
      <c r="G2711" s="202"/>
      <c r="H2711" s="202"/>
      <c r="I2711" s="202"/>
      <c r="J2711" s="202"/>
      <c r="K2711" s="146"/>
      <c r="L2711" s="146"/>
      <c r="M2711" s="146"/>
      <c r="N2711" s="146"/>
      <c r="O2711" s="146"/>
      <c r="P2711" s="292"/>
      <c r="Q2711" s="202"/>
      <c r="R2711" s="290">
        <f>IF($P$5=1,DataSheet!E2710,"")</f>
        <v>0</v>
      </c>
    </row>
    <row r="2712" spans="2:18">
      <c r="B2712" s="202"/>
      <c r="C2712" s="297"/>
      <c r="D2712" s="292"/>
      <c r="E2712" s="202"/>
      <c r="F2712" s="202"/>
      <c r="G2712" s="202"/>
      <c r="H2712" s="202"/>
      <c r="I2712" s="202"/>
      <c r="J2712" s="202"/>
      <c r="K2712" s="146"/>
      <c r="L2712" s="146"/>
      <c r="M2712" s="146"/>
      <c r="N2712" s="146"/>
      <c r="O2712" s="146"/>
      <c r="P2712" s="292"/>
      <c r="Q2712" s="202"/>
      <c r="R2712" s="290">
        <f>IF($P$5=1,DataSheet!E2711,"")</f>
        <v>0</v>
      </c>
    </row>
    <row r="2713" spans="2:18">
      <c r="B2713" s="202"/>
      <c r="C2713" s="297"/>
      <c r="D2713" s="292"/>
      <c r="E2713" s="202"/>
      <c r="F2713" s="202"/>
      <c r="G2713" s="202"/>
      <c r="H2713" s="202"/>
      <c r="I2713" s="202"/>
      <c r="J2713" s="202"/>
      <c r="K2713" s="146"/>
      <c r="L2713" s="146"/>
      <c r="M2713" s="146"/>
      <c r="N2713" s="146"/>
      <c r="O2713" s="146"/>
      <c r="P2713" s="292"/>
      <c r="Q2713" s="202"/>
      <c r="R2713" s="290">
        <f>IF($P$5=1,DataSheet!E2712,"")</f>
        <v>0</v>
      </c>
    </row>
    <row r="2714" spans="2:18">
      <c r="B2714" s="202"/>
      <c r="C2714" s="297"/>
      <c r="D2714" s="292"/>
      <c r="E2714" s="202"/>
      <c r="F2714" s="202"/>
      <c r="G2714" s="202"/>
      <c r="H2714" s="202"/>
      <c r="I2714" s="202"/>
      <c r="J2714" s="202"/>
      <c r="K2714" s="146"/>
      <c r="L2714" s="146"/>
      <c r="M2714" s="146"/>
      <c r="N2714" s="146"/>
      <c r="O2714" s="146"/>
      <c r="P2714" s="292"/>
      <c r="Q2714" s="202"/>
      <c r="R2714" s="290">
        <f>IF($P$5=1,DataSheet!E2713,"")</f>
        <v>0</v>
      </c>
    </row>
    <row r="2715" spans="2:18">
      <c r="B2715" s="202"/>
      <c r="C2715" s="297"/>
      <c r="D2715" s="292"/>
      <c r="E2715" s="202"/>
      <c r="F2715" s="202"/>
      <c r="G2715" s="202"/>
      <c r="H2715" s="202"/>
      <c r="I2715" s="202"/>
      <c r="J2715" s="202"/>
      <c r="K2715" s="146"/>
      <c r="L2715" s="146"/>
      <c r="M2715" s="146"/>
      <c r="N2715" s="146"/>
      <c r="O2715" s="146"/>
      <c r="P2715" s="292"/>
      <c r="Q2715" s="202"/>
      <c r="R2715" s="290">
        <f>IF($P$5=1,DataSheet!E2714,"")</f>
        <v>0</v>
      </c>
    </row>
    <row r="2716" spans="2:18">
      <c r="B2716" s="202"/>
      <c r="C2716" s="297"/>
      <c r="D2716" s="292"/>
      <c r="E2716" s="202"/>
      <c r="F2716" s="202"/>
      <c r="G2716" s="202"/>
      <c r="H2716" s="202"/>
      <c r="I2716" s="202"/>
      <c r="J2716" s="202"/>
      <c r="K2716" s="146"/>
      <c r="L2716" s="146"/>
      <c r="M2716" s="146"/>
      <c r="N2716" s="146"/>
      <c r="O2716" s="146"/>
      <c r="P2716" s="292"/>
      <c r="Q2716" s="202"/>
      <c r="R2716" s="290">
        <f>IF($P$5=1,DataSheet!E2715,"")</f>
        <v>0</v>
      </c>
    </row>
    <row r="2717" spans="2:18">
      <c r="B2717" s="202"/>
      <c r="C2717" s="297"/>
      <c r="D2717" s="292"/>
      <c r="E2717" s="202"/>
      <c r="F2717" s="202"/>
      <c r="G2717" s="202"/>
      <c r="H2717" s="202"/>
      <c r="I2717" s="202"/>
      <c r="J2717" s="202"/>
      <c r="K2717" s="146"/>
      <c r="L2717" s="146"/>
      <c r="M2717" s="146"/>
      <c r="N2717" s="146"/>
      <c r="O2717" s="146"/>
      <c r="P2717" s="292"/>
      <c r="Q2717" s="202"/>
      <c r="R2717" s="290">
        <f>IF($P$5=1,DataSheet!E2716,"")</f>
        <v>0</v>
      </c>
    </row>
    <row r="2718" spans="2:18">
      <c r="B2718" s="202"/>
      <c r="C2718" s="297"/>
      <c r="D2718" s="292"/>
      <c r="E2718" s="202"/>
      <c r="F2718" s="202"/>
      <c r="G2718" s="202"/>
      <c r="H2718" s="202"/>
      <c r="I2718" s="202"/>
      <c r="J2718" s="202"/>
      <c r="K2718" s="146"/>
      <c r="L2718" s="146"/>
      <c r="M2718" s="146"/>
      <c r="N2718" s="146"/>
      <c r="O2718" s="146"/>
      <c r="P2718" s="292"/>
      <c r="Q2718" s="202"/>
      <c r="R2718" s="290">
        <f>IF($P$5=1,DataSheet!E2717,"")</f>
        <v>0</v>
      </c>
    </row>
    <row r="2719" spans="2:18">
      <c r="B2719" s="202"/>
      <c r="C2719" s="297"/>
      <c r="D2719" s="292"/>
      <c r="E2719" s="202"/>
      <c r="F2719" s="202"/>
      <c r="G2719" s="202"/>
      <c r="H2719" s="202"/>
      <c r="I2719" s="202"/>
      <c r="J2719" s="202"/>
      <c r="K2719" s="146"/>
      <c r="L2719" s="146"/>
      <c r="M2719" s="146"/>
      <c r="N2719" s="146"/>
      <c r="O2719" s="146"/>
      <c r="P2719" s="292"/>
      <c r="Q2719" s="202"/>
      <c r="R2719" s="290">
        <f>IF($P$5=1,DataSheet!E2718,"")</f>
        <v>0</v>
      </c>
    </row>
    <row r="2720" spans="2:18">
      <c r="B2720" s="202"/>
      <c r="C2720" s="297"/>
      <c r="D2720" s="292"/>
      <c r="E2720" s="202"/>
      <c r="F2720" s="202"/>
      <c r="G2720" s="202"/>
      <c r="H2720" s="202"/>
      <c r="I2720" s="202"/>
      <c r="J2720" s="202"/>
      <c r="K2720" s="146"/>
      <c r="L2720" s="146"/>
      <c r="M2720" s="146"/>
      <c r="N2720" s="146"/>
      <c r="O2720" s="146"/>
      <c r="P2720" s="292"/>
      <c r="Q2720" s="202"/>
      <c r="R2720" s="290">
        <f>IF($P$5=1,DataSheet!E2719,"")</f>
        <v>0</v>
      </c>
    </row>
    <row r="2721" spans="2:18">
      <c r="B2721" s="202"/>
      <c r="C2721" s="297"/>
      <c r="D2721" s="292"/>
      <c r="E2721" s="202"/>
      <c r="F2721" s="202"/>
      <c r="G2721" s="202"/>
      <c r="H2721" s="202"/>
      <c r="I2721" s="202"/>
      <c r="J2721" s="202"/>
      <c r="K2721" s="146"/>
      <c r="L2721" s="146"/>
      <c r="M2721" s="146"/>
      <c r="N2721" s="146"/>
      <c r="O2721" s="146"/>
      <c r="P2721" s="292"/>
      <c r="Q2721" s="202"/>
      <c r="R2721" s="290">
        <f>IF($P$5=1,DataSheet!E2720,"")</f>
        <v>0</v>
      </c>
    </row>
    <row r="2722" spans="2:18">
      <c r="B2722" s="202"/>
      <c r="C2722" s="297"/>
      <c r="D2722" s="292"/>
      <c r="E2722" s="202"/>
      <c r="F2722" s="202"/>
      <c r="G2722" s="202"/>
      <c r="H2722" s="202"/>
      <c r="I2722" s="202"/>
      <c r="J2722" s="202"/>
      <c r="K2722" s="146"/>
      <c r="L2722" s="146"/>
      <c r="M2722" s="146"/>
      <c r="N2722" s="146"/>
      <c r="O2722" s="146"/>
      <c r="P2722" s="292"/>
      <c r="Q2722" s="202"/>
      <c r="R2722" s="290">
        <f>IF($P$5=1,DataSheet!E2721,"")</f>
        <v>0</v>
      </c>
    </row>
    <row r="2723" spans="2:18">
      <c r="B2723" s="202"/>
      <c r="C2723" s="297"/>
      <c r="D2723" s="292"/>
      <c r="E2723" s="202"/>
      <c r="F2723" s="202"/>
      <c r="G2723" s="202"/>
      <c r="H2723" s="202"/>
      <c r="I2723" s="202"/>
      <c r="J2723" s="202"/>
      <c r="K2723" s="146"/>
      <c r="L2723" s="146"/>
      <c r="M2723" s="146"/>
      <c r="N2723" s="146"/>
      <c r="O2723" s="146"/>
      <c r="P2723" s="292"/>
      <c r="Q2723" s="202"/>
      <c r="R2723" s="290">
        <f>IF($P$5=1,DataSheet!E2722,"")</f>
        <v>0</v>
      </c>
    </row>
    <row r="2724" spans="2:18">
      <c r="B2724" s="202"/>
      <c r="C2724" s="297"/>
      <c r="D2724" s="292"/>
      <c r="E2724" s="202"/>
      <c r="F2724" s="202"/>
      <c r="G2724" s="202"/>
      <c r="H2724" s="202"/>
      <c r="I2724" s="202"/>
      <c r="J2724" s="202"/>
      <c r="K2724" s="146"/>
      <c r="L2724" s="146"/>
      <c r="M2724" s="146"/>
      <c r="N2724" s="146"/>
      <c r="O2724" s="146"/>
      <c r="P2724" s="292"/>
      <c r="Q2724" s="202"/>
      <c r="R2724" s="290">
        <f>IF($P$5=1,DataSheet!E2723,"")</f>
        <v>0</v>
      </c>
    </row>
    <row r="2725" spans="2:18">
      <c r="B2725" s="202"/>
      <c r="C2725" s="297"/>
      <c r="D2725" s="292"/>
      <c r="E2725" s="202"/>
      <c r="F2725" s="202"/>
      <c r="G2725" s="202"/>
      <c r="H2725" s="202"/>
      <c r="I2725" s="202"/>
      <c r="J2725" s="202"/>
      <c r="K2725" s="146"/>
      <c r="L2725" s="146"/>
      <c r="M2725" s="146"/>
      <c r="N2725" s="146"/>
      <c r="O2725" s="146"/>
      <c r="P2725" s="292"/>
      <c r="Q2725" s="202"/>
      <c r="R2725" s="290">
        <f>IF($P$5=1,DataSheet!E2724,"")</f>
        <v>0</v>
      </c>
    </row>
    <row r="2726" spans="2:18">
      <c r="B2726" s="202"/>
      <c r="C2726" s="297"/>
      <c r="D2726" s="292"/>
      <c r="E2726" s="202"/>
      <c r="F2726" s="202"/>
      <c r="G2726" s="202"/>
      <c r="H2726" s="202"/>
      <c r="I2726" s="202"/>
      <c r="J2726" s="202"/>
      <c r="K2726" s="146"/>
      <c r="L2726" s="146"/>
      <c r="M2726" s="146"/>
      <c r="N2726" s="146"/>
      <c r="O2726" s="146"/>
      <c r="P2726" s="292"/>
      <c r="Q2726" s="202"/>
      <c r="R2726" s="290">
        <f>IF($P$5=1,DataSheet!E2725,"")</f>
        <v>0</v>
      </c>
    </row>
    <row r="2727" spans="2:18">
      <c r="B2727" s="202"/>
      <c r="C2727" s="297"/>
      <c r="D2727" s="292"/>
      <c r="E2727" s="202"/>
      <c r="F2727" s="202"/>
      <c r="G2727" s="202"/>
      <c r="H2727" s="202"/>
      <c r="I2727" s="202"/>
      <c r="J2727" s="202"/>
      <c r="K2727" s="146"/>
      <c r="L2727" s="146"/>
      <c r="M2727" s="146"/>
      <c r="N2727" s="146"/>
      <c r="O2727" s="146"/>
      <c r="P2727" s="292"/>
      <c r="Q2727" s="202"/>
      <c r="R2727" s="290">
        <f>IF($P$5=1,DataSheet!E2726,"")</f>
        <v>0</v>
      </c>
    </row>
    <row r="2728" spans="2:18">
      <c r="B2728" s="202"/>
      <c r="C2728" s="297"/>
      <c r="D2728" s="292"/>
      <c r="E2728" s="202"/>
      <c r="F2728" s="202"/>
      <c r="G2728" s="202"/>
      <c r="H2728" s="202"/>
      <c r="I2728" s="202"/>
      <c r="J2728" s="202"/>
      <c r="K2728" s="146"/>
      <c r="L2728" s="146"/>
      <c r="M2728" s="146"/>
      <c r="N2728" s="146"/>
      <c r="O2728" s="146"/>
      <c r="P2728" s="292"/>
      <c r="Q2728" s="202"/>
      <c r="R2728" s="290">
        <f>IF($P$5=1,DataSheet!E2727,"")</f>
        <v>0</v>
      </c>
    </row>
    <row r="2729" spans="2:18">
      <c r="B2729" s="202"/>
      <c r="C2729" s="297"/>
      <c r="D2729" s="292"/>
      <c r="E2729" s="202"/>
      <c r="F2729" s="202"/>
      <c r="G2729" s="202"/>
      <c r="H2729" s="202"/>
      <c r="I2729" s="202"/>
      <c r="J2729" s="202"/>
      <c r="K2729" s="146"/>
      <c r="L2729" s="146"/>
      <c r="M2729" s="146"/>
      <c r="N2729" s="146"/>
      <c r="O2729" s="146"/>
      <c r="P2729" s="292"/>
      <c r="Q2729" s="202"/>
      <c r="R2729" s="290">
        <f>IF($P$5=1,DataSheet!E2728,"")</f>
        <v>0</v>
      </c>
    </row>
    <row r="2730" spans="2:18">
      <c r="B2730" s="202"/>
      <c r="C2730" s="297"/>
      <c r="D2730" s="292"/>
      <c r="E2730" s="202"/>
      <c r="F2730" s="202"/>
      <c r="G2730" s="202"/>
      <c r="H2730" s="202"/>
      <c r="I2730" s="202"/>
      <c r="J2730" s="202"/>
      <c r="K2730" s="146"/>
      <c r="L2730" s="146"/>
      <c r="M2730" s="146"/>
      <c r="N2730" s="146"/>
      <c r="O2730" s="146"/>
      <c r="P2730" s="292"/>
      <c r="Q2730" s="202"/>
      <c r="R2730" s="290">
        <f>IF($P$5=1,DataSheet!E2729,"")</f>
        <v>0</v>
      </c>
    </row>
    <row r="2731" spans="2:18">
      <c r="B2731" s="202"/>
      <c r="C2731" s="297"/>
      <c r="D2731" s="292"/>
      <c r="E2731" s="202"/>
      <c r="F2731" s="202"/>
      <c r="G2731" s="202"/>
      <c r="H2731" s="202"/>
      <c r="I2731" s="202"/>
      <c r="J2731" s="202"/>
      <c r="K2731" s="146"/>
      <c r="L2731" s="146"/>
      <c r="M2731" s="146"/>
      <c r="N2731" s="146"/>
      <c r="O2731" s="146"/>
      <c r="P2731" s="292"/>
      <c r="Q2731" s="202"/>
      <c r="R2731" s="290">
        <f>IF($P$5=1,DataSheet!E2730,"")</f>
        <v>0</v>
      </c>
    </row>
    <row r="2732" spans="2:18">
      <c r="B2732" s="202"/>
      <c r="C2732" s="297"/>
      <c r="D2732" s="292"/>
      <c r="E2732" s="202"/>
      <c r="F2732" s="202"/>
      <c r="G2732" s="202"/>
      <c r="H2732" s="202"/>
      <c r="I2732" s="202"/>
      <c r="J2732" s="202"/>
      <c r="K2732" s="146"/>
      <c r="L2732" s="146"/>
      <c r="M2732" s="146"/>
      <c r="N2732" s="146"/>
      <c r="O2732" s="146"/>
      <c r="P2732" s="292"/>
      <c r="Q2732" s="202"/>
      <c r="R2732" s="290">
        <f>IF($P$5=1,DataSheet!E2731,"")</f>
        <v>0</v>
      </c>
    </row>
    <row r="2733" spans="2:18">
      <c r="B2733" s="202"/>
      <c r="C2733" s="297"/>
      <c r="D2733" s="292"/>
      <c r="E2733" s="202"/>
      <c r="F2733" s="202"/>
      <c r="G2733" s="202"/>
      <c r="H2733" s="202"/>
      <c r="I2733" s="202"/>
      <c r="J2733" s="202"/>
      <c r="K2733" s="146"/>
      <c r="L2733" s="146"/>
      <c r="M2733" s="146"/>
      <c r="N2733" s="146"/>
      <c r="O2733" s="146"/>
      <c r="P2733" s="292"/>
      <c r="Q2733" s="202"/>
      <c r="R2733" s="290">
        <f>IF($P$5=1,DataSheet!E2732,"")</f>
        <v>0</v>
      </c>
    </row>
    <row r="2734" spans="2:18">
      <c r="B2734" s="202"/>
      <c r="C2734" s="297"/>
      <c r="D2734" s="292"/>
      <c r="E2734" s="202"/>
      <c r="F2734" s="202"/>
      <c r="G2734" s="202"/>
      <c r="H2734" s="202"/>
      <c r="I2734" s="202"/>
      <c r="J2734" s="202"/>
      <c r="K2734" s="146"/>
      <c r="L2734" s="146"/>
      <c r="M2734" s="146"/>
      <c r="N2734" s="146"/>
      <c r="O2734" s="146"/>
      <c r="P2734" s="292"/>
      <c r="Q2734" s="202"/>
      <c r="R2734" s="290">
        <f>IF($P$5=1,DataSheet!E2733,"")</f>
        <v>0</v>
      </c>
    </row>
    <row r="2735" spans="2:18">
      <c r="B2735" s="202"/>
      <c r="C2735" s="297"/>
      <c r="D2735" s="292"/>
      <c r="E2735" s="202"/>
      <c r="F2735" s="202"/>
      <c r="G2735" s="202"/>
      <c r="H2735" s="202"/>
      <c r="I2735" s="202"/>
      <c r="J2735" s="202"/>
      <c r="K2735" s="146"/>
      <c r="L2735" s="146"/>
      <c r="M2735" s="146"/>
      <c r="N2735" s="146"/>
      <c r="O2735" s="146"/>
      <c r="P2735" s="292"/>
      <c r="Q2735" s="202"/>
      <c r="R2735" s="290">
        <f>IF($P$5=1,DataSheet!E2734,"")</f>
        <v>0</v>
      </c>
    </row>
    <row r="2736" spans="2:18">
      <c r="B2736" s="202"/>
      <c r="C2736" s="297"/>
      <c r="D2736" s="292"/>
      <c r="E2736" s="202"/>
      <c r="F2736" s="202"/>
      <c r="G2736" s="202"/>
      <c r="H2736" s="202"/>
      <c r="I2736" s="202"/>
      <c r="J2736" s="202"/>
      <c r="K2736" s="146"/>
      <c r="L2736" s="146"/>
      <c r="M2736" s="146"/>
      <c r="N2736" s="146"/>
      <c r="O2736" s="146"/>
      <c r="P2736" s="292"/>
      <c r="Q2736" s="202"/>
      <c r="R2736" s="290">
        <f>IF($P$5=1,DataSheet!E2735,"")</f>
        <v>0</v>
      </c>
    </row>
    <row r="2737" spans="2:18">
      <c r="B2737" s="202"/>
      <c r="C2737" s="297"/>
      <c r="D2737" s="292"/>
      <c r="E2737" s="202"/>
      <c r="F2737" s="202"/>
      <c r="G2737" s="202"/>
      <c r="H2737" s="202"/>
      <c r="I2737" s="202"/>
      <c r="J2737" s="202"/>
      <c r="K2737" s="146"/>
      <c r="L2737" s="146"/>
      <c r="M2737" s="146"/>
      <c r="N2737" s="146"/>
      <c r="O2737" s="146"/>
      <c r="P2737" s="292"/>
      <c r="Q2737" s="202"/>
      <c r="R2737" s="290">
        <f>IF($P$5=1,DataSheet!E2736,"")</f>
        <v>0</v>
      </c>
    </row>
    <row r="2738" spans="2:18">
      <c r="B2738" s="202"/>
      <c r="C2738" s="297"/>
      <c r="D2738" s="292"/>
      <c r="E2738" s="202"/>
      <c r="F2738" s="202"/>
      <c r="G2738" s="202"/>
      <c r="H2738" s="202"/>
      <c r="I2738" s="202"/>
      <c r="J2738" s="202"/>
      <c r="K2738" s="146"/>
      <c r="L2738" s="146"/>
      <c r="M2738" s="146"/>
      <c r="N2738" s="146"/>
      <c r="O2738" s="146"/>
      <c r="P2738" s="292"/>
      <c r="Q2738" s="202"/>
      <c r="R2738" s="290">
        <f>IF($P$5=1,DataSheet!E2737,"")</f>
        <v>0</v>
      </c>
    </row>
    <row r="2739" spans="2:18">
      <c r="B2739" s="202"/>
      <c r="C2739" s="297"/>
      <c r="D2739" s="292"/>
      <c r="E2739" s="202"/>
      <c r="F2739" s="202"/>
      <c r="G2739" s="202"/>
      <c r="H2739" s="202"/>
      <c r="I2739" s="202"/>
      <c r="J2739" s="202"/>
      <c r="K2739" s="146"/>
      <c r="L2739" s="146"/>
      <c r="M2739" s="146"/>
      <c r="N2739" s="146"/>
      <c r="O2739" s="146"/>
      <c r="P2739" s="292"/>
      <c r="Q2739" s="202"/>
      <c r="R2739" s="290">
        <f>IF($P$5=1,DataSheet!E2738,"")</f>
        <v>0</v>
      </c>
    </row>
    <row r="2740" spans="2:18">
      <c r="B2740" s="202"/>
      <c r="C2740" s="297"/>
      <c r="D2740" s="292"/>
      <c r="E2740" s="202"/>
      <c r="F2740" s="202"/>
      <c r="G2740" s="202"/>
      <c r="H2740" s="202"/>
      <c r="I2740" s="202"/>
      <c r="J2740" s="202"/>
      <c r="K2740" s="146"/>
      <c r="L2740" s="146"/>
      <c r="M2740" s="146"/>
      <c r="N2740" s="146"/>
      <c r="O2740" s="146"/>
      <c r="P2740" s="292"/>
      <c r="Q2740" s="202"/>
      <c r="R2740" s="290">
        <f>IF($P$5=1,DataSheet!E2739,"")</f>
        <v>0</v>
      </c>
    </row>
    <row r="2741" spans="2:18">
      <c r="B2741" s="202"/>
      <c r="C2741" s="297"/>
      <c r="D2741" s="292"/>
      <c r="E2741" s="202"/>
      <c r="F2741" s="202"/>
      <c r="G2741" s="202"/>
      <c r="H2741" s="202"/>
      <c r="I2741" s="202"/>
      <c r="J2741" s="202"/>
      <c r="K2741" s="146"/>
      <c r="L2741" s="146"/>
      <c r="M2741" s="146"/>
      <c r="N2741" s="146"/>
      <c r="O2741" s="146"/>
      <c r="P2741" s="292"/>
      <c r="Q2741" s="202"/>
      <c r="R2741" s="290">
        <f>IF($P$5=1,DataSheet!E2740,"")</f>
        <v>0</v>
      </c>
    </row>
    <row r="2742" spans="2:18">
      <c r="B2742" s="202"/>
      <c r="C2742" s="297"/>
      <c r="D2742" s="292"/>
      <c r="E2742" s="202"/>
      <c r="F2742" s="202"/>
      <c r="G2742" s="202"/>
      <c r="H2742" s="202"/>
      <c r="I2742" s="202"/>
      <c r="J2742" s="202"/>
      <c r="K2742" s="146"/>
      <c r="L2742" s="146"/>
      <c r="M2742" s="146"/>
      <c r="N2742" s="146"/>
      <c r="O2742" s="146"/>
      <c r="P2742" s="292"/>
      <c r="Q2742" s="202"/>
      <c r="R2742" s="290">
        <f>IF($P$5=1,DataSheet!E2741,"")</f>
        <v>0</v>
      </c>
    </row>
    <row r="2743" spans="2:18">
      <c r="B2743" s="202"/>
      <c r="C2743" s="297"/>
      <c r="D2743" s="292"/>
      <c r="E2743" s="202"/>
      <c r="F2743" s="202"/>
      <c r="G2743" s="202"/>
      <c r="H2743" s="202"/>
      <c r="I2743" s="202"/>
      <c r="J2743" s="202"/>
      <c r="K2743" s="146"/>
      <c r="L2743" s="146"/>
      <c r="M2743" s="146"/>
      <c r="N2743" s="146"/>
      <c r="O2743" s="146"/>
      <c r="P2743" s="292"/>
      <c r="Q2743" s="202"/>
      <c r="R2743" s="290">
        <f>IF($P$5=1,DataSheet!E2742,"")</f>
        <v>0</v>
      </c>
    </row>
    <row r="2744" spans="2:18">
      <c r="B2744" s="202"/>
      <c r="C2744" s="297"/>
      <c r="D2744" s="292"/>
      <c r="E2744" s="202"/>
      <c r="F2744" s="202"/>
      <c r="G2744" s="202"/>
      <c r="H2744" s="202"/>
      <c r="I2744" s="202"/>
      <c r="J2744" s="202"/>
      <c r="K2744" s="146"/>
      <c r="L2744" s="146"/>
      <c r="M2744" s="146"/>
      <c r="N2744" s="146"/>
      <c r="O2744" s="146"/>
      <c r="P2744" s="292"/>
      <c r="Q2744" s="202"/>
      <c r="R2744" s="290">
        <f>IF($P$5=1,DataSheet!E2743,"")</f>
        <v>0</v>
      </c>
    </row>
    <row r="2745" spans="2:18">
      <c r="B2745" s="202"/>
      <c r="C2745" s="297"/>
      <c r="D2745" s="292"/>
      <c r="E2745" s="202"/>
      <c r="F2745" s="202"/>
      <c r="G2745" s="202"/>
      <c r="H2745" s="202"/>
      <c r="I2745" s="202"/>
      <c r="J2745" s="202"/>
      <c r="K2745" s="146"/>
      <c r="L2745" s="146"/>
      <c r="M2745" s="146"/>
      <c r="N2745" s="146"/>
      <c r="O2745" s="146"/>
      <c r="P2745" s="292"/>
      <c r="Q2745" s="202"/>
      <c r="R2745" s="290">
        <f>IF($P$5=1,DataSheet!E2744,"")</f>
        <v>0</v>
      </c>
    </row>
    <row r="2746" spans="2:18">
      <c r="B2746" s="202"/>
      <c r="C2746" s="297"/>
      <c r="D2746" s="292"/>
      <c r="E2746" s="202"/>
      <c r="F2746" s="202"/>
      <c r="G2746" s="202"/>
      <c r="H2746" s="202"/>
      <c r="I2746" s="202"/>
      <c r="J2746" s="202"/>
      <c r="K2746" s="146"/>
      <c r="L2746" s="146"/>
      <c r="M2746" s="146"/>
      <c r="N2746" s="146"/>
      <c r="O2746" s="146"/>
      <c r="P2746" s="292"/>
      <c r="Q2746" s="202"/>
      <c r="R2746" s="290">
        <f>IF($P$5=1,DataSheet!E2745,"")</f>
        <v>0</v>
      </c>
    </row>
    <row r="2747" spans="2:18">
      <c r="B2747" s="202"/>
      <c r="C2747" s="297"/>
      <c r="D2747" s="292"/>
      <c r="E2747" s="202"/>
      <c r="F2747" s="202"/>
      <c r="G2747" s="202"/>
      <c r="H2747" s="202"/>
      <c r="I2747" s="202"/>
      <c r="J2747" s="202"/>
      <c r="K2747" s="146"/>
      <c r="L2747" s="146"/>
      <c r="M2747" s="146"/>
      <c r="N2747" s="146"/>
      <c r="O2747" s="146"/>
      <c r="P2747" s="292"/>
      <c r="Q2747" s="202"/>
      <c r="R2747" s="290">
        <f>IF($P$5=1,DataSheet!E2746,"")</f>
        <v>0</v>
      </c>
    </row>
    <row r="2748" spans="2:18">
      <c r="B2748" s="202"/>
      <c r="C2748" s="297"/>
      <c r="D2748" s="292"/>
      <c r="E2748" s="202"/>
      <c r="F2748" s="202"/>
      <c r="G2748" s="202"/>
      <c r="H2748" s="202"/>
      <c r="I2748" s="202"/>
      <c r="J2748" s="202"/>
      <c r="K2748" s="146"/>
      <c r="L2748" s="146"/>
      <c r="M2748" s="146"/>
      <c r="N2748" s="146"/>
      <c r="O2748" s="146"/>
      <c r="P2748" s="292"/>
      <c r="Q2748" s="202"/>
      <c r="R2748" s="290">
        <f>IF($P$5=1,DataSheet!E2747,"")</f>
        <v>0</v>
      </c>
    </row>
    <row r="2749" spans="2:18">
      <c r="B2749" s="202"/>
      <c r="C2749" s="297"/>
      <c r="D2749" s="292"/>
      <c r="E2749" s="202"/>
      <c r="F2749" s="202"/>
      <c r="G2749" s="202"/>
      <c r="H2749" s="202"/>
      <c r="I2749" s="202"/>
      <c r="J2749" s="202"/>
      <c r="K2749" s="146"/>
      <c r="L2749" s="146"/>
      <c r="M2749" s="146"/>
      <c r="N2749" s="146"/>
      <c r="O2749" s="146"/>
      <c r="P2749" s="292"/>
      <c r="Q2749" s="202"/>
      <c r="R2749" s="290">
        <f>IF($P$5=1,DataSheet!E2748,"")</f>
        <v>0</v>
      </c>
    </row>
    <row r="2750" spans="2:18">
      <c r="B2750" s="202"/>
      <c r="C2750" s="297"/>
      <c r="D2750" s="292"/>
      <c r="E2750" s="202"/>
      <c r="F2750" s="202"/>
      <c r="G2750" s="202"/>
      <c r="H2750" s="202"/>
      <c r="I2750" s="202"/>
      <c r="J2750" s="202"/>
      <c r="K2750" s="146"/>
      <c r="L2750" s="146"/>
      <c r="M2750" s="146"/>
      <c r="N2750" s="146"/>
      <c r="O2750" s="146"/>
      <c r="P2750" s="292"/>
      <c r="Q2750" s="202"/>
      <c r="R2750" s="290">
        <f>IF($P$5=1,DataSheet!E2749,"")</f>
        <v>0</v>
      </c>
    </row>
    <row r="2751" spans="2:18">
      <c r="B2751" s="202"/>
      <c r="C2751" s="297"/>
      <c r="D2751" s="292"/>
      <c r="E2751" s="202"/>
      <c r="F2751" s="202"/>
      <c r="G2751" s="202"/>
      <c r="H2751" s="202"/>
      <c r="I2751" s="202"/>
      <c r="J2751" s="202"/>
      <c r="K2751" s="146"/>
      <c r="L2751" s="146"/>
      <c r="M2751" s="146"/>
      <c r="N2751" s="146"/>
      <c r="O2751" s="146"/>
      <c r="P2751" s="292"/>
      <c r="Q2751" s="202"/>
      <c r="R2751" s="290">
        <f>IF($P$5=1,DataSheet!E2750,"")</f>
        <v>0</v>
      </c>
    </row>
    <row r="2752" spans="2:18">
      <c r="B2752" s="202"/>
      <c r="C2752" s="297"/>
      <c r="D2752" s="292"/>
      <c r="E2752" s="202"/>
      <c r="F2752" s="202"/>
      <c r="G2752" s="202"/>
      <c r="H2752" s="202"/>
      <c r="I2752" s="202"/>
      <c r="J2752" s="202"/>
      <c r="K2752" s="146"/>
      <c r="L2752" s="146"/>
      <c r="M2752" s="146"/>
      <c r="N2752" s="146"/>
      <c r="O2752" s="146"/>
      <c r="P2752" s="292"/>
      <c r="Q2752" s="202"/>
      <c r="R2752" s="290">
        <f>IF($P$5=1,DataSheet!E2751,"")</f>
        <v>0</v>
      </c>
    </row>
    <row r="2753" spans="2:18">
      <c r="B2753" s="202"/>
      <c r="C2753" s="297"/>
      <c r="D2753" s="292"/>
      <c r="E2753" s="202"/>
      <c r="F2753" s="202"/>
      <c r="G2753" s="202"/>
      <c r="H2753" s="202"/>
      <c r="I2753" s="202"/>
      <c r="J2753" s="202"/>
      <c r="K2753" s="146"/>
      <c r="L2753" s="146"/>
      <c r="M2753" s="146"/>
      <c r="N2753" s="146"/>
      <c r="O2753" s="146"/>
      <c r="P2753" s="292"/>
      <c r="Q2753" s="202"/>
      <c r="R2753" s="290">
        <f>IF($P$5=1,DataSheet!E2752,"")</f>
        <v>0</v>
      </c>
    </row>
    <row r="2754" spans="2:18">
      <c r="B2754" s="202"/>
      <c r="C2754" s="297"/>
      <c r="D2754" s="292"/>
      <c r="E2754" s="202"/>
      <c r="F2754" s="202"/>
      <c r="G2754" s="202"/>
      <c r="H2754" s="202"/>
      <c r="I2754" s="202"/>
      <c r="J2754" s="202"/>
      <c r="K2754" s="146"/>
      <c r="L2754" s="146"/>
      <c r="M2754" s="146"/>
      <c r="N2754" s="146"/>
      <c r="O2754" s="146"/>
      <c r="P2754" s="292"/>
      <c r="Q2754" s="202"/>
      <c r="R2754" s="290">
        <f>IF($P$5=1,DataSheet!E2753,"")</f>
        <v>0</v>
      </c>
    </row>
    <row r="2755" spans="2:18">
      <c r="B2755" s="202"/>
      <c r="C2755" s="297"/>
      <c r="D2755" s="292"/>
      <c r="E2755" s="202"/>
      <c r="F2755" s="202"/>
      <c r="G2755" s="202"/>
      <c r="H2755" s="202"/>
      <c r="I2755" s="202"/>
      <c r="J2755" s="202"/>
      <c r="K2755" s="146"/>
      <c r="L2755" s="146"/>
      <c r="M2755" s="146"/>
      <c r="N2755" s="146"/>
      <c r="O2755" s="146"/>
      <c r="P2755" s="292"/>
      <c r="Q2755" s="202"/>
      <c r="R2755" s="290">
        <f>IF($P$5=1,DataSheet!E2754,"")</f>
        <v>0</v>
      </c>
    </row>
    <row r="2756" spans="2:18">
      <c r="B2756" s="202"/>
      <c r="C2756" s="297"/>
      <c r="D2756" s="292"/>
      <c r="E2756" s="202"/>
      <c r="F2756" s="202"/>
      <c r="G2756" s="202"/>
      <c r="H2756" s="202"/>
      <c r="I2756" s="202"/>
      <c r="J2756" s="202"/>
      <c r="K2756" s="146"/>
      <c r="L2756" s="146"/>
      <c r="M2756" s="146"/>
      <c r="N2756" s="146"/>
      <c r="O2756" s="146"/>
      <c r="P2756" s="292"/>
      <c r="Q2756" s="202"/>
      <c r="R2756" s="290">
        <f>IF($P$5=1,DataSheet!E2755,"")</f>
        <v>0</v>
      </c>
    </row>
    <row r="2757" spans="2:18">
      <c r="B2757" s="202"/>
      <c r="C2757" s="297"/>
      <c r="D2757" s="292"/>
      <c r="E2757" s="202"/>
      <c r="F2757" s="202"/>
      <c r="G2757" s="202"/>
      <c r="H2757" s="202"/>
      <c r="I2757" s="202"/>
      <c r="J2757" s="202"/>
      <c r="K2757" s="146"/>
      <c r="L2757" s="146"/>
      <c r="M2757" s="146"/>
      <c r="N2757" s="146"/>
      <c r="O2757" s="146"/>
      <c r="P2757" s="292"/>
      <c r="Q2757" s="202"/>
      <c r="R2757" s="290">
        <f>IF($P$5=1,DataSheet!E2756,"")</f>
        <v>0</v>
      </c>
    </row>
    <row r="2758" spans="2:18">
      <c r="B2758" s="202"/>
      <c r="C2758" s="297"/>
      <c r="D2758" s="292"/>
      <c r="E2758" s="202"/>
      <c r="F2758" s="202"/>
      <c r="G2758" s="202"/>
      <c r="H2758" s="202"/>
      <c r="I2758" s="202"/>
      <c r="J2758" s="202"/>
      <c r="K2758" s="146"/>
      <c r="L2758" s="146"/>
      <c r="M2758" s="146"/>
      <c r="N2758" s="146"/>
      <c r="O2758" s="146"/>
      <c r="P2758" s="292"/>
      <c r="Q2758" s="202"/>
      <c r="R2758" s="290">
        <f>IF($P$5=1,DataSheet!E2757,"")</f>
        <v>0</v>
      </c>
    </row>
    <row r="2759" spans="2:18">
      <c r="B2759" s="202"/>
      <c r="C2759" s="297"/>
      <c r="D2759" s="292"/>
      <c r="E2759" s="202"/>
      <c r="F2759" s="202"/>
      <c r="G2759" s="202"/>
      <c r="H2759" s="202"/>
      <c r="I2759" s="202"/>
      <c r="J2759" s="202"/>
      <c r="K2759" s="146"/>
      <c r="L2759" s="146"/>
      <c r="M2759" s="146"/>
      <c r="N2759" s="146"/>
      <c r="O2759" s="146"/>
      <c r="P2759" s="292"/>
      <c r="Q2759" s="202"/>
      <c r="R2759" s="290">
        <f>IF($P$5=1,DataSheet!E2758,"")</f>
        <v>0</v>
      </c>
    </row>
    <row r="2760" spans="2:18">
      <c r="B2760" s="202"/>
      <c r="C2760" s="297"/>
      <c r="D2760" s="292"/>
      <c r="E2760" s="202"/>
      <c r="F2760" s="202"/>
      <c r="G2760" s="202"/>
      <c r="H2760" s="202"/>
      <c r="I2760" s="202"/>
      <c r="J2760" s="202"/>
      <c r="K2760" s="146"/>
      <c r="L2760" s="146"/>
      <c r="M2760" s="146"/>
      <c r="N2760" s="146"/>
      <c r="O2760" s="146"/>
      <c r="P2760" s="292"/>
      <c r="Q2760" s="202"/>
      <c r="R2760" s="290">
        <f>IF($P$5=1,DataSheet!E2759,"")</f>
        <v>0</v>
      </c>
    </row>
    <row r="2761" spans="2:18">
      <c r="B2761" s="202"/>
      <c r="C2761" s="297"/>
      <c r="D2761" s="292"/>
      <c r="E2761" s="202"/>
      <c r="F2761" s="202"/>
      <c r="G2761" s="202"/>
      <c r="H2761" s="202"/>
      <c r="I2761" s="202"/>
      <c r="J2761" s="202"/>
      <c r="K2761" s="146"/>
      <c r="L2761" s="146"/>
      <c r="M2761" s="146"/>
      <c r="N2761" s="146"/>
      <c r="O2761" s="146"/>
      <c r="P2761" s="292"/>
      <c r="Q2761" s="202"/>
      <c r="R2761" s="290">
        <f>IF($P$5=1,DataSheet!E2760,"")</f>
        <v>0</v>
      </c>
    </row>
    <row r="2762" spans="2:18">
      <c r="B2762" s="202"/>
      <c r="C2762" s="297"/>
      <c r="D2762" s="292"/>
      <c r="E2762" s="202"/>
      <c r="F2762" s="202"/>
      <c r="G2762" s="202"/>
      <c r="H2762" s="202"/>
      <c r="I2762" s="202"/>
      <c r="J2762" s="202"/>
      <c r="K2762" s="146"/>
      <c r="L2762" s="146"/>
      <c r="M2762" s="146"/>
      <c r="N2762" s="146"/>
      <c r="O2762" s="146"/>
      <c r="P2762" s="292"/>
      <c r="Q2762" s="202"/>
      <c r="R2762" s="290">
        <f>IF($P$5=1,DataSheet!E2761,"")</f>
        <v>0</v>
      </c>
    </row>
    <row r="2763" spans="2:18">
      <c r="B2763" s="202"/>
      <c r="C2763" s="297"/>
      <c r="D2763" s="292"/>
      <c r="E2763" s="202"/>
      <c r="F2763" s="202"/>
      <c r="G2763" s="202"/>
      <c r="H2763" s="202"/>
      <c r="I2763" s="202"/>
      <c r="J2763" s="202"/>
      <c r="K2763" s="146"/>
      <c r="L2763" s="146"/>
      <c r="M2763" s="146"/>
      <c r="N2763" s="146"/>
      <c r="O2763" s="146"/>
      <c r="P2763" s="292"/>
      <c r="Q2763" s="202"/>
      <c r="R2763" s="290">
        <f>IF($P$5=1,DataSheet!E2762,"")</f>
        <v>0</v>
      </c>
    </row>
    <row r="2764" spans="2:18">
      <c r="B2764" s="202"/>
      <c r="C2764" s="297"/>
      <c r="D2764" s="292"/>
      <c r="E2764" s="202"/>
      <c r="F2764" s="202"/>
      <c r="G2764" s="202"/>
      <c r="H2764" s="202"/>
      <c r="I2764" s="202"/>
      <c r="J2764" s="202"/>
      <c r="K2764" s="146"/>
      <c r="L2764" s="146"/>
      <c r="M2764" s="146"/>
      <c r="N2764" s="146"/>
      <c r="O2764" s="146"/>
      <c r="P2764" s="292"/>
      <c r="Q2764" s="202"/>
      <c r="R2764" s="290">
        <f>IF($P$5=1,DataSheet!E2763,"")</f>
        <v>0</v>
      </c>
    </row>
    <row r="2765" spans="2:18">
      <c r="B2765" s="202"/>
      <c r="C2765" s="297"/>
      <c r="D2765" s="292"/>
      <c r="E2765" s="202"/>
      <c r="F2765" s="202"/>
      <c r="G2765" s="202"/>
      <c r="H2765" s="202"/>
      <c r="I2765" s="202"/>
      <c r="J2765" s="202"/>
      <c r="K2765" s="146"/>
      <c r="L2765" s="146"/>
      <c r="M2765" s="146"/>
      <c r="N2765" s="146"/>
      <c r="O2765" s="146"/>
      <c r="P2765" s="292"/>
      <c r="Q2765" s="202"/>
      <c r="R2765" s="290">
        <f>IF($P$5=1,DataSheet!E2764,"")</f>
        <v>0</v>
      </c>
    </row>
    <row r="2766" spans="2:18">
      <c r="B2766" s="202"/>
      <c r="C2766" s="297"/>
      <c r="D2766" s="292"/>
      <c r="E2766" s="202"/>
      <c r="F2766" s="202"/>
      <c r="G2766" s="202"/>
      <c r="H2766" s="202"/>
      <c r="I2766" s="202"/>
      <c r="J2766" s="202"/>
      <c r="K2766" s="146"/>
      <c r="L2766" s="146"/>
      <c r="M2766" s="146"/>
      <c r="N2766" s="146"/>
      <c r="O2766" s="146"/>
      <c r="P2766" s="292"/>
      <c r="Q2766" s="202"/>
      <c r="R2766" s="290">
        <f>IF($P$5=1,DataSheet!E2765,"")</f>
        <v>0</v>
      </c>
    </row>
    <row r="2767" spans="2:18">
      <c r="B2767" s="202"/>
      <c r="C2767" s="297"/>
      <c r="D2767" s="292"/>
      <c r="E2767" s="202"/>
      <c r="F2767" s="202"/>
      <c r="G2767" s="202"/>
      <c r="H2767" s="202"/>
      <c r="I2767" s="202"/>
      <c r="J2767" s="202"/>
      <c r="K2767" s="146"/>
      <c r="L2767" s="146"/>
      <c r="M2767" s="146"/>
      <c r="N2767" s="146"/>
      <c r="O2767" s="146"/>
      <c r="P2767" s="292"/>
      <c r="Q2767" s="202"/>
      <c r="R2767" s="290">
        <f>IF($P$5=1,DataSheet!E2766,"")</f>
        <v>0</v>
      </c>
    </row>
    <row r="2768" spans="2:18">
      <c r="B2768" s="202"/>
      <c r="C2768" s="297"/>
      <c r="D2768" s="292"/>
      <c r="E2768" s="202"/>
      <c r="F2768" s="202"/>
      <c r="G2768" s="202"/>
      <c r="H2768" s="202"/>
      <c r="I2768" s="202"/>
      <c r="J2768" s="202"/>
      <c r="K2768" s="146"/>
      <c r="L2768" s="146"/>
      <c r="M2768" s="146"/>
      <c r="N2768" s="146"/>
      <c r="O2768" s="146"/>
      <c r="P2768" s="292"/>
      <c r="Q2768" s="202"/>
      <c r="R2768" s="290">
        <f>IF($P$5=1,DataSheet!E2767,"")</f>
        <v>0</v>
      </c>
    </row>
    <row r="2769" spans="2:18">
      <c r="B2769" s="202"/>
      <c r="C2769" s="297"/>
      <c r="D2769" s="292"/>
      <c r="E2769" s="202"/>
      <c r="F2769" s="202"/>
      <c r="G2769" s="202"/>
      <c r="H2769" s="202"/>
      <c r="I2769" s="202"/>
      <c r="J2769" s="202"/>
      <c r="K2769" s="146"/>
      <c r="L2769" s="146"/>
      <c r="M2769" s="146"/>
      <c r="N2769" s="146"/>
      <c r="O2769" s="146"/>
      <c r="P2769" s="292"/>
      <c r="Q2769" s="202"/>
      <c r="R2769" s="290">
        <f>IF($P$5=1,DataSheet!E2768,"")</f>
        <v>0</v>
      </c>
    </row>
    <row r="2770" spans="2:18">
      <c r="B2770" s="202"/>
      <c r="C2770" s="297"/>
      <c r="D2770" s="292"/>
      <c r="E2770" s="202"/>
      <c r="F2770" s="202"/>
      <c r="G2770" s="202"/>
      <c r="H2770" s="202"/>
      <c r="I2770" s="202"/>
      <c r="J2770" s="202"/>
      <c r="K2770" s="146"/>
      <c r="L2770" s="146"/>
      <c r="M2770" s="146"/>
      <c r="N2770" s="146"/>
      <c r="O2770" s="146"/>
      <c r="P2770" s="292"/>
      <c r="Q2770" s="202"/>
      <c r="R2770" s="290">
        <f>IF($P$5=1,DataSheet!E2769,"")</f>
        <v>0</v>
      </c>
    </row>
    <row r="2771" spans="2:18">
      <c r="B2771" s="202"/>
      <c r="C2771" s="297"/>
      <c r="D2771" s="292"/>
      <c r="E2771" s="202"/>
      <c r="F2771" s="202"/>
      <c r="G2771" s="202"/>
      <c r="H2771" s="202"/>
      <c r="I2771" s="202"/>
      <c r="J2771" s="202"/>
      <c r="K2771" s="146"/>
      <c r="L2771" s="146"/>
      <c r="M2771" s="146"/>
      <c r="N2771" s="146"/>
      <c r="O2771" s="146"/>
      <c r="P2771" s="292"/>
      <c r="Q2771" s="202"/>
      <c r="R2771" s="290">
        <f>IF($P$5=1,DataSheet!E2770,"")</f>
        <v>0</v>
      </c>
    </row>
    <row r="2772" spans="2:18">
      <c r="B2772" s="202"/>
      <c r="C2772" s="297"/>
      <c r="D2772" s="292"/>
      <c r="E2772" s="202"/>
      <c r="F2772" s="202"/>
      <c r="G2772" s="202"/>
      <c r="H2772" s="202"/>
      <c r="I2772" s="202"/>
      <c r="J2772" s="202"/>
      <c r="K2772" s="146"/>
      <c r="L2772" s="146"/>
      <c r="M2772" s="146"/>
      <c r="N2772" s="146"/>
      <c r="O2772" s="146"/>
      <c r="P2772" s="292"/>
      <c r="Q2772" s="202"/>
      <c r="R2772" s="290">
        <f>IF($P$5=1,DataSheet!E2771,"")</f>
        <v>0</v>
      </c>
    </row>
    <row r="2773" spans="2:18">
      <c r="B2773" s="202"/>
      <c r="C2773" s="297"/>
      <c r="D2773" s="292"/>
      <c r="E2773" s="202"/>
      <c r="F2773" s="202"/>
      <c r="G2773" s="202"/>
      <c r="H2773" s="202"/>
      <c r="I2773" s="202"/>
      <c r="J2773" s="202"/>
      <c r="K2773" s="146"/>
      <c r="L2773" s="146"/>
      <c r="M2773" s="146"/>
      <c r="N2773" s="146"/>
      <c r="O2773" s="146"/>
      <c r="P2773" s="292"/>
      <c r="Q2773" s="202"/>
      <c r="R2773" s="290">
        <f>IF($P$5=1,DataSheet!E2772,"")</f>
        <v>0</v>
      </c>
    </row>
    <row r="2774" spans="2:18">
      <c r="B2774" s="202"/>
      <c r="C2774" s="297"/>
      <c r="D2774" s="292"/>
      <c r="E2774" s="202"/>
      <c r="F2774" s="202"/>
      <c r="G2774" s="202"/>
      <c r="H2774" s="202"/>
      <c r="I2774" s="202"/>
      <c r="J2774" s="202"/>
      <c r="K2774" s="146"/>
      <c r="L2774" s="146"/>
      <c r="M2774" s="146"/>
      <c r="N2774" s="146"/>
      <c r="O2774" s="146"/>
      <c r="P2774" s="292"/>
      <c r="Q2774" s="202"/>
      <c r="R2774" s="290">
        <f>IF($P$5=1,DataSheet!E2773,"")</f>
        <v>0</v>
      </c>
    </row>
    <row r="2775" spans="2:18">
      <c r="B2775" s="202"/>
      <c r="C2775" s="297"/>
      <c r="D2775" s="292"/>
      <c r="E2775" s="202"/>
      <c r="F2775" s="202"/>
      <c r="G2775" s="202"/>
      <c r="H2775" s="202"/>
      <c r="I2775" s="202"/>
      <c r="J2775" s="202"/>
      <c r="K2775" s="146"/>
      <c r="L2775" s="146"/>
      <c r="M2775" s="146"/>
      <c r="N2775" s="146"/>
      <c r="O2775" s="146"/>
      <c r="P2775" s="292"/>
      <c r="Q2775" s="202"/>
      <c r="R2775" s="290">
        <f>IF($P$5=1,DataSheet!E2774,"")</f>
        <v>0</v>
      </c>
    </row>
    <row r="2776" spans="2:18">
      <c r="B2776" s="202"/>
      <c r="C2776" s="297"/>
      <c r="D2776" s="292"/>
      <c r="E2776" s="202"/>
      <c r="F2776" s="202"/>
      <c r="G2776" s="202"/>
      <c r="H2776" s="202"/>
      <c r="I2776" s="202"/>
      <c r="J2776" s="202"/>
      <c r="K2776" s="146"/>
      <c r="L2776" s="146"/>
      <c r="M2776" s="146"/>
      <c r="N2776" s="146"/>
      <c r="O2776" s="146"/>
      <c r="P2776" s="292"/>
      <c r="Q2776" s="202"/>
      <c r="R2776" s="290">
        <f>IF($P$5=1,DataSheet!E2775,"")</f>
        <v>0</v>
      </c>
    </row>
    <row r="2777" spans="2:18">
      <c r="B2777" s="202"/>
      <c r="C2777" s="297"/>
      <c r="D2777" s="292"/>
      <c r="E2777" s="202"/>
      <c r="F2777" s="202"/>
      <c r="G2777" s="202"/>
      <c r="H2777" s="202"/>
      <c r="I2777" s="202"/>
      <c r="J2777" s="202"/>
      <c r="K2777" s="146"/>
      <c r="L2777" s="146"/>
      <c r="M2777" s="146"/>
      <c r="N2777" s="146"/>
      <c r="O2777" s="146"/>
      <c r="P2777" s="292"/>
      <c r="Q2777" s="202"/>
      <c r="R2777" s="290">
        <f>IF($P$5=1,DataSheet!E2776,"")</f>
        <v>0</v>
      </c>
    </row>
    <row r="2778" spans="2:18">
      <c r="B2778" s="202"/>
      <c r="C2778" s="297"/>
      <c r="D2778" s="292"/>
      <c r="E2778" s="202"/>
      <c r="F2778" s="202"/>
      <c r="G2778" s="202"/>
      <c r="H2778" s="202"/>
      <c r="I2778" s="202"/>
      <c r="J2778" s="202"/>
      <c r="K2778" s="146"/>
      <c r="L2778" s="146"/>
      <c r="M2778" s="146"/>
      <c r="N2778" s="146"/>
      <c r="O2778" s="146"/>
      <c r="P2778" s="292"/>
      <c r="Q2778" s="202"/>
      <c r="R2778" s="290">
        <f>IF($P$5=1,DataSheet!E2777,"")</f>
        <v>0</v>
      </c>
    </row>
    <row r="2779" spans="2:18">
      <c r="B2779" s="202"/>
      <c r="C2779" s="297"/>
      <c r="D2779" s="292"/>
      <c r="E2779" s="202"/>
      <c r="F2779" s="202"/>
      <c r="G2779" s="202"/>
      <c r="H2779" s="202"/>
      <c r="I2779" s="202"/>
      <c r="J2779" s="202"/>
      <c r="K2779" s="146"/>
      <c r="L2779" s="146"/>
      <c r="M2779" s="146"/>
      <c r="N2779" s="146"/>
      <c r="O2779" s="146"/>
      <c r="P2779" s="292"/>
      <c r="Q2779" s="202"/>
      <c r="R2779" s="290">
        <f>IF($P$5=1,DataSheet!E2778,"")</f>
        <v>0</v>
      </c>
    </row>
    <row r="2780" spans="2:18">
      <c r="B2780" s="202"/>
      <c r="C2780" s="297"/>
      <c r="D2780" s="292"/>
      <c r="E2780" s="202"/>
      <c r="F2780" s="202"/>
      <c r="G2780" s="202"/>
      <c r="H2780" s="202"/>
      <c r="I2780" s="202"/>
      <c r="J2780" s="202"/>
      <c r="K2780" s="146"/>
      <c r="L2780" s="146"/>
      <c r="M2780" s="146"/>
      <c r="N2780" s="146"/>
      <c r="O2780" s="146"/>
      <c r="P2780" s="292"/>
      <c r="Q2780" s="202"/>
      <c r="R2780" s="290">
        <f>IF($P$5=1,DataSheet!E2779,"")</f>
        <v>0</v>
      </c>
    </row>
    <row r="2781" spans="2:18">
      <c r="B2781" s="202"/>
      <c r="C2781" s="297"/>
      <c r="D2781" s="292"/>
      <c r="E2781" s="202"/>
      <c r="F2781" s="202"/>
      <c r="G2781" s="202"/>
      <c r="H2781" s="202"/>
      <c r="I2781" s="202"/>
      <c r="J2781" s="202"/>
      <c r="K2781" s="146"/>
      <c r="L2781" s="146"/>
      <c r="M2781" s="146"/>
      <c r="N2781" s="146"/>
      <c r="O2781" s="146"/>
      <c r="P2781" s="292"/>
      <c r="Q2781" s="202"/>
      <c r="R2781" s="290">
        <f>IF($P$5=1,DataSheet!E2780,"")</f>
        <v>0</v>
      </c>
    </row>
    <row r="2782" spans="2:18">
      <c r="B2782" s="202"/>
      <c r="C2782" s="297"/>
      <c r="D2782" s="292"/>
      <c r="E2782" s="202"/>
      <c r="F2782" s="202"/>
      <c r="G2782" s="202"/>
      <c r="H2782" s="202"/>
      <c r="I2782" s="202"/>
      <c r="J2782" s="202"/>
      <c r="K2782" s="146"/>
      <c r="L2782" s="146"/>
      <c r="M2782" s="146"/>
      <c r="N2782" s="146"/>
      <c r="O2782" s="146"/>
      <c r="P2782" s="292"/>
      <c r="Q2782" s="202"/>
      <c r="R2782" s="290">
        <f>IF($P$5=1,DataSheet!E2781,"")</f>
        <v>0</v>
      </c>
    </row>
    <row r="2783" spans="2:18">
      <c r="B2783" s="202"/>
      <c r="C2783" s="297"/>
      <c r="D2783" s="292"/>
      <c r="E2783" s="202"/>
      <c r="F2783" s="202"/>
      <c r="G2783" s="202"/>
      <c r="H2783" s="202"/>
      <c r="I2783" s="202"/>
      <c r="J2783" s="202"/>
      <c r="K2783" s="146"/>
      <c r="L2783" s="146"/>
      <c r="M2783" s="146"/>
      <c r="N2783" s="146"/>
      <c r="O2783" s="146"/>
      <c r="P2783" s="292"/>
      <c r="Q2783" s="202"/>
      <c r="R2783" s="290">
        <f>IF($P$5=1,DataSheet!E2782,"")</f>
        <v>0</v>
      </c>
    </row>
    <row r="2784" spans="2:18">
      <c r="B2784" s="202"/>
      <c r="C2784" s="297"/>
      <c r="D2784" s="292"/>
      <c r="E2784" s="202"/>
      <c r="F2784" s="202"/>
      <c r="G2784" s="202"/>
      <c r="H2784" s="202"/>
      <c r="I2784" s="202"/>
      <c r="J2784" s="202"/>
      <c r="K2784" s="146"/>
      <c r="L2784" s="146"/>
      <c r="M2784" s="146"/>
      <c r="N2784" s="146"/>
      <c r="O2784" s="146"/>
      <c r="P2784" s="292"/>
      <c r="Q2784" s="202"/>
      <c r="R2784" s="290">
        <f>IF($P$5=1,DataSheet!E2783,"")</f>
        <v>0</v>
      </c>
    </row>
    <row r="2785" spans="2:18">
      <c r="B2785" s="202"/>
      <c r="C2785" s="297"/>
      <c r="D2785" s="292"/>
      <c r="E2785" s="202"/>
      <c r="F2785" s="202"/>
      <c r="G2785" s="202"/>
      <c r="H2785" s="202"/>
      <c r="I2785" s="202"/>
      <c r="J2785" s="202"/>
      <c r="K2785" s="146"/>
      <c r="L2785" s="146"/>
      <c r="M2785" s="146"/>
      <c r="N2785" s="146"/>
      <c r="O2785" s="146"/>
      <c r="P2785" s="292"/>
      <c r="Q2785" s="202"/>
      <c r="R2785" s="290">
        <f>IF($P$5=1,DataSheet!E2784,"")</f>
        <v>0</v>
      </c>
    </row>
    <row r="2786" spans="2:18">
      <c r="B2786" s="202"/>
      <c r="C2786" s="297"/>
      <c r="D2786" s="292"/>
      <c r="E2786" s="202"/>
      <c r="F2786" s="202"/>
      <c r="G2786" s="202"/>
      <c r="H2786" s="202"/>
      <c r="I2786" s="202"/>
      <c r="J2786" s="202"/>
      <c r="K2786" s="146"/>
      <c r="L2786" s="146"/>
      <c r="M2786" s="146"/>
      <c r="N2786" s="146"/>
      <c r="O2786" s="146"/>
      <c r="P2786" s="292"/>
      <c r="Q2786" s="202"/>
      <c r="R2786" s="290">
        <f>IF($P$5=1,DataSheet!E2785,"")</f>
        <v>0</v>
      </c>
    </row>
    <row r="2787" spans="2:18">
      <c r="B2787" s="202"/>
      <c r="C2787" s="297"/>
      <c r="D2787" s="292"/>
      <c r="E2787" s="202"/>
      <c r="F2787" s="202"/>
      <c r="G2787" s="202"/>
      <c r="H2787" s="202"/>
      <c r="I2787" s="202"/>
      <c r="J2787" s="202"/>
      <c r="K2787" s="146"/>
      <c r="L2787" s="146"/>
      <c r="M2787" s="146"/>
      <c r="N2787" s="146"/>
      <c r="O2787" s="146"/>
      <c r="P2787" s="292"/>
      <c r="Q2787" s="202"/>
      <c r="R2787" s="290">
        <f>IF($P$5=1,DataSheet!E2786,"")</f>
        <v>0</v>
      </c>
    </row>
    <row r="2788" spans="2:18">
      <c r="B2788" s="202"/>
      <c r="C2788" s="297"/>
      <c r="D2788" s="292"/>
      <c r="E2788" s="202"/>
      <c r="F2788" s="202"/>
      <c r="G2788" s="202"/>
      <c r="H2788" s="202"/>
      <c r="I2788" s="202"/>
      <c r="J2788" s="202"/>
      <c r="K2788" s="146"/>
      <c r="L2788" s="146"/>
      <c r="M2788" s="146"/>
      <c r="N2788" s="146"/>
      <c r="O2788" s="146"/>
      <c r="P2788" s="292"/>
      <c r="Q2788" s="202"/>
      <c r="R2788" s="290">
        <f>IF($P$5=1,DataSheet!E2787,"")</f>
        <v>0</v>
      </c>
    </row>
    <row r="2789" spans="2:18">
      <c r="B2789" s="202"/>
      <c r="C2789" s="297"/>
      <c r="D2789" s="292"/>
      <c r="E2789" s="202"/>
      <c r="F2789" s="202"/>
      <c r="G2789" s="202"/>
      <c r="H2789" s="202"/>
      <c r="I2789" s="202"/>
      <c r="J2789" s="202"/>
      <c r="K2789" s="146"/>
      <c r="L2789" s="146"/>
      <c r="M2789" s="146"/>
      <c r="N2789" s="146"/>
      <c r="O2789" s="146"/>
      <c r="P2789" s="292"/>
      <c r="Q2789" s="202"/>
      <c r="R2789" s="290">
        <f>IF($P$5=1,DataSheet!E2788,"")</f>
        <v>0</v>
      </c>
    </row>
    <row r="2790" spans="2:18">
      <c r="B2790" s="202"/>
      <c r="C2790" s="297"/>
      <c r="D2790" s="292"/>
      <c r="E2790" s="202"/>
      <c r="F2790" s="202"/>
      <c r="G2790" s="202"/>
      <c r="H2790" s="202"/>
      <c r="I2790" s="202"/>
      <c r="J2790" s="202"/>
      <c r="K2790" s="146"/>
      <c r="L2790" s="146"/>
      <c r="M2790" s="146"/>
      <c r="N2790" s="146"/>
      <c r="O2790" s="146"/>
      <c r="P2790" s="292"/>
      <c r="Q2790" s="202"/>
      <c r="R2790" s="290">
        <f>IF($P$5=1,DataSheet!E2789,"")</f>
        <v>0</v>
      </c>
    </row>
    <row r="2791" spans="2:18">
      <c r="B2791" s="202"/>
      <c r="C2791" s="297"/>
      <c r="D2791" s="292"/>
      <c r="E2791" s="202"/>
      <c r="F2791" s="202"/>
      <c r="G2791" s="202"/>
      <c r="H2791" s="202"/>
      <c r="I2791" s="202"/>
      <c r="J2791" s="202"/>
      <c r="K2791" s="146"/>
      <c r="L2791" s="146"/>
      <c r="M2791" s="146"/>
      <c r="N2791" s="146"/>
      <c r="O2791" s="146"/>
      <c r="P2791" s="292"/>
      <c r="Q2791" s="202"/>
      <c r="R2791" s="290">
        <f>IF($P$5=1,DataSheet!E2790,"")</f>
        <v>0</v>
      </c>
    </row>
    <row r="2792" spans="2:18">
      <c r="B2792" s="202"/>
      <c r="C2792" s="297"/>
      <c r="D2792" s="292"/>
      <c r="E2792" s="202"/>
      <c r="F2792" s="202"/>
      <c r="G2792" s="202"/>
      <c r="H2792" s="202"/>
      <c r="I2792" s="202"/>
      <c r="J2792" s="202"/>
      <c r="K2792" s="146"/>
      <c r="L2792" s="146"/>
      <c r="M2792" s="146"/>
      <c r="N2792" s="146"/>
      <c r="O2792" s="146"/>
      <c r="P2792" s="292"/>
      <c r="Q2792" s="202"/>
      <c r="R2792" s="290">
        <f>IF($P$5=1,DataSheet!E2791,"")</f>
        <v>0</v>
      </c>
    </row>
    <row r="2793" spans="2:18">
      <c r="B2793" s="202"/>
      <c r="C2793" s="297"/>
      <c r="D2793" s="292"/>
      <c r="E2793" s="202"/>
      <c r="F2793" s="202"/>
      <c r="G2793" s="202"/>
      <c r="H2793" s="202"/>
      <c r="I2793" s="202"/>
      <c r="J2793" s="202"/>
      <c r="K2793" s="146"/>
      <c r="L2793" s="146"/>
      <c r="M2793" s="146"/>
      <c r="N2793" s="146"/>
      <c r="O2793" s="146"/>
      <c r="P2793" s="292"/>
      <c r="Q2793" s="202"/>
      <c r="R2793" s="290">
        <f>IF($P$5=1,DataSheet!E2792,"")</f>
        <v>0</v>
      </c>
    </row>
    <row r="2794" spans="2:18">
      <c r="B2794" s="202"/>
      <c r="C2794" s="297"/>
      <c r="D2794" s="292"/>
      <c r="E2794" s="202"/>
      <c r="F2794" s="202"/>
      <c r="G2794" s="202"/>
      <c r="H2794" s="202"/>
      <c r="I2794" s="202"/>
      <c r="J2794" s="202"/>
      <c r="K2794" s="146"/>
      <c r="L2794" s="146"/>
      <c r="M2794" s="146"/>
      <c r="N2794" s="146"/>
      <c r="O2794" s="146"/>
      <c r="P2794" s="292"/>
      <c r="Q2794" s="202"/>
      <c r="R2794" s="290">
        <f>IF($P$5=1,DataSheet!E2793,"")</f>
        <v>0</v>
      </c>
    </row>
    <row r="2795" spans="2:18">
      <c r="B2795" s="202"/>
      <c r="C2795" s="297"/>
      <c r="D2795" s="292"/>
      <c r="E2795" s="202"/>
      <c r="F2795" s="202"/>
      <c r="G2795" s="202"/>
      <c r="H2795" s="202"/>
      <c r="I2795" s="202"/>
      <c r="J2795" s="202"/>
      <c r="K2795" s="146"/>
      <c r="L2795" s="146"/>
      <c r="M2795" s="146"/>
      <c r="N2795" s="146"/>
      <c r="O2795" s="146"/>
      <c r="P2795" s="292"/>
      <c r="Q2795" s="202"/>
      <c r="R2795" s="290">
        <f>IF($P$5=1,DataSheet!E2794,"")</f>
        <v>0</v>
      </c>
    </row>
    <row r="2796" spans="2:18">
      <c r="B2796" s="202"/>
      <c r="C2796" s="297"/>
      <c r="D2796" s="292"/>
      <c r="E2796" s="202"/>
      <c r="F2796" s="202"/>
      <c r="G2796" s="202"/>
      <c r="H2796" s="202"/>
      <c r="I2796" s="202"/>
      <c r="J2796" s="202"/>
      <c r="K2796" s="146"/>
      <c r="L2796" s="146"/>
      <c r="M2796" s="146"/>
      <c r="N2796" s="146"/>
      <c r="O2796" s="146"/>
      <c r="P2796" s="292"/>
      <c r="Q2796" s="202"/>
      <c r="R2796" s="290">
        <f>IF($P$5=1,DataSheet!E2795,"")</f>
        <v>0</v>
      </c>
    </row>
    <row r="2797" spans="2:18">
      <c r="B2797" s="202"/>
      <c r="C2797" s="297"/>
      <c r="D2797" s="292"/>
      <c r="E2797" s="202"/>
      <c r="F2797" s="202"/>
      <c r="G2797" s="202"/>
      <c r="H2797" s="202"/>
      <c r="I2797" s="202"/>
      <c r="J2797" s="202"/>
      <c r="K2797" s="146"/>
      <c r="L2797" s="146"/>
      <c r="M2797" s="146"/>
      <c r="N2797" s="146"/>
      <c r="O2797" s="146"/>
      <c r="P2797" s="292"/>
      <c r="Q2797" s="202"/>
      <c r="R2797" s="290">
        <f>IF($P$5=1,DataSheet!E2796,"")</f>
        <v>0</v>
      </c>
    </row>
    <row r="2798" spans="2:18">
      <c r="B2798" s="202"/>
      <c r="C2798" s="297"/>
      <c r="D2798" s="292"/>
      <c r="E2798" s="202"/>
      <c r="F2798" s="202"/>
      <c r="G2798" s="202"/>
      <c r="H2798" s="202"/>
      <c r="I2798" s="202"/>
      <c r="J2798" s="202"/>
      <c r="K2798" s="146"/>
      <c r="L2798" s="146"/>
      <c r="M2798" s="146"/>
      <c r="N2798" s="146"/>
      <c r="O2798" s="146"/>
      <c r="P2798" s="292"/>
      <c r="Q2798" s="202"/>
      <c r="R2798" s="290">
        <f>IF($P$5=1,DataSheet!E2797,"")</f>
        <v>0</v>
      </c>
    </row>
    <row r="2799" spans="2:18">
      <c r="B2799" s="202"/>
      <c r="C2799" s="297"/>
      <c r="D2799" s="292"/>
      <c r="E2799" s="202"/>
      <c r="F2799" s="202"/>
      <c r="G2799" s="202"/>
      <c r="H2799" s="202"/>
      <c r="I2799" s="202"/>
      <c r="J2799" s="202"/>
      <c r="K2799" s="146"/>
      <c r="L2799" s="146"/>
      <c r="M2799" s="146"/>
      <c r="N2799" s="146"/>
      <c r="O2799" s="146"/>
      <c r="P2799" s="292"/>
      <c r="Q2799" s="202"/>
      <c r="R2799" s="290">
        <f>IF($P$5=1,DataSheet!E2798,"")</f>
        <v>0</v>
      </c>
    </row>
    <row r="2800" spans="2:18">
      <c r="B2800" s="202"/>
      <c r="C2800" s="297"/>
      <c r="D2800" s="292"/>
      <c r="E2800" s="202"/>
      <c r="F2800" s="202"/>
      <c r="G2800" s="202"/>
      <c r="H2800" s="202"/>
      <c r="I2800" s="202"/>
      <c r="J2800" s="202"/>
      <c r="K2800" s="146"/>
      <c r="L2800" s="146"/>
      <c r="M2800" s="146"/>
      <c r="N2800" s="146"/>
      <c r="O2800" s="146"/>
      <c r="P2800" s="292"/>
      <c r="Q2800" s="202"/>
      <c r="R2800" s="290">
        <f>IF($P$5=1,DataSheet!E2799,"")</f>
        <v>0</v>
      </c>
    </row>
    <row r="2801" spans="2:18">
      <c r="B2801" s="202"/>
      <c r="C2801" s="297"/>
      <c r="D2801" s="292"/>
      <c r="E2801" s="202"/>
      <c r="F2801" s="202"/>
      <c r="G2801" s="202"/>
      <c r="H2801" s="202"/>
      <c r="I2801" s="202"/>
      <c r="J2801" s="202"/>
      <c r="K2801" s="146"/>
      <c r="L2801" s="146"/>
      <c r="M2801" s="146"/>
      <c r="N2801" s="146"/>
      <c r="O2801" s="146"/>
      <c r="P2801" s="292"/>
      <c r="Q2801" s="202"/>
      <c r="R2801" s="290">
        <f>IF($P$5=1,DataSheet!E2800,"")</f>
        <v>0</v>
      </c>
    </row>
    <row r="2802" spans="2:18">
      <c r="B2802" s="202"/>
      <c r="C2802" s="297"/>
      <c r="D2802" s="292"/>
      <c r="E2802" s="202"/>
      <c r="F2802" s="202"/>
      <c r="G2802" s="202"/>
      <c r="H2802" s="202"/>
      <c r="I2802" s="202"/>
      <c r="J2802" s="202"/>
      <c r="K2802" s="146"/>
      <c r="L2802" s="146"/>
      <c r="M2802" s="146"/>
      <c r="N2802" s="146"/>
      <c r="O2802" s="146"/>
      <c r="P2802" s="292"/>
      <c r="Q2802" s="202"/>
      <c r="R2802" s="290">
        <f>IF($P$5=1,DataSheet!E2801,"")</f>
        <v>0</v>
      </c>
    </row>
    <row r="2803" spans="2:18">
      <c r="B2803" s="202"/>
      <c r="C2803" s="297"/>
      <c r="D2803" s="292"/>
      <c r="E2803" s="202"/>
      <c r="F2803" s="202"/>
      <c r="G2803" s="202"/>
      <c r="H2803" s="202"/>
      <c r="I2803" s="202"/>
      <c r="J2803" s="202"/>
      <c r="K2803" s="146"/>
      <c r="L2803" s="146"/>
      <c r="M2803" s="146"/>
      <c r="N2803" s="146"/>
      <c r="O2803" s="146"/>
      <c r="P2803" s="292"/>
      <c r="Q2803" s="202"/>
      <c r="R2803" s="290">
        <f>IF($P$5=1,DataSheet!E2802,"")</f>
        <v>0</v>
      </c>
    </row>
    <row r="2804" spans="2:18">
      <c r="B2804" s="202"/>
      <c r="C2804" s="297"/>
      <c r="D2804" s="292"/>
      <c r="E2804" s="202"/>
      <c r="F2804" s="202"/>
      <c r="G2804" s="202"/>
      <c r="H2804" s="202"/>
      <c r="I2804" s="202"/>
      <c r="J2804" s="202"/>
      <c r="K2804" s="146"/>
      <c r="L2804" s="146"/>
      <c r="M2804" s="146"/>
      <c r="N2804" s="146"/>
      <c r="O2804" s="146"/>
      <c r="P2804" s="292"/>
      <c r="Q2804" s="202"/>
      <c r="R2804" s="290">
        <f>IF($P$5=1,DataSheet!E2803,"")</f>
        <v>0</v>
      </c>
    </row>
    <row r="2805" spans="2:18">
      <c r="B2805" s="202"/>
      <c r="C2805" s="297"/>
      <c r="D2805" s="292"/>
      <c r="E2805" s="202"/>
      <c r="F2805" s="202"/>
      <c r="G2805" s="202"/>
      <c r="H2805" s="202"/>
      <c r="I2805" s="202"/>
      <c r="J2805" s="202"/>
      <c r="K2805" s="146"/>
      <c r="L2805" s="146"/>
      <c r="M2805" s="146"/>
      <c r="N2805" s="146"/>
      <c r="O2805" s="146"/>
      <c r="P2805" s="292"/>
      <c r="Q2805" s="202"/>
      <c r="R2805" s="290">
        <f>IF($P$5=1,DataSheet!E2804,"")</f>
        <v>0</v>
      </c>
    </row>
    <row r="2806" spans="2:18">
      <c r="B2806" s="202"/>
      <c r="C2806" s="297"/>
      <c r="D2806" s="292"/>
      <c r="E2806" s="202"/>
      <c r="F2806" s="202"/>
      <c r="G2806" s="202"/>
      <c r="H2806" s="202"/>
      <c r="I2806" s="202"/>
      <c r="J2806" s="202"/>
      <c r="K2806" s="146"/>
      <c r="L2806" s="146"/>
      <c r="M2806" s="146"/>
      <c r="N2806" s="146"/>
      <c r="O2806" s="146"/>
      <c r="P2806" s="292"/>
      <c r="Q2806" s="202"/>
      <c r="R2806" s="290">
        <f>IF($P$5=1,DataSheet!E2805,"")</f>
        <v>0</v>
      </c>
    </row>
    <row r="2807" spans="2:18">
      <c r="B2807" s="202"/>
      <c r="C2807" s="297"/>
      <c r="D2807" s="292"/>
      <c r="E2807" s="202"/>
      <c r="F2807" s="202"/>
      <c r="G2807" s="202"/>
      <c r="H2807" s="202"/>
      <c r="I2807" s="202"/>
      <c r="J2807" s="202"/>
      <c r="K2807" s="146"/>
      <c r="L2807" s="146"/>
      <c r="M2807" s="146"/>
      <c r="N2807" s="146"/>
      <c r="O2807" s="146"/>
      <c r="P2807" s="292"/>
      <c r="Q2807" s="202"/>
      <c r="R2807" s="290">
        <f>IF($P$5=1,DataSheet!E2806,"")</f>
        <v>0</v>
      </c>
    </row>
    <row r="2808" spans="2:18">
      <c r="B2808" s="202"/>
      <c r="C2808" s="297"/>
      <c r="D2808" s="292"/>
      <c r="E2808" s="202"/>
      <c r="F2808" s="202"/>
      <c r="G2808" s="202"/>
      <c r="H2808" s="202"/>
      <c r="I2808" s="202"/>
      <c r="J2808" s="202"/>
      <c r="K2808" s="146"/>
      <c r="L2808" s="146"/>
      <c r="M2808" s="146"/>
      <c r="N2808" s="146"/>
      <c r="O2808" s="146"/>
      <c r="P2808" s="292"/>
      <c r="Q2808" s="202"/>
      <c r="R2808" s="290">
        <f>IF($P$5=1,DataSheet!E2807,"")</f>
        <v>0</v>
      </c>
    </row>
    <row r="2809" spans="2:18">
      <c r="B2809" s="202"/>
      <c r="C2809" s="297"/>
      <c r="D2809" s="292"/>
      <c r="E2809" s="202"/>
      <c r="F2809" s="202"/>
      <c r="G2809" s="202"/>
      <c r="H2809" s="202"/>
      <c r="I2809" s="202"/>
      <c r="J2809" s="202"/>
      <c r="K2809" s="146"/>
      <c r="L2809" s="146"/>
      <c r="M2809" s="146"/>
      <c r="N2809" s="146"/>
      <c r="O2809" s="146"/>
      <c r="P2809" s="292"/>
      <c r="Q2809" s="202"/>
      <c r="R2809" s="290">
        <f>IF($P$5=1,DataSheet!E2808,"")</f>
        <v>0</v>
      </c>
    </row>
    <row r="2810" spans="2:18">
      <c r="B2810" s="202"/>
      <c r="C2810" s="297"/>
      <c r="D2810" s="292"/>
      <c r="E2810" s="202"/>
      <c r="F2810" s="202"/>
      <c r="G2810" s="202"/>
      <c r="H2810" s="202"/>
      <c r="I2810" s="202"/>
      <c r="J2810" s="202"/>
      <c r="K2810" s="146"/>
      <c r="L2810" s="146"/>
      <c r="M2810" s="146"/>
      <c r="N2810" s="146"/>
      <c r="O2810" s="146"/>
      <c r="P2810" s="292"/>
      <c r="Q2810" s="202"/>
      <c r="R2810" s="290">
        <f>IF($P$5=1,DataSheet!E2809,"")</f>
        <v>0</v>
      </c>
    </row>
    <row r="2811" spans="2:18">
      <c r="B2811" s="202"/>
      <c r="C2811" s="297"/>
      <c r="D2811" s="292"/>
      <c r="E2811" s="202"/>
      <c r="F2811" s="202"/>
      <c r="G2811" s="202"/>
      <c r="H2811" s="202"/>
      <c r="I2811" s="202"/>
      <c r="J2811" s="202"/>
      <c r="K2811" s="146"/>
      <c r="L2811" s="146"/>
      <c r="M2811" s="146"/>
      <c r="N2811" s="146"/>
      <c r="O2811" s="146"/>
      <c r="P2811" s="292"/>
      <c r="Q2811" s="202"/>
      <c r="R2811" s="290">
        <f>IF($P$5=1,DataSheet!E2810,"")</f>
        <v>0</v>
      </c>
    </row>
    <row r="2812" spans="2:18">
      <c r="B2812" s="202"/>
      <c r="C2812" s="297"/>
      <c r="D2812" s="292"/>
      <c r="E2812" s="202"/>
      <c r="F2812" s="202"/>
      <c r="G2812" s="202"/>
      <c r="H2812" s="202"/>
      <c r="I2812" s="202"/>
      <c r="J2812" s="202"/>
      <c r="K2812" s="146"/>
      <c r="L2812" s="146"/>
      <c r="M2812" s="146"/>
      <c r="N2812" s="146"/>
      <c r="O2812" s="146"/>
      <c r="P2812" s="292"/>
      <c r="Q2812" s="202"/>
      <c r="R2812" s="290">
        <f>IF($P$5=1,DataSheet!E2811,"")</f>
        <v>0</v>
      </c>
    </row>
    <row r="2813" spans="2:18">
      <c r="B2813" s="202"/>
      <c r="C2813" s="297"/>
      <c r="D2813" s="292"/>
      <c r="E2813" s="202"/>
      <c r="F2813" s="202"/>
      <c r="G2813" s="202"/>
      <c r="H2813" s="202"/>
      <c r="I2813" s="202"/>
      <c r="J2813" s="202"/>
      <c r="K2813" s="146"/>
      <c r="L2813" s="146"/>
      <c r="M2813" s="146"/>
      <c r="N2813" s="146"/>
      <c r="O2813" s="146"/>
      <c r="P2813" s="292"/>
      <c r="Q2813" s="202"/>
      <c r="R2813" s="290">
        <f>IF($P$5=1,DataSheet!E2812,"")</f>
        <v>0</v>
      </c>
    </row>
    <row r="2814" spans="2:18">
      <c r="B2814" s="202"/>
      <c r="C2814" s="297"/>
      <c r="D2814" s="292"/>
      <c r="E2814" s="202"/>
      <c r="F2814" s="202"/>
      <c r="G2814" s="202"/>
      <c r="H2814" s="202"/>
      <c r="I2814" s="202"/>
      <c r="J2814" s="202"/>
      <c r="K2814" s="146"/>
      <c r="L2814" s="146"/>
      <c r="M2814" s="146"/>
      <c r="N2814" s="146"/>
      <c r="O2814" s="146"/>
      <c r="P2814" s="292"/>
      <c r="Q2814" s="202"/>
      <c r="R2814" s="290">
        <f>IF($P$5=1,DataSheet!E2813,"")</f>
        <v>0</v>
      </c>
    </row>
    <row r="2815" spans="2:18">
      <c r="B2815" s="202"/>
      <c r="C2815" s="297"/>
      <c r="D2815" s="292"/>
      <c r="E2815" s="202"/>
      <c r="F2815" s="202"/>
      <c r="G2815" s="202"/>
      <c r="H2815" s="202"/>
      <c r="I2815" s="202"/>
      <c r="J2815" s="202"/>
      <c r="K2815" s="146"/>
      <c r="L2815" s="146"/>
      <c r="M2815" s="146"/>
      <c r="N2815" s="146"/>
      <c r="O2815" s="146"/>
      <c r="P2815" s="292"/>
      <c r="Q2815" s="202"/>
      <c r="R2815" s="290">
        <f>IF($P$5=1,DataSheet!E2814,"")</f>
        <v>0</v>
      </c>
    </row>
    <row r="2816" spans="2:18">
      <c r="B2816" s="202"/>
      <c r="C2816" s="297"/>
      <c r="D2816" s="292"/>
      <c r="E2816" s="202"/>
      <c r="F2816" s="202"/>
      <c r="G2816" s="202"/>
      <c r="H2816" s="202"/>
      <c r="I2816" s="202"/>
      <c r="J2816" s="202"/>
      <c r="K2816" s="146"/>
      <c r="L2816" s="146"/>
      <c r="M2816" s="146"/>
      <c r="N2816" s="146"/>
      <c r="O2816" s="146"/>
      <c r="P2816" s="292"/>
      <c r="Q2816" s="202"/>
      <c r="R2816" s="290">
        <f>IF($P$5=1,DataSheet!E2815,"")</f>
        <v>0</v>
      </c>
    </row>
    <row r="2817" spans="2:18">
      <c r="B2817" s="202"/>
      <c r="C2817" s="297"/>
      <c r="D2817" s="292"/>
      <c r="E2817" s="202"/>
      <c r="F2817" s="202"/>
      <c r="G2817" s="202"/>
      <c r="H2817" s="202"/>
      <c r="I2817" s="202"/>
      <c r="J2817" s="202"/>
      <c r="K2817" s="146"/>
      <c r="L2817" s="146"/>
      <c r="M2817" s="146"/>
      <c r="N2817" s="146"/>
      <c r="O2817" s="146"/>
      <c r="P2817" s="292"/>
      <c r="Q2817" s="202"/>
      <c r="R2817" s="290">
        <f>IF($P$5=1,DataSheet!E2816,"")</f>
        <v>0</v>
      </c>
    </row>
    <row r="2818" spans="2:18">
      <c r="B2818" s="202"/>
      <c r="C2818" s="297"/>
      <c r="D2818" s="292"/>
      <c r="E2818" s="202"/>
      <c r="F2818" s="202"/>
      <c r="G2818" s="202"/>
      <c r="H2818" s="202"/>
      <c r="I2818" s="202"/>
      <c r="J2818" s="202"/>
      <c r="K2818" s="146"/>
      <c r="L2818" s="146"/>
      <c r="M2818" s="146"/>
      <c r="N2818" s="146"/>
      <c r="O2818" s="146"/>
      <c r="P2818" s="292"/>
      <c r="Q2818" s="202"/>
      <c r="R2818" s="290">
        <f>IF($P$5=1,DataSheet!E2817,"")</f>
        <v>0</v>
      </c>
    </row>
    <row r="2819" spans="2:18">
      <c r="B2819" s="202"/>
      <c r="C2819" s="297"/>
      <c r="D2819" s="292"/>
      <c r="E2819" s="202"/>
      <c r="F2819" s="202"/>
      <c r="G2819" s="202"/>
      <c r="H2819" s="202"/>
      <c r="I2819" s="202"/>
      <c r="J2819" s="202"/>
      <c r="K2819" s="146"/>
      <c r="L2819" s="146"/>
      <c r="M2819" s="146"/>
      <c r="N2819" s="146"/>
      <c r="O2819" s="146"/>
      <c r="P2819" s="292"/>
      <c r="Q2819" s="202"/>
      <c r="R2819" s="290">
        <f>IF($P$5=1,DataSheet!E2818,"")</f>
        <v>0</v>
      </c>
    </row>
    <row r="2820" spans="2:18">
      <c r="B2820" s="202"/>
      <c r="C2820" s="297"/>
      <c r="D2820" s="292"/>
      <c r="E2820" s="202"/>
      <c r="F2820" s="202"/>
      <c r="G2820" s="202"/>
      <c r="H2820" s="202"/>
      <c r="I2820" s="202"/>
      <c r="J2820" s="202"/>
      <c r="K2820" s="146"/>
      <c r="L2820" s="146"/>
      <c r="M2820" s="146"/>
      <c r="N2820" s="146"/>
      <c r="O2820" s="146"/>
      <c r="P2820" s="292"/>
      <c r="Q2820" s="202"/>
      <c r="R2820" s="290">
        <f>IF($P$5=1,DataSheet!E2819,"")</f>
        <v>0</v>
      </c>
    </row>
    <row r="2821" spans="2:18">
      <c r="B2821" s="202"/>
      <c r="C2821" s="297"/>
      <c r="D2821" s="292"/>
      <c r="E2821" s="202"/>
      <c r="F2821" s="202"/>
      <c r="G2821" s="202"/>
      <c r="H2821" s="202"/>
      <c r="I2821" s="202"/>
      <c r="J2821" s="202"/>
      <c r="K2821" s="146"/>
      <c r="L2821" s="146"/>
      <c r="M2821" s="146"/>
      <c r="N2821" s="146"/>
      <c r="O2821" s="146"/>
      <c r="P2821" s="292"/>
      <c r="Q2821" s="202"/>
      <c r="R2821" s="290">
        <f>IF($P$5=1,DataSheet!E2820,"")</f>
        <v>0</v>
      </c>
    </row>
    <row r="2822" spans="2:18">
      <c r="B2822" s="202"/>
      <c r="C2822" s="297"/>
      <c r="D2822" s="292"/>
      <c r="E2822" s="202"/>
      <c r="F2822" s="202"/>
      <c r="G2822" s="202"/>
      <c r="H2822" s="202"/>
      <c r="I2822" s="202"/>
      <c r="J2822" s="202"/>
      <c r="K2822" s="146"/>
      <c r="L2822" s="146"/>
      <c r="M2822" s="146"/>
      <c r="N2822" s="146"/>
      <c r="O2822" s="146"/>
      <c r="P2822" s="292"/>
      <c r="Q2822" s="202"/>
      <c r="R2822" s="290">
        <f>IF($P$5=1,DataSheet!E2821,"")</f>
        <v>0</v>
      </c>
    </row>
    <row r="2823" spans="2:18">
      <c r="B2823" s="202"/>
      <c r="C2823" s="297"/>
      <c r="D2823" s="292"/>
      <c r="E2823" s="202"/>
      <c r="F2823" s="202"/>
      <c r="G2823" s="202"/>
      <c r="H2823" s="202"/>
      <c r="I2823" s="202"/>
      <c r="J2823" s="202"/>
      <c r="K2823" s="146"/>
      <c r="L2823" s="146"/>
      <c r="M2823" s="146"/>
      <c r="N2823" s="146"/>
      <c r="O2823" s="146"/>
      <c r="P2823" s="292"/>
      <c r="Q2823" s="202"/>
      <c r="R2823" s="290">
        <f>IF($P$5=1,DataSheet!E2822,"")</f>
        <v>0</v>
      </c>
    </row>
    <row r="2824" spans="2:18">
      <c r="B2824" s="202"/>
      <c r="C2824" s="297"/>
      <c r="D2824" s="292"/>
      <c r="E2824" s="202"/>
      <c r="F2824" s="202"/>
      <c r="G2824" s="202"/>
      <c r="H2824" s="202"/>
      <c r="I2824" s="202"/>
      <c r="J2824" s="202"/>
      <c r="K2824" s="146"/>
      <c r="L2824" s="146"/>
      <c r="M2824" s="146"/>
      <c r="N2824" s="146"/>
      <c r="O2824" s="146"/>
      <c r="P2824" s="292"/>
      <c r="Q2824" s="202"/>
      <c r="R2824" s="290">
        <f>IF($P$5=1,DataSheet!E2823,"")</f>
        <v>0</v>
      </c>
    </row>
    <row r="2825" spans="2:18">
      <c r="B2825" s="202"/>
      <c r="C2825" s="297"/>
      <c r="D2825" s="292"/>
      <c r="E2825" s="202"/>
      <c r="F2825" s="202"/>
      <c r="G2825" s="202"/>
      <c r="H2825" s="202"/>
      <c r="I2825" s="202"/>
      <c r="J2825" s="202"/>
      <c r="K2825" s="146"/>
      <c r="L2825" s="146"/>
      <c r="M2825" s="146"/>
      <c r="N2825" s="146"/>
      <c r="O2825" s="146"/>
      <c r="P2825" s="292"/>
      <c r="Q2825" s="202"/>
      <c r="R2825" s="290">
        <f>IF($P$5=1,DataSheet!E2824,"")</f>
        <v>0</v>
      </c>
    </row>
    <row r="2826" spans="2:18">
      <c r="B2826" s="202"/>
      <c r="C2826" s="297"/>
      <c r="D2826" s="292"/>
      <c r="E2826" s="202"/>
      <c r="F2826" s="202"/>
      <c r="G2826" s="202"/>
      <c r="H2826" s="202"/>
      <c r="I2826" s="202"/>
      <c r="J2826" s="202"/>
      <c r="K2826" s="146"/>
      <c r="L2826" s="146"/>
      <c r="M2826" s="146"/>
      <c r="N2826" s="146"/>
      <c r="O2826" s="146"/>
      <c r="P2826" s="292"/>
      <c r="Q2826" s="202"/>
      <c r="R2826" s="290">
        <f>IF($P$5=1,DataSheet!E2825,"")</f>
        <v>0</v>
      </c>
    </row>
    <row r="2827" spans="2:18">
      <c r="B2827" s="202"/>
      <c r="C2827" s="297"/>
      <c r="D2827" s="292"/>
      <c r="E2827" s="202"/>
      <c r="F2827" s="202"/>
      <c r="G2827" s="202"/>
      <c r="H2827" s="202"/>
      <c r="I2827" s="202"/>
      <c r="J2827" s="202"/>
      <c r="K2827" s="146"/>
      <c r="L2827" s="146"/>
      <c r="M2827" s="146"/>
      <c r="N2827" s="146"/>
      <c r="O2827" s="146"/>
      <c r="P2827" s="292"/>
      <c r="Q2827" s="202"/>
      <c r="R2827" s="290">
        <f>IF($P$5=1,DataSheet!E2826,"")</f>
        <v>0</v>
      </c>
    </row>
    <row r="2828" spans="2:18">
      <c r="B2828" s="202"/>
      <c r="C2828" s="297"/>
      <c r="D2828" s="292"/>
      <c r="E2828" s="202"/>
      <c r="F2828" s="202"/>
      <c r="G2828" s="202"/>
      <c r="H2828" s="202"/>
      <c r="I2828" s="202"/>
      <c r="J2828" s="202"/>
      <c r="K2828" s="146"/>
      <c r="L2828" s="146"/>
      <c r="M2828" s="146"/>
      <c r="N2828" s="146"/>
      <c r="O2828" s="146"/>
      <c r="P2828" s="292"/>
      <c r="Q2828" s="202"/>
      <c r="R2828" s="290">
        <f>IF($P$5=1,DataSheet!E2827,"")</f>
        <v>0</v>
      </c>
    </row>
    <row r="2829" spans="2:18">
      <c r="B2829" s="202"/>
      <c r="C2829" s="297"/>
      <c r="D2829" s="292"/>
      <c r="E2829" s="202"/>
      <c r="F2829" s="202"/>
      <c r="G2829" s="202"/>
      <c r="H2829" s="202"/>
      <c r="I2829" s="202"/>
      <c r="J2829" s="202"/>
      <c r="K2829" s="146"/>
      <c r="L2829" s="146"/>
      <c r="M2829" s="146"/>
      <c r="N2829" s="146"/>
      <c r="O2829" s="146"/>
      <c r="P2829" s="292"/>
      <c r="Q2829" s="202"/>
      <c r="R2829" s="290">
        <f>IF($P$5=1,DataSheet!E2828,"")</f>
        <v>0</v>
      </c>
    </row>
    <row r="2830" spans="2:18">
      <c r="B2830" s="202"/>
      <c r="C2830" s="297"/>
      <c r="D2830" s="292"/>
      <c r="E2830" s="202"/>
      <c r="F2830" s="202"/>
      <c r="G2830" s="202"/>
      <c r="H2830" s="202"/>
      <c r="I2830" s="202"/>
      <c r="J2830" s="202"/>
      <c r="K2830" s="146"/>
      <c r="L2830" s="146"/>
      <c r="M2830" s="146"/>
      <c r="N2830" s="146"/>
      <c r="O2830" s="146"/>
      <c r="P2830" s="292"/>
      <c r="Q2830" s="202"/>
      <c r="R2830" s="290">
        <f>IF($P$5=1,DataSheet!E2829,"")</f>
        <v>0</v>
      </c>
    </row>
    <row r="2831" spans="2:18">
      <c r="B2831" s="202"/>
      <c r="C2831" s="297"/>
      <c r="D2831" s="292"/>
      <c r="E2831" s="202"/>
      <c r="F2831" s="202"/>
      <c r="G2831" s="202"/>
      <c r="H2831" s="202"/>
      <c r="I2831" s="202"/>
      <c r="J2831" s="202"/>
      <c r="K2831" s="146"/>
      <c r="L2831" s="146"/>
      <c r="M2831" s="146"/>
      <c r="N2831" s="146"/>
      <c r="O2831" s="146"/>
      <c r="P2831" s="292"/>
      <c r="Q2831" s="202"/>
      <c r="R2831" s="290">
        <f>IF($P$5=1,DataSheet!E2830,"")</f>
        <v>0</v>
      </c>
    </row>
    <row r="2832" spans="2:18">
      <c r="B2832" s="202"/>
      <c r="C2832" s="297"/>
      <c r="D2832" s="292"/>
      <c r="E2832" s="202"/>
      <c r="F2832" s="202"/>
      <c r="G2832" s="202"/>
      <c r="H2832" s="202"/>
      <c r="I2832" s="202"/>
      <c r="J2832" s="202"/>
      <c r="K2832" s="146"/>
      <c r="L2832" s="146"/>
      <c r="M2832" s="146"/>
      <c r="N2832" s="146"/>
      <c r="O2832" s="146"/>
      <c r="P2832" s="292"/>
      <c r="Q2832" s="202"/>
      <c r="R2832" s="290">
        <f>IF($P$5=1,DataSheet!E2831,"")</f>
        <v>0</v>
      </c>
    </row>
    <row r="2833" spans="2:18">
      <c r="B2833" s="202"/>
      <c r="C2833" s="297"/>
      <c r="D2833" s="292"/>
      <c r="E2833" s="202"/>
      <c r="F2833" s="202"/>
      <c r="G2833" s="202"/>
      <c r="H2833" s="202"/>
      <c r="I2833" s="202"/>
      <c r="J2833" s="202"/>
      <c r="K2833" s="146"/>
      <c r="L2833" s="146"/>
      <c r="M2833" s="146"/>
      <c r="N2833" s="146"/>
      <c r="O2833" s="146"/>
      <c r="P2833" s="292"/>
      <c r="Q2833" s="202"/>
      <c r="R2833" s="290">
        <f>IF($P$5=1,DataSheet!E2832,"")</f>
        <v>0</v>
      </c>
    </row>
    <row r="2834" spans="2:18">
      <c r="B2834" s="202"/>
      <c r="C2834" s="297"/>
      <c r="D2834" s="292"/>
      <c r="E2834" s="202"/>
      <c r="F2834" s="202"/>
      <c r="G2834" s="202"/>
      <c r="H2834" s="202"/>
      <c r="I2834" s="202"/>
      <c r="J2834" s="202"/>
      <c r="K2834" s="146"/>
      <c r="L2834" s="146"/>
      <c r="M2834" s="146"/>
      <c r="N2834" s="146"/>
      <c r="O2834" s="146"/>
      <c r="P2834" s="292"/>
      <c r="Q2834" s="202"/>
      <c r="R2834" s="290">
        <f>IF($P$5=1,DataSheet!E2833,"")</f>
        <v>0</v>
      </c>
    </row>
    <row r="2835" spans="2:18">
      <c r="B2835" s="202"/>
      <c r="C2835" s="297"/>
      <c r="D2835" s="292"/>
      <c r="E2835" s="202"/>
      <c r="F2835" s="202"/>
      <c r="G2835" s="202"/>
      <c r="H2835" s="202"/>
      <c r="I2835" s="202"/>
      <c r="J2835" s="202"/>
      <c r="K2835" s="146"/>
      <c r="L2835" s="146"/>
      <c r="M2835" s="146"/>
      <c r="N2835" s="146"/>
      <c r="O2835" s="146"/>
      <c r="P2835" s="292"/>
      <c r="Q2835" s="202"/>
      <c r="R2835" s="290">
        <f>IF($P$5=1,DataSheet!E2834,"")</f>
        <v>0</v>
      </c>
    </row>
    <row r="2836" spans="2:18">
      <c r="B2836" s="202"/>
      <c r="C2836" s="297"/>
      <c r="D2836" s="292"/>
      <c r="E2836" s="202"/>
      <c r="F2836" s="202"/>
      <c r="G2836" s="202"/>
      <c r="H2836" s="202"/>
      <c r="I2836" s="202"/>
      <c r="J2836" s="202"/>
      <c r="K2836" s="146"/>
      <c r="L2836" s="146"/>
      <c r="M2836" s="146"/>
      <c r="N2836" s="146"/>
      <c r="O2836" s="146"/>
      <c r="P2836" s="292"/>
      <c r="Q2836" s="202"/>
      <c r="R2836" s="290">
        <f>IF($P$5=1,DataSheet!E2835,"")</f>
        <v>0</v>
      </c>
    </row>
    <row r="2837" spans="2:18">
      <c r="B2837" s="202"/>
      <c r="C2837" s="297"/>
      <c r="D2837" s="292"/>
      <c r="E2837" s="202"/>
      <c r="F2837" s="202"/>
      <c r="G2837" s="202"/>
      <c r="H2837" s="202"/>
      <c r="I2837" s="202"/>
      <c r="J2837" s="202"/>
      <c r="K2837" s="146"/>
      <c r="L2837" s="146"/>
      <c r="M2837" s="146"/>
      <c r="N2837" s="146"/>
      <c r="O2837" s="146"/>
      <c r="P2837" s="292"/>
      <c r="Q2837" s="202"/>
      <c r="R2837" s="290">
        <f>IF($P$5=1,DataSheet!E2836,"")</f>
        <v>0</v>
      </c>
    </row>
    <row r="2838" spans="2:18">
      <c r="B2838" s="202"/>
      <c r="C2838" s="297"/>
      <c r="D2838" s="292"/>
      <c r="E2838" s="202"/>
      <c r="F2838" s="202"/>
      <c r="G2838" s="202"/>
      <c r="H2838" s="202"/>
      <c r="I2838" s="202"/>
      <c r="J2838" s="202"/>
      <c r="K2838" s="146"/>
      <c r="L2838" s="146"/>
      <c r="M2838" s="146"/>
      <c r="N2838" s="146"/>
      <c r="O2838" s="146"/>
      <c r="P2838" s="292"/>
      <c r="Q2838" s="202"/>
      <c r="R2838" s="290">
        <f>IF($P$5=1,DataSheet!E2837,"")</f>
        <v>0</v>
      </c>
    </row>
    <row r="2839" spans="2:18">
      <c r="B2839" s="202"/>
      <c r="C2839" s="297"/>
      <c r="D2839" s="292"/>
      <c r="E2839" s="202"/>
      <c r="F2839" s="202"/>
      <c r="G2839" s="202"/>
      <c r="H2839" s="202"/>
      <c r="I2839" s="202"/>
      <c r="J2839" s="202"/>
      <c r="K2839" s="146"/>
      <c r="L2839" s="146"/>
      <c r="M2839" s="146"/>
      <c r="N2839" s="146"/>
      <c r="O2839" s="146"/>
      <c r="P2839" s="292"/>
      <c r="Q2839" s="202"/>
      <c r="R2839" s="290">
        <f>IF($P$5=1,DataSheet!E2838,"")</f>
        <v>0</v>
      </c>
    </row>
    <row r="2840" spans="2:18">
      <c r="B2840" s="202"/>
      <c r="C2840" s="297"/>
      <c r="D2840" s="292"/>
      <c r="E2840" s="202"/>
      <c r="F2840" s="202"/>
      <c r="G2840" s="202"/>
      <c r="H2840" s="202"/>
      <c r="I2840" s="202"/>
      <c r="J2840" s="202"/>
      <c r="K2840" s="146"/>
      <c r="L2840" s="146"/>
      <c r="M2840" s="146"/>
      <c r="N2840" s="146"/>
      <c r="O2840" s="146"/>
      <c r="P2840" s="292"/>
      <c r="Q2840" s="202"/>
      <c r="R2840" s="290">
        <f>IF($P$5=1,DataSheet!E2839,"")</f>
        <v>0</v>
      </c>
    </row>
    <row r="2841" spans="2:18">
      <c r="B2841" s="202"/>
      <c r="C2841" s="297"/>
      <c r="D2841" s="292"/>
      <c r="E2841" s="202"/>
      <c r="F2841" s="202"/>
      <c r="G2841" s="202"/>
      <c r="H2841" s="202"/>
      <c r="I2841" s="202"/>
      <c r="J2841" s="202"/>
      <c r="K2841" s="146"/>
      <c r="L2841" s="146"/>
      <c r="M2841" s="146"/>
      <c r="N2841" s="146"/>
      <c r="O2841" s="146"/>
      <c r="P2841" s="292"/>
      <c r="Q2841" s="202"/>
      <c r="R2841" s="290">
        <f>IF($P$5=1,DataSheet!E2840,"")</f>
        <v>0</v>
      </c>
    </row>
    <row r="2842" spans="2:18">
      <c r="B2842" s="202"/>
      <c r="C2842" s="297"/>
      <c r="D2842" s="292"/>
      <c r="E2842" s="202"/>
      <c r="F2842" s="202"/>
      <c r="G2842" s="202"/>
      <c r="H2842" s="202"/>
      <c r="I2842" s="202"/>
      <c r="J2842" s="202"/>
      <c r="K2842" s="146"/>
      <c r="L2842" s="146"/>
      <c r="M2842" s="146"/>
      <c r="N2842" s="146"/>
      <c r="O2842" s="146"/>
      <c r="P2842" s="292"/>
      <c r="Q2842" s="202"/>
      <c r="R2842" s="290">
        <f>IF($P$5=1,DataSheet!E2841,"")</f>
        <v>0</v>
      </c>
    </row>
    <row r="2843" spans="2:18">
      <c r="B2843" s="202"/>
      <c r="C2843" s="297"/>
      <c r="D2843" s="292"/>
      <c r="E2843" s="202"/>
      <c r="F2843" s="202"/>
      <c r="G2843" s="202"/>
      <c r="H2843" s="202"/>
      <c r="I2843" s="202"/>
      <c r="J2843" s="202"/>
      <c r="K2843" s="146"/>
      <c r="L2843" s="146"/>
      <c r="M2843" s="146"/>
      <c r="N2843" s="146"/>
      <c r="O2843" s="146"/>
      <c r="P2843" s="292"/>
      <c r="Q2843" s="202"/>
      <c r="R2843" s="290">
        <f>IF($P$5=1,DataSheet!E2842,"")</f>
        <v>0</v>
      </c>
    </row>
    <row r="2844" spans="2:18">
      <c r="B2844" s="202"/>
      <c r="C2844" s="297"/>
      <c r="D2844" s="292"/>
      <c r="E2844" s="202"/>
      <c r="F2844" s="202"/>
      <c r="G2844" s="202"/>
      <c r="H2844" s="202"/>
      <c r="I2844" s="202"/>
      <c r="J2844" s="202"/>
      <c r="K2844" s="146"/>
      <c r="L2844" s="146"/>
      <c r="M2844" s="146"/>
      <c r="N2844" s="146"/>
      <c r="O2844" s="146"/>
      <c r="P2844" s="292"/>
      <c r="Q2844" s="202"/>
      <c r="R2844" s="290">
        <f>IF($P$5=1,DataSheet!E2843,"")</f>
        <v>0</v>
      </c>
    </row>
    <row r="2845" spans="2:18">
      <c r="B2845" s="202"/>
      <c r="C2845" s="297"/>
      <c r="D2845" s="292"/>
      <c r="E2845" s="202"/>
      <c r="F2845" s="202"/>
      <c r="G2845" s="202"/>
      <c r="H2845" s="202"/>
      <c r="I2845" s="202"/>
      <c r="J2845" s="202"/>
      <c r="K2845" s="146"/>
      <c r="L2845" s="146"/>
      <c r="M2845" s="146"/>
      <c r="N2845" s="146"/>
      <c r="O2845" s="146"/>
      <c r="P2845" s="292"/>
      <c r="Q2845" s="202"/>
      <c r="R2845" s="290">
        <f>IF($P$5=1,DataSheet!E2844,"")</f>
        <v>0</v>
      </c>
    </row>
    <row r="2846" spans="2:18">
      <c r="B2846" s="202"/>
      <c r="C2846" s="297"/>
      <c r="D2846" s="292"/>
      <c r="E2846" s="202"/>
      <c r="F2846" s="202"/>
      <c r="G2846" s="202"/>
      <c r="H2846" s="202"/>
      <c r="I2846" s="202"/>
      <c r="J2846" s="202"/>
      <c r="K2846" s="146"/>
      <c r="L2846" s="146"/>
      <c r="M2846" s="146"/>
      <c r="N2846" s="146"/>
      <c r="O2846" s="146"/>
      <c r="P2846" s="292"/>
      <c r="Q2846" s="202"/>
      <c r="R2846" s="290">
        <f>IF($P$5=1,DataSheet!E2845,"")</f>
        <v>0</v>
      </c>
    </row>
    <row r="2847" spans="2:18">
      <c r="B2847" s="202"/>
      <c r="C2847" s="297"/>
      <c r="D2847" s="292"/>
      <c r="E2847" s="202"/>
      <c r="F2847" s="202"/>
      <c r="G2847" s="202"/>
      <c r="H2847" s="202"/>
      <c r="I2847" s="202"/>
      <c r="J2847" s="202"/>
      <c r="K2847" s="146"/>
      <c r="L2847" s="146"/>
      <c r="M2847" s="146"/>
      <c r="N2847" s="146"/>
      <c r="O2847" s="146"/>
      <c r="P2847" s="292"/>
      <c r="Q2847" s="202"/>
      <c r="R2847" s="290">
        <f>IF($P$5=1,DataSheet!E2846,"")</f>
        <v>0</v>
      </c>
    </row>
    <row r="2848" spans="2:18">
      <c r="B2848" s="202"/>
      <c r="C2848" s="297"/>
      <c r="D2848" s="292"/>
      <c r="E2848" s="202"/>
      <c r="F2848" s="202"/>
      <c r="G2848" s="202"/>
      <c r="H2848" s="202"/>
      <c r="I2848" s="202"/>
      <c r="J2848" s="202"/>
      <c r="K2848" s="146"/>
      <c r="L2848" s="146"/>
      <c r="M2848" s="146"/>
      <c r="N2848" s="146"/>
      <c r="O2848" s="146"/>
      <c r="P2848" s="292"/>
      <c r="Q2848" s="202"/>
      <c r="R2848" s="290">
        <f>IF($P$5=1,DataSheet!E2847,"")</f>
        <v>0</v>
      </c>
    </row>
    <row r="2849" spans="2:18">
      <c r="B2849" s="202"/>
      <c r="C2849" s="297"/>
      <c r="D2849" s="292"/>
      <c r="E2849" s="202"/>
      <c r="F2849" s="202"/>
      <c r="G2849" s="202"/>
      <c r="H2849" s="202"/>
      <c r="I2849" s="202"/>
      <c r="J2849" s="202"/>
      <c r="K2849" s="146"/>
      <c r="L2849" s="146"/>
      <c r="M2849" s="146"/>
      <c r="N2849" s="146"/>
      <c r="O2849" s="146"/>
      <c r="P2849" s="292"/>
      <c r="Q2849" s="202"/>
      <c r="R2849" s="290">
        <f>IF($P$5=1,DataSheet!E2848,"")</f>
        <v>0</v>
      </c>
    </row>
    <row r="2850" spans="2:18">
      <c r="B2850" s="202"/>
      <c r="C2850" s="297"/>
      <c r="D2850" s="292"/>
      <c r="E2850" s="202"/>
      <c r="F2850" s="202"/>
      <c r="G2850" s="202"/>
      <c r="H2850" s="202"/>
      <c r="I2850" s="202"/>
      <c r="J2850" s="202"/>
      <c r="K2850" s="146"/>
      <c r="L2850" s="146"/>
      <c r="M2850" s="146"/>
      <c r="N2850" s="146"/>
      <c r="O2850" s="146"/>
      <c r="P2850" s="292"/>
      <c r="Q2850" s="202"/>
      <c r="R2850" s="290">
        <f>IF($P$5=1,DataSheet!E2849,"")</f>
        <v>0</v>
      </c>
    </row>
    <row r="2851" spans="2:18">
      <c r="B2851" s="202"/>
      <c r="C2851" s="297"/>
      <c r="D2851" s="292"/>
      <c r="E2851" s="202"/>
      <c r="F2851" s="202"/>
      <c r="G2851" s="202"/>
      <c r="H2851" s="202"/>
      <c r="I2851" s="202"/>
      <c r="J2851" s="202"/>
      <c r="K2851" s="146"/>
      <c r="L2851" s="146"/>
      <c r="M2851" s="146"/>
      <c r="N2851" s="146"/>
      <c r="O2851" s="146"/>
      <c r="P2851" s="292"/>
      <c r="Q2851" s="202"/>
      <c r="R2851" s="290">
        <f>IF($P$5=1,DataSheet!E2850,"")</f>
        <v>0</v>
      </c>
    </row>
    <row r="2852" spans="2:18">
      <c r="B2852" s="202"/>
      <c r="C2852" s="297"/>
      <c r="D2852" s="292"/>
      <c r="E2852" s="202"/>
      <c r="F2852" s="202"/>
      <c r="G2852" s="202"/>
      <c r="H2852" s="202"/>
      <c r="I2852" s="202"/>
      <c r="J2852" s="202"/>
      <c r="K2852" s="146"/>
      <c r="L2852" s="146"/>
      <c r="M2852" s="146"/>
      <c r="N2852" s="146"/>
      <c r="O2852" s="146"/>
      <c r="P2852" s="292"/>
      <c r="Q2852" s="202"/>
      <c r="R2852" s="290">
        <f>IF($P$5=1,DataSheet!E2851,"")</f>
        <v>0</v>
      </c>
    </row>
    <row r="2853" spans="2:18">
      <c r="B2853" s="202"/>
      <c r="C2853" s="297"/>
      <c r="D2853" s="292"/>
      <c r="E2853" s="202"/>
      <c r="F2853" s="202"/>
      <c r="G2853" s="202"/>
      <c r="H2853" s="202"/>
      <c r="I2853" s="202"/>
      <c r="J2853" s="202"/>
      <c r="K2853" s="146"/>
      <c r="L2853" s="146"/>
      <c r="M2853" s="146"/>
      <c r="N2853" s="146"/>
      <c r="O2853" s="146"/>
      <c r="P2853" s="292"/>
      <c r="Q2853" s="202"/>
      <c r="R2853" s="290">
        <f>IF($P$5=1,DataSheet!E2852,"")</f>
        <v>0</v>
      </c>
    </row>
    <row r="2854" spans="2:18">
      <c r="B2854" s="202"/>
      <c r="C2854" s="297"/>
      <c r="D2854" s="292"/>
      <c r="E2854" s="202"/>
      <c r="F2854" s="202"/>
      <c r="G2854" s="202"/>
      <c r="H2854" s="202"/>
      <c r="I2854" s="202"/>
      <c r="J2854" s="202"/>
      <c r="K2854" s="146"/>
      <c r="L2854" s="146"/>
      <c r="M2854" s="146"/>
      <c r="N2854" s="146"/>
      <c r="O2854" s="146"/>
      <c r="P2854" s="292"/>
      <c r="Q2854" s="202"/>
      <c r="R2854" s="290">
        <f>IF($P$5=1,DataSheet!E2853,"")</f>
        <v>0</v>
      </c>
    </row>
    <row r="2855" spans="2:18">
      <c r="B2855" s="202"/>
      <c r="C2855" s="297"/>
      <c r="D2855" s="292"/>
      <c r="E2855" s="202"/>
      <c r="F2855" s="202"/>
      <c r="G2855" s="202"/>
      <c r="H2855" s="202"/>
      <c r="I2855" s="202"/>
      <c r="J2855" s="202"/>
      <c r="K2855" s="146"/>
      <c r="L2855" s="146"/>
      <c r="M2855" s="146"/>
      <c r="N2855" s="146"/>
      <c r="O2855" s="146"/>
      <c r="P2855" s="292"/>
      <c r="Q2855" s="202"/>
      <c r="R2855" s="290">
        <f>IF($P$5=1,DataSheet!E2854,"")</f>
        <v>0</v>
      </c>
    </row>
    <row r="2856" spans="2:18">
      <c r="B2856" s="202"/>
      <c r="C2856" s="297"/>
      <c r="D2856" s="292"/>
      <c r="E2856" s="202"/>
      <c r="F2856" s="202"/>
      <c r="G2856" s="202"/>
      <c r="H2856" s="202"/>
      <c r="I2856" s="202"/>
      <c r="J2856" s="202"/>
      <c r="K2856" s="146"/>
      <c r="L2856" s="146"/>
      <c r="M2856" s="146"/>
      <c r="N2856" s="146"/>
      <c r="O2856" s="146"/>
      <c r="P2856" s="292"/>
      <c r="Q2856" s="202"/>
      <c r="R2856" s="290">
        <f>IF($P$5=1,DataSheet!E2855,"")</f>
        <v>0</v>
      </c>
    </row>
    <row r="2857" spans="2:18">
      <c r="B2857" s="202"/>
      <c r="C2857" s="297"/>
      <c r="D2857" s="292"/>
      <c r="E2857" s="202"/>
      <c r="F2857" s="202"/>
      <c r="G2857" s="202"/>
      <c r="H2857" s="202"/>
      <c r="I2857" s="202"/>
      <c r="J2857" s="202"/>
      <c r="K2857" s="146"/>
      <c r="L2857" s="146"/>
      <c r="M2857" s="146"/>
      <c r="N2857" s="146"/>
      <c r="O2857" s="146"/>
      <c r="P2857" s="292"/>
      <c r="Q2857" s="202"/>
      <c r="R2857" s="290">
        <f>IF($P$5=1,DataSheet!E2856,"")</f>
        <v>0</v>
      </c>
    </row>
    <row r="2858" spans="2:18">
      <c r="B2858" s="202"/>
      <c r="C2858" s="297"/>
      <c r="D2858" s="292"/>
      <c r="E2858" s="202"/>
      <c r="F2858" s="202"/>
      <c r="G2858" s="202"/>
      <c r="H2858" s="202"/>
      <c r="I2858" s="202"/>
      <c r="J2858" s="202"/>
      <c r="K2858" s="146"/>
      <c r="L2858" s="146"/>
      <c r="M2858" s="146"/>
      <c r="N2858" s="146"/>
      <c r="O2858" s="146"/>
      <c r="P2858" s="292"/>
      <c r="Q2858" s="202"/>
      <c r="R2858" s="290">
        <f>IF($P$5=1,DataSheet!E2857,"")</f>
        <v>0</v>
      </c>
    </row>
    <row r="2859" spans="2:18">
      <c r="B2859" s="202"/>
      <c r="C2859" s="297"/>
      <c r="D2859" s="292"/>
      <c r="E2859" s="202"/>
      <c r="F2859" s="202"/>
      <c r="G2859" s="202"/>
      <c r="H2859" s="202"/>
      <c r="I2859" s="202"/>
      <c r="J2859" s="202"/>
      <c r="K2859" s="146"/>
      <c r="L2859" s="146"/>
      <c r="M2859" s="146"/>
      <c r="N2859" s="146"/>
      <c r="O2859" s="146"/>
      <c r="P2859" s="292"/>
      <c r="Q2859" s="202"/>
      <c r="R2859" s="290">
        <f>IF($P$5=1,DataSheet!E2858,"")</f>
        <v>0</v>
      </c>
    </row>
    <row r="2860" spans="2:18">
      <c r="B2860" s="202"/>
      <c r="C2860" s="297"/>
      <c r="D2860" s="292"/>
      <c r="E2860" s="202"/>
      <c r="F2860" s="202"/>
      <c r="G2860" s="202"/>
      <c r="H2860" s="202"/>
      <c r="I2860" s="202"/>
      <c r="J2860" s="202"/>
      <c r="K2860" s="146"/>
      <c r="L2860" s="146"/>
      <c r="M2860" s="146"/>
      <c r="N2860" s="146"/>
      <c r="O2860" s="146"/>
      <c r="P2860" s="292"/>
      <c r="Q2860" s="202"/>
      <c r="R2860" s="290">
        <f>IF($P$5=1,DataSheet!E2859,"")</f>
        <v>0</v>
      </c>
    </row>
    <row r="2861" spans="2:18">
      <c r="B2861" s="202"/>
      <c r="C2861" s="297"/>
      <c r="D2861" s="292"/>
      <c r="E2861" s="202"/>
      <c r="F2861" s="202"/>
      <c r="G2861" s="202"/>
      <c r="H2861" s="202"/>
      <c r="I2861" s="202"/>
      <c r="J2861" s="202"/>
      <c r="K2861" s="146"/>
      <c r="L2861" s="146"/>
      <c r="M2861" s="146"/>
      <c r="N2861" s="146"/>
      <c r="O2861" s="146"/>
      <c r="P2861" s="292"/>
      <c r="Q2861" s="202"/>
      <c r="R2861" s="290">
        <f>IF($P$5=1,DataSheet!E2860,"")</f>
        <v>0</v>
      </c>
    </row>
    <row r="2862" spans="2:18">
      <c r="B2862" s="202"/>
      <c r="C2862" s="297"/>
      <c r="D2862" s="292"/>
      <c r="E2862" s="202"/>
      <c r="F2862" s="202"/>
      <c r="G2862" s="202"/>
      <c r="H2862" s="202"/>
      <c r="I2862" s="202"/>
      <c r="J2862" s="202"/>
      <c r="K2862" s="146"/>
      <c r="L2862" s="146"/>
      <c r="M2862" s="146"/>
      <c r="N2862" s="146"/>
      <c r="O2862" s="146"/>
      <c r="P2862" s="292"/>
      <c r="Q2862" s="202"/>
      <c r="R2862" s="290">
        <f>IF($P$5=1,DataSheet!E2861,"")</f>
        <v>0</v>
      </c>
    </row>
    <row r="2863" spans="2:18">
      <c r="B2863" s="202"/>
      <c r="C2863" s="297"/>
      <c r="D2863" s="292"/>
      <c r="E2863" s="202"/>
      <c r="F2863" s="202"/>
      <c r="G2863" s="202"/>
      <c r="H2863" s="202"/>
      <c r="I2863" s="202"/>
      <c r="J2863" s="202"/>
      <c r="K2863" s="146"/>
      <c r="L2863" s="146"/>
      <c r="M2863" s="146"/>
      <c r="N2863" s="146"/>
      <c r="O2863" s="146"/>
      <c r="P2863" s="292"/>
      <c r="Q2863" s="202"/>
      <c r="R2863" s="290">
        <f>IF($P$5=1,DataSheet!E2862,"")</f>
        <v>0</v>
      </c>
    </row>
    <row r="2864" spans="2:18">
      <c r="B2864" s="202"/>
      <c r="C2864" s="297"/>
      <c r="D2864" s="292"/>
      <c r="E2864" s="202"/>
      <c r="F2864" s="202"/>
      <c r="G2864" s="202"/>
      <c r="H2864" s="202"/>
      <c r="I2864" s="202"/>
      <c r="J2864" s="202"/>
      <c r="K2864" s="146"/>
      <c r="L2864" s="146"/>
      <c r="M2864" s="146"/>
      <c r="N2864" s="146"/>
      <c r="O2864" s="146"/>
      <c r="P2864" s="292"/>
      <c r="Q2864" s="202"/>
      <c r="R2864" s="290">
        <f>IF($P$5=1,DataSheet!E2863,"")</f>
        <v>0</v>
      </c>
    </row>
    <row r="2865" spans="2:18">
      <c r="B2865" s="202"/>
      <c r="C2865" s="297"/>
      <c r="D2865" s="292"/>
      <c r="E2865" s="202"/>
      <c r="F2865" s="202"/>
      <c r="G2865" s="202"/>
      <c r="H2865" s="202"/>
      <c r="I2865" s="202"/>
      <c r="J2865" s="202"/>
      <c r="K2865" s="146"/>
      <c r="L2865" s="146"/>
      <c r="M2865" s="146"/>
      <c r="N2865" s="146"/>
      <c r="O2865" s="146"/>
      <c r="P2865" s="292"/>
      <c r="Q2865" s="202"/>
      <c r="R2865" s="290">
        <f>IF($P$5=1,DataSheet!E2864,"")</f>
        <v>0</v>
      </c>
    </row>
    <row r="2866" spans="2:18">
      <c r="B2866" s="202"/>
      <c r="C2866" s="297"/>
      <c r="D2866" s="292"/>
      <c r="E2866" s="202"/>
      <c r="F2866" s="202"/>
      <c r="G2866" s="202"/>
      <c r="H2866" s="202"/>
      <c r="I2866" s="202"/>
      <c r="J2866" s="202"/>
      <c r="K2866" s="146"/>
      <c r="L2866" s="146"/>
      <c r="M2866" s="146"/>
      <c r="N2866" s="146"/>
      <c r="O2866" s="146"/>
      <c r="P2866" s="292"/>
      <c r="Q2866" s="202"/>
      <c r="R2866" s="290">
        <f>IF($P$5=1,DataSheet!E2865,"")</f>
        <v>0</v>
      </c>
    </row>
    <row r="2867" spans="2:18">
      <c r="B2867" s="202"/>
      <c r="C2867" s="297"/>
      <c r="D2867" s="292"/>
      <c r="E2867" s="202"/>
      <c r="F2867" s="202"/>
      <c r="G2867" s="202"/>
      <c r="H2867" s="202"/>
      <c r="I2867" s="202"/>
      <c r="J2867" s="202"/>
      <c r="K2867" s="146"/>
      <c r="L2867" s="146"/>
      <c r="M2867" s="146"/>
      <c r="N2867" s="146"/>
      <c r="O2867" s="146"/>
      <c r="P2867" s="292"/>
      <c r="Q2867" s="202"/>
      <c r="R2867" s="290">
        <f>IF($P$5=1,DataSheet!E2866,"")</f>
        <v>0</v>
      </c>
    </row>
    <row r="2868" spans="2:18">
      <c r="B2868" s="202"/>
      <c r="C2868" s="297"/>
      <c r="D2868" s="292"/>
      <c r="E2868" s="202"/>
      <c r="F2868" s="202"/>
      <c r="G2868" s="202"/>
      <c r="H2868" s="202"/>
      <c r="I2868" s="202"/>
      <c r="J2868" s="202"/>
      <c r="K2868" s="146"/>
      <c r="L2868" s="146"/>
      <c r="M2868" s="146"/>
      <c r="N2868" s="146"/>
      <c r="O2868" s="146"/>
      <c r="P2868" s="292"/>
      <c r="Q2868" s="202"/>
      <c r="R2868" s="290">
        <f>IF($P$5=1,DataSheet!E2867,"")</f>
        <v>0</v>
      </c>
    </row>
    <row r="2869" spans="2:18">
      <c r="B2869" s="202"/>
      <c r="C2869" s="297"/>
      <c r="D2869" s="292"/>
      <c r="E2869" s="202"/>
      <c r="F2869" s="202"/>
      <c r="G2869" s="202"/>
      <c r="H2869" s="202"/>
      <c r="I2869" s="202"/>
      <c r="J2869" s="202"/>
      <c r="K2869" s="146"/>
      <c r="L2869" s="146"/>
      <c r="M2869" s="146"/>
      <c r="N2869" s="146"/>
      <c r="O2869" s="146"/>
      <c r="P2869" s="292"/>
      <c r="Q2869" s="202"/>
      <c r="R2869" s="290">
        <f>IF($P$5=1,DataSheet!E2868,"")</f>
        <v>0</v>
      </c>
    </row>
    <row r="2870" spans="2:18">
      <c r="B2870" s="202"/>
      <c r="C2870" s="297"/>
      <c r="D2870" s="292"/>
      <c r="E2870" s="202"/>
      <c r="F2870" s="202"/>
      <c r="G2870" s="202"/>
      <c r="H2870" s="202"/>
      <c r="I2870" s="202"/>
      <c r="J2870" s="202"/>
      <c r="K2870" s="146"/>
      <c r="L2870" s="146"/>
      <c r="M2870" s="146"/>
      <c r="N2870" s="146"/>
      <c r="O2870" s="146"/>
      <c r="P2870" s="292"/>
      <c r="Q2870" s="202"/>
      <c r="R2870" s="290">
        <f>IF($P$5=1,DataSheet!E2869,"")</f>
        <v>0</v>
      </c>
    </row>
    <row r="2871" spans="2:18">
      <c r="B2871" s="202"/>
      <c r="C2871" s="297"/>
      <c r="D2871" s="292"/>
      <c r="E2871" s="202"/>
      <c r="F2871" s="202"/>
      <c r="G2871" s="202"/>
      <c r="H2871" s="202"/>
      <c r="I2871" s="202"/>
      <c r="J2871" s="202"/>
      <c r="K2871" s="146"/>
      <c r="L2871" s="146"/>
      <c r="M2871" s="146"/>
      <c r="N2871" s="146"/>
      <c r="O2871" s="146"/>
      <c r="P2871" s="292"/>
      <c r="Q2871" s="202"/>
      <c r="R2871" s="290">
        <f>IF($P$5=1,DataSheet!E2870,"")</f>
        <v>0</v>
      </c>
    </row>
    <row r="2872" spans="2:18">
      <c r="B2872" s="202"/>
      <c r="C2872" s="297"/>
      <c r="D2872" s="292"/>
      <c r="E2872" s="202"/>
      <c r="F2872" s="202"/>
      <c r="G2872" s="202"/>
      <c r="H2872" s="202"/>
      <c r="I2872" s="202"/>
      <c r="J2872" s="202"/>
      <c r="K2872" s="146"/>
      <c r="L2872" s="146"/>
      <c r="M2872" s="146"/>
      <c r="N2872" s="146"/>
      <c r="O2872" s="146"/>
      <c r="P2872" s="292"/>
      <c r="Q2872" s="202"/>
      <c r="R2872" s="290">
        <f>IF($P$5=1,DataSheet!E2871,"")</f>
        <v>0</v>
      </c>
    </row>
    <row r="2873" spans="2:18">
      <c r="B2873" s="202"/>
      <c r="C2873" s="297"/>
      <c r="D2873" s="292"/>
      <c r="E2873" s="202"/>
      <c r="F2873" s="202"/>
      <c r="G2873" s="202"/>
      <c r="H2873" s="202"/>
      <c r="I2873" s="202"/>
      <c r="J2873" s="202"/>
      <c r="K2873" s="146"/>
      <c r="L2873" s="146"/>
      <c r="M2873" s="146"/>
      <c r="N2873" s="146"/>
      <c r="O2873" s="146"/>
      <c r="P2873" s="292"/>
      <c r="Q2873" s="202"/>
      <c r="R2873" s="290">
        <f>IF($P$5=1,DataSheet!E2872,"")</f>
        <v>0</v>
      </c>
    </row>
    <row r="2874" spans="2:18">
      <c r="B2874" s="202"/>
      <c r="C2874" s="297"/>
      <c r="D2874" s="292"/>
      <c r="E2874" s="202"/>
      <c r="F2874" s="202"/>
      <c r="G2874" s="202"/>
      <c r="H2874" s="202"/>
      <c r="I2874" s="202"/>
      <c r="J2874" s="202"/>
      <c r="K2874" s="146"/>
      <c r="L2874" s="146"/>
      <c r="M2874" s="146"/>
      <c r="N2874" s="146"/>
      <c r="O2874" s="146"/>
      <c r="P2874" s="292"/>
      <c r="Q2874" s="202"/>
      <c r="R2874" s="290">
        <f>IF($P$5=1,DataSheet!E2873,"")</f>
        <v>0</v>
      </c>
    </row>
    <row r="2875" spans="2:18">
      <c r="B2875" s="202"/>
      <c r="C2875" s="297"/>
      <c r="D2875" s="292"/>
      <c r="E2875" s="202"/>
      <c r="F2875" s="202"/>
      <c r="G2875" s="202"/>
      <c r="H2875" s="202"/>
      <c r="I2875" s="202"/>
      <c r="J2875" s="202"/>
      <c r="K2875" s="146"/>
      <c r="L2875" s="146"/>
      <c r="M2875" s="146"/>
      <c r="N2875" s="146"/>
      <c r="O2875" s="146"/>
      <c r="P2875" s="292"/>
      <c r="Q2875" s="202"/>
      <c r="R2875" s="290">
        <f>IF($P$5=1,DataSheet!E2874,"")</f>
        <v>0</v>
      </c>
    </row>
    <row r="2876" spans="2:18">
      <c r="B2876" s="202"/>
      <c r="C2876" s="297"/>
      <c r="D2876" s="292"/>
      <c r="E2876" s="202"/>
      <c r="F2876" s="202"/>
      <c r="G2876" s="202"/>
      <c r="H2876" s="202"/>
      <c r="I2876" s="202"/>
      <c r="J2876" s="202"/>
      <c r="K2876" s="146"/>
      <c r="L2876" s="146"/>
      <c r="M2876" s="146"/>
      <c r="N2876" s="146"/>
      <c r="O2876" s="146"/>
      <c r="P2876" s="292"/>
      <c r="Q2876" s="202"/>
      <c r="R2876" s="290">
        <f>IF($P$5=1,DataSheet!E2875,"")</f>
        <v>0</v>
      </c>
    </row>
    <row r="2877" spans="2:18">
      <c r="B2877" s="202"/>
      <c r="C2877" s="297"/>
      <c r="D2877" s="292"/>
      <c r="E2877" s="202"/>
      <c r="F2877" s="202"/>
      <c r="G2877" s="202"/>
      <c r="H2877" s="202"/>
      <c r="I2877" s="202"/>
      <c r="J2877" s="202"/>
      <c r="K2877" s="146"/>
      <c r="L2877" s="146"/>
      <c r="M2877" s="146"/>
      <c r="N2877" s="146"/>
      <c r="O2877" s="146"/>
      <c r="P2877" s="292"/>
      <c r="Q2877" s="202"/>
      <c r="R2877" s="290">
        <f>IF($P$5=1,DataSheet!E2876,"")</f>
        <v>0</v>
      </c>
    </row>
    <row r="2878" spans="2:18">
      <c r="B2878" s="202"/>
      <c r="C2878" s="297"/>
      <c r="D2878" s="292"/>
      <c r="E2878" s="202"/>
      <c r="F2878" s="202"/>
      <c r="G2878" s="202"/>
      <c r="H2878" s="202"/>
      <c r="I2878" s="202"/>
      <c r="J2878" s="202"/>
      <c r="K2878" s="146"/>
      <c r="L2878" s="146"/>
      <c r="M2878" s="146"/>
      <c r="N2878" s="146"/>
      <c r="O2878" s="146"/>
      <c r="P2878" s="292"/>
      <c r="Q2878" s="202"/>
      <c r="R2878" s="290">
        <f>IF($P$5=1,DataSheet!E2877,"")</f>
        <v>0</v>
      </c>
    </row>
    <row r="2879" spans="2:18">
      <c r="B2879" s="202"/>
      <c r="C2879" s="297"/>
      <c r="D2879" s="292"/>
      <c r="E2879" s="202"/>
      <c r="F2879" s="202"/>
      <c r="G2879" s="202"/>
      <c r="H2879" s="202"/>
      <c r="I2879" s="202"/>
      <c r="J2879" s="202"/>
      <c r="K2879" s="146"/>
      <c r="L2879" s="146"/>
      <c r="M2879" s="146"/>
      <c r="N2879" s="146"/>
      <c r="O2879" s="146"/>
      <c r="P2879" s="292"/>
      <c r="Q2879" s="202"/>
      <c r="R2879" s="290">
        <f>IF($P$5=1,DataSheet!E2878,"")</f>
        <v>0</v>
      </c>
    </row>
    <row r="2880" spans="2:18">
      <c r="B2880" s="202"/>
      <c r="C2880" s="297"/>
      <c r="D2880" s="292"/>
      <c r="E2880" s="202"/>
      <c r="F2880" s="202"/>
      <c r="G2880" s="202"/>
      <c r="H2880" s="202"/>
      <c r="I2880" s="202"/>
      <c r="J2880" s="202"/>
      <c r="K2880" s="146"/>
      <c r="L2880" s="146"/>
      <c r="M2880" s="146"/>
      <c r="N2880" s="146"/>
      <c r="O2880" s="146"/>
      <c r="P2880" s="292"/>
      <c r="Q2880" s="202"/>
      <c r="R2880" s="290">
        <f>IF($P$5=1,DataSheet!E2879,"")</f>
        <v>0</v>
      </c>
    </row>
    <row r="2881" spans="2:18">
      <c r="B2881" s="202"/>
      <c r="C2881" s="297"/>
      <c r="D2881" s="292"/>
      <c r="E2881" s="202"/>
      <c r="F2881" s="202"/>
      <c r="G2881" s="202"/>
      <c r="H2881" s="202"/>
      <c r="I2881" s="202"/>
      <c r="J2881" s="202"/>
      <c r="K2881" s="146"/>
      <c r="L2881" s="146"/>
      <c r="M2881" s="146"/>
      <c r="N2881" s="146"/>
      <c r="O2881" s="146"/>
      <c r="P2881" s="292"/>
      <c r="Q2881" s="202"/>
      <c r="R2881" s="290">
        <f>IF($P$5=1,DataSheet!E2880,"")</f>
        <v>0</v>
      </c>
    </row>
    <row r="2882" spans="2:18">
      <c r="B2882" s="202"/>
      <c r="C2882" s="297"/>
      <c r="D2882" s="292"/>
      <c r="E2882" s="202"/>
      <c r="F2882" s="202"/>
      <c r="G2882" s="202"/>
      <c r="H2882" s="202"/>
      <c r="I2882" s="202"/>
      <c r="J2882" s="202"/>
      <c r="K2882" s="146"/>
      <c r="L2882" s="146"/>
      <c r="M2882" s="146"/>
      <c r="N2882" s="146"/>
      <c r="O2882" s="146"/>
      <c r="P2882" s="292"/>
      <c r="Q2882" s="202"/>
      <c r="R2882" s="290">
        <f>IF($P$5=1,DataSheet!E2881,"")</f>
        <v>0</v>
      </c>
    </row>
    <row r="2883" spans="2:18">
      <c r="B2883" s="202"/>
      <c r="C2883" s="297"/>
      <c r="D2883" s="292"/>
      <c r="E2883" s="202"/>
      <c r="F2883" s="202"/>
      <c r="G2883" s="202"/>
      <c r="H2883" s="202"/>
      <c r="I2883" s="202"/>
      <c r="J2883" s="202"/>
      <c r="K2883" s="146"/>
      <c r="L2883" s="146"/>
      <c r="M2883" s="146"/>
      <c r="N2883" s="146"/>
      <c r="O2883" s="146"/>
      <c r="P2883" s="292"/>
      <c r="Q2883" s="202"/>
      <c r="R2883" s="290">
        <f>IF($P$5=1,DataSheet!E2882,"")</f>
        <v>0</v>
      </c>
    </row>
    <row r="2884" spans="2:18">
      <c r="B2884" s="202"/>
      <c r="C2884" s="297"/>
      <c r="D2884" s="292"/>
      <c r="E2884" s="202"/>
      <c r="F2884" s="202"/>
      <c r="G2884" s="202"/>
      <c r="H2884" s="202"/>
      <c r="I2884" s="202"/>
      <c r="J2884" s="202"/>
      <c r="K2884" s="146"/>
      <c r="L2884" s="146"/>
      <c r="M2884" s="146"/>
      <c r="N2884" s="146"/>
      <c r="O2884" s="146"/>
      <c r="P2884" s="292"/>
      <c r="Q2884" s="202"/>
      <c r="R2884" s="290">
        <f>IF($P$5=1,DataSheet!E2883,"")</f>
        <v>0</v>
      </c>
    </row>
    <row r="2885" spans="2:18">
      <c r="B2885" s="202"/>
      <c r="C2885" s="297"/>
      <c r="D2885" s="292"/>
      <c r="E2885" s="202"/>
      <c r="F2885" s="202"/>
      <c r="G2885" s="202"/>
      <c r="H2885" s="202"/>
      <c r="I2885" s="202"/>
      <c r="J2885" s="202"/>
      <c r="K2885" s="146"/>
      <c r="L2885" s="146"/>
      <c r="M2885" s="146"/>
      <c r="N2885" s="146"/>
      <c r="O2885" s="146"/>
      <c r="P2885" s="292"/>
      <c r="Q2885" s="202"/>
      <c r="R2885" s="290">
        <f>IF($P$5=1,DataSheet!E2884,"")</f>
        <v>0</v>
      </c>
    </row>
    <row r="2886" spans="2:18">
      <c r="B2886" s="202"/>
      <c r="C2886" s="297"/>
      <c r="D2886" s="292"/>
      <c r="E2886" s="202"/>
      <c r="F2886" s="202"/>
      <c r="G2886" s="202"/>
      <c r="H2886" s="202"/>
      <c r="I2886" s="202"/>
      <c r="J2886" s="202"/>
      <c r="K2886" s="146"/>
      <c r="L2886" s="146"/>
      <c r="M2886" s="146"/>
      <c r="N2886" s="146"/>
      <c r="O2886" s="146"/>
      <c r="P2886" s="292"/>
      <c r="Q2886" s="202"/>
      <c r="R2886" s="290">
        <f>IF($P$5=1,DataSheet!E2885,"")</f>
        <v>0</v>
      </c>
    </row>
    <row r="2887" spans="2:18">
      <c r="B2887" s="202"/>
      <c r="C2887" s="297"/>
      <c r="D2887" s="292"/>
      <c r="E2887" s="202"/>
      <c r="F2887" s="202"/>
      <c r="G2887" s="202"/>
      <c r="H2887" s="202"/>
      <c r="I2887" s="202"/>
      <c r="J2887" s="202"/>
      <c r="K2887" s="146"/>
      <c r="L2887" s="146"/>
      <c r="M2887" s="146"/>
      <c r="N2887" s="146"/>
      <c r="O2887" s="146"/>
      <c r="P2887" s="292"/>
      <c r="Q2887" s="202"/>
      <c r="R2887" s="290">
        <f>IF($P$5=1,DataSheet!E2886,"")</f>
        <v>0</v>
      </c>
    </row>
    <row r="2888" spans="2:18">
      <c r="B2888" s="202"/>
      <c r="C2888" s="297"/>
      <c r="D2888" s="292"/>
      <c r="E2888" s="202"/>
      <c r="F2888" s="202"/>
      <c r="G2888" s="202"/>
      <c r="H2888" s="202"/>
      <c r="I2888" s="202"/>
      <c r="J2888" s="202"/>
      <c r="K2888" s="146"/>
      <c r="L2888" s="146"/>
      <c r="M2888" s="146"/>
      <c r="N2888" s="146"/>
      <c r="O2888" s="146"/>
      <c r="P2888" s="292"/>
      <c r="Q2888" s="202"/>
      <c r="R2888" s="290">
        <f>IF($P$5=1,DataSheet!E2887,"")</f>
        <v>0</v>
      </c>
    </row>
    <row r="2889" spans="2:18">
      <c r="B2889" s="202"/>
      <c r="C2889" s="297"/>
      <c r="D2889" s="292"/>
      <c r="E2889" s="202"/>
      <c r="F2889" s="202"/>
      <c r="G2889" s="202"/>
      <c r="H2889" s="202"/>
      <c r="I2889" s="202"/>
      <c r="J2889" s="202"/>
      <c r="K2889" s="146"/>
      <c r="L2889" s="146"/>
      <c r="M2889" s="146"/>
      <c r="N2889" s="146"/>
      <c r="O2889" s="146"/>
      <c r="P2889" s="292"/>
      <c r="Q2889" s="202"/>
      <c r="R2889" s="290">
        <f>IF($P$5=1,DataSheet!E2888,"")</f>
        <v>0</v>
      </c>
    </row>
    <row r="2890" spans="2:18">
      <c r="B2890" s="202"/>
      <c r="C2890" s="297"/>
      <c r="D2890" s="292"/>
      <c r="E2890" s="202"/>
      <c r="F2890" s="202"/>
      <c r="G2890" s="202"/>
      <c r="H2890" s="202"/>
      <c r="I2890" s="202"/>
      <c r="J2890" s="202"/>
      <c r="K2890" s="146"/>
      <c r="L2890" s="146"/>
      <c r="M2890" s="146"/>
      <c r="N2890" s="146"/>
      <c r="O2890" s="146"/>
      <c r="P2890" s="292"/>
      <c r="Q2890" s="202"/>
      <c r="R2890" s="290">
        <f>IF($P$5=1,DataSheet!E2889,"")</f>
        <v>0</v>
      </c>
    </row>
    <row r="2891" spans="2:18">
      <c r="B2891" s="202"/>
      <c r="C2891" s="297"/>
      <c r="D2891" s="292"/>
      <c r="E2891" s="202"/>
      <c r="F2891" s="202"/>
      <c r="G2891" s="202"/>
      <c r="H2891" s="202"/>
      <c r="I2891" s="202"/>
      <c r="J2891" s="202"/>
      <c r="K2891" s="146"/>
      <c r="L2891" s="146"/>
      <c r="M2891" s="146"/>
      <c r="N2891" s="146"/>
      <c r="O2891" s="146"/>
      <c r="P2891" s="292"/>
      <c r="Q2891" s="202"/>
      <c r="R2891" s="290">
        <f>IF($P$5=1,DataSheet!E2890,"")</f>
        <v>0</v>
      </c>
    </row>
    <row r="2892" spans="2:18">
      <c r="B2892" s="202"/>
      <c r="C2892" s="297"/>
      <c r="D2892" s="292"/>
      <c r="E2892" s="202"/>
      <c r="F2892" s="202"/>
      <c r="G2892" s="202"/>
      <c r="H2892" s="202"/>
      <c r="I2892" s="202"/>
      <c r="J2892" s="202"/>
      <c r="K2892" s="146"/>
      <c r="L2892" s="146"/>
      <c r="M2892" s="146"/>
      <c r="N2892" s="146"/>
      <c r="O2892" s="146"/>
      <c r="P2892" s="292"/>
      <c r="Q2892" s="202"/>
      <c r="R2892" s="290">
        <f>IF($P$5=1,DataSheet!E2891,"")</f>
        <v>0</v>
      </c>
    </row>
    <row r="2893" spans="2:18">
      <c r="B2893" s="202"/>
      <c r="C2893" s="297"/>
      <c r="D2893" s="292"/>
      <c r="E2893" s="202"/>
      <c r="F2893" s="202"/>
      <c r="G2893" s="202"/>
      <c r="H2893" s="202"/>
      <c r="I2893" s="202"/>
      <c r="J2893" s="202"/>
      <c r="K2893" s="146"/>
      <c r="L2893" s="146"/>
      <c r="M2893" s="146"/>
      <c r="N2893" s="146"/>
      <c r="O2893" s="146"/>
      <c r="P2893" s="292"/>
      <c r="Q2893" s="202"/>
      <c r="R2893" s="290">
        <f>IF($P$5=1,DataSheet!E2892,"")</f>
        <v>0</v>
      </c>
    </row>
    <row r="2894" spans="2:18">
      <c r="B2894" s="202"/>
      <c r="C2894" s="297"/>
      <c r="D2894" s="292"/>
      <c r="E2894" s="202"/>
      <c r="F2894" s="202"/>
      <c r="G2894" s="202"/>
      <c r="H2894" s="202"/>
      <c r="I2894" s="202"/>
      <c r="J2894" s="202"/>
      <c r="K2894" s="146"/>
      <c r="L2894" s="146"/>
      <c r="M2894" s="146"/>
      <c r="N2894" s="146"/>
      <c r="O2894" s="146"/>
      <c r="P2894" s="292"/>
      <c r="Q2894" s="202"/>
      <c r="R2894" s="290">
        <f>IF($P$5=1,DataSheet!E2893,"")</f>
        <v>0</v>
      </c>
    </row>
    <row r="2895" spans="2:18">
      <c r="B2895" s="202"/>
      <c r="C2895" s="297"/>
      <c r="D2895" s="292"/>
      <c r="E2895" s="202"/>
      <c r="F2895" s="202"/>
      <c r="G2895" s="202"/>
      <c r="H2895" s="202"/>
      <c r="I2895" s="202"/>
      <c r="J2895" s="202"/>
      <c r="K2895" s="146"/>
      <c r="L2895" s="146"/>
      <c r="M2895" s="146"/>
      <c r="N2895" s="146"/>
      <c r="O2895" s="146"/>
      <c r="P2895" s="292"/>
      <c r="Q2895" s="202"/>
      <c r="R2895" s="290">
        <f>IF($P$5=1,DataSheet!E2894,"")</f>
        <v>0</v>
      </c>
    </row>
    <row r="2896" spans="2:18">
      <c r="B2896" s="202"/>
      <c r="C2896" s="297"/>
      <c r="D2896" s="292"/>
      <c r="E2896" s="202"/>
      <c r="F2896" s="202"/>
      <c r="G2896" s="202"/>
      <c r="H2896" s="202"/>
      <c r="I2896" s="202"/>
      <c r="J2896" s="202"/>
      <c r="K2896" s="146"/>
      <c r="L2896" s="146"/>
      <c r="M2896" s="146"/>
      <c r="N2896" s="146"/>
      <c r="O2896" s="146"/>
      <c r="P2896" s="292"/>
      <c r="Q2896" s="202"/>
      <c r="R2896" s="290">
        <f>IF($P$5=1,DataSheet!E2895,"")</f>
        <v>0</v>
      </c>
    </row>
    <row r="2897" spans="2:18">
      <c r="B2897" s="202"/>
      <c r="C2897" s="297"/>
      <c r="D2897" s="292"/>
      <c r="E2897" s="202"/>
      <c r="F2897" s="202"/>
      <c r="G2897" s="202"/>
      <c r="H2897" s="202"/>
      <c r="I2897" s="202"/>
      <c r="J2897" s="202"/>
      <c r="K2897" s="146"/>
      <c r="L2897" s="146"/>
      <c r="M2897" s="146"/>
      <c r="N2897" s="146"/>
      <c r="O2897" s="146"/>
      <c r="P2897" s="292"/>
      <c r="Q2897" s="202"/>
      <c r="R2897" s="290">
        <f>IF($P$5=1,DataSheet!E2896,"")</f>
        <v>0</v>
      </c>
    </row>
    <row r="2898" spans="2:18">
      <c r="B2898" s="202"/>
      <c r="C2898" s="297"/>
      <c r="D2898" s="292"/>
      <c r="E2898" s="202"/>
      <c r="F2898" s="202"/>
      <c r="G2898" s="202"/>
      <c r="H2898" s="202"/>
      <c r="I2898" s="202"/>
      <c r="J2898" s="202"/>
      <c r="K2898" s="146"/>
      <c r="L2898" s="146"/>
      <c r="M2898" s="146"/>
      <c r="N2898" s="146"/>
      <c r="O2898" s="146"/>
      <c r="P2898" s="292"/>
      <c r="Q2898" s="202"/>
      <c r="R2898" s="290">
        <f>IF($P$5=1,DataSheet!E2897,"")</f>
        <v>0</v>
      </c>
    </row>
    <row r="2899" spans="2:18">
      <c r="B2899" s="202"/>
      <c r="C2899" s="297"/>
      <c r="D2899" s="292"/>
      <c r="E2899" s="202"/>
      <c r="F2899" s="202"/>
      <c r="G2899" s="202"/>
      <c r="H2899" s="202"/>
      <c r="I2899" s="202"/>
      <c r="J2899" s="202"/>
      <c r="K2899" s="146"/>
      <c r="L2899" s="146"/>
      <c r="M2899" s="146"/>
      <c r="N2899" s="146"/>
      <c r="O2899" s="146"/>
      <c r="P2899" s="292"/>
      <c r="Q2899" s="202"/>
      <c r="R2899" s="290">
        <f>IF($P$5=1,DataSheet!E2898,"")</f>
        <v>0</v>
      </c>
    </row>
    <row r="2900" spans="2:18">
      <c r="B2900" s="202"/>
      <c r="C2900" s="297"/>
      <c r="D2900" s="292"/>
      <c r="E2900" s="202"/>
      <c r="F2900" s="202"/>
      <c r="G2900" s="202"/>
      <c r="H2900" s="202"/>
      <c r="I2900" s="202"/>
      <c r="J2900" s="202"/>
      <c r="K2900" s="146"/>
      <c r="L2900" s="146"/>
      <c r="M2900" s="146"/>
      <c r="N2900" s="146"/>
      <c r="O2900" s="146"/>
      <c r="P2900" s="292"/>
      <c r="Q2900" s="202"/>
      <c r="R2900" s="290">
        <f>IF($P$5=1,DataSheet!E2899,"")</f>
        <v>0</v>
      </c>
    </row>
    <row r="2901" spans="2:18">
      <c r="B2901" s="202"/>
      <c r="C2901" s="297"/>
      <c r="D2901" s="292"/>
      <c r="E2901" s="202"/>
      <c r="F2901" s="202"/>
      <c r="G2901" s="202"/>
      <c r="H2901" s="202"/>
      <c r="I2901" s="202"/>
      <c r="J2901" s="202"/>
      <c r="K2901" s="146"/>
      <c r="L2901" s="146"/>
      <c r="M2901" s="146"/>
      <c r="N2901" s="146"/>
      <c r="O2901" s="146"/>
      <c r="P2901" s="292"/>
      <c r="Q2901" s="202"/>
      <c r="R2901" s="290">
        <f>IF($P$5=1,DataSheet!E2900,"")</f>
        <v>0</v>
      </c>
    </row>
    <row r="2902" spans="2:18">
      <c r="B2902" s="202"/>
      <c r="C2902" s="297"/>
      <c r="D2902" s="292"/>
      <c r="E2902" s="202"/>
      <c r="F2902" s="202"/>
      <c r="G2902" s="202"/>
      <c r="H2902" s="202"/>
      <c r="I2902" s="202"/>
      <c r="J2902" s="202"/>
      <c r="K2902" s="146"/>
      <c r="L2902" s="146"/>
      <c r="M2902" s="146"/>
      <c r="N2902" s="146"/>
      <c r="O2902" s="146"/>
      <c r="P2902" s="292"/>
      <c r="Q2902" s="202"/>
      <c r="R2902" s="290">
        <f>IF($P$5=1,DataSheet!E2901,"")</f>
        <v>0</v>
      </c>
    </row>
    <row r="2903" spans="2:18">
      <c r="B2903" s="202"/>
      <c r="C2903" s="297"/>
      <c r="D2903" s="292"/>
      <c r="E2903" s="202"/>
      <c r="F2903" s="202"/>
      <c r="G2903" s="202"/>
      <c r="H2903" s="202"/>
      <c r="I2903" s="202"/>
      <c r="J2903" s="202"/>
      <c r="K2903" s="146"/>
      <c r="L2903" s="146"/>
      <c r="M2903" s="146"/>
      <c r="N2903" s="146"/>
      <c r="O2903" s="146"/>
      <c r="P2903" s="292"/>
      <c r="Q2903" s="202"/>
      <c r="R2903" s="290">
        <f>IF($P$5=1,DataSheet!E2902,"")</f>
        <v>0</v>
      </c>
    </row>
    <row r="2904" spans="2:18">
      <c r="B2904" s="202"/>
      <c r="C2904" s="297"/>
      <c r="D2904" s="292"/>
      <c r="E2904" s="202"/>
      <c r="F2904" s="202"/>
      <c r="G2904" s="202"/>
      <c r="H2904" s="202"/>
      <c r="I2904" s="202"/>
      <c r="J2904" s="202"/>
      <c r="K2904" s="146"/>
      <c r="L2904" s="146"/>
      <c r="M2904" s="146"/>
      <c r="N2904" s="146"/>
      <c r="O2904" s="146"/>
      <c r="P2904" s="292"/>
      <c r="Q2904" s="202"/>
      <c r="R2904" s="290">
        <f>IF($P$5=1,DataSheet!E2903,"")</f>
        <v>0</v>
      </c>
    </row>
    <row r="2905" spans="2:18">
      <c r="B2905" s="202"/>
      <c r="C2905" s="297"/>
      <c r="D2905" s="292"/>
      <c r="E2905" s="202"/>
      <c r="F2905" s="202"/>
      <c r="G2905" s="202"/>
      <c r="H2905" s="202"/>
      <c r="I2905" s="202"/>
      <c r="J2905" s="202"/>
      <c r="K2905" s="146"/>
      <c r="L2905" s="146"/>
      <c r="M2905" s="146"/>
      <c r="N2905" s="146"/>
      <c r="O2905" s="146"/>
      <c r="P2905" s="292"/>
      <c r="Q2905" s="202"/>
      <c r="R2905" s="290">
        <f>IF($P$5=1,DataSheet!E2904,"")</f>
        <v>0</v>
      </c>
    </row>
    <row r="2906" spans="2:18">
      <c r="B2906" s="202"/>
      <c r="C2906" s="297"/>
      <c r="D2906" s="292"/>
      <c r="E2906" s="202"/>
      <c r="F2906" s="202"/>
      <c r="G2906" s="202"/>
      <c r="H2906" s="202"/>
      <c r="I2906" s="202"/>
      <c r="J2906" s="202"/>
      <c r="K2906" s="146"/>
      <c r="L2906" s="146"/>
      <c r="M2906" s="146"/>
      <c r="N2906" s="146"/>
      <c r="O2906" s="146"/>
      <c r="P2906" s="292"/>
      <c r="Q2906" s="202"/>
      <c r="R2906" s="290">
        <f>IF($P$5=1,DataSheet!E2905,"")</f>
        <v>0</v>
      </c>
    </row>
    <row r="2907" spans="2:18">
      <c r="B2907" s="202"/>
      <c r="C2907" s="297"/>
      <c r="D2907" s="292"/>
      <c r="E2907" s="202"/>
      <c r="F2907" s="202"/>
      <c r="G2907" s="202"/>
      <c r="H2907" s="202"/>
      <c r="I2907" s="202"/>
      <c r="J2907" s="202"/>
      <c r="K2907" s="146"/>
      <c r="L2907" s="146"/>
      <c r="M2907" s="146"/>
      <c r="N2907" s="146"/>
      <c r="O2907" s="146"/>
      <c r="P2907" s="292"/>
      <c r="Q2907" s="202"/>
      <c r="R2907" s="290">
        <f>IF($P$5=1,DataSheet!E2906,"")</f>
        <v>0</v>
      </c>
    </row>
    <row r="2908" spans="2:18">
      <c r="B2908" s="202"/>
      <c r="C2908" s="297"/>
      <c r="D2908" s="292"/>
      <c r="E2908" s="202"/>
      <c r="F2908" s="202"/>
      <c r="G2908" s="202"/>
      <c r="H2908" s="202"/>
      <c r="I2908" s="202"/>
      <c r="J2908" s="202"/>
      <c r="K2908" s="146"/>
      <c r="L2908" s="146"/>
      <c r="M2908" s="146"/>
      <c r="N2908" s="146"/>
      <c r="O2908" s="146"/>
      <c r="P2908" s="292"/>
      <c r="Q2908" s="202"/>
      <c r="R2908" s="290">
        <f>IF($P$5=1,DataSheet!E2907,"")</f>
        <v>0</v>
      </c>
    </row>
    <row r="2909" spans="2:18">
      <c r="B2909" s="202"/>
      <c r="C2909" s="297"/>
      <c r="D2909" s="292"/>
      <c r="E2909" s="202"/>
      <c r="F2909" s="202"/>
      <c r="G2909" s="202"/>
      <c r="H2909" s="202"/>
      <c r="I2909" s="202"/>
      <c r="J2909" s="202"/>
      <c r="K2909" s="146"/>
      <c r="L2909" s="146"/>
      <c r="M2909" s="146"/>
      <c r="N2909" s="146"/>
      <c r="O2909" s="146"/>
      <c r="P2909" s="292"/>
      <c r="Q2909" s="202"/>
      <c r="R2909" s="290">
        <f>IF($P$5=1,DataSheet!E2908,"")</f>
        <v>0</v>
      </c>
    </row>
    <row r="2910" spans="2:18">
      <c r="B2910" s="202"/>
      <c r="C2910" s="297"/>
      <c r="D2910" s="292"/>
      <c r="E2910" s="202"/>
      <c r="F2910" s="202"/>
      <c r="G2910" s="202"/>
      <c r="H2910" s="202"/>
      <c r="I2910" s="202"/>
      <c r="J2910" s="202"/>
      <c r="K2910" s="146"/>
      <c r="L2910" s="146"/>
      <c r="M2910" s="146"/>
      <c r="N2910" s="146"/>
      <c r="O2910" s="146"/>
      <c r="P2910" s="292"/>
      <c r="Q2910" s="202"/>
      <c r="R2910" s="290">
        <f>IF($P$5=1,DataSheet!E2909,"")</f>
        <v>0</v>
      </c>
    </row>
    <row r="2911" spans="2:18">
      <c r="B2911" s="202"/>
      <c r="C2911" s="297"/>
      <c r="D2911" s="292"/>
      <c r="E2911" s="202"/>
      <c r="F2911" s="202"/>
      <c r="G2911" s="202"/>
      <c r="H2911" s="202"/>
      <c r="I2911" s="202"/>
      <c r="J2911" s="202"/>
      <c r="K2911" s="146"/>
      <c r="L2911" s="146"/>
      <c r="M2911" s="146"/>
      <c r="N2911" s="146"/>
      <c r="O2911" s="146"/>
      <c r="P2911" s="292"/>
      <c r="Q2911" s="202"/>
      <c r="R2911" s="290">
        <f>IF($P$5=1,DataSheet!E2910,"")</f>
        <v>0</v>
      </c>
    </row>
    <row r="2912" spans="2:18">
      <c r="B2912" s="202"/>
      <c r="C2912" s="297"/>
      <c r="D2912" s="292"/>
      <c r="E2912" s="202"/>
      <c r="F2912" s="202"/>
      <c r="G2912" s="202"/>
      <c r="H2912" s="202"/>
      <c r="I2912" s="202"/>
      <c r="J2912" s="202"/>
      <c r="K2912" s="146"/>
      <c r="L2912" s="146"/>
      <c r="M2912" s="146"/>
      <c r="N2912" s="146"/>
      <c r="O2912" s="146"/>
      <c r="P2912" s="292"/>
      <c r="Q2912" s="202"/>
      <c r="R2912" s="290">
        <f>IF($P$5=1,DataSheet!E2911,"")</f>
        <v>0</v>
      </c>
    </row>
    <row r="2913" spans="2:18">
      <c r="B2913" s="202"/>
      <c r="C2913" s="297"/>
      <c r="D2913" s="292"/>
      <c r="E2913" s="202"/>
      <c r="F2913" s="202"/>
      <c r="G2913" s="202"/>
      <c r="H2913" s="202"/>
      <c r="I2913" s="202"/>
      <c r="J2913" s="202"/>
      <c r="K2913" s="146"/>
      <c r="L2913" s="146"/>
      <c r="M2913" s="146"/>
      <c r="N2913" s="146"/>
      <c r="O2913" s="146"/>
      <c r="P2913" s="292"/>
      <c r="Q2913" s="202"/>
      <c r="R2913" s="290">
        <f>IF($P$5=1,DataSheet!E2912,"")</f>
        <v>0</v>
      </c>
    </row>
    <row r="2914" spans="2:18">
      <c r="B2914" s="202"/>
      <c r="C2914" s="297"/>
      <c r="D2914" s="292"/>
      <c r="E2914" s="202"/>
      <c r="F2914" s="202"/>
      <c r="G2914" s="202"/>
      <c r="H2914" s="202"/>
      <c r="I2914" s="202"/>
      <c r="J2914" s="202"/>
      <c r="K2914" s="146"/>
      <c r="L2914" s="146"/>
      <c r="M2914" s="146"/>
      <c r="N2914" s="146"/>
      <c r="O2914" s="146"/>
      <c r="P2914" s="292"/>
      <c r="Q2914" s="202"/>
      <c r="R2914" s="290">
        <f>IF($P$5=1,DataSheet!E2913,"")</f>
        <v>0</v>
      </c>
    </row>
    <row r="2915" spans="2:18">
      <c r="B2915" s="202"/>
      <c r="C2915" s="297"/>
      <c r="D2915" s="292"/>
      <c r="E2915" s="202"/>
      <c r="F2915" s="202"/>
      <c r="G2915" s="202"/>
      <c r="H2915" s="202"/>
      <c r="I2915" s="202"/>
      <c r="J2915" s="202"/>
      <c r="K2915" s="146"/>
      <c r="L2915" s="146"/>
      <c r="M2915" s="146"/>
      <c r="N2915" s="146"/>
      <c r="O2915" s="146"/>
      <c r="P2915" s="292"/>
      <c r="Q2915" s="202"/>
      <c r="R2915" s="290">
        <f>IF($P$5=1,DataSheet!E2914,"")</f>
        <v>0</v>
      </c>
    </row>
    <row r="2916" spans="2:18">
      <c r="B2916" s="202"/>
      <c r="C2916" s="297"/>
      <c r="D2916" s="292"/>
      <c r="E2916" s="202"/>
      <c r="F2916" s="202"/>
      <c r="G2916" s="202"/>
      <c r="H2916" s="202"/>
      <c r="I2916" s="202"/>
      <c r="J2916" s="202"/>
      <c r="K2916" s="146"/>
      <c r="L2916" s="146"/>
      <c r="M2916" s="146"/>
      <c r="N2916" s="146"/>
      <c r="O2916" s="146"/>
      <c r="P2916" s="292"/>
      <c r="Q2916" s="202"/>
      <c r="R2916" s="290">
        <f>IF($P$5=1,DataSheet!E2915,"")</f>
        <v>0</v>
      </c>
    </row>
    <row r="2917" spans="2:18">
      <c r="B2917" s="202"/>
      <c r="C2917" s="297"/>
      <c r="D2917" s="292"/>
      <c r="E2917" s="202"/>
      <c r="F2917" s="202"/>
      <c r="G2917" s="202"/>
      <c r="H2917" s="202"/>
      <c r="I2917" s="202"/>
      <c r="J2917" s="202"/>
      <c r="K2917" s="146"/>
      <c r="L2917" s="146"/>
      <c r="M2917" s="146"/>
      <c r="N2917" s="146"/>
      <c r="O2917" s="146"/>
      <c r="P2917" s="292"/>
      <c r="Q2917" s="202"/>
      <c r="R2917" s="290">
        <f>IF($P$5=1,DataSheet!E2916,"")</f>
        <v>0</v>
      </c>
    </row>
    <row r="2918" spans="2:18">
      <c r="B2918" s="202"/>
      <c r="C2918" s="297"/>
      <c r="D2918" s="292"/>
      <c r="E2918" s="202"/>
      <c r="F2918" s="202"/>
      <c r="G2918" s="202"/>
      <c r="H2918" s="202"/>
      <c r="I2918" s="202"/>
      <c r="J2918" s="202"/>
      <c r="K2918" s="146"/>
      <c r="L2918" s="146"/>
      <c r="M2918" s="146"/>
      <c r="N2918" s="146"/>
      <c r="O2918" s="146"/>
      <c r="P2918" s="292"/>
      <c r="Q2918" s="202"/>
      <c r="R2918" s="290">
        <f>IF($P$5=1,DataSheet!E2917,"")</f>
        <v>0</v>
      </c>
    </row>
    <row r="2919" spans="2:18">
      <c r="B2919" s="202"/>
      <c r="C2919" s="297"/>
      <c r="D2919" s="292"/>
      <c r="E2919" s="202"/>
      <c r="F2919" s="202"/>
      <c r="G2919" s="202"/>
      <c r="H2919" s="202"/>
      <c r="I2919" s="202"/>
      <c r="J2919" s="202"/>
      <c r="K2919" s="146"/>
      <c r="L2919" s="146"/>
      <c r="M2919" s="146"/>
      <c r="N2919" s="146"/>
      <c r="O2919" s="146"/>
      <c r="P2919" s="292"/>
      <c r="Q2919" s="202"/>
      <c r="R2919" s="290">
        <f>IF($P$5=1,DataSheet!E2918,"")</f>
        <v>0</v>
      </c>
    </row>
    <row r="2920" spans="2:18">
      <c r="B2920" s="202"/>
      <c r="C2920" s="297"/>
      <c r="D2920" s="292"/>
      <c r="E2920" s="202"/>
      <c r="F2920" s="202"/>
      <c r="G2920" s="202"/>
      <c r="H2920" s="202"/>
      <c r="I2920" s="202"/>
      <c r="J2920" s="202"/>
      <c r="K2920" s="146"/>
      <c r="L2920" s="146"/>
      <c r="M2920" s="146"/>
      <c r="N2920" s="146"/>
      <c r="O2920" s="146"/>
      <c r="P2920" s="292"/>
      <c r="Q2920" s="202"/>
      <c r="R2920" s="290">
        <f>IF($P$5=1,DataSheet!E2919,"")</f>
        <v>0</v>
      </c>
    </row>
    <row r="2921" spans="2:18">
      <c r="B2921" s="202"/>
      <c r="C2921" s="297"/>
      <c r="D2921" s="292"/>
      <c r="E2921" s="202"/>
      <c r="F2921" s="202"/>
      <c r="G2921" s="202"/>
      <c r="H2921" s="202"/>
      <c r="I2921" s="202"/>
      <c r="J2921" s="202"/>
      <c r="K2921" s="146"/>
      <c r="L2921" s="146"/>
      <c r="M2921" s="146"/>
      <c r="N2921" s="146"/>
      <c r="O2921" s="146"/>
      <c r="P2921" s="292"/>
      <c r="Q2921" s="202"/>
      <c r="R2921" s="290">
        <f>IF($P$5=1,DataSheet!E2920,"")</f>
        <v>0</v>
      </c>
    </row>
    <row r="2922" spans="2:18">
      <c r="B2922" s="202"/>
      <c r="C2922" s="297"/>
      <c r="D2922" s="292"/>
      <c r="E2922" s="202"/>
      <c r="F2922" s="202"/>
      <c r="G2922" s="202"/>
      <c r="H2922" s="202"/>
      <c r="I2922" s="202"/>
      <c r="J2922" s="202"/>
      <c r="K2922" s="146"/>
      <c r="L2922" s="146"/>
      <c r="M2922" s="146"/>
      <c r="N2922" s="146"/>
      <c r="O2922" s="146"/>
      <c r="P2922" s="292"/>
      <c r="Q2922" s="202"/>
      <c r="R2922" s="290">
        <f>IF($P$5=1,DataSheet!E2921,"")</f>
        <v>0</v>
      </c>
    </row>
    <row r="2923" spans="2:18">
      <c r="B2923" s="202"/>
      <c r="C2923" s="297"/>
      <c r="D2923" s="292"/>
      <c r="E2923" s="202"/>
      <c r="F2923" s="202"/>
      <c r="G2923" s="202"/>
      <c r="H2923" s="202"/>
      <c r="I2923" s="202"/>
      <c r="J2923" s="202"/>
      <c r="K2923" s="146"/>
      <c r="L2923" s="146"/>
      <c r="M2923" s="146"/>
      <c r="N2923" s="146"/>
      <c r="O2923" s="146"/>
      <c r="P2923" s="292"/>
      <c r="Q2923" s="202"/>
      <c r="R2923" s="290">
        <f>IF($P$5=1,DataSheet!E2922,"")</f>
        <v>0</v>
      </c>
    </row>
    <row r="2924" spans="2:18">
      <c r="B2924" s="202"/>
      <c r="C2924" s="297"/>
      <c r="D2924" s="292"/>
      <c r="E2924" s="202"/>
      <c r="F2924" s="202"/>
      <c r="G2924" s="202"/>
      <c r="H2924" s="202"/>
      <c r="I2924" s="202"/>
      <c r="J2924" s="202"/>
      <c r="K2924" s="146"/>
      <c r="L2924" s="146"/>
      <c r="M2924" s="146"/>
      <c r="N2924" s="146"/>
      <c r="O2924" s="146"/>
      <c r="P2924" s="292"/>
      <c r="Q2924" s="202"/>
      <c r="R2924" s="290">
        <f>IF($P$5=1,DataSheet!E2923,"")</f>
        <v>0</v>
      </c>
    </row>
    <row r="2925" spans="2:18">
      <c r="B2925" s="202"/>
      <c r="C2925" s="297"/>
      <c r="D2925" s="292"/>
      <c r="E2925" s="202"/>
      <c r="F2925" s="202"/>
      <c r="G2925" s="202"/>
      <c r="H2925" s="202"/>
      <c r="I2925" s="202"/>
      <c r="J2925" s="202"/>
      <c r="K2925" s="146"/>
      <c r="L2925" s="146"/>
      <c r="M2925" s="146"/>
      <c r="N2925" s="146"/>
      <c r="O2925" s="146"/>
      <c r="P2925" s="292"/>
      <c r="Q2925" s="202"/>
      <c r="R2925" s="290">
        <f>IF($P$5=1,DataSheet!E2924,"")</f>
        <v>0</v>
      </c>
    </row>
    <row r="2926" spans="2:18">
      <c r="B2926" s="202"/>
      <c r="C2926" s="297"/>
      <c r="D2926" s="292"/>
      <c r="E2926" s="202"/>
      <c r="F2926" s="202"/>
      <c r="G2926" s="202"/>
      <c r="H2926" s="202"/>
      <c r="I2926" s="202"/>
      <c r="J2926" s="202"/>
      <c r="K2926" s="146"/>
      <c r="L2926" s="146"/>
      <c r="M2926" s="146"/>
      <c r="N2926" s="146"/>
      <c r="O2926" s="146"/>
      <c r="P2926" s="292"/>
      <c r="Q2926" s="202"/>
      <c r="R2926" s="290">
        <f>IF($P$5=1,DataSheet!E2925,"")</f>
        <v>0</v>
      </c>
    </row>
    <row r="2927" spans="2:18">
      <c r="B2927" s="202"/>
      <c r="C2927" s="297"/>
      <c r="D2927" s="292"/>
      <c r="E2927" s="202"/>
      <c r="F2927" s="202"/>
      <c r="G2927" s="202"/>
      <c r="H2927" s="202"/>
      <c r="I2927" s="202"/>
      <c r="J2927" s="202"/>
      <c r="K2927" s="146"/>
      <c r="L2927" s="146"/>
      <c r="M2927" s="146"/>
      <c r="N2927" s="146"/>
      <c r="O2927" s="146"/>
      <c r="P2927" s="292"/>
      <c r="Q2927" s="202"/>
      <c r="R2927" s="290">
        <f>IF($P$5=1,DataSheet!E2926,"")</f>
        <v>0</v>
      </c>
    </row>
    <row r="2928" spans="2:18">
      <c r="B2928" s="202"/>
      <c r="C2928" s="297"/>
      <c r="D2928" s="292"/>
      <c r="E2928" s="202"/>
      <c r="F2928" s="202"/>
      <c r="G2928" s="202"/>
      <c r="H2928" s="202"/>
      <c r="I2928" s="202"/>
      <c r="J2928" s="202"/>
      <c r="K2928" s="146"/>
      <c r="L2928" s="146"/>
      <c r="M2928" s="146"/>
      <c r="N2928" s="146"/>
      <c r="O2928" s="146"/>
      <c r="P2928" s="292"/>
      <c r="Q2928" s="202"/>
      <c r="R2928" s="290">
        <f>IF($P$5=1,DataSheet!E2927,"")</f>
        <v>0</v>
      </c>
    </row>
    <row r="2929" spans="2:18">
      <c r="B2929" s="202"/>
      <c r="C2929" s="297"/>
      <c r="D2929" s="292"/>
      <c r="E2929" s="202"/>
      <c r="F2929" s="202"/>
      <c r="G2929" s="202"/>
      <c r="H2929" s="202"/>
      <c r="I2929" s="202"/>
      <c r="J2929" s="202"/>
      <c r="K2929" s="146"/>
      <c r="L2929" s="146"/>
      <c r="M2929" s="146"/>
      <c r="N2929" s="146"/>
      <c r="O2929" s="146"/>
      <c r="P2929" s="292"/>
      <c r="Q2929" s="202"/>
      <c r="R2929" s="290">
        <f>IF($P$5=1,DataSheet!E2928,"")</f>
        <v>0</v>
      </c>
    </row>
    <row r="2930" spans="2:18">
      <c r="B2930" s="202"/>
      <c r="C2930" s="297"/>
      <c r="D2930" s="292"/>
      <c r="E2930" s="202"/>
      <c r="F2930" s="202"/>
      <c r="G2930" s="202"/>
      <c r="H2930" s="202"/>
      <c r="I2930" s="202"/>
      <c r="J2930" s="202"/>
      <c r="K2930" s="146"/>
      <c r="L2930" s="146"/>
      <c r="M2930" s="146"/>
      <c r="N2930" s="146"/>
      <c r="O2930" s="146"/>
      <c r="P2930" s="292"/>
      <c r="Q2930" s="202"/>
      <c r="R2930" s="290">
        <f>IF($P$5=1,DataSheet!E2929,"")</f>
        <v>0</v>
      </c>
    </row>
    <row r="2931" spans="2:18">
      <c r="B2931" s="202"/>
      <c r="C2931" s="297"/>
      <c r="D2931" s="292"/>
      <c r="E2931" s="202"/>
      <c r="F2931" s="202"/>
      <c r="G2931" s="202"/>
      <c r="H2931" s="202"/>
      <c r="I2931" s="202"/>
      <c r="J2931" s="202"/>
      <c r="K2931" s="146"/>
      <c r="L2931" s="146"/>
      <c r="M2931" s="146"/>
      <c r="N2931" s="146"/>
      <c r="O2931" s="146"/>
      <c r="P2931" s="292"/>
      <c r="Q2931" s="202"/>
      <c r="R2931" s="290">
        <f>IF($P$5=1,DataSheet!E2930,"")</f>
        <v>0</v>
      </c>
    </row>
    <row r="2932" spans="2:18">
      <c r="B2932" s="202"/>
      <c r="C2932" s="297"/>
      <c r="D2932" s="292"/>
      <c r="E2932" s="202"/>
      <c r="F2932" s="202"/>
      <c r="G2932" s="202"/>
      <c r="H2932" s="202"/>
      <c r="I2932" s="202"/>
      <c r="J2932" s="202"/>
      <c r="K2932" s="146"/>
      <c r="L2932" s="146"/>
      <c r="M2932" s="146"/>
      <c r="N2932" s="146"/>
      <c r="O2932" s="146"/>
      <c r="P2932" s="292"/>
      <c r="Q2932" s="202"/>
      <c r="R2932" s="290">
        <f>IF($P$5=1,DataSheet!E2931,"")</f>
        <v>0</v>
      </c>
    </row>
    <row r="2933" spans="2:18">
      <c r="B2933" s="202"/>
      <c r="C2933" s="297"/>
      <c r="D2933" s="292"/>
      <c r="E2933" s="202"/>
      <c r="F2933" s="202"/>
      <c r="G2933" s="202"/>
      <c r="H2933" s="202"/>
      <c r="I2933" s="202"/>
      <c r="J2933" s="202"/>
      <c r="K2933" s="146"/>
      <c r="L2933" s="146"/>
      <c r="M2933" s="146"/>
      <c r="N2933" s="146"/>
      <c r="O2933" s="146"/>
      <c r="P2933" s="292"/>
      <c r="Q2933" s="202"/>
      <c r="R2933" s="290">
        <f>IF($P$5=1,DataSheet!E2932,"")</f>
        <v>0</v>
      </c>
    </row>
    <row r="2934" spans="2:18">
      <c r="B2934" s="202"/>
      <c r="C2934" s="297"/>
      <c r="D2934" s="292"/>
      <c r="E2934" s="202"/>
      <c r="F2934" s="202"/>
      <c r="G2934" s="202"/>
      <c r="H2934" s="202"/>
      <c r="I2934" s="202"/>
      <c r="J2934" s="202"/>
      <c r="K2934" s="146"/>
      <c r="L2934" s="146"/>
      <c r="M2934" s="146"/>
      <c r="N2934" s="146"/>
      <c r="O2934" s="146"/>
      <c r="P2934" s="292"/>
      <c r="Q2934" s="202"/>
      <c r="R2934" s="290">
        <f>IF($P$5=1,DataSheet!E2933,"")</f>
        <v>0</v>
      </c>
    </row>
    <row r="2935" spans="2:18">
      <c r="B2935" s="202"/>
      <c r="C2935" s="297"/>
      <c r="D2935" s="292"/>
      <c r="E2935" s="202"/>
      <c r="F2935" s="202"/>
      <c r="G2935" s="202"/>
      <c r="H2935" s="202"/>
      <c r="I2935" s="202"/>
      <c r="J2935" s="202"/>
      <c r="K2935" s="146"/>
      <c r="L2935" s="146"/>
      <c r="M2935" s="146"/>
      <c r="N2935" s="146"/>
      <c r="O2935" s="146"/>
      <c r="P2935" s="292"/>
      <c r="Q2935" s="202"/>
      <c r="R2935" s="290">
        <f>IF($P$5=1,DataSheet!E2934,"")</f>
        <v>0</v>
      </c>
    </row>
    <row r="2936" spans="2:18">
      <c r="B2936" s="202"/>
      <c r="C2936" s="297"/>
      <c r="D2936" s="292"/>
      <c r="E2936" s="202"/>
      <c r="F2936" s="202"/>
      <c r="G2936" s="202"/>
      <c r="H2936" s="202"/>
      <c r="I2936" s="202"/>
      <c r="J2936" s="202"/>
      <c r="K2936" s="146"/>
      <c r="L2936" s="146"/>
      <c r="M2936" s="146"/>
      <c r="N2936" s="146"/>
      <c r="O2936" s="146"/>
      <c r="P2936" s="292"/>
      <c r="Q2936" s="202"/>
      <c r="R2936" s="290">
        <f>IF($P$5=1,DataSheet!E2935,"")</f>
        <v>0</v>
      </c>
    </row>
    <row r="2937" spans="2:18">
      <c r="B2937" s="202"/>
      <c r="C2937" s="297"/>
      <c r="D2937" s="292"/>
      <c r="E2937" s="202"/>
      <c r="F2937" s="202"/>
      <c r="G2937" s="202"/>
      <c r="H2937" s="202"/>
      <c r="I2937" s="202"/>
      <c r="J2937" s="202"/>
      <c r="K2937" s="146"/>
      <c r="L2937" s="146"/>
      <c r="M2937" s="146"/>
      <c r="N2937" s="146"/>
      <c r="O2937" s="146"/>
      <c r="P2937" s="292"/>
      <c r="Q2937" s="202"/>
      <c r="R2937" s="290">
        <f>IF($P$5=1,DataSheet!E2936,"")</f>
        <v>0</v>
      </c>
    </row>
    <row r="2938" spans="2:18">
      <c r="B2938" s="202"/>
      <c r="C2938" s="297"/>
      <c r="D2938" s="292"/>
      <c r="E2938" s="202"/>
      <c r="F2938" s="202"/>
      <c r="G2938" s="202"/>
      <c r="H2938" s="202"/>
      <c r="I2938" s="202"/>
      <c r="J2938" s="202"/>
      <c r="K2938" s="146"/>
      <c r="L2938" s="146"/>
      <c r="M2938" s="146"/>
      <c r="N2938" s="146"/>
      <c r="O2938" s="146"/>
      <c r="P2938" s="292"/>
      <c r="Q2938" s="202"/>
      <c r="R2938" s="290">
        <f>IF($P$5=1,DataSheet!E2937,"")</f>
        <v>0</v>
      </c>
    </row>
    <row r="2939" spans="2:18">
      <c r="B2939" s="202"/>
      <c r="C2939" s="297"/>
      <c r="D2939" s="292"/>
      <c r="E2939" s="202"/>
      <c r="F2939" s="202"/>
      <c r="G2939" s="202"/>
      <c r="H2939" s="202"/>
      <c r="I2939" s="202"/>
      <c r="J2939" s="202"/>
      <c r="K2939" s="146"/>
      <c r="L2939" s="146"/>
      <c r="M2939" s="146"/>
      <c r="N2939" s="146"/>
      <c r="O2939" s="146"/>
      <c r="P2939" s="292"/>
      <c r="Q2939" s="202"/>
      <c r="R2939" s="290">
        <f>IF($P$5=1,DataSheet!E2938,"")</f>
        <v>0</v>
      </c>
    </row>
    <row r="2940" spans="2:18">
      <c r="B2940" s="202"/>
      <c r="C2940" s="297"/>
      <c r="D2940" s="292"/>
      <c r="E2940" s="202"/>
      <c r="F2940" s="202"/>
      <c r="G2940" s="202"/>
      <c r="H2940" s="202"/>
      <c r="I2940" s="202"/>
      <c r="J2940" s="202"/>
      <c r="K2940" s="146"/>
      <c r="L2940" s="146"/>
      <c r="M2940" s="146"/>
      <c r="N2940" s="146"/>
      <c r="O2940" s="146"/>
      <c r="P2940" s="292"/>
      <c r="Q2940" s="202"/>
      <c r="R2940" s="290">
        <f>IF($P$5=1,DataSheet!E2939,"")</f>
        <v>0</v>
      </c>
    </row>
    <row r="2941" spans="2:18">
      <c r="B2941" s="202"/>
      <c r="C2941" s="297"/>
      <c r="D2941" s="292"/>
      <c r="E2941" s="202"/>
      <c r="F2941" s="202"/>
      <c r="G2941" s="202"/>
      <c r="H2941" s="202"/>
      <c r="I2941" s="202"/>
      <c r="J2941" s="202"/>
      <c r="K2941" s="146"/>
      <c r="L2941" s="146"/>
      <c r="M2941" s="146"/>
      <c r="N2941" s="146"/>
      <c r="O2941" s="146"/>
      <c r="P2941" s="292"/>
      <c r="Q2941" s="202"/>
      <c r="R2941" s="290">
        <f>IF($P$5=1,DataSheet!E2940,"")</f>
        <v>0</v>
      </c>
    </row>
    <row r="2942" spans="2:18">
      <c r="B2942" s="202"/>
      <c r="C2942" s="297"/>
      <c r="D2942" s="292"/>
      <c r="E2942" s="202"/>
      <c r="F2942" s="202"/>
      <c r="G2942" s="202"/>
      <c r="H2942" s="202"/>
      <c r="I2942" s="202"/>
      <c r="J2942" s="202"/>
      <c r="K2942" s="146"/>
      <c r="L2942" s="146"/>
      <c r="M2942" s="146"/>
      <c r="N2942" s="146"/>
      <c r="O2942" s="146"/>
      <c r="P2942" s="292"/>
      <c r="Q2942" s="202"/>
      <c r="R2942" s="290">
        <f>IF($P$5=1,DataSheet!E2941,"")</f>
        <v>0</v>
      </c>
    </row>
    <row r="2943" spans="2:18">
      <c r="B2943" s="202"/>
      <c r="C2943" s="297"/>
      <c r="D2943" s="292"/>
      <c r="E2943" s="202"/>
      <c r="F2943" s="202"/>
      <c r="G2943" s="202"/>
      <c r="H2943" s="202"/>
      <c r="I2943" s="202"/>
      <c r="J2943" s="202"/>
      <c r="K2943" s="146"/>
      <c r="L2943" s="146"/>
      <c r="M2943" s="146"/>
      <c r="N2943" s="146"/>
      <c r="O2943" s="146"/>
      <c r="P2943" s="292"/>
      <c r="Q2943" s="202"/>
      <c r="R2943" s="290">
        <f>IF($P$5=1,DataSheet!E2942,"")</f>
        <v>0</v>
      </c>
    </row>
    <row r="2944" spans="2:18">
      <c r="B2944" s="202"/>
      <c r="C2944" s="297"/>
      <c r="D2944" s="292"/>
      <c r="E2944" s="202"/>
      <c r="F2944" s="202"/>
      <c r="G2944" s="202"/>
      <c r="H2944" s="202"/>
      <c r="I2944" s="202"/>
      <c r="J2944" s="202"/>
      <c r="K2944" s="146"/>
      <c r="L2944" s="146"/>
      <c r="M2944" s="146"/>
      <c r="N2944" s="146"/>
      <c r="O2944" s="146"/>
      <c r="P2944" s="292"/>
      <c r="Q2944" s="202"/>
      <c r="R2944" s="290">
        <f>IF($P$5=1,DataSheet!E2943,"")</f>
        <v>0</v>
      </c>
    </row>
    <row r="2945" spans="2:18">
      <c r="B2945" s="202"/>
      <c r="C2945" s="297"/>
      <c r="D2945" s="292"/>
      <c r="E2945" s="202"/>
      <c r="F2945" s="202"/>
      <c r="G2945" s="202"/>
      <c r="H2945" s="202"/>
      <c r="I2945" s="202"/>
      <c r="J2945" s="202"/>
      <c r="K2945" s="146"/>
      <c r="L2945" s="146"/>
      <c r="M2945" s="146"/>
      <c r="N2945" s="146"/>
      <c r="O2945" s="146"/>
      <c r="P2945" s="292"/>
      <c r="Q2945" s="202"/>
      <c r="R2945" s="290">
        <f>IF($P$5=1,DataSheet!E2944,"")</f>
        <v>0</v>
      </c>
    </row>
    <row r="2946" spans="2:18">
      <c r="B2946" s="202"/>
      <c r="C2946" s="297"/>
      <c r="D2946" s="292"/>
      <c r="E2946" s="202"/>
      <c r="F2946" s="202"/>
      <c r="G2946" s="202"/>
      <c r="H2946" s="202"/>
      <c r="I2946" s="202"/>
      <c r="J2946" s="202"/>
      <c r="K2946" s="146"/>
      <c r="L2946" s="146"/>
      <c r="M2946" s="146"/>
      <c r="N2946" s="146"/>
      <c r="O2946" s="146"/>
      <c r="P2946" s="292"/>
      <c r="Q2946" s="202"/>
      <c r="R2946" s="290">
        <f>IF($P$5=1,DataSheet!E2945,"")</f>
        <v>0</v>
      </c>
    </row>
    <row r="2947" spans="2:18">
      <c r="B2947" s="202"/>
      <c r="C2947" s="297"/>
      <c r="D2947" s="292"/>
      <c r="E2947" s="202"/>
      <c r="F2947" s="202"/>
      <c r="G2947" s="202"/>
      <c r="H2947" s="202"/>
      <c r="I2947" s="202"/>
      <c r="J2947" s="202"/>
      <c r="K2947" s="146"/>
      <c r="L2947" s="146"/>
      <c r="M2947" s="146"/>
      <c r="N2947" s="146"/>
      <c r="O2947" s="146"/>
      <c r="P2947" s="292"/>
      <c r="Q2947" s="202"/>
      <c r="R2947" s="290">
        <f>IF($P$5=1,DataSheet!E2946,"")</f>
        <v>0</v>
      </c>
    </row>
    <row r="2948" spans="2:18">
      <c r="B2948" s="202"/>
      <c r="C2948" s="297"/>
      <c r="D2948" s="292"/>
      <c r="E2948" s="202"/>
      <c r="F2948" s="202"/>
      <c r="G2948" s="202"/>
      <c r="H2948" s="202"/>
      <c r="I2948" s="202"/>
      <c r="J2948" s="202"/>
      <c r="K2948" s="146"/>
      <c r="L2948" s="146"/>
      <c r="M2948" s="146"/>
      <c r="N2948" s="146"/>
      <c r="O2948" s="146"/>
      <c r="P2948" s="292"/>
      <c r="Q2948" s="202"/>
      <c r="R2948" s="290">
        <f>IF($P$5=1,DataSheet!E2947,"")</f>
        <v>0</v>
      </c>
    </row>
    <row r="2949" spans="2:18">
      <c r="B2949" s="202"/>
      <c r="C2949" s="297"/>
      <c r="D2949" s="292"/>
      <c r="E2949" s="202"/>
      <c r="F2949" s="202"/>
      <c r="G2949" s="202"/>
      <c r="H2949" s="202"/>
      <c r="I2949" s="202"/>
      <c r="J2949" s="202"/>
      <c r="K2949" s="146"/>
      <c r="L2949" s="146"/>
      <c r="M2949" s="146"/>
      <c r="N2949" s="146"/>
      <c r="O2949" s="146"/>
      <c r="P2949" s="292"/>
      <c r="Q2949" s="202"/>
      <c r="R2949" s="290">
        <f>IF($P$5=1,DataSheet!E2948,"")</f>
        <v>0</v>
      </c>
    </row>
    <row r="2950" spans="2:18">
      <c r="B2950" s="202"/>
      <c r="C2950" s="297"/>
      <c r="D2950" s="292"/>
      <c r="E2950" s="202"/>
      <c r="F2950" s="202"/>
      <c r="G2950" s="202"/>
      <c r="H2950" s="202"/>
      <c r="I2950" s="202"/>
      <c r="J2950" s="202"/>
      <c r="K2950" s="146"/>
      <c r="L2950" s="146"/>
      <c r="M2950" s="146"/>
      <c r="N2950" s="146"/>
      <c r="O2950" s="146"/>
      <c r="P2950" s="292"/>
      <c r="Q2950" s="202"/>
      <c r="R2950" s="290">
        <f>IF($P$5=1,DataSheet!E2949,"")</f>
        <v>0</v>
      </c>
    </row>
    <row r="2951" spans="2:18">
      <c r="B2951" s="202"/>
      <c r="C2951" s="297"/>
      <c r="D2951" s="292"/>
      <c r="E2951" s="202"/>
      <c r="F2951" s="202"/>
      <c r="G2951" s="202"/>
      <c r="H2951" s="202"/>
      <c r="I2951" s="202"/>
      <c r="J2951" s="202"/>
      <c r="K2951" s="146"/>
      <c r="L2951" s="146"/>
      <c r="M2951" s="146"/>
      <c r="N2951" s="146"/>
      <c r="O2951" s="146"/>
      <c r="P2951" s="292"/>
      <c r="Q2951" s="202"/>
      <c r="R2951" s="290">
        <f>IF($P$5=1,DataSheet!E2950,"")</f>
        <v>0</v>
      </c>
    </row>
    <row r="2952" spans="2:18">
      <c r="B2952" s="202"/>
      <c r="C2952" s="297"/>
      <c r="D2952" s="292"/>
      <c r="E2952" s="202"/>
      <c r="F2952" s="202"/>
      <c r="G2952" s="202"/>
      <c r="H2952" s="202"/>
      <c r="I2952" s="202"/>
      <c r="J2952" s="202"/>
      <c r="K2952" s="146"/>
      <c r="L2952" s="146"/>
      <c r="M2952" s="146"/>
      <c r="N2952" s="146"/>
      <c r="O2952" s="146"/>
      <c r="P2952" s="292"/>
      <c r="Q2952" s="202"/>
      <c r="R2952" s="290">
        <f>IF($P$5=1,DataSheet!E2951,"")</f>
        <v>0</v>
      </c>
    </row>
    <row r="2953" spans="2:18">
      <c r="B2953" s="202"/>
      <c r="C2953" s="297"/>
      <c r="D2953" s="292"/>
      <c r="E2953" s="202"/>
      <c r="F2953" s="202"/>
      <c r="G2953" s="202"/>
      <c r="H2953" s="202"/>
      <c r="I2953" s="202"/>
      <c r="J2953" s="202"/>
      <c r="K2953" s="146"/>
      <c r="L2953" s="146"/>
      <c r="M2953" s="146"/>
      <c r="N2953" s="146"/>
      <c r="O2953" s="146"/>
      <c r="P2953" s="292"/>
      <c r="Q2953" s="202"/>
      <c r="R2953" s="290">
        <f>IF($P$5=1,DataSheet!E2952,"")</f>
        <v>0</v>
      </c>
    </row>
    <row r="2954" spans="2:18">
      <c r="B2954" s="202"/>
      <c r="C2954" s="297"/>
      <c r="D2954" s="292"/>
      <c r="E2954" s="202"/>
      <c r="F2954" s="202"/>
      <c r="G2954" s="202"/>
      <c r="H2954" s="202"/>
      <c r="I2954" s="202"/>
      <c r="J2954" s="202"/>
      <c r="K2954" s="146"/>
      <c r="L2954" s="146"/>
      <c r="M2954" s="146"/>
      <c r="N2954" s="146"/>
      <c r="O2954" s="146"/>
      <c r="P2954" s="292"/>
      <c r="Q2954" s="202"/>
      <c r="R2954" s="290">
        <f>IF($P$5=1,DataSheet!E2953,"")</f>
        <v>0</v>
      </c>
    </row>
    <row r="2955" spans="2:18">
      <c r="B2955" s="202"/>
      <c r="C2955" s="297"/>
      <c r="D2955" s="292"/>
      <c r="E2955" s="202"/>
      <c r="F2955" s="202"/>
      <c r="G2955" s="202"/>
      <c r="H2955" s="202"/>
      <c r="I2955" s="202"/>
      <c r="J2955" s="202"/>
      <c r="K2955" s="146"/>
      <c r="L2955" s="146"/>
      <c r="M2955" s="146"/>
      <c r="N2955" s="146"/>
      <c r="O2955" s="146"/>
      <c r="P2955" s="292"/>
      <c r="Q2955" s="202"/>
      <c r="R2955" s="290">
        <f>IF($P$5=1,DataSheet!E2954,"")</f>
        <v>0</v>
      </c>
    </row>
    <row r="2956" spans="2:18">
      <c r="B2956" s="202"/>
      <c r="C2956" s="297"/>
      <c r="D2956" s="292"/>
      <c r="E2956" s="202"/>
      <c r="F2956" s="202"/>
      <c r="G2956" s="202"/>
      <c r="H2956" s="202"/>
      <c r="I2956" s="202"/>
      <c r="J2956" s="202"/>
      <c r="K2956" s="146"/>
      <c r="L2956" s="146"/>
      <c r="M2956" s="146"/>
      <c r="N2956" s="146"/>
      <c r="O2956" s="146"/>
      <c r="P2956" s="292"/>
      <c r="Q2956" s="202"/>
      <c r="R2956" s="290">
        <f>IF($P$5=1,DataSheet!E2955,"")</f>
        <v>0</v>
      </c>
    </row>
    <row r="2957" spans="2:18">
      <c r="B2957" s="202"/>
      <c r="C2957" s="297"/>
      <c r="D2957" s="292"/>
      <c r="E2957" s="202"/>
      <c r="F2957" s="202"/>
      <c r="G2957" s="202"/>
      <c r="H2957" s="202"/>
      <c r="I2957" s="202"/>
      <c r="J2957" s="202"/>
      <c r="K2957" s="146"/>
      <c r="L2957" s="146"/>
      <c r="M2957" s="146"/>
      <c r="N2957" s="146"/>
      <c r="O2957" s="146"/>
      <c r="P2957" s="292"/>
      <c r="Q2957" s="202"/>
      <c r="R2957" s="290">
        <f>IF($P$5=1,DataSheet!E2956,"")</f>
        <v>0</v>
      </c>
    </row>
    <row r="2958" spans="2:18">
      <c r="B2958" s="202"/>
      <c r="C2958" s="297"/>
      <c r="D2958" s="292"/>
      <c r="E2958" s="202"/>
      <c r="F2958" s="202"/>
      <c r="G2958" s="202"/>
      <c r="H2958" s="202"/>
      <c r="I2958" s="202"/>
      <c r="J2958" s="202"/>
      <c r="K2958" s="146"/>
      <c r="L2958" s="146"/>
      <c r="M2958" s="146"/>
      <c r="N2958" s="146"/>
      <c r="O2958" s="146"/>
      <c r="P2958" s="292"/>
      <c r="Q2958" s="202"/>
      <c r="R2958" s="290">
        <f>IF($P$5=1,DataSheet!E2957,"")</f>
        <v>0</v>
      </c>
    </row>
    <row r="2959" spans="2:18">
      <c r="B2959" s="202"/>
      <c r="C2959" s="297"/>
      <c r="D2959" s="292"/>
      <c r="E2959" s="202"/>
      <c r="F2959" s="202"/>
      <c r="G2959" s="202"/>
      <c r="H2959" s="202"/>
      <c r="I2959" s="202"/>
      <c r="J2959" s="202"/>
      <c r="K2959" s="146"/>
      <c r="L2959" s="146"/>
      <c r="M2959" s="146"/>
      <c r="N2959" s="146"/>
      <c r="O2959" s="146"/>
      <c r="P2959" s="292"/>
      <c r="Q2959" s="202"/>
      <c r="R2959" s="290">
        <f>IF($P$5=1,DataSheet!E2958,"")</f>
        <v>0</v>
      </c>
    </row>
    <row r="2960" spans="2:18">
      <c r="B2960" s="202"/>
      <c r="C2960" s="297"/>
      <c r="D2960" s="292"/>
      <c r="E2960" s="202"/>
      <c r="F2960" s="202"/>
      <c r="G2960" s="202"/>
      <c r="H2960" s="202"/>
      <c r="I2960" s="202"/>
      <c r="J2960" s="202"/>
      <c r="K2960" s="146"/>
      <c r="L2960" s="146"/>
      <c r="M2960" s="146"/>
      <c r="N2960" s="146"/>
      <c r="O2960" s="146"/>
      <c r="P2960" s="292"/>
      <c r="Q2960" s="202"/>
      <c r="R2960" s="290">
        <f>IF($P$5=1,DataSheet!E2959,"")</f>
        <v>0</v>
      </c>
    </row>
    <row r="2961" spans="2:18">
      <c r="B2961" s="202"/>
      <c r="C2961" s="297"/>
      <c r="D2961" s="292"/>
      <c r="E2961" s="202"/>
      <c r="F2961" s="202"/>
      <c r="G2961" s="202"/>
      <c r="H2961" s="202"/>
      <c r="I2961" s="202"/>
      <c r="J2961" s="202"/>
      <c r="K2961" s="146"/>
      <c r="L2961" s="146"/>
      <c r="M2961" s="146"/>
      <c r="N2961" s="146"/>
      <c r="O2961" s="146"/>
      <c r="P2961" s="292"/>
      <c r="Q2961" s="202"/>
      <c r="R2961" s="290">
        <f>IF($P$5=1,DataSheet!E2960,"")</f>
        <v>0</v>
      </c>
    </row>
    <row r="2962" spans="2:18">
      <c r="B2962" s="202"/>
      <c r="C2962" s="297"/>
      <c r="D2962" s="292"/>
      <c r="E2962" s="202"/>
      <c r="F2962" s="202"/>
      <c r="G2962" s="202"/>
      <c r="H2962" s="202"/>
      <c r="I2962" s="202"/>
      <c r="J2962" s="202"/>
      <c r="K2962" s="146"/>
      <c r="L2962" s="146"/>
      <c r="M2962" s="146"/>
      <c r="N2962" s="146"/>
      <c r="O2962" s="146"/>
      <c r="P2962" s="292"/>
      <c r="Q2962" s="202"/>
      <c r="R2962" s="290">
        <f>IF($P$5=1,DataSheet!E2961,"")</f>
        <v>0</v>
      </c>
    </row>
    <row r="2963" spans="2:18">
      <c r="B2963" s="202"/>
      <c r="C2963" s="297"/>
      <c r="D2963" s="292"/>
      <c r="E2963" s="202"/>
      <c r="F2963" s="202"/>
      <c r="G2963" s="202"/>
      <c r="H2963" s="202"/>
      <c r="I2963" s="202"/>
      <c r="J2963" s="202"/>
      <c r="K2963" s="146"/>
      <c r="L2963" s="146"/>
      <c r="M2963" s="146"/>
      <c r="N2963" s="146"/>
      <c r="O2963" s="146"/>
      <c r="P2963" s="292"/>
      <c r="Q2963" s="202"/>
      <c r="R2963" s="290">
        <f>IF($P$5=1,DataSheet!E2962,"")</f>
        <v>0</v>
      </c>
    </row>
    <row r="2964" spans="2:18">
      <c r="B2964" s="202"/>
      <c r="C2964" s="297"/>
      <c r="D2964" s="292"/>
      <c r="E2964" s="202"/>
      <c r="F2964" s="202"/>
      <c r="G2964" s="202"/>
      <c r="H2964" s="202"/>
      <c r="I2964" s="202"/>
      <c r="J2964" s="202"/>
      <c r="K2964" s="146"/>
      <c r="L2964" s="146"/>
      <c r="M2964" s="146"/>
      <c r="N2964" s="146"/>
      <c r="O2964" s="146"/>
      <c r="P2964" s="292"/>
      <c r="Q2964" s="202"/>
      <c r="R2964" s="290">
        <f>IF($P$5=1,DataSheet!E2963,"")</f>
        <v>0</v>
      </c>
    </row>
    <row r="2965" spans="2:18">
      <c r="B2965" s="202"/>
      <c r="C2965" s="297"/>
      <c r="D2965" s="292"/>
      <c r="E2965" s="202"/>
      <c r="F2965" s="202"/>
      <c r="G2965" s="202"/>
      <c r="H2965" s="202"/>
      <c r="I2965" s="202"/>
      <c r="J2965" s="202"/>
      <c r="K2965" s="146"/>
      <c r="L2965" s="146"/>
      <c r="M2965" s="146"/>
      <c r="N2965" s="146"/>
      <c r="O2965" s="146"/>
      <c r="P2965" s="292"/>
      <c r="Q2965" s="202"/>
      <c r="R2965" s="290">
        <f>IF($P$5=1,DataSheet!E2964,"")</f>
        <v>0</v>
      </c>
    </row>
    <row r="2966" spans="2:18">
      <c r="B2966" s="202"/>
      <c r="C2966" s="297"/>
      <c r="D2966" s="292"/>
      <c r="E2966" s="202"/>
      <c r="F2966" s="202"/>
      <c r="G2966" s="202"/>
      <c r="H2966" s="202"/>
      <c r="I2966" s="202"/>
      <c r="J2966" s="202"/>
      <c r="K2966" s="146"/>
      <c r="L2966" s="146"/>
      <c r="M2966" s="146"/>
      <c r="N2966" s="146"/>
      <c r="O2966" s="146"/>
      <c r="P2966" s="292"/>
      <c r="Q2966" s="202"/>
      <c r="R2966" s="290">
        <f>IF($P$5=1,DataSheet!E2965,"")</f>
        <v>0</v>
      </c>
    </row>
    <row r="2967" spans="2:18">
      <c r="B2967" s="202"/>
      <c r="C2967" s="297"/>
      <c r="D2967" s="292"/>
      <c r="E2967" s="202"/>
      <c r="F2967" s="202"/>
      <c r="G2967" s="202"/>
      <c r="H2967" s="202"/>
      <c r="I2967" s="202"/>
      <c r="J2967" s="202"/>
      <c r="K2967" s="146"/>
      <c r="L2967" s="146"/>
      <c r="M2967" s="146"/>
      <c r="N2967" s="146"/>
      <c r="O2967" s="146"/>
      <c r="P2967" s="292"/>
      <c r="Q2967" s="202"/>
      <c r="R2967" s="290">
        <f>IF($P$5=1,DataSheet!E2966,"")</f>
        <v>0</v>
      </c>
    </row>
    <row r="2968" spans="2:18">
      <c r="B2968" s="202"/>
      <c r="C2968" s="297"/>
      <c r="D2968" s="292"/>
      <c r="E2968" s="202"/>
      <c r="F2968" s="202"/>
      <c r="G2968" s="202"/>
      <c r="H2968" s="202"/>
      <c r="I2968" s="202"/>
      <c r="J2968" s="202"/>
      <c r="K2968" s="146"/>
      <c r="L2968" s="146"/>
      <c r="M2968" s="146"/>
      <c r="N2968" s="146"/>
      <c r="O2968" s="146"/>
      <c r="P2968" s="292"/>
      <c r="Q2968" s="202"/>
      <c r="R2968" s="290">
        <f>IF($P$5=1,DataSheet!E2967,"")</f>
        <v>0</v>
      </c>
    </row>
    <row r="2969" spans="2:18">
      <c r="B2969" s="202"/>
      <c r="C2969" s="297"/>
      <c r="D2969" s="292"/>
      <c r="E2969" s="202"/>
      <c r="F2969" s="202"/>
      <c r="G2969" s="202"/>
      <c r="H2969" s="202"/>
      <c r="I2969" s="202"/>
      <c r="J2969" s="202"/>
      <c r="K2969" s="146"/>
      <c r="L2969" s="146"/>
      <c r="M2969" s="146"/>
      <c r="N2969" s="146"/>
      <c r="O2969" s="146"/>
      <c r="P2969" s="292"/>
      <c r="Q2969" s="202"/>
      <c r="R2969" s="290">
        <f>IF($P$5=1,DataSheet!E2968,"")</f>
        <v>0</v>
      </c>
    </row>
    <row r="2970" spans="2:18">
      <c r="B2970" s="202"/>
      <c r="C2970" s="297"/>
      <c r="D2970" s="292"/>
      <c r="E2970" s="202"/>
      <c r="F2970" s="202"/>
      <c r="G2970" s="202"/>
      <c r="H2970" s="202"/>
      <c r="I2970" s="202"/>
      <c r="J2970" s="202"/>
      <c r="K2970" s="146"/>
      <c r="L2970" s="146"/>
      <c r="M2970" s="146"/>
      <c r="N2970" s="146"/>
      <c r="O2970" s="146"/>
      <c r="P2970" s="292"/>
      <c r="Q2970" s="202"/>
      <c r="R2970" s="290">
        <f>IF($P$5=1,DataSheet!E2969,"")</f>
        <v>0</v>
      </c>
    </row>
    <row r="2971" spans="2:18">
      <c r="B2971" s="202"/>
      <c r="C2971" s="297"/>
      <c r="D2971" s="292"/>
      <c r="E2971" s="202"/>
      <c r="F2971" s="202"/>
      <c r="G2971" s="202"/>
      <c r="H2971" s="202"/>
      <c r="I2971" s="202"/>
      <c r="J2971" s="202"/>
      <c r="K2971" s="146"/>
      <c r="L2971" s="146"/>
      <c r="M2971" s="146"/>
      <c r="N2971" s="146"/>
      <c r="O2971" s="146"/>
      <c r="P2971" s="292"/>
      <c r="Q2971" s="202"/>
      <c r="R2971" s="290">
        <f>IF($P$5=1,DataSheet!E2970,"")</f>
        <v>0</v>
      </c>
    </row>
    <row r="2972" spans="2:18">
      <c r="B2972" s="202"/>
      <c r="C2972" s="297"/>
      <c r="D2972" s="292"/>
      <c r="E2972" s="202"/>
      <c r="F2972" s="202"/>
      <c r="G2972" s="202"/>
      <c r="H2972" s="202"/>
      <c r="I2972" s="202"/>
      <c r="J2972" s="202"/>
      <c r="K2972" s="146"/>
      <c r="L2972" s="146"/>
      <c r="M2972" s="146"/>
      <c r="N2972" s="146"/>
      <c r="O2972" s="146"/>
      <c r="P2972" s="292"/>
      <c r="Q2972" s="202"/>
      <c r="R2972" s="290">
        <f>IF($P$5=1,DataSheet!E2971,"")</f>
        <v>0</v>
      </c>
    </row>
    <row r="2973" spans="2:18">
      <c r="B2973" s="202"/>
      <c r="C2973" s="297"/>
      <c r="D2973" s="292"/>
      <c r="E2973" s="202"/>
      <c r="F2973" s="202"/>
      <c r="G2973" s="202"/>
      <c r="H2973" s="202"/>
      <c r="I2973" s="202"/>
      <c r="J2973" s="202"/>
      <c r="K2973" s="146"/>
      <c r="L2973" s="146"/>
      <c r="M2973" s="146"/>
      <c r="N2973" s="146"/>
      <c r="O2973" s="146"/>
      <c r="P2973" s="292"/>
      <c r="Q2973" s="202"/>
      <c r="R2973" s="290">
        <f>IF($P$5=1,DataSheet!E2972,"")</f>
        <v>0</v>
      </c>
    </row>
    <row r="2974" spans="2:18">
      <c r="B2974" s="202"/>
      <c r="C2974" s="297"/>
      <c r="D2974" s="292"/>
      <c r="E2974" s="202"/>
      <c r="F2974" s="202"/>
      <c r="G2974" s="202"/>
      <c r="H2974" s="202"/>
      <c r="I2974" s="202"/>
      <c r="J2974" s="202"/>
      <c r="K2974" s="146"/>
      <c r="L2974" s="146"/>
      <c r="M2974" s="146"/>
      <c r="N2974" s="146"/>
      <c r="O2974" s="146"/>
      <c r="P2974" s="292"/>
      <c r="Q2974" s="202"/>
      <c r="R2974" s="290">
        <f>IF($P$5=1,DataSheet!E2973,"")</f>
        <v>0</v>
      </c>
    </row>
    <row r="2975" spans="2:18">
      <c r="B2975" s="202"/>
      <c r="C2975" s="297"/>
      <c r="D2975" s="292"/>
      <c r="E2975" s="202"/>
      <c r="F2975" s="202"/>
      <c r="G2975" s="202"/>
      <c r="H2975" s="202"/>
      <c r="I2975" s="202"/>
      <c r="J2975" s="202"/>
      <c r="K2975" s="146"/>
      <c r="L2975" s="146"/>
      <c r="M2975" s="146"/>
      <c r="N2975" s="146"/>
      <c r="O2975" s="146"/>
      <c r="P2975" s="292"/>
      <c r="Q2975" s="202"/>
      <c r="R2975" s="290">
        <f>IF($P$5=1,DataSheet!E2974,"")</f>
        <v>0</v>
      </c>
    </row>
    <row r="2976" spans="2:18">
      <c r="B2976" s="202"/>
      <c r="C2976" s="297"/>
      <c r="D2976" s="292"/>
      <c r="E2976" s="202"/>
      <c r="F2976" s="202"/>
      <c r="G2976" s="202"/>
      <c r="H2976" s="202"/>
      <c r="I2976" s="202"/>
      <c r="J2976" s="202"/>
      <c r="K2976" s="146"/>
      <c r="L2976" s="146"/>
      <c r="M2976" s="146"/>
      <c r="N2976" s="146"/>
      <c r="O2976" s="146"/>
      <c r="P2976" s="292"/>
      <c r="Q2976" s="202"/>
      <c r="R2976" s="290">
        <f>IF($P$5=1,DataSheet!E2975,"")</f>
        <v>0</v>
      </c>
    </row>
    <row r="2977" spans="2:18">
      <c r="B2977" s="202"/>
      <c r="C2977" s="297"/>
      <c r="D2977" s="292"/>
      <c r="E2977" s="202"/>
      <c r="F2977" s="202"/>
      <c r="G2977" s="202"/>
      <c r="H2977" s="202"/>
      <c r="I2977" s="202"/>
      <c r="J2977" s="202"/>
      <c r="K2977" s="146"/>
      <c r="L2977" s="146"/>
      <c r="M2977" s="146"/>
      <c r="N2977" s="146"/>
      <c r="O2977" s="146"/>
      <c r="P2977" s="292"/>
      <c r="Q2977" s="202"/>
      <c r="R2977" s="290">
        <f>IF($P$5=1,DataSheet!E2976,"")</f>
        <v>0</v>
      </c>
    </row>
    <row r="2978" spans="2:18">
      <c r="B2978" s="202"/>
      <c r="C2978" s="297"/>
      <c r="D2978" s="292"/>
      <c r="E2978" s="202"/>
      <c r="F2978" s="202"/>
      <c r="G2978" s="202"/>
      <c r="H2978" s="202"/>
      <c r="I2978" s="202"/>
      <c r="J2978" s="202"/>
      <c r="K2978" s="146"/>
      <c r="L2978" s="146"/>
      <c r="M2978" s="146"/>
      <c r="N2978" s="146"/>
      <c r="O2978" s="146"/>
      <c r="P2978" s="292"/>
      <c r="Q2978" s="202"/>
      <c r="R2978" s="290">
        <f>IF($P$5=1,DataSheet!E2977,"")</f>
        <v>0</v>
      </c>
    </row>
    <row r="2979" spans="2:18">
      <c r="B2979" s="202"/>
      <c r="C2979" s="297"/>
      <c r="D2979" s="292"/>
      <c r="E2979" s="202"/>
      <c r="F2979" s="202"/>
      <c r="G2979" s="202"/>
      <c r="H2979" s="202"/>
      <c r="I2979" s="202"/>
      <c r="J2979" s="202"/>
      <c r="K2979" s="146"/>
      <c r="L2979" s="146"/>
      <c r="M2979" s="146"/>
      <c r="N2979" s="146"/>
      <c r="O2979" s="146"/>
      <c r="P2979" s="292"/>
      <c r="Q2979" s="202"/>
      <c r="R2979" s="290">
        <f>IF($P$5=1,DataSheet!E2978,"")</f>
        <v>0</v>
      </c>
    </row>
    <row r="2980" spans="2:18">
      <c r="B2980" s="202"/>
      <c r="C2980" s="297"/>
      <c r="D2980" s="292"/>
      <c r="E2980" s="202"/>
      <c r="F2980" s="202"/>
      <c r="G2980" s="202"/>
      <c r="H2980" s="202"/>
      <c r="I2980" s="202"/>
      <c r="J2980" s="202"/>
      <c r="K2980" s="146"/>
      <c r="L2980" s="146"/>
      <c r="M2980" s="146"/>
      <c r="N2980" s="146"/>
      <c r="O2980" s="146"/>
      <c r="P2980" s="292"/>
      <c r="Q2980" s="202"/>
      <c r="R2980" s="290">
        <f>IF($P$5=1,DataSheet!E2979,"")</f>
        <v>0</v>
      </c>
    </row>
    <row r="2981" spans="2:18">
      <c r="B2981" s="202"/>
      <c r="C2981" s="297"/>
      <c r="D2981" s="292"/>
      <c r="E2981" s="202"/>
      <c r="F2981" s="202"/>
      <c r="G2981" s="202"/>
      <c r="H2981" s="202"/>
      <c r="I2981" s="202"/>
      <c r="J2981" s="202"/>
      <c r="K2981" s="146"/>
      <c r="L2981" s="146"/>
      <c r="M2981" s="146"/>
      <c r="N2981" s="146"/>
      <c r="O2981" s="146"/>
      <c r="P2981" s="292"/>
      <c r="Q2981" s="202"/>
      <c r="R2981" s="290">
        <f>IF($P$5=1,DataSheet!E2980,"")</f>
        <v>0</v>
      </c>
    </row>
    <row r="2982" spans="2:18">
      <c r="B2982" s="202"/>
      <c r="C2982" s="297"/>
      <c r="D2982" s="292"/>
      <c r="E2982" s="202"/>
      <c r="F2982" s="202"/>
      <c r="G2982" s="202"/>
      <c r="H2982" s="202"/>
      <c r="I2982" s="202"/>
      <c r="J2982" s="202"/>
      <c r="K2982" s="146"/>
      <c r="L2982" s="146"/>
      <c r="M2982" s="146"/>
      <c r="N2982" s="146"/>
      <c r="O2982" s="146"/>
      <c r="P2982" s="292"/>
      <c r="Q2982" s="202"/>
      <c r="R2982" s="290">
        <f>IF($P$5=1,DataSheet!E2981,"")</f>
        <v>0</v>
      </c>
    </row>
    <row r="2983" spans="2:18">
      <c r="B2983" s="202"/>
      <c r="C2983" s="297"/>
      <c r="D2983" s="292"/>
      <c r="E2983" s="202"/>
      <c r="F2983" s="202"/>
      <c r="G2983" s="202"/>
      <c r="H2983" s="202"/>
      <c r="I2983" s="202"/>
      <c r="J2983" s="202"/>
      <c r="K2983" s="146"/>
      <c r="L2983" s="146"/>
      <c r="M2983" s="146"/>
      <c r="N2983" s="146"/>
      <c r="O2983" s="146"/>
      <c r="P2983" s="292"/>
      <c r="Q2983" s="202"/>
      <c r="R2983" s="290">
        <f>IF($P$5=1,DataSheet!E2982,"")</f>
        <v>0</v>
      </c>
    </row>
    <row r="2984" spans="2:18">
      <c r="B2984" s="202"/>
      <c r="C2984" s="297"/>
      <c r="D2984" s="292"/>
      <c r="E2984" s="202"/>
      <c r="F2984" s="202"/>
      <c r="G2984" s="202"/>
      <c r="H2984" s="202"/>
      <c r="I2984" s="202"/>
      <c r="J2984" s="202"/>
      <c r="K2984" s="146"/>
      <c r="L2984" s="146"/>
      <c r="M2984" s="146"/>
      <c r="N2984" s="146"/>
      <c r="O2984" s="146"/>
      <c r="P2984" s="292"/>
      <c r="Q2984" s="202"/>
      <c r="R2984" s="290">
        <f>IF($P$5=1,DataSheet!E2983,"")</f>
        <v>0</v>
      </c>
    </row>
    <row r="2985" spans="2:18">
      <c r="B2985" s="202"/>
      <c r="C2985" s="297"/>
      <c r="D2985" s="292"/>
      <c r="E2985" s="202"/>
      <c r="F2985" s="202"/>
      <c r="G2985" s="202"/>
      <c r="H2985" s="202"/>
      <c r="I2985" s="202"/>
      <c r="J2985" s="202"/>
      <c r="K2985" s="146"/>
      <c r="L2985" s="146"/>
      <c r="M2985" s="146"/>
      <c r="N2985" s="146"/>
      <c r="O2985" s="146"/>
      <c r="P2985" s="292"/>
      <c r="Q2985" s="202"/>
      <c r="R2985" s="290">
        <f>IF($P$5=1,DataSheet!E2984,"")</f>
        <v>0</v>
      </c>
    </row>
    <row r="2986" spans="2:18">
      <c r="B2986" s="202"/>
      <c r="C2986" s="297"/>
      <c r="D2986" s="292"/>
      <c r="E2986" s="202"/>
      <c r="F2986" s="202"/>
      <c r="G2986" s="202"/>
      <c r="H2986" s="202"/>
      <c r="I2986" s="202"/>
      <c r="J2986" s="202"/>
      <c r="K2986" s="146"/>
      <c r="L2986" s="146"/>
      <c r="M2986" s="146"/>
      <c r="N2986" s="146"/>
      <c r="O2986" s="146"/>
      <c r="P2986" s="292"/>
      <c r="Q2986" s="202"/>
      <c r="R2986" s="290">
        <f>IF($P$5=1,DataSheet!E2985,"")</f>
        <v>0</v>
      </c>
    </row>
    <row r="2987" spans="2:18">
      <c r="B2987" s="202"/>
      <c r="C2987" s="297"/>
      <c r="D2987" s="292"/>
      <c r="E2987" s="202"/>
      <c r="F2987" s="202"/>
      <c r="G2987" s="202"/>
      <c r="H2987" s="202"/>
      <c r="I2987" s="202"/>
      <c r="J2987" s="202"/>
      <c r="K2987" s="146"/>
      <c r="L2987" s="146"/>
      <c r="M2987" s="146"/>
      <c r="N2987" s="146"/>
      <c r="O2987" s="146"/>
      <c r="P2987" s="292"/>
      <c r="Q2987" s="202"/>
      <c r="R2987" s="290">
        <f>IF($P$5=1,DataSheet!E2986,"")</f>
        <v>0</v>
      </c>
    </row>
    <row r="2988" spans="2:18">
      <c r="B2988" s="202"/>
      <c r="C2988" s="297"/>
      <c r="D2988" s="292"/>
      <c r="E2988" s="202"/>
      <c r="F2988" s="202"/>
      <c r="G2988" s="202"/>
      <c r="H2988" s="202"/>
      <c r="I2988" s="202"/>
      <c r="J2988" s="202"/>
      <c r="K2988" s="146"/>
      <c r="L2988" s="146"/>
      <c r="M2988" s="146"/>
      <c r="N2988" s="146"/>
      <c r="O2988" s="146"/>
      <c r="P2988" s="292"/>
      <c r="Q2988" s="202"/>
      <c r="R2988" s="290">
        <f>IF($P$5=1,DataSheet!E2987,"")</f>
        <v>0</v>
      </c>
    </row>
    <row r="2989" spans="2:18">
      <c r="B2989" s="202"/>
      <c r="C2989" s="297"/>
      <c r="D2989" s="292"/>
      <c r="E2989" s="202"/>
      <c r="F2989" s="202"/>
      <c r="G2989" s="202"/>
      <c r="H2989" s="202"/>
      <c r="I2989" s="202"/>
      <c r="J2989" s="202"/>
      <c r="K2989" s="146"/>
      <c r="L2989" s="146"/>
      <c r="M2989" s="146"/>
      <c r="N2989" s="146"/>
      <c r="O2989" s="146"/>
      <c r="P2989" s="292"/>
      <c r="Q2989" s="202"/>
      <c r="R2989" s="290">
        <f>IF($P$5=1,DataSheet!E2988,"")</f>
        <v>0</v>
      </c>
    </row>
    <row r="2990" spans="2:18">
      <c r="B2990" s="202"/>
      <c r="C2990" s="297"/>
      <c r="D2990" s="292"/>
      <c r="E2990" s="202"/>
      <c r="F2990" s="202"/>
      <c r="G2990" s="202"/>
      <c r="H2990" s="202"/>
      <c r="I2990" s="202"/>
      <c r="J2990" s="202"/>
      <c r="K2990" s="146"/>
      <c r="L2990" s="146"/>
      <c r="M2990" s="146"/>
      <c r="N2990" s="146"/>
      <c r="O2990" s="146"/>
      <c r="P2990" s="292"/>
      <c r="Q2990" s="202"/>
      <c r="R2990" s="290">
        <f>IF($P$5=1,DataSheet!E2989,"")</f>
        <v>0</v>
      </c>
    </row>
    <row r="2991" spans="2:18">
      <c r="B2991" s="202"/>
      <c r="C2991" s="297"/>
      <c r="D2991" s="292"/>
      <c r="E2991" s="202"/>
      <c r="F2991" s="202"/>
      <c r="G2991" s="202"/>
      <c r="H2991" s="202"/>
      <c r="I2991" s="202"/>
      <c r="J2991" s="202"/>
      <c r="K2991" s="146"/>
      <c r="L2991" s="146"/>
      <c r="M2991" s="146"/>
      <c r="N2991" s="146"/>
      <c r="O2991" s="146"/>
      <c r="P2991" s="292"/>
      <c r="Q2991" s="202"/>
      <c r="R2991" s="290">
        <f>IF($P$5=1,DataSheet!E2990,"")</f>
        <v>0</v>
      </c>
    </row>
    <row r="2992" spans="2:18">
      <c r="B2992" s="202"/>
      <c r="C2992" s="297"/>
      <c r="D2992" s="292"/>
      <c r="E2992" s="202"/>
      <c r="F2992" s="202"/>
      <c r="G2992" s="202"/>
      <c r="H2992" s="202"/>
      <c r="I2992" s="202"/>
      <c r="J2992" s="202"/>
      <c r="K2992" s="146"/>
      <c r="L2992" s="146"/>
      <c r="M2992" s="146"/>
      <c r="N2992" s="146"/>
      <c r="O2992" s="146"/>
      <c r="P2992" s="292"/>
      <c r="Q2992" s="202"/>
      <c r="R2992" s="290">
        <f>IF($P$5=1,DataSheet!E2991,"")</f>
        <v>0</v>
      </c>
    </row>
    <row r="2993" spans="2:18">
      <c r="B2993" s="202"/>
      <c r="C2993" s="297"/>
      <c r="D2993" s="292"/>
      <c r="E2993" s="202"/>
      <c r="F2993" s="202"/>
      <c r="G2993" s="202"/>
      <c r="H2993" s="202"/>
      <c r="I2993" s="202"/>
      <c r="J2993" s="202"/>
      <c r="K2993" s="146"/>
      <c r="L2993" s="146"/>
      <c r="M2993" s="146"/>
      <c r="N2993" s="146"/>
      <c r="O2993" s="146"/>
      <c r="P2993" s="292"/>
      <c r="Q2993" s="202"/>
      <c r="R2993" s="290">
        <f>IF($P$5=1,DataSheet!E2992,"")</f>
        <v>0</v>
      </c>
    </row>
    <row r="2994" spans="2:18">
      <c r="B2994" s="202"/>
      <c r="C2994" s="297"/>
      <c r="D2994" s="292"/>
      <c r="E2994" s="202"/>
      <c r="F2994" s="202"/>
      <c r="G2994" s="202"/>
      <c r="H2994" s="202"/>
      <c r="I2994" s="202"/>
      <c r="J2994" s="202"/>
      <c r="K2994" s="146"/>
      <c r="L2994" s="146"/>
      <c r="M2994" s="146"/>
      <c r="N2994" s="146"/>
      <c r="O2994" s="146"/>
      <c r="P2994" s="292"/>
      <c r="Q2994" s="202"/>
      <c r="R2994" s="290">
        <f>IF($P$5=1,DataSheet!E2993,"")</f>
        <v>0</v>
      </c>
    </row>
    <row r="2995" spans="2:18">
      <c r="B2995" s="202"/>
      <c r="C2995" s="297"/>
      <c r="D2995" s="292"/>
      <c r="E2995" s="202"/>
      <c r="F2995" s="202"/>
      <c r="G2995" s="202"/>
      <c r="H2995" s="202"/>
      <c r="I2995" s="202"/>
      <c r="J2995" s="202"/>
      <c r="K2995" s="146"/>
      <c r="L2995" s="146"/>
      <c r="M2995" s="146"/>
      <c r="N2995" s="146"/>
      <c r="O2995" s="146"/>
      <c r="P2995" s="292"/>
      <c r="Q2995" s="202"/>
      <c r="R2995" s="290">
        <f>IF($P$5=1,DataSheet!E2994,"")</f>
        <v>0</v>
      </c>
    </row>
    <row r="2996" spans="2:18">
      <c r="B2996" s="202"/>
      <c r="C2996" s="297"/>
      <c r="D2996" s="292"/>
      <c r="E2996" s="202"/>
      <c r="F2996" s="202"/>
      <c r="G2996" s="202"/>
      <c r="H2996" s="202"/>
      <c r="I2996" s="202"/>
      <c r="J2996" s="202"/>
      <c r="K2996" s="146"/>
      <c r="L2996" s="146"/>
      <c r="M2996" s="146"/>
      <c r="N2996" s="146"/>
      <c r="O2996" s="146"/>
      <c r="P2996" s="292"/>
      <c r="Q2996" s="202"/>
      <c r="R2996" s="290">
        <f>IF($P$5=1,DataSheet!E2995,"")</f>
        <v>0</v>
      </c>
    </row>
    <row r="2997" spans="2:18">
      <c r="B2997" s="202"/>
      <c r="C2997" s="297"/>
      <c r="D2997" s="292"/>
      <c r="E2997" s="202"/>
      <c r="F2997" s="202"/>
      <c r="G2997" s="202"/>
      <c r="H2997" s="202"/>
      <c r="I2997" s="202"/>
      <c r="J2997" s="202"/>
      <c r="K2997" s="146"/>
      <c r="L2997" s="146"/>
      <c r="M2997" s="146"/>
      <c r="N2997" s="146"/>
      <c r="O2997" s="146"/>
      <c r="P2997" s="292"/>
      <c r="Q2997" s="202"/>
      <c r="R2997" s="290">
        <f>IF($P$5=1,DataSheet!E2996,"")</f>
        <v>0</v>
      </c>
    </row>
    <row r="2998" spans="2:18">
      <c r="B2998" s="202"/>
      <c r="C2998" s="297"/>
      <c r="D2998" s="292"/>
      <c r="E2998" s="202"/>
      <c r="F2998" s="202"/>
      <c r="G2998" s="202"/>
      <c r="H2998" s="202"/>
      <c r="I2998" s="202"/>
      <c r="J2998" s="202"/>
      <c r="K2998" s="146"/>
      <c r="L2998" s="146"/>
      <c r="M2998" s="146"/>
      <c r="N2998" s="146"/>
      <c r="O2998" s="146"/>
      <c r="P2998" s="292"/>
      <c r="Q2998" s="202"/>
      <c r="R2998" s="290">
        <f>IF($P$5=1,DataSheet!E2997,"")</f>
        <v>0</v>
      </c>
    </row>
    <row r="2999" spans="2:18">
      <c r="B2999" s="202"/>
      <c r="C2999" s="297"/>
      <c r="D2999" s="292"/>
      <c r="E2999" s="202"/>
      <c r="F2999" s="202"/>
      <c r="G2999" s="202"/>
      <c r="H2999" s="202"/>
      <c r="I2999" s="202"/>
      <c r="J2999" s="202"/>
      <c r="K2999" s="146"/>
      <c r="L2999" s="146"/>
      <c r="M2999" s="146"/>
      <c r="N2999" s="146"/>
      <c r="O2999" s="146"/>
      <c r="P2999" s="292"/>
      <c r="Q2999" s="202"/>
      <c r="R2999" s="290">
        <f>IF($P$5=1,DataSheet!E2998,"")</f>
        <v>0</v>
      </c>
    </row>
    <row r="3000" spans="2:18">
      <c r="B3000" s="202"/>
      <c r="C3000" s="297"/>
      <c r="D3000" s="292"/>
      <c r="E3000" s="202"/>
      <c r="F3000" s="202"/>
      <c r="G3000" s="202"/>
      <c r="H3000" s="202"/>
      <c r="I3000" s="202"/>
      <c r="J3000" s="202"/>
      <c r="K3000" s="146"/>
      <c r="L3000" s="146"/>
      <c r="M3000" s="146"/>
      <c r="N3000" s="146"/>
      <c r="O3000" s="146"/>
      <c r="P3000" s="292"/>
      <c r="Q3000" s="202"/>
      <c r="R3000" s="290">
        <f>IF($P$5=1,DataSheet!E2999,"")</f>
        <v>0</v>
      </c>
    </row>
    <row r="3001" spans="2:18">
      <c r="B3001" s="202"/>
      <c r="C3001" s="297"/>
      <c r="D3001" s="292"/>
      <c r="E3001" s="202"/>
      <c r="F3001" s="202"/>
      <c r="G3001" s="202"/>
      <c r="H3001" s="202"/>
      <c r="I3001" s="202"/>
      <c r="J3001" s="202"/>
      <c r="K3001" s="146"/>
      <c r="L3001" s="146"/>
      <c r="M3001" s="146"/>
      <c r="N3001" s="146"/>
      <c r="O3001" s="146"/>
      <c r="P3001" s="292"/>
      <c r="Q3001" s="202"/>
      <c r="R3001" s="290">
        <f>IF($P$5=1,DataSheet!E3000,"")</f>
        <v>0</v>
      </c>
    </row>
    <row r="3002" spans="2:18">
      <c r="B3002" s="202"/>
      <c r="C3002" s="297"/>
      <c r="D3002" s="292"/>
      <c r="E3002" s="202"/>
      <c r="F3002" s="202"/>
      <c r="G3002" s="202"/>
      <c r="H3002" s="202"/>
      <c r="I3002" s="202"/>
      <c r="J3002" s="202"/>
      <c r="K3002" s="146"/>
      <c r="L3002" s="146"/>
      <c r="M3002" s="146"/>
      <c r="N3002" s="146"/>
      <c r="O3002" s="146"/>
      <c r="P3002" s="292"/>
      <c r="Q3002" s="202"/>
      <c r="R3002" s="290">
        <f>IF($P$5=1,DataSheet!E3001,"")</f>
        <v>0</v>
      </c>
    </row>
    <row r="3003" spans="2:18">
      <c r="B3003" s="202"/>
      <c r="C3003" s="297"/>
      <c r="D3003" s="292"/>
      <c r="E3003" s="202"/>
      <c r="F3003" s="202"/>
      <c r="G3003" s="202"/>
      <c r="H3003" s="202"/>
      <c r="I3003" s="202"/>
      <c r="J3003" s="202"/>
      <c r="K3003" s="146"/>
      <c r="L3003" s="146"/>
      <c r="M3003" s="146"/>
      <c r="N3003" s="146"/>
      <c r="O3003" s="146"/>
      <c r="P3003" s="292"/>
      <c r="Q3003" s="202"/>
      <c r="R3003" s="290">
        <f>IF($P$5=1,DataSheet!E3002,"")</f>
        <v>0</v>
      </c>
    </row>
    <row r="3004" spans="2:18">
      <c r="B3004" s="202"/>
      <c r="C3004" s="297"/>
      <c r="D3004" s="292"/>
      <c r="E3004" s="202"/>
      <c r="F3004" s="202"/>
      <c r="G3004" s="202"/>
      <c r="H3004" s="202"/>
      <c r="I3004" s="202"/>
      <c r="J3004" s="202"/>
      <c r="K3004" s="146"/>
      <c r="L3004" s="146"/>
      <c r="M3004" s="146"/>
      <c r="N3004" s="146"/>
      <c r="O3004" s="146"/>
      <c r="P3004" s="292"/>
      <c r="Q3004" s="202"/>
      <c r="R3004" s="290">
        <f>IF($P$5=1,DataSheet!E3003,"")</f>
        <v>0</v>
      </c>
    </row>
    <row r="3005" spans="2:18">
      <c r="B3005" s="202"/>
      <c r="C3005" s="297"/>
      <c r="D3005" s="292"/>
      <c r="E3005" s="202"/>
      <c r="F3005" s="202"/>
      <c r="G3005" s="202"/>
      <c r="H3005" s="202"/>
      <c r="I3005" s="202"/>
      <c r="J3005" s="202"/>
      <c r="K3005" s="146"/>
      <c r="L3005" s="146"/>
      <c r="M3005" s="146"/>
      <c r="N3005" s="146"/>
      <c r="O3005" s="146"/>
      <c r="P3005" s="292"/>
      <c r="Q3005" s="202"/>
      <c r="R3005" s="290">
        <f>IF($P$5=1,DataSheet!E3004,"")</f>
        <v>0</v>
      </c>
    </row>
    <row r="3006" spans="2:18">
      <c r="B3006" s="202"/>
      <c r="C3006" s="297"/>
      <c r="D3006" s="292"/>
      <c r="E3006" s="202"/>
      <c r="F3006" s="202"/>
      <c r="G3006" s="202"/>
      <c r="H3006" s="202"/>
      <c r="I3006" s="202"/>
      <c r="J3006" s="202"/>
      <c r="K3006" s="146"/>
      <c r="L3006" s="146"/>
      <c r="M3006" s="146"/>
      <c r="N3006" s="146"/>
      <c r="O3006" s="146"/>
      <c r="P3006" s="292"/>
      <c r="Q3006" s="202"/>
      <c r="R3006" s="290">
        <f>IF($P$5=1,DataSheet!E3005,"")</f>
        <v>0</v>
      </c>
    </row>
    <row r="3007" spans="2:18">
      <c r="B3007" s="202"/>
      <c r="C3007" s="297"/>
      <c r="D3007" s="292"/>
      <c r="E3007" s="202"/>
      <c r="F3007" s="202"/>
      <c r="G3007" s="202"/>
      <c r="H3007" s="202"/>
      <c r="I3007" s="202"/>
      <c r="J3007" s="202"/>
      <c r="K3007" s="146"/>
      <c r="L3007" s="146"/>
      <c r="M3007" s="146"/>
      <c r="N3007" s="146"/>
      <c r="O3007" s="146"/>
      <c r="P3007" s="292"/>
      <c r="Q3007" s="202"/>
      <c r="R3007" s="290">
        <f>IF($P$5=1,DataSheet!E3006,"")</f>
        <v>0</v>
      </c>
    </row>
    <row r="3008" spans="2:18">
      <c r="B3008" s="202"/>
      <c r="C3008" s="297"/>
      <c r="D3008" s="292"/>
      <c r="E3008" s="202"/>
      <c r="F3008" s="202"/>
      <c r="G3008" s="202"/>
      <c r="H3008" s="202"/>
      <c r="I3008" s="202"/>
      <c r="J3008" s="202"/>
      <c r="K3008" s="146"/>
      <c r="L3008" s="146"/>
      <c r="M3008" s="146"/>
      <c r="N3008" s="146"/>
      <c r="O3008" s="146"/>
      <c r="P3008" s="292"/>
      <c r="Q3008" s="202"/>
      <c r="R3008" s="290">
        <f>IF($P$5=1,DataSheet!E3007,"")</f>
        <v>0</v>
      </c>
    </row>
    <row r="3009" spans="2:18">
      <c r="B3009" s="202"/>
      <c r="C3009" s="297"/>
      <c r="D3009" s="292"/>
      <c r="E3009" s="202"/>
      <c r="F3009" s="202"/>
      <c r="G3009" s="202"/>
      <c r="H3009" s="202"/>
      <c r="I3009" s="202"/>
      <c r="J3009" s="202"/>
      <c r="K3009" s="146"/>
      <c r="L3009" s="146"/>
      <c r="M3009" s="146"/>
      <c r="N3009" s="146"/>
      <c r="O3009" s="146"/>
      <c r="P3009" s="292"/>
      <c r="Q3009" s="202"/>
      <c r="R3009" s="290">
        <f>IF($P$5=1,DataSheet!E3008,"")</f>
        <v>0</v>
      </c>
    </row>
    <row r="3010" spans="2:18">
      <c r="B3010" s="202"/>
      <c r="C3010" s="297"/>
      <c r="D3010" s="292"/>
      <c r="E3010" s="202"/>
      <c r="F3010" s="202"/>
      <c r="G3010" s="202"/>
      <c r="H3010" s="202"/>
      <c r="I3010" s="202"/>
      <c r="J3010" s="202"/>
      <c r="K3010" s="146"/>
      <c r="L3010" s="146"/>
      <c r="M3010" s="146"/>
      <c r="N3010" s="146"/>
      <c r="O3010" s="146"/>
      <c r="P3010" s="292"/>
      <c r="Q3010" s="202"/>
      <c r="R3010" s="290">
        <f>IF($P$5=1,DataSheet!E3009,"")</f>
        <v>0</v>
      </c>
    </row>
    <row r="3011" spans="2:18">
      <c r="B3011" s="202"/>
      <c r="C3011" s="297"/>
      <c r="D3011" s="292"/>
      <c r="E3011" s="202"/>
      <c r="F3011" s="202"/>
      <c r="G3011" s="202"/>
      <c r="H3011" s="202"/>
      <c r="I3011" s="202"/>
      <c r="J3011" s="202"/>
      <c r="K3011" s="146"/>
      <c r="L3011" s="146"/>
      <c r="M3011" s="146"/>
      <c r="N3011" s="146"/>
      <c r="O3011" s="146"/>
      <c r="P3011" s="292"/>
      <c r="Q3011" s="202"/>
      <c r="R3011" s="290">
        <f>IF($P$5=1,DataSheet!E3010,"")</f>
        <v>0</v>
      </c>
    </row>
    <row r="3012" spans="2:18">
      <c r="B3012" s="202"/>
      <c r="C3012" s="297"/>
      <c r="D3012" s="292"/>
      <c r="E3012" s="202"/>
      <c r="F3012" s="202"/>
      <c r="G3012" s="202"/>
      <c r="H3012" s="202"/>
      <c r="I3012" s="202"/>
      <c r="J3012" s="202"/>
      <c r="K3012" s="146"/>
      <c r="L3012" s="146"/>
      <c r="M3012" s="146"/>
      <c r="N3012" s="146"/>
      <c r="O3012" s="146"/>
      <c r="P3012" s="292"/>
      <c r="Q3012" s="202"/>
      <c r="R3012" s="290">
        <f>IF($P$5=1,DataSheet!E3011,"")</f>
        <v>0</v>
      </c>
    </row>
    <row r="3013" spans="2:18">
      <c r="B3013" s="202"/>
      <c r="C3013" s="297"/>
      <c r="D3013" s="292"/>
      <c r="E3013" s="202"/>
      <c r="F3013" s="202"/>
      <c r="G3013" s="202"/>
      <c r="H3013" s="202"/>
      <c r="I3013" s="202"/>
      <c r="J3013" s="202"/>
      <c r="K3013" s="146"/>
      <c r="L3013" s="146"/>
      <c r="M3013" s="146"/>
      <c r="N3013" s="146"/>
      <c r="O3013" s="146"/>
      <c r="P3013" s="292"/>
      <c r="Q3013" s="202"/>
      <c r="R3013" s="290">
        <f>IF($P$5=1,DataSheet!E3012,"")</f>
        <v>0</v>
      </c>
    </row>
    <row r="3014" spans="2:18">
      <c r="B3014" s="202"/>
      <c r="C3014" s="297"/>
      <c r="D3014" s="292"/>
      <c r="E3014" s="202"/>
      <c r="F3014" s="202"/>
      <c r="G3014" s="202"/>
      <c r="H3014" s="202"/>
      <c r="I3014" s="202"/>
      <c r="J3014" s="202"/>
      <c r="K3014" s="146"/>
      <c r="L3014" s="146"/>
      <c r="M3014" s="146"/>
      <c r="N3014" s="146"/>
      <c r="O3014" s="146"/>
      <c r="P3014" s="292"/>
      <c r="Q3014" s="202"/>
      <c r="R3014" s="290">
        <f>IF($P$5=1,DataSheet!E3013,"")</f>
        <v>0</v>
      </c>
    </row>
    <row r="3015" spans="2:18">
      <c r="B3015" s="202"/>
      <c r="C3015" s="297"/>
      <c r="D3015" s="292"/>
      <c r="E3015" s="202"/>
      <c r="F3015" s="202"/>
      <c r="G3015" s="202"/>
      <c r="H3015" s="202"/>
      <c r="I3015" s="202"/>
      <c r="J3015" s="202"/>
      <c r="K3015" s="146"/>
      <c r="L3015" s="146"/>
      <c r="M3015" s="146"/>
      <c r="N3015" s="146"/>
      <c r="O3015" s="146"/>
      <c r="P3015" s="292"/>
      <c r="Q3015" s="202"/>
      <c r="R3015" s="290">
        <f>IF($P$5=1,DataSheet!E3014,"")</f>
        <v>0</v>
      </c>
    </row>
    <row r="3016" spans="2:18">
      <c r="B3016" s="202"/>
      <c r="C3016" s="297"/>
      <c r="D3016" s="292"/>
      <c r="E3016" s="202"/>
      <c r="F3016" s="202"/>
      <c r="G3016" s="202"/>
      <c r="H3016" s="202"/>
      <c r="I3016" s="202"/>
      <c r="J3016" s="202"/>
      <c r="K3016" s="146"/>
      <c r="L3016" s="146"/>
      <c r="M3016" s="146"/>
      <c r="N3016" s="146"/>
      <c r="O3016" s="146"/>
      <c r="P3016" s="292"/>
      <c r="Q3016" s="202"/>
      <c r="R3016" s="290">
        <f>IF($P$5=1,DataSheet!E3015,"")</f>
        <v>0</v>
      </c>
    </row>
    <row r="3017" spans="2:18">
      <c r="B3017" s="202"/>
      <c r="C3017" s="297"/>
      <c r="D3017" s="292"/>
      <c r="E3017" s="202"/>
      <c r="F3017" s="202"/>
      <c r="G3017" s="202"/>
      <c r="H3017" s="202"/>
      <c r="I3017" s="202"/>
      <c r="J3017" s="202"/>
      <c r="K3017" s="146"/>
      <c r="L3017" s="146"/>
      <c r="M3017" s="146"/>
      <c r="N3017" s="146"/>
      <c r="O3017" s="146"/>
      <c r="P3017" s="292"/>
      <c r="Q3017" s="202"/>
      <c r="R3017" s="290">
        <f>IF($P$5=1,DataSheet!E3016,"")</f>
        <v>0</v>
      </c>
    </row>
    <row r="3018" spans="2:18">
      <c r="B3018" s="202"/>
      <c r="C3018" s="297"/>
      <c r="D3018" s="292"/>
      <c r="E3018" s="202"/>
      <c r="F3018" s="202"/>
      <c r="G3018" s="202"/>
      <c r="H3018" s="202"/>
      <c r="I3018" s="202"/>
      <c r="J3018" s="202"/>
      <c r="K3018" s="146"/>
      <c r="L3018" s="146"/>
      <c r="M3018" s="146"/>
      <c r="N3018" s="146"/>
      <c r="O3018" s="146"/>
      <c r="P3018" s="292"/>
      <c r="Q3018" s="202"/>
      <c r="R3018" s="290">
        <f>IF($P$5=1,DataSheet!E3017,"")</f>
        <v>0</v>
      </c>
    </row>
    <row r="3019" spans="2:18">
      <c r="B3019" s="202"/>
      <c r="C3019" s="297"/>
      <c r="D3019" s="292"/>
      <c r="E3019" s="202"/>
      <c r="F3019" s="202"/>
      <c r="G3019" s="202"/>
      <c r="H3019" s="202"/>
      <c r="I3019" s="202"/>
      <c r="J3019" s="202"/>
      <c r="K3019" s="146"/>
      <c r="L3019" s="146"/>
      <c r="M3019" s="146"/>
      <c r="N3019" s="146"/>
      <c r="O3019" s="146"/>
      <c r="P3019" s="292"/>
      <c r="Q3019" s="202"/>
      <c r="R3019" s="290">
        <f>IF($P$5=1,DataSheet!E3018,"")</f>
        <v>0</v>
      </c>
    </row>
    <row r="3020" spans="2:18">
      <c r="B3020" s="202"/>
      <c r="C3020" s="297"/>
      <c r="D3020" s="292"/>
      <c r="E3020" s="202"/>
      <c r="F3020" s="202"/>
      <c r="G3020" s="202"/>
      <c r="H3020" s="202"/>
      <c r="I3020" s="202"/>
      <c r="J3020" s="202"/>
      <c r="K3020" s="146"/>
      <c r="L3020" s="146"/>
      <c r="M3020" s="146"/>
      <c r="N3020" s="146"/>
      <c r="O3020" s="146"/>
      <c r="P3020" s="292"/>
      <c r="Q3020" s="202"/>
      <c r="R3020" s="290">
        <f>IF($P$5=1,DataSheet!E3019,"")</f>
        <v>0</v>
      </c>
    </row>
    <row r="3021" spans="2:18">
      <c r="B3021" s="202"/>
      <c r="C3021" s="297"/>
      <c r="D3021" s="292"/>
      <c r="E3021" s="202"/>
      <c r="F3021" s="202"/>
      <c r="G3021" s="202"/>
      <c r="H3021" s="202"/>
      <c r="I3021" s="202"/>
      <c r="J3021" s="202"/>
      <c r="K3021" s="146"/>
      <c r="L3021" s="146"/>
      <c r="M3021" s="146"/>
      <c r="N3021" s="146"/>
      <c r="O3021" s="146"/>
      <c r="P3021" s="292"/>
      <c r="Q3021" s="202"/>
      <c r="R3021" s="290">
        <f>IF($P$5=1,DataSheet!E3020,"")</f>
        <v>0</v>
      </c>
    </row>
    <row r="3022" spans="2:18">
      <c r="B3022" s="202"/>
      <c r="C3022" s="297"/>
      <c r="D3022" s="292"/>
      <c r="E3022" s="202"/>
      <c r="F3022" s="202"/>
      <c r="G3022" s="202"/>
      <c r="H3022" s="202"/>
      <c r="I3022" s="202"/>
      <c r="J3022" s="202"/>
      <c r="K3022" s="146"/>
      <c r="L3022" s="146"/>
      <c r="M3022" s="146"/>
      <c r="N3022" s="146"/>
      <c r="O3022" s="146"/>
      <c r="P3022" s="292"/>
      <c r="Q3022" s="202"/>
      <c r="R3022" s="290">
        <f>IF($P$5=1,DataSheet!E3021,"")</f>
        <v>0</v>
      </c>
    </row>
    <row r="3023" spans="2:18">
      <c r="B3023" s="202"/>
      <c r="C3023" s="297"/>
      <c r="D3023" s="292"/>
      <c r="E3023" s="202"/>
      <c r="F3023" s="202"/>
      <c r="G3023" s="202"/>
      <c r="H3023" s="202"/>
      <c r="I3023" s="202"/>
      <c r="J3023" s="202"/>
      <c r="K3023" s="146"/>
      <c r="L3023" s="146"/>
      <c r="M3023" s="146"/>
      <c r="N3023" s="146"/>
      <c r="O3023" s="146"/>
      <c r="P3023" s="292"/>
      <c r="Q3023" s="202"/>
      <c r="R3023" s="290">
        <f>IF($P$5=1,DataSheet!E3022,"")</f>
        <v>0</v>
      </c>
    </row>
    <row r="3024" spans="2:18">
      <c r="B3024" s="202"/>
      <c r="C3024" s="297"/>
      <c r="D3024" s="292"/>
      <c r="E3024" s="202"/>
      <c r="F3024" s="202"/>
      <c r="G3024" s="202"/>
      <c r="H3024" s="202"/>
      <c r="I3024" s="202"/>
      <c r="J3024" s="202"/>
      <c r="K3024" s="146"/>
      <c r="L3024" s="146"/>
      <c r="M3024" s="146"/>
      <c r="N3024" s="146"/>
      <c r="O3024" s="146"/>
      <c r="P3024" s="292"/>
      <c r="Q3024" s="202"/>
      <c r="R3024" s="290">
        <f>IF($P$5=1,DataSheet!E3023,"")</f>
        <v>0</v>
      </c>
    </row>
    <row r="3025" spans="2:18">
      <c r="B3025" s="202"/>
      <c r="C3025" s="297"/>
      <c r="D3025" s="292"/>
      <c r="E3025" s="202"/>
      <c r="F3025" s="202"/>
      <c r="G3025" s="202"/>
      <c r="H3025" s="202"/>
      <c r="I3025" s="202"/>
      <c r="J3025" s="202"/>
      <c r="K3025" s="146"/>
      <c r="L3025" s="146"/>
      <c r="M3025" s="146"/>
      <c r="N3025" s="146"/>
      <c r="O3025" s="146"/>
      <c r="P3025" s="292"/>
      <c r="Q3025" s="202"/>
      <c r="R3025" s="290">
        <f>IF($P$5=1,DataSheet!E3024,"")</f>
        <v>0</v>
      </c>
    </row>
    <row r="3026" spans="2:18">
      <c r="B3026" s="202"/>
      <c r="C3026" s="297"/>
      <c r="D3026" s="292"/>
      <c r="E3026" s="202"/>
      <c r="F3026" s="202"/>
      <c r="G3026" s="202"/>
      <c r="H3026" s="202"/>
      <c r="I3026" s="202"/>
      <c r="J3026" s="202"/>
      <c r="K3026" s="146"/>
      <c r="L3026" s="146"/>
      <c r="M3026" s="146"/>
      <c r="N3026" s="146"/>
      <c r="O3026" s="146"/>
      <c r="P3026" s="292"/>
      <c r="Q3026" s="202"/>
      <c r="R3026" s="290">
        <f>IF($P$5=1,DataSheet!E3025,"")</f>
        <v>0</v>
      </c>
    </row>
    <row r="3027" spans="2:18">
      <c r="B3027" s="202"/>
      <c r="C3027" s="297"/>
      <c r="D3027" s="292"/>
      <c r="E3027" s="202"/>
      <c r="F3027" s="202"/>
      <c r="G3027" s="202"/>
      <c r="H3027" s="202"/>
      <c r="I3027" s="202"/>
      <c r="J3027" s="202"/>
      <c r="K3027" s="146"/>
      <c r="L3027" s="146"/>
      <c r="M3027" s="146"/>
      <c r="N3027" s="146"/>
      <c r="O3027" s="146"/>
      <c r="P3027" s="292"/>
      <c r="Q3027" s="202"/>
      <c r="R3027" s="290">
        <f>IF($P$5=1,DataSheet!E3026,"")</f>
        <v>0</v>
      </c>
    </row>
    <row r="3028" spans="2:18">
      <c r="B3028" s="202"/>
      <c r="C3028" s="297"/>
      <c r="D3028" s="292"/>
      <c r="E3028" s="202"/>
      <c r="F3028" s="202"/>
      <c r="G3028" s="202"/>
      <c r="H3028" s="202"/>
      <c r="I3028" s="202"/>
      <c r="J3028" s="202"/>
      <c r="K3028" s="146"/>
      <c r="L3028" s="146"/>
      <c r="M3028" s="146"/>
      <c r="N3028" s="146"/>
      <c r="O3028" s="146"/>
      <c r="P3028" s="292"/>
      <c r="Q3028" s="202"/>
      <c r="R3028" s="290">
        <f>IF($P$5=1,DataSheet!E3027,"")</f>
        <v>0</v>
      </c>
    </row>
    <row r="3029" spans="2:18">
      <c r="B3029" s="202"/>
      <c r="C3029" s="297"/>
      <c r="D3029" s="292"/>
      <c r="E3029" s="202"/>
      <c r="F3029" s="202"/>
      <c r="G3029" s="202"/>
      <c r="H3029" s="202"/>
      <c r="I3029" s="202"/>
      <c r="J3029" s="202"/>
      <c r="K3029" s="146"/>
      <c r="L3029" s="146"/>
      <c r="M3029" s="146"/>
      <c r="N3029" s="146"/>
      <c r="O3029" s="146"/>
      <c r="P3029" s="292"/>
      <c r="Q3029" s="202"/>
      <c r="R3029" s="290">
        <f>IF($P$5=1,DataSheet!E3028,"")</f>
        <v>0</v>
      </c>
    </row>
    <row r="3030" spans="2:18">
      <c r="B3030" s="202"/>
      <c r="C3030" s="297"/>
      <c r="D3030" s="292"/>
      <c r="E3030" s="202"/>
      <c r="F3030" s="202"/>
      <c r="G3030" s="202"/>
      <c r="H3030" s="202"/>
      <c r="I3030" s="202"/>
      <c r="J3030" s="202"/>
      <c r="K3030" s="146"/>
      <c r="L3030" s="146"/>
      <c r="M3030" s="146"/>
      <c r="N3030" s="146"/>
      <c r="O3030" s="146"/>
      <c r="P3030" s="292"/>
      <c r="Q3030" s="202"/>
      <c r="R3030" s="290">
        <f>IF($P$5=1,DataSheet!E3029,"")</f>
        <v>0</v>
      </c>
    </row>
    <row r="3031" spans="2:18">
      <c r="B3031" s="202"/>
      <c r="C3031" s="297"/>
      <c r="D3031" s="292"/>
      <c r="E3031" s="202"/>
      <c r="F3031" s="202"/>
      <c r="G3031" s="202"/>
      <c r="H3031" s="202"/>
      <c r="I3031" s="202"/>
      <c r="J3031" s="202"/>
      <c r="K3031" s="146"/>
      <c r="L3031" s="146"/>
      <c r="M3031" s="146"/>
      <c r="N3031" s="146"/>
      <c r="O3031" s="146"/>
      <c r="P3031" s="292"/>
      <c r="Q3031" s="202"/>
      <c r="R3031" s="290">
        <f>IF($P$5=1,DataSheet!E3030,"")</f>
        <v>0</v>
      </c>
    </row>
    <row r="3032" spans="2:18">
      <c r="B3032" s="202"/>
      <c r="C3032" s="297"/>
      <c r="D3032" s="292"/>
      <c r="E3032" s="202"/>
      <c r="F3032" s="202"/>
      <c r="G3032" s="202"/>
      <c r="H3032" s="202"/>
      <c r="I3032" s="202"/>
      <c r="J3032" s="202"/>
      <c r="K3032" s="146"/>
      <c r="L3032" s="146"/>
      <c r="M3032" s="146"/>
      <c r="N3032" s="146"/>
      <c r="O3032" s="146"/>
      <c r="P3032" s="292"/>
      <c r="Q3032" s="202"/>
      <c r="R3032" s="290">
        <f>IF($P$5=1,DataSheet!E3031,"")</f>
        <v>0</v>
      </c>
    </row>
    <row r="3033" spans="2:18">
      <c r="B3033" s="202"/>
      <c r="C3033" s="297"/>
      <c r="D3033" s="292"/>
      <c r="E3033" s="202"/>
      <c r="F3033" s="202"/>
      <c r="G3033" s="202"/>
      <c r="H3033" s="202"/>
      <c r="I3033" s="202"/>
      <c r="J3033" s="202"/>
      <c r="K3033" s="146"/>
      <c r="L3033" s="146"/>
      <c r="M3033" s="146"/>
      <c r="N3033" s="146"/>
      <c r="O3033" s="146"/>
      <c r="P3033" s="292"/>
      <c r="Q3033" s="202"/>
      <c r="R3033" s="290">
        <f>IF($P$5=1,DataSheet!E3032,"")</f>
        <v>0</v>
      </c>
    </row>
    <row r="3034" spans="2:18">
      <c r="B3034" s="202"/>
      <c r="C3034" s="297"/>
      <c r="D3034" s="292"/>
      <c r="E3034" s="202"/>
      <c r="F3034" s="202"/>
      <c r="G3034" s="202"/>
      <c r="H3034" s="202"/>
      <c r="I3034" s="202"/>
      <c r="J3034" s="202"/>
      <c r="K3034" s="146"/>
      <c r="L3034" s="146"/>
      <c r="M3034" s="146"/>
      <c r="N3034" s="146"/>
      <c r="O3034" s="146"/>
      <c r="P3034" s="292"/>
      <c r="Q3034" s="202"/>
      <c r="R3034" s="290">
        <f>IF($P$5=1,DataSheet!E3033,"")</f>
        <v>0</v>
      </c>
    </row>
    <row r="3035" spans="2:18">
      <c r="B3035" s="202"/>
      <c r="C3035" s="297"/>
      <c r="D3035" s="292"/>
      <c r="E3035" s="202"/>
      <c r="F3035" s="202"/>
      <c r="G3035" s="202"/>
      <c r="H3035" s="202"/>
      <c r="I3035" s="202"/>
      <c r="J3035" s="202"/>
      <c r="K3035" s="146"/>
      <c r="L3035" s="146"/>
      <c r="M3035" s="146"/>
      <c r="N3035" s="146"/>
      <c r="O3035" s="146"/>
      <c r="P3035" s="292"/>
      <c r="Q3035" s="202"/>
      <c r="R3035" s="290">
        <f>IF($P$5=1,DataSheet!E3034,"")</f>
        <v>0</v>
      </c>
    </row>
    <row r="3036" spans="2:18">
      <c r="B3036" s="202"/>
      <c r="C3036" s="297"/>
      <c r="D3036" s="292"/>
      <c r="E3036" s="202"/>
      <c r="F3036" s="202"/>
      <c r="G3036" s="202"/>
      <c r="H3036" s="202"/>
      <c r="I3036" s="202"/>
      <c r="J3036" s="202"/>
      <c r="K3036" s="146"/>
      <c r="L3036" s="146"/>
      <c r="M3036" s="146"/>
      <c r="N3036" s="146"/>
      <c r="O3036" s="146"/>
      <c r="P3036" s="292"/>
      <c r="Q3036" s="202"/>
      <c r="R3036" s="290">
        <f>IF($P$5=1,DataSheet!E3035,"")</f>
        <v>0</v>
      </c>
    </row>
    <row r="3037" spans="2:18">
      <c r="B3037" s="202"/>
      <c r="C3037" s="297"/>
      <c r="D3037" s="292"/>
      <c r="E3037" s="202"/>
      <c r="F3037" s="202"/>
      <c r="G3037" s="202"/>
      <c r="H3037" s="202"/>
      <c r="I3037" s="202"/>
      <c r="J3037" s="202"/>
      <c r="K3037" s="146"/>
      <c r="L3037" s="146"/>
      <c r="M3037" s="146"/>
      <c r="N3037" s="146"/>
      <c r="O3037" s="146"/>
      <c r="P3037" s="292"/>
      <c r="Q3037" s="202"/>
      <c r="R3037" s="290">
        <f>IF($P$5=1,DataSheet!E3036,"")</f>
        <v>0</v>
      </c>
    </row>
    <row r="3038" spans="2:18">
      <c r="B3038" s="202"/>
      <c r="C3038" s="297"/>
      <c r="D3038" s="292"/>
      <c r="E3038" s="202"/>
      <c r="F3038" s="202"/>
      <c r="G3038" s="202"/>
      <c r="H3038" s="202"/>
      <c r="I3038" s="202"/>
      <c r="J3038" s="202"/>
      <c r="K3038" s="146"/>
      <c r="L3038" s="146"/>
      <c r="M3038" s="146"/>
      <c r="N3038" s="146"/>
      <c r="O3038" s="146"/>
      <c r="P3038" s="292"/>
      <c r="Q3038" s="202"/>
      <c r="R3038" s="290">
        <f>IF($P$5=1,DataSheet!E3037,"")</f>
        <v>0</v>
      </c>
    </row>
    <row r="3039" spans="2:18">
      <c r="B3039" s="202"/>
      <c r="C3039" s="297"/>
      <c r="D3039" s="292"/>
      <c r="E3039" s="202"/>
      <c r="F3039" s="202"/>
      <c r="G3039" s="202"/>
      <c r="H3039" s="202"/>
      <c r="I3039" s="202"/>
      <c r="J3039" s="202"/>
      <c r="K3039" s="146"/>
      <c r="L3039" s="146"/>
      <c r="M3039" s="146"/>
      <c r="N3039" s="146"/>
      <c r="O3039" s="146"/>
      <c r="P3039" s="292"/>
      <c r="Q3039" s="202"/>
      <c r="R3039" s="290">
        <f>IF($P$5=1,DataSheet!E3038,"")</f>
        <v>0</v>
      </c>
    </row>
    <row r="3040" spans="2:18">
      <c r="B3040" s="202"/>
      <c r="C3040" s="297"/>
      <c r="D3040" s="292"/>
      <c r="E3040" s="202"/>
      <c r="F3040" s="202"/>
      <c r="G3040" s="202"/>
      <c r="H3040" s="202"/>
      <c r="I3040" s="202"/>
      <c r="J3040" s="202"/>
      <c r="K3040" s="146"/>
      <c r="L3040" s="146"/>
      <c r="M3040" s="146"/>
      <c r="N3040" s="146"/>
      <c r="O3040" s="146"/>
      <c r="P3040" s="292"/>
      <c r="Q3040" s="202"/>
      <c r="R3040" s="290">
        <f>IF($P$5=1,DataSheet!E3039,"")</f>
        <v>0</v>
      </c>
    </row>
    <row r="3041" spans="2:18">
      <c r="B3041" s="202"/>
      <c r="C3041" s="297"/>
      <c r="D3041" s="292"/>
      <c r="E3041" s="202"/>
      <c r="F3041" s="202"/>
      <c r="G3041" s="202"/>
      <c r="H3041" s="202"/>
      <c r="I3041" s="202"/>
      <c r="J3041" s="202"/>
      <c r="K3041" s="146"/>
      <c r="L3041" s="146"/>
      <c r="M3041" s="146"/>
      <c r="N3041" s="146"/>
      <c r="O3041" s="146"/>
      <c r="P3041" s="292"/>
      <c r="Q3041" s="202"/>
      <c r="R3041" s="290">
        <f>IF($P$5=1,DataSheet!E3040,"")</f>
        <v>0</v>
      </c>
    </row>
    <row r="3042" spans="2:18">
      <c r="B3042" s="202"/>
      <c r="C3042" s="297"/>
      <c r="D3042" s="292"/>
      <c r="E3042" s="202"/>
      <c r="F3042" s="202"/>
      <c r="G3042" s="202"/>
      <c r="H3042" s="202"/>
      <c r="I3042" s="202"/>
      <c r="J3042" s="202"/>
      <c r="K3042" s="146"/>
      <c r="L3042" s="146"/>
      <c r="M3042" s="146"/>
      <c r="N3042" s="146"/>
      <c r="O3042" s="146"/>
      <c r="P3042" s="292"/>
      <c r="Q3042" s="202"/>
      <c r="R3042" s="290">
        <f>IF($P$5=1,DataSheet!E3041,"")</f>
        <v>0</v>
      </c>
    </row>
    <row r="3043" spans="2:18">
      <c r="B3043" s="202"/>
      <c r="C3043" s="297"/>
      <c r="D3043" s="292"/>
      <c r="E3043" s="202"/>
      <c r="F3043" s="202"/>
      <c r="G3043" s="202"/>
      <c r="H3043" s="202"/>
      <c r="I3043" s="202"/>
      <c r="J3043" s="202"/>
      <c r="K3043" s="146"/>
      <c r="L3043" s="146"/>
      <c r="M3043" s="146"/>
      <c r="N3043" s="146"/>
      <c r="O3043" s="146"/>
      <c r="P3043" s="292"/>
      <c r="Q3043" s="202"/>
      <c r="R3043" s="290">
        <f>IF($P$5=1,DataSheet!E3042,"")</f>
        <v>0</v>
      </c>
    </row>
    <row r="3044" spans="2:18">
      <c r="B3044" s="202"/>
      <c r="C3044" s="297"/>
      <c r="D3044" s="292"/>
      <c r="E3044" s="202"/>
      <c r="F3044" s="202"/>
      <c r="G3044" s="202"/>
      <c r="H3044" s="202"/>
      <c r="I3044" s="202"/>
      <c r="J3044" s="202"/>
      <c r="K3044" s="146"/>
      <c r="L3044" s="146"/>
      <c r="M3044" s="146"/>
      <c r="N3044" s="146"/>
      <c r="O3044" s="146"/>
      <c r="P3044" s="292"/>
      <c r="Q3044" s="202"/>
      <c r="R3044" s="290">
        <f>IF($P$5=1,DataSheet!E3043,"")</f>
        <v>0</v>
      </c>
    </row>
    <row r="3045" spans="2:18">
      <c r="B3045" s="202"/>
      <c r="C3045" s="297"/>
      <c r="D3045" s="292"/>
      <c r="E3045" s="202"/>
      <c r="F3045" s="202"/>
      <c r="G3045" s="202"/>
      <c r="H3045" s="202"/>
      <c r="I3045" s="202"/>
      <c r="J3045" s="202"/>
      <c r="K3045" s="146"/>
      <c r="L3045" s="146"/>
      <c r="M3045" s="146"/>
      <c r="N3045" s="146"/>
      <c r="O3045" s="146"/>
      <c r="P3045" s="292"/>
      <c r="Q3045" s="202"/>
      <c r="R3045" s="290">
        <f>IF($P$5=1,DataSheet!E3044,"")</f>
        <v>0</v>
      </c>
    </row>
    <row r="3046" spans="2:18">
      <c r="B3046" s="202"/>
      <c r="C3046" s="297"/>
      <c r="D3046" s="292"/>
      <c r="E3046" s="202"/>
      <c r="F3046" s="202"/>
      <c r="G3046" s="202"/>
      <c r="H3046" s="202"/>
      <c r="I3046" s="202"/>
      <c r="J3046" s="202"/>
      <c r="K3046" s="146"/>
      <c r="L3046" s="146"/>
      <c r="M3046" s="146"/>
      <c r="N3046" s="146"/>
      <c r="O3046" s="146"/>
      <c r="P3046" s="292"/>
      <c r="Q3046" s="202"/>
      <c r="R3046" s="290">
        <f>IF($P$5=1,DataSheet!E3045,"")</f>
        <v>0</v>
      </c>
    </row>
    <row r="3047" spans="2:18">
      <c r="B3047" s="202"/>
      <c r="C3047" s="297"/>
      <c r="D3047" s="292"/>
      <c r="E3047" s="202"/>
      <c r="F3047" s="202"/>
      <c r="G3047" s="202"/>
      <c r="H3047" s="202"/>
      <c r="I3047" s="202"/>
      <c r="J3047" s="202"/>
      <c r="K3047" s="146"/>
      <c r="L3047" s="146"/>
      <c r="M3047" s="146"/>
      <c r="N3047" s="146"/>
      <c r="O3047" s="146"/>
      <c r="P3047" s="292"/>
      <c r="Q3047" s="202"/>
      <c r="R3047" s="290">
        <f>IF($P$5=1,DataSheet!E3046,"")</f>
        <v>0</v>
      </c>
    </row>
    <row r="3048" spans="2:18">
      <c r="B3048" s="202"/>
      <c r="C3048" s="297"/>
      <c r="D3048" s="292"/>
      <c r="E3048" s="202"/>
      <c r="F3048" s="202"/>
      <c r="G3048" s="202"/>
      <c r="H3048" s="202"/>
      <c r="I3048" s="202"/>
      <c r="J3048" s="202"/>
      <c r="K3048" s="146"/>
      <c r="L3048" s="146"/>
      <c r="M3048" s="146"/>
      <c r="N3048" s="146"/>
      <c r="O3048" s="146"/>
      <c r="P3048" s="292"/>
      <c r="Q3048" s="202"/>
      <c r="R3048" s="290">
        <f>IF($P$5=1,DataSheet!E3047,"")</f>
        <v>0</v>
      </c>
    </row>
    <row r="3049" spans="2:18">
      <c r="B3049" s="202"/>
      <c r="C3049" s="297"/>
      <c r="D3049" s="292"/>
      <c r="E3049" s="202"/>
      <c r="F3049" s="202"/>
      <c r="G3049" s="202"/>
      <c r="H3049" s="202"/>
      <c r="I3049" s="202"/>
      <c r="J3049" s="202"/>
      <c r="K3049" s="146"/>
      <c r="L3049" s="146"/>
      <c r="M3049" s="146"/>
      <c r="N3049" s="146"/>
      <c r="O3049" s="146"/>
      <c r="P3049" s="292"/>
      <c r="Q3049" s="202"/>
      <c r="R3049" s="290">
        <f>IF($P$5=1,DataSheet!E3048,"")</f>
        <v>0</v>
      </c>
    </row>
    <row r="3050" spans="2:18">
      <c r="B3050" s="202"/>
      <c r="C3050" s="297"/>
      <c r="D3050" s="292"/>
      <c r="E3050" s="202"/>
      <c r="F3050" s="202"/>
      <c r="G3050" s="202"/>
      <c r="H3050" s="202"/>
      <c r="I3050" s="202"/>
      <c r="J3050" s="202"/>
      <c r="K3050" s="146"/>
      <c r="L3050" s="146"/>
      <c r="M3050" s="146"/>
      <c r="N3050" s="146"/>
      <c r="O3050" s="146"/>
      <c r="P3050" s="292"/>
      <c r="Q3050" s="202"/>
      <c r="R3050" s="290">
        <f>IF($P$5=1,DataSheet!E3049,"")</f>
        <v>0</v>
      </c>
    </row>
    <row r="3051" spans="2:18">
      <c r="B3051" s="202"/>
      <c r="C3051" s="297"/>
      <c r="D3051" s="292"/>
      <c r="E3051" s="202"/>
      <c r="F3051" s="202"/>
      <c r="G3051" s="202"/>
      <c r="H3051" s="202"/>
      <c r="I3051" s="202"/>
      <c r="J3051" s="202"/>
      <c r="K3051" s="146"/>
      <c r="L3051" s="146"/>
      <c r="M3051" s="146"/>
      <c r="N3051" s="146"/>
      <c r="O3051" s="146"/>
      <c r="P3051" s="292"/>
      <c r="Q3051" s="202"/>
      <c r="R3051" s="290">
        <f>IF($P$5=1,DataSheet!E3050,"")</f>
        <v>0</v>
      </c>
    </row>
    <row r="3052" spans="2:18">
      <c r="B3052" s="202"/>
      <c r="C3052" s="297"/>
      <c r="D3052" s="292"/>
      <c r="E3052" s="202"/>
      <c r="F3052" s="202"/>
      <c r="G3052" s="202"/>
      <c r="H3052" s="202"/>
      <c r="I3052" s="202"/>
      <c r="J3052" s="202"/>
      <c r="K3052" s="146"/>
      <c r="L3052" s="146"/>
      <c r="M3052" s="146"/>
      <c r="N3052" s="146"/>
      <c r="O3052" s="146"/>
      <c r="P3052" s="292"/>
      <c r="Q3052" s="202"/>
      <c r="R3052" s="290">
        <f>IF($P$5=1,DataSheet!E3051,"")</f>
        <v>0</v>
      </c>
    </row>
    <row r="3053" spans="2:18">
      <c r="B3053" s="202"/>
      <c r="C3053" s="297"/>
      <c r="D3053" s="292"/>
      <c r="E3053" s="202"/>
      <c r="F3053" s="202"/>
      <c r="G3053" s="202"/>
      <c r="H3053" s="202"/>
      <c r="I3053" s="202"/>
      <c r="J3053" s="202"/>
      <c r="K3053" s="146"/>
      <c r="L3053" s="146"/>
      <c r="M3053" s="146"/>
      <c r="N3053" s="146"/>
      <c r="O3053" s="146"/>
      <c r="P3053" s="292"/>
      <c r="Q3053" s="202"/>
      <c r="R3053" s="290">
        <f>IF($P$5=1,DataSheet!E3052,"")</f>
        <v>0</v>
      </c>
    </row>
    <row r="3054" spans="2:18">
      <c r="B3054" s="202"/>
      <c r="C3054" s="297"/>
      <c r="D3054" s="292"/>
      <c r="E3054" s="202"/>
      <c r="F3054" s="202"/>
      <c r="G3054" s="202"/>
      <c r="H3054" s="202"/>
      <c r="I3054" s="202"/>
      <c r="J3054" s="202"/>
      <c r="K3054" s="146"/>
      <c r="L3054" s="146"/>
      <c r="M3054" s="146"/>
      <c r="N3054" s="146"/>
      <c r="O3054" s="146"/>
      <c r="P3054" s="292"/>
      <c r="Q3054" s="202"/>
      <c r="R3054" s="290">
        <f>IF($P$5=1,DataSheet!E3053,"")</f>
        <v>0</v>
      </c>
    </row>
    <row r="3055" spans="2:18">
      <c r="B3055" s="202"/>
      <c r="C3055" s="297"/>
      <c r="D3055" s="292"/>
      <c r="E3055" s="202"/>
      <c r="F3055" s="202"/>
      <c r="G3055" s="202"/>
      <c r="H3055" s="202"/>
      <c r="I3055" s="202"/>
      <c r="J3055" s="202"/>
      <c r="K3055" s="146"/>
      <c r="L3055" s="146"/>
      <c r="M3055" s="146"/>
      <c r="N3055" s="146"/>
      <c r="O3055" s="146"/>
      <c r="P3055" s="292"/>
      <c r="Q3055" s="202"/>
      <c r="R3055" s="290">
        <f>IF($P$5=1,DataSheet!E3054,"")</f>
        <v>0</v>
      </c>
    </row>
    <row r="3056" spans="2:18">
      <c r="B3056" s="202"/>
      <c r="C3056" s="297"/>
      <c r="D3056" s="292"/>
      <c r="E3056" s="202"/>
      <c r="F3056" s="202"/>
      <c r="G3056" s="202"/>
      <c r="H3056" s="202"/>
      <c r="I3056" s="202"/>
      <c r="J3056" s="202"/>
      <c r="K3056" s="146"/>
      <c r="L3056" s="146"/>
      <c r="M3056" s="146"/>
      <c r="N3056" s="146"/>
      <c r="O3056" s="146"/>
      <c r="P3056" s="292"/>
      <c r="Q3056" s="202"/>
      <c r="R3056" s="290">
        <f>IF($P$5=1,DataSheet!E3055,"")</f>
        <v>0</v>
      </c>
    </row>
    <row r="3057" spans="2:18">
      <c r="B3057" s="202"/>
      <c r="C3057" s="297"/>
      <c r="D3057" s="292"/>
      <c r="E3057" s="202"/>
      <c r="F3057" s="202"/>
      <c r="G3057" s="202"/>
      <c r="H3057" s="202"/>
      <c r="I3057" s="202"/>
      <c r="J3057" s="202"/>
      <c r="K3057" s="146"/>
      <c r="L3057" s="146"/>
      <c r="M3057" s="146"/>
      <c r="N3057" s="146"/>
      <c r="O3057" s="146"/>
      <c r="P3057" s="292"/>
      <c r="Q3057" s="202"/>
      <c r="R3057" s="290">
        <f>IF($P$5=1,DataSheet!E3056,"")</f>
        <v>0</v>
      </c>
    </row>
    <row r="3058" spans="2:18">
      <c r="B3058" s="202"/>
      <c r="C3058" s="297"/>
      <c r="D3058" s="292"/>
      <c r="E3058" s="202"/>
      <c r="F3058" s="202"/>
      <c r="G3058" s="202"/>
      <c r="H3058" s="202"/>
      <c r="I3058" s="202"/>
      <c r="J3058" s="202"/>
      <c r="K3058" s="146"/>
      <c r="L3058" s="146"/>
      <c r="M3058" s="146"/>
      <c r="N3058" s="146"/>
      <c r="O3058" s="146"/>
      <c r="P3058" s="292"/>
      <c r="Q3058" s="202"/>
      <c r="R3058" s="290">
        <f>IF($P$5=1,DataSheet!E3057,"")</f>
        <v>0</v>
      </c>
    </row>
    <row r="3059" spans="2:18">
      <c r="B3059" s="202"/>
      <c r="C3059" s="297"/>
      <c r="D3059" s="292"/>
      <c r="E3059" s="202"/>
      <c r="F3059" s="202"/>
      <c r="G3059" s="202"/>
      <c r="H3059" s="202"/>
      <c r="I3059" s="202"/>
      <c r="J3059" s="202"/>
      <c r="K3059" s="146"/>
      <c r="L3059" s="146"/>
      <c r="M3059" s="146"/>
      <c r="N3059" s="146"/>
      <c r="O3059" s="146"/>
      <c r="P3059" s="292"/>
      <c r="Q3059" s="202"/>
      <c r="R3059" s="290">
        <f>IF($P$5=1,DataSheet!E3058,"")</f>
        <v>0</v>
      </c>
    </row>
    <row r="3060" spans="2:18">
      <c r="B3060" s="202"/>
      <c r="C3060" s="297"/>
      <c r="D3060" s="292"/>
      <c r="E3060" s="202"/>
      <c r="F3060" s="202"/>
      <c r="G3060" s="202"/>
      <c r="H3060" s="202"/>
      <c r="I3060" s="202"/>
      <c r="J3060" s="202"/>
      <c r="K3060" s="146"/>
      <c r="L3060" s="146"/>
      <c r="M3060" s="146"/>
      <c r="N3060" s="146"/>
      <c r="O3060" s="146"/>
      <c r="P3060" s="292"/>
      <c r="Q3060" s="202"/>
      <c r="R3060" s="290">
        <f>IF($P$5=1,DataSheet!E3059,"")</f>
        <v>0</v>
      </c>
    </row>
    <row r="3061" spans="2:18">
      <c r="B3061" s="202"/>
      <c r="C3061" s="297"/>
      <c r="D3061" s="292"/>
      <c r="E3061" s="202"/>
      <c r="F3061" s="202"/>
      <c r="G3061" s="202"/>
      <c r="H3061" s="202"/>
      <c r="I3061" s="202"/>
      <c r="J3061" s="202"/>
      <c r="K3061" s="146"/>
      <c r="L3061" s="146"/>
      <c r="M3061" s="146"/>
      <c r="N3061" s="146"/>
      <c r="O3061" s="146"/>
      <c r="P3061" s="292"/>
      <c r="Q3061" s="202"/>
      <c r="R3061" s="290">
        <f>IF($P$5=1,DataSheet!E3060,"")</f>
        <v>0</v>
      </c>
    </row>
    <row r="3062" spans="2:18">
      <c r="B3062" s="202"/>
      <c r="C3062" s="297"/>
      <c r="D3062" s="292"/>
      <c r="E3062" s="202"/>
      <c r="F3062" s="202"/>
      <c r="G3062" s="202"/>
      <c r="H3062" s="202"/>
      <c r="I3062" s="202"/>
      <c r="J3062" s="202"/>
      <c r="K3062" s="146"/>
      <c r="L3062" s="146"/>
      <c r="M3062" s="146"/>
      <c r="N3062" s="146"/>
      <c r="O3062" s="146"/>
      <c r="P3062" s="292"/>
      <c r="Q3062" s="202"/>
      <c r="R3062" s="290">
        <f>IF($P$5=1,DataSheet!E3061,"")</f>
        <v>0</v>
      </c>
    </row>
    <row r="3063" spans="2:18">
      <c r="B3063" s="202"/>
      <c r="C3063" s="297"/>
      <c r="D3063" s="292"/>
      <c r="E3063" s="202"/>
      <c r="F3063" s="202"/>
      <c r="G3063" s="202"/>
      <c r="H3063" s="202"/>
      <c r="I3063" s="202"/>
      <c r="J3063" s="202"/>
      <c r="K3063" s="146"/>
      <c r="L3063" s="146"/>
      <c r="M3063" s="146"/>
      <c r="N3063" s="146"/>
      <c r="O3063" s="146"/>
      <c r="P3063" s="292"/>
      <c r="Q3063" s="202"/>
      <c r="R3063" s="290">
        <f>IF($P$5=1,DataSheet!E3062,"")</f>
        <v>0</v>
      </c>
    </row>
    <row r="3064" spans="2:18">
      <c r="B3064" s="202"/>
      <c r="C3064" s="297"/>
      <c r="D3064" s="292"/>
      <c r="E3064" s="202"/>
      <c r="F3064" s="202"/>
      <c r="G3064" s="202"/>
      <c r="H3064" s="202"/>
      <c r="I3064" s="202"/>
      <c r="J3064" s="202"/>
      <c r="K3064" s="146"/>
      <c r="L3064" s="146"/>
      <c r="M3064" s="146"/>
      <c r="N3064" s="146"/>
      <c r="O3064" s="146"/>
      <c r="P3064" s="292"/>
      <c r="Q3064" s="202"/>
      <c r="R3064" s="290">
        <f>IF($P$5=1,DataSheet!E3063,"")</f>
        <v>0</v>
      </c>
    </row>
    <row r="3065" spans="2:18">
      <c r="B3065" s="202"/>
      <c r="C3065" s="297"/>
      <c r="D3065" s="292"/>
      <c r="E3065" s="202"/>
      <c r="F3065" s="202"/>
      <c r="G3065" s="202"/>
      <c r="H3065" s="202"/>
      <c r="I3065" s="202"/>
      <c r="J3065" s="202"/>
      <c r="K3065" s="146"/>
      <c r="L3065" s="146"/>
      <c r="M3065" s="146"/>
      <c r="N3065" s="146"/>
      <c r="O3065" s="146"/>
      <c r="P3065" s="292"/>
      <c r="Q3065" s="202"/>
      <c r="R3065" s="290">
        <f>IF($P$5=1,DataSheet!E3064,"")</f>
        <v>0</v>
      </c>
    </row>
    <row r="3066" spans="2:18">
      <c r="B3066" s="202"/>
      <c r="C3066" s="297"/>
      <c r="D3066" s="292"/>
      <c r="E3066" s="202"/>
      <c r="F3066" s="202"/>
      <c r="G3066" s="202"/>
      <c r="H3066" s="202"/>
      <c r="I3066" s="202"/>
      <c r="J3066" s="202"/>
      <c r="K3066" s="146"/>
      <c r="L3066" s="146"/>
      <c r="M3066" s="146"/>
      <c r="N3066" s="146"/>
      <c r="O3066" s="146"/>
      <c r="P3066" s="292"/>
      <c r="Q3066" s="202"/>
      <c r="R3066" s="290">
        <f>IF($P$5=1,DataSheet!E3065,"")</f>
        <v>0</v>
      </c>
    </row>
    <row r="3067" spans="2:18">
      <c r="B3067" s="202"/>
      <c r="C3067" s="297"/>
      <c r="D3067" s="292"/>
      <c r="E3067" s="202"/>
      <c r="F3067" s="202"/>
      <c r="G3067" s="202"/>
      <c r="H3067" s="202"/>
      <c r="I3067" s="202"/>
      <c r="J3067" s="202"/>
      <c r="K3067" s="146"/>
      <c r="L3067" s="146"/>
      <c r="M3067" s="146"/>
      <c r="N3067" s="146"/>
      <c r="O3067" s="146"/>
      <c r="P3067" s="292"/>
      <c r="Q3067" s="202"/>
      <c r="R3067" s="290">
        <f>IF($P$5=1,DataSheet!E3066,"")</f>
        <v>0</v>
      </c>
    </row>
    <row r="3068" spans="2:18">
      <c r="B3068" s="202"/>
      <c r="C3068" s="297"/>
      <c r="D3068" s="292"/>
      <c r="E3068" s="202"/>
      <c r="F3068" s="202"/>
      <c r="G3068" s="202"/>
      <c r="H3068" s="202"/>
      <c r="I3068" s="202"/>
      <c r="J3068" s="202"/>
      <c r="K3068" s="146"/>
      <c r="L3068" s="146"/>
      <c r="M3068" s="146"/>
      <c r="N3068" s="146"/>
      <c r="O3068" s="146"/>
      <c r="P3068" s="292"/>
      <c r="Q3068" s="202"/>
      <c r="R3068" s="290">
        <f>IF($P$5=1,DataSheet!E3067,"")</f>
        <v>0</v>
      </c>
    </row>
    <row r="3069" spans="2:18">
      <c r="B3069" s="202"/>
      <c r="C3069" s="297"/>
      <c r="D3069" s="292"/>
      <c r="E3069" s="202"/>
      <c r="F3069" s="202"/>
      <c r="G3069" s="202"/>
      <c r="H3069" s="202"/>
      <c r="I3069" s="202"/>
      <c r="J3069" s="202"/>
      <c r="K3069" s="146"/>
      <c r="L3069" s="146"/>
      <c r="M3069" s="146"/>
      <c r="N3069" s="146"/>
      <c r="O3069" s="146"/>
      <c r="P3069" s="292"/>
      <c r="Q3069" s="202"/>
      <c r="R3069" s="290">
        <f>IF($P$5=1,DataSheet!E3068,"")</f>
        <v>0</v>
      </c>
    </row>
    <row r="3070" spans="2:18">
      <c r="B3070" s="202"/>
      <c r="C3070" s="297"/>
      <c r="D3070" s="292"/>
      <c r="E3070" s="202"/>
      <c r="F3070" s="202"/>
      <c r="G3070" s="202"/>
      <c r="H3070" s="202"/>
      <c r="I3070" s="202"/>
      <c r="J3070" s="202"/>
      <c r="K3070" s="146"/>
      <c r="L3070" s="146"/>
      <c r="M3070" s="146"/>
      <c r="N3070" s="146"/>
      <c r="O3070" s="146"/>
      <c r="P3070" s="292"/>
      <c r="Q3070" s="202"/>
      <c r="R3070" s="290">
        <f>IF($P$5=1,DataSheet!E3069,"")</f>
        <v>0</v>
      </c>
    </row>
    <row r="3071" spans="2:18">
      <c r="B3071" s="202"/>
      <c r="C3071" s="297"/>
      <c r="D3071" s="292"/>
      <c r="E3071" s="202"/>
      <c r="F3071" s="202"/>
      <c r="G3071" s="202"/>
      <c r="H3071" s="202"/>
      <c r="I3071" s="202"/>
      <c r="J3071" s="202"/>
      <c r="K3071" s="146"/>
      <c r="L3071" s="146"/>
      <c r="M3071" s="146"/>
      <c r="N3071" s="146"/>
      <c r="O3071" s="146"/>
      <c r="P3071" s="292"/>
      <c r="Q3071" s="202"/>
      <c r="R3071" s="290">
        <f>IF($P$5=1,DataSheet!E3070,"")</f>
        <v>0</v>
      </c>
    </row>
    <row r="3072" spans="2:18">
      <c r="B3072" s="202"/>
      <c r="C3072" s="297"/>
      <c r="D3072" s="292"/>
      <c r="E3072" s="202"/>
      <c r="F3072" s="202"/>
      <c r="G3072" s="202"/>
      <c r="H3072" s="202"/>
      <c r="I3072" s="202"/>
      <c r="J3072" s="202"/>
      <c r="K3072" s="146"/>
      <c r="L3072" s="146"/>
      <c r="M3072" s="146"/>
      <c r="N3072" s="146"/>
      <c r="O3072" s="146"/>
      <c r="P3072" s="292"/>
      <c r="Q3072" s="202"/>
      <c r="R3072" s="290">
        <f>IF($P$5=1,DataSheet!E3071,"")</f>
        <v>0</v>
      </c>
    </row>
    <row r="3073" spans="2:18">
      <c r="B3073" s="202"/>
      <c r="C3073" s="297"/>
      <c r="D3073" s="292"/>
      <c r="E3073" s="202"/>
      <c r="F3073" s="202"/>
      <c r="G3073" s="202"/>
      <c r="H3073" s="202"/>
      <c r="I3073" s="202"/>
      <c r="J3073" s="202"/>
      <c r="K3073" s="146"/>
      <c r="L3073" s="146"/>
      <c r="M3073" s="146"/>
      <c r="N3073" s="146"/>
      <c r="O3073" s="146"/>
      <c r="P3073" s="292"/>
      <c r="Q3073" s="202"/>
      <c r="R3073" s="290">
        <f>IF($P$5=1,DataSheet!E3072,"")</f>
        <v>0</v>
      </c>
    </row>
    <row r="3074" spans="2:18">
      <c r="B3074" s="202"/>
      <c r="C3074" s="297"/>
      <c r="D3074" s="292"/>
      <c r="E3074" s="202"/>
      <c r="F3074" s="202"/>
      <c r="G3074" s="202"/>
      <c r="H3074" s="202"/>
      <c r="I3074" s="202"/>
      <c r="J3074" s="202"/>
      <c r="K3074" s="146"/>
      <c r="L3074" s="146"/>
      <c r="M3074" s="146"/>
      <c r="N3074" s="146"/>
      <c r="O3074" s="146"/>
      <c r="P3074" s="292"/>
      <c r="Q3074" s="202"/>
      <c r="R3074" s="290">
        <f>IF($P$5=1,DataSheet!E3073,"")</f>
        <v>0</v>
      </c>
    </row>
    <row r="3075" spans="2:18">
      <c r="B3075" s="202"/>
      <c r="C3075" s="297"/>
      <c r="D3075" s="292"/>
      <c r="E3075" s="202"/>
      <c r="F3075" s="202"/>
      <c r="G3075" s="202"/>
      <c r="H3075" s="202"/>
      <c r="I3075" s="202"/>
      <c r="J3075" s="202"/>
      <c r="K3075" s="146"/>
      <c r="L3075" s="146"/>
      <c r="M3075" s="146"/>
      <c r="N3075" s="146"/>
      <c r="O3075" s="146"/>
      <c r="P3075" s="292"/>
      <c r="Q3075" s="202"/>
      <c r="R3075" s="290">
        <f>IF($P$5=1,DataSheet!E3074,"")</f>
        <v>0</v>
      </c>
    </row>
    <row r="3076" spans="2:18">
      <c r="B3076" s="202"/>
      <c r="C3076" s="297"/>
      <c r="D3076" s="292"/>
      <c r="E3076" s="202"/>
      <c r="F3076" s="202"/>
      <c r="G3076" s="202"/>
      <c r="H3076" s="202"/>
      <c r="I3076" s="202"/>
      <c r="J3076" s="202"/>
      <c r="K3076" s="146"/>
      <c r="L3076" s="146"/>
      <c r="M3076" s="146"/>
      <c r="N3076" s="146"/>
      <c r="O3076" s="146"/>
      <c r="P3076" s="292"/>
      <c r="Q3076" s="202"/>
      <c r="R3076" s="290">
        <f>IF($P$5=1,DataSheet!E3075,"")</f>
        <v>0</v>
      </c>
    </row>
    <row r="3077" spans="2:18">
      <c r="B3077" s="202"/>
      <c r="C3077" s="297"/>
      <c r="D3077" s="292"/>
      <c r="E3077" s="202"/>
      <c r="F3077" s="202"/>
      <c r="G3077" s="202"/>
      <c r="H3077" s="202"/>
      <c r="I3077" s="202"/>
      <c r="J3077" s="202"/>
      <c r="K3077" s="146"/>
      <c r="L3077" s="146"/>
      <c r="M3077" s="146"/>
      <c r="N3077" s="146"/>
      <c r="O3077" s="146"/>
      <c r="P3077" s="292"/>
      <c r="Q3077" s="202"/>
      <c r="R3077" s="290">
        <f>IF($P$5=1,DataSheet!E3076,"")</f>
        <v>0</v>
      </c>
    </row>
    <row r="3078" spans="2:18">
      <c r="B3078" s="202"/>
      <c r="C3078" s="297"/>
      <c r="D3078" s="292"/>
      <c r="E3078" s="202"/>
      <c r="F3078" s="202"/>
      <c r="G3078" s="202"/>
      <c r="H3078" s="202"/>
      <c r="I3078" s="202"/>
      <c r="J3078" s="202"/>
      <c r="K3078" s="146"/>
      <c r="L3078" s="146"/>
      <c r="M3078" s="146"/>
      <c r="N3078" s="146"/>
      <c r="O3078" s="146"/>
      <c r="P3078" s="292"/>
      <c r="Q3078" s="202"/>
      <c r="R3078" s="290">
        <f>IF($P$5=1,DataSheet!E3077,"")</f>
        <v>0</v>
      </c>
    </row>
    <row r="3079" spans="2:18">
      <c r="B3079" s="202"/>
      <c r="C3079" s="297"/>
      <c r="D3079" s="292"/>
      <c r="E3079" s="202"/>
      <c r="F3079" s="202"/>
      <c r="G3079" s="202"/>
      <c r="H3079" s="202"/>
      <c r="I3079" s="202"/>
      <c r="J3079" s="202"/>
      <c r="K3079" s="146"/>
      <c r="L3079" s="146"/>
      <c r="M3079" s="146"/>
      <c r="N3079" s="146"/>
      <c r="O3079" s="146"/>
      <c r="P3079" s="292"/>
      <c r="Q3079" s="202"/>
      <c r="R3079" s="290">
        <f>IF($P$5=1,DataSheet!E3078,"")</f>
        <v>0</v>
      </c>
    </row>
    <row r="3080" spans="2:18">
      <c r="B3080" s="202"/>
      <c r="C3080" s="297"/>
      <c r="D3080" s="292"/>
      <c r="E3080" s="202"/>
      <c r="F3080" s="202"/>
      <c r="G3080" s="202"/>
      <c r="H3080" s="202"/>
      <c r="I3080" s="202"/>
      <c r="J3080" s="202"/>
      <c r="K3080" s="146"/>
      <c r="L3080" s="146"/>
      <c r="M3080" s="146"/>
      <c r="N3080" s="146"/>
      <c r="O3080" s="146"/>
      <c r="P3080" s="292"/>
      <c r="Q3080" s="202"/>
      <c r="R3080" s="290">
        <f>IF($P$5=1,DataSheet!E3079,"")</f>
        <v>0</v>
      </c>
    </row>
    <row r="3081" spans="2:18">
      <c r="B3081" s="202"/>
      <c r="C3081" s="297"/>
      <c r="D3081" s="292"/>
      <c r="E3081" s="202"/>
      <c r="F3081" s="202"/>
      <c r="G3081" s="202"/>
      <c r="H3081" s="202"/>
      <c r="I3081" s="202"/>
      <c r="J3081" s="202"/>
      <c r="K3081" s="146"/>
      <c r="L3081" s="146"/>
      <c r="M3081" s="146"/>
      <c r="N3081" s="146"/>
      <c r="O3081" s="146"/>
      <c r="P3081" s="292"/>
      <c r="Q3081" s="202"/>
      <c r="R3081" s="290">
        <f>IF($P$5=1,DataSheet!E3080,"")</f>
        <v>0</v>
      </c>
    </row>
    <row r="3082" spans="2:18">
      <c r="B3082" s="202"/>
      <c r="C3082" s="297"/>
      <c r="D3082" s="292"/>
      <c r="E3082" s="202"/>
      <c r="F3082" s="202"/>
      <c r="G3082" s="202"/>
      <c r="H3082" s="202"/>
      <c r="I3082" s="202"/>
      <c r="J3082" s="202"/>
      <c r="K3082" s="146"/>
      <c r="L3082" s="146"/>
      <c r="M3082" s="146"/>
      <c r="N3082" s="146"/>
      <c r="O3082" s="146"/>
      <c r="P3082" s="292"/>
      <c r="Q3082" s="202"/>
      <c r="R3082" s="290">
        <f>IF($P$5=1,DataSheet!E3081,"")</f>
        <v>0</v>
      </c>
    </row>
    <row r="3083" spans="2:18">
      <c r="B3083" s="202"/>
      <c r="C3083" s="297"/>
      <c r="D3083" s="292"/>
      <c r="E3083" s="202"/>
      <c r="F3083" s="202"/>
      <c r="G3083" s="202"/>
      <c r="H3083" s="202"/>
      <c r="I3083" s="202"/>
      <c r="J3083" s="202"/>
      <c r="K3083" s="146"/>
      <c r="L3083" s="146"/>
      <c r="M3083" s="146"/>
      <c r="N3083" s="146"/>
      <c r="O3083" s="146"/>
      <c r="P3083" s="292"/>
      <c r="Q3083" s="202"/>
      <c r="R3083" s="290">
        <f>IF($P$5=1,DataSheet!E3082,"")</f>
        <v>0</v>
      </c>
    </row>
    <row r="3084" spans="2:18">
      <c r="B3084" s="202"/>
      <c r="C3084" s="297"/>
      <c r="D3084" s="292"/>
      <c r="E3084" s="202"/>
      <c r="F3084" s="202"/>
      <c r="G3084" s="202"/>
      <c r="H3084" s="202"/>
      <c r="I3084" s="202"/>
      <c r="J3084" s="202"/>
      <c r="K3084" s="146"/>
      <c r="L3084" s="146"/>
      <c r="M3084" s="146"/>
      <c r="N3084" s="146"/>
      <c r="O3084" s="146"/>
      <c r="P3084" s="292"/>
      <c r="Q3084" s="202"/>
      <c r="R3084" s="290">
        <f>IF($P$5=1,DataSheet!E3083,"")</f>
        <v>0</v>
      </c>
    </row>
    <row r="3085" spans="2:18">
      <c r="B3085" s="202"/>
      <c r="C3085" s="297"/>
      <c r="D3085" s="292"/>
      <c r="E3085" s="202"/>
      <c r="F3085" s="202"/>
      <c r="G3085" s="202"/>
      <c r="H3085" s="202"/>
      <c r="I3085" s="202"/>
      <c r="J3085" s="202"/>
      <c r="K3085" s="146"/>
      <c r="L3085" s="146"/>
      <c r="M3085" s="146"/>
      <c r="N3085" s="146"/>
      <c r="O3085" s="146"/>
      <c r="P3085" s="292"/>
      <c r="Q3085" s="202"/>
      <c r="R3085" s="290">
        <f>IF($P$5=1,DataSheet!E3084,"")</f>
        <v>0</v>
      </c>
    </row>
    <row r="3086" spans="2:18">
      <c r="B3086" s="202"/>
      <c r="C3086" s="297"/>
      <c r="D3086" s="292"/>
      <c r="E3086" s="202"/>
      <c r="F3086" s="202"/>
      <c r="G3086" s="202"/>
      <c r="H3086" s="202"/>
      <c r="I3086" s="202"/>
      <c r="J3086" s="202"/>
      <c r="K3086" s="146"/>
      <c r="L3086" s="146"/>
      <c r="M3086" s="146"/>
      <c r="N3086" s="146"/>
      <c r="O3086" s="146"/>
      <c r="P3086" s="292"/>
      <c r="Q3086" s="202"/>
      <c r="R3086" s="290">
        <f>IF($P$5=1,DataSheet!E3085,"")</f>
        <v>0</v>
      </c>
    </row>
    <row r="3087" spans="2:18">
      <c r="B3087" s="202"/>
      <c r="C3087" s="297"/>
      <c r="D3087" s="292"/>
      <c r="E3087" s="202"/>
      <c r="F3087" s="202"/>
      <c r="G3087" s="202"/>
      <c r="H3087" s="202"/>
      <c r="I3087" s="202"/>
      <c r="J3087" s="202"/>
      <c r="K3087" s="146"/>
      <c r="L3087" s="146"/>
      <c r="M3087" s="146"/>
      <c r="N3087" s="146"/>
      <c r="O3087" s="146"/>
      <c r="P3087" s="292"/>
      <c r="Q3087" s="202"/>
      <c r="R3087" s="290">
        <f>IF($P$5=1,DataSheet!E3086,"")</f>
        <v>0</v>
      </c>
    </row>
    <row r="3088" spans="2:18">
      <c r="B3088" s="202"/>
      <c r="C3088" s="297"/>
      <c r="D3088" s="292"/>
      <c r="E3088" s="202"/>
      <c r="F3088" s="202"/>
      <c r="G3088" s="202"/>
      <c r="H3088" s="202"/>
      <c r="I3088" s="202"/>
      <c r="J3088" s="202"/>
      <c r="K3088" s="146"/>
      <c r="L3088" s="146"/>
      <c r="M3088" s="146"/>
      <c r="N3088" s="146"/>
      <c r="O3088" s="146"/>
      <c r="P3088" s="292"/>
      <c r="Q3088" s="202"/>
      <c r="R3088" s="290">
        <f>IF($P$5=1,DataSheet!E3087,"")</f>
        <v>0</v>
      </c>
    </row>
    <row r="3089" spans="2:18">
      <c r="B3089" s="202"/>
      <c r="C3089" s="297"/>
      <c r="D3089" s="292"/>
      <c r="E3089" s="202"/>
      <c r="F3089" s="202"/>
      <c r="G3089" s="202"/>
      <c r="H3089" s="202"/>
      <c r="I3089" s="202"/>
      <c r="J3089" s="202"/>
      <c r="K3089" s="146"/>
      <c r="L3089" s="146"/>
      <c r="M3089" s="146"/>
      <c r="N3089" s="146"/>
      <c r="O3089" s="146"/>
      <c r="P3089" s="292"/>
      <c r="Q3089" s="202"/>
      <c r="R3089" s="290">
        <f>IF($P$5=1,DataSheet!E3088,"")</f>
        <v>0</v>
      </c>
    </row>
    <row r="3090" spans="2:18">
      <c r="B3090" s="202"/>
      <c r="C3090" s="297"/>
      <c r="D3090" s="292"/>
      <c r="E3090" s="202"/>
      <c r="F3090" s="202"/>
      <c r="G3090" s="202"/>
      <c r="H3090" s="202"/>
      <c r="I3090" s="202"/>
      <c r="J3090" s="202"/>
      <c r="K3090" s="146"/>
      <c r="L3090" s="146"/>
      <c r="M3090" s="146"/>
      <c r="N3090" s="146"/>
      <c r="O3090" s="146"/>
      <c r="P3090" s="292"/>
      <c r="Q3090" s="202"/>
      <c r="R3090" s="290">
        <f>IF($P$5=1,DataSheet!E3089,"")</f>
        <v>0</v>
      </c>
    </row>
    <row r="3091" spans="2:18">
      <c r="B3091" s="202"/>
      <c r="C3091" s="297"/>
      <c r="D3091" s="292"/>
      <c r="E3091" s="202"/>
      <c r="F3091" s="202"/>
      <c r="G3091" s="202"/>
      <c r="H3091" s="202"/>
      <c r="I3091" s="202"/>
      <c r="J3091" s="202"/>
      <c r="K3091" s="146"/>
      <c r="L3091" s="146"/>
      <c r="M3091" s="146"/>
      <c r="N3091" s="146"/>
      <c r="O3091" s="146"/>
      <c r="P3091" s="292"/>
      <c r="Q3091" s="202"/>
      <c r="R3091" s="290">
        <f>IF($P$5=1,DataSheet!E3090,"")</f>
        <v>0</v>
      </c>
    </row>
    <row r="3092" spans="2:18">
      <c r="B3092" s="202"/>
      <c r="C3092" s="297"/>
      <c r="D3092" s="292"/>
      <c r="E3092" s="202"/>
      <c r="F3092" s="202"/>
      <c r="G3092" s="202"/>
      <c r="H3092" s="202"/>
      <c r="I3092" s="202"/>
      <c r="J3092" s="202"/>
      <c r="K3092" s="146"/>
      <c r="L3092" s="146"/>
      <c r="M3092" s="146"/>
      <c r="N3092" s="146"/>
      <c r="O3092" s="146"/>
      <c r="P3092" s="292"/>
      <c r="Q3092" s="202"/>
      <c r="R3092" s="290">
        <f>IF($P$5=1,DataSheet!E3091,"")</f>
        <v>0</v>
      </c>
    </row>
    <row r="3093" spans="2:18">
      <c r="B3093" s="202"/>
      <c r="C3093" s="297"/>
      <c r="D3093" s="292"/>
      <c r="E3093" s="202"/>
      <c r="F3093" s="202"/>
      <c r="G3093" s="202"/>
      <c r="H3093" s="202"/>
      <c r="I3093" s="202"/>
      <c r="J3093" s="202"/>
      <c r="K3093" s="146"/>
      <c r="L3093" s="146"/>
      <c r="M3093" s="146"/>
      <c r="N3093" s="146"/>
      <c r="O3093" s="146"/>
      <c r="P3093" s="292"/>
      <c r="Q3093" s="202"/>
      <c r="R3093" s="290">
        <f>IF($P$5=1,DataSheet!E3092,"")</f>
        <v>0</v>
      </c>
    </row>
    <row r="3094" spans="2:18">
      <c r="B3094" s="202"/>
      <c r="C3094" s="297"/>
      <c r="D3094" s="292"/>
      <c r="E3094" s="202"/>
      <c r="F3094" s="202"/>
      <c r="G3094" s="202"/>
      <c r="H3094" s="202"/>
      <c r="I3094" s="202"/>
      <c r="J3094" s="202"/>
      <c r="K3094" s="146"/>
      <c r="L3094" s="146"/>
      <c r="M3094" s="146"/>
      <c r="N3094" s="146"/>
      <c r="O3094" s="146"/>
      <c r="P3094" s="292"/>
      <c r="Q3094" s="202"/>
      <c r="R3094" s="290">
        <f>IF($P$5=1,DataSheet!E3093,"")</f>
        <v>0</v>
      </c>
    </row>
    <row r="3095" spans="2:18">
      <c r="B3095" s="202"/>
      <c r="C3095" s="297"/>
      <c r="D3095" s="292"/>
      <c r="E3095" s="202"/>
      <c r="F3095" s="202"/>
      <c r="G3095" s="202"/>
      <c r="H3095" s="202"/>
      <c r="I3095" s="202"/>
      <c r="J3095" s="202"/>
      <c r="K3095" s="146"/>
      <c r="L3095" s="146"/>
      <c r="M3095" s="146"/>
      <c r="N3095" s="146"/>
      <c r="O3095" s="146"/>
      <c r="P3095" s="292"/>
      <c r="Q3095" s="202"/>
      <c r="R3095" s="290">
        <f>IF($P$5=1,DataSheet!E3094,"")</f>
        <v>0</v>
      </c>
    </row>
    <row r="3096" spans="2:18">
      <c r="B3096" s="202"/>
      <c r="C3096" s="297"/>
      <c r="D3096" s="292"/>
      <c r="E3096" s="202"/>
      <c r="F3096" s="202"/>
      <c r="G3096" s="202"/>
      <c r="H3096" s="202"/>
      <c r="I3096" s="202"/>
      <c r="J3096" s="202"/>
      <c r="K3096" s="146"/>
      <c r="L3096" s="146"/>
      <c r="M3096" s="146"/>
      <c r="N3096" s="146"/>
      <c r="O3096" s="146"/>
      <c r="P3096" s="292"/>
      <c r="Q3096" s="202"/>
      <c r="R3096" s="290">
        <f>IF($P$5=1,DataSheet!E3095,"")</f>
        <v>0</v>
      </c>
    </row>
    <row r="3097" spans="2:18">
      <c r="B3097" s="202"/>
      <c r="C3097" s="297"/>
      <c r="D3097" s="292"/>
      <c r="E3097" s="202"/>
      <c r="F3097" s="202"/>
      <c r="G3097" s="202"/>
      <c r="H3097" s="202"/>
      <c r="I3097" s="202"/>
      <c r="J3097" s="202"/>
      <c r="K3097" s="146"/>
      <c r="L3097" s="146"/>
      <c r="M3097" s="146"/>
      <c r="N3097" s="146"/>
      <c r="O3097" s="146"/>
      <c r="P3097" s="292"/>
      <c r="Q3097" s="202"/>
      <c r="R3097" s="290">
        <f>IF($P$5=1,DataSheet!E3096,"")</f>
        <v>0</v>
      </c>
    </row>
    <row r="3098" spans="2:18">
      <c r="B3098" s="202"/>
      <c r="C3098" s="297"/>
      <c r="D3098" s="292"/>
      <c r="E3098" s="202"/>
      <c r="F3098" s="202"/>
      <c r="G3098" s="202"/>
      <c r="H3098" s="202"/>
      <c r="I3098" s="202"/>
      <c r="J3098" s="202"/>
      <c r="K3098" s="146"/>
      <c r="L3098" s="146"/>
      <c r="M3098" s="146"/>
      <c r="N3098" s="146"/>
      <c r="O3098" s="146"/>
      <c r="P3098" s="292"/>
      <c r="Q3098" s="202"/>
      <c r="R3098" s="290">
        <f>IF($P$5=1,DataSheet!E3097,"")</f>
        <v>0</v>
      </c>
    </row>
    <row r="3099" spans="2:18">
      <c r="B3099" s="202"/>
      <c r="C3099" s="297"/>
      <c r="D3099" s="292"/>
      <c r="E3099" s="202"/>
      <c r="F3099" s="202"/>
      <c r="G3099" s="202"/>
      <c r="H3099" s="202"/>
      <c r="I3099" s="202"/>
      <c r="J3099" s="202"/>
      <c r="K3099" s="146"/>
      <c r="L3099" s="146"/>
      <c r="M3099" s="146"/>
      <c r="N3099" s="146"/>
      <c r="O3099" s="146"/>
      <c r="P3099" s="292"/>
      <c r="Q3099" s="202"/>
      <c r="R3099" s="290">
        <f>IF($P$5=1,DataSheet!E3098,"")</f>
        <v>0</v>
      </c>
    </row>
    <row r="3100" spans="2:18">
      <c r="B3100" s="202"/>
      <c r="C3100" s="297"/>
      <c r="D3100" s="292"/>
      <c r="E3100" s="202"/>
      <c r="F3100" s="202"/>
      <c r="G3100" s="202"/>
      <c r="H3100" s="202"/>
      <c r="I3100" s="202"/>
      <c r="J3100" s="202"/>
      <c r="K3100" s="146"/>
      <c r="L3100" s="146"/>
      <c r="M3100" s="146"/>
      <c r="N3100" s="146"/>
      <c r="O3100" s="146"/>
      <c r="P3100" s="292"/>
      <c r="Q3100" s="202"/>
      <c r="R3100" s="290">
        <f>IF($P$5=1,DataSheet!E3099,"")</f>
        <v>0</v>
      </c>
    </row>
    <row r="3101" spans="2:18">
      <c r="B3101" s="202"/>
      <c r="C3101" s="297"/>
      <c r="D3101" s="292"/>
      <c r="E3101" s="202"/>
      <c r="F3101" s="202"/>
      <c r="G3101" s="202"/>
      <c r="H3101" s="202"/>
      <c r="I3101" s="202"/>
      <c r="J3101" s="202"/>
      <c r="K3101" s="146"/>
      <c r="L3101" s="146"/>
      <c r="M3101" s="146"/>
      <c r="N3101" s="146"/>
      <c r="O3101" s="146"/>
      <c r="P3101" s="292"/>
      <c r="Q3101" s="202"/>
      <c r="R3101" s="290">
        <f>IF($P$5=1,DataSheet!E3100,"")</f>
        <v>0</v>
      </c>
    </row>
    <row r="3102" spans="2:18">
      <c r="B3102" s="202"/>
      <c r="C3102" s="297"/>
      <c r="D3102" s="292"/>
      <c r="E3102" s="202"/>
      <c r="F3102" s="202"/>
      <c r="G3102" s="202"/>
      <c r="H3102" s="202"/>
      <c r="I3102" s="202"/>
      <c r="J3102" s="202"/>
      <c r="K3102" s="146"/>
      <c r="L3102" s="146"/>
      <c r="M3102" s="146"/>
      <c r="N3102" s="146"/>
      <c r="O3102" s="146"/>
      <c r="P3102" s="292"/>
      <c r="Q3102" s="202"/>
      <c r="R3102" s="290">
        <f>IF($P$5=1,DataSheet!E3101,"")</f>
        <v>0</v>
      </c>
    </row>
    <row r="3103" spans="2:18">
      <c r="B3103" s="202"/>
      <c r="C3103" s="297"/>
      <c r="D3103" s="292"/>
      <c r="E3103" s="202"/>
      <c r="F3103" s="202"/>
      <c r="G3103" s="202"/>
      <c r="H3103" s="202"/>
      <c r="I3103" s="202"/>
      <c r="J3103" s="202"/>
      <c r="K3103" s="146"/>
      <c r="L3103" s="146"/>
      <c r="M3103" s="146"/>
      <c r="N3103" s="146"/>
      <c r="O3103" s="146"/>
      <c r="P3103" s="292"/>
      <c r="Q3103" s="202"/>
      <c r="R3103" s="290">
        <f>IF($P$5=1,DataSheet!E3102,"")</f>
        <v>0</v>
      </c>
    </row>
    <row r="3104" spans="2:18">
      <c r="B3104" s="202"/>
      <c r="C3104" s="297"/>
      <c r="D3104" s="292"/>
      <c r="E3104" s="202"/>
      <c r="F3104" s="202"/>
      <c r="G3104" s="202"/>
      <c r="H3104" s="202"/>
      <c r="I3104" s="202"/>
      <c r="J3104" s="202"/>
      <c r="K3104" s="146"/>
      <c r="L3104" s="146"/>
      <c r="M3104" s="146"/>
      <c r="N3104" s="146"/>
      <c r="O3104" s="146"/>
      <c r="P3104" s="292"/>
      <c r="Q3104" s="202"/>
      <c r="R3104" s="290">
        <f>IF($P$5=1,DataSheet!E3103,"")</f>
        <v>0</v>
      </c>
    </row>
    <row r="3105" spans="2:18">
      <c r="B3105" s="202"/>
      <c r="C3105" s="297"/>
      <c r="D3105" s="292"/>
      <c r="E3105" s="202"/>
      <c r="F3105" s="202"/>
      <c r="G3105" s="202"/>
      <c r="H3105" s="202"/>
      <c r="I3105" s="202"/>
      <c r="J3105" s="202"/>
      <c r="K3105" s="146"/>
      <c r="L3105" s="146"/>
      <c r="M3105" s="146"/>
      <c r="N3105" s="146"/>
      <c r="O3105" s="146"/>
      <c r="P3105" s="292"/>
      <c r="Q3105" s="202"/>
      <c r="R3105" s="290">
        <f>IF($P$5=1,DataSheet!E3104,"")</f>
        <v>0</v>
      </c>
    </row>
    <row r="3106" spans="2:18">
      <c r="B3106" s="202"/>
      <c r="C3106" s="297"/>
      <c r="D3106" s="292"/>
      <c r="E3106" s="202"/>
      <c r="F3106" s="202"/>
      <c r="G3106" s="202"/>
      <c r="H3106" s="202"/>
      <c r="I3106" s="202"/>
      <c r="J3106" s="202"/>
      <c r="K3106" s="146"/>
      <c r="L3106" s="146"/>
      <c r="M3106" s="146"/>
      <c r="N3106" s="146"/>
      <c r="O3106" s="146"/>
      <c r="P3106" s="292"/>
      <c r="Q3106" s="202"/>
      <c r="R3106" s="290">
        <f>IF($P$5=1,DataSheet!E3105,"")</f>
        <v>0</v>
      </c>
    </row>
    <row r="3107" spans="2:18">
      <c r="B3107" s="202"/>
      <c r="C3107" s="297"/>
      <c r="D3107" s="292"/>
      <c r="E3107" s="202"/>
      <c r="F3107" s="202"/>
      <c r="G3107" s="202"/>
      <c r="H3107" s="202"/>
      <c r="I3107" s="202"/>
      <c r="J3107" s="202"/>
      <c r="K3107" s="146"/>
      <c r="L3107" s="146"/>
      <c r="M3107" s="146"/>
      <c r="N3107" s="146"/>
      <c r="O3107" s="146"/>
      <c r="P3107" s="292"/>
      <c r="Q3107" s="202"/>
      <c r="R3107" s="290">
        <f>IF($P$5=1,DataSheet!E3106,"")</f>
        <v>0</v>
      </c>
    </row>
    <row r="3108" spans="2:18">
      <c r="B3108" s="202"/>
      <c r="C3108" s="297"/>
      <c r="D3108" s="292"/>
      <c r="E3108" s="202"/>
      <c r="F3108" s="202"/>
      <c r="G3108" s="202"/>
      <c r="H3108" s="202"/>
      <c r="I3108" s="202"/>
      <c r="J3108" s="202"/>
      <c r="K3108" s="146"/>
      <c r="L3108" s="146"/>
      <c r="M3108" s="146"/>
      <c r="N3108" s="146"/>
      <c r="O3108" s="146"/>
      <c r="P3108" s="292"/>
      <c r="Q3108" s="202"/>
      <c r="R3108" s="290">
        <f>IF($P$5=1,DataSheet!E3107,"")</f>
        <v>0</v>
      </c>
    </row>
    <row r="3109" spans="2:18">
      <c r="B3109" s="202"/>
      <c r="C3109" s="297"/>
      <c r="D3109" s="292"/>
      <c r="E3109" s="202"/>
      <c r="F3109" s="202"/>
      <c r="G3109" s="202"/>
      <c r="H3109" s="202"/>
      <c r="I3109" s="202"/>
      <c r="J3109" s="202"/>
      <c r="K3109" s="146"/>
      <c r="L3109" s="146"/>
      <c r="M3109" s="146"/>
      <c r="N3109" s="146"/>
      <c r="O3109" s="146"/>
      <c r="P3109" s="292"/>
      <c r="Q3109" s="202"/>
      <c r="R3109" s="290">
        <f>IF($P$5=1,DataSheet!E3108,"")</f>
        <v>0</v>
      </c>
    </row>
    <row r="3110" spans="2:18">
      <c r="B3110" s="202"/>
      <c r="C3110" s="297"/>
      <c r="D3110" s="292"/>
      <c r="E3110" s="202"/>
      <c r="F3110" s="202"/>
      <c r="G3110" s="202"/>
      <c r="H3110" s="202"/>
      <c r="I3110" s="202"/>
      <c r="J3110" s="202"/>
      <c r="K3110" s="146"/>
      <c r="L3110" s="146"/>
      <c r="M3110" s="146"/>
      <c r="N3110" s="146"/>
      <c r="O3110" s="146"/>
      <c r="P3110" s="292"/>
      <c r="Q3110" s="202"/>
      <c r="R3110" s="290">
        <f>IF($P$5=1,DataSheet!E3109,"")</f>
        <v>0</v>
      </c>
    </row>
    <row r="3111" spans="2:18">
      <c r="B3111" s="202"/>
      <c r="C3111" s="297"/>
      <c r="D3111" s="292"/>
      <c r="E3111" s="202"/>
      <c r="F3111" s="202"/>
      <c r="G3111" s="202"/>
      <c r="H3111" s="202"/>
      <c r="I3111" s="202"/>
      <c r="J3111" s="202"/>
      <c r="K3111" s="146"/>
      <c r="L3111" s="146"/>
      <c r="M3111" s="146"/>
      <c r="N3111" s="146"/>
      <c r="O3111" s="146"/>
      <c r="P3111" s="292"/>
      <c r="Q3111" s="202"/>
      <c r="R3111" s="290">
        <f>IF($P$5=1,DataSheet!E3110,"")</f>
        <v>0</v>
      </c>
    </row>
    <row r="3112" spans="2:18">
      <c r="B3112" s="202"/>
      <c r="C3112" s="297"/>
      <c r="D3112" s="292"/>
      <c r="E3112" s="202"/>
      <c r="F3112" s="202"/>
      <c r="G3112" s="202"/>
      <c r="H3112" s="202"/>
      <c r="I3112" s="202"/>
      <c r="J3112" s="202"/>
      <c r="K3112" s="146"/>
      <c r="L3112" s="146"/>
      <c r="M3112" s="146"/>
      <c r="N3112" s="146"/>
      <c r="O3112" s="146"/>
      <c r="P3112" s="292"/>
      <c r="Q3112" s="202"/>
      <c r="R3112" s="290">
        <f>IF($P$5=1,DataSheet!E3111,"")</f>
        <v>0</v>
      </c>
    </row>
    <row r="3113" spans="2:18">
      <c r="B3113" s="202"/>
      <c r="C3113" s="297"/>
      <c r="D3113" s="292"/>
      <c r="E3113" s="202"/>
      <c r="F3113" s="202"/>
      <c r="G3113" s="202"/>
      <c r="H3113" s="202"/>
      <c r="I3113" s="202"/>
      <c r="J3113" s="202"/>
      <c r="K3113" s="146"/>
      <c r="L3113" s="146"/>
      <c r="M3113" s="146"/>
      <c r="N3113" s="146"/>
      <c r="O3113" s="146"/>
      <c r="P3113" s="292"/>
      <c r="Q3113" s="202"/>
      <c r="R3113" s="290">
        <f>IF($P$5=1,DataSheet!E3112,"")</f>
        <v>0</v>
      </c>
    </row>
    <row r="3114" spans="2:18">
      <c r="B3114" s="202"/>
      <c r="C3114" s="297"/>
      <c r="D3114" s="292"/>
      <c r="E3114" s="202"/>
      <c r="F3114" s="202"/>
      <c r="G3114" s="202"/>
      <c r="H3114" s="202"/>
      <c r="I3114" s="202"/>
      <c r="J3114" s="202"/>
      <c r="K3114" s="146"/>
      <c r="L3114" s="146"/>
      <c r="M3114" s="146"/>
      <c r="N3114" s="146"/>
      <c r="O3114" s="146"/>
      <c r="P3114" s="292"/>
      <c r="Q3114" s="202"/>
      <c r="R3114" s="290">
        <f>IF($P$5=1,DataSheet!E3113,"")</f>
        <v>0</v>
      </c>
    </row>
    <row r="3115" spans="2:18">
      <c r="B3115" s="202"/>
      <c r="C3115" s="297"/>
      <c r="D3115" s="292"/>
      <c r="E3115" s="202"/>
      <c r="F3115" s="202"/>
      <c r="G3115" s="202"/>
      <c r="H3115" s="202"/>
      <c r="I3115" s="202"/>
      <c r="J3115" s="202"/>
      <c r="K3115" s="146"/>
      <c r="L3115" s="146"/>
      <c r="M3115" s="146"/>
      <c r="N3115" s="146"/>
      <c r="O3115" s="146"/>
      <c r="P3115" s="292"/>
      <c r="Q3115" s="202"/>
      <c r="R3115" s="290">
        <f>IF($P$5=1,DataSheet!E3114,"")</f>
        <v>0</v>
      </c>
    </row>
    <row r="3116" spans="2:18">
      <c r="B3116" s="202"/>
      <c r="C3116" s="297"/>
      <c r="D3116" s="292"/>
      <c r="E3116" s="202"/>
      <c r="F3116" s="202"/>
      <c r="G3116" s="202"/>
      <c r="H3116" s="202"/>
      <c r="I3116" s="202"/>
      <c r="J3116" s="202"/>
      <c r="K3116" s="146"/>
      <c r="L3116" s="146"/>
      <c r="M3116" s="146"/>
      <c r="N3116" s="146"/>
      <c r="O3116" s="146"/>
      <c r="P3116" s="292"/>
      <c r="Q3116" s="202"/>
      <c r="R3116" s="290">
        <f>IF($P$5=1,DataSheet!E3115,"")</f>
        <v>0</v>
      </c>
    </row>
    <row r="3117" spans="2:18">
      <c r="B3117" s="202"/>
      <c r="C3117" s="297"/>
      <c r="D3117" s="292"/>
      <c r="E3117" s="202"/>
      <c r="F3117" s="202"/>
      <c r="G3117" s="202"/>
      <c r="H3117" s="202"/>
      <c r="I3117" s="202"/>
      <c r="J3117" s="202"/>
      <c r="K3117" s="146"/>
      <c r="L3117" s="146"/>
      <c r="M3117" s="146"/>
      <c r="N3117" s="146"/>
      <c r="O3117" s="146"/>
      <c r="P3117" s="292"/>
      <c r="Q3117" s="202"/>
      <c r="R3117" s="290">
        <f>IF($P$5=1,DataSheet!E3116,"")</f>
        <v>0</v>
      </c>
    </row>
    <row r="3118" spans="2:18">
      <c r="B3118" s="202"/>
      <c r="C3118" s="297"/>
      <c r="D3118" s="292"/>
      <c r="E3118" s="202"/>
      <c r="F3118" s="202"/>
      <c r="G3118" s="202"/>
      <c r="H3118" s="202"/>
      <c r="I3118" s="202"/>
      <c r="J3118" s="202"/>
      <c r="K3118" s="146"/>
      <c r="L3118" s="146"/>
      <c r="M3118" s="146"/>
      <c r="N3118" s="146"/>
      <c r="O3118" s="146"/>
      <c r="P3118" s="292"/>
      <c r="Q3118" s="202"/>
      <c r="R3118" s="290">
        <f>IF($P$5=1,DataSheet!E3117,"")</f>
        <v>0</v>
      </c>
    </row>
    <row r="3119" spans="2:18">
      <c r="B3119" s="202"/>
      <c r="C3119" s="297"/>
      <c r="D3119" s="292"/>
      <c r="E3119" s="202"/>
      <c r="F3119" s="202"/>
      <c r="G3119" s="202"/>
      <c r="H3119" s="202"/>
      <c r="I3119" s="202"/>
      <c r="J3119" s="202"/>
      <c r="K3119" s="146"/>
      <c r="L3119" s="146"/>
      <c r="M3119" s="146"/>
      <c r="N3119" s="146"/>
      <c r="O3119" s="146"/>
      <c r="P3119" s="292"/>
      <c r="Q3119" s="202"/>
      <c r="R3119" s="290">
        <f>IF($P$5=1,DataSheet!E3118,"")</f>
        <v>0</v>
      </c>
    </row>
    <row r="3120" spans="2:18">
      <c r="B3120" s="202"/>
      <c r="C3120" s="297"/>
      <c r="D3120" s="292"/>
      <c r="E3120" s="202"/>
      <c r="F3120" s="202"/>
      <c r="G3120" s="202"/>
      <c r="H3120" s="202"/>
      <c r="I3120" s="202"/>
      <c r="J3120" s="202"/>
      <c r="K3120" s="146"/>
      <c r="L3120" s="146"/>
      <c r="M3120" s="146"/>
      <c r="N3120" s="146"/>
      <c r="O3120" s="146"/>
      <c r="P3120" s="292"/>
      <c r="Q3120" s="202"/>
      <c r="R3120" s="290">
        <f>IF($P$5=1,DataSheet!E3119,"")</f>
        <v>0</v>
      </c>
    </row>
    <row r="3121" spans="2:18">
      <c r="B3121" s="202"/>
      <c r="C3121" s="297"/>
      <c r="D3121" s="292"/>
      <c r="E3121" s="202"/>
      <c r="F3121" s="202"/>
      <c r="G3121" s="202"/>
      <c r="H3121" s="202"/>
      <c r="I3121" s="202"/>
      <c r="J3121" s="202"/>
      <c r="K3121" s="146"/>
      <c r="L3121" s="146"/>
      <c r="M3121" s="146"/>
      <c r="N3121" s="146"/>
      <c r="O3121" s="146"/>
      <c r="P3121" s="292"/>
      <c r="Q3121" s="202"/>
      <c r="R3121" s="290">
        <f>IF($P$5=1,DataSheet!E3120,"")</f>
        <v>0</v>
      </c>
    </row>
    <row r="3122" spans="2:18">
      <c r="B3122" s="202"/>
      <c r="C3122" s="297"/>
      <c r="D3122" s="292"/>
      <c r="E3122" s="202"/>
      <c r="F3122" s="202"/>
      <c r="G3122" s="202"/>
      <c r="H3122" s="202"/>
      <c r="I3122" s="202"/>
      <c r="J3122" s="202"/>
      <c r="K3122" s="146"/>
      <c r="L3122" s="146"/>
      <c r="M3122" s="146"/>
      <c r="N3122" s="146"/>
      <c r="O3122" s="146"/>
      <c r="P3122" s="292"/>
      <c r="Q3122" s="202"/>
      <c r="R3122" s="290">
        <f>IF($P$5=1,DataSheet!E3121,"")</f>
        <v>0</v>
      </c>
    </row>
    <row r="3123" spans="2:18">
      <c r="B3123" s="202"/>
      <c r="C3123" s="297"/>
      <c r="D3123" s="292"/>
      <c r="E3123" s="202"/>
      <c r="F3123" s="202"/>
      <c r="G3123" s="202"/>
      <c r="H3123" s="202"/>
      <c r="I3123" s="202"/>
      <c r="J3123" s="202"/>
      <c r="K3123" s="146"/>
      <c r="L3123" s="146"/>
      <c r="M3123" s="146"/>
      <c r="N3123" s="146"/>
      <c r="O3123" s="146"/>
      <c r="P3123" s="292"/>
      <c r="Q3123" s="202"/>
      <c r="R3123" s="290">
        <f>IF($P$5=1,DataSheet!E3122,"")</f>
        <v>0</v>
      </c>
    </row>
    <row r="3124" spans="2:18">
      <c r="B3124" s="202"/>
      <c r="C3124" s="297"/>
      <c r="D3124" s="292"/>
      <c r="E3124" s="202"/>
      <c r="F3124" s="202"/>
      <c r="G3124" s="202"/>
      <c r="H3124" s="202"/>
      <c r="I3124" s="202"/>
      <c r="J3124" s="202"/>
      <c r="K3124" s="146"/>
      <c r="L3124" s="146"/>
      <c r="M3124" s="146"/>
      <c r="N3124" s="146"/>
      <c r="O3124" s="146"/>
      <c r="P3124" s="292"/>
      <c r="Q3124" s="202"/>
      <c r="R3124" s="290">
        <f>IF($P$5=1,DataSheet!E3123,"")</f>
        <v>0</v>
      </c>
    </row>
    <row r="3125" spans="2:18">
      <c r="B3125" s="202"/>
      <c r="C3125" s="297"/>
      <c r="D3125" s="292"/>
      <c r="E3125" s="202"/>
      <c r="F3125" s="202"/>
      <c r="G3125" s="202"/>
      <c r="H3125" s="202"/>
      <c r="I3125" s="202"/>
      <c r="J3125" s="202"/>
      <c r="K3125" s="146"/>
      <c r="L3125" s="146"/>
      <c r="M3125" s="146"/>
      <c r="N3125" s="146"/>
      <c r="O3125" s="146"/>
      <c r="P3125" s="292"/>
      <c r="Q3125" s="202"/>
      <c r="R3125" s="290">
        <f>IF($P$5=1,DataSheet!E3124,"")</f>
        <v>0</v>
      </c>
    </row>
    <row r="3126" spans="2:18">
      <c r="B3126" s="202"/>
      <c r="C3126" s="297"/>
      <c r="D3126" s="292"/>
      <c r="E3126" s="202"/>
      <c r="F3126" s="202"/>
      <c r="G3126" s="202"/>
      <c r="H3126" s="202"/>
      <c r="I3126" s="202"/>
      <c r="J3126" s="202"/>
      <c r="K3126" s="146"/>
      <c r="L3126" s="146"/>
      <c r="M3126" s="146"/>
      <c r="N3126" s="146"/>
      <c r="O3126" s="146"/>
      <c r="P3126" s="292"/>
      <c r="Q3126" s="202"/>
      <c r="R3126" s="290">
        <f>IF($P$5=1,DataSheet!E3125,"")</f>
        <v>0</v>
      </c>
    </row>
    <row r="3127" spans="2:18">
      <c r="B3127" s="202"/>
      <c r="C3127" s="297"/>
      <c r="D3127" s="292"/>
      <c r="E3127" s="202"/>
      <c r="F3127" s="202"/>
      <c r="G3127" s="202"/>
      <c r="H3127" s="202"/>
      <c r="I3127" s="202"/>
      <c r="J3127" s="202"/>
      <c r="K3127" s="146"/>
      <c r="L3127" s="146"/>
      <c r="M3127" s="146"/>
      <c r="N3127" s="146"/>
      <c r="O3127" s="146"/>
      <c r="P3127" s="292"/>
      <c r="Q3127" s="202"/>
      <c r="R3127" s="290">
        <f>IF($P$5=1,DataSheet!E3126,"")</f>
        <v>0</v>
      </c>
    </row>
    <row r="3128" spans="2:18">
      <c r="B3128" s="202"/>
      <c r="C3128" s="297"/>
      <c r="D3128" s="292"/>
      <c r="E3128" s="202"/>
      <c r="F3128" s="202"/>
      <c r="G3128" s="202"/>
      <c r="H3128" s="202"/>
      <c r="I3128" s="202"/>
      <c r="J3128" s="202"/>
      <c r="K3128" s="146"/>
      <c r="L3128" s="146"/>
      <c r="M3128" s="146"/>
      <c r="N3128" s="146"/>
      <c r="O3128" s="146"/>
      <c r="P3128" s="292"/>
      <c r="Q3128" s="202"/>
      <c r="R3128" s="290">
        <f>IF($P$5=1,DataSheet!E3127,"")</f>
        <v>0</v>
      </c>
    </row>
    <row r="3129" spans="2:18">
      <c r="B3129" s="202"/>
      <c r="C3129" s="297"/>
      <c r="D3129" s="292"/>
      <c r="E3129" s="202"/>
      <c r="F3129" s="202"/>
      <c r="G3129" s="202"/>
      <c r="H3129" s="202"/>
      <c r="I3129" s="202"/>
      <c r="J3129" s="202"/>
      <c r="K3129" s="146"/>
      <c r="L3129" s="146"/>
      <c r="M3129" s="146"/>
      <c r="N3129" s="146"/>
      <c r="O3129" s="146"/>
      <c r="P3129" s="292"/>
      <c r="Q3129" s="202"/>
      <c r="R3129" s="290">
        <f>IF($P$5=1,DataSheet!E3128,"")</f>
        <v>0</v>
      </c>
    </row>
    <row r="3130" spans="2:18">
      <c r="B3130" s="202"/>
      <c r="C3130" s="297"/>
      <c r="D3130" s="292"/>
      <c r="E3130" s="202"/>
      <c r="F3130" s="202"/>
      <c r="G3130" s="202"/>
      <c r="H3130" s="202"/>
      <c r="I3130" s="202"/>
      <c r="J3130" s="202"/>
      <c r="K3130" s="146"/>
      <c r="L3130" s="146"/>
      <c r="M3130" s="146"/>
      <c r="N3130" s="146"/>
      <c r="O3130" s="146"/>
      <c r="P3130" s="292"/>
      <c r="Q3130" s="202"/>
      <c r="R3130" s="290">
        <f>IF($P$5=1,DataSheet!E3129,"")</f>
        <v>0</v>
      </c>
    </row>
    <row r="3131" spans="2:18">
      <c r="B3131" s="202"/>
      <c r="C3131" s="297"/>
      <c r="D3131" s="292"/>
      <c r="E3131" s="202"/>
      <c r="F3131" s="202"/>
      <c r="G3131" s="202"/>
      <c r="H3131" s="202"/>
      <c r="I3131" s="202"/>
      <c r="J3131" s="202"/>
      <c r="K3131" s="146"/>
      <c r="L3131" s="146"/>
      <c r="M3131" s="146"/>
      <c r="N3131" s="146"/>
      <c r="O3131" s="146"/>
      <c r="P3131" s="292"/>
      <c r="Q3131" s="202"/>
      <c r="R3131" s="290">
        <f>IF($P$5=1,DataSheet!E3130,"")</f>
        <v>0</v>
      </c>
    </row>
    <row r="3132" spans="2:18">
      <c r="B3132" s="202"/>
      <c r="C3132" s="297"/>
      <c r="D3132" s="292"/>
      <c r="E3132" s="202"/>
      <c r="F3132" s="202"/>
      <c r="G3132" s="202"/>
      <c r="H3132" s="202"/>
      <c r="I3132" s="202"/>
      <c r="J3132" s="202"/>
      <c r="K3132" s="146"/>
      <c r="L3132" s="146"/>
      <c r="M3132" s="146"/>
      <c r="N3132" s="146"/>
      <c r="O3132" s="146"/>
      <c r="P3132" s="292"/>
      <c r="Q3132" s="202"/>
      <c r="R3132" s="290">
        <f>IF($P$5=1,DataSheet!E3131,"")</f>
        <v>0</v>
      </c>
    </row>
    <row r="3133" spans="2:18">
      <c r="B3133" s="202"/>
      <c r="C3133" s="297"/>
      <c r="D3133" s="292"/>
      <c r="E3133" s="202"/>
      <c r="F3133" s="202"/>
      <c r="G3133" s="202"/>
      <c r="H3133" s="202"/>
      <c r="I3133" s="202"/>
      <c r="J3133" s="202"/>
      <c r="K3133" s="146"/>
      <c r="L3133" s="146"/>
      <c r="M3133" s="146"/>
      <c r="N3133" s="146"/>
      <c r="O3133" s="146"/>
      <c r="P3133" s="292"/>
      <c r="Q3133" s="202"/>
      <c r="R3133" s="290">
        <f>IF($P$5=1,DataSheet!E3132,"")</f>
        <v>0</v>
      </c>
    </row>
    <row r="3134" spans="2:18">
      <c r="B3134" s="202"/>
      <c r="C3134" s="297"/>
      <c r="D3134" s="292"/>
      <c r="E3134" s="202"/>
      <c r="F3134" s="202"/>
      <c r="G3134" s="202"/>
      <c r="H3134" s="202"/>
      <c r="I3134" s="202"/>
      <c r="J3134" s="202"/>
      <c r="K3134" s="146"/>
      <c r="L3134" s="146"/>
      <c r="M3134" s="146"/>
      <c r="N3134" s="146"/>
      <c r="O3134" s="146"/>
      <c r="P3134" s="292"/>
      <c r="Q3134" s="202"/>
      <c r="R3134" s="290">
        <f>IF($P$5=1,DataSheet!E3133,"")</f>
        <v>0</v>
      </c>
    </row>
    <row r="3135" spans="2:18">
      <c r="B3135" s="202"/>
      <c r="C3135" s="297"/>
      <c r="D3135" s="292"/>
      <c r="E3135" s="202"/>
      <c r="F3135" s="202"/>
      <c r="G3135" s="202"/>
      <c r="H3135" s="202"/>
      <c r="I3135" s="202"/>
      <c r="J3135" s="202"/>
      <c r="K3135" s="146"/>
      <c r="L3135" s="146"/>
      <c r="M3135" s="146"/>
      <c r="N3135" s="146"/>
      <c r="O3135" s="146"/>
      <c r="P3135" s="292"/>
      <c r="Q3135" s="202"/>
      <c r="R3135" s="290">
        <f>IF($P$5=1,DataSheet!E3134,"")</f>
        <v>0</v>
      </c>
    </row>
    <row r="3136" spans="2:18">
      <c r="B3136" s="202"/>
      <c r="C3136" s="297"/>
      <c r="D3136" s="292"/>
      <c r="E3136" s="202"/>
      <c r="F3136" s="202"/>
      <c r="G3136" s="202"/>
      <c r="H3136" s="202"/>
      <c r="I3136" s="202"/>
      <c r="J3136" s="202"/>
      <c r="K3136" s="146"/>
      <c r="L3136" s="146"/>
      <c r="M3136" s="146"/>
      <c r="N3136" s="146"/>
      <c r="O3136" s="146"/>
      <c r="P3136" s="292"/>
      <c r="Q3136" s="202"/>
      <c r="R3136" s="290">
        <f>IF($P$5=1,DataSheet!E3135,"")</f>
        <v>0</v>
      </c>
    </row>
    <row r="3137" spans="2:18">
      <c r="B3137" s="202"/>
      <c r="C3137" s="297"/>
      <c r="D3137" s="292"/>
      <c r="E3137" s="202"/>
      <c r="F3137" s="202"/>
      <c r="G3137" s="202"/>
      <c r="H3137" s="202"/>
      <c r="I3137" s="202"/>
      <c r="J3137" s="202"/>
      <c r="K3137" s="146"/>
      <c r="L3137" s="146"/>
      <c r="M3137" s="146"/>
      <c r="N3137" s="146"/>
      <c r="O3137" s="146"/>
      <c r="P3137" s="292"/>
      <c r="Q3137" s="202"/>
      <c r="R3137" s="290">
        <f>IF($P$5=1,DataSheet!E3136,"")</f>
        <v>0</v>
      </c>
    </row>
    <row r="3138" spans="2:18">
      <c r="B3138" s="202"/>
      <c r="C3138" s="297"/>
      <c r="D3138" s="292"/>
      <c r="E3138" s="202"/>
      <c r="F3138" s="202"/>
      <c r="G3138" s="202"/>
      <c r="H3138" s="202"/>
      <c r="I3138" s="202"/>
      <c r="J3138" s="202"/>
      <c r="K3138" s="146"/>
      <c r="L3138" s="146"/>
      <c r="M3138" s="146"/>
      <c r="N3138" s="146"/>
      <c r="O3138" s="146"/>
      <c r="P3138" s="292"/>
      <c r="Q3138" s="202"/>
      <c r="R3138" s="290">
        <f>IF($P$5=1,DataSheet!E3137,"")</f>
        <v>0</v>
      </c>
    </row>
    <row r="3139" spans="2:18">
      <c r="B3139" s="202"/>
      <c r="C3139" s="297"/>
      <c r="D3139" s="292"/>
      <c r="E3139" s="202"/>
      <c r="F3139" s="202"/>
      <c r="G3139" s="202"/>
      <c r="H3139" s="202"/>
      <c r="I3139" s="202"/>
      <c r="J3139" s="202"/>
      <c r="K3139" s="146"/>
      <c r="L3139" s="146"/>
      <c r="M3139" s="146"/>
      <c r="N3139" s="146"/>
      <c r="O3139" s="146"/>
      <c r="P3139" s="292"/>
      <c r="Q3139" s="202"/>
      <c r="R3139" s="290">
        <f>IF($P$5=1,DataSheet!E3138,"")</f>
        <v>0</v>
      </c>
    </row>
    <row r="3140" spans="2:18">
      <c r="B3140" s="202"/>
      <c r="C3140" s="297"/>
      <c r="D3140" s="292"/>
      <c r="E3140" s="202"/>
      <c r="F3140" s="202"/>
      <c r="G3140" s="202"/>
      <c r="H3140" s="202"/>
      <c r="I3140" s="202"/>
      <c r="J3140" s="202"/>
      <c r="K3140" s="146"/>
      <c r="L3140" s="146"/>
      <c r="M3140" s="146"/>
      <c r="N3140" s="146"/>
      <c r="O3140" s="146"/>
      <c r="P3140" s="292"/>
      <c r="Q3140" s="202"/>
      <c r="R3140" s="290">
        <f>IF($P$5=1,DataSheet!E3139,"")</f>
        <v>0</v>
      </c>
    </row>
    <row r="3141" spans="2:18">
      <c r="B3141" s="202"/>
      <c r="C3141" s="297"/>
      <c r="D3141" s="292"/>
      <c r="E3141" s="202"/>
      <c r="F3141" s="202"/>
      <c r="G3141" s="202"/>
      <c r="H3141" s="202"/>
      <c r="I3141" s="202"/>
      <c r="J3141" s="202"/>
      <c r="K3141" s="146"/>
      <c r="L3141" s="146"/>
      <c r="M3141" s="146"/>
      <c r="N3141" s="146"/>
      <c r="O3141" s="146"/>
      <c r="P3141" s="292"/>
      <c r="Q3141" s="202"/>
      <c r="R3141" s="290">
        <f>IF($P$5=1,DataSheet!E3140,"")</f>
        <v>0</v>
      </c>
    </row>
    <row r="3142" spans="2:18">
      <c r="B3142" s="202"/>
      <c r="C3142" s="297"/>
      <c r="D3142" s="292"/>
      <c r="E3142" s="202"/>
      <c r="F3142" s="202"/>
      <c r="G3142" s="202"/>
      <c r="H3142" s="202"/>
      <c r="I3142" s="202"/>
      <c r="J3142" s="202"/>
      <c r="K3142" s="146"/>
      <c r="L3142" s="146"/>
      <c r="M3142" s="146"/>
      <c r="N3142" s="146"/>
      <c r="O3142" s="146"/>
      <c r="P3142" s="292"/>
      <c r="Q3142" s="202"/>
      <c r="R3142" s="290">
        <f>IF($P$5=1,DataSheet!E3141,"")</f>
        <v>0</v>
      </c>
    </row>
    <row r="3143" spans="2:18">
      <c r="B3143" s="202"/>
      <c r="C3143" s="297"/>
      <c r="D3143" s="292"/>
      <c r="E3143" s="202"/>
      <c r="F3143" s="202"/>
      <c r="G3143" s="202"/>
      <c r="H3143" s="202"/>
      <c r="I3143" s="202"/>
      <c r="J3143" s="202"/>
      <c r="K3143" s="146"/>
      <c r="L3143" s="146"/>
      <c r="M3143" s="146"/>
      <c r="N3143" s="146"/>
      <c r="O3143" s="146"/>
      <c r="P3143" s="292"/>
      <c r="Q3143" s="202"/>
      <c r="R3143" s="290">
        <f>IF($P$5=1,DataSheet!E3142,"")</f>
        <v>0</v>
      </c>
    </row>
    <row r="3144" spans="2:18">
      <c r="B3144" s="202"/>
      <c r="C3144" s="297"/>
      <c r="D3144" s="292"/>
      <c r="E3144" s="202"/>
      <c r="F3144" s="202"/>
      <c r="G3144" s="202"/>
      <c r="H3144" s="202"/>
      <c r="I3144" s="202"/>
      <c r="J3144" s="202"/>
      <c r="K3144" s="146"/>
      <c r="L3144" s="146"/>
      <c r="M3144" s="146"/>
      <c r="N3144" s="146"/>
      <c r="O3144" s="146"/>
      <c r="P3144" s="292"/>
      <c r="Q3144" s="202"/>
      <c r="R3144" s="290">
        <f>IF($P$5=1,DataSheet!E3143,"")</f>
        <v>0</v>
      </c>
    </row>
    <row r="3145" spans="2:18">
      <c r="B3145" s="202"/>
      <c r="C3145" s="297"/>
      <c r="D3145" s="292"/>
      <c r="E3145" s="202"/>
      <c r="F3145" s="202"/>
      <c r="G3145" s="202"/>
      <c r="H3145" s="202"/>
      <c r="I3145" s="202"/>
      <c r="J3145" s="202"/>
      <c r="K3145" s="146"/>
      <c r="L3145" s="146"/>
      <c r="M3145" s="146"/>
      <c r="N3145" s="146"/>
      <c r="O3145" s="146"/>
      <c r="P3145" s="292"/>
      <c r="Q3145" s="202"/>
      <c r="R3145" s="290">
        <f>IF($P$5=1,DataSheet!E3144,"")</f>
        <v>0</v>
      </c>
    </row>
    <row r="3146" spans="2:18">
      <c r="B3146" s="202"/>
      <c r="C3146" s="297"/>
      <c r="D3146" s="292"/>
      <c r="E3146" s="202"/>
      <c r="F3146" s="202"/>
      <c r="G3146" s="202"/>
      <c r="H3146" s="202"/>
      <c r="I3146" s="202"/>
      <c r="J3146" s="202"/>
      <c r="K3146" s="146"/>
      <c r="L3146" s="146"/>
      <c r="M3146" s="146"/>
      <c r="N3146" s="146"/>
      <c r="O3146" s="146"/>
      <c r="P3146" s="292"/>
      <c r="Q3146" s="202"/>
      <c r="R3146" s="290">
        <f>IF($P$5=1,DataSheet!E3145,"")</f>
        <v>0</v>
      </c>
    </row>
    <row r="3147" spans="2:18">
      <c r="B3147" s="202"/>
      <c r="C3147" s="297"/>
      <c r="D3147" s="292"/>
      <c r="E3147" s="202"/>
      <c r="F3147" s="202"/>
      <c r="G3147" s="202"/>
      <c r="H3147" s="202"/>
      <c r="I3147" s="202"/>
      <c r="J3147" s="202"/>
      <c r="K3147" s="146"/>
      <c r="L3147" s="146"/>
      <c r="M3147" s="146"/>
      <c r="N3147" s="146"/>
      <c r="O3147" s="146"/>
      <c r="P3147" s="292"/>
      <c r="Q3147" s="202"/>
      <c r="R3147" s="290">
        <f>IF($P$5=1,DataSheet!E3146,"")</f>
        <v>0</v>
      </c>
    </row>
    <row r="3148" spans="2:18">
      <c r="B3148" s="202"/>
      <c r="C3148" s="297"/>
      <c r="D3148" s="292"/>
      <c r="E3148" s="202"/>
      <c r="F3148" s="202"/>
      <c r="G3148" s="202"/>
      <c r="H3148" s="202"/>
      <c r="I3148" s="202"/>
      <c r="J3148" s="202"/>
      <c r="K3148" s="146"/>
      <c r="L3148" s="146"/>
      <c r="M3148" s="146"/>
      <c r="N3148" s="146"/>
      <c r="O3148" s="146"/>
      <c r="P3148" s="292"/>
      <c r="Q3148" s="202"/>
      <c r="R3148" s="290">
        <f>IF($P$5=1,DataSheet!E3147,"")</f>
        <v>0</v>
      </c>
    </row>
    <row r="3149" spans="2:18">
      <c r="B3149" s="202"/>
      <c r="C3149" s="297"/>
      <c r="D3149" s="292"/>
      <c r="E3149" s="202"/>
      <c r="F3149" s="202"/>
      <c r="G3149" s="202"/>
      <c r="H3149" s="202"/>
      <c r="I3149" s="202"/>
      <c r="J3149" s="202"/>
      <c r="K3149" s="146"/>
      <c r="L3149" s="146"/>
      <c r="M3149" s="146"/>
      <c r="N3149" s="146"/>
      <c r="O3149" s="146"/>
      <c r="P3149" s="292"/>
      <c r="Q3149" s="202"/>
      <c r="R3149" s="290">
        <f>IF($P$5=1,DataSheet!E3148,"")</f>
        <v>0</v>
      </c>
    </row>
    <row r="3150" spans="2:18">
      <c r="B3150" s="202"/>
      <c r="C3150" s="297"/>
      <c r="D3150" s="292"/>
      <c r="E3150" s="202"/>
      <c r="F3150" s="202"/>
      <c r="G3150" s="202"/>
      <c r="H3150" s="202"/>
      <c r="I3150" s="202"/>
      <c r="J3150" s="202"/>
      <c r="K3150" s="146"/>
      <c r="L3150" s="146"/>
      <c r="M3150" s="146"/>
      <c r="N3150" s="146"/>
      <c r="O3150" s="146"/>
      <c r="P3150" s="292"/>
      <c r="Q3150" s="202"/>
      <c r="R3150" s="290">
        <f>IF($P$5=1,DataSheet!E3149,"")</f>
        <v>0</v>
      </c>
    </row>
    <row r="3151" spans="2:18">
      <c r="B3151" s="202"/>
      <c r="C3151" s="297"/>
      <c r="D3151" s="292"/>
      <c r="E3151" s="202"/>
      <c r="F3151" s="202"/>
      <c r="G3151" s="202"/>
      <c r="H3151" s="202"/>
      <c r="I3151" s="202"/>
      <c r="J3151" s="202"/>
      <c r="K3151" s="146"/>
      <c r="L3151" s="146"/>
      <c r="M3151" s="146"/>
      <c r="N3151" s="146"/>
      <c r="O3151" s="146"/>
      <c r="P3151" s="292"/>
      <c r="Q3151" s="202"/>
      <c r="R3151" s="290">
        <f>IF($P$5=1,DataSheet!E3150,"")</f>
        <v>0</v>
      </c>
    </row>
    <row r="3152" spans="2:18">
      <c r="B3152" s="202"/>
      <c r="C3152" s="297"/>
      <c r="D3152" s="292"/>
      <c r="E3152" s="202"/>
      <c r="F3152" s="202"/>
      <c r="G3152" s="202"/>
      <c r="H3152" s="202"/>
      <c r="I3152" s="202"/>
      <c r="J3152" s="202"/>
      <c r="K3152" s="146"/>
      <c r="L3152" s="146"/>
      <c r="M3152" s="146"/>
      <c r="N3152" s="146"/>
      <c r="O3152" s="146"/>
      <c r="P3152" s="292"/>
      <c r="Q3152" s="202"/>
      <c r="R3152" s="290">
        <f>IF($P$5=1,DataSheet!E3151,"")</f>
        <v>0</v>
      </c>
    </row>
    <row r="3153" spans="2:18">
      <c r="B3153" s="202"/>
      <c r="C3153" s="297"/>
      <c r="D3153" s="292"/>
      <c r="E3153" s="202"/>
      <c r="F3153" s="202"/>
      <c r="G3153" s="202"/>
      <c r="H3153" s="202"/>
      <c r="I3153" s="202"/>
      <c r="J3153" s="202"/>
      <c r="K3153" s="146"/>
      <c r="L3153" s="146"/>
      <c r="M3153" s="146"/>
      <c r="N3153" s="146"/>
      <c r="O3153" s="146"/>
      <c r="P3153" s="292"/>
      <c r="Q3153" s="202"/>
      <c r="R3153" s="290">
        <f>IF($P$5=1,DataSheet!E3152,"")</f>
        <v>0</v>
      </c>
    </row>
    <row r="3154" spans="2:18">
      <c r="B3154" s="202"/>
      <c r="C3154" s="297"/>
      <c r="D3154" s="292"/>
      <c r="E3154" s="202"/>
      <c r="F3154" s="202"/>
      <c r="G3154" s="202"/>
      <c r="H3154" s="202"/>
      <c r="I3154" s="202"/>
      <c r="J3154" s="202"/>
      <c r="K3154" s="146"/>
      <c r="L3154" s="146"/>
      <c r="M3154" s="146"/>
      <c r="N3154" s="146"/>
      <c r="O3154" s="146"/>
      <c r="P3154" s="292"/>
      <c r="Q3154" s="202"/>
      <c r="R3154" s="290">
        <f>IF($P$5=1,DataSheet!E3153,"")</f>
        <v>0</v>
      </c>
    </row>
    <row r="3155" spans="2:18">
      <c r="B3155" s="202"/>
      <c r="C3155" s="297"/>
      <c r="D3155" s="292"/>
      <c r="E3155" s="202"/>
      <c r="F3155" s="202"/>
      <c r="G3155" s="202"/>
      <c r="H3155" s="202"/>
      <c r="I3155" s="202"/>
      <c r="J3155" s="202"/>
      <c r="K3155" s="146"/>
      <c r="L3155" s="146"/>
      <c r="M3155" s="146"/>
      <c r="N3155" s="146"/>
      <c r="O3155" s="146"/>
      <c r="P3155" s="292"/>
      <c r="Q3155" s="202"/>
      <c r="R3155" s="290">
        <f>IF($P$5=1,DataSheet!E3154,"")</f>
        <v>0</v>
      </c>
    </row>
    <row r="3156" spans="2:18">
      <c r="B3156" s="202"/>
      <c r="C3156" s="297"/>
      <c r="D3156" s="292"/>
      <c r="E3156" s="202"/>
      <c r="F3156" s="202"/>
      <c r="G3156" s="202"/>
      <c r="H3156" s="202"/>
      <c r="I3156" s="202"/>
      <c r="J3156" s="202"/>
      <c r="K3156" s="146"/>
      <c r="L3156" s="146"/>
      <c r="M3156" s="146"/>
      <c r="N3156" s="146"/>
      <c r="O3156" s="146"/>
      <c r="P3156" s="292"/>
      <c r="Q3156" s="202"/>
      <c r="R3156" s="290">
        <f>IF($P$5=1,DataSheet!E3155,"")</f>
        <v>0</v>
      </c>
    </row>
    <row r="3157" spans="2:18">
      <c r="B3157" s="202"/>
      <c r="C3157" s="297"/>
      <c r="D3157" s="292"/>
      <c r="E3157" s="202"/>
      <c r="F3157" s="202"/>
      <c r="G3157" s="202"/>
      <c r="H3157" s="202"/>
      <c r="I3157" s="202"/>
      <c r="J3157" s="202"/>
      <c r="K3157" s="146"/>
      <c r="L3157" s="146"/>
      <c r="M3157" s="146"/>
      <c r="N3157" s="146"/>
      <c r="O3157" s="146"/>
      <c r="P3157" s="292"/>
      <c r="Q3157" s="202"/>
      <c r="R3157" s="290">
        <f>IF($P$5=1,DataSheet!E3156,"")</f>
        <v>0</v>
      </c>
    </row>
    <row r="3158" spans="2:18">
      <c r="B3158" s="202"/>
      <c r="C3158" s="297"/>
      <c r="D3158" s="292"/>
      <c r="E3158" s="202"/>
      <c r="F3158" s="202"/>
      <c r="G3158" s="202"/>
      <c r="H3158" s="202"/>
      <c r="I3158" s="202"/>
      <c r="J3158" s="202"/>
      <c r="K3158" s="146"/>
      <c r="L3158" s="146"/>
      <c r="M3158" s="146"/>
      <c r="N3158" s="146"/>
      <c r="O3158" s="146"/>
      <c r="P3158" s="292"/>
      <c r="Q3158" s="202"/>
      <c r="R3158" s="290">
        <f>IF($P$5=1,DataSheet!E3157,"")</f>
        <v>0</v>
      </c>
    </row>
    <row r="3159" spans="2:18">
      <c r="B3159" s="202"/>
      <c r="C3159" s="297"/>
      <c r="D3159" s="292"/>
      <c r="E3159" s="202"/>
      <c r="F3159" s="202"/>
      <c r="G3159" s="202"/>
      <c r="H3159" s="202"/>
      <c r="I3159" s="202"/>
      <c r="J3159" s="202"/>
      <c r="K3159" s="146"/>
      <c r="L3159" s="146"/>
      <c r="M3159" s="146"/>
      <c r="N3159" s="146"/>
      <c r="O3159" s="146"/>
      <c r="P3159" s="292"/>
      <c r="Q3159" s="202"/>
      <c r="R3159" s="290">
        <f>IF($P$5=1,DataSheet!E3158,"")</f>
        <v>0</v>
      </c>
    </row>
    <row r="3160" spans="2:18">
      <c r="B3160" s="202"/>
      <c r="C3160" s="297"/>
      <c r="D3160" s="292"/>
      <c r="E3160" s="202"/>
      <c r="F3160" s="202"/>
      <c r="G3160" s="202"/>
      <c r="H3160" s="202"/>
      <c r="I3160" s="202"/>
      <c r="J3160" s="202"/>
      <c r="K3160" s="146"/>
      <c r="L3160" s="146"/>
      <c r="M3160" s="146"/>
      <c r="N3160" s="146"/>
      <c r="O3160" s="146"/>
      <c r="P3160" s="292"/>
      <c r="Q3160" s="202"/>
      <c r="R3160" s="290">
        <f>IF($P$5=1,DataSheet!E3159,"")</f>
        <v>0</v>
      </c>
    </row>
    <row r="3161" spans="2:18">
      <c r="B3161" s="202"/>
      <c r="C3161" s="297"/>
      <c r="D3161" s="292"/>
      <c r="E3161" s="202"/>
      <c r="F3161" s="202"/>
      <c r="G3161" s="202"/>
      <c r="H3161" s="202"/>
      <c r="I3161" s="202"/>
      <c r="J3161" s="202"/>
      <c r="K3161" s="146"/>
      <c r="L3161" s="146"/>
      <c r="M3161" s="146"/>
      <c r="N3161" s="146"/>
      <c r="O3161" s="146"/>
      <c r="P3161" s="292"/>
      <c r="Q3161" s="202"/>
      <c r="R3161" s="290">
        <f>IF($P$5=1,DataSheet!E3160,"")</f>
        <v>0</v>
      </c>
    </row>
    <row r="3162" spans="2:18">
      <c r="B3162" s="202"/>
      <c r="C3162" s="297"/>
      <c r="D3162" s="292"/>
      <c r="E3162" s="202"/>
      <c r="F3162" s="202"/>
      <c r="G3162" s="202"/>
      <c r="H3162" s="202"/>
      <c r="I3162" s="202"/>
      <c r="J3162" s="202"/>
      <c r="K3162" s="146"/>
      <c r="L3162" s="146"/>
      <c r="M3162" s="146"/>
      <c r="N3162" s="146"/>
      <c r="O3162" s="146"/>
      <c r="P3162" s="292"/>
      <c r="Q3162" s="202"/>
      <c r="R3162" s="290">
        <f>IF($P$5=1,DataSheet!E3161,"")</f>
        <v>0</v>
      </c>
    </row>
    <row r="3163" spans="2:18">
      <c r="B3163" s="202"/>
      <c r="C3163" s="297"/>
      <c r="D3163" s="292"/>
      <c r="E3163" s="202"/>
      <c r="F3163" s="202"/>
      <c r="G3163" s="202"/>
      <c r="H3163" s="202"/>
      <c r="I3163" s="202"/>
      <c r="J3163" s="202"/>
      <c r="K3163" s="146"/>
      <c r="L3163" s="146"/>
      <c r="M3163" s="146"/>
      <c r="N3163" s="146"/>
      <c r="O3163" s="146"/>
      <c r="P3163" s="292"/>
      <c r="Q3163" s="202"/>
      <c r="R3163" s="290">
        <f>IF($P$5=1,DataSheet!E3162,"")</f>
        <v>0</v>
      </c>
    </row>
    <row r="3164" spans="2:18">
      <c r="B3164" s="202"/>
      <c r="C3164" s="297"/>
      <c r="D3164" s="292"/>
      <c r="E3164" s="202"/>
      <c r="F3164" s="202"/>
      <c r="G3164" s="202"/>
      <c r="H3164" s="202"/>
      <c r="I3164" s="202"/>
      <c r="J3164" s="202"/>
      <c r="K3164" s="146"/>
      <c r="L3164" s="146"/>
      <c r="M3164" s="146"/>
      <c r="N3164" s="146"/>
      <c r="O3164" s="146"/>
      <c r="P3164" s="292"/>
      <c r="Q3164" s="202"/>
      <c r="R3164" s="290">
        <f>IF($P$5=1,DataSheet!E3163,"")</f>
        <v>0</v>
      </c>
    </row>
    <row r="3165" spans="2:18">
      <c r="B3165" s="202"/>
      <c r="C3165" s="297"/>
      <c r="D3165" s="292"/>
      <c r="E3165" s="202"/>
      <c r="F3165" s="202"/>
      <c r="G3165" s="202"/>
      <c r="H3165" s="202"/>
      <c r="I3165" s="202"/>
      <c r="J3165" s="202"/>
      <c r="K3165" s="146"/>
      <c r="L3165" s="146"/>
      <c r="M3165" s="146"/>
      <c r="N3165" s="146"/>
      <c r="O3165" s="146"/>
      <c r="P3165" s="292"/>
      <c r="Q3165" s="202"/>
      <c r="R3165" s="290">
        <f>IF($P$5=1,DataSheet!E3164,"")</f>
        <v>0</v>
      </c>
    </row>
    <row r="3166" spans="2:18">
      <c r="B3166" s="202"/>
      <c r="C3166" s="297"/>
      <c r="D3166" s="292"/>
      <c r="E3166" s="202"/>
      <c r="F3166" s="202"/>
      <c r="G3166" s="202"/>
      <c r="H3166" s="202"/>
      <c r="I3166" s="202"/>
      <c r="J3166" s="202"/>
      <c r="K3166" s="146"/>
      <c r="L3166" s="146"/>
      <c r="M3166" s="146"/>
      <c r="N3166" s="146"/>
      <c r="O3166" s="146"/>
      <c r="P3166" s="292"/>
      <c r="Q3166" s="202"/>
      <c r="R3166" s="290">
        <f>IF($P$5=1,DataSheet!E3165,"")</f>
        <v>0</v>
      </c>
    </row>
    <row r="3167" spans="2:18">
      <c r="B3167" s="202"/>
      <c r="C3167" s="297"/>
      <c r="D3167" s="292"/>
      <c r="E3167" s="202"/>
      <c r="F3167" s="202"/>
      <c r="G3167" s="202"/>
      <c r="H3167" s="202"/>
      <c r="I3167" s="202"/>
      <c r="J3167" s="202"/>
      <c r="K3167" s="146"/>
      <c r="L3167" s="146"/>
      <c r="M3167" s="146"/>
      <c r="N3167" s="146"/>
      <c r="O3167" s="146"/>
      <c r="P3167" s="292"/>
      <c r="Q3167" s="202"/>
      <c r="R3167" s="290">
        <f>IF($P$5=1,DataSheet!E3166,"")</f>
        <v>0</v>
      </c>
    </row>
    <row r="3168" spans="2:18">
      <c r="B3168" s="202"/>
      <c r="C3168" s="297"/>
      <c r="D3168" s="292"/>
      <c r="E3168" s="202"/>
      <c r="F3168" s="202"/>
      <c r="G3168" s="202"/>
      <c r="H3168" s="202"/>
      <c r="I3168" s="202"/>
      <c r="J3168" s="202"/>
      <c r="K3168" s="146"/>
      <c r="L3168" s="146"/>
      <c r="M3168" s="146"/>
      <c r="N3168" s="146"/>
      <c r="O3168" s="146"/>
      <c r="P3168" s="292"/>
      <c r="Q3168" s="202"/>
      <c r="R3168" s="290">
        <f>IF($P$5=1,DataSheet!E3167,"")</f>
        <v>0</v>
      </c>
    </row>
    <row r="3169" spans="2:18">
      <c r="B3169" s="202"/>
      <c r="C3169" s="297"/>
      <c r="D3169" s="292"/>
      <c r="E3169" s="202"/>
      <c r="F3169" s="202"/>
      <c r="G3169" s="202"/>
      <c r="H3169" s="202"/>
      <c r="I3169" s="202"/>
      <c r="J3169" s="202"/>
      <c r="K3169" s="146"/>
      <c r="L3169" s="146"/>
      <c r="M3169" s="146"/>
      <c r="N3169" s="146"/>
      <c r="O3169" s="146"/>
      <c r="P3169" s="292"/>
      <c r="Q3169" s="202"/>
      <c r="R3169" s="290">
        <f>IF($P$5=1,DataSheet!E3168,"")</f>
        <v>0</v>
      </c>
    </row>
    <row r="3170" spans="2:18">
      <c r="B3170" s="202"/>
      <c r="C3170" s="297"/>
      <c r="D3170" s="292"/>
      <c r="E3170" s="202"/>
      <c r="F3170" s="202"/>
      <c r="G3170" s="202"/>
      <c r="H3170" s="202"/>
      <c r="I3170" s="202"/>
      <c r="J3170" s="202"/>
      <c r="K3170" s="146"/>
      <c r="L3170" s="146"/>
      <c r="M3170" s="146"/>
      <c r="N3170" s="146"/>
      <c r="O3170" s="146"/>
      <c r="P3170" s="292"/>
      <c r="Q3170" s="202"/>
      <c r="R3170" s="290">
        <f>IF($P$5=1,DataSheet!E3169,"")</f>
        <v>0</v>
      </c>
    </row>
    <row r="3171" spans="2:18">
      <c r="B3171" s="202"/>
      <c r="C3171" s="297"/>
      <c r="D3171" s="292"/>
      <c r="E3171" s="202"/>
      <c r="F3171" s="202"/>
      <c r="G3171" s="202"/>
      <c r="H3171" s="202"/>
      <c r="I3171" s="202"/>
      <c r="J3171" s="202"/>
      <c r="K3171" s="146"/>
      <c r="L3171" s="146"/>
      <c r="M3171" s="146"/>
      <c r="N3171" s="146"/>
      <c r="O3171" s="146"/>
      <c r="P3171" s="292"/>
      <c r="Q3171" s="202"/>
      <c r="R3171" s="290">
        <f>IF($P$5=1,DataSheet!E3170,"")</f>
        <v>0</v>
      </c>
    </row>
    <row r="3172" spans="2:18">
      <c r="B3172" s="202"/>
      <c r="C3172" s="297"/>
      <c r="D3172" s="292"/>
      <c r="E3172" s="202"/>
      <c r="F3172" s="202"/>
      <c r="G3172" s="202"/>
      <c r="H3172" s="202"/>
      <c r="I3172" s="202"/>
      <c r="J3172" s="202"/>
      <c r="K3172" s="146"/>
      <c r="L3172" s="146"/>
      <c r="M3172" s="146"/>
      <c r="N3172" s="146"/>
      <c r="O3172" s="146"/>
      <c r="P3172" s="292"/>
      <c r="Q3172" s="202"/>
      <c r="R3172" s="290">
        <f>IF($P$5=1,DataSheet!E3171,"")</f>
        <v>0</v>
      </c>
    </row>
    <row r="3173" spans="2:18">
      <c r="B3173" s="202"/>
      <c r="C3173" s="297"/>
      <c r="D3173" s="292"/>
      <c r="E3173" s="202"/>
      <c r="F3173" s="202"/>
      <c r="G3173" s="202"/>
      <c r="H3173" s="202"/>
      <c r="I3173" s="202"/>
      <c r="J3173" s="202"/>
      <c r="K3173" s="146"/>
      <c r="L3173" s="146"/>
      <c r="M3173" s="146"/>
      <c r="N3173" s="146"/>
      <c r="O3173" s="146"/>
      <c r="P3173" s="292"/>
      <c r="Q3173" s="202"/>
      <c r="R3173" s="290">
        <f>IF($P$5=1,DataSheet!E3172,"")</f>
        <v>0</v>
      </c>
    </row>
    <row r="3174" spans="2:18">
      <c r="B3174" s="202"/>
      <c r="C3174" s="297"/>
      <c r="D3174" s="292"/>
      <c r="E3174" s="202"/>
      <c r="F3174" s="202"/>
      <c r="G3174" s="202"/>
      <c r="H3174" s="202"/>
      <c r="I3174" s="202"/>
      <c r="J3174" s="202"/>
      <c r="K3174" s="146"/>
      <c r="L3174" s="146"/>
      <c r="M3174" s="146"/>
      <c r="N3174" s="146"/>
      <c r="O3174" s="146"/>
      <c r="P3174" s="292"/>
      <c r="Q3174" s="202"/>
      <c r="R3174" s="290">
        <f>IF($P$5=1,DataSheet!E3173,"")</f>
        <v>0</v>
      </c>
    </row>
    <row r="3175" spans="2:18">
      <c r="B3175" s="202"/>
      <c r="C3175" s="297"/>
      <c r="D3175" s="292"/>
      <c r="E3175" s="202"/>
      <c r="F3175" s="202"/>
      <c r="G3175" s="202"/>
      <c r="H3175" s="202"/>
      <c r="I3175" s="202"/>
      <c r="J3175" s="202"/>
      <c r="K3175" s="146"/>
      <c r="L3175" s="146"/>
      <c r="M3175" s="146"/>
      <c r="N3175" s="146"/>
      <c r="O3175" s="146"/>
      <c r="P3175" s="292"/>
      <c r="Q3175" s="202"/>
      <c r="R3175" s="290">
        <f>IF($P$5=1,DataSheet!E3174,"")</f>
        <v>0</v>
      </c>
    </row>
    <row r="3176" spans="2:18">
      <c r="B3176" s="202"/>
      <c r="C3176" s="297"/>
      <c r="D3176" s="292"/>
      <c r="E3176" s="202"/>
      <c r="F3176" s="202"/>
      <c r="G3176" s="202"/>
      <c r="H3176" s="202"/>
      <c r="I3176" s="202"/>
      <c r="J3176" s="202"/>
      <c r="K3176" s="146"/>
      <c r="L3176" s="146"/>
      <c r="M3176" s="146"/>
      <c r="N3176" s="146"/>
      <c r="O3176" s="146"/>
      <c r="P3176" s="292"/>
      <c r="Q3176" s="202"/>
      <c r="R3176" s="290">
        <f>IF($P$5=1,DataSheet!E3175,"")</f>
        <v>0</v>
      </c>
    </row>
    <row r="3177" spans="2:18">
      <c r="B3177" s="202"/>
      <c r="C3177" s="297"/>
      <c r="D3177" s="292"/>
      <c r="E3177" s="202"/>
      <c r="F3177" s="202"/>
      <c r="G3177" s="202"/>
      <c r="H3177" s="202"/>
      <c r="I3177" s="202"/>
      <c r="J3177" s="202"/>
      <c r="K3177" s="146"/>
      <c r="L3177" s="146"/>
      <c r="M3177" s="146"/>
      <c r="N3177" s="146"/>
      <c r="O3177" s="146"/>
      <c r="P3177" s="292"/>
      <c r="Q3177" s="202"/>
      <c r="R3177" s="290">
        <f>IF($P$5=1,DataSheet!E3176,"")</f>
        <v>0</v>
      </c>
    </row>
    <row r="3178" spans="2:18">
      <c r="B3178" s="202"/>
      <c r="C3178" s="297"/>
      <c r="D3178" s="292"/>
      <c r="E3178" s="202"/>
      <c r="F3178" s="202"/>
      <c r="G3178" s="202"/>
      <c r="H3178" s="202"/>
      <c r="I3178" s="202"/>
      <c r="J3178" s="202"/>
      <c r="K3178" s="146"/>
      <c r="L3178" s="146"/>
      <c r="M3178" s="146"/>
      <c r="N3178" s="146"/>
      <c r="O3178" s="146"/>
      <c r="P3178" s="292"/>
      <c r="Q3178" s="202"/>
      <c r="R3178" s="290">
        <f>IF($P$5=1,DataSheet!E3177,"")</f>
        <v>0</v>
      </c>
    </row>
    <row r="3179" spans="2:18">
      <c r="B3179" s="202"/>
      <c r="C3179" s="297"/>
      <c r="D3179" s="292"/>
      <c r="E3179" s="202"/>
      <c r="F3179" s="202"/>
      <c r="G3179" s="202"/>
      <c r="H3179" s="202"/>
      <c r="I3179" s="202"/>
      <c r="J3179" s="202"/>
      <c r="K3179" s="146"/>
      <c r="L3179" s="146"/>
      <c r="M3179" s="146"/>
      <c r="N3179" s="146"/>
      <c r="O3179" s="146"/>
      <c r="P3179" s="292"/>
      <c r="Q3179" s="202"/>
      <c r="R3179" s="290">
        <f>IF($P$5=1,DataSheet!E3178,"")</f>
        <v>0</v>
      </c>
    </row>
    <row r="3180" spans="2:18">
      <c r="B3180" s="202"/>
      <c r="C3180" s="297"/>
      <c r="D3180" s="292"/>
      <c r="E3180" s="202"/>
      <c r="F3180" s="202"/>
      <c r="G3180" s="202"/>
      <c r="H3180" s="202"/>
      <c r="I3180" s="202"/>
      <c r="J3180" s="202"/>
      <c r="K3180" s="146"/>
      <c r="L3180" s="146"/>
      <c r="M3180" s="146"/>
      <c r="N3180" s="146"/>
      <c r="O3180" s="146"/>
      <c r="P3180" s="292"/>
      <c r="Q3180" s="202"/>
      <c r="R3180" s="290">
        <f>IF($P$5=1,DataSheet!E3179,"")</f>
        <v>0</v>
      </c>
    </row>
    <row r="3181" spans="2:18">
      <c r="B3181" s="202"/>
      <c r="C3181" s="297"/>
      <c r="D3181" s="292"/>
      <c r="E3181" s="202"/>
      <c r="F3181" s="202"/>
      <c r="G3181" s="202"/>
      <c r="H3181" s="202"/>
      <c r="I3181" s="202"/>
      <c r="J3181" s="202"/>
      <c r="K3181" s="146"/>
      <c r="L3181" s="146"/>
      <c r="M3181" s="146"/>
      <c r="N3181" s="146"/>
      <c r="O3181" s="146"/>
      <c r="P3181" s="292"/>
      <c r="Q3181" s="202"/>
      <c r="R3181" s="290">
        <f>IF($P$5=1,DataSheet!E3180,"")</f>
        <v>0</v>
      </c>
    </row>
    <row r="3182" spans="2:18">
      <c r="B3182" s="202"/>
      <c r="C3182" s="297"/>
      <c r="D3182" s="292"/>
      <c r="E3182" s="202"/>
      <c r="F3182" s="202"/>
      <c r="G3182" s="202"/>
      <c r="H3182" s="202"/>
      <c r="I3182" s="202"/>
      <c r="J3182" s="202"/>
      <c r="K3182" s="146"/>
      <c r="L3182" s="146"/>
      <c r="M3182" s="146"/>
      <c r="N3182" s="146"/>
      <c r="O3182" s="146"/>
      <c r="P3182" s="292"/>
      <c r="Q3182" s="202"/>
      <c r="R3182" s="290">
        <f>IF($P$5=1,DataSheet!E3181,"")</f>
        <v>0</v>
      </c>
    </row>
    <row r="3183" spans="2:18">
      <c r="B3183" s="202"/>
      <c r="C3183" s="297"/>
      <c r="D3183" s="292"/>
      <c r="E3183" s="202"/>
      <c r="F3183" s="202"/>
      <c r="G3183" s="202"/>
      <c r="H3183" s="202"/>
      <c r="I3183" s="202"/>
      <c r="J3183" s="202"/>
      <c r="K3183" s="146"/>
      <c r="L3183" s="146"/>
      <c r="M3183" s="146"/>
      <c r="N3183" s="146"/>
      <c r="O3183" s="146"/>
      <c r="P3183" s="292"/>
      <c r="Q3183" s="202"/>
      <c r="R3183" s="290">
        <f>IF($P$5=1,DataSheet!E3182,"")</f>
        <v>0</v>
      </c>
    </row>
    <row r="3184" spans="2:18">
      <c r="B3184" s="202"/>
      <c r="C3184" s="297"/>
      <c r="D3184" s="292"/>
      <c r="E3184" s="202"/>
      <c r="F3184" s="202"/>
      <c r="G3184" s="202"/>
      <c r="H3184" s="202"/>
      <c r="I3184" s="202"/>
      <c r="J3184" s="202"/>
      <c r="K3184" s="146"/>
      <c r="L3184" s="146"/>
      <c r="M3184" s="146"/>
      <c r="N3184" s="146"/>
      <c r="O3184" s="146"/>
      <c r="P3184" s="292"/>
      <c r="Q3184" s="202"/>
      <c r="R3184" s="290">
        <f>IF($P$5=1,DataSheet!E3183,"")</f>
        <v>0</v>
      </c>
    </row>
    <row r="3185" spans="2:18">
      <c r="B3185" s="202"/>
      <c r="C3185" s="297"/>
      <c r="D3185" s="292"/>
      <c r="E3185" s="202"/>
      <c r="F3185" s="202"/>
      <c r="G3185" s="202"/>
      <c r="H3185" s="202"/>
      <c r="I3185" s="202"/>
      <c r="J3185" s="202"/>
      <c r="K3185" s="146"/>
      <c r="L3185" s="146"/>
      <c r="M3185" s="146"/>
      <c r="N3185" s="146"/>
      <c r="O3185" s="146"/>
      <c r="P3185" s="292"/>
      <c r="Q3185" s="202"/>
      <c r="R3185" s="290">
        <f>IF($P$5=1,DataSheet!E3184,"")</f>
        <v>0</v>
      </c>
    </row>
    <row r="3186" spans="2:18">
      <c r="B3186" s="202"/>
      <c r="C3186" s="297"/>
      <c r="D3186" s="292"/>
      <c r="E3186" s="202"/>
      <c r="F3186" s="202"/>
      <c r="G3186" s="202"/>
      <c r="H3186" s="202"/>
      <c r="I3186" s="202"/>
      <c r="J3186" s="202"/>
      <c r="K3186" s="146"/>
      <c r="L3186" s="146"/>
      <c r="M3186" s="146"/>
      <c r="N3186" s="146"/>
      <c r="O3186" s="146"/>
      <c r="P3186" s="292"/>
      <c r="Q3186" s="202"/>
      <c r="R3186" s="290">
        <f>IF($P$5=1,DataSheet!E3185,"")</f>
        <v>0</v>
      </c>
    </row>
    <row r="3187" spans="2:18">
      <c r="B3187" s="202"/>
      <c r="C3187" s="297"/>
      <c r="D3187" s="292"/>
      <c r="E3187" s="202"/>
      <c r="F3187" s="202"/>
      <c r="G3187" s="202"/>
      <c r="H3187" s="202"/>
      <c r="I3187" s="202"/>
      <c r="J3187" s="202"/>
      <c r="K3187" s="146"/>
      <c r="L3187" s="146"/>
      <c r="M3187" s="146"/>
      <c r="N3187" s="146"/>
      <c r="O3187" s="146"/>
      <c r="P3187" s="292"/>
      <c r="Q3187" s="202"/>
      <c r="R3187" s="290">
        <f>IF($P$5=1,DataSheet!E3186,"")</f>
        <v>0</v>
      </c>
    </row>
    <row r="3188" spans="2:18">
      <c r="B3188" s="202"/>
      <c r="C3188" s="297"/>
      <c r="D3188" s="292"/>
      <c r="E3188" s="202"/>
      <c r="F3188" s="202"/>
      <c r="G3188" s="202"/>
      <c r="H3188" s="202"/>
      <c r="I3188" s="202"/>
      <c r="J3188" s="202"/>
      <c r="K3188" s="146"/>
      <c r="L3188" s="146"/>
      <c r="M3188" s="146"/>
      <c r="N3188" s="146"/>
      <c r="O3188" s="146"/>
      <c r="P3188" s="292"/>
      <c r="Q3188" s="202"/>
      <c r="R3188" s="290">
        <f>IF($P$5=1,DataSheet!E3187,"")</f>
        <v>0</v>
      </c>
    </row>
    <row r="3189" spans="2:18">
      <c r="B3189" s="202"/>
      <c r="C3189" s="297"/>
      <c r="D3189" s="292"/>
      <c r="E3189" s="202"/>
      <c r="F3189" s="202"/>
      <c r="G3189" s="202"/>
      <c r="H3189" s="202"/>
      <c r="I3189" s="202"/>
      <c r="J3189" s="202"/>
      <c r="K3189" s="146"/>
      <c r="L3189" s="146"/>
      <c r="M3189" s="146"/>
      <c r="N3189" s="146"/>
      <c r="O3189" s="146"/>
      <c r="P3189" s="292"/>
      <c r="Q3189" s="202"/>
      <c r="R3189" s="290">
        <f>IF($P$5=1,DataSheet!E3188,"")</f>
        <v>0</v>
      </c>
    </row>
    <row r="3190" spans="2:18">
      <c r="B3190" s="202"/>
      <c r="C3190" s="297"/>
      <c r="D3190" s="292"/>
      <c r="E3190" s="202"/>
      <c r="F3190" s="202"/>
      <c r="G3190" s="202"/>
      <c r="H3190" s="202"/>
      <c r="I3190" s="202"/>
      <c r="J3190" s="202"/>
      <c r="K3190" s="146"/>
      <c r="L3190" s="146"/>
      <c r="M3190" s="146"/>
      <c r="N3190" s="146"/>
      <c r="O3190" s="146"/>
      <c r="P3190" s="292"/>
      <c r="Q3190" s="202"/>
      <c r="R3190" s="290">
        <f>IF($P$5=1,DataSheet!E3189,"")</f>
        <v>0</v>
      </c>
    </row>
    <row r="3191" spans="2:18">
      <c r="B3191" s="202"/>
      <c r="C3191" s="297"/>
      <c r="D3191" s="292"/>
      <c r="E3191" s="202"/>
      <c r="F3191" s="202"/>
      <c r="G3191" s="202"/>
      <c r="H3191" s="202"/>
      <c r="I3191" s="202"/>
      <c r="J3191" s="202"/>
      <c r="K3191" s="146"/>
      <c r="L3191" s="146"/>
      <c r="M3191" s="146"/>
      <c r="N3191" s="146"/>
      <c r="O3191" s="146"/>
      <c r="P3191" s="292"/>
      <c r="Q3191" s="202"/>
      <c r="R3191" s="290">
        <f>IF($P$5=1,DataSheet!E3190,"")</f>
        <v>0</v>
      </c>
    </row>
    <row r="3192" spans="2:18">
      <c r="B3192" s="202"/>
      <c r="C3192" s="297"/>
      <c r="D3192" s="292"/>
      <c r="E3192" s="202"/>
      <c r="F3192" s="202"/>
      <c r="G3192" s="202"/>
      <c r="H3192" s="202"/>
      <c r="I3192" s="202"/>
      <c r="J3192" s="202"/>
      <c r="K3192" s="146"/>
      <c r="L3192" s="146"/>
      <c r="M3192" s="146"/>
      <c r="N3192" s="146"/>
      <c r="O3192" s="146"/>
      <c r="P3192" s="292"/>
      <c r="Q3192" s="202"/>
      <c r="R3192" s="290">
        <f>IF($P$5=1,DataSheet!E3191,"")</f>
        <v>0</v>
      </c>
    </row>
    <row r="3193" spans="2:18">
      <c r="B3193" s="202"/>
      <c r="C3193" s="297"/>
      <c r="D3193" s="292"/>
      <c r="E3193" s="202"/>
      <c r="F3193" s="202"/>
      <c r="G3193" s="202"/>
      <c r="H3193" s="202"/>
      <c r="I3193" s="202"/>
      <c r="J3193" s="202"/>
      <c r="K3193" s="146"/>
      <c r="L3193" s="146"/>
      <c r="M3193" s="146"/>
      <c r="N3193" s="146"/>
      <c r="O3193" s="146"/>
      <c r="P3193" s="292"/>
      <c r="Q3193" s="202"/>
      <c r="R3193" s="290">
        <f>IF($P$5=1,DataSheet!E3192,"")</f>
        <v>0</v>
      </c>
    </row>
    <row r="3194" spans="2:18">
      <c r="B3194" s="202"/>
      <c r="C3194" s="297"/>
      <c r="D3194" s="292"/>
      <c r="E3194" s="202"/>
      <c r="F3194" s="202"/>
      <c r="G3194" s="202"/>
      <c r="H3194" s="202"/>
      <c r="I3194" s="202"/>
      <c r="J3194" s="202"/>
      <c r="K3194" s="146"/>
      <c r="L3194" s="146"/>
      <c r="M3194" s="146"/>
      <c r="N3194" s="146"/>
      <c r="O3194" s="146"/>
      <c r="P3194" s="292"/>
      <c r="Q3194" s="202"/>
      <c r="R3194" s="290">
        <f>IF($P$5=1,DataSheet!E3193,"")</f>
        <v>0</v>
      </c>
    </row>
    <row r="3195" spans="2:18">
      <c r="B3195" s="202"/>
      <c r="C3195" s="297"/>
      <c r="D3195" s="292"/>
      <c r="E3195" s="202"/>
      <c r="F3195" s="202"/>
      <c r="G3195" s="202"/>
      <c r="H3195" s="202"/>
      <c r="I3195" s="202"/>
      <c r="J3195" s="202"/>
      <c r="K3195" s="146"/>
      <c r="L3195" s="146"/>
      <c r="M3195" s="146"/>
      <c r="N3195" s="146"/>
      <c r="O3195" s="146"/>
      <c r="P3195" s="292"/>
      <c r="Q3195" s="202"/>
      <c r="R3195" s="290">
        <f>IF($P$5=1,DataSheet!E3194,"")</f>
        <v>0</v>
      </c>
    </row>
    <row r="3196" spans="2:18">
      <c r="B3196" s="202"/>
      <c r="C3196" s="297"/>
      <c r="D3196" s="292"/>
      <c r="E3196" s="202"/>
      <c r="F3196" s="202"/>
      <c r="G3196" s="202"/>
      <c r="H3196" s="202"/>
      <c r="I3196" s="202"/>
      <c r="J3196" s="202"/>
      <c r="K3196" s="146"/>
      <c r="L3196" s="146"/>
      <c r="M3196" s="146"/>
      <c r="N3196" s="146"/>
      <c r="O3196" s="146"/>
      <c r="P3196" s="292"/>
      <c r="Q3196" s="202"/>
      <c r="R3196" s="290">
        <f>IF($P$5=1,DataSheet!E3195,"")</f>
        <v>0</v>
      </c>
    </row>
    <row r="3197" spans="2:18">
      <c r="B3197" s="202"/>
      <c r="C3197" s="297"/>
      <c r="D3197" s="292"/>
      <c r="E3197" s="202"/>
      <c r="F3197" s="202"/>
      <c r="G3197" s="202"/>
      <c r="H3197" s="202"/>
      <c r="I3197" s="202"/>
      <c r="J3197" s="202"/>
      <c r="K3197" s="146"/>
      <c r="L3197" s="146"/>
      <c r="M3197" s="146"/>
      <c r="N3197" s="146"/>
      <c r="O3197" s="146"/>
      <c r="P3197" s="292"/>
      <c r="Q3197" s="202"/>
      <c r="R3197" s="290">
        <f>IF($P$5=1,DataSheet!E3196,"")</f>
        <v>0</v>
      </c>
    </row>
    <row r="3198" spans="2:18">
      <c r="B3198" s="202"/>
      <c r="C3198" s="297"/>
      <c r="D3198" s="292"/>
      <c r="E3198" s="202"/>
      <c r="F3198" s="202"/>
      <c r="G3198" s="202"/>
      <c r="H3198" s="202"/>
      <c r="I3198" s="202"/>
      <c r="J3198" s="202"/>
      <c r="K3198" s="146"/>
      <c r="L3198" s="146"/>
      <c r="M3198" s="146"/>
      <c r="N3198" s="146"/>
      <c r="O3198" s="146"/>
      <c r="P3198" s="292"/>
      <c r="Q3198" s="202"/>
      <c r="R3198" s="290">
        <f>IF($P$5=1,DataSheet!E3197,"")</f>
        <v>0</v>
      </c>
    </row>
    <row r="3199" spans="2:18">
      <c r="B3199" s="202"/>
      <c r="C3199" s="297"/>
      <c r="D3199" s="292"/>
      <c r="E3199" s="202"/>
      <c r="F3199" s="202"/>
      <c r="G3199" s="202"/>
      <c r="H3199" s="202"/>
      <c r="I3199" s="202"/>
      <c r="J3199" s="202"/>
      <c r="K3199" s="146"/>
      <c r="L3199" s="146"/>
      <c r="M3199" s="146"/>
      <c r="N3199" s="146"/>
      <c r="O3199" s="146"/>
      <c r="P3199" s="292"/>
      <c r="Q3199" s="202"/>
      <c r="R3199" s="290">
        <f>IF($P$5=1,DataSheet!E3198,"")</f>
        <v>0</v>
      </c>
    </row>
    <row r="3200" spans="2:18">
      <c r="B3200" s="202"/>
      <c r="C3200" s="297"/>
      <c r="D3200" s="292"/>
      <c r="E3200" s="202"/>
      <c r="F3200" s="202"/>
      <c r="G3200" s="202"/>
      <c r="H3200" s="202"/>
      <c r="I3200" s="202"/>
      <c r="J3200" s="202"/>
      <c r="K3200" s="146"/>
      <c r="L3200" s="146"/>
      <c r="M3200" s="146"/>
      <c r="N3200" s="146"/>
      <c r="O3200" s="146"/>
      <c r="P3200" s="292"/>
      <c r="Q3200" s="202"/>
      <c r="R3200" s="290">
        <f>IF($P$5=1,DataSheet!E3199,"")</f>
        <v>0</v>
      </c>
    </row>
    <row r="3201" spans="2:18">
      <c r="B3201" s="202"/>
      <c r="C3201" s="297"/>
      <c r="D3201" s="292"/>
      <c r="E3201" s="202"/>
      <c r="F3201" s="202"/>
      <c r="G3201" s="202"/>
      <c r="H3201" s="202"/>
      <c r="I3201" s="202"/>
      <c r="J3201" s="202"/>
      <c r="K3201" s="146"/>
      <c r="L3201" s="146"/>
      <c r="M3201" s="146"/>
      <c r="N3201" s="146"/>
      <c r="O3201" s="146"/>
      <c r="P3201" s="292"/>
      <c r="Q3201" s="202"/>
      <c r="R3201" s="290">
        <f>IF($P$5=1,DataSheet!E3200,"")</f>
        <v>0</v>
      </c>
    </row>
    <row r="3202" spans="2:18">
      <c r="B3202" s="202"/>
      <c r="C3202" s="297"/>
      <c r="D3202" s="292"/>
      <c r="E3202" s="202"/>
      <c r="F3202" s="202"/>
      <c r="G3202" s="202"/>
      <c r="H3202" s="202"/>
      <c r="I3202" s="202"/>
      <c r="J3202" s="202"/>
      <c r="K3202" s="146"/>
      <c r="L3202" s="146"/>
      <c r="M3202" s="146"/>
      <c r="N3202" s="146"/>
      <c r="O3202" s="146"/>
      <c r="P3202" s="292"/>
      <c r="Q3202" s="202"/>
      <c r="R3202" s="290">
        <f>IF($P$5=1,DataSheet!E3201,"")</f>
        <v>0</v>
      </c>
    </row>
    <row r="3203" spans="2:18">
      <c r="B3203" s="202"/>
      <c r="C3203" s="297"/>
      <c r="D3203" s="292"/>
      <c r="E3203" s="202"/>
      <c r="F3203" s="202"/>
      <c r="G3203" s="202"/>
      <c r="H3203" s="202"/>
      <c r="I3203" s="202"/>
      <c r="J3203" s="202"/>
      <c r="K3203" s="146"/>
      <c r="L3203" s="146"/>
      <c r="M3203" s="146"/>
      <c r="N3203" s="146"/>
      <c r="O3203" s="146"/>
      <c r="P3203" s="292"/>
      <c r="Q3203" s="202"/>
      <c r="R3203" s="290">
        <f>IF($P$5=1,DataSheet!E3202,"")</f>
        <v>0</v>
      </c>
    </row>
    <row r="3204" spans="2:18">
      <c r="B3204" s="202"/>
      <c r="C3204" s="297"/>
      <c r="D3204" s="292"/>
      <c r="E3204" s="202"/>
      <c r="F3204" s="202"/>
      <c r="G3204" s="202"/>
      <c r="H3204" s="202"/>
      <c r="I3204" s="202"/>
      <c r="J3204" s="202"/>
      <c r="K3204" s="146"/>
      <c r="L3204" s="146"/>
      <c r="M3204" s="146"/>
      <c r="N3204" s="146"/>
      <c r="O3204" s="146"/>
      <c r="P3204" s="292"/>
      <c r="Q3204" s="202"/>
      <c r="R3204" s="290">
        <f>IF($P$5=1,DataSheet!E3203,"")</f>
        <v>0</v>
      </c>
    </row>
    <row r="3205" spans="2:18">
      <c r="B3205" s="202"/>
      <c r="C3205" s="297"/>
      <c r="D3205" s="292"/>
      <c r="E3205" s="202"/>
      <c r="F3205" s="202"/>
      <c r="G3205" s="202"/>
      <c r="H3205" s="202"/>
      <c r="I3205" s="202"/>
      <c r="J3205" s="202"/>
      <c r="K3205" s="146"/>
      <c r="L3205" s="146"/>
      <c r="M3205" s="146"/>
      <c r="N3205" s="146"/>
      <c r="O3205" s="146"/>
      <c r="P3205" s="292"/>
      <c r="Q3205" s="202"/>
      <c r="R3205" s="290">
        <f>IF($P$5=1,DataSheet!E3204,"")</f>
        <v>0</v>
      </c>
    </row>
    <row r="3206" spans="2:18">
      <c r="B3206" s="202"/>
      <c r="C3206" s="297"/>
      <c r="D3206" s="292"/>
      <c r="E3206" s="202"/>
      <c r="F3206" s="202"/>
      <c r="G3206" s="202"/>
      <c r="H3206" s="202"/>
      <c r="I3206" s="202"/>
      <c r="J3206" s="202"/>
      <c r="K3206" s="146"/>
      <c r="L3206" s="146"/>
      <c r="M3206" s="146"/>
      <c r="N3206" s="146"/>
      <c r="O3206" s="146"/>
      <c r="P3206" s="292"/>
      <c r="Q3206" s="202"/>
      <c r="R3206" s="290">
        <f>IF($P$5=1,DataSheet!E3205,"")</f>
        <v>0</v>
      </c>
    </row>
    <row r="3207" spans="2:18">
      <c r="B3207" s="202"/>
      <c r="C3207" s="297"/>
      <c r="D3207" s="292"/>
      <c r="E3207" s="202"/>
      <c r="F3207" s="202"/>
      <c r="G3207" s="202"/>
      <c r="H3207" s="202"/>
      <c r="I3207" s="202"/>
      <c r="J3207" s="202"/>
      <c r="K3207" s="146"/>
      <c r="L3207" s="146"/>
      <c r="M3207" s="146"/>
      <c r="N3207" s="146"/>
      <c r="O3207" s="146"/>
      <c r="P3207" s="292"/>
      <c r="Q3207" s="202"/>
      <c r="R3207" s="290">
        <f>IF($P$5=1,DataSheet!E3206,"")</f>
        <v>0</v>
      </c>
    </row>
    <row r="3208" spans="2:18">
      <c r="B3208" s="202"/>
      <c r="C3208" s="297"/>
      <c r="D3208" s="292"/>
      <c r="E3208" s="202"/>
      <c r="F3208" s="202"/>
      <c r="G3208" s="202"/>
      <c r="H3208" s="202"/>
      <c r="I3208" s="202"/>
      <c r="J3208" s="202"/>
      <c r="K3208" s="146"/>
      <c r="L3208" s="146"/>
      <c r="M3208" s="146"/>
      <c r="N3208" s="146"/>
      <c r="O3208" s="146"/>
      <c r="P3208" s="292"/>
      <c r="Q3208" s="202"/>
      <c r="R3208" s="290">
        <f>IF($P$5=1,DataSheet!E3207,"")</f>
        <v>0</v>
      </c>
    </row>
    <row r="3209" spans="2:18">
      <c r="B3209" s="202"/>
      <c r="C3209" s="297"/>
      <c r="D3209" s="292"/>
      <c r="E3209" s="202"/>
      <c r="F3209" s="202"/>
      <c r="G3209" s="202"/>
      <c r="H3209" s="202"/>
      <c r="I3209" s="202"/>
      <c r="J3209" s="202"/>
      <c r="K3209" s="146"/>
      <c r="L3209" s="146"/>
      <c r="M3209" s="146"/>
      <c r="N3209" s="146"/>
      <c r="O3209" s="146"/>
      <c r="P3209" s="292"/>
      <c r="Q3209" s="202"/>
      <c r="R3209" s="290">
        <f>IF($P$5=1,DataSheet!E3208,"")</f>
        <v>0</v>
      </c>
    </row>
    <row r="3210" spans="2:18">
      <c r="B3210" s="202"/>
      <c r="C3210" s="297"/>
      <c r="D3210" s="292"/>
      <c r="E3210" s="202"/>
      <c r="F3210" s="202"/>
      <c r="G3210" s="202"/>
      <c r="H3210" s="202"/>
      <c r="I3210" s="202"/>
      <c r="J3210" s="202"/>
      <c r="K3210" s="146"/>
      <c r="L3210" s="146"/>
      <c r="M3210" s="146"/>
      <c r="N3210" s="146"/>
      <c r="O3210" s="146"/>
      <c r="P3210" s="292"/>
      <c r="Q3210" s="202"/>
      <c r="R3210" s="290">
        <f>IF($P$5=1,DataSheet!E3209,"")</f>
        <v>0</v>
      </c>
    </row>
    <row r="3211" spans="2:18">
      <c r="B3211" s="202"/>
      <c r="C3211" s="297"/>
      <c r="D3211" s="292"/>
      <c r="E3211" s="202"/>
      <c r="F3211" s="202"/>
      <c r="G3211" s="202"/>
      <c r="H3211" s="202"/>
      <c r="I3211" s="202"/>
      <c r="J3211" s="202"/>
      <c r="K3211" s="146"/>
      <c r="L3211" s="146"/>
      <c r="M3211" s="146"/>
      <c r="N3211" s="146"/>
      <c r="O3211" s="146"/>
      <c r="P3211" s="292"/>
      <c r="Q3211" s="202"/>
      <c r="R3211" s="290">
        <f>IF($P$5=1,DataSheet!E3210,"")</f>
        <v>0</v>
      </c>
    </row>
    <row r="3212" spans="2:18">
      <c r="B3212" s="202"/>
      <c r="C3212" s="297"/>
      <c r="D3212" s="292"/>
      <c r="E3212" s="202"/>
      <c r="F3212" s="202"/>
      <c r="G3212" s="202"/>
      <c r="H3212" s="202"/>
      <c r="I3212" s="202"/>
      <c r="J3212" s="202"/>
      <c r="K3212" s="146"/>
      <c r="L3212" s="146"/>
      <c r="M3212" s="146"/>
      <c r="N3212" s="146"/>
      <c r="O3212" s="146"/>
      <c r="P3212" s="292"/>
      <c r="Q3212" s="202"/>
      <c r="R3212" s="290">
        <f>IF($P$5=1,DataSheet!E3211,"")</f>
        <v>0</v>
      </c>
    </row>
    <row r="3213" spans="2:18">
      <c r="B3213" s="202"/>
      <c r="C3213" s="297"/>
      <c r="D3213" s="292"/>
      <c r="E3213" s="202"/>
      <c r="F3213" s="202"/>
      <c r="G3213" s="202"/>
      <c r="H3213" s="202"/>
      <c r="I3213" s="202"/>
      <c r="J3213" s="202"/>
      <c r="K3213" s="146"/>
      <c r="L3213" s="146"/>
      <c r="M3213" s="146"/>
      <c r="N3213" s="146"/>
      <c r="O3213" s="146"/>
      <c r="P3213" s="292"/>
      <c r="Q3213" s="202"/>
      <c r="R3213" s="290">
        <f>IF($P$5=1,DataSheet!E3212,"")</f>
        <v>0</v>
      </c>
    </row>
    <row r="3214" spans="2:18">
      <c r="B3214" s="202"/>
      <c r="C3214" s="297"/>
      <c r="D3214" s="292"/>
      <c r="E3214" s="202"/>
      <c r="F3214" s="202"/>
      <c r="G3214" s="202"/>
      <c r="H3214" s="202"/>
      <c r="I3214" s="202"/>
      <c r="J3214" s="202"/>
      <c r="K3214" s="146"/>
      <c r="L3214" s="146"/>
      <c r="M3214" s="146"/>
      <c r="N3214" s="146"/>
      <c r="O3214" s="146"/>
      <c r="P3214" s="292"/>
      <c r="Q3214" s="202"/>
      <c r="R3214" s="290">
        <f>IF($P$5=1,DataSheet!E3213,"")</f>
        <v>0</v>
      </c>
    </row>
    <row r="3215" spans="2:18">
      <c r="B3215" s="202"/>
      <c r="C3215" s="297"/>
      <c r="D3215" s="292"/>
      <c r="E3215" s="202"/>
      <c r="F3215" s="202"/>
      <c r="G3215" s="202"/>
      <c r="H3215" s="202"/>
      <c r="I3215" s="202"/>
      <c r="J3215" s="202"/>
      <c r="K3215" s="146"/>
      <c r="L3215" s="146"/>
      <c r="M3215" s="146"/>
      <c r="N3215" s="146"/>
      <c r="O3215" s="146"/>
      <c r="P3215" s="292"/>
      <c r="Q3215" s="202"/>
      <c r="R3215" s="290">
        <f>IF($P$5=1,DataSheet!E3214,"")</f>
        <v>0</v>
      </c>
    </row>
    <row r="3216" spans="2:18">
      <c r="B3216" s="202"/>
      <c r="C3216" s="297"/>
      <c r="D3216" s="292"/>
      <c r="E3216" s="202"/>
      <c r="F3216" s="202"/>
      <c r="G3216" s="202"/>
      <c r="H3216" s="202"/>
      <c r="I3216" s="202"/>
      <c r="J3216" s="202"/>
      <c r="K3216" s="146"/>
      <c r="L3216" s="146"/>
      <c r="M3216" s="146"/>
      <c r="N3216" s="146"/>
      <c r="O3216" s="146"/>
      <c r="P3216" s="292"/>
      <c r="Q3216" s="202"/>
      <c r="R3216" s="290">
        <f>IF($P$5=1,DataSheet!E3215,"")</f>
        <v>0</v>
      </c>
    </row>
    <row r="3217" spans="2:18">
      <c r="B3217" s="202"/>
      <c r="C3217" s="297"/>
      <c r="D3217" s="292"/>
      <c r="E3217" s="202"/>
      <c r="F3217" s="202"/>
      <c r="G3217" s="202"/>
      <c r="H3217" s="202"/>
      <c r="I3217" s="202"/>
      <c r="J3217" s="202"/>
      <c r="K3217" s="146"/>
      <c r="L3217" s="146"/>
      <c r="M3217" s="146"/>
      <c r="N3217" s="146"/>
      <c r="O3217" s="146"/>
      <c r="P3217" s="292"/>
      <c r="Q3217" s="202"/>
      <c r="R3217" s="290">
        <f>IF($P$5=1,DataSheet!E3216,"")</f>
        <v>0</v>
      </c>
    </row>
    <row r="3218" spans="2:18">
      <c r="B3218" s="202"/>
      <c r="C3218" s="297"/>
      <c r="D3218" s="292"/>
      <c r="E3218" s="202"/>
      <c r="F3218" s="202"/>
      <c r="G3218" s="202"/>
      <c r="H3218" s="202"/>
      <c r="I3218" s="202"/>
      <c r="J3218" s="202"/>
      <c r="K3218" s="146"/>
      <c r="L3218" s="146"/>
      <c r="M3218" s="146"/>
      <c r="N3218" s="146"/>
      <c r="O3218" s="146"/>
      <c r="P3218" s="292"/>
      <c r="Q3218" s="202"/>
      <c r="R3218" s="290">
        <f>IF($P$5=1,DataSheet!E3217,"")</f>
        <v>0</v>
      </c>
    </row>
    <row r="3219" spans="2:18">
      <c r="B3219" s="202"/>
      <c r="C3219" s="297"/>
      <c r="D3219" s="292"/>
      <c r="E3219" s="202"/>
      <c r="F3219" s="202"/>
      <c r="G3219" s="202"/>
      <c r="H3219" s="202"/>
      <c r="I3219" s="202"/>
      <c r="J3219" s="202"/>
      <c r="K3219" s="146"/>
      <c r="L3219" s="146"/>
      <c r="M3219" s="146"/>
      <c r="N3219" s="146"/>
      <c r="O3219" s="146"/>
      <c r="P3219" s="292"/>
      <c r="Q3219" s="202"/>
      <c r="R3219" s="290">
        <f>IF($P$5=1,DataSheet!E3218,"")</f>
        <v>0</v>
      </c>
    </row>
    <row r="3220" spans="2:18">
      <c r="B3220" s="202"/>
      <c r="C3220" s="297"/>
      <c r="D3220" s="292"/>
      <c r="E3220" s="202"/>
      <c r="F3220" s="202"/>
      <c r="G3220" s="202"/>
      <c r="H3220" s="202"/>
      <c r="I3220" s="202"/>
      <c r="J3220" s="202"/>
      <c r="K3220" s="146"/>
      <c r="L3220" s="146"/>
      <c r="M3220" s="146"/>
      <c r="N3220" s="146"/>
      <c r="O3220" s="146"/>
      <c r="P3220" s="292"/>
      <c r="Q3220" s="202"/>
      <c r="R3220" s="290">
        <f>IF($P$5=1,DataSheet!E3219,"")</f>
        <v>0</v>
      </c>
    </row>
    <row r="3221" spans="2:18">
      <c r="B3221" s="202"/>
      <c r="C3221" s="297"/>
      <c r="D3221" s="292"/>
      <c r="E3221" s="202"/>
      <c r="F3221" s="202"/>
      <c r="G3221" s="202"/>
      <c r="H3221" s="202"/>
      <c r="I3221" s="202"/>
      <c r="J3221" s="202"/>
      <c r="K3221" s="146"/>
      <c r="L3221" s="146"/>
      <c r="M3221" s="146"/>
      <c r="N3221" s="146"/>
      <c r="O3221" s="146"/>
      <c r="P3221" s="292"/>
      <c r="Q3221" s="202"/>
      <c r="R3221" s="290">
        <f>IF($P$5=1,DataSheet!E3220,"")</f>
        <v>0</v>
      </c>
    </row>
    <row r="3222" spans="2:18">
      <c r="B3222" s="202"/>
      <c r="C3222" s="297"/>
      <c r="D3222" s="292"/>
      <c r="E3222" s="202"/>
      <c r="F3222" s="202"/>
      <c r="G3222" s="202"/>
      <c r="H3222" s="202"/>
      <c r="I3222" s="202"/>
      <c r="J3222" s="202"/>
      <c r="K3222" s="146"/>
      <c r="L3222" s="146"/>
      <c r="M3222" s="146"/>
      <c r="N3222" s="146"/>
      <c r="O3222" s="146"/>
      <c r="P3222" s="292"/>
      <c r="Q3222" s="202"/>
      <c r="R3222" s="290">
        <f>IF($P$5=1,DataSheet!E3221,"")</f>
        <v>0</v>
      </c>
    </row>
    <row r="3223" spans="2:18">
      <c r="B3223" s="202"/>
      <c r="C3223" s="297"/>
      <c r="D3223" s="292"/>
      <c r="E3223" s="202"/>
      <c r="F3223" s="202"/>
      <c r="G3223" s="202"/>
      <c r="H3223" s="202"/>
      <c r="I3223" s="202"/>
      <c r="J3223" s="202"/>
      <c r="K3223" s="146"/>
      <c r="L3223" s="146"/>
      <c r="M3223" s="146"/>
      <c r="N3223" s="146"/>
      <c r="O3223" s="146"/>
      <c r="P3223" s="292"/>
      <c r="Q3223" s="202"/>
      <c r="R3223" s="290">
        <f>IF($P$5=1,DataSheet!E3222,"")</f>
        <v>0</v>
      </c>
    </row>
    <row r="3224" spans="2:18">
      <c r="B3224" s="202"/>
      <c r="C3224" s="297"/>
      <c r="D3224" s="292"/>
      <c r="E3224" s="202"/>
      <c r="F3224" s="202"/>
      <c r="G3224" s="202"/>
      <c r="H3224" s="202"/>
      <c r="I3224" s="202"/>
      <c r="J3224" s="202"/>
      <c r="K3224" s="146"/>
      <c r="L3224" s="146"/>
      <c r="M3224" s="146"/>
      <c r="N3224" s="146"/>
      <c r="O3224" s="146"/>
      <c r="P3224" s="292"/>
      <c r="Q3224" s="202"/>
      <c r="R3224" s="290">
        <f>IF($P$5=1,DataSheet!E3223,"")</f>
        <v>0</v>
      </c>
    </row>
    <row r="3225" spans="2:18">
      <c r="B3225" s="202"/>
      <c r="C3225" s="297"/>
      <c r="D3225" s="292"/>
      <c r="E3225" s="202"/>
      <c r="F3225" s="202"/>
      <c r="G3225" s="202"/>
      <c r="H3225" s="202"/>
      <c r="I3225" s="202"/>
      <c r="J3225" s="202"/>
      <c r="K3225" s="146"/>
      <c r="L3225" s="146"/>
      <c r="M3225" s="146"/>
      <c r="N3225" s="146"/>
      <c r="O3225" s="146"/>
      <c r="P3225" s="292"/>
      <c r="Q3225" s="202"/>
      <c r="R3225" s="290">
        <f>IF($P$5=1,DataSheet!E3224,"")</f>
        <v>0</v>
      </c>
    </row>
    <row r="3226" spans="2:18">
      <c r="B3226" s="202"/>
      <c r="C3226" s="297"/>
      <c r="D3226" s="292"/>
      <c r="E3226" s="202"/>
      <c r="F3226" s="202"/>
      <c r="G3226" s="202"/>
      <c r="H3226" s="202"/>
      <c r="I3226" s="202"/>
      <c r="J3226" s="202"/>
      <c r="K3226" s="146"/>
      <c r="L3226" s="146"/>
      <c r="M3226" s="146"/>
      <c r="N3226" s="146"/>
      <c r="O3226" s="146"/>
      <c r="P3226" s="292"/>
      <c r="Q3226" s="202"/>
      <c r="R3226" s="290">
        <f>IF($P$5=1,DataSheet!E3225,"")</f>
        <v>0</v>
      </c>
    </row>
    <row r="3227" spans="2:18">
      <c r="B3227" s="202"/>
      <c r="C3227" s="297"/>
      <c r="D3227" s="292"/>
      <c r="E3227" s="202"/>
      <c r="F3227" s="202"/>
      <c r="G3227" s="202"/>
      <c r="H3227" s="202"/>
      <c r="I3227" s="202"/>
      <c r="J3227" s="202"/>
      <c r="K3227" s="146"/>
      <c r="L3227" s="146"/>
      <c r="M3227" s="146"/>
      <c r="N3227" s="146"/>
      <c r="O3227" s="146"/>
      <c r="P3227" s="292"/>
      <c r="Q3227" s="202"/>
      <c r="R3227" s="290">
        <f>IF($P$5=1,DataSheet!E3226,"")</f>
        <v>0</v>
      </c>
    </row>
    <row r="3228" spans="2:18">
      <c r="B3228" s="202"/>
      <c r="C3228" s="297"/>
      <c r="D3228" s="292"/>
      <c r="E3228" s="202"/>
      <c r="F3228" s="202"/>
      <c r="G3228" s="202"/>
      <c r="H3228" s="202"/>
      <c r="I3228" s="202"/>
      <c r="J3228" s="202"/>
      <c r="K3228" s="146"/>
      <c r="L3228" s="146"/>
      <c r="M3228" s="146"/>
      <c r="N3228" s="146"/>
      <c r="O3228" s="146"/>
      <c r="P3228" s="292"/>
      <c r="Q3228" s="202"/>
      <c r="R3228" s="290">
        <f>IF($P$5=1,DataSheet!E3227,"")</f>
        <v>0</v>
      </c>
    </row>
    <row r="3229" spans="2:18">
      <c r="B3229" s="202"/>
      <c r="C3229" s="297"/>
      <c r="D3229" s="292"/>
      <c r="E3229" s="202"/>
      <c r="F3229" s="202"/>
      <c r="G3229" s="202"/>
      <c r="H3229" s="202"/>
      <c r="I3229" s="202"/>
      <c r="J3229" s="202"/>
      <c r="K3229" s="146"/>
      <c r="L3229" s="146"/>
      <c r="M3229" s="146"/>
      <c r="N3229" s="146"/>
      <c r="O3229" s="146"/>
      <c r="P3229" s="292"/>
      <c r="Q3229" s="202"/>
      <c r="R3229" s="290">
        <f>IF($P$5=1,DataSheet!E3228,"")</f>
        <v>0</v>
      </c>
    </row>
    <row r="3230" spans="2:18">
      <c r="B3230" s="202"/>
      <c r="C3230" s="297"/>
      <c r="D3230" s="292"/>
      <c r="E3230" s="202"/>
      <c r="F3230" s="202"/>
      <c r="G3230" s="202"/>
      <c r="H3230" s="202"/>
      <c r="I3230" s="202"/>
      <c r="J3230" s="202"/>
      <c r="K3230" s="146"/>
      <c r="L3230" s="146"/>
      <c r="M3230" s="146"/>
      <c r="N3230" s="146"/>
      <c r="O3230" s="146"/>
      <c r="P3230" s="292"/>
      <c r="Q3230" s="202"/>
      <c r="R3230" s="290">
        <f>IF($P$5=1,DataSheet!E3229,"")</f>
        <v>0</v>
      </c>
    </row>
    <row r="3231" spans="2:18">
      <c r="B3231" s="202"/>
      <c r="C3231" s="297"/>
      <c r="D3231" s="292"/>
      <c r="E3231" s="202"/>
      <c r="F3231" s="202"/>
      <c r="G3231" s="202"/>
      <c r="H3231" s="202"/>
      <c r="I3231" s="202"/>
      <c r="J3231" s="202"/>
      <c r="K3231" s="146"/>
      <c r="L3231" s="146"/>
      <c r="M3231" s="146"/>
      <c r="N3231" s="146"/>
      <c r="O3231" s="146"/>
      <c r="P3231" s="292"/>
      <c r="Q3231" s="202"/>
      <c r="R3231" s="290">
        <f>IF($P$5=1,DataSheet!E3230,"")</f>
        <v>0</v>
      </c>
    </row>
    <row r="3232" spans="2:18">
      <c r="B3232" s="202"/>
      <c r="C3232" s="297"/>
      <c r="D3232" s="292"/>
      <c r="E3232" s="202"/>
      <c r="F3232" s="202"/>
      <c r="G3232" s="202"/>
      <c r="H3232" s="202"/>
      <c r="I3232" s="202"/>
      <c r="J3232" s="202"/>
      <c r="K3232" s="146"/>
      <c r="L3232" s="146"/>
      <c r="M3232" s="146"/>
      <c r="N3232" s="146"/>
      <c r="O3232" s="146"/>
      <c r="P3232" s="292"/>
      <c r="Q3232" s="202"/>
      <c r="R3232" s="290">
        <f>IF($P$5=1,DataSheet!E3231,"")</f>
        <v>0</v>
      </c>
    </row>
    <row r="3233" spans="2:18">
      <c r="B3233" s="202"/>
      <c r="C3233" s="297"/>
      <c r="D3233" s="292"/>
      <c r="E3233" s="202"/>
      <c r="F3233" s="202"/>
      <c r="G3233" s="202"/>
      <c r="H3233" s="202"/>
      <c r="I3233" s="202"/>
      <c r="J3233" s="202"/>
      <c r="K3233" s="146"/>
      <c r="L3233" s="146"/>
      <c r="M3233" s="146"/>
      <c r="N3233" s="146"/>
      <c r="O3233" s="146"/>
      <c r="P3233" s="292"/>
      <c r="Q3233" s="202"/>
      <c r="R3233" s="290">
        <f>IF($P$5=1,DataSheet!E3232,"")</f>
        <v>0</v>
      </c>
    </row>
    <row r="3234" spans="2:18">
      <c r="B3234" s="202"/>
      <c r="C3234" s="297"/>
      <c r="D3234" s="292"/>
      <c r="E3234" s="202"/>
      <c r="F3234" s="202"/>
      <c r="G3234" s="202"/>
      <c r="H3234" s="202"/>
      <c r="I3234" s="202"/>
      <c r="J3234" s="202"/>
      <c r="K3234" s="146"/>
      <c r="L3234" s="146"/>
      <c r="M3234" s="146"/>
      <c r="N3234" s="146"/>
      <c r="O3234" s="146"/>
      <c r="P3234" s="292"/>
      <c r="Q3234" s="202"/>
      <c r="R3234" s="290">
        <f>IF($P$5=1,DataSheet!E3233,"")</f>
        <v>0</v>
      </c>
    </row>
    <row r="3235" spans="2:18">
      <c r="B3235" s="202"/>
      <c r="C3235" s="297"/>
      <c r="D3235" s="292"/>
      <c r="E3235" s="202"/>
      <c r="F3235" s="202"/>
      <c r="G3235" s="202"/>
      <c r="H3235" s="202"/>
      <c r="I3235" s="202"/>
      <c r="J3235" s="202"/>
      <c r="K3235" s="146"/>
      <c r="L3235" s="146"/>
      <c r="M3235" s="146"/>
      <c r="N3235" s="146"/>
      <c r="O3235" s="146"/>
      <c r="P3235" s="292"/>
      <c r="Q3235" s="202"/>
      <c r="R3235" s="290">
        <f>IF($P$5=1,DataSheet!E3234,"")</f>
        <v>0</v>
      </c>
    </row>
    <row r="3236" spans="2:18">
      <c r="B3236" s="202"/>
      <c r="C3236" s="297"/>
      <c r="D3236" s="292"/>
      <c r="E3236" s="202"/>
      <c r="F3236" s="202"/>
      <c r="G3236" s="202"/>
      <c r="H3236" s="202"/>
      <c r="I3236" s="202"/>
      <c r="J3236" s="202"/>
      <c r="K3236" s="146"/>
      <c r="L3236" s="146"/>
      <c r="M3236" s="146"/>
      <c r="N3236" s="146"/>
      <c r="O3236" s="146"/>
      <c r="P3236" s="292"/>
      <c r="Q3236" s="202"/>
      <c r="R3236" s="290">
        <f>IF($P$5=1,DataSheet!E3235,"")</f>
        <v>0</v>
      </c>
    </row>
    <row r="3237" spans="2:18">
      <c r="B3237" s="202"/>
      <c r="C3237" s="297"/>
      <c r="D3237" s="292"/>
      <c r="E3237" s="202"/>
      <c r="F3237" s="202"/>
      <c r="G3237" s="202"/>
      <c r="H3237" s="202"/>
      <c r="I3237" s="202"/>
      <c r="J3237" s="202"/>
      <c r="K3237" s="146"/>
      <c r="L3237" s="146"/>
      <c r="M3237" s="146"/>
      <c r="N3237" s="146"/>
      <c r="O3237" s="146"/>
      <c r="P3237" s="292"/>
      <c r="Q3237" s="202"/>
      <c r="R3237" s="290">
        <f>IF($P$5=1,DataSheet!E3236,"")</f>
        <v>0</v>
      </c>
    </row>
    <row r="3238" spans="2:18">
      <c r="B3238" s="202"/>
      <c r="C3238" s="297"/>
      <c r="D3238" s="292"/>
      <c r="E3238" s="202"/>
      <c r="F3238" s="202"/>
      <c r="G3238" s="202"/>
      <c r="H3238" s="202"/>
      <c r="I3238" s="202"/>
      <c r="J3238" s="202"/>
      <c r="K3238" s="146"/>
      <c r="L3238" s="146"/>
      <c r="M3238" s="146"/>
      <c r="N3238" s="146"/>
      <c r="O3238" s="146"/>
      <c r="P3238" s="292"/>
      <c r="Q3238" s="202"/>
      <c r="R3238" s="290">
        <f>IF($P$5=1,DataSheet!E3237,"")</f>
        <v>0</v>
      </c>
    </row>
    <row r="3239" spans="2:18">
      <c r="B3239" s="202"/>
      <c r="C3239" s="297"/>
      <c r="D3239" s="292"/>
      <c r="E3239" s="202"/>
      <c r="F3239" s="202"/>
      <c r="G3239" s="202"/>
      <c r="H3239" s="202"/>
      <c r="I3239" s="202"/>
      <c r="J3239" s="202"/>
      <c r="K3239" s="146"/>
      <c r="L3239" s="146"/>
      <c r="M3239" s="146"/>
      <c r="N3239" s="146"/>
      <c r="O3239" s="146"/>
      <c r="P3239" s="292"/>
      <c r="Q3239" s="202"/>
      <c r="R3239" s="290">
        <f>IF($P$5=1,DataSheet!E3238,"")</f>
        <v>0</v>
      </c>
    </row>
    <row r="3240" spans="2:18">
      <c r="B3240" s="202"/>
      <c r="C3240" s="297"/>
      <c r="D3240" s="292"/>
      <c r="E3240" s="202"/>
      <c r="F3240" s="202"/>
      <c r="G3240" s="202"/>
      <c r="H3240" s="202"/>
      <c r="I3240" s="202"/>
      <c r="J3240" s="202"/>
      <c r="K3240" s="146"/>
      <c r="L3240" s="146"/>
      <c r="M3240" s="146"/>
      <c r="N3240" s="146"/>
      <c r="O3240" s="146"/>
      <c r="P3240" s="292"/>
      <c r="Q3240" s="202"/>
      <c r="R3240" s="290">
        <f>IF($P$5=1,DataSheet!E3239,"")</f>
        <v>0</v>
      </c>
    </row>
    <row r="3241" spans="2:18">
      <c r="B3241" s="202"/>
      <c r="C3241" s="297"/>
      <c r="D3241" s="292"/>
      <c r="E3241" s="202"/>
      <c r="F3241" s="202"/>
      <c r="G3241" s="202"/>
      <c r="H3241" s="202"/>
      <c r="I3241" s="202"/>
      <c r="J3241" s="202"/>
      <c r="K3241" s="146"/>
      <c r="L3241" s="146"/>
      <c r="M3241" s="146"/>
      <c r="N3241" s="146"/>
      <c r="O3241" s="146"/>
      <c r="P3241" s="292"/>
      <c r="Q3241" s="202"/>
      <c r="R3241" s="290">
        <f>IF($P$5=1,DataSheet!E3240,"")</f>
        <v>0</v>
      </c>
    </row>
    <row r="3242" spans="2:18">
      <c r="B3242" s="202"/>
      <c r="C3242" s="297"/>
      <c r="D3242" s="292"/>
      <c r="E3242" s="202"/>
      <c r="F3242" s="202"/>
      <c r="G3242" s="202"/>
      <c r="H3242" s="202"/>
      <c r="I3242" s="202"/>
      <c r="J3242" s="202"/>
      <c r="K3242" s="146"/>
      <c r="L3242" s="146"/>
      <c r="M3242" s="146"/>
      <c r="N3242" s="146"/>
      <c r="O3242" s="146"/>
      <c r="P3242" s="292"/>
      <c r="Q3242" s="202"/>
      <c r="R3242" s="290">
        <f>IF($P$5=1,DataSheet!E3241,"")</f>
        <v>0</v>
      </c>
    </row>
    <row r="3243" spans="2:18">
      <c r="B3243" s="202"/>
      <c r="C3243" s="297"/>
      <c r="D3243" s="292"/>
      <c r="E3243" s="202"/>
      <c r="F3243" s="202"/>
      <c r="G3243" s="202"/>
      <c r="H3243" s="202"/>
      <c r="I3243" s="202"/>
      <c r="J3243" s="202"/>
      <c r="K3243" s="146"/>
      <c r="L3243" s="146"/>
      <c r="M3243" s="146"/>
      <c r="N3243" s="146"/>
      <c r="O3243" s="146"/>
      <c r="P3243" s="292"/>
      <c r="Q3243" s="202"/>
      <c r="R3243" s="290">
        <f>IF($P$5=1,DataSheet!E3242,"")</f>
        <v>0</v>
      </c>
    </row>
    <row r="3244" spans="2:18">
      <c r="B3244" s="202"/>
      <c r="C3244" s="297"/>
      <c r="D3244" s="292"/>
      <c r="E3244" s="202"/>
      <c r="F3244" s="202"/>
      <c r="G3244" s="202"/>
      <c r="H3244" s="202"/>
      <c r="I3244" s="202"/>
      <c r="J3244" s="202"/>
      <c r="K3244" s="146"/>
      <c r="L3244" s="146"/>
      <c r="M3244" s="146"/>
      <c r="N3244" s="146"/>
      <c r="O3244" s="146"/>
      <c r="P3244" s="292"/>
      <c r="Q3244" s="202"/>
      <c r="R3244" s="290">
        <f>IF($P$5=1,DataSheet!E3243,"")</f>
        <v>0</v>
      </c>
    </row>
    <row r="3245" spans="2:18">
      <c r="B3245" s="202"/>
      <c r="C3245" s="297"/>
      <c r="D3245" s="292"/>
      <c r="E3245" s="202"/>
      <c r="F3245" s="202"/>
      <c r="G3245" s="202"/>
      <c r="H3245" s="202"/>
      <c r="I3245" s="202"/>
      <c r="J3245" s="202"/>
      <c r="K3245" s="146"/>
      <c r="L3245" s="146"/>
      <c r="M3245" s="146"/>
      <c r="N3245" s="146"/>
      <c r="O3245" s="146"/>
      <c r="P3245" s="292"/>
      <c r="Q3245" s="202"/>
      <c r="R3245" s="290">
        <f>IF($P$5=1,DataSheet!E3244,"")</f>
        <v>0</v>
      </c>
    </row>
    <row r="3246" spans="2:18">
      <c r="B3246" s="202"/>
      <c r="C3246" s="297"/>
      <c r="D3246" s="292"/>
      <c r="E3246" s="202"/>
      <c r="F3246" s="202"/>
      <c r="G3246" s="202"/>
      <c r="H3246" s="202"/>
      <c r="I3246" s="202"/>
      <c r="J3246" s="202"/>
      <c r="K3246" s="146"/>
      <c r="L3246" s="146"/>
      <c r="M3246" s="146"/>
      <c r="N3246" s="146"/>
      <c r="O3246" s="146"/>
      <c r="P3246" s="292"/>
      <c r="Q3246" s="202"/>
      <c r="R3246" s="290">
        <f>IF($P$5=1,DataSheet!E3245,"")</f>
        <v>0</v>
      </c>
    </row>
    <row r="3247" spans="2:18">
      <c r="B3247" s="202"/>
      <c r="C3247" s="297"/>
      <c r="D3247" s="292"/>
      <c r="E3247" s="202"/>
      <c r="F3247" s="202"/>
      <c r="G3247" s="202"/>
      <c r="H3247" s="202"/>
      <c r="I3247" s="202"/>
      <c r="J3247" s="202"/>
      <c r="K3247" s="146"/>
      <c r="L3247" s="146"/>
      <c r="M3247" s="146"/>
      <c r="N3247" s="146"/>
      <c r="O3247" s="146"/>
      <c r="P3247" s="292"/>
      <c r="Q3247" s="202"/>
      <c r="R3247" s="290">
        <f>IF($P$5=1,DataSheet!E3246,"")</f>
        <v>0</v>
      </c>
    </row>
    <row r="3248" spans="2:18">
      <c r="B3248" s="202"/>
      <c r="C3248" s="297"/>
      <c r="D3248" s="292"/>
      <c r="E3248" s="202"/>
      <c r="F3248" s="202"/>
      <c r="G3248" s="202"/>
      <c r="H3248" s="202"/>
      <c r="I3248" s="202"/>
      <c r="J3248" s="202"/>
      <c r="K3248" s="146"/>
      <c r="L3248" s="146"/>
      <c r="M3248" s="146"/>
      <c r="N3248" s="146"/>
      <c r="O3248" s="146"/>
      <c r="P3248" s="292"/>
      <c r="Q3248" s="202"/>
      <c r="R3248" s="290">
        <f>IF($P$5=1,DataSheet!E3247,"")</f>
        <v>0</v>
      </c>
    </row>
    <row r="3249" spans="2:18">
      <c r="B3249" s="202"/>
      <c r="C3249" s="297"/>
      <c r="D3249" s="292"/>
      <c r="E3249" s="202"/>
      <c r="F3249" s="202"/>
      <c r="G3249" s="202"/>
      <c r="H3249" s="202"/>
      <c r="I3249" s="202"/>
      <c r="J3249" s="202"/>
      <c r="K3249" s="146"/>
      <c r="L3249" s="146"/>
      <c r="M3249" s="146"/>
      <c r="N3249" s="146"/>
      <c r="O3249" s="146"/>
      <c r="P3249" s="292"/>
      <c r="Q3249" s="202"/>
      <c r="R3249" s="290">
        <f>IF($P$5=1,DataSheet!E3248,"")</f>
        <v>0</v>
      </c>
    </row>
    <row r="3250" spans="2:18">
      <c r="B3250" s="202"/>
      <c r="C3250" s="297"/>
      <c r="D3250" s="292"/>
      <c r="E3250" s="202"/>
      <c r="F3250" s="202"/>
      <c r="G3250" s="202"/>
      <c r="H3250" s="202"/>
      <c r="I3250" s="202"/>
      <c r="J3250" s="202"/>
      <c r="K3250" s="146"/>
      <c r="L3250" s="146"/>
      <c r="M3250" s="146"/>
      <c r="N3250" s="146"/>
      <c r="O3250" s="146"/>
      <c r="P3250" s="292"/>
      <c r="Q3250" s="202"/>
      <c r="R3250" s="290">
        <f>IF($P$5=1,DataSheet!E3249,"")</f>
        <v>0</v>
      </c>
    </row>
    <row r="3251" spans="2:18">
      <c r="B3251" s="202"/>
      <c r="C3251" s="297"/>
      <c r="D3251" s="292"/>
      <c r="E3251" s="202"/>
      <c r="F3251" s="202"/>
      <c r="G3251" s="202"/>
      <c r="H3251" s="202"/>
      <c r="I3251" s="202"/>
      <c r="J3251" s="202"/>
      <c r="K3251" s="146"/>
      <c r="L3251" s="146"/>
      <c r="M3251" s="146"/>
      <c r="N3251" s="146"/>
      <c r="O3251" s="146"/>
      <c r="P3251" s="292"/>
      <c r="Q3251" s="202"/>
      <c r="R3251" s="290">
        <f>IF($P$5=1,DataSheet!E3250,"")</f>
        <v>0</v>
      </c>
    </row>
    <row r="3252" spans="2:18">
      <c r="B3252" s="202"/>
      <c r="C3252" s="297"/>
      <c r="D3252" s="292"/>
      <c r="E3252" s="202"/>
      <c r="F3252" s="202"/>
      <c r="G3252" s="202"/>
      <c r="H3252" s="202"/>
      <c r="I3252" s="202"/>
      <c r="J3252" s="202"/>
      <c r="K3252" s="146"/>
      <c r="L3252" s="146"/>
      <c r="M3252" s="146"/>
      <c r="N3252" s="146"/>
      <c r="O3252" s="146"/>
      <c r="P3252" s="292"/>
      <c r="Q3252" s="202"/>
      <c r="R3252" s="290">
        <f>IF($P$5=1,DataSheet!E3251,"")</f>
        <v>0</v>
      </c>
    </row>
    <row r="3253" spans="2:18">
      <c r="B3253" s="202"/>
      <c r="C3253" s="297"/>
      <c r="D3253" s="292"/>
      <c r="E3253" s="202"/>
      <c r="F3253" s="202"/>
      <c r="G3253" s="202"/>
      <c r="H3253" s="202"/>
      <c r="I3253" s="202"/>
      <c r="J3253" s="202"/>
      <c r="K3253" s="146"/>
      <c r="L3253" s="146"/>
      <c r="M3253" s="146"/>
      <c r="N3253" s="146"/>
      <c r="O3253" s="146"/>
      <c r="P3253" s="292"/>
      <c r="Q3253" s="202"/>
      <c r="R3253" s="290">
        <f>IF($P$5=1,DataSheet!E3252,"")</f>
        <v>0</v>
      </c>
    </row>
    <row r="3254" spans="2:18">
      <c r="B3254" s="202"/>
      <c r="C3254" s="297"/>
      <c r="D3254" s="292"/>
      <c r="E3254" s="202"/>
      <c r="F3254" s="202"/>
      <c r="G3254" s="202"/>
      <c r="H3254" s="202"/>
      <c r="I3254" s="202"/>
      <c r="J3254" s="202"/>
      <c r="K3254" s="146"/>
      <c r="L3254" s="146"/>
      <c r="M3254" s="146"/>
      <c r="N3254" s="146"/>
      <c r="O3254" s="146"/>
      <c r="P3254" s="292"/>
      <c r="Q3254" s="202"/>
      <c r="R3254" s="290">
        <f>IF($P$5=1,DataSheet!E3253,"")</f>
        <v>0</v>
      </c>
    </row>
    <row r="3255" spans="2:18">
      <c r="B3255" s="202"/>
      <c r="C3255" s="297"/>
      <c r="D3255" s="292"/>
      <c r="E3255" s="202"/>
      <c r="F3255" s="202"/>
      <c r="G3255" s="202"/>
      <c r="H3255" s="202"/>
      <c r="I3255" s="202"/>
      <c r="J3255" s="202"/>
      <c r="K3255" s="146"/>
      <c r="L3255" s="146"/>
      <c r="M3255" s="146"/>
      <c r="N3255" s="146"/>
      <c r="O3255" s="146"/>
      <c r="P3255" s="292"/>
      <c r="Q3255" s="202"/>
      <c r="R3255" s="290">
        <f>IF($P$5=1,DataSheet!E3254,"")</f>
        <v>0</v>
      </c>
    </row>
    <row r="3256" spans="2:18">
      <c r="B3256" s="202"/>
      <c r="C3256" s="297"/>
      <c r="D3256" s="292"/>
      <c r="E3256" s="202"/>
      <c r="F3256" s="202"/>
      <c r="G3256" s="202"/>
      <c r="H3256" s="202"/>
      <c r="I3256" s="202"/>
      <c r="J3256" s="202"/>
      <c r="K3256" s="146"/>
      <c r="L3256" s="146"/>
      <c r="M3256" s="146"/>
      <c r="N3256" s="146"/>
      <c r="O3256" s="146"/>
      <c r="P3256" s="292"/>
      <c r="Q3256" s="202"/>
      <c r="R3256" s="290">
        <f>IF($P$5=1,DataSheet!E3255,"")</f>
        <v>0</v>
      </c>
    </row>
    <row r="3257" spans="2:18">
      <c r="B3257" s="202"/>
      <c r="C3257" s="297"/>
      <c r="D3257" s="292"/>
      <c r="E3257" s="202"/>
      <c r="F3257" s="202"/>
      <c r="G3257" s="202"/>
      <c r="H3257" s="202"/>
      <c r="I3257" s="202"/>
      <c r="J3257" s="202"/>
      <c r="K3257" s="146"/>
      <c r="L3257" s="146"/>
      <c r="M3257" s="146"/>
      <c r="N3257" s="146"/>
      <c r="O3257" s="146"/>
      <c r="P3257" s="292"/>
      <c r="Q3257" s="202"/>
      <c r="R3257" s="290">
        <f>IF($P$5=1,DataSheet!E3256,"")</f>
        <v>0</v>
      </c>
    </row>
    <row r="3258" spans="2:18">
      <c r="B3258" s="202"/>
      <c r="C3258" s="297"/>
      <c r="D3258" s="292"/>
      <c r="E3258" s="202"/>
      <c r="F3258" s="202"/>
      <c r="G3258" s="202"/>
      <c r="H3258" s="202"/>
      <c r="I3258" s="202"/>
      <c r="J3258" s="202"/>
      <c r="K3258" s="146"/>
      <c r="L3258" s="146"/>
      <c r="M3258" s="146"/>
      <c r="N3258" s="146"/>
      <c r="O3258" s="146"/>
      <c r="P3258" s="292"/>
      <c r="Q3258" s="202"/>
      <c r="R3258" s="290">
        <f>IF($P$5=1,DataSheet!E3257,"")</f>
        <v>0</v>
      </c>
    </row>
    <row r="3259" spans="2:18">
      <c r="B3259" s="202"/>
      <c r="C3259" s="297"/>
      <c r="D3259" s="292"/>
      <c r="E3259" s="202"/>
      <c r="F3259" s="202"/>
      <c r="G3259" s="202"/>
      <c r="H3259" s="202"/>
      <c r="I3259" s="202"/>
      <c r="J3259" s="202"/>
      <c r="K3259" s="146"/>
      <c r="L3259" s="146"/>
      <c r="M3259" s="146"/>
      <c r="N3259" s="146"/>
      <c r="O3259" s="146"/>
      <c r="P3259" s="292"/>
      <c r="Q3259" s="202"/>
      <c r="R3259" s="290">
        <f>IF($P$5=1,DataSheet!E3258,"")</f>
        <v>0</v>
      </c>
    </row>
    <row r="3260" spans="2:18">
      <c r="B3260" s="202"/>
      <c r="C3260" s="297"/>
      <c r="D3260" s="292"/>
      <c r="E3260" s="202"/>
      <c r="F3260" s="202"/>
      <c r="G3260" s="202"/>
      <c r="H3260" s="202"/>
      <c r="I3260" s="202"/>
      <c r="J3260" s="202"/>
      <c r="K3260" s="146"/>
      <c r="L3260" s="146"/>
      <c r="M3260" s="146"/>
      <c r="N3260" s="146"/>
      <c r="O3260" s="146"/>
      <c r="P3260" s="292"/>
      <c r="Q3260" s="202"/>
      <c r="R3260" s="290">
        <f>IF($P$5=1,DataSheet!E3259,"")</f>
        <v>0</v>
      </c>
    </row>
    <row r="3261" spans="2:18">
      <c r="B3261" s="202"/>
      <c r="C3261" s="297"/>
      <c r="D3261" s="292"/>
      <c r="E3261" s="202"/>
      <c r="F3261" s="202"/>
      <c r="G3261" s="202"/>
      <c r="H3261" s="202"/>
      <c r="I3261" s="202"/>
      <c r="J3261" s="202"/>
      <c r="K3261" s="146"/>
      <c r="L3261" s="146"/>
      <c r="M3261" s="146"/>
      <c r="N3261" s="146"/>
      <c r="O3261" s="146"/>
      <c r="P3261" s="292"/>
      <c r="Q3261" s="202"/>
      <c r="R3261" s="290">
        <f>IF($P$5=1,DataSheet!E3260,"")</f>
        <v>0</v>
      </c>
    </row>
    <row r="3262" spans="2:18">
      <c r="B3262" s="202"/>
      <c r="C3262" s="297"/>
      <c r="D3262" s="292"/>
      <c r="E3262" s="202"/>
      <c r="F3262" s="202"/>
      <c r="G3262" s="202"/>
      <c r="H3262" s="202"/>
      <c r="I3262" s="202"/>
      <c r="J3262" s="202"/>
      <c r="K3262" s="146"/>
      <c r="L3262" s="146"/>
      <c r="M3262" s="146"/>
      <c r="N3262" s="146"/>
      <c r="O3262" s="146"/>
      <c r="P3262" s="292"/>
      <c r="Q3262" s="202"/>
      <c r="R3262" s="290">
        <f>IF($P$5=1,DataSheet!E3261,"")</f>
        <v>0</v>
      </c>
    </row>
    <row r="3263" spans="2:18">
      <c r="B3263" s="202"/>
      <c r="C3263" s="297"/>
      <c r="D3263" s="292"/>
      <c r="E3263" s="202"/>
      <c r="F3263" s="202"/>
      <c r="G3263" s="202"/>
      <c r="H3263" s="202"/>
      <c r="I3263" s="202"/>
      <c r="J3263" s="202"/>
      <c r="K3263" s="146"/>
      <c r="L3263" s="146"/>
      <c r="M3263" s="146"/>
      <c r="N3263" s="146"/>
      <c r="O3263" s="146"/>
      <c r="P3263" s="292"/>
      <c r="Q3263" s="202"/>
      <c r="R3263" s="290">
        <f>IF($P$5=1,DataSheet!E3262,"")</f>
        <v>0</v>
      </c>
    </row>
    <row r="3264" spans="2:18">
      <c r="B3264" s="202"/>
      <c r="C3264" s="297"/>
      <c r="D3264" s="292"/>
      <c r="E3264" s="202"/>
      <c r="F3264" s="202"/>
      <c r="G3264" s="202"/>
      <c r="H3264" s="202"/>
      <c r="I3264" s="202"/>
      <c r="J3264" s="202"/>
      <c r="K3264" s="146"/>
      <c r="L3264" s="146"/>
      <c r="M3264" s="146"/>
      <c r="N3264" s="146"/>
      <c r="O3264" s="146"/>
      <c r="P3264" s="292"/>
      <c r="Q3264" s="202"/>
      <c r="R3264" s="290">
        <f>IF($P$5=1,DataSheet!E3263,"")</f>
        <v>0</v>
      </c>
    </row>
    <row r="3265" spans="2:18">
      <c r="B3265" s="202"/>
      <c r="C3265" s="297"/>
      <c r="D3265" s="292"/>
      <c r="E3265" s="202"/>
      <c r="F3265" s="202"/>
      <c r="G3265" s="202"/>
      <c r="H3265" s="202"/>
      <c r="I3265" s="202"/>
      <c r="J3265" s="202"/>
      <c r="K3265" s="146"/>
      <c r="L3265" s="146"/>
      <c r="M3265" s="146"/>
      <c r="N3265" s="146"/>
      <c r="O3265" s="146"/>
      <c r="P3265" s="292"/>
      <c r="Q3265" s="202"/>
      <c r="R3265" s="290">
        <f>IF($P$5=1,DataSheet!E3264,"")</f>
        <v>0</v>
      </c>
    </row>
    <row r="3266" spans="2:18">
      <c r="B3266" s="202"/>
      <c r="C3266" s="297"/>
      <c r="D3266" s="292"/>
      <c r="E3266" s="202"/>
      <c r="F3266" s="202"/>
      <c r="G3266" s="202"/>
      <c r="H3266" s="202"/>
      <c r="I3266" s="202"/>
      <c r="J3266" s="202"/>
      <c r="K3266" s="146"/>
      <c r="L3266" s="146"/>
      <c r="M3266" s="146"/>
      <c r="N3266" s="146"/>
      <c r="O3266" s="146"/>
      <c r="P3266" s="292"/>
      <c r="Q3266" s="202"/>
      <c r="R3266" s="290">
        <f>IF($P$5=1,DataSheet!E3265,"")</f>
        <v>0</v>
      </c>
    </row>
    <row r="3267" spans="2:18">
      <c r="B3267" s="202"/>
      <c r="C3267" s="297"/>
      <c r="D3267" s="292"/>
      <c r="E3267" s="202"/>
      <c r="F3267" s="202"/>
      <c r="G3267" s="202"/>
      <c r="H3267" s="202"/>
      <c r="I3267" s="202"/>
      <c r="J3267" s="202"/>
      <c r="K3267" s="146"/>
      <c r="L3267" s="146"/>
      <c r="M3267" s="146"/>
      <c r="N3267" s="146"/>
      <c r="O3267" s="146"/>
      <c r="P3267" s="292"/>
      <c r="Q3267" s="202"/>
      <c r="R3267" s="290">
        <f>IF($P$5=1,DataSheet!E3266,"")</f>
        <v>0</v>
      </c>
    </row>
    <row r="3268" spans="2:18">
      <c r="B3268" s="202"/>
      <c r="C3268" s="297"/>
      <c r="D3268" s="292"/>
      <c r="E3268" s="202"/>
      <c r="F3268" s="202"/>
      <c r="G3268" s="202"/>
      <c r="H3268" s="202"/>
      <c r="I3268" s="202"/>
      <c r="J3268" s="202"/>
      <c r="K3268" s="146"/>
      <c r="L3268" s="146"/>
      <c r="M3268" s="146"/>
      <c r="N3268" s="146"/>
      <c r="O3268" s="146"/>
      <c r="P3268" s="292"/>
      <c r="Q3268" s="202"/>
      <c r="R3268" s="290">
        <f>IF($P$5=1,DataSheet!E3267,"")</f>
        <v>0</v>
      </c>
    </row>
    <row r="3269" spans="2:18">
      <c r="B3269" s="202"/>
      <c r="C3269" s="297"/>
      <c r="D3269" s="292"/>
      <c r="E3269" s="202"/>
      <c r="F3269" s="202"/>
      <c r="G3269" s="202"/>
      <c r="H3269" s="202"/>
      <c r="I3269" s="202"/>
      <c r="J3269" s="202"/>
      <c r="K3269" s="146"/>
      <c r="L3269" s="146"/>
      <c r="M3269" s="146"/>
      <c r="N3269" s="146"/>
      <c r="O3269" s="146"/>
      <c r="P3269" s="292"/>
      <c r="Q3269" s="202"/>
      <c r="R3269" s="290">
        <f>IF($P$5=1,DataSheet!E3268,"")</f>
        <v>0</v>
      </c>
    </row>
    <row r="3270" spans="2:18">
      <c r="B3270" s="202"/>
      <c r="C3270" s="297"/>
      <c r="D3270" s="292"/>
      <c r="E3270" s="202"/>
      <c r="F3270" s="202"/>
      <c r="G3270" s="202"/>
      <c r="H3270" s="202"/>
      <c r="I3270" s="202"/>
      <c r="J3270" s="202"/>
      <c r="K3270" s="146"/>
      <c r="L3270" s="146"/>
      <c r="M3270" s="146"/>
      <c r="N3270" s="146"/>
      <c r="O3270" s="146"/>
      <c r="P3270" s="292"/>
      <c r="Q3270" s="202"/>
      <c r="R3270" s="290">
        <f>IF($P$5=1,DataSheet!E3269,"")</f>
        <v>0</v>
      </c>
    </row>
    <row r="3271" spans="2:18">
      <c r="B3271" s="202"/>
      <c r="C3271" s="297"/>
      <c r="D3271" s="292"/>
      <c r="E3271" s="202"/>
      <c r="F3271" s="202"/>
      <c r="G3271" s="202"/>
      <c r="H3271" s="202"/>
      <c r="I3271" s="202"/>
      <c r="J3271" s="202"/>
      <c r="K3271" s="146"/>
      <c r="L3271" s="146"/>
      <c r="M3271" s="146"/>
      <c r="N3271" s="146"/>
      <c r="O3271" s="146"/>
      <c r="P3271" s="292"/>
      <c r="Q3271" s="202"/>
      <c r="R3271" s="290">
        <f>IF($P$5=1,DataSheet!E3270,"")</f>
        <v>0</v>
      </c>
    </row>
    <row r="3272" spans="2:18">
      <c r="B3272" s="202"/>
      <c r="C3272" s="297"/>
      <c r="D3272" s="292"/>
      <c r="E3272" s="202"/>
      <c r="F3272" s="202"/>
      <c r="G3272" s="202"/>
      <c r="H3272" s="202"/>
      <c r="I3272" s="202"/>
      <c r="J3272" s="202"/>
      <c r="K3272" s="146"/>
      <c r="L3272" s="146"/>
      <c r="M3272" s="146"/>
      <c r="N3272" s="146"/>
      <c r="O3272" s="146"/>
      <c r="P3272" s="292"/>
      <c r="Q3272" s="202"/>
      <c r="R3272" s="290">
        <f>IF($P$5=1,DataSheet!E3271,"")</f>
        <v>0</v>
      </c>
    </row>
    <row r="3273" spans="2:18">
      <c r="B3273" s="202"/>
      <c r="C3273" s="297"/>
      <c r="D3273" s="292"/>
      <c r="E3273" s="202"/>
      <c r="F3273" s="202"/>
      <c r="G3273" s="202"/>
      <c r="H3273" s="202"/>
      <c r="I3273" s="202"/>
      <c r="J3273" s="202"/>
      <c r="K3273" s="146"/>
      <c r="L3273" s="146"/>
      <c r="M3273" s="146"/>
      <c r="N3273" s="146"/>
      <c r="O3273" s="146"/>
      <c r="P3273" s="292"/>
      <c r="Q3273" s="202"/>
      <c r="R3273" s="290">
        <f>IF($P$5=1,DataSheet!E3272,"")</f>
        <v>0</v>
      </c>
    </row>
    <row r="3274" spans="2:18">
      <c r="B3274" s="202"/>
      <c r="C3274" s="297"/>
      <c r="D3274" s="292"/>
      <c r="E3274" s="202"/>
      <c r="F3274" s="202"/>
      <c r="G3274" s="202"/>
      <c r="H3274" s="202"/>
      <c r="I3274" s="202"/>
      <c r="J3274" s="202"/>
      <c r="K3274" s="146"/>
      <c r="L3274" s="146"/>
      <c r="M3274" s="146"/>
      <c r="N3274" s="146"/>
      <c r="O3274" s="146"/>
      <c r="P3274" s="292"/>
      <c r="Q3274" s="202"/>
      <c r="R3274" s="290">
        <f>IF($P$5=1,DataSheet!E3273,"")</f>
        <v>0</v>
      </c>
    </row>
    <row r="3275" spans="2:18">
      <c r="B3275" s="202"/>
      <c r="C3275" s="297"/>
      <c r="D3275" s="292"/>
      <c r="E3275" s="202"/>
      <c r="F3275" s="202"/>
      <c r="G3275" s="202"/>
      <c r="H3275" s="202"/>
      <c r="I3275" s="202"/>
      <c r="J3275" s="202"/>
      <c r="K3275" s="146"/>
      <c r="L3275" s="146"/>
      <c r="M3275" s="146"/>
      <c r="N3275" s="146"/>
      <c r="O3275" s="146"/>
      <c r="P3275" s="292"/>
      <c r="Q3275" s="202"/>
      <c r="R3275" s="290">
        <f>IF($P$5=1,DataSheet!E3274,"")</f>
        <v>0</v>
      </c>
    </row>
    <row r="3276" spans="2:18">
      <c r="B3276" s="202"/>
      <c r="C3276" s="297"/>
      <c r="D3276" s="292"/>
      <c r="E3276" s="202"/>
      <c r="F3276" s="202"/>
      <c r="G3276" s="202"/>
      <c r="H3276" s="202"/>
      <c r="I3276" s="202"/>
      <c r="J3276" s="202"/>
      <c r="K3276" s="146"/>
      <c r="L3276" s="146"/>
      <c r="M3276" s="146"/>
      <c r="N3276" s="146"/>
      <c r="O3276" s="146"/>
      <c r="P3276" s="292"/>
      <c r="Q3276" s="202"/>
      <c r="R3276" s="290">
        <f>IF($P$5=1,DataSheet!E3275,"")</f>
        <v>0</v>
      </c>
    </row>
    <row r="3277" spans="2:18">
      <c r="B3277" s="202"/>
      <c r="C3277" s="297"/>
      <c r="D3277" s="292"/>
      <c r="E3277" s="202"/>
      <c r="F3277" s="202"/>
      <c r="G3277" s="202"/>
      <c r="H3277" s="202"/>
      <c r="I3277" s="202"/>
      <c r="J3277" s="202"/>
      <c r="K3277" s="146"/>
      <c r="L3277" s="146"/>
      <c r="M3277" s="146"/>
      <c r="N3277" s="146"/>
      <c r="O3277" s="146"/>
      <c r="P3277" s="292"/>
      <c r="Q3277" s="202"/>
      <c r="R3277" s="290">
        <f>IF($P$5=1,DataSheet!E3276,"")</f>
        <v>0</v>
      </c>
    </row>
    <row r="3278" spans="2:18">
      <c r="B3278" s="202"/>
      <c r="C3278" s="297"/>
      <c r="D3278" s="292"/>
      <c r="E3278" s="202"/>
      <c r="F3278" s="202"/>
      <c r="G3278" s="202"/>
      <c r="H3278" s="202"/>
      <c r="I3278" s="202"/>
      <c r="J3278" s="202"/>
      <c r="K3278" s="146"/>
      <c r="L3278" s="146"/>
      <c r="M3278" s="146"/>
      <c r="N3278" s="146"/>
      <c r="O3278" s="146"/>
      <c r="P3278" s="292"/>
      <c r="Q3278" s="202"/>
      <c r="R3278" s="290">
        <f>IF($P$5=1,DataSheet!E3277,"")</f>
        <v>0</v>
      </c>
    </row>
    <row r="3279" spans="2:18">
      <c r="B3279" s="202"/>
      <c r="C3279" s="297"/>
      <c r="D3279" s="292"/>
      <c r="E3279" s="202"/>
      <c r="F3279" s="202"/>
      <c r="G3279" s="202"/>
      <c r="H3279" s="202"/>
      <c r="I3279" s="202"/>
      <c r="J3279" s="202"/>
      <c r="K3279" s="146"/>
      <c r="L3279" s="146"/>
      <c r="M3279" s="146"/>
      <c r="N3279" s="146"/>
      <c r="O3279" s="146"/>
      <c r="P3279" s="292"/>
      <c r="Q3279" s="202"/>
      <c r="R3279" s="290">
        <f>IF($P$5=1,DataSheet!E3278,"")</f>
        <v>0</v>
      </c>
    </row>
    <row r="3280" spans="2:18">
      <c r="B3280" s="202"/>
      <c r="C3280" s="297"/>
      <c r="D3280" s="292"/>
      <c r="E3280" s="202"/>
      <c r="F3280" s="202"/>
      <c r="G3280" s="202"/>
      <c r="H3280" s="202"/>
      <c r="I3280" s="202"/>
      <c r="J3280" s="202"/>
      <c r="K3280" s="146"/>
      <c r="L3280" s="146"/>
      <c r="M3280" s="146"/>
      <c r="N3280" s="146"/>
      <c r="O3280" s="146"/>
      <c r="P3280" s="292"/>
      <c r="Q3280" s="202"/>
      <c r="R3280" s="290">
        <f>IF($P$5=1,DataSheet!E3279,"")</f>
        <v>0</v>
      </c>
    </row>
    <row r="3281" spans="2:18">
      <c r="B3281" s="202"/>
      <c r="C3281" s="297"/>
      <c r="D3281" s="292"/>
      <c r="E3281" s="202"/>
      <c r="F3281" s="202"/>
      <c r="G3281" s="202"/>
      <c r="H3281" s="202"/>
      <c r="I3281" s="202"/>
      <c r="J3281" s="202"/>
      <c r="K3281" s="146"/>
      <c r="L3281" s="146"/>
      <c r="M3281" s="146"/>
      <c r="N3281" s="146"/>
      <c r="O3281" s="146"/>
      <c r="P3281" s="292"/>
      <c r="Q3281" s="202"/>
      <c r="R3281" s="290">
        <f>IF($P$5=1,DataSheet!E3280,"")</f>
        <v>0</v>
      </c>
    </row>
    <row r="3282" spans="2:18">
      <c r="B3282" s="202"/>
      <c r="C3282" s="297"/>
      <c r="D3282" s="292"/>
      <c r="E3282" s="202"/>
      <c r="F3282" s="202"/>
      <c r="G3282" s="202"/>
      <c r="H3282" s="202"/>
      <c r="I3282" s="202"/>
      <c r="J3282" s="202"/>
      <c r="K3282" s="146"/>
      <c r="L3282" s="146"/>
      <c r="M3282" s="146"/>
      <c r="N3282" s="146"/>
      <c r="O3282" s="146"/>
      <c r="P3282" s="292"/>
      <c r="Q3282" s="202"/>
      <c r="R3282" s="290">
        <f>IF($P$5=1,DataSheet!E3281,"")</f>
        <v>0</v>
      </c>
    </row>
    <row r="3283" spans="2:18">
      <c r="B3283" s="202"/>
      <c r="C3283" s="297"/>
      <c r="D3283" s="292"/>
      <c r="E3283" s="202"/>
      <c r="F3283" s="202"/>
      <c r="G3283" s="202"/>
      <c r="H3283" s="202"/>
      <c r="I3283" s="202"/>
      <c r="J3283" s="202"/>
      <c r="K3283" s="146"/>
      <c r="L3283" s="146"/>
      <c r="M3283" s="146"/>
      <c r="N3283" s="146"/>
      <c r="O3283" s="146"/>
      <c r="P3283" s="292"/>
      <c r="Q3283" s="202"/>
      <c r="R3283" s="290">
        <f>IF($P$5=1,DataSheet!E3282,"")</f>
        <v>0</v>
      </c>
    </row>
    <row r="3284" spans="2:18">
      <c r="B3284" s="202"/>
      <c r="C3284" s="297"/>
      <c r="D3284" s="292"/>
      <c r="E3284" s="202"/>
      <c r="F3284" s="202"/>
      <c r="G3284" s="202"/>
      <c r="H3284" s="202"/>
      <c r="I3284" s="202"/>
      <c r="J3284" s="202"/>
      <c r="K3284" s="146"/>
      <c r="L3284" s="146"/>
      <c r="M3284" s="146"/>
      <c r="N3284" s="146"/>
      <c r="O3284" s="146"/>
      <c r="P3284" s="292"/>
      <c r="Q3284" s="202"/>
      <c r="R3284" s="290">
        <f>IF($P$5=1,DataSheet!E3283,"")</f>
        <v>0</v>
      </c>
    </row>
    <row r="3285" spans="2:18">
      <c r="B3285" s="202"/>
      <c r="C3285" s="297"/>
      <c r="D3285" s="292"/>
      <c r="E3285" s="202"/>
      <c r="F3285" s="202"/>
      <c r="G3285" s="202"/>
      <c r="H3285" s="202"/>
      <c r="I3285" s="202"/>
      <c r="J3285" s="202"/>
      <c r="K3285" s="146"/>
      <c r="L3285" s="146"/>
      <c r="M3285" s="146"/>
      <c r="N3285" s="146"/>
      <c r="O3285" s="146"/>
      <c r="P3285" s="292"/>
      <c r="Q3285" s="202"/>
      <c r="R3285" s="290">
        <f>IF($P$5=1,DataSheet!E3284,"")</f>
        <v>0</v>
      </c>
    </row>
    <row r="3286" spans="2:18">
      <c r="B3286" s="202"/>
      <c r="C3286" s="297"/>
      <c r="D3286" s="292"/>
      <c r="E3286" s="202"/>
      <c r="F3286" s="202"/>
      <c r="G3286" s="202"/>
      <c r="H3286" s="202"/>
      <c r="I3286" s="202"/>
      <c r="J3286" s="202"/>
      <c r="K3286" s="146"/>
      <c r="L3286" s="146"/>
      <c r="M3286" s="146"/>
      <c r="N3286" s="146"/>
      <c r="O3286" s="146"/>
      <c r="P3286" s="292"/>
      <c r="Q3286" s="202"/>
      <c r="R3286" s="290">
        <f>IF($P$5=1,DataSheet!E3285,"")</f>
        <v>0</v>
      </c>
    </row>
    <row r="3287" spans="2:18">
      <c r="B3287" s="202"/>
      <c r="C3287" s="297"/>
      <c r="D3287" s="292"/>
      <c r="E3287" s="202"/>
      <c r="F3287" s="202"/>
      <c r="G3287" s="202"/>
      <c r="H3287" s="202"/>
      <c r="I3287" s="202"/>
      <c r="J3287" s="202"/>
      <c r="K3287" s="146"/>
      <c r="L3287" s="146"/>
      <c r="M3287" s="146"/>
      <c r="N3287" s="146"/>
      <c r="O3287" s="146"/>
      <c r="P3287" s="292"/>
      <c r="Q3287" s="202"/>
      <c r="R3287" s="290">
        <f>IF($P$5=1,DataSheet!E3286,"")</f>
        <v>0</v>
      </c>
    </row>
    <row r="3288" spans="2:18">
      <c r="B3288" s="202"/>
      <c r="C3288" s="297"/>
      <c r="D3288" s="292"/>
      <c r="E3288" s="202"/>
      <c r="F3288" s="202"/>
      <c r="G3288" s="202"/>
      <c r="H3288" s="202"/>
      <c r="I3288" s="202"/>
      <c r="J3288" s="202"/>
      <c r="K3288" s="146"/>
      <c r="L3288" s="146"/>
      <c r="M3288" s="146"/>
      <c r="N3288" s="146"/>
      <c r="O3288" s="146"/>
      <c r="P3288" s="292"/>
      <c r="Q3288" s="202"/>
      <c r="R3288" s="290">
        <f>IF($P$5=1,DataSheet!E3287,"")</f>
        <v>0</v>
      </c>
    </row>
    <row r="3289" spans="2:18">
      <c r="B3289" s="202"/>
      <c r="C3289" s="297"/>
      <c r="D3289" s="292"/>
      <c r="E3289" s="202"/>
      <c r="F3289" s="202"/>
      <c r="G3289" s="202"/>
      <c r="H3289" s="202"/>
      <c r="I3289" s="202"/>
      <c r="J3289" s="202"/>
      <c r="K3289" s="146"/>
      <c r="L3289" s="146"/>
      <c r="M3289" s="146"/>
      <c r="N3289" s="146"/>
      <c r="O3289" s="146"/>
      <c r="P3289" s="292"/>
      <c r="Q3289" s="202"/>
      <c r="R3289" s="290">
        <f>IF($P$5=1,DataSheet!E3288,"")</f>
        <v>0</v>
      </c>
    </row>
    <row r="3290" spans="2:18">
      <c r="B3290" s="202"/>
      <c r="C3290" s="297"/>
      <c r="D3290" s="292"/>
      <c r="E3290" s="202"/>
      <c r="F3290" s="202"/>
      <c r="G3290" s="202"/>
      <c r="H3290" s="202"/>
      <c r="I3290" s="202"/>
      <c r="J3290" s="202"/>
      <c r="K3290" s="146"/>
      <c r="L3290" s="146"/>
      <c r="M3290" s="146"/>
      <c r="N3290" s="146"/>
      <c r="O3290" s="146"/>
      <c r="P3290" s="292"/>
      <c r="Q3290" s="202"/>
      <c r="R3290" s="290">
        <f>IF($P$5=1,DataSheet!E3289,"")</f>
        <v>0</v>
      </c>
    </row>
    <row r="3291" spans="2:18">
      <c r="B3291" s="202"/>
      <c r="C3291" s="297"/>
      <c r="D3291" s="292"/>
      <c r="E3291" s="202"/>
      <c r="F3291" s="202"/>
      <c r="G3291" s="202"/>
      <c r="H3291" s="202"/>
      <c r="I3291" s="202"/>
      <c r="J3291" s="202"/>
      <c r="K3291" s="146"/>
      <c r="L3291" s="146"/>
      <c r="M3291" s="146"/>
      <c r="N3291" s="146"/>
      <c r="O3291" s="146"/>
      <c r="P3291" s="292"/>
      <c r="Q3291" s="202"/>
      <c r="R3291" s="290">
        <f>IF($P$5=1,DataSheet!E3290,"")</f>
        <v>0</v>
      </c>
    </row>
    <row r="3292" spans="2:18">
      <c r="B3292" s="202"/>
      <c r="C3292" s="297"/>
      <c r="D3292" s="292"/>
      <c r="E3292" s="202"/>
      <c r="F3292" s="202"/>
      <c r="G3292" s="202"/>
      <c r="H3292" s="202"/>
      <c r="I3292" s="202"/>
      <c r="J3292" s="202"/>
      <c r="K3292" s="146"/>
      <c r="L3292" s="146"/>
      <c r="M3292" s="146"/>
      <c r="N3292" s="146"/>
      <c r="O3292" s="146"/>
      <c r="P3292" s="292"/>
      <c r="Q3292" s="202"/>
      <c r="R3292" s="290">
        <f>IF($P$5=1,DataSheet!E3291,"")</f>
        <v>0</v>
      </c>
    </row>
    <row r="3293" spans="2:18">
      <c r="B3293" s="202"/>
      <c r="C3293" s="297"/>
      <c r="D3293" s="292"/>
      <c r="E3293" s="202"/>
      <c r="F3293" s="202"/>
      <c r="G3293" s="202"/>
      <c r="H3293" s="202"/>
      <c r="I3293" s="202"/>
      <c r="J3293" s="202"/>
      <c r="K3293" s="146"/>
      <c r="L3293" s="146"/>
      <c r="M3293" s="146"/>
      <c r="N3293" s="146"/>
      <c r="O3293" s="146"/>
      <c r="P3293" s="292"/>
      <c r="Q3293" s="202"/>
      <c r="R3293" s="290">
        <f>IF($P$5=1,DataSheet!E3292,"")</f>
        <v>0</v>
      </c>
    </row>
    <row r="3294" spans="2:18">
      <c r="B3294" s="202"/>
      <c r="C3294" s="297"/>
      <c r="D3294" s="292"/>
      <c r="E3294" s="202"/>
      <c r="F3294" s="202"/>
      <c r="G3294" s="202"/>
      <c r="H3294" s="202"/>
      <c r="I3294" s="202"/>
      <c r="J3294" s="202"/>
      <c r="K3294" s="146"/>
      <c r="L3294" s="146"/>
      <c r="M3294" s="146"/>
      <c r="N3294" s="146"/>
      <c r="O3294" s="146"/>
      <c r="P3294" s="292"/>
      <c r="Q3294" s="202"/>
      <c r="R3294" s="290">
        <f>IF($P$5=1,DataSheet!E3293,"")</f>
        <v>0</v>
      </c>
    </row>
    <row r="3295" spans="2:18">
      <c r="B3295" s="202"/>
      <c r="C3295" s="297"/>
      <c r="D3295" s="292"/>
      <c r="E3295" s="202"/>
      <c r="F3295" s="202"/>
      <c r="G3295" s="202"/>
      <c r="H3295" s="202"/>
      <c r="I3295" s="202"/>
      <c r="J3295" s="202"/>
      <c r="K3295" s="146"/>
      <c r="L3295" s="146"/>
      <c r="M3295" s="146"/>
      <c r="N3295" s="146"/>
      <c r="O3295" s="146"/>
      <c r="P3295" s="292"/>
      <c r="Q3295" s="202"/>
      <c r="R3295" s="290">
        <f>IF($P$5=1,DataSheet!E3294,"")</f>
        <v>0</v>
      </c>
    </row>
    <row r="3296" spans="2:18">
      <c r="B3296" s="202"/>
      <c r="C3296" s="297"/>
      <c r="D3296" s="292"/>
      <c r="E3296" s="202"/>
      <c r="F3296" s="202"/>
      <c r="G3296" s="202"/>
      <c r="H3296" s="202"/>
      <c r="I3296" s="202"/>
      <c r="J3296" s="202"/>
      <c r="K3296" s="146"/>
      <c r="L3296" s="146"/>
      <c r="M3296" s="146"/>
      <c r="N3296" s="146"/>
      <c r="O3296" s="146"/>
      <c r="P3296" s="292"/>
      <c r="Q3296" s="202"/>
      <c r="R3296" s="290">
        <f>IF($P$5=1,DataSheet!E3295,"")</f>
        <v>0</v>
      </c>
    </row>
    <row r="3297" spans="2:18">
      <c r="B3297" s="202"/>
      <c r="C3297" s="297"/>
      <c r="D3297" s="292"/>
      <c r="E3297" s="202"/>
      <c r="F3297" s="202"/>
      <c r="G3297" s="202"/>
      <c r="H3297" s="202"/>
      <c r="I3297" s="202"/>
      <c r="J3297" s="202"/>
      <c r="K3297" s="146"/>
      <c r="L3297" s="146"/>
      <c r="M3297" s="146"/>
      <c r="N3297" s="146"/>
      <c r="O3297" s="146"/>
      <c r="P3297" s="292"/>
      <c r="Q3297" s="202"/>
      <c r="R3297" s="290">
        <f>IF($P$5=1,DataSheet!E3296,"")</f>
        <v>0</v>
      </c>
    </row>
    <row r="3298" spans="2:18">
      <c r="B3298" s="202"/>
      <c r="C3298" s="297"/>
      <c r="D3298" s="292"/>
      <c r="E3298" s="202"/>
      <c r="F3298" s="202"/>
      <c r="G3298" s="202"/>
      <c r="H3298" s="202"/>
      <c r="I3298" s="202"/>
      <c r="J3298" s="202"/>
      <c r="K3298" s="146"/>
      <c r="L3298" s="146"/>
      <c r="M3298" s="146"/>
      <c r="N3298" s="146"/>
      <c r="O3298" s="146"/>
      <c r="P3298" s="292"/>
      <c r="Q3298" s="202"/>
      <c r="R3298" s="290">
        <f>IF($P$5=1,DataSheet!E3297,"")</f>
        <v>0</v>
      </c>
    </row>
    <row r="3299" spans="2:18">
      <c r="B3299" s="202"/>
      <c r="C3299" s="297"/>
      <c r="D3299" s="292"/>
      <c r="E3299" s="202"/>
      <c r="F3299" s="202"/>
      <c r="G3299" s="202"/>
      <c r="H3299" s="202"/>
      <c r="I3299" s="202"/>
      <c r="J3299" s="202"/>
      <c r="K3299" s="146"/>
      <c r="L3299" s="146"/>
      <c r="M3299" s="146"/>
      <c r="N3299" s="146"/>
      <c r="O3299" s="146"/>
      <c r="P3299" s="292"/>
      <c r="Q3299" s="202"/>
      <c r="R3299" s="290">
        <f>IF($P$5=1,DataSheet!E3298,"")</f>
        <v>0</v>
      </c>
    </row>
    <row r="3300" spans="2:18">
      <c r="B3300" s="202"/>
      <c r="C3300" s="297"/>
      <c r="D3300" s="292"/>
      <c r="E3300" s="202"/>
      <c r="F3300" s="202"/>
      <c r="G3300" s="202"/>
      <c r="H3300" s="202"/>
      <c r="I3300" s="202"/>
      <c r="J3300" s="202"/>
      <c r="K3300" s="146"/>
      <c r="L3300" s="146"/>
      <c r="M3300" s="146"/>
      <c r="N3300" s="146"/>
      <c r="O3300" s="146"/>
      <c r="P3300" s="292"/>
      <c r="Q3300" s="202"/>
      <c r="R3300" s="290">
        <f>IF($P$5=1,DataSheet!E3299,"")</f>
        <v>0</v>
      </c>
    </row>
    <row r="3301" spans="2:18">
      <c r="B3301" s="202"/>
      <c r="C3301" s="297"/>
      <c r="D3301" s="292"/>
      <c r="E3301" s="202"/>
      <c r="F3301" s="202"/>
      <c r="G3301" s="202"/>
      <c r="H3301" s="202"/>
      <c r="I3301" s="202"/>
      <c r="J3301" s="202"/>
      <c r="K3301" s="146"/>
      <c r="L3301" s="146"/>
      <c r="M3301" s="146"/>
      <c r="N3301" s="146"/>
      <c r="O3301" s="146"/>
      <c r="P3301" s="292"/>
      <c r="Q3301" s="202"/>
      <c r="R3301" s="290">
        <f>IF($P$5=1,DataSheet!E3300,"")</f>
        <v>0</v>
      </c>
    </row>
    <row r="3302" spans="2:18">
      <c r="B3302" s="202"/>
      <c r="C3302" s="297"/>
      <c r="D3302" s="292"/>
      <c r="E3302" s="202"/>
      <c r="F3302" s="202"/>
      <c r="G3302" s="202"/>
      <c r="H3302" s="202"/>
      <c r="I3302" s="202"/>
      <c r="J3302" s="202"/>
      <c r="K3302" s="146"/>
      <c r="L3302" s="146"/>
      <c r="M3302" s="146"/>
      <c r="N3302" s="146"/>
      <c r="O3302" s="146"/>
      <c r="P3302" s="292"/>
      <c r="Q3302" s="202"/>
      <c r="R3302" s="290">
        <f>IF($P$5=1,DataSheet!E3301,"")</f>
        <v>0</v>
      </c>
    </row>
    <row r="3303" spans="2:18">
      <c r="B3303" s="202"/>
      <c r="C3303" s="297"/>
      <c r="D3303" s="292"/>
      <c r="E3303" s="202"/>
      <c r="F3303" s="202"/>
      <c r="G3303" s="202"/>
      <c r="H3303" s="202"/>
      <c r="I3303" s="202"/>
      <c r="J3303" s="202"/>
      <c r="K3303" s="146"/>
      <c r="L3303" s="146"/>
      <c r="M3303" s="146"/>
      <c r="N3303" s="146"/>
      <c r="O3303" s="146"/>
      <c r="P3303" s="292"/>
      <c r="Q3303" s="202"/>
      <c r="R3303" s="290">
        <f>IF($P$5=1,DataSheet!E3302,"")</f>
        <v>0</v>
      </c>
    </row>
    <row r="3304" spans="2:18">
      <c r="B3304" s="202"/>
      <c r="C3304" s="297"/>
      <c r="D3304" s="292"/>
      <c r="E3304" s="202"/>
      <c r="F3304" s="202"/>
      <c r="G3304" s="202"/>
      <c r="H3304" s="202"/>
      <c r="I3304" s="202"/>
      <c r="J3304" s="202"/>
      <c r="K3304" s="146"/>
      <c r="L3304" s="146"/>
      <c r="M3304" s="146"/>
      <c r="N3304" s="146"/>
      <c r="O3304" s="146"/>
      <c r="P3304" s="292"/>
      <c r="Q3304" s="202"/>
      <c r="R3304" s="290">
        <f>IF($P$5=1,DataSheet!E3303,"")</f>
        <v>0</v>
      </c>
    </row>
    <row r="3305" spans="2:18">
      <c r="B3305" s="202"/>
      <c r="C3305" s="297"/>
      <c r="D3305" s="292"/>
      <c r="E3305" s="202"/>
      <c r="F3305" s="202"/>
      <c r="G3305" s="202"/>
      <c r="H3305" s="202"/>
      <c r="I3305" s="202"/>
      <c r="J3305" s="202"/>
      <c r="K3305" s="146"/>
      <c r="L3305" s="146"/>
      <c r="M3305" s="146"/>
      <c r="N3305" s="146"/>
      <c r="O3305" s="146"/>
      <c r="P3305" s="292"/>
      <c r="Q3305" s="202"/>
      <c r="R3305" s="290">
        <f>IF($P$5=1,DataSheet!E3304,"")</f>
        <v>0</v>
      </c>
    </row>
    <row r="3306" spans="2:18">
      <c r="B3306" s="202"/>
      <c r="C3306" s="297"/>
      <c r="D3306" s="292"/>
      <c r="E3306" s="202"/>
      <c r="F3306" s="202"/>
      <c r="G3306" s="202"/>
      <c r="H3306" s="202"/>
      <c r="I3306" s="202"/>
      <c r="J3306" s="202"/>
      <c r="K3306" s="146"/>
      <c r="L3306" s="146"/>
      <c r="M3306" s="146"/>
      <c r="N3306" s="146"/>
      <c r="O3306" s="146"/>
      <c r="P3306" s="292"/>
      <c r="Q3306" s="202"/>
      <c r="R3306" s="290">
        <f>IF($P$5=1,DataSheet!E3305,"")</f>
        <v>0</v>
      </c>
    </row>
    <row r="3307" spans="2:18">
      <c r="B3307" s="202"/>
      <c r="C3307" s="297"/>
      <c r="D3307" s="292"/>
      <c r="E3307" s="202"/>
      <c r="F3307" s="202"/>
      <c r="G3307" s="202"/>
      <c r="H3307" s="202"/>
      <c r="I3307" s="202"/>
      <c r="J3307" s="202"/>
      <c r="K3307" s="146"/>
      <c r="L3307" s="146"/>
      <c r="M3307" s="146"/>
      <c r="N3307" s="146"/>
      <c r="O3307" s="146"/>
      <c r="P3307" s="292"/>
      <c r="Q3307" s="202"/>
      <c r="R3307" s="290">
        <f>IF($P$5=1,DataSheet!E3306,"")</f>
        <v>0</v>
      </c>
    </row>
    <row r="3308" spans="2:18">
      <c r="B3308" s="202"/>
      <c r="C3308" s="297"/>
      <c r="D3308" s="292"/>
      <c r="E3308" s="202"/>
      <c r="F3308" s="202"/>
      <c r="G3308" s="202"/>
      <c r="H3308" s="202"/>
      <c r="I3308" s="202"/>
      <c r="J3308" s="202"/>
      <c r="K3308" s="146"/>
      <c r="L3308" s="146"/>
      <c r="M3308" s="146"/>
      <c r="N3308" s="146"/>
      <c r="O3308" s="146"/>
      <c r="P3308" s="292"/>
      <c r="Q3308" s="202"/>
      <c r="R3308" s="290">
        <f>IF($P$5=1,DataSheet!E3307,"")</f>
        <v>0</v>
      </c>
    </row>
    <row r="3309" spans="2:18">
      <c r="B3309" s="202"/>
      <c r="C3309" s="297"/>
      <c r="D3309" s="292"/>
      <c r="E3309" s="202"/>
      <c r="F3309" s="202"/>
      <c r="G3309" s="202"/>
      <c r="H3309" s="202"/>
      <c r="I3309" s="202"/>
      <c r="J3309" s="202"/>
      <c r="K3309" s="146"/>
      <c r="L3309" s="146"/>
      <c r="M3309" s="146"/>
      <c r="N3309" s="146"/>
      <c r="O3309" s="146"/>
      <c r="P3309" s="292"/>
      <c r="Q3309" s="202"/>
      <c r="R3309" s="290">
        <f>IF($P$5=1,DataSheet!E3308,"")</f>
        <v>0</v>
      </c>
    </row>
    <row r="3310" spans="2:18">
      <c r="B3310" s="202"/>
      <c r="C3310" s="297"/>
      <c r="D3310" s="292"/>
      <c r="E3310" s="202"/>
      <c r="F3310" s="202"/>
      <c r="G3310" s="202"/>
      <c r="H3310" s="202"/>
      <c r="I3310" s="202"/>
      <c r="J3310" s="202"/>
      <c r="K3310" s="146"/>
      <c r="L3310" s="146"/>
      <c r="M3310" s="146"/>
      <c r="N3310" s="146"/>
      <c r="O3310" s="146"/>
      <c r="P3310" s="292"/>
      <c r="Q3310" s="202"/>
      <c r="R3310" s="290">
        <f>IF($P$5=1,DataSheet!E3309,"")</f>
        <v>0</v>
      </c>
    </row>
    <row r="3311" spans="2:18">
      <c r="B3311" s="202"/>
      <c r="C3311" s="297"/>
      <c r="D3311" s="292"/>
      <c r="E3311" s="202"/>
      <c r="F3311" s="202"/>
      <c r="G3311" s="202"/>
      <c r="H3311" s="202"/>
      <c r="I3311" s="202"/>
      <c r="J3311" s="202"/>
      <c r="K3311" s="146"/>
      <c r="L3311" s="146"/>
      <c r="M3311" s="146"/>
      <c r="N3311" s="146"/>
      <c r="O3311" s="146"/>
      <c r="P3311" s="292"/>
      <c r="Q3311" s="202"/>
      <c r="R3311" s="290">
        <f>IF($P$5=1,DataSheet!E3310,"")</f>
        <v>0</v>
      </c>
    </row>
    <row r="3312" spans="2:18">
      <c r="B3312" s="202"/>
      <c r="C3312" s="297"/>
      <c r="D3312" s="292"/>
      <c r="E3312" s="202"/>
      <c r="F3312" s="202"/>
      <c r="G3312" s="202"/>
      <c r="H3312" s="202"/>
      <c r="I3312" s="202"/>
      <c r="J3312" s="202"/>
      <c r="K3312" s="146"/>
      <c r="L3312" s="146"/>
      <c r="M3312" s="146"/>
      <c r="N3312" s="146"/>
      <c r="O3312" s="146"/>
      <c r="P3312" s="292"/>
      <c r="Q3312" s="202"/>
      <c r="R3312" s="290">
        <f>IF($P$5=1,DataSheet!E3311,"")</f>
        <v>0</v>
      </c>
    </row>
    <row r="3313" spans="2:18">
      <c r="B3313" s="202"/>
      <c r="C3313" s="297"/>
      <c r="D3313" s="292"/>
      <c r="E3313" s="202"/>
      <c r="F3313" s="202"/>
      <c r="G3313" s="202"/>
      <c r="H3313" s="202"/>
      <c r="I3313" s="202"/>
      <c r="J3313" s="202"/>
      <c r="K3313" s="146"/>
      <c r="L3313" s="146"/>
      <c r="M3313" s="146"/>
      <c r="N3313" s="146"/>
      <c r="O3313" s="146"/>
      <c r="P3313" s="292"/>
      <c r="Q3313" s="202"/>
      <c r="R3313" s="290">
        <f>IF($P$5=1,DataSheet!E3312,"")</f>
        <v>0</v>
      </c>
    </row>
    <row r="3314" spans="2:18">
      <c r="B3314" s="202"/>
      <c r="C3314" s="297"/>
      <c r="D3314" s="292"/>
      <c r="E3314" s="202"/>
      <c r="F3314" s="202"/>
      <c r="G3314" s="202"/>
      <c r="H3314" s="202"/>
      <c r="I3314" s="202"/>
      <c r="J3314" s="202"/>
      <c r="K3314" s="146"/>
      <c r="L3314" s="146"/>
      <c r="M3314" s="146"/>
      <c r="N3314" s="146"/>
      <c r="O3314" s="146"/>
      <c r="P3314" s="292"/>
      <c r="Q3314" s="202"/>
      <c r="R3314" s="290">
        <f>IF($P$5=1,DataSheet!E3313,"")</f>
        <v>0</v>
      </c>
    </row>
    <row r="3315" spans="2:18">
      <c r="B3315" s="202"/>
      <c r="C3315" s="297"/>
      <c r="D3315" s="292"/>
      <c r="E3315" s="202"/>
      <c r="F3315" s="202"/>
      <c r="G3315" s="202"/>
      <c r="H3315" s="202"/>
      <c r="I3315" s="202"/>
      <c r="J3315" s="202"/>
      <c r="K3315" s="146"/>
      <c r="L3315" s="146"/>
      <c r="M3315" s="146"/>
      <c r="N3315" s="146"/>
      <c r="O3315" s="146"/>
      <c r="P3315" s="292"/>
      <c r="Q3315" s="202"/>
      <c r="R3315" s="290">
        <f>IF($P$5=1,DataSheet!E3314,"")</f>
        <v>0</v>
      </c>
    </row>
    <row r="3316" spans="2:18">
      <c r="B3316" s="202"/>
      <c r="C3316" s="297"/>
      <c r="D3316" s="292"/>
      <c r="E3316" s="202"/>
      <c r="F3316" s="202"/>
      <c r="G3316" s="202"/>
      <c r="H3316" s="202"/>
      <c r="I3316" s="202"/>
      <c r="J3316" s="202"/>
      <c r="K3316" s="146"/>
      <c r="L3316" s="146"/>
      <c r="M3316" s="146"/>
      <c r="N3316" s="146"/>
      <c r="O3316" s="146"/>
      <c r="P3316" s="292"/>
      <c r="Q3316" s="202"/>
      <c r="R3316" s="290">
        <f>IF($P$5=1,DataSheet!E3315,"")</f>
        <v>0</v>
      </c>
    </row>
    <row r="3317" spans="2:18">
      <c r="B3317" s="202"/>
      <c r="C3317" s="297"/>
      <c r="D3317" s="292"/>
      <c r="E3317" s="202"/>
      <c r="F3317" s="202"/>
      <c r="G3317" s="202"/>
      <c r="H3317" s="202"/>
      <c r="I3317" s="202"/>
      <c r="J3317" s="202"/>
      <c r="K3317" s="146"/>
      <c r="L3317" s="146"/>
      <c r="M3317" s="146"/>
      <c r="N3317" s="146"/>
      <c r="O3317" s="146"/>
      <c r="P3317" s="292"/>
      <c r="Q3317" s="202"/>
      <c r="R3317" s="290">
        <f>IF($P$5=1,DataSheet!E3316,"")</f>
        <v>0</v>
      </c>
    </row>
    <row r="3318" spans="2:18">
      <c r="B3318" s="202"/>
      <c r="C3318" s="297"/>
      <c r="D3318" s="292"/>
      <c r="E3318" s="202"/>
      <c r="F3318" s="202"/>
      <c r="G3318" s="202"/>
      <c r="H3318" s="202"/>
      <c r="I3318" s="202"/>
      <c r="J3318" s="202"/>
      <c r="K3318" s="146"/>
      <c r="L3318" s="146"/>
      <c r="M3318" s="146"/>
      <c r="N3318" s="146"/>
      <c r="O3318" s="146"/>
      <c r="P3318" s="292"/>
      <c r="Q3318" s="202"/>
      <c r="R3318" s="290">
        <f>IF($P$5=1,DataSheet!E3317,"")</f>
        <v>0</v>
      </c>
    </row>
    <row r="3319" spans="2:18">
      <c r="B3319" s="202"/>
      <c r="C3319" s="297"/>
      <c r="D3319" s="292"/>
      <c r="E3319" s="202"/>
      <c r="F3319" s="202"/>
      <c r="G3319" s="202"/>
      <c r="H3319" s="202"/>
      <c r="I3319" s="202"/>
      <c r="J3319" s="202"/>
      <c r="K3319" s="146"/>
      <c r="L3319" s="146"/>
      <c r="M3319" s="146"/>
      <c r="N3319" s="146"/>
      <c r="O3319" s="146"/>
      <c r="P3319" s="292"/>
      <c r="Q3319" s="202"/>
      <c r="R3319" s="290">
        <f>IF($P$5=1,DataSheet!E3318,"")</f>
        <v>0</v>
      </c>
    </row>
    <row r="3320" spans="2:18">
      <c r="B3320" s="202"/>
      <c r="C3320" s="297"/>
      <c r="D3320" s="292"/>
      <c r="E3320" s="202"/>
      <c r="F3320" s="202"/>
      <c r="G3320" s="202"/>
      <c r="H3320" s="202"/>
      <c r="I3320" s="202"/>
      <c r="J3320" s="202"/>
      <c r="K3320" s="146"/>
      <c r="L3320" s="146"/>
      <c r="M3320" s="146"/>
      <c r="N3320" s="146"/>
      <c r="O3320" s="146"/>
      <c r="P3320" s="292"/>
      <c r="Q3320" s="202"/>
      <c r="R3320" s="290">
        <f>IF($P$5=1,DataSheet!E3319,"")</f>
        <v>0</v>
      </c>
    </row>
    <row r="3321" spans="2:18">
      <c r="B3321" s="202"/>
      <c r="C3321" s="297"/>
      <c r="D3321" s="292"/>
      <c r="E3321" s="202"/>
      <c r="F3321" s="202"/>
      <c r="G3321" s="202"/>
      <c r="H3321" s="202"/>
      <c r="I3321" s="202"/>
      <c r="J3321" s="202"/>
      <c r="K3321" s="146"/>
      <c r="L3321" s="146"/>
      <c r="M3321" s="146"/>
      <c r="N3321" s="146"/>
      <c r="O3321" s="146"/>
      <c r="P3321" s="292"/>
      <c r="Q3321" s="202"/>
      <c r="R3321" s="290">
        <f>IF($P$5=1,DataSheet!E3320,"")</f>
        <v>0</v>
      </c>
    </row>
    <row r="3322" spans="2:18">
      <c r="B3322" s="202"/>
      <c r="C3322" s="297"/>
      <c r="D3322" s="292"/>
      <c r="E3322" s="202"/>
      <c r="F3322" s="202"/>
      <c r="G3322" s="202"/>
      <c r="H3322" s="202"/>
      <c r="I3322" s="202"/>
      <c r="J3322" s="202"/>
      <c r="K3322" s="146"/>
      <c r="L3322" s="146"/>
      <c r="M3322" s="146"/>
      <c r="N3322" s="146"/>
      <c r="O3322" s="146"/>
      <c r="P3322" s="292"/>
      <c r="Q3322" s="202"/>
      <c r="R3322" s="290">
        <f>IF($P$5=1,DataSheet!E3321,"")</f>
        <v>0</v>
      </c>
    </row>
    <row r="3323" spans="2:18">
      <c r="B3323" s="202"/>
      <c r="C3323" s="297"/>
      <c r="D3323" s="292"/>
      <c r="E3323" s="202"/>
      <c r="F3323" s="202"/>
      <c r="G3323" s="202"/>
      <c r="H3323" s="202"/>
      <c r="I3323" s="202"/>
      <c r="J3323" s="202"/>
      <c r="K3323" s="146"/>
      <c r="L3323" s="146"/>
      <c r="M3323" s="146"/>
      <c r="N3323" s="146"/>
      <c r="O3323" s="146"/>
      <c r="P3323" s="292"/>
      <c r="Q3323" s="202"/>
      <c r="R3323" s="290">
        <f>IF($P$5=1,DataSheet!E3322,"")</f>
        <v>0</v>
      </c>
    </row>
    <row r="3324" spans="2:18">
      <c r="B3324" s="202"/>
      <c r="C3324" s="297"/>
      <c r="D3324" s="292"/>
      <c r="E3324" s="202"/>
      <c r="F3324" s="202"/>
      <c r="G3324" s="202"/>
      <c r="H3324" s="202"/>
      <c r="I3324" s="202"/>
      <c r="J3324" s="202"/>
      <c r="K3324" s="146"/>
      <c r="L3324" s="146"/>
      <c r="M3324" s="146"/>
      <c r="N3324" s="146"/>
      <c r="O3324" s="146"/>
      <c r="P3324" s="292"/>
      <c r="Q3324" s="202"/>
      <c r="R3324" s="290">
        <f>IF($P$5=1,DataSheet!E3323,"")</f>
        <v>0</v>
      </c>
    </row>
    <row r="3325" spans="2:18">
      <c r="B3325" s="202"/>
      <c r="C3325" s="297"/>
      <c r="D3325" s="292"/>
      <c r="E3325" s="202"/>
      <c r="F3325" s="202"/>
      <c r="G3325" s="202"/>
      <c r="H3325" s="202"/>
      <c r="I3325" s="202"/>
      <c r="J3325" s="202"/>
      <c r="K3325" s="146"/>
      <c r="L3325" s="146"/>
      <c r="M3325" s="146"/>
      <c r="N3325" s="146"/>
      <c r="O3325" s="146"/>
      <c r="P3325" s="292"/>
      <c r="Q3325" s="202"/>
      <c r="R3325" s="290">
        <f>IF($P$5=1,DataSheet!E3324,"")</f>
        <v>0</v>
      </c>
    </row>
    <row r="3326" spans="2:18">
      <c r="B3326" s="202"/>
      <c r="C3326" s="297"/>
      <c r="D3326" s="292"/>
      <c r="E3326" s="202"/>
      <c r="F3326" s="202"/>
      <c r="G3326" s="202"/>
      <c r="H3326" s="202"/>
      <c r="I3326" s="202"/>
      <c r="J3326" s="202"/>
      <c r="K3326" s="146"/>
      <c r="L3326" s="146"/>
      <c r="M3326" s="146"/>
      <c r="N3326" s="146"/>
      <c r="O3326" s="146"/>
      <c r="P3326" s="292"/>
      <c r="Q3326" s="202"/>
      <c r="R3326" s="290">
        <f>IF($P$5=1,DataSheet!E3325,"")</f>
        <v>0</v>
      </c>
    </row>
    <row r="3327" spans="2:18">
      <c r="B3327" s="202"/>
      <c r="C3327" s="297"/>
      <c r="D3327" s="292"/>
      <c r="E3327" s="202"/>
      <c r="F3327" s="202"/>
      <c r="G3327" s="202"/>
      <c r="H3327" s="202"/>
      <c r="I3327" s="202"/>
      <c r="J3327" s="202"/>
      <c r="K3327" s="146"/>
      <c r="L3327" s="146"/>
      <c r="M3327" s="146"/>
      <c r="N3327" s="146"/>
      <c r="O3327" s="146"/>
      <c r="P3327" s="292"/>
      <c r="Q3327" s="202"/>
      <c r="R3327" s="290">
        <f>IF($P$5=1,DataSheet!E3326,"")</f>
        <v>0</v>
      </c>
    </row>
    <row r="3328" spans="2:18">
      <c r="B3328" s="202"/>
      <c r="C3328" s="297"/>
      <c r="D3328" s="292"/>
      <c r="E3328" s="202"/>
      <c r="F3328" s="202"/>
      <c r="G3328" s="202"/>
      <c r="H3328" s="202"/>
      <c r="I3328" s="202"/>
      <c r="J3328" s="202"/>
      <c r="K3328" s="146"/>
      <c r="L3328" s="146"/>
      <c r="M3328" s="146"/>
      <c r="N3328" s="146"/>
      <c r="O3328" s="146"/>
      <c r="P3328" s="292"/>
      <c r="Q3328" s="202"/>
      <c r="R3328" s="290">
        <f>IF($P$5=1,DataSheet!E3327,"")</f>
        <v>0</v>
      </c>
    </row>
    <row r="3329" spans="2:18">
      <c r="B3329" s="202"/>
      <c r="C3329" s="297"/>
      <c r="D3329" s="292"/>
      <c r="E3329" s="202"/>
      <c r="F3329" s="202"/>
      <c r="G3329" s="202"/>
      <c r="H3329" s="202"/>
      <c r="I3329" s="202"/>
      <c r="J3329" s="202"/>
      <c r="K3329" s="146"/>
      <c r="L3329" s="146"/>
      <c r="M3329" s="146"/>
      <c r="N3329" s="146"/>
      <c r="O3329" s="146"/>
      <c r="P3329" s="292"/>
      <c r="Q3329" s="202"/>
      <c r="R3329" s="290">
        <f>IF($P$5=1,DataSheet!E3328,"")</f>
        <v>0</v>
      </c>
    </row>
    <row r="3330" spans="2:18">
      <c r="B3330" s="202"/>
      <c r="C3330" s="297"/>
      <c r="D3330" s="292"/>
      <c r="E3330" s="202"/>
      <c r="F3330" s="202"/>
      <c r="G3330" s="202"/>
      <c r="H3330" s="202"/>
      <c r="I3330" s="202"/>
      <c r="J3330" s="202"/>
      <c r="K3330" s="146"/>
      <c r="L3330" s="146"/>
      <c r="M3330" s="146"/>
      <c r="N3330" s="146"/>
      <c r="O3330" s="146"/>
      <c r="P3330" s="292"/>
      <c r="Q3330" s="202"/>
      <c r="R3330" s="290">
        <f>IF($P$5=1,DataSheet!E3329,"")</f>
        <v>0</v>
      </c>
    </row>
    <row r="3331" spans="2:18">
      <c r="B3331" s="202"/>
      <c r="C3331" s="297"/>
      <c r="D3331" s="292"/>
      <c r="E3331" s="202"/>
      <c r="F3331" s="202"/>
      <c r="G3331" s="202"/>
      <c r="H3331" s="202"/>
      <c r="I3331" s="202"/>
      <c r="J3331" s="202"/>
      <c r="K3331" s="146"/>
      <c r="L3331" s="146"/>
      <c r="M3331" s="146"/>
      <c r="N3331" s="146"/>
      <c r="O3331" s="146"/>
      <c r="P3331" s="292"/>
      <c r="Q3331" s="202"/>
      <c r="R3331" s="290">
        <f>IF($P$5=1,DataSheet!E3330,"")</f>
        <v>0</v>
      </c>
    </row>
    <row r="3332" spans="2:18">
      <c r="B3332" s="202"/>
      <c r="C3332" s="297"/>
      <c r="D3332" s="292"/>
      <c r="E3332" s="202"/>
      <c r="F3332" s="202"/>
      <c r="G3332" s="202"/>
      <c r="H3332" s="202"/>
      <c r="I3332" s="202"/>
      <c r="J3332" s="202"/>
      <c r="K3332" s="146"/>
      <c r="L3332" s="146"/>
      <c r="M3332" s="146"/>
      <c r="N3332" s="146"/>
      <c r="O3332" s="146"/>
      <c r="P3332" s="292"/>
      <c r="Q3332" s="202"/>
      <c r="R3332" s="290">
        <f>IF($P$5=1,DataSheet!E3331,"")</f>
        <v>0</v>
      </c>
    </row>
    <row r="3333" spans="2:18">
      <c r="B3333" s="202"/>
      <c r="C3333" s="297"/>
      <c r="D3333" s="292"/>
      <c r="E3333" s="202"/>
      <c r="F3333" s="202"/>
      <c r="G3333" s="202"/>
      <c r="H3333" s="202"/>
      <c r="I3333" s="202"/>
      <c r="J3333" s="202"/>
      <c r="K3333" s="146"/>
      <c r="L3333" s="146"/>
      <c r="M3333" s="146"/>
      <c r="N3333" s="146"/>
      <c r="O3333" s="146"/>
      <c r="P3333" s="292"/>
      <c r="Q3333" s="202"/>
      <c r="R3333" s="290">
        <f>IF($P$5=1,DataSheet!E3332,"")</f>
        <v>0</v>
      </c>
    </row>
    <row r="3334" spans="2:18">
      <c r="B3334" s="202"/>
      <c r="C3334" s="297"/>
      <c r="D3334" s="292"/>
      <c r="E3334" s="202"/>
      <c r="F3334" s="202"/>
      <c r="G3334" s="202"/>
      <c r="H3334" s="202"/>
      <c r="I3334" s="202"/>
      <c r="J3334" s="202"/>
      <c r="K3334" s="146"/>
      <c r="L3334" s="146"/>
      <c r="M3334" s="146"/>
      <c r="N3334" s="146"/>
      <c r="O3334" s="146"/>
      <c r="P3334" s="292"/>
      <c r="Q3334" s="202"/>
      <c r="R3334" s="290">
        <f>IF($P$5=1,DataSheet!E3333,"")</f>
        <v>0</v>
      </c>
    </row>
    <row r="3335" spans="2:18">
      <c r="B3335" s="202"/>
      <c r="C3335" s="297"/>
      <c r="D3335" s="292"/>
      <c r="E3335" s="202"/>
      <c r="F3335" s="202"/>
      <c r="G3335" s="202"/>
      <c r="H3335" s="202"/>
      <c r="I3335" s="202"/>
      <c r="J3335" s="202"/>
      <c r="K3335" s="146"/>
      <c r="L3335" s="146"/>
      <c r="M3335" s="146"/>
      <c r="N3335" s="146"/>
      <c r="O3335" s="146"/>
      <c r="P3335" s="292"/>
      <c r="Q3335" s="202"/>
      <c r="R3335" s="290">
        <f>IF($P$5=1,DataSheet!E3334,"")</f>
        <v>0</v>
      </c>
    </row>
    <row r="3336" spans="2:18">
      <c r="B3336" s="202"/>
      <c r="C3336" s="297"/>
      <c r="D3336" s="292"/>
      <c r="E3336" s="202"/>
      <c r="F3336" s="202"/>
      <c r="G3336" s="202"/>
      <c r="H3336" s="202"/>
      <c r="I3336" s="202"/>
      <c r="J3336" s="202"/>
      <c r="K3336" s="146"/>
      <c r="L3336" s="146"/>
      <c r="M3336" s="146"/>
      <c r="N3336" s="146"/>
      <c r="O3336" s="146"/>
      <c r="P3336" s="292"/>
      <c r="Q3336" s="202"/>
      <c r="R3336" s="290">
        <f>IF($P$5=1,DataSheet!E3335,"")</f>
        <v>0</v>
      </c>
    </row>
    <row r="3337" spans="2:18">
      <c r="B3337" s="202"/>
      <c r="C3337" s="297"/>
      <c r="D3337" s="292"/>
      <c r="E3337" s="202"/>
      <c r="F3337" s="202"/>
      <c r="G3337" s="202"/>
      <c r="H3337" s="202"/>
      <c r="I3337" s="202"/>
      <c r="J3337" s="202"/>
      <c r="K3337" s="146"/>
      <c r="L3337" s="146"/>
      <c r="M3337" s="146"/>
      <c r="N3337" s="146"/>
      <c r="O3337" s="146"/>
      <c r="P3337" s="292"/>
      <c r="Q3337" s="202"/>
      <c r="R3337" s="290">
        <f>IF($P$5=1,DataSheet!E3336,"")</f>
        <v>0</v>
      </c>
    </row>
    <row r="3338" spans="2:18">
      <c r="B3338" s="202"/>
      <c r="C3338" s="297"/>
      <c r="D3338" s="292"/>
      <c r="E3338" s="202"/>
      <c r="F3338" s="202"/>
      <c r="G3338" s="202"/>
      <c r="H3338" s="202"/>
      <c r="I3338" s="202"/>
      <c r="J3338" s="202"/>
      <c r="K3338" s="146"/>
      <c r="L3338" s="146"/>
      <c r="M3338" s="146"/>
      <c r="N3338" s="146"/>
      <c r="O3338" s="146"/>
      <c r="P3338" s="292"/>
      <c r="Q3338" s="202"/>
      <c r="R3338" s="290">
        <f>IF($P$5=1,DataSheet!E3337,"")</f>
        <v>0</v>
      </c>
    </row>
    <row r="3339" spans="2:18">
      <c r="B3339" s="202"/>
      <c r="C3339" s="297"/>
      <c r="D3339" s="292"/>
      <c r="E3339" s="202"/>
      <c r="F3339" s="202"/>
      <c r="G3339" s="202"/>
      <c r="H3339" s="202"/>
      <c r="I3339" s="202"/>
      <c r="J3339" s="202"/>
      <c r="K3339" s="146"/>
      <c r="L3339" s="146"/>
      <c r="M3339" s="146"/>
      <c r="N3339" s="146"/>
      <c r="O3339" s="146"/>
      <c r="P3339" s="292"/>
      <c r="Q3339" s="202"/>
      <c r="R3339" s="290">
        <f>IF($P$5=1,DataSheet!E3338,"")</f>
        <v>0</v>
      </c>
    </row>
    <row r="3340" spans="2:18">
      <c r="B3340" s="202"/>
      <c r="C3340" s="297"/>
      <c r="D3340" s="292"/>
      <c r="E3340" s="202"/>
      <c r="F3340" s="202"/>
      <c r="G3340" s="202"/>
      <c r="H3340" s="202"/>
      <c r="I3340" s="202"/>
      <c r="J3340" s="202"/>
      <c r="K3340" s="146"/>
      <c r="L3340" s="146"/>
      <c r="M3340" s="146"/>
      <c r="N3340" s="146"/>
      <c r="O3340" s="146"/>
      <c r="P3340" s="292"/>
      <c r="Q3340" s="202"/>
      <c r="R3340" s="290">
        <f>IF($P$5=1,DataSheet!E3339,"")</f>
        <v>0</v>
      </c>
    </row>
    <row r="3341" spans="2:18">
      <c r="B3341" s="202"/>
      <c r="C3341" s="297"/>
      <c r="D3341" s="292"/>
      <c r="E3341" s="202"/>
      <c r="F3341" s="202"/>
      <c r="G3341" s="202"/>
      <c r="H3341" s="202"/>
      <c r="I3341" s="202"/>
      <c r="J3341" s="202"/>
      <c r="K3341" s="146"/>
      <c r="L3341" s="146"/>
      <c r="M3341" s="146"/>
      <c r="N3341" s="146"/>
      <c r="O3341" s="146"/>
      <c r="P3341" s="292"/>
      <c r="Q3341" s="202"/>
      <c r="R3341" s="290">
        <f>IF($P$5=1,DataSheet!E3340,"")</f>
        <v>0</v>
      </c>
    </row>
    <row r="3342" spans="2:18">
      <c r="B3342" s="202"/>
      <c r="C3342" s="297"/>
      <c r="D3342" s="292"/>
      <c r="E3342" s="202"/>
      <c r="F3342" s="202"/>
      <c r="G3342" s="202"/>
      <c r="H3342" s="202"/>
      <c r="I3342" s="202"/>
      <c r="J3342" s="202"/>
      <c r="K3342" s="146"/>
      <c r="L3342" s="146"/>
      <c r="M3342" s="146"/>
      <c r="N3342" s="146"/>
      <c r="O3342" s="146"/>
      <c r="P3342" s="292"/>
      <c r="Q3342" s="202"/>
      <c r="R3342" s="290">
        <f>IF($P$5=1,DataSheet!E3341,"")</f>
        <v>0</v>
      </c>
    </row>
    <row r="3343" spans="2:18">
      <c r="B3343" s="202"/>
      <c r="C3343" s="297"/>
      <c r="D3343" s="292"/>
      <c r="E3343" s="202"/>
      <c r="F3343" s="202"/>
      <c r="G3343" s="202"/>
      <c r="H3343" s="202"/>
      <c r="I3343" s="202"/>
      <c r="J3343" s="202"/>
      <c r="K3343" s="146"/>
      <c r="L3343" s="146"/>
      <c r="M3343" s="146"/>
      <c r="N3343" s="146"/>
      <c r="O3343" s="146"/>
      <c r="P3343" s="292"/>
      <c r="Q3343" s="202"/>
      <c r="R3343" s="290">
        <f>IF($P$5=1,DataSheet!E3342,"")</f>
        <v>0</v>
      </c>
    </row>
    <row r="3344" spans="2:18">
      <c r="B3344" s="202"/>
      <c r="C3344" s="297"/>
      <c r="D3344" s="292"/>
      <c r="E3344" s="202"/>
      <c r="F3344" s="202"/>
      <c r="G3344" s="202"/>
      <c r="H3344" s="202"/>
      <c r="I3344" s="202"/>
      <c r="J3344" s="202"/>
      <c r="K3344" s="146"/>
      <c r="L3344" s="146"/>
      <c r="M3344" s="146"/>
      <c r="N3344" s="146"/>
      <c r="O3344" s="146"/>
      <c r="P3344" s="292"/>
      <c r="Q3344" s="202"/>
      <c r="R3344" s="290">
        <f>IF($P$5=1,DataSheet!E3343,"")</f>
        <v>0</v>
      </c>
    </row>
    <row r="3345" spans="2:18">
      <c r="B3345" s="202"/>
      <c r="C3345" s="297"/>
      <c r="D3345" s="292"/>
      <c r="E3345" s="202"/>
      <c r="F3345" s="202"/>
      <c r="G3345" s="202"/>
      <c r="H3345" s="202"/>
      <c r="I3345" s="202"/>
      <c r="J3345" s="202"/>
      <c r="K3345" s="146"/>
      <c r="L3345" s="146"/>
      <c r="M3345" s="146"/>
      <c r="N3345" s="146"/>
      <c r="O3345" s="146"/>
      <c r="P3345" s="292"/>
      <c r="Q3345" s="202"/>
      <c r="R3345" s="290">
        <f>IF($P$5=1,DataSheet!E3344,"")</f>
        <v>0</v>
      </c>
    </row>
    <row r="3346" spans="2:18">
      <c r="B3346" s="202"/>
      <c r="C3346" s="297"/>
      <c r="D3346" s="292"/>
      <c r="E3346" s="202"/>
      <c r="F3346" s="202"/>
      <c r="G3346" s="202"/>
      <c r="H3346" s="202"/>
      <c r="I3346" s="202"/>
      <c r="J3346" s="202"/>
      <c r="K3346" s="146"/>
      <c r="L3346" s="146"/>
      <c r="M3346" s="146"/>
      <c r="N3346" s="146"/>
      <c r="O3346" s="146"/>
      <c r="P3346" s="292"/>
      <c r="Q3346" s="202"/>
      <c r="R3346" s="290">
        <f>IF($P$5=1,DataSheet!E3345,"")</f>
        <v>0</v>
      </c>
    </row>
    <row r="3347" spans="2:18">
      <c r="B3347" s="202"/>
      <c r="C3347" s="297"/>
      <c r="D3347" s="292"/>
      <c r="E3347" s="202"/>
      <c r="F3347" s="202"/>
      <c r="G3347" s="202"/>
      <c r="H3347" s="202"/>
      <c r="I3347" s="202"/>
      <c r="J3347" s="202"/>
      <c r="K3347" s="146"/>
      <c r="L3347" s="146"/>
      <c r="M3347" s="146"/>
      <c r="N3347" s="146"/>
      <c r="O3347" s="146"/>
      <c r="P3347" s="292"/>
      <c r="Q3347" s="202"/>
      <c r="R3347" s="290">
        <f>IF($P$5=1,DataSheet!E3346,"")</f>
        <v>0</v>
      </c>
    </row>
    <row r="3348" spans="2:18">
      <c r="B3348" s="202"/>
      <c r="C3348" s="297"/>
      <c r="D3348" s="292"/>
      <c r="E3348" s="202"/>
      <c r="F3348" s="202"/>
      <c r="G3348" s="202"/>
      <c r="H3348" s="202"/>
      <c r="I3348" s="202"/>
      <c r="J3348" s="202"/>
      <c r="K3348" s="146"/>
      <c r="L3348" s="146"/>
      <c r="M3348" s="146"/>
      <c r="N3348" s="146"/>
      <c r="O3348" s="146"/>
      <c r="P3348" s="292"/>
      <c r="Q3348" s="202"/>
      <c r="R3348" s="290">
        <f>IF($P$5=1,DataSheet!E3347,"")</f>
        <v>0</v>
      </c>
    </row>
    <row r="3349" spans="2:18">
      <c r="B3349" s="202"/>
      <c r="C3349" s="297"/>
      <c r="D3349" s="292"/>
      <c r="E3349" s="202"/>
      <c r="F3349" s="202"/>
      <c r="G3349" s="202"/>
      <c r="H3349" s="202"/>
      <c r="I3349" s="202"/>
      <c r="J3349" s="202"/>
      <c r="K3349" s="146"/>
      <c r="L3349" s="146"/>
      <c r="M3349" s="146"/>
      <c r="N3349" s="146"/>
      <c r="O3349" s="146"/>
      <c r="P3349" s="292"/>
      <c r="Q3349" s="202"/>
      <c r="R3349" s="290">
        <f>IF($P$5=1,DataSheet!E3348,"")</f>
        <v>0</v>
      </c>
    </row>
    <row r="3350" spans="2:18">
      <c r="B3350" s="202"/>
      <c r="C3350" s="297"/>
      <c r="D3350" s="292"/>
      <c r="E3350" s="202"/>
      <c r="F3350" s="202"/>
      <c r="G3350" s="202"/>
      <c r="H3350" s="202"/>
      <c r="I3350" s="202"/>
      <c r="J3350" s="202"/>
      <c r="K3350" s="146"/>
      <c r="L3350" s="146"/>
      <c r="M3350" s="146"/>
      <c r="N3350" s="146"/>
      <c r="O3350" s="146"/>
      <c r="P3350" s="292"/>
      <c r="Q3350" s="202"/>
      <c r="R3350" s="290">
        <f>IF($P$5=1,DataSheet!E3349,"")</f>
        <v>0</v>
      </c>
    </row>
    <row r="3351" spans="2:18">
      <c r="B3351" s="202"/>
      <c r="C3351" s="297"/>
      <c r="D3351" s="292"/>
      <c r="E3351" s="202"/>
      <c r="F3351" s="202"/>
      <c r="G3351" s="202"/>
      <c r="H3351" s="202"/>
      <c r="I3351" s="202"/>
      <c r="J3351" s="202"/>
      <c r="K3351" s="146"/>
      <c r="L3351" s="146"/>
      <c r="M3351" s="146"/>
      <c r="N3351" s="146"/>
      <c r="O3351" s="146"/>
      <c r="P3351" s="292"/>
      <c r="Q3351" s="202"/>
      <c r="R3351" s="290">
        <f>IF($P$5=1,DataSheet!E3350,"")</f>
        <v>0</v>
      </c>
    </row>
    <row r="3352" spans="2:18">
      <c r="B3352" s="202"/>
      <c r="C3352" s="297"/>
      <c r="D3352" s="292"/>
      <c r="E3352" s="202"/>
      <c r="F3352" s="202"/>
      <c r="G3352" s="202"/>
      <c r="H3352" s="202"/>
      <c r="I3352" s="202"/>
      <c r="J3352" s="202"/>
      <c r="K3352" s="146"/>
      <c r="L3352" s="146"/>
      <c r="M3352" s="146"/>
      <c r="N3352" s="146"/>
      <c r="O3352" s="146"/>
      <c r="P3352" s="292"/>
      <c r="Q3352" s="202"/>
      <c r="R3352" s="290">
        <f>IF($P$5=1,DataSheet!E3351,"")</f>
        <v>0</v>
      </c>
    </row>
    <row r="3353" spans="2:18">
      <c r="B3353" s="202"/>
      <c r="C3353" s="297"/>
      <c r="D3353" s="292"/>
      <c r="E3353" s="202"/>
      <c r="F3353" s="202"/>
      <c r="G3353" s="202"/>
      <c r="H3353" s="202"/>
      <c r="I3353" s="202"/>
      <c r="J3353" s="202"/>
      <c r="K3353" s="146"/>
      <c r="L3353" s="146"/>
      <c r="M3353" s="146"/>
      <c r="N3353" s="146"/>
      <c r="O3353" s="146"/>
      <c r="P3353" s="292"/>
      <c r="Q3353" s="202"/>
      <c r="R3353" s="290">
        <f>IF($P$5=1,DataSheet!E3352,"")</f>
        <v>0</v>
      </c>
    </row>
    <row r="3354" spans="2:18">
      <c r="B3354" s="202"/>
      <c r="C3354" s="297"/>
      <c r="D3354" s="292"/>
      <c r="E3354" s="202"/>
      <c r="F3354" s="202"/>
      <c r="G3354" s="202"/>
      <c r="H3354" s="202"/>
      <c r="I3354" s="202"/>
      <c r="J3354" s="202"/>
      <c r="K3354" s="146"/>
      <c r="L3354" s="146"/>
      <c r="M3354" s="146"/>
      <c r="N3354" s="146"/>
      <c r="O3354" s="146"/>
      <c r="P3354" s="292"/>
      <c r="Q3354" s="202"/>
      <c r="R3354" s="290">
        <f>IF($P$5=1,DataSheet!E3353,"")</f>
        <v>0</v>
      </c>
    </row>
    <row r="3355" spans="2:18">
      <c r="B3355" s="202"/>
      <c r="C3355" s="297"/>
      <c r="D3355" s="292"/>
      <c r="E3355" s="202"/>
      <c r="F3355" s="202"/>
      <c r="G3355" s="202"/>
      <c r="H3355" s="202"/>
      <c r="I3355" s="202"/>
      <c r="J3355" s="202"/>
      <c r="K3355" s="146"/>
      <c r="L3355" s="146"/>
      <c r="M3355" s="146"/>
      <c r="N3355" s="146"/>
      <c r="O3355" s="146"/>
      <c r="P3355" s="292"/>
      <c r="Q3355" s="202"/>
      <c r="R3355" s="290">
        <f>IF($P$5=1,DataSheet!E3354,"")</f>
        <v>0</v>
      </c>
    </row>
    <row r="3356" spans="2:18">
      <c r="B3356" s="202"/>
      <c r="C3356" s="297"/>
      <c r="D3356" s="292"/>
      <c r="E3356" s="202"/>
      <c r="F3356" s="202"/>
      <c r="G3356" s="202"/>
      <c r="H3356" s="202"/>
      <c r="I3356" s="202"/>
      <c r="J3356" s="202"/>
      <c r="K3356" s="146"/>
      <c r="L3356" s="146"/>
      <c r="M3356" s="146"/>
      <c r="N3356" s="146"/>
      <c r="O3356" s="146"/>
      <c r="P3356" s="292"/>
      <c r="Q3356" s="202"/>
      <c r="R3356" s="290">
        <f>IF($P$5=1,DataSheet!E3355,"")</f>
        <v>0</v>
      </c>
    </row>
    <row r="3357" spans="2:18">
      <c r="B3357" s="202"/>
      <c r="C3357" s="297"/>
      <c r="D3357" s="292"/>
      <c r="E3357" s="202"/>
      <c r="F3357" s="202"/>
      <c r="G3357" s="202"/>
      <c r="H3357" s="202"/>
      <c r="I3357" s="202"/>
      <c r="J3357" s="202"/>
      <c r="K3357" s="146"/>
      <c r="L3357" s="146"/>
      <c r="M3357" s="146"/>
      <c r="N3357" s="146"/>
      <c r="O3357" s="146"/>
      <c r="P3357" s="292"/>
      <c r="Q3357" s="202"/>
      <c r="R3357" s="290">
        <f>IF($P$5=1,DataSheet!E3356,"")</f>
        <v>0</v>
      </c>
    </row>
    <row r="3358" spans="2:18">
      <c r="B3358" s="202"/>
      <c r="C3358" s="297"/>
      <c r="D3358" s="292"/>
      <c r="E3358" s="202"/>
      <c r="F3358" s="202"/>
      <c r="G3358" s="202"/>
      <c r="H3358" s="202"/>
      <c r="I3358" s="202"/>
      <c r="J3358" s="202"/>
      <c r="K3358" s="146"/>
      <c r="L3358" s="146"/>
      <c r="M3358" s="146"/>
      <c r="N3358" s="146"/>
      <c r="O3358" s="146"/>
      <c r="P3358" s="292"/>
      <c r="Q3358" s="202"/>
      <c r="R3358" s="290">
        <f>IF($P$5=1,DataSheet!E3357,"")</f>
        <v>0</v>
      </c>
    </row>
    <row r="3359" spans="2:18">
      <c r="B3359" s="202"/>
      <c r="C3359" s="297"/>
      <c r="D3359" s="292"/>
      <c r="E3359" s="202"/>
      <c r="F3359" s="202"/>
      <c r="G3359" s="202"/>
      <c r="H3359" s="202"/>
      <c r="I3359" s="202"/>
      <c r="J3359" s="202"/>
      <c r="K3359" s="146"/>
      <c r="L3359" s="146"/>
      <c r="M3359" s="146"/>
      <c r="N3359" s="146"/>
      <c r="O3359" s="146"/>
      <c r="P3359" s="292"/>
      <c r="Q3359" s="202"/>
      <c r="R3359" s="290">
        <f>IF($P$5=1,DataSheet!E3358,"")</f>
        <v>0</v>
      </c>
    </row>
    <row r="3360" spans="2:18">
      <c r="B3360" s="202"/>
      <c r="C3360" s="297"/>
      <c r="D3360" s="292"/>
      <c r="E3360" s="202"/>
      <c r="F3360" s="202"/>
      <c r="G3360" s="202"/>
      <c r="H3360" s="202"/>
      <c r="I3360" s="202"/>
      <c r="J3360" s="202"/>
      <c r="K3360" s="146"/>
      <c r="L3360" s="146"/>
      <c r="M3360" s="146"/>
      <c r="N3360" s="146"/>
      <c r="O3360" s="146"/>
      <c r="P3360" s="292"/>
      <c r="Q3360" s="202"/>
      <c r="R3360" s="290">
        <f>IF($P$5=1,DataSheet!E3359,"")</f>
        <v>0</v>
      </c>
    </row>
    <row r="3361" spans="2:18">
      <c r="B3361" s="202"/>
      <c r="C3361" s="297"/>
      <c r="D3361" s="292"/>
      <c r="E3361" s="202"/>
      <c r="F3361" s="202"/>
      <c r="G3361" s="202"/>
      <c r="H3361" s="202"/>
      <c r="I3361" s="202"/>
      <c r="J3361" s="202"/>
      <c r="K3361" s="146"/>
      <c r="L3361" s="146"/>
      <c r="M3361" s="146"/>
      <c r="N3361" s="146"/>
      <c r="O3361" s="146"/>
      <c r="P3361" s="292"/>
      <c r="Q3361" s="202"/>
      <c r="R3361" s="290">
        <f>IF($P$5=1,DataSheet!E3360,"")</f>
        <v>0</v>
      </c>
    </row>
    <row r="3362" spans="2:18">
      <c r="B3362" s="202"/>
      <c r="C3362" s="297"/>
      <c r="D3362" s="292"/>
      <c r="E3362" s="202"/>
      <c r="F3362" s="202"/>
      <c r="G3362" s="202"/>
      <c r="H3362" s="202"/>
      <c r="I3362" s="202"/>
      <c r="J3362" s="202"/>
      <c r="K3362" s="146"/>
      <c r="L3362" s="146"/>
      <c r="M3362" s="146"/>
      <c r="N3362" s="146"/>
      <c r="O3362" s="146"/>
      <c r="P3362" s="292"/>
      <c r="Q3362" s="202"/>
      <c r="R3362" s="290">
        <f>IF($P$5=1,DataSheet!E3361,"")</f>
        <v>0</v>
      </c>
    </row>
    <row r="3363" spans="2:18">
      <c r="B3363" s="202"/>
      <c r="C3363" s="297"/>
      <c r="D3363" s="292"/>
      <c r="E3363" s="202"/>
      <c r="F3363" s="202"/>
      <c r="G3363" s="202"/>
      <c r="H3363" s="202"/>
      <c r="I3363" s="202"/>
      <c r="J3363" s="202"/>
      <c r="K3363" s="146"/>
      <c r="L3363" s="146"/>
      <c r="M3363" s="146"/>
      <c r="N3363" s="146"/>
      <c r="O3363" s="146"/>
      <c r="P3363" s="292"/>
      <c r="Q3363" s="202"/>
      <c r="R3363" s="290">
        <f>IF($P$5=1,DataSheet!E3362,"")</f>
        <v>0</v>
      </c>
    </row>
    <row r="3364" spans="2:18">
      <c r="B3364" s="202"/>
      <c r="C3364" s="297"/>
      <c r="D3364" s="292"/>
      <c r="E3364" s="202"/>
      <c r="F3364" s="202"/>
      <c r="G3364" s="202"/>
      <c r="H3364" s="202"/>
      <c r="I3364" s="202"/>
      <c r="J3364" s="202"/>
      <c r="K3364" s="146"/>
      <c r="L3364" s="146"/>
      <c r="M3364" s="146"/>
      <c r="N3364" s="146"/>
      <c r="O3364" s="146"/>
      <c r="P3364" s="292"/>
      <c r="Q3364" s="202"/>
      <c r="R3364" s="290">
        <f>IF($P$5=1,DataSheet!E3363,"")</f>
        <v>0</v>
      </c>
    </row>
    <row r="3365" spans="2:18">
      <c r="B3365" s="202"/>
      <c r="C3365" s="297"/>
      <c r="D3365" s="292"/>
      <c r="E3365" s="202"/>
      <c r="F3365" s="202"/>
      <c r="G3365" s="202"/>
      <c r="H3365" s="202"/>
      <c r="I3365" s="202"/>
      <c r="J3365" s="202"/>
      <c r="K3365" s="146"/>
      <c r="L3365" s="146"/>
      <c r="M3365" s="146"/>
      <c r="N3365" s="146"/>
      <c r="O3365" s="146"/>
      <c r="P3365" s="292"/>
      <c r="Q3365" s="202"/>
      <c r="R3365" s="290">
        <f>IF($P$5=1,DataSheet!E3364,"")</f>
        <v>0</v>
      </c>
    </row>
    <row r="3366" spans="2:18">
      <c r="B3366" s="202"/>
      <c r="C3366" s="297"/>
      <c r="D3366" s="292"/>
      <c r="E3366" s="202"/>
      <c r="F3366" s="202"/>
      <c r="G3366" s="202"/>
      <c r="H3366" s="202"/>
      <c r="I3366" s="202"/>
      <c r="J3366" s="202"/>
      <c r="K3366" s="146"/>
      <c r="L3366" s="146"/>
      <c r="M3366" s="146"/>
      <c r="N3366" s="146"/>
      <c r="O3366" s="146"/>
      <c r="P3366" s="292"/>
      <c r="Q3366" s="202"/>
      <c r="R3366" s="290">
        <f>IF($P$5=1,DataSheet!E3365,"")</f>
        <v>0</v>
      </c>
    </row>
    <row r="3367" spans="2:18">
      <c r="B3367" s="202"/>
      <c r="C3367" s="297"/>
      <c r="D3367" s="292"/>
      <c r="E3367" s="202"/>
      <c r="F3367" s="202"/>
      <c r="G3367" s="202"/>
      <c r="H3367" s="202"/>
      <c r="I3367" s="202"/>
      <c r="J3367" s="202"/>
      <c r="K3367" s="146"/>
      <c r="L3367" s="146"/>
      <c r="M3367" s="146"/>
      <c r="N3367" s="146"/>
      <c r="O3367" s="146"/>
      <c r="P3367" s="292"/>
      <c r="Q3367" s="202"/>
      <c r="R3367" s="290">
        <f>IF($P$5=1,DataSheet!E3366,"")</f>
        <v>0</v>
      </c>
    </row>
    <row r="3368" spans="2:18">
      <c r="B3368" s="202"/>
      <c r="C3368" s="297"/>
      <c r="D3368" s="292"/>
      <c r="E3368" s="202"/>
      <c r="F3368" s="202"/>
      <c r="G3368" s="202"/>
      <c r="H3368" s="202"/>
      <c r="I3368" s="202"/>
      <c r="J3368" s="202"/>
      <c r="K3368" s="146"/>
      <c r="L3368" s="146"/>
      <c r="M3368" s="146"/>
      <c r="N3368" s="146"/>
      <c r="O3368" s="146"/>
      <c r="P3368" s="292"/>
      <c r="Q3368" s="202"/>
      <c r="R3368" s="290">
        <f>IF($P$5=1,DataSheet!E3367,"")</f>
        <v>0</v>
      </c>
    </row>
    <row r="3369" spans="2:18">
      <c r="B3369" s="202"/>
      <c r="C3369" s="297"/>
      <c r="D3369" s="292"/>
      <c r="E3369" s="202"/>
      <c r="F3369" s="202"/>
      <c r="G3369" s="202"/>
      <c r="H3369" s="202"/>
      <c r="I3369" s="202"/>
      <c r="J3369" s="202"/>
      <c r="K3369" s="146"/>
      <c r="L3369" s="146"/>
      <c r="M3369" s="146"/>
      <c r="N3369" s="146"/>
      <c r="O3369" s="146"/>
      <c r="P3369" s="292"/>
      <c r="Q3369" s="202"/>
      <c r="R3369" s="290">
        <f>IF($P$5=1,DataSheet!E3368,"")</f>
        <v>0</v>
      </c>
    </row>
    <row r="3370" spans="2:18">
      <c r="B3370" s="202"/>
      <c r="C3370" s="297"/>
      <c r="D3370" s="292"/>
      <c r="E3370" s="202"/>
      <c r="F3370" s="202"/>
      <c r="G3370" s="202"/>
      <c r="H3370" s="202"/>
      <c r="I3370" s="202"/>
      <c r="J3370" s="202"/>
      <c r="K3370" s="146"/>
      <c r="L3370" s="146"/>
      <c r="M3370" s="146"/>
      <c r="N3370" s="146"/>
      <c r="O3370" s="146"/>
      <c r="P3370" s="292"/>
      <c r="Q3370" s="202"/>
      <c r="R3370" s="290">
        <f>IF($P$5=1,DataSheet!E3369,"")</f>
        <v>0</v>
      </c>
    </row>
    <row r="3371" spans="2:18">
      <c r="B3371" s="202"/>
      <c r="C3371" s="297"/>
      <c r="D3371" s="292"/>
      <c r="E3371" s="202"/>
      <c r="F3371" s="202"/>
      <c r="G3371" s="202"/>
      <c r="H3371" s="202"/>
      <c r="I3371" s="202"/>
      <c r="J3371" s="202"/>
      <c r="K3371" s="146"/>
      <c r="L3371" s="146"/>
      <c r="M3371" s="146"/>
      <c r="N3371" s="146"/>
      <c r="O3371" s="146"/>
      <c r="P3371" s="292"/>
      <c r="Q3371" s="202"/>
      <c r="R3371" s="290">
        <f>IF($P$5=1,DataSheet!E3370,"")</f>
        <v>0</v>
      </c>
    </row>
    <row r="3372" spans="2:18">
      <c r="B3372" s="202"/>
      <c r="C3372" s="297"/>
      <c r="D3372" s="292"/>
      <c r="E3372" s="202"/>
      <c r="F3372" s="202"/>
      <c r="G3372" s="202"/>
      <c r="H3372" s="202"/>
      <c r="I3372" s="202"/>
      <c r="J3372" s="202"/>
      <c r="K3372" s="146"/>
      <c r="L3372" s="146"/>
      <c r="M3372" s="146"/>
      <c r="N3372" s="146"/>
      <c r="O3372" s="146"/>
      <c r="P3372" s="292"/>
      <c r="Q3372" s="202"/>
      <c r="R3372" s="290">
        <f>IF($P$5=1,DataSheet!E3371,"")</f>
        <v>0</v>
      </c>
    </row>
    <row r="3373" spans="2:18">
      <c r="B3373" s="202"/>
      <c r="C3373" s="297"/>
      <c r="D3373" s="292"/>
      <c r="E3373" s="202"/>
      <c r="F3373" s="202"/>
      <c r="G3373" s="202"/>
      <c r="H3373" s="202"/>
      <c r="I3373" s="202"/>
      <c r="J3373" s="202"/>
      <c r="K3373" s="146"/>
      <c r="L3373" s="146"/>
      <c r="M3373" s="146"/>
      <c r="N3373" s="146"/>
      <c r="O3373" s="146"/>
      <c r="P3373" s="292"/>
      <c r="Q3373" s="202"/>
      <c r="R3373" s="290">
        <f>IF($P$5=1,DataSheet!E3372,"")</f>
        <v>0</v>
      </c>
    </row>
    <row r="3374" spans="2:18">
      <c r="B3374" s="202"/>
      <c r="C3374" s="297"/>
      <c r="D3374" s="292"/>
      <c r="E3374" s="202"/>
      <c r="F3374" s="202"/>
      <c r="G3374" s="202"/>
      <c r="H3374" s="202"/>
      <c r="I3374" s="202"/>
      <c r="J3374" s="202"/>
      <c r="K3374" s="146"/>
      <c r="L3374" s="146"/>
      <c r="M3374" s="146"/>
      <c r="N3374" s="146"/>
      <c r="O3374" s="146"/>
      <c r="P3374" s="292"/>
      <c r="Q3374" s="202"/>
      <c r="R3374" s="290">
        <f>IF($P$5=1,DataSheet!E3373,"")</f>
        <v>0</v>
      </c>
    </row>
    <row r="3375" spans="2:18">
      <c r="B3375" s="202"/>
      <c r="C3375" s="297"/>
      <c r="D3375" s="292"/>
      <c r="E3375" s="202"/>
      <c r="F3375" s="202"/>
      <c r="G3375" s="202"/>
      <c r="H3375" s="202"/>
      <c r="I3375" s="202"/>
      <c r="J3375" s="202"/>
      <c r="K3375" s="146"/>
      <c r="L3375" s="146"/>
      <c r="M3375" s="146"/>
      <c r="N3375" s="146"/>
      <c r="O3375" s="146"/>
      <c r="P3375" s="292"/>
      <c r="Q3375" s="202"/>
      <c r="R3375" s="290">
        <f>IF($P$5=1,DataSheet!E3374,"")</f>
        <v>0</v>
      </c>
    </row>
    <row r="3376" spans="2:18">
      <c r="B3376" s="202"/>
      <c r="C3376" s="297"/>
      <c r="D3376" s="292"/>
      <c r="E3376" s="202"/>
      <c r="F3376" s="202"/>
      <c r="G3376" s="202"/>
      <c r="H3376" s="202"/>
      <c r="I3376" s="202"/>
      <c r="J3376" s="202"/>
      <c r="K3376" s="146"/>
      <c r="L3376" s="146"/>
      <c r="M3376" s="146"/>
      <c r="N3376" s="146"/>
      <c r="O3376" s="146"/>
      <c r="P3376" s="292"/>
      <c r="Q3376" s="202"/>
      <c r="R3376" s="290">
        <f>IF($P$5=1,DataSheet!E3375,"")</f>
        <v>0</v>
      </c>
    </row>
    <row r="3377" spans="2:18">
      <c r="B3377" s="202"/>
      <c r="C3377" s="297"/>
      <c r="D3377" s="292"/>
      <c r="E3377" s="202"/>
      <c r="F3377" s="202"/>
      <c r="G3377" s="202"/>
      <c r="H3377" s="202"/>
      <c r="I3377" s="202"/>
      <c r="J3377" s="202"/>
      <c r="K3377" s="146"/>
      <c r="L3377" s="146"/>
      <c r="M3377" s="146"/>
      <c r="N3377" s="146"/>
      <c r="O3377" s="146"/>
      <c r="P3377" s="292"/>
      <c r="Q3377" s="202"/>
      <c r="R3377" s="290">
        <f>IF($P$5=1,DataSheet!E3376,"")</f>
        <v>0</v>
      </c>
    </row>
    <row r="3378" spans="2:18">
      <c r="B3378" s="202"/>
      <c r="C3378" s="297"/>
      <c r="D3378" s="292"/>
      <c r="E3378" s="202"/>
      <c r="F3378" s="202"/>
      <c r="G3378" s="202"/>
      <c r="H3378" s="202"/>
      <c r="I3378" s="202"/>
      <c r="J3378" s="202"/>
      <c r="K3378" s="146"/>
      <c r="L3378" s="146"/>
      <c r="M3378" s="146"/>
      <c r="N3378" s="146"/>
      <c r="O3378" s="146"/>
      <c r="P3378" s="292"/>
      <c r="Q3378" s="202"/>
      <c r="R3378" s="290">
        <f>IF($P$5=1,DataSheet!E3377,"")</f>
        <v>0</v>
      </c>
    </row>
    <row r="3379" spans="2:18">
      <c r="B3379" s="202"/>
      <c r="C3379" s="297"/>
      <c r="D3379" s="292"/>
      <c r="E3379" s="202"/>
      <c r="F3379" s="202"/>
      <c r="G3379" s="202"/>
      <c r="H3379" s="202"/>
      <c r="I3379" s="202"/>
      <c r="J3379" s="202"/>
      <c r="K3379" s="146"/>
      <c r="L3379" s="146"/>
      <c r="M3379" s="146"/>
      <c r="N3379" s="146"/>
      <c r="O3379" s="146"/>
      <c r="P3379" s="292"/>
      <c r="Q3379" s="202"/>
      <c r="R3379" s="290">
        <f>IF($P$5=1,DataSheet!E3378,"")</f>
        <v>0</v>
      </c>
    </row>
    <row r="3380" spans="2:18">
      <c r="B3380" s="202"/>
      <c r="C3380" s="297"/>
      <c r="D3380" s="292"/>
      <c r="E3380" s="202"/>
      <c r="F3380" s="202"/>
      <c r="G3380" s="202"/>
      <c r="H3380" s="202"/>
      <c r="I3380" s="202"/>
      <c r="J3380" s="202"/>
      <c r="K3380" s="146"/>
      <c r="L3380" s="146"/>
      <c r="M3380" s="146"/>
      <c r="N3380" s="146"/>
      <c r="O3380" s="146"/>
      <c r="P3380" s="292"/>
      <c r="Q3380" s="202"/>
      <c r="R3380" s="290">
        <f>IF($P$5=1,DataSheet!E3379,"")</f>
        <v>0</v>
      </c>
    </row>
    <row r="3381" spans="2:18">
      <c r="B3381" s="202"/>
      <c r="C3381" s="297"/>
      <c r="D3381" s="292"/>
      <c r="E3381" s="202"/>
      <c r="F3381" s="202"/>
      <c r="G3381" s="202"/>
      <c r="H3381" s="202"/>
      <c r="I3381" s="202"/>
      <c r="J3381" s="202"/>
      <c r="K3381" s="146"/>
      <c r="L3381" s="146"/>
      <c r="M3381" s="146"/>
      <c r="N3381" s="146"/>
      <c r="O3381" s="146"/>
      <c r="P3381" s="292"/>
      <c r="Q3381" s="202"/>
      <c r="R3381" s="290">
        <f>IF($P$5=1,DataSheet!E3380,"")</f>
        <v>0</v>
      </c>
    </row>
    <row r="3382" spans="2:18">
      <c r="B3382" s="202"/>
      <c r="C3382" s="297"/>
      <c r="D3382" s="292"/>
      <c r="E3382" s="202"/>
      <c r="F3382" s="202"/>
      <c r="G3382" s="202"/>
      <c r="H3382" s="202"/>
      <c r="I3382" s="202"/>
      <c r="J3382" s="202"/>
      <c r="K3382" s="146"/>
      <c r="L3382" s="146"/>
      <c r="M3382" s="146"/>
      <c r="N3382" s="146"/>
      <c r="O3382" s="146"/>
      <c r="P3382" s="292"/>
      <c r="Q3382" s="202"/>
      <c r="R3382" s="290">
        <f>IF($P$5=1,DataSheet!E3381,"")</f>
        <v>0</v>
      </c>
    </row>
    <row r="3383" spans="2:18">
      <c r="B3383" s="202"/>
      <c r="C3383" s="297"/>
      <c r="D3383" s="292"/>
      <c r="E3383" s="202"/>
      <c r="F3383" s="202"/>
      <c r="G3383" s="202"/>
      <c r="H3383" s="202"/>
      <c r="I3383" s="202"/>
      <c r="J3383" s="202"/>
      <c r="K3383" s="146"/>
      <c r="L3383" s="146"/>
      <c r="M3383" s="146"/>
      <c r="N3383" s="146"/>
      <c r="O3383" s="146"/>
      <c r="P3383" s="292"/>
      <c r="Q3383" s="202"/>
      <c r="R3383" s="290">
        <f>IF($P$5=1,DataSheet!E3382,"")</f>
        <v>0</v>
      </c>
    </row>
    <row r="3384" spans="2:18">
      <c r="B3384" s="202"/>
      <c r="C3384" s="297"/>
      <c r="D3384" s="292"/>
      <c r="E3384" s="202"/>
      <c r="F3384" s="202"/>
      <c r="G3384" s="202"/>
      <c r="H3384" s="202"/>
      <c r="I3384" s="202"/>
      <c r="J3384" s="202"/>
      <c r="K3384" s="146"/>
      <c r="L3384" s="146"/>
      <c r="M3384" s="146"/>
      <c r="N3384" s="146"/>
      <c r="O3384" s="146"/>
      <c r="P3384" s="292"/>
      <c r="Q3384" s="202"/>
      <c r="R3384" s="290">
        <f>IF($P$5=1,DataSheet!E3383,"")</f>
        <v>0</v>
      </c>
    </row>
    <row r="3385" spans="2:18">
      <c r="B3385" s="202"/>
      <c r="C3385" s="297"/>
      <c r="D3385" s="292"/>
      <c r="E3385" s="202"/>
      <c r="F3385" s="202"/>
      <c r="G3385" s="202"/>
      <c r="H3385" s="202"/>
      <c r="I3385" s="202"/>
      <c r="J3385" s="202"/>
      <c r="K3385" s="146"/>
      <c r="L3385" s="146"/>
      <c r="M3385" s="146"/>
      <c r="N3385" s="146"/>
      <c r="O3385" s="146"/>
      <c r="P3385" s="292"/>
      <c r="Q3385" s="202"/>
      <c r="R3385" s="290">
        <f>IF($P$5=1,DataSheet!E3384,"")</f>
        <v>0</v>
      </c>
    </row>
    <row r="3386" spans="2:18">
      <c r="B3386" s="202"/>
      <c r="C3386" s="297"/>
      <c r="D3386" s="292"/>
      <c r="E3386" s="202"/>
      <c r="F3386" s="202"/>
      <c r="G3386" s="202"/>
      <c r="H3386" s="202"/>
      <c r="I3386" s="202"/>
      <c r="J3386" s="202"/>
      <c r="K3386" s="146"/>
      <c r="L3386" s="146"/>
      <c r="M3386" s="146"/>
      <c r="N3386" s="146"/>
      <c r="O3386" s="146"/>
      <c r="P3386" s="292"/>
      <c r="Q3386" s="202"/>
      <c r="R3386" s="290">
        <f>IF($P$5=1,DataSheet!E3385,"")</f>
        <v>0</v>
      </c>
    </row>
    <row r="3387" spans="2:18">
      <c r="B3387" s="202"/>
      <c r="C3387" s="297"/>
      <c r="D3387" s="292"/>
      <c r="E3387" s="202"/>
      <c r="F3387" s="202"/>
      <c r="G3387" s="202"/>
      <c r="H3387" s="202"/>
      <c r="I3387" s="202"/>
      <c r="J3387" s="202"/>
      <c r="K3387" s="146"/>
      <c r="L3387" s="146"/>
      <c r="M3387" s="146"/>
      <c r="N3387" s="146"/>
      <c r="O3387" s="146"/>
      <c r="P3387" s="292"/>
      <c r="Q3387" s="202"/>
      <c r="R3387" s="290">
        <f>IF($P$5=1,DataSheet!E3386,"")</f>
        <v>0</v>
      </c>
    </row>
    <row r="3388" spans="2:18">
      <c r="B3388" s="202"/>
      <c r="C3388" s="297"/>
      <c r="D3388" s="292"/>
      <c r="E3388" s="202"/>
      <c r="F3388" s="202"/>
      <c r="G3388" s="202"/>
      <c r="H3388" s="202"/>
      <c r="I3388" s="202"/>
      <c r="J3388" s="202"/>
      <c r="K3388" s="146"/>
      <c r="L3388" s="146"/>
      <c r="M3388" s="146"/>
      <c r="N3388" s="146"/>
      <c r="O3388" s="146"/>
      <c r="P3388" s="292"/>
      <c r="Q3388" s="202"/>
      <c r="R3388" s="290">
        <f>IF($P$5=1,DataSheet!E3387,"")</f>
        <v>0</v>
      </c>
    </row>
    <row r="3389" spans="2:18">
      <c r="B3389" s="202"/>
      <c r="C3389" s="297"/>
      <c r="D3389" s="292"/>
      <c r="E3389" s="202"/>
      <c r="F3389" s="202"/>
      <c r="G3389" s="202"/>
      <c r="H3389" s="202"/>
      <c r="I3389" s="202"/>
      <c r="J3389" s="202"/>
      <c r="K3389" s="146"/>
      <c r="L3389" s="146"/>
      <c r="M3389" s="146"/>
      <c r="N3389" s="146"/>
      <c r="O3389" s="146"/>
      <c r="P3389" s="292"/>
      <c r="Q3389" s="202"/>
      <c r="R3389" s="290">
        <f>IF($P$5=1,DataSheet!E3388,"")</f>
        <v>0</v>
      </c>
    </row>
    <row r="3390" spans="2:18">
      <c r="B3390" s="202"/>
      <c r="C3390" s="297"/>
      <c r="D3390" s="292"/>
      <c r="E3390" s="202"/>
      <c r="F3390" s="202"/>
      <c r="G3390" s="202"/>
      <c r="H3390" s="202"/>
      <c r="I3390" s="202"/>
      <c r="J3390" s="202"/>
      <c r="K3390" s="146"/>
      <c r="L3390" s="146"/>
      <c r="M3390" s="146"/>
      <c r="N3390" s="146"/>
      <c r="O3390" s="146"/>
      <c r="P3390" s="292"/>
      <c r="Q3390" s="202"/>
      <c r="R3390" s="290">
        <f>IF($P$5=1,DataSheet!E3389,"")</f>
        <v>0</v>
      </c>
    </row>
    <row r="3391" spans="2:18">
      <c r="B3391" s="202"/>
      <c r="C3391" s="297"/>
      <c r="D3391" s="292"/>
      <c r="E3391" s="202"/>
      <c r="F3391" s="202"/>
      <c r="G3391" s="202"/>
      <c r="H3391" s="202"/>
      <c r="I3391" s="202"/>
      <c r="J3391" s="202"/>
      <c r="K3391" s="146"/>
      <c r="L3391" s="146"/>
      <c r="M3391" s="146"/>
      <c r="N3391" s="146"/>
      <c r="O3391" s="146"/>
      <c r="P3391" s="292"/>
      <c r="Q3391" s="202"/>
      <c r="R3391" s="290">
        <f>IF($P$5=1,DataSheet!E3390,"")</f>
        <v>0</v>
      </c>
    </row>
    <row r="3392" spans="2:18">
      <c r="B3392" s="202"/>
      <c r="C3392" s="297"/>
      <c r="D3392" s="292"/>
      <c r="E3392" s="202"/>
      <c r="F3392" s="202"/>
      <c r="G3392" s="202"/>
      <c r="H3392" s="202"/>
      <c r="I3392" s="202"/>
      <c r="J3392" s="202"/>
      <c r="K3392" s="146"/>
      <c r="L3392" s="146"/>
      <c r="M3392" s="146"/>
      <c r="N3392" s="146"/>
      <c r="O3392" s="146"/>
      <c r="P3392" s="292"/>
      <c r="Q3392" s="202"/>
      <c r="R3392" s="290">
        <f>IF($P$5=1,DataSheet!E3391,"")</f>
        <v>0</v>
      </c>
    </row>
    <row r="3393" spans="2:18">
      <c r="B3393" s="202"/>
      <c r="C3393" s="297"/>
      <c r="D3393" s="292"/>
      <c r="E3393" s="202"/>
      <c r="F3393" s="202"/>
      <c r="G3393" s="202"/>
      <c r="H3393" s="202"/>
      <c r="I3393" s="202"/>
      <c r="J3393" s="202"/>
      <c r="K3393" s="146"/>
      <c r="L3393" s="146"/>
      <c r="M3393" s="146"/>
      <c r="N3393" s="146"/>
      <c r="O3393" s="146"/>
      <c r="P3393" s="292"/>
      <c r="Q3393" s="202"/>
      <c r="R3393" s="290">
        <f>IF($P$5=1,DataSheet!E3392,"")</f>
        <v>0</v>
      </c>
    </row>
    <row r="3394" spans="2:18">
      <c r="B3394" s="202"/>
      <c r="C3394" s="297"/>
      <c r="D3394" s="292"/>
      <c r="E3394" s="202"/>
      <c r="F3394" s="202"/>
      <c r="G3394" s="202"/>
      <c r="H3394" s="202"/>
      <c r="I3394" s="202"/>
      <c r="J3394" s="202"/>
      <c r="K3394" s="146"/>
      <c r="L3394" s="146"/>
      <c r="M3394" s="146"/>
      <c r="N3394" s="146"/>
      <c r="O3394" s="146"/>
      <c r="P3394" s="292"/>
      <c r="Q3394" s="202"/>
      <c r="R3394" s="290">
        <f>IF($P$5=1,DataSheet!E3393,"")</f>
        <v>0</v>
      </c>
    </row>
    <row r="3395" spans="2:18">
      <c r="B3395" s="202"/>
      <c r="C3395" s="297"/>
      <c r="D3395" s="292"/>
      <c r="E3395" s="202"/>
      <c r="F3395" s="202"/>
      <c r="G3395" s="202"/>
      <c r="H3395" s="202"/>
      <c r="I3395" s="202"/>
      <c r="J3395" s="202"/>
      <c r="K3395" s="146"/>
      <c r="L3395" s="146"/>
      <c r="M3395" s="146"/>
      <c r="N3395" s="146"/>
      <c r="O3395" s="146"/>
      <c r="P3395" s="292"/>
      <c r="Q3395" s="202"/>
      <c r="R3395" s="290">
        <f>IF($P$5=1,DataSheet!E3394,"")</f>
        <v>0</v>
      </c>
    </row>
    <row r="3396" spans="2:18">
      <c r="B3396" s="202"/>
      <c r="C3396" s="297"/>
      <c r="D3396" s="292"/>
      <c r="E3396" s="202"/>
      <c r="F3396" s="202"/>
      <c r="G3396" s="202"/>
      <c r="H3396" s="202"/>
      <c r="I3396" s="202"/>
      <c r="J3396" s="202"/>
      <c r="K3396" s="146"/>
      <c r="L3396" s="146"/>
      <c r="M3396" s="146"/>
      <c r="N3396" s="146"/>
      <c r="O3396" s="146"/>
      <c r="P3396" s="292"/>
      <c r="Q3396" s="202"/>
      <c r="R3396" s="290">
        <f>IF($P$5=1,DataSheet!E3395,"")</f>
        <v>0</v>
      </c>
    </row>
    <row r="3397" spans="2:18">
      <c r="B3397" s="202"/>
      <c r="C3397" s="297"/>
      <c r="D3397" s="292"/>
      <c r="E3397" s="202"/>
      <c r="F3397" s="202"/>
      <c r="G3397" s="202"/>
      <c r="H3397" s="202"/>
      <c r="I3397" s="202"/>
      <c r="J3397" s="202"/>
      <c r="K3397" s="146"/>
      <c r="L3397" s="146"/>
      <c r="M3397" s="146"/>
      <c r="N3397" s="146"/>
      <c r="O3397" s="146"/>
      <c r="P3397" s="292"/>
      <c r="Q3397" s="202"/>
      <c r="R3397" s="290">
        <f>IF($P$5=1,DataSheet!E3396,"")</f>
        <v>0</v>
      </c>
    </row>
    <row r="3398" spans="2:18">
      <c r="B3398" s="202"/>
      <c r="C3398" s="297"/>
      <c r="D3398" s="292"/>
      <c r="E3398" s="202"/>
      <c r="F3398" s="202"/>
      <c r="G3398" s="202"/>
      <c r="H3398" s="202"/>
      <c r="I3398" s="202"/>
      <c r="J3398" s="202"/>
      <c r="K3398" s="146"/>
      <c r="L3398" s="146"/>
      <c r="M3398" s="146"/>
      <c r="N3398" s="146"/>
      <c r="O3398" s="146"/>
      <c r="P3398" s="292"/>
      <c r="Q3398" s="202"/>
      <c r="R3398" s="290">
        <f>IF($P$5=1,DataSheet!E3397,"")</f>
        <v>0</v>
      </c>
    </row>
    <row r="3399" spans="2:18">
      <c r="B3399" s="202"/>
      <c r="C3399" s="297"/>
      <c r="D3399" s="292"/>
      <c r="E3399" s="202"/>
      <c r="F3399" s="202"/>
      <c r="G3399" s="202"/>
      <c r="H3399" s="202"/>
      <c r="I3399" s="202"/>
      <c r="J3399" s="202"/>
      <c r="K3399" s="146"/>
      <c r="L3399" s="146"/>
      <c r="M3399" s="146"/>
      <c r="N3399" s="146"/>
      <c r="O3399" s="146"/>
      <c r="P3399" s="292"/>
      <c r="Q3399" s="202"/>
      <c r="R3399" s="290">
        <f>IF($P$5=1,DataSheet!E3398,"")</f>
        <v>0</v>
      </c>
    </row>
    <row r="3400" spans="2:18">
      <c r="B3400" s="202"/>
      <c r="C3400" s="297"/>
      <c r="D3400" s="292"/>
      <c r="E3400" s="202"/>
      <c r="F3400" s="202"/>
      <c r="G3400" s="202"/>
      <c r="H3400" s="202"/>
      <c r="I3400" s="202"/>
      <c r="J3400" s="202"/>
      <c r="K3400" s="146"/>
      <c r="L3400" s="146"/>
      <c r="M3400" s="146"/>
      <c r="N3400" s="146"/>
      <c r="O3400" s="146"/>
      <c r="P3400" s="292"/>
      <c r="Q3400" s="202"/>
      <c r="R3400" s="290">
        <f>IF($P$5=1,DataSheet!E3399,"")</f>
        <v>0</v>
      </c>
    </row>
    <row r="3401" spans="2:18">
      <c r="B3401" s="202"/>
      <c r="C3401" s="297"/>
      <c r="D3401" s="292"/>
      <c r="E3401" s="202"/>
      <c r="F3401" s="202"/>
      <c r="G3401" s="202"/>
      <c r="H3401" s="202"/>
      <c r="I3401" s="202"/>
      <c r="J3401" s="202"/>
      <c r="K3401" s="146"/>
      <c r="L3401" s="146"/>
      <c r="M3401" s="146"/>
      <c r="N3401" s="146"/>
      <c r="O3401" s="146"/>
      <c r="P3401" s="292"/>
      <c r="Q3401" s="202"/>
      <c r="R3401" s="290">
        <f>IF($P$5=1,DataSheet!E3400,"")</f>
        <v>0</v>
      </c>
    </row>
    <row r="3402" spans="2:18">
      <c r="B3402" s="202"/>
      <c r="C3402" s="297"/>
      <c r="D3402" s="292"/>
      <c r="E3402" s="202"/>
      <c r="F3402" s="202"/>
      <c r="G3402" s="202"/>
      <c r="H3402" s="202"/>
      <c r="I3402" s="202"/>
      <c r="J3402" s="202"/>
      <c r="K3402" s="146"/>
      <c r="L3402" s="146"/>
      <c r="M3402" s="146"/>
      <c r="N3402" s="146"/>
      <c r="O3402" s="146"/>
      <c r="P3402" s="292"/>
      <c r="Q3402" s="202"/>
      <c r="R3402" s="290">
        <f>IF($P$5=1,DataSheet!E3401,"")</f>
        <v>0</v>
      </c>
    </row>
    <row r="3403" spans="2:18">
      <c r="B3403" s="202"/>
      <c r="C3403" s="297"/>
      <c r="D3403" s="292"/>
      <c r="E3403" s="202"/>
      <c r="F3403" s="202"/>
      <c r="G3403" s="202"/>
      <c r="H3403" s="202"/>
      <c r="I3403" s="202"/>
      <c r="J3403" s="202"/>
      <c r="K3403" s="146"/>
      <c r="L3403" s="146"/>
      <c r="M3403" s="146"/>
      <c r="N3403" s="146"/>
      <c r="O3403" s="146"/>
      <c r="P3403" s="292"/>
      <c r="Q3403" s="202"/>
      <c r="R3403" s="290">
        <f>IF($P$5=1,DataSheet!E3402,"")</f>
        <v>0</v>
      </c>
    </row>
    <row r="3404" spans="2:18">
      <c r="B3404" s="202"/>
      <c r="C3404" s="297"/>
      <c r="D3404" s="292"/>
      <c r="E3404" s="202"/>
      <c r="F3404" s="202"/>
      <c r="G3404" s="202"/>
      <c r="H3404" s="202"/>
      <c r="I3404" s="202"/>
      <c r="J3404" s="202"/>
      <c r="K3404" s="146"/>
      <c r="L3404" s="146"/>
      <c r="M3404" s="146"/>
      <c r="N3404" s="146"/>
      <c r="O3404" s="146"/>
      <c r="P3404" s="292"/>
      <c r="Q3404" s="202"/>
      <c r="R3404" s="290">
        <f>IF($P$5=1,DataSheet!E3403,"")</f>
        <v>0</v>
      </c>
    </row>
    <row r="3405" spans="2:18">
      <c r="B3405" s="202"/>
      <c r="C3405" s="297"/>
      <c r="D3405" s="292"/>
      <c r="E3405" s="202"/>
      <c r="F3405" s="202"/>
      <c r="G3405" s="202"/>
      <c r="H3405" s="202"/>
      <c r="I3405" s="202"/>
      <c r="J3405" s="202"/>
      <c r="K3405" s="146"/>
      <c r="L3405" s="146"/>
      <c r="M3405" s="146"/>
      <c r="N3405" s="146"/>
      <c r="O3405" s="146"/>
      <c r="P3405" s="292"/>
      <c r="Q3405" s="202"/>
      <c r="R3405" s="290">
        <f>IF($P$5=1,DataSheet!E3404,"")</f>
        <v>0</v>
      </c>
    </row>
    <row r="3406" spans="2:18">
      <c r="B3406" s="202"/>
      <c r="C3406" s="297"/>
      <c r="D3406" s="292"/>
      <c r="E3406" s="202"/>
      <c r="F3406" s="202"/>
      <c r="G3406" s="202"/>
      <c r="H3406" s="202"/>
      <c r="I3406" s="202"/>
      <c r="J3406" s="202"/>
      <c r="K3406" s="146"/>
      <c r="L3406" s="146"/>
      <c r="M3406" s="146"/>
      <c r="N3406" s="146"/>
      <c r="O3406" s="146"/>
      <c r="P3406" s="292"/>
      <c r="Q3406" s="202"/>
      <c r="R3406" s="290">
        <f>IF($P$5=1,DataSheet!E3405,"")</f>
        <v>0</v>
      </c>
    </row>
    <row r="3407" spans="2:18">
      <c r="B3407" s="202"/>
      <c r="C3407" s="297"/>
      <c r="D3407" s="292"/>
      <c r="E3407" s="202"/>
      <c r="F3407" s="202"/>
      <c r="G3407" s="202"/>
      <c r="H3407" s="202"/>
      <c r="I3407" s="202"/>
      <c r="J3407" s="202"/>
      <c r="K3407" s="146"/>
      <c r="L3407" s="146"/>
      <c r="M3407" s="146"/>
      <c r="N3407" s="146"/>
      <c r="O3407" s="146"/>
      <c r="P3407" s="292"/>
      <c r="Q3407" s="202"/>
      <c r="R3407" s="290">
        <f>IF($P$5=1,DataSheet!E3406,"")</f>
        <v>0</v>
      </c>
    </row>
    <row r="3408" spans="2:18">
      <c r="B3408" s="202"/>
      <c r="C3408" s="297"/>
      <c r="D3408" s="292"/>
      <c r="E3408" s="202"/>
      <c r="F3408" s="202"/>
      <c r="G3408" s="202"/>
      <c r="H3408" s="202"/>
      <c r="I3408" s="202"/>
      <c r="J3408" s="202"/>
      <c r="K3408" s="146"/>
      <c r="L3408" s="146"/>
      <c r="M3408" s="146"/>
      <c r="N3408" s="146"/>
      <c r="O3408" s="146"/>
      <c r="P3408" s="292"/>
      <c r="Q3408" s="202"/>
      <c r="R3408" s="290">
        <f>IF($P$5=1,DataSheet!E3407,"")</f>
        <v>0</v>
      </c>
    </row>
    <row r="3409" spans="2:18">
      <c r="B3409" s="202"/>
      <c r="C3409" s="297"/>
      <c r="D3409" s="292"/>
      <c r="E3409" s="202"/>
      <c r="F3409" s="202"/>
      <c r="G3409" s="202"/>
      <c r="H3409" s="202"/>
      <c r="I3409" s="202"/>
      <c r="J3409" s="202"/>
      <c r="K3409" s="146"/>
      <c r="L3409" s="146"/>
      <c r="M3409" s="146"/>
      <c r="N3409" s="146"/>
      <c r="O3409" s="146"/>
      <c r="P3409" s="292"/>
      <c r="Q3409" s="202"/>
      <c r="R3409" s="290">
        <f>IF($P$5=1,DataSheet!E3408,"")</f>
        <v>0</v>
      </c>
    </row>
    <row r="3410" spans="2:18">
      <c r="B3410" s="202"/>
      <c r="C3410" s="297"/>
      <c r="D3410" s="292"/>
      <c r="E3410" s="202"/>
      <c r="F3410" s="202"/>
      <c r="G3410" s="202"/>
      <c r="H3410" s="202"/>
      <c r="I3410" s="202"/>
      <c r="J3410" s="202"/>
      <c r="K3410" s="146"/>
      <c r="L3410" s="146"/>
      <c r="M3410" s="146"/>
      <c r="N3410" s="146"/>
      <c r="O3410" s="146"/>
      <c r="P3410" s="292"/>
      <c r="Q3410" s="202"/>
      <c r="R3410" s="290">
        <f>IF($P$5=1,DataSheet!E3409,"")</f>
        <v>0</v>
      </c>
    </row>
    <row r="3411" spans="2:18">
      <c r="B3411" s="202"/>
      <c r="C3411" s="297"/>
      <c r="D3411" s="292"/>
      <c r="E3411" s="202"/>
      <c r="F3411" s="202"/>
      <c r="G3411" s="202"/>
      <c r="H3411" s="202"/>
      <c r="I3411" s="202"/>
      <c r="J3411" s="202"/>
      <c r="K3411" s="146"/>
      <c r="L3411" s="146"/>
      <c r="M3411" s="146"/>
      <c r="N3411" s="146"/>
      <c r="O3411" s="146"/>
      <c r="P3411" s="292"/>
      <c r="Q3411" s="202"/>
      <c r="R3411" s="290">
        <f>IF($P$5=1,DataSheet!E3410,"")</f>
        <v>0</v>
      </c>
    </row>
    <row r="3412" spans="2:18">
      <c r="B3412" s="202"/>
      <c r="C3412" s="297"/>
      <c r="D3412" s="292"/>
      <c r="E3412" s="202"/>
      <c r="F3412" s="202"/>
      <c r="G3412" s="202"/>
      <c r="H3412" s="202"/>
      <c r="I3412" s="202"/>
      <c r="J3412" s="202"/>
      <c r="K3412" s="146"/>
      <c r="L3412" s="146"/>
      <c r="M3412" s="146"/>
      <c r="N3412" s="146"/>
      <c r="O3412" s="146"/>
      <c r="P3412" s="292"/>
      <c r="Q3412" s="202"/>
      <c r="R3412" s="290">
        <f>IF($P$5=1,DataSheet!E3411,"")</f>
        <v>0</v>
      </c>
    </row>
    <row r="3413" spans="2:18">
      <c r="B3413" s="202"/>
      <c r="C3413" s="297"/>
      <c r="D3413" s="292"/>
      <c r="E3413" s="202"/>
      <c r="F3413" s="202"/>
      <c r="G3413" s="202"/>
      <c r="H3413" s="202"/>
      <c r="I3413" s="202"/>
      <c r="J3413" s="202"/>
      <c r="K3413" s="146"/>
      <c r="L3413" s="146"/>
      <c r="M3413" s="146"/>
      <c r="N3413" s="146"/>
      <c r="O3413" s="146"/>
      <c r="P3413" s="292"/>
      <c r="Q3413" s="202"/>
      <c r="R3413" s="290">
        <f>IF($P$5=1,DataSheet!E3412,"")</f>
        <v>0</v>
      </c>
    </row>
    <row r="3414" spans="2:18">
      <c r="B3414" s="202"/>
      <c r="C3414" s="297"/>
      <c r="D3414" s="292"/>
      <c r="E3414" s="202"/>
      <c r="F3414" s="202"/>
      <c r="G3414" s="202"/>
      <c r="H3414" s="202"/>
      <c r="I3414" s="202"/>
      <c r="J3414" s="202"/>
      <c r="K3414" s="146"/>
      <c r="L3414" s="146"/>
      <c r="M3414" s="146"/>
      <c r="N3414" s="146"/>
      <c r="O3414" s="146"/>
      <c r="P3414" s="292"/>
      <c r="Q3414" s="202"/>
      <c r="R3414" s="290">
        <f>IF($P$5=1,DataSheet!E3413,"")</f>
        <v>0</v>
      </c>
    </row>
    <row r="3415" spans="2:18">
      <c r="B3415" s="202"/>
      <c r="C3415" s="297"/>
      <c r="D3415" s="292"/>
      <c r="E3415" s="202"/>
      <c r="F3415" s="202"/>
      <c r="G3415" s="202"/>
      <c r="H3415" s="202"/>
      <c r="I3415" s="202"/>
      <c r="J3415" s="202"/>
      <c r="K3415" s="146"/>
      <c r="L3415" s="146"/>
      <c r="M3415" s="146"/>
      <c r="N3415" s="146"/>
      <c r="O3415" s="146"/>
      <c r="P3415" s="292"/>
      <c r="Q3415" s="202"/>
      <c r="R3415" s="290">
        <f>IF($P$5=1,DataSheet!E3414,"")</f>
        <v>0</v>
      </c>
    </row>
    <row r="3416" spans="2:18">
      <c r="B3416" s="202"/>
      <c r="C3416" s="297"/>
      <c r="D3416" s="292"/>
      <c r="E3416" s="202"/>
      <c r="F3416" s="202"/>
      <c r="G3416" s="202"/>
      <c r="H3416" s="202"/>
      <c r="I3416" s="202"/>
      <c r="J3416" s="202"/>
      <c r="K3416" s="146"/>
      <c r="L3416" s="146"/>
      <c r="M3416" s="146"/>
      <c r="N3416" s="146"/>
      <c r="O3416" s="146"/>
      <c r="P3416" s="292"/>
      <c r="Q3416" s="202"/>
      <c r="R3416" s="290">
        <f>IF($P$5=1,DataSheet!E3415,"")</f>
        <v>0</v>
      </c>
    </row>
    <row r="3417" spans="2:18">
      <c r="B3417" s="202"/>
      <c r="C3417" s="297"/>
      <c r="D3417" s="292"/>
      <c r="E3417" s="202"/>
      <c r="F3417" s="202"/>
      <c r="G3417" s="202"/>
      <c r="H3417" s="202"/>
      <c r="I3417" s="202"/>
      <c r="J3417" s="202"/>
      <c r="K3417" s="146"/>
      <c r="L3417" s="146"/>
      <c r="M3417" s="146"/>
      <c r="N3417" s="146"/>
      <c r="O3417" s="146"/>
      <c r="P3417" s="292"/>
      <c r="Q3417" s="202"/>
      <c r="R3417" s="290">
        <f>IF($P$5=1,DataSheet!E3416,"")</f>
        <v>0</v>
      </c>
    </row>
    <row r="3418" spans="2:18">
      <c r="B3418" s="202"/>
      <c r="C3418" s="297"/>
      <c r="D3418" s="292"/>
      <c r="E3418" s="202"/>
      <c r="F3418" s="202"/>
      <c r="G3418" s="202"/>
      <c r="H3418" s="202"/>
      <c r="I3418" s="202"/>
      <c r="J3418" s="202"/>
      <c r="K3418" s="146"/>
      <c r="L3418" s="146"/>
      <c r="M3418" s="146"/>
      <c r="N3418" s="146"/>
      <c r="O3418" s="146"/>
      <c r="P3418" s="292"/>
      <c r="Q3418" s="202"/>
      <c r="R3418" s="290">
        <f>IF($P$5=1,DataSheet!E3417,"")</f>
        <v>0</v>
      </c>
    </row>
    <row r="3419" spans="2:18">
      <c r="B3419" s="202"/>
      <c r="C3419" s="297"/>
      <c r="D3419" s="292"/>
      <c r="E3419" s="202"/>
      <c r="F3419" s="202"/>
      <c r="G3419" s="202"/>
      <c r="H3419" s="202"/>
      <c r="I3419" s="202"/>
      <c r="J3419" s="202"/>
      <c r="K3419" s="146"/>
      <c r="L3419" s="146"/>
      <c r="M3419" s="146"/>
      <c r="N3419" s="146"/>
      <c r="O3419" s="146"/>
      <c r="P3419" s="292"/>
      <c r="Q3419" s="202"/>
      <c r="R3419" s="290">
        <f>IF($P$5=1,DataSheet!E3418,"")</f>
        <v>0</v>
      </c>
    </row>
    <row r="3420" spans="2:18">
      <c r="B3420" s="202"/>
      <c r="C3420" s="297"/>
      <c r="D3420" s="292"/>
      <c r="E3420" s="202"/>
      <c r="F3420" s="202"/>
      <c r="G3420" s="202"/>
      <c r="H3420" s="202"/>
      <c r="I3420" s="202"/>
      <c r="J3420" s="202"/>
      <c r="K3420" s="146"/>
      <c r="L3420" s="146"/>
      <c r="M3420" s="146"/>
      <c r="N3420" s="146"/>
      <c r="O3420" s="146"/>
      <c r="P3420" s="292"/>
      <c r="Q3420" s="202"/>
      <c r="R3420" s="290">
        <f>IF($P$5=1,DataSheet!E3419,"")</f>
        <v>0</v>
      </c>
    </row>
    <row r="3421" spans="2:18">
      <c r="B3421" s="202"/>
      <c r="C3421" s="297"/>
      <c r="D3421" s="292"/>
      <c r="E3421" s="202"/>
      <c r="F3421" s="202"/>
      <c r="G3421" s="202"/>
      <c r="H3421" s="202"/>
      <c r="I3421" s="202"/>
      <c r="J3421" s="202"/>
      <c r="K3421" s="146"/>
      <c r="L3421" s="146"/>
      <c r="M3421" s="146"/>
      <c r="N3421" s="146"/>
      <c r="O3421" s="146"/>
      <c r="P3421" s="292"/>
      <c r="Q3421" s="202"/>
      <c r="R3421" s="290">
        <f>IF($P$5=1,DataSheet!E3420,"")</f>
        <v>0</v>
      </c>
    </row>
    <row r="3422" spans="2:18">
      <c r="B3422" s="202"/>
      <c r="C3422" s="297"/>
      <c r="D3422" s="292"/>
      <c r="E3422" s="202"/>
      <c r="F3422" s="202"/>
      <c r="G3422" s="202"/>
      <c r="H3422" s="202"/>
      <c r="I3422" s="202"/>
      <c r="J3422" s="202"/>
      <c r="K3422" s="146"/>
      <c r="L3422" s="146"/>
      <c r="M3422" s="146"/>
      <c r="N3422" s="146"/>
      <c r="O3422" s="146"/>
      <c r="P3422" s="292"/>
      <c r="Q3422" s="202"/>
      <c r="R3422" s="290">
        <f>IF($P$5=1,DataSheet!E3421,"")</f>
        <v>0</v>
      </c>
    </row>
    <row r="3423" spans="2:18">
      <c r="B3423" s="202"/>
      <c r="C3423" s="297"/>
      <c r="D3423" s="292"/>
      <c r="E3423" s="202"/>
      <c r="F3423" s="202"/>
      <c r="G3423" s="202"/>
      <c r="H3423" s="202"/>
      <c r="I3423" s="202"/>
      <c r="J3423" s="202"/>
      <c r="K3423" s="146"/>
      <c r="L3423" s="146"/>
      <c r="M3423" s="146"/>
      <c r="N3423" s="146"/>
      <c r="O3423" s="146"/>
      <c r="P3423" s="292"/>
      <c r="Q3423" s="202"/>
      <c r="R3423" s="290">
        <f>IF($P$5=1,DataSheet!E3422,"")</f>
        <v>0</v>
      </c>
    </row>
    <row r="3424" spans="2:18">
      <c r="B3424" s="202"/>
      <c r="C3424" s="297"/>
      <c r="D3424" s="292"/>
      <c r="E3424" s="202"/>
      <c r="F3424" s="202"/>
      <c r="G3424" s="202"/>
      <c r="H3424" s="202"/>
      <c r="I3424" s="202"/>
      <c r="J3424" s="202"/>
      <c r="K3424" s="146"/>
      <c r="L3424" s="146"/>
      <c r="M3424" s="146"/>
      <c r="N3424" s="146"/>
      <c r="O3424" s="146"/>
      <c r="P3424" s="292"/>
      <c r="Q3424" s="202"/>
      <c r="R3424" s="290">
        <f>IF($P$5=1,DataSheet!E3423,"")</f>
        <v>0</v>
      </c>
    </row>
    <row r="3425" spans="2:18">
      <c r="B3425" s="202"/>
      <c r="C3425" s="297"/>
      <c r="D3425" s="292"/>
      <c r="E3425" s="202"/>
      <c r="F3425" s="202"/>
      <c r="G3425" s="202"/>
      <c r="H3425" s="202"/>
      <c r="I3425" s="202"/>
      <c r="J3425" s="202"/>
      <c r="K3425" s="146"/>
      <c r="L3425" s="146"/>
      <c r="M3425" s="146"/>
      <c r="N3425" s="146"/>
      <c r="O3425" s="146"/>
      <c r="P3425" s="292"/>
      <c r="Q3425" s="202"/>
      <c r="R3425" s="290">
        <f>IF($P$5=1,DataSheet!E3424,"")</f>
        <v>0</v>
      </c>
    </row>
    <row r="3426" spans="2:18">
      <c r="B3426" s="202"/>
      <c r="C3426" s="297"/>
      <c r="D3426" s="292"/>
      <c r="E3426" s="202"/>
      <c r="F3426" s="202"/>
      <c r="G3426" s="202"/>
      <c r="H3426" s="202"/>
      <c r="I3426" s="202"/>
      <c r="J3426" s="202"/>
      <c r="K3426" s="146"/>
      <c r="L3426" s="146"/>
      <c r="M3426" s="146"/>
      <c r="N3426" s="146"/>
      <c r="O3426" s="146"/>
      <c r="P3426" s="292"/>
      <c r="Q3426" s="202"/>
      <c r="R3426" s="290">
        <f>IF($P$5=1,DataSheet!E3425,"")</f>
        <v>0</v>
      </c>
    </row>
    <row r="3427" spans="2:18">
      <c r="B3427" s="202"/>
      <c r="C3427" s="297"/>
      <c r="D3427" s="292"/>
      <c r="E3427" s="202"/>
      <c r="F3427" s="202"/>
      <c r="G3427" s="202"/>
      <c r="H3427" s="202"/>
      <c r="I3427" s="202"/>
      <c r="J3427" s="202"/>
      <c r="K3427" s="146"/>
      <c r="L3427" s="146"/>
      <c r="M3427" s="146"/>
      <c r="N3427" s="146"/>
      <c r="O3427" s="146"/>
      <c r="P3427" s="292"/>
      <c r="Q3427" s="202"/>
      <c r="R3427" s="290">
        <f>IF($P$5=1,DataSheet!E3426,"")</f>
        <v>0</v>
      </c>
    </row>
    <row r="3428" spans="2:18">
      <c r="B3428" s="202"/>
      <c r="C3428" s="297"/>
      <c r="D3428" s="292"/>
      <c r="E3428" s="202"/>
      <c r="F3428" s="202"/>
      <c r="G3428" s="202"/>
      <c r="H3428" s="202"/>
      <c r="I3428" s="202"/>
      <c r="J3428" s="202"/>
      <c r="K3428" s="146"/>
      <c r="L3428" s="146"/>
      <c r="M3428" s="146"/>
      <c r="N3428" s="146"/>
      <c r="O3428" s="146"/>
      <c r="P3428" s="292"/>
      <c r="Q3428" s="202"/>
      <c r="R3428" s="290">
        <f>IF($P$5=1,DataSheet!E3427,"")</f>
        <v>0</v>
      </c>
    </row>
    <row r="3429" spans="2:18">
      <c r="B3429" s="202"/>
      <c r="C3429" s="297"/>
      <c r="D3429" s="292"/>
      <c r="E3429" s="202"/>
      <c r="F3429" s="202"/>
      <c r="G3429" s="202"/>
      <c r="H3429" s="202"/>
      <c r="I3429" s="202"/>
      <c r="J3429" s="202"/>
      <c r="K3429" s="146"/>
      <c r="L3429" s="146"/>
      <c r="M3429" s="146"/>
      <c r="N3429" s="146"/>
      <c r="O3429" s="146"/>
      <c r="P3429" s="292"/>
      <c r="Q3429" s="202"/>
      <c r="R3429" s="290">
        <f>IF($P$5=1,DataSheet!E3428,"")</f>
        <v>0</v>
      </c>
    </row>
    <row r="3430" spans="2:18">
      <c r="B3430" s="202"/>
      <c r="C3430" s="297"/>
      <c r="D3430" s="292"/>
      <c r="E3430" s="202"/>
      <c r="F3430" s="202"/>
      <c r="G3430" s="202"/>
      <c r="H3430" s="202"/>
      <c r="I3430" s="202"/>
      <c r="J3430" s="202"/>
      <c r="K3430" s="146"/>
      <c r="L3430" s="146"/>
      <c r="M3430" s="146"/>
      <c r="N3430" s="146"/>
      <c r="O3430" s="146"/>
      <c r="P3430" s="292"/>
      <c r="Q3430" s="202"/>
      <c r="R3430" s="290">
        <f>IF($P$5=1,DataSheet!E3429,"")</f>
        <v>0</v>
      </c>
    </row>
    <row r="3431" spans="2:18">
      <c r="B3431" s="202"/>
      <c r="C3431" s="297"/>
      <c r="D3431" s="292"/>
      <c r="E3431" s="202"/>
      <c r="F3431" s="202"/>
      <c r="G3431" s="202"/>
      <c r="H3431" s="202"/>
      <c r="I3431" s="202"/>
      <c r="J3431" s="202"/>
      <c r="K3431" s="146"/>
      <c r="L3431" s="146"/>
      <c r="M3431" s="146"/>
      <c r="N3431" s="146"/>
      <c r="O3431" s="146"/>
      <c r="P3431" s="292"/>
      <c r="Q3431" s="202"/>
      <c r="R3431" s="290">
        <f>IF($P$5=1,DataSheet!E3430,"")</f>
        <v>0</v>
      </c>
    </row>
    <row r="3432" spans="2:18">
      <c r="B3432" s="202"/>
      <c r="C3432" s="297"/>
      <c r="D3432" s="292"/>
      <c r="E3432" s="202"/>
      <c r="F3432" s="202"/>
      <c r="G3432" s="202"/>
      <c r="H3432" s="202"/>
      <c r="I3432" s="202"/>
      <c r="J3432" s="202"/>
      <c r="K3432" s="146"/>
      <c r="L3432" s="146"/>
      <c r="M3432" s="146"/>
      <c r="N3432" s="146"/>
      <c r="O3432" s="146"/>
      <c r="P3432" s="292"/>
      <c r="Q3432" s="202"/>
      <c r="R3432" s="290">
        <f>IF($P$5=1,DataSheet!E3431,"")</f>
        <v>0</v>
      </c>
    </row>
    <row r="3433" spans="2:18">
      <c r="B3433" s="202"/>
      <c r="C3433" s="297"/>
      <c r="D3433" s="292"/>
      <c r="E3433" s="202"/>
      <c r="F3433" s="202"/>
      <c r="G3433" s="202"/>
      <c r="H3433" s="202"/>
      <c r="I3433" s="202"/>
      <c r="J3433" s="202"/>
      <c r="K3433" s="146"/>
      <c r="L3433" s="146"/>
      <c r="M3433" s="146"/>
      <c r="N3433" s="146"/>
      <c r="O3433" s="146"/>
      <c r="P3433" s="292"/>
      <c r="Q3433" s="202"/>
      <c r="R3433" s="290">
        <f>IF($P$5=1,DataSheet!E3432,"")</f>
        <v>0</v>
      </c>
    </row>
    <row r="3434" spans="2:18">
      <c r="B3434" s="202"/>
      <c r="C3434" s="297"/>
      <c r="D3434" s="292"/>
      <c r="E3434" s="202"/>
      <c r="F3434" s="202"/>
      <c r="G3434" s="202"/>
      <c r="H3434" s="202"/>
      <c r="I3434" s="202"/>
      <c r="J3434" s="202"/>
      <c r="K3434" s="146"/>
      <c r="L3434" s="146"/>
      <c r="M3434" s="146"/>
      <c r="N3434" s="146"/>
      <c r="O3434" s="146"/>
      <c r="P3434" s="292"/>
      <c r="Q3434" s="202"/>
      <c r="R3434" s="290">
        <f>IF($P$5=1,DataSheet!E3433,"")</f>
        <v>0</v>
      </c>
    </row>
    <row r="3435" spans="2:18">
      <c r="B3435" s="202"/>
      <c r="C3435" s="297"/>
      <c r="D3435" s="292"/>
      <c r="E3435" s="202"/>
      <c r="F3435" s="202"/>
      <c r="G3435" s="202"/>
      <c r="H3435" s="202"/>
      <c r="I3435" s="202"/>
      <c r="J3435" s="202"/>
      <c r="K3435" s="146"/>
      <c r="L3435" s="146"/>
      <c r="M3435" s="146"/>
      <c r="N3435" s="146"/>
      <c r="O3435" s="146"/>
      <c r="P3435" s="292"/>
      <c r="Q3435" s="202"/>
      <c r="R3435" s="290">
        <f>IF($P$5=1,DataSheet!E3434,"")</f>
        <v>0</v>
      </c>
    </row>
    <row r="3436" spans="2:18">
      <c r="B3436" s="202"/>
      <c r="C3436" s="297"/>
      <c r="D3436" s="292"/>
      <c r="E3436" s="202"/>
      <c r="F3436" s="202"/>
      <c r="G3436" s="202"/>
      <c r="H3436" s="202"/>
      <c r="I3436" s="202"/>
      <c r="J3436" s="202"/>
      <c r="K3436" s="146"/>
      <c r="L3436" s="146"/>
      <c r="M3436" s="146"/>
      <c r="N3436" s="146"/>
      <c r="O3436" s="146"/>
      <c r="P3436" s="292"/>
      <c r="Q3436" s="202"/>
      <c r="R3436" s="290">
        <f>IF($P$5=1,DataSheet!E3435,"")</f>
        <v>0</v>
      </c>
    </row>
    <row r="3437" spans="2:18">
      <c r="B3437" s="202"/>
      <c r="C3437" s="297"/>
      <c r="D3437" s="292"/>
      <c r="E3437" s="202"/>
      <c r="F3437" s="202"/>
      <c r="G3437" s="202"/>
      <c r="H3437" s="202"/>
      <c r="I3437" s="202"/>
      <c r="J3437" s="202"/>
      <c r="K3437" s="146"/>
      <c r="L3437" s="146"/>
      <c r="M3437" s="146"/>
      <c r="N3437" s="146"/>
      <c r="O3437" s="146"/>
      <c r="P3437" s="292"/>
      <c r="Q3437" s="202"/>
      <c r="R3437" s="290">
        <f>IF($P$5=1,DataSheet!E3436,"")</f>
        <v>0</v>
      </c>
    </row>
    <row r="3438" spans="2:18">
      <c r="B3438" s="202"/>
      <c r="C3438" s="297"/>
      <c r="D3438" s="292"/>
      <c r="E3438" s="202"/>
      <c r="F3438" s="202"/>
      <c r="G3438" s="202"/>
      <c r="H3438" s="202"/>
      <c r="I3438" s="202"/>
      <c r="J3438" s="202"/>
      <c r="K3438" s="146"/>
      <c r="L3438" s="146"/>
      <c r="M3438" s="146"/>
      <c r="N3438" s="146"/>
      <c r="O3438" s="146"/>
      <c r="P3438" s="292"/>
      <c r="Q3438" s="202"/>
      <c r="R3438" s="290">
        <f>IF($P$5=1,DataSheet!E3437,"")</f>
        <v>0</v>
      </c>
    </row>
    <row r="3439" spans="2:18">
      <c r="B3439" s="202"/>
      <c r="C3439" s="297"/>
      <c r="D3439" s="292"/>
      <c r="E3439" s="202"/>
      <c r="F3439" s="202"/>
      <c r="G3439" s="202"/>
      <c r="H3439" s="202"/>
      <c r="I3439" s="202"/>
      <c r="J3439" s="202"/>
      <c r="K3439" s="146"/>
      <c r="L3439" s="146"/>
      <c r="M3439" s="146"/>
      <c r="N3439" s="146"/>
      <c r="O3439" s="146"/>
      <c r="P3439" s="292"/>
      <c r="Q3439" s="202"/>
      <c r="R3439" s="290">
        <f>IF($P$5=1,DataSheet!E3438,"")</f>
        <v>0</v>
      </c>
    </row>
    <row r="3440" spans="2:18">
      <c r="B3440" s="202"/>
      <c r="C3440" s="297"/>
      <c r="D3440" s="292"/>
      <c r="E3440" s="202"/>
      <c r="F3440" s="202"/>
      <c r="G3440" s="202"/>
      <c r="H3440" s="202"/>
      <c r="I3440" s="202"/>
      <c r="J3440" s="202"/>
      <c r="K3440" s="146"/>
      <c r="L3440" s="146"/>
      <c r="M3440" s="146"/>
      <c r="N3440" s="146"/>
      <c r="O3440" s="146"/>
      <c r="P3440" s="292"/>
      <c r="Q3440" s="202"/>
      <c r="R3440" s="290">
        <f>IF($P$5=1,DataSheet!E3439,"")</f>
        <v>0</v>
      </c>
    </row>
    <row r="3441" spans="2:18">
      <c r="B3441" s="202"/>
      <c r="C3441" s="297"/>
      <c r="D3441" s="292"/>
      <c r="E3441" s="202"/>
      <c r="F3441" s="202"/>
      <c r="G3441" s="202"/>
      <c r="H3441" s="202"/>
      <c r="I3441" s="202"/>
      <c r="J3441" s="202"/>
      <c r="K3441" s="146"/>
      <c r="L3441" s="146"/>
      <c r="M3441" s="146"/>
      <c r="N3441" s="146"/>
      <c r="O3441" s="146"/>
      <c r="P3441" s="292"/>
      <c r="Q3441" s="202"/>
      <c r="R3441" s="290">
        <f>IF($P$5=1,DataSheet!E3440,"")</f>
        <v>0</v>
      </c>
    </row>
    <row r="3442" spans="2:18">
      <c r="B3442" s="202"/>
      <c r="C3442" s="297"/>
      <c r="D3442" s="292"/>
      <c r="E3442" s="202"/>
      <c r="F3442" s="202"/>
      <c r="G3442" s="202"/>
      <c r="H3442" s="202"/>
      <c r="I3442" s="202"/>
      <c r="J3442" s="202"/>
      <c r="K3442" s="146"/>
      <c r="L3442" s="146"/>
      <c r="M3442" s="146"/>
      <c r="N3442" s="146"/>
      <c r="O3442" s="146"/>
      <c r="P3442" s="292"/>
      <c r="Q3442" s="202"/>
      <c r="R3442" s="290">
        <f>IF($P$5=1,DataSheet!E3441,"")</f>
        <v>0</v>
      </c>
    </row>
    <row r="3443" spans="2:18">
      <c r="B3443" s="202"/>
      <c r="C3443" s="297"/>
      <c r="D3443" s="292"/>
      <c r="E3443" s="202"/>
      <c r="F3443" s="202"/>
      <c r="G3443" s="202"/>
      <c r="H3443" s="202"/>
      <c r="I3443" s="202"/>
      <c r="J3443" s="202"/>
      <c r="K3443" s="146"/>
      <c r="L3443" s="146"/>
      <c r="M3443" s="146"/>
      <c r="N3443" s="146"/>
      <c r="O3443" s="146"/>
      <c r="P3443" s="292"/>
      <c r="Q3443" s="202"/>
      <c r="R3443" s="290">
        <f>IF($P$5=1,DataSheet!E3442,"")</f>
        <v>0</v>
      </c>
    </row>
    <row r="3444" spans="2:18">
      <c r="B3444" s="202"/>
      <c r="C3444" s="297"/>
      <c r="D3444" s="292"/>
      <c r="E3444" s="202"/>
      <c r="F3444" s="202"/>
      <c r="G3444" s="202"/>
      <c r="H3444" s="202"/>
      <c r="I3444" s="202"/>
      <c r="J3444" s="202"/>
      <c r="K3444" s="146"/>
      <c r="L3444" s="146"/>
      <c r="M3444" s="146"/>
      <c r="N3444" s="146"/>
      <c r="O3444" s="146"/>
      <c r="P3444" s="292"/>
      <c r="Q3444" s="202"/>
      <c r="R3444" s="290">
        <f>IF($P$5=1,DataSheet!E3443,"")</f>
        <v>0</v>
      </c>
    </row>
    <row r="3445" spans="2:18">
      <c r="B3445" s="202"/>
      <c r="C3445" s="297"/>
      <c r="D3445" s="292"/>
      <c r="E3445" s="202"/>
      <c r="F3445" s="202"/>
      <c r="G3445" s="202"/>
      <c r="H3445" s="202"/>
      <c r="I3445" s="202"/>
      <c r="J3445" s="202"/>
      <c r="K3445" s="146"/>
      <c r="L3445" s="146"/>
      <c r="M3445" s="146"/>
      <c r="N3445" s="146"/>
      <c r="O3445" s="146"/>
      <c r="P3445" s="292"/>
      <c r="Q3445" s="202"/>
      <c r="R3445" s="290">
        <f>IF($P$5=1,DataSheet!E3444,"")</f>
        <v>0</v>
      </c>
    </row>
    <row r="3446" spans="2:18">
      <c r="B3446" s="202"/>
      <c r="C3446" s="297"/>
      <c r="D3446" s="292"/>
      <c r="E3446" s="202"/>
      <c r="F3446" s="202"/>
      <c r="G3446" s="202"/>
      <c r="H3446" s="202"/>
      <c r="I3446" s="202"/>
      <c r="J3446" s="202"/>
      <c r="K3446" s="146"/>
      <c r="L3446" s="146"/>
      <c r="M3446" s="146"/>
      <c r="N3446" s="146"/>
      <c r="O3446" s="146"/>
      <c r="P3446" s="292"/>
      <c r="Q3446" s="202"/>
      <c r="R3446" s="290">
        <f>IF($P$5=1,DataSheet!E3445,"")</f>
        <v>0</v>
      </c>
    </row>
    <row r="3447" spans="2:18">
      <c r="B3447" s="202"/>
      <c r="C3447" s="297"/>
      <c r="D3447" s="292"/>
      <c r="E3447" s="202"/>
      <c r="F3447" s="202"/>
      <c r="G3447" s="202"/>
      <c r="H3447" s="202"/>
      <c r="I3447" s="202"/>
      <c r="J3447" s="202"/>
      <c r="K3447" s="146"/>
      <c r="L3447" s="146"/>
      <c r="M3447" s="146"/>
      <c r="N3447" s="146"/>
      <c r="O3447" s="146"/>
      <c r="P3447" s="292"/>
      <c r="Q3447" s="202"/>
      <c r="R3447" s="290">
        <f>IF($P$5=1,DataSheet!E3446,"")</f>
        <v>0</v>
      </c>
    </row>
    <row r="3448" spans="2:18">
      <c r="B3448" s="202"/>
      <c r="C3448" s="297"/>
      <c r="D3448" s="292"/>
      <c r="E3448" s="202"/>
      <c r="F3448" s="202"/>
      <c r="G3448" s="202"/>
      <c r="H3448" s="202"/>
      <c r="I3448" s="202"/>
      <c r="J3448" s="202"/>
      <c r="K3448" s="146"/>
      <c r="L3448" s="146"/>
      <c r="M3448" s="146"/>
      <c r="N3448" s="146"/>
      <c r="O3448" s="146"/>
      <c r="P3448" s="292"/>
      <c r="Q3448" s="202"/>
      <c r="R3448" s="290">
        <f>IF($P$5=1,DataSheet!E3447,"")</f>
        <v>0</v>
      </c>
    </row>
    <row r="3449" spans="2:18">
      <c r="B3449" s="202"/>
      <c r="C3449" s="297"/>
      <c r="D3449" s="292"/>
      <c r="E3449" s="202"/>
      <c r="F3449" s="202"/>
      <c r="G3449" s="202"/>
      <c r="H3449" s="202"/>
      <c r="I3449" s="202"/>
      <c r="J3449" s="202"/>
      <c r="K3449" s="146"/>
      <c r="L3449" s="146"/>
      <c r="M3449" s="146"/>
      <c r="N3449" s="146"/>
      <c r="O3449" s="146"/>
      <c r="P3449" s="292"/>
      <c r="Q3449" s="202"/>
      <c r="R3449" s="290">
        <f>IF($P$5=1,DataSheet!E3448,"")</f>
        <v>0</v>
      </c>
    </row>
    <row r="3450" spans="2:18">
      <c r="B3450" s="202"/>
      <c r="C3450" s="297"/>
      <c r="D3450" s="292"/>
      <c r="E3450" s="202"/>
      <c r="F3450" s="202"/>
      <c r="G3450" s="202"/>
      <c r="H3450" s="202"/>
      <c r="I3450" s="202"/>
      <c r="J3450" s="202"/>
      <c r="K3450" s="146"/>
      <c r="L3450" s="146"/>
      <c r="M3450" s="146"/>
      <c r="N3450" s="146"/>
      <c r="O3450" s="146"/>
      <c r="P3450" s="292"/>
      <c r="Q3450" s="202"/>
      <c r="R3450" s="290">
        <f>IF($P$5=1,DataSheet!E3449,"")</f>
        <v>0</v>
      </c>
    </row>
    <row r="3451" spans="2:18">
      <c r="B3451" s="202"/>
      <c r="C3451" s="297"/>
      <c r="D3451" s="292"/>
      <c r="E3451" s="202"/>
      <c r="F3451" s="202"/>
      <c r="G3451" s="202"/>
      <c r="H3451" s="202"/>
      <c r="I3451" s="202"/>
      <c r="J3451" s="202"/>
      <c r="K3451" s="146"/>
      <c r="L3451" s="146"/>
      <c r="M3451" s="146"/>
      <c r="N3451" s="146"/>
      <c r="O3451" s="146"/>
      <c r="P3451" s="292"/>
      <c r="Q3451" s="202"/>
      <c r="R3451" s="290">
        <f>IF($P$5=1,DataSheet!E3450,"")</f>
        <v>0</v>
      </c>
    </row>
    <row r="3452" spans="2:18">
      <c r="B3452" s="202"/>
      <c r="C3452" s="297"/>
      <c r="D3452" s="292"/>
      <c r="E3452" s="202"/>
      <c r="F3452" s="202"/>
      <c r="G3452" s="202"/>
      <c r="H3452" s="202"/>
      <c r="I3452" s="202"/>
      <c r="J3452" s="202"/>
      <c r="K3452" s="146"/>
      <c r="L3452" s="146"/>
      <c r="M3452" s="146"/>
      <c r="N3452" s="146"/>
      <c r="O3452" s="146"/>
      <c r="P3452" s="292"/>
      <c r="Q3452" s="202"/>
      <c r="R3452" s="290">
        <f>IF($P$5=1,DataSheet!E3451,"")</f>
        <v>0</v>
      </c>
    </row>
    <row r="3453" spans="2:18">
      <c r="B3453" s="202"/>
      <c r="C3453" s="297"/>
      <c r="D3453" s="292"/>
      <c r="E3453" s="202"/>
      <c r="F3453" s="202"/>
      <c r="G3453" s="202"/>
      <c r="H3453" s="202"/>
      <c r="I3453" s="202"/>
      <c r="J3453" s="202"/>
      <c r="K3453" s="146"/>
      <c r="L3453" s="146"/>
      <c r="M3453" s="146"/>
      <c r="N3453" s="146"/>
      <c r="O3453" s="146"/>
      <c r="P3453" s="292"/>
      <c r="Q3453" s="202"/>
      <c r="R3453" s="290">
        <f>IF($P$5=1,DataSheet!E3452,"")</f>
        <v>0</v>
      </c>
    </row>
    <row r="3454" spans="2:18">
      <c r="B3454" s="202"/>
      <c r="C3454" s="297"/>
      <c r="D3454" s="292"/>
      <c r="E3454" s="202"/>
      <c r="F3454" s="202"/>
      <c r="G3454" s="202"/>
      <c r="H3454" s="202"/>
      <c r="I3454" s="202"/>
      <c r="J3454" s="202"/>
      <c r="K3454" s="146"/>
      <c r="L3454" s="146"/>
      <c r="M3454" s="146"/>
      <c r="N3454" s="146"/>
      <c r="O3454" s="146"/>
      <c r="P3454" s="292"/>
      <c r="Q3454" s="202"/>
      <c r="R3454" s="290">
        <f>IF($P$5=1,DataSheet!E3453,"")</f>
        <v>0</v>
      </c>
    </row>
    <row r="3455" spans="2:18">
      <c r="B3455" s="202"/>
      <c r="C3455" s="297"/>
      <c r="D3455" s="292"/>
      <c r="E3455" s="202"/>
      <c r="F3455" s="202"/>
      <c r="G3455" s="202"/>
      <c r="H3455" s="202"/>
      <c r="I3455" s="202"/>
      <c r="J3455" s="202"/>
      <c r="K3455" s="146"/>
      <c r="L3455" s="146"/>
      <c r="M3455" s="146"/>
      <c r="N3455" s="146"/>
      <c r="O3455" s="146"/>
      <c r="P3455" s="292"/>
      <c r="Q3455" s="202"/>
      <c r="R3455" s="290">
        <f>IF($P$5=1,DataSheet!E3454,"")</f>
        <v>0</v>
      </c>
    </row>
    <row r="3456" spans="2:18">
      <c r="B3456" s="202"/>
      <c r="C3456" s="297"/>
      <c r="D3456" s="292"/>
      <c r="E3456" s="202"/>
      <c r="F3456" s="202"/>
      <c r="G3456" s="202"/>
      <c r="H3456" s="202"/>
      <c r="I3456" s="202"/>
      <c r="J3456" s="202"/>
      <c r="K3456" s="146"/>
      <c r="L3456" s="146"/>
      <c r="M3456" s="146"/>
      <c r="N3456" s="146"/>
      <c r="O3456" s="146"/>
      <c r="P3456" s="292"/>
      <c r="Q3456" s="202"/>
      <c r="R3456" s="290">
        <f>IF($P$5=1,DataSheet!E3455,"")</f>
        <v>0</v>
      </c>
    </row>
    <row r="3457" spans="2:18">
      <c r="B3457" s="202"/>
      <c r="C3457" s="297"/>
      <c r="D3457" s="292"/>
      <c r="E3457" s="202"/>
      <c r="F3457" s="202"/>
      <c r="G3457" s="202"/>
      <c r="H3457" s="202"/>
      <c r="I3457" s="202"/>
      <c r="J3457" s="202"/>
      <c r="K3457" s="146"/>
      <c r="L3457" s="146"/>
      <c r="M3457" s="146"/>
      <c r="N3457" s="146"/>
      <c r="O3457" s="146"/>
      <c r="P3457" s="292"/>
      <c r="Q3457" s="202"/>
      <c r="R3457" s="290">
        <f>IF($P$5=1,DataSheet!E3456,"")</f>
        <v>0</v>
      </c>
    </row>
    <row r="3458" spans="2:18">
      <c r="B3458" s="202"/>
      <c r="C3458" s="297"/>
      <c r="D3458" s="292"/>
      <c r="E3458" s="202"/>
      <c r="F3458" s="202"/>
      <c r="G3458" s="202"/>
      <c r="H3458" s="202"/>
      <c r="I3458" s="202"/>
      <c r="J3458" s="202"/>
      <c r="K3458" s="146"/>
      <c r="L3458" s="146"/>
      <c r="M3458" s="146"/>
      <c r="N3458" s="146"/>
      <c r="O3458" s="146"/>
      <c r="P3458" s="292"/>
      <c r="Q3458" s="202"/>
      <c r="R3458" s="290">
        <f>IF($P$5=1,DataSheet!E3457,"")</f>
        <v>0</v>
      </c>
    </row>
    <row r="3459" spans="2:18">
      <c r="B3459" s="202"/>
      <c r="C3459" s="297"/>
      <c r="D3459" s="292"/>
      <c r="E3459" s="202"/>
      <c r="F3459" s="202"/>
      <c r="G3459" s="202"/>
      <c r="H3459" s="202"/>
      <c r="I3459" s="202"/>
      <c r="J3459" s="202"/>
      <c r="K3459" s="146"/>
      <c r="L3459" s="146"/>
      <c r="M3459" s="146"/>
      <c r="N3459" s="146"/>
      <c r="O3459" s="146"/>
      <c r="P3459" s="292"/>
      <c r="Q3459" s="202"/>
      <c r="R3459" s="290">
        <f>IF($P$5=1,DataSheet!E3458,"")</f>
        <v>0</v>
      </c>
    </row>
    <row r="3460" spans="2:18">
      <c r="B3460" s="202"/>
      <c r="C3460" s="297"/>
      <c r="D3460" s="292"/>
      <c r="E3460" s="202"/>
      <c r="F3460" s="202"/>
      <c r="G3460" s="202"/>
      <c r="H3460" s="202"/>
      <c r="I3460" s="202"/>
      <c r="J3460" s="202"/>
      <c r="K3460" s="146"/>
      <c r="L3460" s="146"/>
      <c r="M3460" s="146"/>
      <c r="N3460" s="146"/>
      <c r="O3460" s="146"/>
      <c r="P3460" s="292"/>
      <c r="Q3460" s="202"/>
      <c r="R3460" s="290">
        <f>IF($P$5=1,DataSheet!E3459,"")</f>
        <v>0</v>
      </c>
    </row>
    <row r="3461" spans="2:18">
      <c r="B3461" s="202"/>
      <c r="C3461" s="297"/>
      <c r="D3461" s="292"/>
      <c r="E3461" s="202"/>
      <c r="F3461" s="202"/>
      <c r="G3461" s="202"/>
      <c r="H3461" s="202"/>
      <c r="I3461" s="202"/>
      <c r="J3461" s="202"/>
      <c r="K3461" s="146"/>
      <c r="L3461" s="146"/>
      <c r="M3461" s="146"/>
      <c r="N3461" s="146"/>
      <c r="O3461" s="146"/>
      <c r="P3461" s="292"/>
      <c r="Q3461" s="202"/>
      <c r="R3461" s="290">
        <f>IF($P$5=1,DataSheet!E3460,"")</f>
        <v>0</v>
      </c>
    </row>
    <row r="3462" spans="2:18">
      <c r="B3462" s="202"/>
      <c r="C3462" s="297"/>
      <c r="D3462" s="292"/>
      <c r="E3462" s="202"/>
      <c r="F3462" s="202"/>
      <c r="G3462" s="202"/>
      <c r="H3462" s="202"/>
      <c r="I3462" s="202"/>
      <c r="J3462" s="202"/>
      <c r="K3462" s="146"/>
      <c r="L3462" s="146"/>
      <c r="M3462" s="146"/>
      <c r="N3462" s="146"/>
      <c r="O3462" s="146"/>
      <c r="P3462" s="292"/>
      <c r="Q3462" s="202"/>
      <c r="R3462" s="290">
        <f>IF($P$5=1,DataSheet!E3461,"")</f>
        <v>0</v>
      </c>
    </row>
    <row r="3463" spans="2:18">
      <c r="B3463" s="202"/>
      <c r="C3463" s="297"/>
      <c r="D3463" s="292"/>
      <c r="E3463" s="202"/>
      <c r="F3463" s="202"/>
      <c r="G3463" s="202"/>
      <c r="H3463" s="202"/>
      <c r="I3463" s="202"/>
      <c r="J3463" s="202"/>
      <c r="K3463" s="146"/>
      <c r="L3463" s="146"/>
      <c r="M3463" s="146"/>
      <c r="N3463" s="146"/>
      <c r="O3463" s="146"/>
      <c r="P3463" s="292"/>
      <c r="Q3463" s="202"/>
      <c r="R3463" s="290">
        <f>IF($P$5=1,DataSheet!E3462,"")</f>
        <v>0</v>
      </c>
    </row>
    <row r="3464" spans="2:18">
      <c r="B3464" s="202"/>
      <c r="C3464" s="297"/>
      <c r="D3464" s="292"/>
      <c r="E3464" s="202"/>
      <c r="F3464" s="202"/>
      <c r="G3464" s="202"/>
      <c r="H3464" s="202"/>
      <c r="I3464" s="202"/>
      <c r="J3464" s="202"/>
      <c r="K3464" s="146"/>
      <c r="L3464" s="146"/>
      <c r="M3464" s="146"/>
      <c r="N3464" s="146"/>
      <c r="O3464" s="146"/>
      <c r="P3464" s="292"/>
      <c r="Q3464" s="202"/>
      <c r="R3464" s="290">
        <f>IF($P$5=1,DataSheet!E3463,"")</f>
        <v>0</v>
      </c>
    </row>
    <row r="3465" spans="2:18">
      <c r="B3465" s="202"/>
      <c r="C3465" s="297"/>
      <c r="D3465" s="292"/>
      <c r="E3465" s="202"/>
      <c r="F3465" s="202"/>
      <c r="G3465" s="202"/>
      <c r="H3465" s="202"/>
      <c r="I3465" s="202"/>
      <c r="J3465" s="202"/>
      <c r="K3465" s="146"/>
      <c r="L3465" s="146"/>
      <c r="M3465" s="146"/>
      <c r="N3465" s="146"/>
      <c r="O3465" s="146"/>
      <c r="P3465" s="292"/>
      <c r="Q3465" s="202"/>
      <c r="R3465" s="290">
        <f>IF($P$5=1,DataSheet!E3464,"")</f>
        <v>0</v>
      </c>
    </row>
    <row r="3466" spans="2:18">
      <c r="B3466" s="202"/>
      <c r="C3466" s="297"/>
      <c r="D3466" s="292"/>
      <c r="E3466" s="202"/>
      <c r="F3466" s="202"/>
      <c r="G3466" s="202"/>
      <c r="H3466" s="202"/>
      <c r="I3466" s="202"/>
      <c r="J3466" s="202"/>
      <c r="K3466" s="146"/>
      <c r="L3466" s="146"/>
      <c r="M3466" s="146"/>
      <c r="N3466" s="146"/>
      <c r="O3466" s="146"/>
      <c r="P3466" s="292"/>
      <c r="Q3466" s="202"/>
      <c r="R3466" s="290">
        <f>IF($P$5=1,DataSheet!E3465,"")</f>
        <v>0</v>
      </c>
    </row>
    <row r="3467" spans="2:18">
      <c r="B3467" s="202"/>
      <c r="C3467" s="297"/>
      <c r="D3467" s="292"/>
      <c r="E3467" s="202"/>
      <c r="F3467" s="202"/>
      <c r="G3467" s="202"/>
      <c r="H3467" s="202"/>
      <c r="I3467" s="202"/>
      <c r="J3467" s="202"/>
      <c r="K3467" s="146"/>
      <c r="L3467" s="146"/>
      <c r="M3467" s="146"/>
      <c r="N3467" s="146"/>
      <c r="O3467" s="146"/>
      <c r="P3467" s="292"/>
      <c r="Q3467" s="202"/>
      <c r="R3467" s="290">
        <f>IF($P$5=1,DataSheet!E3466,"")</f>
        <v>0</v>
      </c>
    </row>
    <row r="3468" spans="2:18">
      <c r="B3468" s="202"/>
      <c r="C3468" s="297"/>
      <c r="D3468" s="292"/>
      <c r="E3468" s="202"/>
      <c r="F3468" s="202"/>
      <c r="G3468" s="202"/>
      <c r="H3468" s="202"/>
      <c r="I3468" s="202"/>
      <c r="J3468" s="202"/>
      <c r="K3468" s="146"/>
      <c r="L3468" s="146"/>
      <c r="M3468" s="146"/>
      <c r="N3468" s="146"/>
      <c r="O3468" s="146"/>
      <c r="P3468" s="292"/>
      <c r="Q3468" s="202"/>
      <c r="R3468" s="290">
        <f>IF($P$5=1,DataSheet!E3467,"")</f>
        <v>0</v>
      </c>
    </row>
    <row r="3469" spans="2:18">
      <c r="B3469" s="202"/>
      <c r="C3469" s="297"/>
      <c r="D3469" s="292"/>
      <c r="E3469" s="202"/>
      <c r="F3469" s="202"/>
      <c r="G3469" s="202"/>
      <c r="H3469" s="202"/>
      <c r="I3469" s="202"/>
      <c r="J3469" s="202"/>
      <c r="K3469" s="146"/>
      <c r="L3469" s="146"/>
      <c r="M3469" s="146"/>
      <c r="N3469" s="146"/>
      <c r="O3469" s="146"/>
      <c r="P3469" s="292"/>
      <c r="Q3469" s="202"/>
      <c r="R3469" s="290">
        <f>IF($P$5=1,DataSheet!E3468,"")</f>
        <v>0</v>
      </c>
    </row>
    <row r="3470" spans="2:18">
      <c r="B3470" s="202"/>
      <c r="C3470" s="297"/>
      <c r="D3470" s="292"/>
      <c r="E3470" s="202"/>
      <c r="F3470" s="202"/>
      <c r="G3470" s="202"/>
      <c r="H3470" s="202"/>
      <c r="I3470" s="202"/>
      <c r="J3470" s="202"/>
      <c r="K3470" s="146"/>
      <c r="L3470" s="146"/>
      <c r="M3470" s="146"/>
      <c r="N3470" s="146"/>
      <c r="O3470" s="146"/>
      <c r="P3470" s="292"/>
      <c r="Q3470" s="202"/>
      <c r="R3470" s="290">
        <f>IF($P$5=1,DataSheet!E3469,"")</f>
        <v>0</v>
      </c>
    </row>
    <row r="3471" spans="2:18">
      <c r="B3471" s="202"/>
      <c r="C3471" s="297"/>
      <c r="D3471" s="292"/>
      <c r="E3471" s="202"/>
      <c r="F3471" s="202"/>
      <c r="G3471" s="202"/>
      <c r="H3471" s="202"/>
      <c r="I3471" s="202"/>
      <c r="J3471" s="202"/>
      <c r="K3471" s="146"/>
      <c r="L3471" s="146"/>
      <c r="M3471" s="146"/>
      <c r="N3471" s="146"/>
      <c r="O3471" s="146"/>
      <c r="P3471" s="292"/>
      <c r="Q3471" s="202"/>
      <c r="R3471" s="290">
        <f>IF($P$5=1,DataSheet!E3470,"")</f>
        <v>0</v>
      </c>
    </row>
    <row r="3472" spans="2:18">
      <c r="B3472" s="202"/>
      <c r="C3472" s="297"/>
      <c r="D3472" s="292"/>
      <c r="E3472" s="202"/>
      <c r="F3472" s="202"/>
      <c r="G3472" s="202"/>
      <c r="H3472" s="202"/>
      <c r="I3472" s="202"/>
      <c r="J3472" s="202"/>
      <c r="K3472" s="146"/>
      <c r="L3472" s="146"/>
      <c r="M3472" s="146"/>
      <c r="N3472" s="146"/>
      <c r="O3472" s="146"/>
      <c r="P3472" s="292"/>
      <c r="Q3472" s="202"/>
      <c r="R3472" s="290">
        <f>IF($P$5=1,DataSheet!E3471,"")</f>
        <v>0</v>
      </c>
    </row>
    <row r="3473" spans="2:18">
      <c r="B3473" s="202"/>
      <c r="C3473" s="297"/>
      <c r="D3473" s="292"/>
      <c r="E3473" s="202"/>
      <c r="F3473" s="202"/>
      <c r="G3473" s="202"/>
      <c r="H3473" s="202"/>
      <c r="I3473" s="202"/>
      <c r="J3473" s="202"/>
      <c r="K3473" s="146"/>
      <c r="L3473" s="146"/>
      <c r="M3473" s="146"/>
      <c r="N3473" s="146"/>
      <c r="O3473" s="146"/>
      <c r="P3473" s="292"/>
      <c r="Q3473" s="202"/>
      <c r="R3473" s="290">
        <f>IF($P$5=1,DataSheet!E3472,"")</f>
        <v>0</v>
      </c>
    </row>
    <row r="3474" spans="2:18">
      <c r="B3474" s="202"/>
      <c r="C3474" s="297"/>
      <c r="D3474" s="292"/>
      <c r="E3474" s="202"/>
      <c r="F3474" s="202"/>
      <c r="G3474" s="202"/>
      <c r="H3474" s="202"/>
      <c r="I3474" s="202"/>
      <c r="J3474" s="202"/>
      <c r="K3474" s="146"/>
      <c r="L3474" s="146"/>
      <c r="M3474" s="146"/>
      <c r="N3474" s="146"/>
      <c r="O3474" s="146"/>
      <c r="P3474" s="292"/>
      <c r="Q3474" s="202"/>
      <c r="R3474" s="290">
        <f>IF($P$5=1,DataSheet!E3473,"")</f>
        <v>0</v>
      </c>
    </row>
    <row r="3475" spans="2:18">
      <c r="B3475" s="202"/>
      <c r="C3475" s="297"/>
      <c r="D3475" s="292"/>
      <c r="E3475" s="202"/>
      <c r="F3475" s="202"/>
      <c r="G3475" s="202"/>
      <c r="H3475" s="202"/>
      <c r="I3475" s="202"/>
      <c r="J3475" s="202"/>
      <c r="K3475" s="146"/>
      <c r="L3475" s="146"/>
      <c r="M3475" s="146"/>
      <c r="N3475" s="146"/>
      <c r="O3475" s="146"/>
      <c r="P3475" s="292"/>
      <c r="Q3475" s="202"/>
      <c r="R3475" s="290">
        <f>IF($P$5=1,DataSheet!E3474,"")</f>
        <v>0</v>
      </c>
    </row>
    <row r="3476" spans="2:18">
      <c r="B3476" s="202"/>
      <c r="C3476" s="297"/>
      <c r="D3476" s="292"/>
      <c r="E3476" s="202"/>
      <c r="F3476" s="202"/>
      <c r="G3476" s="202"/>
      <c r="H3476" s="202"/>
      <c r="I3476" s="202"/>
      <c r="J3476" s="202"/>
      <c r="K3476" s="146"/>
      <c r="L3476" s="146"/>
      <c r="M3476" s="146"/>
      <c r="N3476" s="146"/>
      <c r="O3476" s="146"/>
      <c r="P3476" s="292"/>
      <c r="Q3476" s="202"/>
      <c r="R3476" s="290">
        <f>IF($P$5=1,DataSheet!E3475,"")</f>
        <v>0</v>
      </c>
    </row>
    <row r="3477" spans="2:18">
      <c r="B3477" s="202"/>
      <c r="C3477" s="297"/>
      <c r="D3477" s="292"/>
      <c r="E3477" s="202"/>
      <c r="F3477" s="202"/>
      <c r="G3477" s="202"/>
      <c r="H3477" s="202"/>
      <c r="I3477" s="202"/>
      <c r="J3477" s="202"/>
      <c r="K3477" s="146"/>
      <c r="L3477" s="146"/>
      <c r="M3477" s="146"/>
      <c r="N3477" s="146"/>
      <c r="O3477" s="146"/>
      <c r="P3477" s="292"/>
      <c r="Q3477" s="202"/>
      <c r="R3477" s="290">
        <f>IF($P$5=1,DataSheet!E3476,"")</f>
        <v>0</v>
      </c>
    </row>
    <row r="3478" spans="2:18">
      <c r="B3478" s="202"/>
      <c r="C3478" s="297"/>
      <c r="D3478" s="292"/>
      <c r="E3478" s="202"/>
      <c r="F3478" s="202"/>
      <c r="G3478" s="202"/>
      <c r="H3478" s="202"/>
      <c r="I3478" s="202"/>
      <c r="J3478" s="202"/>
      <c r="K3478" s="146"/>
      <c r="L3478" s="146"/>
      <c r="M3478" s="146"/>
      <c r="N3478" s="146"/>
      <c r="O3478" s="146"/>
      <c r="P3478" s="292"/>
      <c r="Q3478" s="202"/>
      <c r="R3478" s="290">
        <f>IF($P$5=1,DataSheet!E3477,"")</f>
        <v>0</v>
      </c>
    </row>
    <row r="3479" spans="2:18">
      <c r="B3479" s="202"/>
      <c r="C3479" s="297"/>
      <c r="D3479" s="292"/>
      <c r="E3479" s="202"/>
      <c r="F3479" s="202"/>
      <c r="G3479" s="202"/>
      <c r="H3479" s="202"/>
      <c r="I3479" s="202"/>
      <c r="J3479" s="202"/>
      <c r="K3479" s="146"/>
      <c r="L3479" s="146"/>
      <c r="M3479" s="146"/>
      <c r="N3479" s="146"/>
      <c r="O3479" s="146"/>
      <c r="P3479" s="292"/>
      <c r="Q3479" s="202"/>
      <c r="R3479" s="290">
        <f>IF($P$5=1,DataSheet!E3478,"")</f>
        <v>0</v>
      </c>
    </row>
    <row r="3480" spans="2:18">
      <c r="B3480" s="202"/>
      <c r="C3480" s="297"/>
      <c r="D3480" s="292"/>
      <c r="E3480" s="202"/>
      <c r="F3480" s="202"/>
      <c r="G3480" s="202"/>
      <c r="H3480" s="202"/>
      <c r="I3480" s="202"/>
      <c r="J3480" s="202"/>
      <c r="K3480" s="146"/>
      <c r="L3480" s="146"/>
      <c r="M3480" s="146"/>
      <c r="N3480" s="146"/>
      <c r="O3480" s="146"/>
      <c r="P3480" s="292"/>
      <c r="Q3480" s="202"/>
      <c r="R3480" s="290">
        <f>IF($P$5=1,DataSheet!E3479,"")</f>
        <v>0</v>
      </c>
    </row>
    <row r="3481" spans="2:18">
      <c r="B3481" s="202"/>
      <c r="C3481" s="297"/>
      <c r="D3481" s="292"/>
      <c r="E3481" s="202"/>
      <c r="F3481" s="202"/>
      <c r="G3481" s="202"/>
      <c r="H3481" s="202"/>
      <c r="I3481" s="202"/>
      <c r="J3481" s="202"/>
      <c r="K3481" s="146"/>
      <c r="L3481" s="146"/>
      <c r="M3481" s="146"/>
      <c r="N3481" s="146"/>
      <c r="O3481" s="146"/>
      <c r="P3481" s="292"/>
      <c r="Q3481" s="202"/>
      <c r="R3481" s="290">
        <f>IF($P$5=1,DataSheet!E3480,"")</f>
        <v>0</v>
      </c>
    </row>
    <row r="3482" spans="2:18">
      <c r="B3482" s="202"/>
      <c r="C3482" s="297"/>
      <c r="D3482" s="292"/>
      <c r="E3482" s="202"/>
      <c r="F3482" s="202"/>
      <c r="G3482" s="202"/>
      <c r="H3482" s="202"/>
      <c r="I3482" s="202"/>
      <c r="J3482" s="202"/>
      <c r="K3482" s="146"/>
      <c r="L3482" s="146"/>
      <c r="M3482" s="146"/>
      <c r="N3482" s="146"/>
      <c r="O3482" s="146"/>
      <c r="P3482" s="292"/>
      <c r="Q3482" s="202"/>
      <c r="R3482" s="290">
        <f>IF($P$5=1,DataSheet!E3481,"")</f>
        <v>0</v>
      </c>
    </row>
    <row r="3483" spans="2:18">
      <c r="B3483" s="202"/>
      <c r="C3483" s="297"/>
      <c r="D3483" s="292"/>
      <c r="E3483" s="202"/>
      <c r="F3483" s="202"/>
      <c r="G3483" s="202"/>
      <c r="H3483" s="202"/>
      <c r="I3483" s="202"/>
      <c r="J3483" s="202"/>
      <c r="K3483" s="146"/>
      <c r="L3483" s="146"/>
      <c r="M3483" s="146"/>
      <c r="N3483" s="146"/>
      <c r="O3483" s="146"/>
      <c r="P3483" s="292"/>
      <c r="Q3483" s="202"/>
      <c r="R3483" s="290">
        <f>IF($P$5=1,DataSheet!E3482,"")</f>
        <v>0</v>
      </c>
    </row>
    <row r="3484" spans="2:18">
      <c r="B3484" s="202"/>
      <c r="C3484" s="297"/>
      <c r="D3484" s="292"/>
      <c r="E3484" s="202"/>
      <c r="F3484" s="202"/>
      <c r="G3484" s="202"/>
      <c r="H3484" s="202"/>
      <c r="I3484" s="202"/>
      <c r="J3484" s="202"/>
      <c r="K3484" s="146"/>
      <c r="L3484" s="146"/>
      <c r="M3484" s="146"/>
      <c r="N3484" s="146"/>
      <c r="O3484" s="146"/>
      <c r="P3484" s="292"/>
      <c r="Q3484" s="202"/>
      <c r="R3484" s="290">
        <f>IF($P$5=1,DataSheet!E3483,"")</f>
        <v>0</v>
      </c>
    </row>
    <row r="3485" spans="2:18">
      <c r="B3485" s="202"/>
      <c r="C3485" s="297"/>
      <c r="D3485" s="292"/>
      <c r="E3485" s="202"/>
      <c r="F3485" s="202"/>
      <c r="G3485" s="202"/>
      <c r="H3485" s="202"/>
      <c r="I3485" s="202"/>
      <c r="J3485" s="202"/>
      <c r="K3485" s="146"/>
      <c r="L3485" s="146"/>
      <c r="M3485" s="146"/>
      <c r="N3485" s="146"/>
      <c r="O3485" s="146"/>
      <c r="P3485" s="292"/>
      <c r="Q3485" s="202"/>
      <c r="R3485" s="290">
        <f>IF($P$5=1,DataSheet!E3484,"")</f>
        <v>0</v>
      </c>
    </row>
    <row r="3486" spans="2:18">
      <c r="B3486" s="202"/>
      <c r="C3486" s="297"/>
      <c r="D3486" s="292"/>
      <c r="E3486" s="202"/>
      <c r="F3486" s="202"/>
      <c r="G3486" s="202"/>
      <c r="H3486" s="202"/>
      <c r="I3486" s="202"/>
      <c r="J3486" s="202"/>
      <c r="K3486" s="146"/>
      <c r="L3486" s="146"/>
      <c r="M3486" s="146"/>
      <c r="N3486" s="146"/>
      <c r="O3486" s="146"/>
      <c r="P3486" s="292"/>
      <c r="Q3486" s="202"/>
      <c r="R3486" s="290">
        <f>IF($P$5=1,DataSheet!E3485,"")</f>
        <v>0</v>
      </c>
    </row>
    <row r="3487" spans="2:18">
      <c r="B3487" s="202"/>
      <c r="C3487" s="297"/>
      <c r="D3487" s="292"/>
      <c r="E3487" s="202"/>
      <c r="F3487" s="202"/>
      <c r="G3487" s="202"/>
      <c r="H3487" s="202"/>
      <c r="I3487" s="202"/>
      <c r="J3487" s="202"/>
      <c r="K3487" s="146"/>
      <c r="L3487" s="146"/>
      <c r="M3487" s="146"/>
      <c r="N3487" s="146"/>
      <c r="O3487" s="146"/>
      <c r="P3487" s="292"/>
      <c r="Q3487" s="202"/>
      <c r="R3487" s="290">
        <f>IF($P$5=1,DataSheet!E3486,"")</f>
        <v>0</v>
      </c>
    </row>
    <row r="3488" spans="2:18">
      <c r="B3488" s="202"/>
      <c r="C3488" s="297"/>
      <c r="D3488" s="292"/>
      <c r="E3488" s="202"/>
      <c r="F3488" s="202"/>
      <c r="G3488" s="202"/>
      <c r="H3488" s="202"/>
      <c r="I3488" s="202"/>
      <c r="J3488" s="202"/>
      <c r="K3488" s="146"/>
      <c r="L3488" s="146"/>
      <c r="M3488" s="146"/>
      <c r="N3488" s="146"/>
      <c r="O3488" s="146"/>
      <c r="P3488" s="292"/>
      <c r="Q3488" s="202"/>
      <c r="R3488" s="290">
        <f>IF($P$5=1,DataSheet!E3487,"")</f>
        <v>0</v>
      </c>
    </row>
    <row r="3489" spans="2:18">
      <c r="B3489" s="202"/>
      <c r="C3489" s="297"/>
      <c r="D3489" s="292"/>
      <c r="E3489" s="202"/>
      <c r="F3489" s="202"/>
      <c r="G3489" s="202"/>
      <c r="H3489" s="202"/>
      <c r="I3489" s="202"/>
      <c r="J3489" s="202"/>
      <c r="K3489" s="146"/>
      <c r="L3489" s="146"/>
      <c r="M3489" s="146"/>
      <c r="N3489" s="146"/>
      <c r="O3489" s="146"/>
      <c r="P3489" s="292"/>
      <c r="Q3489" s="202"/>
      <c r="R3489" s="290">
        <f>IF($P$5=1,DataSheet!E3488,"")</f>
        <v>0</v>
      </c>
    </row>
    <row r="3490" spans="2:18">
      <c r="B3490" s="202"/>
      <c r="C3490" s="297"/>
      <c r="D3490" s="292"/>
      <c r="E3490" s="202"/>
      <c r="F3490" s="202"/>
      <c r="G3490" s="202"/>
      <c r="H3490" s="202"/>
      <c r="I3490" s="202"/>
      <c r="J3490" s="202"/>
      <c r="K3490" s="146"/>
      <c r="L3490" s="146"/>
      <c r="M3490" s="146"/>
      <c r="N3490" s="146"/>
      <c r="O3490" s="146"/>
      <c r="P3490" s="292"/>
      <c r="Q3490" s="202"/>
      <c r="R3490" s="290">
        <f>IF($P$5=1,DataSheet!E3489,"")</f>
        <v>0</v>
      </c>
    </row>
    <row r="3491" spans="2:18">
      <c r="B3491" s="202"/>
      <c r="C3491" s="297"/>
      <c r="D3491" s="292"/>
      <c r="E3491" s="202"/>
      <c r="F3491" s="202"/>
      <c r="G3491" s="202"/>
      <c r="H3491" s="202"/>
      <c r="I3491" s="202"/>
      <c r="J3491" s="202"/>
      <c r="K3491" s="146"/>
      <c r="L3491" s="146"/>
      <c r="M3491" s="146"/>
      <c r="N3491" s="146"/>
      <c r="O3491" s="146"/>
      <c r="P3491" s="292"/>
      <c r="Q3491" s="202"/>
      <c r="R3491" s="290">
        <f>IF($P$5=1,DataSheet!E3490,"")</f>
        <v>0</v>
      </c>
    </row>
    <row r="3492" spans="2:18">
      <c r="B3492" s="202"/>
      <c r="C3492" s="297"/>
      <c r="D3492" s="292"/>
      <c r="E3492" s="202"/>
      <c r="F3492" s="202"/>
      <c r="G3492" s="202"/>
      <c r="H3492" s="202"/>
      <c r="I3492" s="202"/>
      <c r="J3492" s="202"/>
      <c r="K3492" s="146"/>
      <c r="L3492" s="146"/>
      <c r="M3492" s="146"/>
      <c r="N3492" s="146"/>
      <c r="O3492" s="146"/>
      <c r="P3492" s="292"/>
      <c r="Q3492" s="202"/>
      <c r="R3492" s="290">
        <f>IF($P$5=1,DataSheet!E3491,"")</f>
        <v>0</v>
      </c>
    </row>
    <row r="3493" spans="2:18">
      <c r="B3493" s="202"/>
      <c r="C3493" s="297"/>
      <c r="D3493" s="292"/>
      <c r="E3493" s="202"/>
      <c r="F3493" s="202"/>
      <c r="G3493" s="202"/>
      <c r="H3493" s="202"/>
      <c r="I3493" s="202"/>
      <c r="J3493" s="202"/>
      <c r="K3493" s="146"/>
      <c r="L3493" s="146"/>
      <c r="M3493" s="146"/>
      <c r="N3493" s="146"/>
      <c r="O3493" s="146"/>
      <c r="P3493" s="292"/>
      <c r="Q3493" s="202"/>
      <c r="R3493" s="290">
        <f>IF($P$5=1,DataSheet!E3492,"")</f>
        <v>0</v>
      </c>
    </row>
    <row r="3494" spans="2:18">
      <c r="B3494" s="202"/>
      <c r="C3494" s="297"/>
      <c r="D3494" s="292"/>
      <c r="E3494" s="202"/>
      <c r="F3494" s="202"/>
      <c r="G3494" s="202"/>
      <c r="H3494" s="202"/>
      <c r="I3494" s="202"/>
      <c r="J3494" s="202"/>
      <c r="K3494" s="146"/>
      <c r="L3494" s="146"/>
      <c r="M3494" s="146"/>
      <c r="N3494" s="146"/>
      <c r="O3494" s="146"/>
      <c r="P3494" s="292"/>
      <c r="Q3494" s="202"/>
      <c r="R3494" s="290">
        <f>IF($P$5=1,DataSheet!E3493,"")</f>
        <v>0</v>
      </c>
    </row>
    <row r="3495" spans="2:18">
      <c r="B3495" s="202"/>
      <c r="C3495" s="297"/>
      <c r="D3495" s="292"/>
      <c r="E3495" s="202"/>
      <c r="F3495" s="202"/>
      <c r="G3495" s="202"/>
      <c r="H3495" s="202"/>
      <c r="I3495" s="202"/>
      <c r="J3495" s="202"/>
      <c r="K3495" s="146"/>
      <c r="L3495" s="146"/>
      <c r="M3495" s="146"/>
      <c r="N3495" s="146"/>
      <c r="O3495" s="146"/>
      <c r="P3495" s="292"/>
      <c r="Q3495" s="202"/>
      <c r="R3495" s="290">
        <f>IF($P$5=1,DataSheet!E3494,"")</f>
        <v>0</v>
      </c>
    </row>
    <row r="3496" spans="2:18">
      <c r="B3496" s="202"/>
      <c r="C3496" s="297"/>
      <c r="D3496" s="292"/>
      <c r="E3496" s="202"/>
      <c r="F3496" s="202"/>
      <c r="G3496" s="202"/>
      <c r="H3496" s="202"/>
      <c r="I3496" s="202"/>
      <c r="J3496" s="202"/>
      <c r="K3496" s="146"/>
      <c r="L3496" s="146"/>
      <c r="M3496" s="146"/>
      <c r="N3496" s="146"/>
      <c r="O3496" s="146"/>
      <c r="P3496" s="292"/>
      <c r="Q3496" s="202"/>
      <c r="R3496" s="290">
        <f>IF($P$5=1,DataSheet!E3495,"")</f>
        <v>0</v>
      </c>
    </row>
    <row r="3497" spans="2:18">
      <c r="B3497" s="202"/>
      <c r="C3497" s="297"/>
      <c r="D3497" s="292"/>
      <c r="E3497" s="202"/>
      <c r="F3497" s="202"/>
      <c r="G3497" s="202"/>
      <c r="H3497" s="202"/>
      <c r="I3497" s="202"/>
      <c r="J3497" s="202"/>
      <c r="K3497" s="146"/>
      <c r="L3497" s="146"/>
      <c r="M3497" s="146"/>
      <c r="N3497" s="146"/>
      <c r="O3497" s="146"/>
      <c r="P3497" s="292"/>
      <c r="Q3497" s="202"/>
      <c r="R3497" s="290">
        <f>IF($P$5=1,DataSheet!E3496,"")</f>
        <v>0</v>
      </c>
    </row>
    <row r="3498" spans="2:18">
      <c r="B3498" s="202"/>
      <c r="C3498" s="297"/>
      <c r="D3498" s="292"/>
      <c r="E3498" s="202"/>
      <c r="F3498" s="202"/>
      <c r="G3498" s="202"/>
      <c r="H3498" s="202"/>
      <c r="I3498" s="202"/>
      <c r="J3498" s="202"/>
      <c r="K3498" s="146"/>
      <c r="L3498" s="146"/>
      <c r="M3498" s="146"/>
      <c r="N3498" s="146"/>
      <c r="O3498" s="146"/>
      <c r="P3498" s="292"/>
      <c r="Q3498" s="202"/>
      <c r="R3498" s="290">
        <f>IF($P$5=1,DataSheet!E3497,"")</f>
        <v>0</v>
      </c>
    </row>
    <row r="3499" spans="2:18">
      <c r="B3499" s="202"/>
      <c r="C3499" s="297"/>
      <c r="D3499" s="292"/>
      <c r="E3499" s="202"/>
      <c r="F3499" s="202"/>
      <c r="G3499" s="202"/>
      <c r="H3499" s="202"/>
      <c r="I3499" s="202"/>
      <c r="J3499" s="202"/>
      <c r="K3499" s="146"/>
      <c r="L3499" s="146"/>
      <c r="M3499" s="146"/>
      <c r="N3499" s="146"/>
      <c r="O3499" s="146"/>
      <c r="P3499" s="292"/>
      <c r="Q3499" s="202"/>
      <c r="R3499" s="290">
        <f>IF($P$5=1,DataSheet!E3498,"")</f>
        <v>0</v>
      </c>
    </row>
    <row r="3500" spans="2:18">
      <c r="B3500" s="202"/>
      <c r="C3500" s="297"/>
      <c r="D3500" s="292"/>
      <c r="E3500" s="202"/>
      <c r="F3500" s="202"/>
      <c r="G3500" s="202"/>
      <c r="H3500" s="202"/>
      <c r="I3500" s="202"/>
      <c r="J3500" s="202"/>
      <c r="K3500" s="146"/>
      <c r="L3500" s="146"/>
      <c r="M3500" s="146"/>
      <c r="N3500" s="146"/>
      <c r="O3500" s="146"/>
      <c r="P3500" s="292"/>
      <c r="Q3500" s="202"/>
      <c r="R3500" s="290">
        <f>IF($P$5=1,DataSheet!E3499,"")</f>
        <v>0</v>
      </c>
    </row>
    <row r="3501" spans="2:18">
      <c r="B3501" s="202"/>
      <c r="C3501" s="297"/>
      <c r="D3501" s="292"/>
      <c r="E3501" s="202"/>
      <c r="F3501" s="202"/>
      <c r="G3501" s="202"/>
      <c r="H3501" s="202"/>
      <c r="I3501" s="202"/>
      <c r="J3501" s="202"/>
      <c r="K3501" s="146"/>
      <c r="L3501" s="146"/>
      <c r="M3501" s="146"/>
      <c r="N3501" s="146"/>
      <c r="O3501" s="146"/>
      <c r="P3501" s="292"/>
      <c r="Q3501" s="202"/>
      <c r="R3501" s="290">
        <f>IF($P$5=1,DataSheet!E3500,"")</f>
        <v>0</v>
      </c>
    </row>
    <row r="3502" spans="2:18">
      <c r="B3502" s="202"/>
      <c r="C3502" s="297"/>
      <c r="D3502" s="292"/>
      <c r="E3502" s="202"/>
      <c r="F3502" s="202"/>
      <c r="G3502" s="202"/>
      <c r="H3502" s="202"/>
      <c r="I3502" s="202"/>
      <c r="J3502" s="202"/>
      <c r="K3502" s="146"/>
      <c r="L3502" s="146"/>
      <c r="M3502" s="146"/>
      <c r="N3502" s="146"/>
      <c r="O3502" s="146"/>
      <c r="P3502" s="292"/>
      <c r="Q3502" s="202"/>
      <c r="R3502" s="290">
        <f>IF($P$5=1,DataSheet!E3501,"")</f>
        <v>0</v>
      </c>
    </row>
    <row r="3503" spans="2:18">
      <c r="B3503" s="202"/>
      <c r="C3503" s="297"/>
      <c r="D3503" s="292"/>
      <c r="E3503" s="202"/>
      <c r="F3503" s="202"/>
      <c r="G3503" s="202"/>
      <c r="H3503" s="202"/>
      <c r="I3503" s="202"/>
      <c r="J3503" s="202"/>
      <c r="K3503" s="146"/>
      <c r="L3503" s="146"/>
      <c r="M3503" s="146"/>
      <c r="N3503" s="146"/>
      <c r="O3503" s="146"/>
      <c r="P3503" s="292"/>
      <c r="Q3503" s="202"/>
      <c r="R3503" s="290">
        <f>IF($P$5=1,DataSheet!E3502,"")</f>
        <v>0</v>
      </c>
    </row>
    <row r="3504" spans="2:18">
      <c r="B3504" s="202"/>
      <c r="C3504" s="297"/>
      <c r="D3504" s="292"/>
      <c r="E3504" s="202"/>
      <c r="F3504" s="202"/>
      <c r="G3504" s="202"/>
      <c r="H3504" s="202"/>
      <c r="I3504" s="202"/>
      <c r="J3504" s="202"/>
      <c r="K3504" s="146"/>
      <c r="L3504" s="146"/>
      <c r="M3504" s="146"/>
      <c r="N3504" s="146"/>
      <c r="O3504" s="146"/>
      <c r="P3504" s="292"/>
      <c r="Q3504" s="202"/>
      <c r="R3504" s="290">
        <f>IF($P$5=1,DataSheet!E3503,"")</f>
        <v>0</v>
      </c>
    </row>
    <row r="3505" spans="2:18">
      <c r="B3505" s="202"/>
      <c r="C3505" s="297"/>
      <c r="D3505" s="292"/>
      <c r="E3505" s="202"/>
      <c r="F3505" s="202"/>
      <c r="G3505" s="202"/>
      <c r="H3505" s="202"/>
      <c r="I3505" s="202"/>
      <c r="J3505" s="202"/>
      <c r="K3505" s="146"/>
      <c r="L3505" s="146"/>
      <c r="M3505" s="146"/>
      <c r="N3505" s="146"/>
      <c r="O3505" s="146"/>
      <c r="P3505" s="292"/>
      <c r="Q3505" s="202"/>
      <c r="R3505" s="290">
        <f>IF($P$5=1,DataSheet!E3504,"")</f>
        <v>0</v>
      </c>
    </row>
    <row r="3506" spans="2:18">
      <c r="B3506" s="202"/>
      <c r="C3506" s="297"/>
      <c r="D3506" s="292"/>
      <c r="E3506" s="202"/>
      <c r="F3506" s="202"/>
      <c r="G3506" s="202"/>
      <c r="H3506" s="202"/>
      <c r="I3506" s="202"/>
      <c r="J3506" s="202"/>
      <c r="K3506" s="146"/>
      <c r="L3506" s="146"/>
      <c r="M3506" s="146"/>
      <c r="N3506" s="146"/>
      <c r="O3506" s="146"/>
      <c r="P3506" s="292"/>
      <c r="Q3506" s="202"/>
      <c r="R3506" s="290">
        <f>IF($P$5=1,DataSheet!E3505,"")</f>
        <v>0</v>
      </c>
    </row>
    <row r="3507" spans="2:18">
      <c r="B3507" s="202"/>
      <c r="C3507" s="297"/>
      <c r="D3507" s="292"/>
      <c r="E3507" s="202"/>
      <c r="F3507" s="202"/>
      <c r="G3507" s="202"/>
      <c r="H3507" s="202"/>
      <c r="I3507" s="202"/>
      <c r="J3507" s="202"/>
      <c r="K3507" s="146"/>
      <c r="L3507" s="146"/>
      <c r="M3507" s="146"/>
      <c r="N3507" s="146"/>
      <c r="O3507" s="146"/>
      <c r="P3507" s="292"/>
      <c r="Q3507" s="202"/>
      <c r="R3507" s="290">
        <f>IF($P$5=1,DataSheet!E3506,"")</f>
        <v>0</v>
      </c>
    </row>
    <row r="3508" spans="2:18">
      <c r="B3508" s="202"/>
      <c r="C3508" s="297"/>
      <c r="D3508" s="292"/>
      <c r="E3508" s="202"/>
      <c r="F3508" s="202"/>
      <c r="G3508" s="202"/>
      <c r="H3508" s="202"/>
      <c r="I3508" s="202"/>
      <c r="J3508" s="202"/>
      <c r="K3508" s="146"/>
      <c r="L3508" s="146"/>
      <c r="M3508" s="146"/>
      <c r="N3508" s="146"/>
      <c r="O3508" s="146"/>
      <c r="P3508" s="292"/>
      <c r="Q3508" s="202"/>
      <c r="R3508" s="290">
        <f>IF($P$5=1,DataSheet!E3507,"")</f>
        <v>0</v>
      </c>
    </row>
    <row r="3509" spans="2:18">
      <c r="B3509" s="202"/>
      <c r="C3509" s="297"/>
      <c r="D3509" s="292"/>
      <c r="E3509" s="202"/>
      <c r="F3509" s="202"/>
      <c r="G3509" s="202"/>
      <c r="H3509" s="202"/>
      <c r="I3509" s="202"/>
      <c r="J3509" s="202"/>
      <c r="K3509" s="146"/>
      <c r="L3509" s="146"/>
      <c r="M3509" s="146"/>
      <c r="N3509" s="146"/>
      <c r="O3509" s="146"/>
      <c r="P3509" s="292"/>
      <c r="Q3509" s="202"/>
      <c r="R3509" s="290">
        <f>IF($P$5=1,DataSheet!E3508,"")</f>
        <v>0</v>
      </c>
    </row>
    <row r="3510" spans="2:18">
      <c r="B3510" s="202"/>
      <c r="C3510" s="297"/>
      <c r="D3510" s="292"/>
      <c r="E3510" s="202"/>
      <c r="F3510" s="202"/>
      <c r="G3510" s="202"/>
      <c r="H3510" s="202"/>
      <c r="I3510" s="202"/>
      <c r="J3510" s="202"/>
      <c r="K3510" s="146"/>
      <c r="L3510" s="146"/>
      <c r="M3510" s="146"/>
      <c r="N3510" s="146"/>
      <c r="O3510" s="146"/>
      <c r="P3510" s="292"/>
      <c r="Q3510" s="202"/>
      <c r="R3510" s="290">
        <f>IF($P$5=1,DataSheet!E3509,"")</f>
        <v>0</v>
      </c>
    </row>
    <row r="3511" spans="2:18">
      <c r="B3511" s="202"/>
      <c r="C3511" s="297"/>
      <c r="D3511" s="292"/>
      <c r="E3511" s="202"/>
      <c r="F3511" s="202"/>
      <c r="G3511" s="202"/>
      <c r="H3511" s="202"/>
      <c r="I3511" s="202"/>
      <c r="J3511" s="202"/>
      <c r="K3511" s="146"/>
      <c r="L3511" s="146"/>
      <c r="M3511" s="146"/>
      <c r="N3511" s="146"/>
      <c r="O3511" s="146"/>
      <c r="P3511" s="292"/>
      <c r="Q3511" s="202"/>
      <c r="R3511" s="290">
        <f>IF($P$5=1,DataSheet!E3510,"")</f>
        <v>0</v>
      </c>
    </row>
    <row r="3512" spans="2:18">
      <c r="B3512" s="202"/>
      <c r="C3512" s="297"/>
      <c r="D3512" s="292"/>
      <c r="E3512" s="202"/>
      <c r="F3512" s="202"/>
      <c r="G3512" s="202"/>
      <c r="H3512" s="202"/>
      <c r="I3512" s="202"/>
      <c r="J3512" s="202"/>
      <c r="K3512" s="146"/>
      <c r="L3512" s="146"/>
      <c r="M3512" s="146"/>
      <c r="N3512" s="146"/>
      <c r="O3512" s="146"/>
      <c r="P3512" s="292"/>
      <c r="Q3512" s="202"/>
      <c r="R3512" s="290">
        <f>IF($P$5=1,DataSheet!E3511,"")</f>
        <v>0</v>
      </c>
    </row>
    <row r="3513" spans="2:18">
      <c r="B3513" s="202"/>
      <c r="C3513" s="297"/>
      <c r="D3513" s="292"/>
      <c r="E3513" s="202"/>
      <c r="F3513" s="202"/>
      <c r="G3513" s="202"/>
      <c r="H3513" s="202"/>
      <c r="I3513" s="202"/>
      <c r="J3513" s="202"/>
      <c r="K3513" s="146"/>
      <c r="L3513" s="146"/>
      <c r="M3513" s="146"/>
      <c r="N3513" s="146"/>
      <c r="O3513" s="146"/>
      <c r="P3513" s="292"/>
      <c r="Q3513" s="202"/>
      <c r="R3513" s="290">
        <f>IF($P$5=1,DataSheet!E3512,"")</f>
        <v>0</v>
      </c>
    </row>
    <row r="3514" spans="2:18">
      <c r="B3514" s="202"/>
      <c r="C3514" s="297"/>
      <c r="D3514" s="292"/>
      <c r="E3514" s="202"/>
      <c r="F3514" s="202"/>
      <c r="G3514" s="202"/>
      <c r="H3514" s="202"/>
      <c r="I3514" s="202"/>
      <c r="J3514" s="202"/>
      <c r="K3514" s="146"/>
      <c r="L3514" s="146"/>
      <c r="M3514" s="146"/>
      <c r="N3514" s="146"/>
      <c r="O3514" s="146"/>
      <c r="P3514" s="292"/>
      <c r="Q3514" s="202"/>
      <c r="R3514" s="290">
        <f>IF($P$5=1,DataSheet!E3513,"")</f>
        <v>0</v>
      </c>
    </row>
    <row r="3515" spans="2:18">
      <c r="B3515" s="202"/>
      <c r="C3515" s="297"/>
      <c r="D3515" s="292"/>
      <c r="E3515" s="202"/>
      <c r="F3515" s="202"/>
      <c r="G3515" s="202"/>
      <c r="H3515" s="202"/>
      <c r="I3515" s="202"/>
      <c r="J3515" s="202"/>
      <c r="K3515" s="146"/>
      <c r="L3515" s="146"/>
      <c r="M3515" s="146"/>
      <c r="N3515" s="146"/>
      <c r="O3515" s="146"/>
      <c r="P3515" s="292"/>
      <c r="Q3515" s="202"/>
      <c r="R3515" s="290">
        <f>IF($P$5=1,DataSheet!E3514,"")</f>
        <v>0</v>
      </c>
    </row>
    <row r="3516" spans="2:18">
      <c r="B3516" s="202"/>
      <c r="C3516" s="297"/>
      <c r="D3516" s="292"/>
      <c r="E3516" s="202"/>
      <c r="F3516" s="202"/>
      <c r="G3516" s="202"/>
      <c r="H3516" s="202"/>
      <c r="I3516" s="202"/>
      <c r="J3516" s="202"/>
      <c r="K3516" s="146"/>
      <c r="L3516" s="146"/>
      <c r="M3516" s="146"/>
      <c r="N3516" s="146"/>
      <c r="O3516" s="146"/>
      <c r="P3516" s="292"/>
      <c r="Q3516" s="202"/>
      <c r="R3516" s="290">
        <f>IF($P$5=1,DataSheet!E3515,"")</f>
        <v>0</v>
      </c>
    </row>
    <row r="3517" spans="2:18">
      <c r="B3517" s="202"/>
      <c r="C3517" s="297"/>
      <c r="D3517" s="292"/>
      <c r="E3517" s="202"/>
      <c r="F3517" s="202"/>
      <c r="G3517" s="202"/>
      <c r="H3517" s="202"/>
      <c r="I3517" s="202"/>
      <c r="J3517" s="202"/>
      <c r="K3517" s="146"/>
      <c r="L3517" s="146"/>
      <c r="M3517" s="146"/>
      <c r="N3517" s="146"/>
      <c r="O3517" s="146"/>
      <c r="P3517" s="292"/>
      <c r="Q3517" s="202"/>
      <c r="R3517" s="290">
        <f>IF($P$5=1,DataSheet!E3516,"")</f>
        <v>0</v>
      </c>
    </row>
    <row r="3518" spans="2:18">
      <c r="B3518" s="202"/>
      <c r="C3518" s="297"/>
      <c r="D3518" s="292"/>
      <c r="E3518" s="202"/>
      <c r="F3518" s="202"/>
      <c r="G3518" s="202"/>
      <c r="H3518" s="202"/>
      <c r="I3518" s="202"/>
      <c r="J3518" s="202"/>
      <c r="K3518" s="146"/>
      <c r="L3518" s="146"/>
      <c r="M3518" s="146"/>
      <c r="N3518" s="146"/>
      <c r="O3518" s="146"/>
      <c r="P3518" s="292"/>
      <c r="Q3518" s="202"/>
      <c r="R3518" s="290">
        <f>IF($P$5=1,DataSheet!E3517,"")</f>
        <v>0</v>
      </c>
    </row>
    <row r="3519" spans="2:18">
      <c r="B3519" s="202"/>
      <c r="C3519" s="297"/>
      <c r="D3519" s="292"/>
      <c r="E3519" s="202"/>
      <c r="F3519" s="202"/>
      <c r="G3519" s="202"/>
      <c r="H3519" s="202"/>
      <c r="I3519" s="202"/>
      <c r="J3519" s="202"/>
      <c r="K3519" s="146"/>
      <c r="L3519" s="146"/>
      <c r="M3519" s="146"/>
      <c r="N3519" s="146"/>
      <c r="O3519" s="146"/>
      <c r="P3519" s="292"/>
      <c r="Q3519" s="202"/>
      <c r="R3519" s="290">
        <f>IF($P$5=1,DataSheet!E3518,"")</f>
        <v>0</v>
      </c>
    </row>
    <row r="3520" spans="2:18">
      <c r="B3520" s="202"/>
      <c r="C3520" s="297"/>
      <c r="D3520" s="292"/>
      <c r="E3520" s="202"/>
      <c r="F3520" s="202"/>
      <c r="G3520" s="202"/>
      <c r="H3520" s="202"/>
      <c r="I3520" s="202"/>
      <c r="J3520" s="202"/>
      <c r="K3520" s="146"/>
      <c r="L3520" s="146"/>
      <c r="M3520" s="146"/>
      <c r="N3520" s="146"/>
      <c r="O3520" s="146"/>
      <c r="P3520" s="292"/>
      <c r="Q3520" s="202"/>
      <c r="R3520" s="290">
        <f>IF($P$5=1,DataSheet!E3519,"")</f>
        <v>0</v>
      </c>
    </row>
    <row r="3521" spans="2:18">
      <c r="B3521" s="202"/>
      <c r="C3521" s="297"/>
      <c r="D3521" s="292"/>
      <c r="E3521" s="202"/>
      <c r="F3521" s="202"/>
      <c r="G3521" s="202"/>
      <c r="H3521" s="202"/>
      <c r="I3521" s="202"/>
      <c r="J3521" s="202"/>
      <c r="K3521" s="146"/>
      <c r="L3521" s="146"/>
      <c r="M3521" s="146"/>
      <c r="N3521" s="146"/>
      <c r="O3521" s="146"/>
      <c r="P3521" s="292"/>
      <c r="Q3521" s="202"/>
      <c r="R3521" s="290">
        <f>IF($P$5=1,DataSheet!E3520,"")</f>
        <v>0</v>
      </c>
    </row>
    <row r="3522" spans="2:18">
      <c r="B3522" s="202"/>
      <c r="C3522" s="297"/>
      <c r="D3522" s="292"/>
      <c r="E3522" s="202"/>
      <c r="F3522" s="202"/>
      <c r="G3522" s="202"/>
      <c r="H3522" s="202"/>
      <c r="I3522" s="202"/>
      <c r="J3522" s="202"/>
      <c r="K3522" s="146"/>
      <c r="L3522" s="146"/>
      <c r="M3522" s="146"/>
      <c r="N3522" s="146"/>
      <c r="O3522" s="146"/>
      <c r="P3522" s="292"/>
      <c r="Q3522" s="202"/>
      <c r="R3522" s="290">
        <f>IF($P$5=1,DataSheet!E3521,"")</f>
        <v>0</v>
      </c>
    </row>
    <row r="3523" spans="2:18">
      <c r="B3523" s="202"/>
      <c r="C3523" s="297"/>
      <c r="D3523" s="292"/>
      <c r="E3523" s="202"/>
      <c r="F3523" s="202"/>
      <c r="G3523" s="202"/>
      <c r="H3523" s="202"/>
      <c r="I3523" s="202"/>
      <c r="J3523" s="202"/>
      <c r="K3523" s="146"/>
      <c r="L3523" s="146"/>
      <c r="M3523" s="146"/>
      <c r="N3523" s="146"/>
      <c r="O3523" s="146"/>
      <c r="P3523" s="292"/>
      <c r="Q3523" s="202"/>
      <c r="R3523" s="290">
        <f>IF($P$5=1,DataSheet!E3522,"")</f>
        <v>0</v>
      </c>
    </row>
    <row r="3524" spans="2:18">
      <c r="B3524" s="202"/>
      <c r="C3524" s="297"/>
      <c r="D3524" s="292"/>
      <c r="E3524" s="202"/>
      <c r="F3524" s="202"/>
      <c r="G3524" s="202"/>
      <c r="H3524" s="202"/>
      <c r="I3524" s="202"/>
      <c r="J3524" s="202"/>
      <c r="K3524" s="146"/>
      <c r="L3524" s="146"/>
      <c r="M3524" s="146"/>
      <c r="N3524" s="146"/>
      <c r="O3524" s="146"/>
      <c r="P3524" s="292"/>
      <c r="Q3524" s="202"/>
      <c r="R3524" s="290">
        <f>IF($P$5=1,DataSheet!E3523,"")</f>
        <v>0</v>
      </c>
    </row>
    <row r="3525" spans="2:18">
      <c r="B3525" s="202"/>
      <c r="C3525" s="297"/>
      <c r="D3525" s="292"/>
      <c r="E3525" s="202"/>
      <c r="F3525" s="202"/>
      <c r="G3525" s="202"/>
      <c r="H3525" s="202"/>
      <c r="I3525" s="202"/>
      <c r="J3525" s="202"/>
      <c r="K3525" s="146"/>
      <c r="L3525" s="146"/>
      <c r="M3525" s="146"/>
      <c r="N3525" s="146"/>
      <c r="O3525" s="146"/>
      <c r="P3525" s="292"/>
      <c r="Q3525" s="202"/>
      <c r="R3525" s="290">
        <f>IF($P$5=1,DataSheet!E3524,"")</f>
        <v>0</v>
      </c>
    </row>
    <row r="3526" spans="2:18">
      <c r="B3526" s="202"/>
      <c r="C3526" s="297"/>
      <c r="D3526" s="292"/>
      <c r="E3526" s="202"/>
      <c r="F3526" s="202"/>
      <c r="G3526" s="202"/>
      <c r="H3526" s="202"/>
      <c r="I3526" s="202"/>
      <c r="J3526" s="202"/>
      <c r="K3526" s="146"/>
      <c r="L3526" s="146"/>
      <c r="M3526" s="146"/>
      <c r="N3526" s="146"/>
      <c r="O3526" s="146"/>
      <c r="P3526" s="292"/>
      <c r="Q3526" s="202"/>
      <c r="R3526" s="290">
        <f>IF($P$5=1,DataSheet!E3525,"")</f>
        <v>0</v>
      </c>
    </row>
    <row r="3527" spans="2:18">
      <c r="B3527" s="202"/>
      <c r="C3527" s="297"/>
      <c r="D3527" s="292"/>
      <c r="E3527" s="202"/>
      <c r="F3527" s="202"/>
      <c r="G3527" s="202"/>
      <c r="H3527" s="202"/>
      <c r="I3527" s="202"/>
      <c r="J3527" s="202"/>
      <c r="K3527" s="146"/>
      <c r="L3527" s="146"/>
      <c r="M3527" s="146"/>
      <c r="N3527" s="146"/>
      <c r="O3527" s="146"/>
      <c r="P3527" s="292"/>
      <c r="Q3527" s="202"/>
      <c r="R3527" s="290">
        <f>IF($P$5=1,DataSheet!E3526,"")</f>
        <v>0</v>
      </c>
    </row>
    <row r="3528" spans="2:18">
      <c r="B3528" s="202"/>
      <c r="C3528" s="297"/>
      <c r="D3528" s="292"/>
      <c r="E3528" s="202"/>
      <c r="F3528" s="202"/>
      <c r="G3528" s="202"/>
      <c r="H3528" s="202"/>
      <c r="I3528" s="202"/>
      <c r="J3528" s="202"/>
      <c r="K3528" s="146"/>
      <c r="L3528" s="146"/>
      <c r="M3528" s="146"/>
      <c r="N3528" s="146"/>
      <c r="O3528" s="146"/>
      <c r="P3528" s="292"/>
      <c r="Q3528" s="202"/>
      <c r="R3528" s="290">
        <f>IF($P$5=1,DataSheet!E3527,"")</f>
        <v>0</v>
      </c>
    </row>
    <row r="3529" spans="2:18">
      <c r="B3529" s="202"/>
      <c r="C3529" s="297"/>
      <c r="D3529" s="292"/>
      <c r="E3529" s="202"/>
      <c r="F3529" s="202"/>
      <c r="G3529" s="202"/>
      <c r="H3529" s="202"/>
      <c r="I3529" s="202"/>
      <c r="J3529" s="202"/>
      <c r="K3529" s="146"/>
      <c r="L3529" s="146"/>
      <c r="M3529" s="146"/>
      <c r="N3529" s="146"/>
      <c r="O3529" s="146"/>
      <c r="P3529" s="292"/>
      <c r="Q3529" s="202"/>
      <c r="R3529" s="290">
        <f>IF($P$5=1,DataSheet!E3528,"")</f>
        <v>0</v>
      </c>
    </row>
    <row r="3530" spans="2:18">
      <c r="B3530" s="202"/>
      <c r="C3530" s="297"/>
      <c r="D3530" s="292"/>
      <c r="E3530" s="202"/>
      <c r="F3530" s="202"/>
      <c r="G3530" s="202"/>
      <c r="H3530" s="202"/>
      <c r="I3530" s="202"/>
      <c r="J3530" s="202"/>
      <c r="K3530" s="146"/>
      <c r="L3530" s="146"/>
      <c r="M3530" s="146"/>
      <c r="N3530" s="146"/>
      <c r="O3530" s="146"/>
      <c r="P3530" s="292"/>
      <c r="Q3530" s="202"/>
      <c r="R3530" s="290">
        <f>IF($P$5=1,DataSheet!E3529,"")</f>
        <v>0</v>
      </c>
    </row>
    <row r="3531" spans="2:18">
      <c r="B3531" s="202"/>
      <c r="C3531" s="297"/>
      <c r="D3531" s="292"/>
      <c r="E3531" s="202"/>
      <c r="F3531" s="202"/>
      <c r="G3531" s="202"/>
      <c r="H3531" s="202"/>
      <c r="I3531" s="202"/>
      <c r="J3531" s="202"/>
      <c r="K3531" s="146"/>
      <c r="L3531" s="146"/>
      <c r="M3531" s="146"/>
      <c r="N3531" s="146"/>
      <c r="O3531" s="146"/>
      <c r="P3531" s="292"/>
      <c r="Q3531" s="202"/>
      <c r="R3531" s="290">
        <f>IF($P$5=1,DataSheet!E3530,"")</f>
        <v>0</v>
      </c>
    </row>
    <row r="3532" spans="2:18">
      <c r="B3532" s="202"/>
      <c r="C3532" s="297"/>
      <c r="D3532" s="292"/>
      <c r="E3532" s="202"/>
      <c r="F3532" s="202"/>
      <c r="G3532" s="202"/>
      <c r="H3532" s="202"/>
      <c r="I3532" s="202"/>
      <c r="J3532" s="202"/>
      <c r="K3532" s="146"/>
      <c r="L3532" s="146"/>
      <c r="M3532" s="146"/>
      <c r="N3532" s="146"/>
      <c r="O3532" s="146"/>
      <c r="P3532" s="292"/>
      <c r="Q3532" s="202"/>
      <c r="R3532" s="290">
        <f>IF($P$5=1,DataSheet!E3531,"")</f>
        <v>0</v>
      </c>
    </row>
    <row r="3533" spans="2:18">
      <c r="B3533" s="202"/>
      <c r="C3533" s="297"/>
      <c r="D3533" s="292"/>
      <c r="E3533" s="202"/>
      <c r="F3533" s="202"/>
      <c r="G3533" s="202"/>
      <c r="H3533" s="202"/>
      <c r="I3533" s="202"/>
      <c r="J3533" s="202"/>
      <c r="K3533" s="146"/>
      <c r="L3533" s="146"/>
      <c r="M3533" s="146"/>
      <c r="N3533" s="146"/>
      <c r="O3533" s="146"/>
      <c r="P3533" s="292"/>
      <c r="Q3533" s="202"/>
      <c r="R3533" s="290">
        <f>IF($P$5=1,DataSheet!E3532,"")</f>
        <v>0</v>
      </c>
    </row>
    <row r="3534" spans="2:18">
      <c r="B3534" s="202"/>
      <c r="C3534" s="297"/>
      <c r="D3534" s="292"/>
      <c r="E3534" s="202"/>
      <c r="F3534" s="202"/>
      <c r="G3534" s="202"/>
      <c r="H3534" s="202"/>
      <c r="I3534" s="202"/>
      <c r="J3534" s="202"/>
      <c r="K3534" s="146"/>
      <c r="L3534" s="146"/>
      <c r="M3534" s="146"/>
      <c r="N3534" s="146"/>
      <c r="O3534" s="146"/>
      <c r="P3534" s="292"/>
      <c r="Q3534" s="202"/>
      <c r="R3534" s="290">
        <f>IF($P$5=1,DataSheet!E3533,"")</f>
        <v>0</v>
      </c>
    </row>
    <row r="3535" spans="2:18">
      <c r="B3535" s="202"/>
      <c r="C3535" s="297"/>
      <c r="D3535" s="292"/>
      <c r="E3535" s="202"/>
      <c r="F3535" s="202"/>
      <c r="G3535" s="202"/>
      <c r="H3535" s="202"/>
      <c r="I3535" s="202"/>
      <c r="J3535" s="202"/>
      <c r="K3535" s="146"/>
      <c r="L3535" s="146"/>
      <c r="M3535" s="146"/>
      <c r="N3535" s="146"/>
      <c r="O3535" s="146"/>
      <c r="P3535" s="292"/>
      <c r="Q3535" s="202"/>
      <c r="R3535" s="290">
        <f>IF($P$5=1,DataSheet!E3534,"")</f>
        <v>0</v>
      </c>
    </row>
    <row r="3536" spans="2:18">
      <c r="B3536" s="202"/>
      <c r="C3536" s="297"/>
      <c r="D3536" s="292"/>
      <c r="E3536" s="202"/>
      <c r="F3536" s="202"/>
      <c r="G3536" s="202"/>
      <c r="H3536" s="202"/>
      <c r="I3536" s="202"/>
      <c r="J3536" s="202"/>
      <c r="K3536" s="146"/>
      <c r="L3536" s="146"/>
      <c r="M3536" s="146"/>
      <c r="N3536" s="146"/>
      <c r="O3536" s="146"/>
      <c r="P3536" s="292"/>
      <c r="Q3536" s="202"/>
      <c r="R3536" s="290">
        <f>IF($P$5=1,DataSheet!E3535,"")</f>
        <v>0</v>
      </c>
    </row>
    <row r="3537" spans="2:18">
      <c r="B3537" s="202"/>
      <c r="C3537" s="297"/>
      <c r="D3537" s="292"/>
      <c r="E3537" s="202"/>
      <c r="F3537" s="202"/>
      <c r="G3537" s="202"/>
      <c r="H3537" s="202"/>
      <c r="I3537" s="202"/>
      <c r="J3537" s="202"/>
      <c r="K3537" s="146"/>
      <c r="L3537" s="146"/>
      <c r="M3537" s="146"/>
      <c r="N3537" s="146"/>
      <c r="O3537" s="146"/>
      <c r="P3537" s="292"/>
      <c r="Q3537" s="202"/>
      <c r="R3537" s="290">
        <f>IF($P$5=1,DataSheet!E3536,"")</f>
        <v>0</v>
      </c>
    </row>
    <row r="3538" spans="2:18">
      <c r="B3538" s="202"/>
      <c r="C3538" s="297"/>
      <c r="D3538" s="292"/>
      <c r="E3538" s="202"/>
      <c r="F3538" s="202"/>
      <c r="G3538" s="202"/>
      <c r="H3538" s="202"/>
      <c r="I3538" s="202"/>
      <c r="J3538" s="202"/>
      <c r="K3538" s="146"/>
      <c r="L3538" s="146"/>
      <c r="M3538" s="146"/>
      <c r="N3538" s="146"/>
      <c r="O3538" s="146"/>
      <c r="P3538" s="292"/>
      <c r="Q3538" s="202"/>
      <c r="R3538" s="290">
        <f>IF($P$5=1,DataSheet!E3537,"")</f>
        <v>0</v>
      </c>
    </row>
    <row r="3539" spans="2:18">
      <c r="B3539" s="202"/>
      <c r="C3539" s="297"/>
      <c r="D3539" s="292"/>
      <c r="E3539" s="202"/>
      <c r="F3539" s="202"/>
      <c r="G3539" s="202"/>
      <c r="H3539" s="202"/>
      <c r="I3539" s="202"/>
      <c r="J3539" s="202"/>
      <c r="K3539" s="146"/>
      <c r="L3539" s="146"/>
      <c r="M3539" s="146"/>
      <c r="N3539" s="146"/>
      <c r="O3539" s="146"/>
      <c r="P3539" s="292"/>
      <c r="Q3539" s="202"/>
      <c r="R3539" s="290">
        <f>IF($P$5=1,DataSheet!E3538,"")</f>
        <v>0</v>
      </c>
    </row>
    <row r="3540" spans="2:18">
      <c r="B3540" s="202"/>
      <c r="C3540" s="297"/>
      <c r="D3540" s="292"/>
      <c r="E3540" s="202"/>
      <c r="F3540" s="202"/>
      <c r="G3540" s="202"/>
      <c r="H3540" s="202"/>
      <c r="I3540" s="202"/>
      <c r="J3540" s="202"/>
      <c r="K3540" s="146"/>
      <c r="L3540" s="146"/>
      <c r="M3540" s="146"/>
      <c r="N3540" s="146"/>
      <c r="O3540" s="146"/>
      <c r="P3540" s="292"/>
      <c r="Q3540" s="202"/>
      <c r="R3540" s="290">
        <f>IF($P$5=1,DataSheet!E3539,"")</f>
        <v>0</v>
      </c>
    </row>
    <row r="3541" spans="2:18">
      <c r="B3541" s="202"/>
      <c r="C3541" s="297"/>
      <c r="D3541" s="292"/>
      <c r="E3541" s="202"/>
      <c r="F3541" s="202"/>
      <c r="G3541" s="202"/>
      <c r="H3541" s="202"/>
      <c r="I3541" s="202"/>
      <c r="J3541" s="202"/>
      <c r="K3541" s="146"/>
      <c r="L3541" s="146"/>
      <c r="M3541" s="146"/>
      <c r="N3541" s="146"/>
      <c r="O3541" s="146"/>
      <c r="P3541" s="292"/>
      <c r="Q3541" s="202"/>
      <c r="R3541" s="290">
        <f>IF($P$5=1,DataSheet!E3540,"")</f>
        <v>0</v>
      </c>
    </row>
    <row r="3542" spans="2:18">
      <c r="B3542" s="202"/>
      <c r="C3542" s="297"/>
      <c r="D3542" s="292"/>
      <c r="E3542" s="202"/>
      <c r="F3542" s="202"/>
      <c r="G3542" s="202"/>
      <c r="H3542" s="202"/>
      <c r="I3542" s="202"/>
      <c r="J3542" s="202"/>
      <c r="K3542" s="146"/>
      <c r="L3542" s="146"/>
      <c r="M3542" s="146"/>
      <c r="N3542" s="146"/>
      <c r="O3542" s="146"/>
      <c r="P3542" s="292"/>
      <c r="Q3542" s="202"/>
      <c r="R3542" s="290">
        <f>IF($P$5=1,DataSheet!E3541,"")</f>
        <v>0</v>
      </c>
    </row>
    <row r="3543" spans="2:18">
      <c r="B3543" s="202"/>
      <c r="C3543" s="297"/>
      <c r="D3543" s="292"/>
      <c r="E3543" s="202"/>
      <c r="F3543" s="202"/>
      <c r="G3543" s="202"/>
      <c r="H3543" s="202"/>
      <c r="I3543" s="202"/>
      <c r="J3543" s="202"/>
      <c r="K3543" s="146"/>
      <c r="L3543" s="146"/>
      <c r="M3543" s="146"/>
      <c r="N3543" s="146"/>
      <c r="O3543" s="146"/>
      <c r="P3543" s="292"/>
      <c r="Q3543" s="202"/>
      <c r="R3543" s="290">
        <f>IF($P$5=1,DataSheet!E3542,"")</f>
        <v>0</v>
      </c>
    </row>
    <row r="3544" spans="2:18">
      <c r="B3544" s="202"/>
      <c r="C3544" s="297"/>
      <c r="D3544" s="292"/>
      <c r="E3544" s="202"/>
      <c r="F3544" s="202"/>
      <c r="G3544" s="202"/>
      <c r="H3544" s="202"/>
      <c r="I3544" s="202"/>
      <c r="J3544" s="202"/>
      <c r="K3544" s="146"/>
      <c r="L3544" s="146"/>
      <c r="M3544" s="146"/>
      <c r="N3544" s="146"/>
      <c r="O3544" s="146"/>
      <c r="P3544" s="292"/>
      <c r="Q3544" s="202"/>
      <c r="R3544" s="290">
        <f>IF($P$5=1,DataSheet!E3543,"")</f>
        <v>0</v>
      </c>
    </row>
    <row r="3545" spans="2:18">
      <c r="B3545" s="202"/>
      <c r="C3545" s="297"/>
      <c r="D3545" s="292"/>
      <c r="E3545" s="202"/>
      <c r="F3545" s="202"/>
      <c r="G3545" s="202"/>
      <c r="H3545" s="202"/>
      <c r="I3545" s="202"/>
      <c r="J3545" s="202"/>
      <c r="K3545" s="146"/>
      <c r="L3545" s="146"/>
      <c r="M3545" s="146"/>
      <c r="N3545" s="146"/>
      <c r="O3545" s="146"/>
      <c r="P3545" s="292"/>
      <c r="Q3545" s="202"/>
      <c r="R3545" s="290">
        <f>IF($P$5=1,DataSheet!E3544,"")</f>
        <v>0</v>
      </c>
    </row>
    <row r="3546" spans="2:18">
      <c r="B3546" s="202"/>
      <c r="C3546" s="297"/>
      <c r="D3546" s="292"/>
      <c r="E3546" s="202"/>
      <c r="F3546" s="202"/>
      <c r="G3546" s="202"/>
      <c r="H3546" s="202"/>
      <c r="I3546" s="202"/>
      <c r="J3546" s="202"/>
      <c r="K3546" s="146"/>
      <c r="L3546" s="146"/>
      <c r="M3546" s="146"/>
      <c r="N3546" s="146"/>
      <c r="O3546" s="146"/>
      <c r="P3546" s="292"/>
      <c r="Q3546" s="202"/>
      <c r="R3546" s="290">
        <f>IF($P$5=1,DataSheet!E3545,"")</f>
        <v>0</v>
      </c>
    </row>
    <row r="3547" spans="2:18">
      <c r="B3547" s="202"/>
      <c r="C3547" s="297"/>
      <c r="D3547" s="292"/>
      <c r="E3547" s="202"/>
      <c r="F3547" s="202"/>
      <c r="G3547" s="202"/>
      <c r="H3547" s="202"/>
      <c r="I3547" s="202"/>
      <c r="J3547" s="202"/>
      <c r="K3547" s="146"/>
      <c r="L3547" s="146"/>
      <c r="M3547" s="146"/>
      <c r="N3547" s="146"/>
      <c r="O3547" s="146"/>
      <c r="P3547" s="292"/>
      <c r="Q3547" s="202"/>
      <c r="R3547" s="290">
        <f>IF($P$5=1,DataSheet!E3546,"")</f>
        <v>0</v>
      </c>
    </row>
    <row r="3548" spans="2:18">
      <c r="B3548" s="202"/>
      <c r="C3548" s="297"/>
      <c r="D3548" s="292"/>
      <c r="E3548" s="202"/>
      <c r="F3548" s="202"/>
      <c r="G3548" s="202"/>
      <c r="H3548" s="202"/>
      <c r="I3548" s="202"/>
      <c r="J3548" s="202"/>
      <c r="K3548" s="146"/>
      <c r="L3548" s="146"/>
      <c r="M3548" s="146"/>
      <c r="N3548" s="146"/>
      <c r="O3548" s="146"/>
      <c r="P3548" s="292"/>
      <c r="Q3548" s="202"/>
      <c r="R3548" s="290">
        <f>IF($P$5=1,DataSheet!E3547,"")</f>
        <v>0</v>
      </c>
    </row>
    <row r="3549" spans="2:18">
      <c r="B3549" s="202"/>
      <c r="C3549" s="297"/>
      <c r="D3549" s="292"/>
      <c r="E3549" s="202"/>
      <c r="F3549" s="202"/>
      <c r="G3549" s="202"/>
      <c r="H3549" s="202"/>
      <c r="I3549" s="202"/>
      <c r="J3549" s="202"/>
      <c r="K3549" s="146"/>
      <c r="L3549" s="146"/>
      <c r="M3549" s="146"/>
      <c r="N3549" s="146"/>
      <c r="O3549" s="146"/>
      <c r="P3549" s="292"/>
      <c r="Q3549" s="202"/>
      <c r="R3549" s="290">
        <f>IF($P$5=1,DataSheet!E3548,"")</f>
        <v>0</v>
      </c>
    </row>
    <row r="3550" spans="2:18">
      <c r="B3550" s="202"/>
      <c r="C3550" s="297"/>
      <c r="D3550" s="292"/>
      <c r="E3550" s="202"/>
      <c r="F3550" s="202"/>
      <c r="G3550" s="202"/>
      <c r="H3550" s="202"/>
      <c r="I3550" s="202"/>
      <c r="J3550" s="202"/>
      <c r="K3550" s="146"/>
      <c r="L3550" s="146"/>
      <c r="M3550" s="146"/>
      <c r="N3550" s="146"/>
      <c r="O3550" s="146"/>
      <c r="P3550" s="292"/>
      <c r="Q3550" s="202"/>
      <c r="R3550" s="290">
        <f>IF($P$5=1,DataSheet!E3549,"")</f>
        <v>0</v>
      </c>
    </row>
    <row r="3551" spans="2:18">
      <c r="B3551" s="202"/>
      <c r="C3551" s="297"/>
      <c r="D3551" s="292"/>
      <c r="E3551" s="202"/>
      <c r="F3551" s="202"/>
      <c r="G3551" s="202"/>
      <c r="H3551" s="202"/>
      <c r="I3551" s="202"/>
      <c r="J3551" s="202"/>
      <c r="K3551" s="146"/>
      <c r="L3551" s="146"/>
      <c r="M3551" s="146"/>
      <c r="N3551" s="146"/>
      <c r="O3551" s="146"/>
      <c r="P3551" s="292"/>
      <c r="Q3551" s="202"/>
      <c r="R3551" s="290">
        <f>IF($P$5=1,DataSheet!E3550,"")</f>
        <v>0</v>
      </c>
    </row>
    <row r="3552" spans="2:18">
      <c r="B3552" s="202"/>
      <c r="C3552" s="297"/>
      <c r="D3552" s="292"/>
      <c r="E3552" s="202"/>
      <c r="F3552" s="202"/>
      <c r="G3552" s="202"/>
      <c r="H3552" s="202"/>
      <c r="I3552" s="202"/>
      <c r="J3552" s="202"/>
      <c r="K3552" s="146"/>
      <c r="L3552" s="146"/>
      <c r="M3552" s="146"/>
      <c r="N3552" s="146"/>
      <c r="O3552" s="146"/>
      <c r="P3552" s="292"/>
      <c r="Q3552" s="202"/>
      <c r="R3552" s="290">
        <f>IF($P$5=1,DataSheet!E3551,"")</f>
        <v>0</v>
      </c>
    </row>
    <row r="3553" spans="2:18">
      <c r="B3553" s="202"/>
      <c r="C3553" s="297"/>
      <c r="D3553" s="292"/>
      <c r="E3553" s="202"/>
      <c r="F3553" s="202"/>
      <c r="G3553" s="202"/>
      <c r="H3553" s="202"/>
      <c r="I3553" s="202"/>
      <c r="J3553" s="202"/>
      <c r="K3553" s="146"/>
      <c r="L3553" s="146"/>
      <c r="M3553" s="146"/>
      <c r="N3553" s="146"/>
      <c r="O3553" s="146"/>
      <c r="P3553" s="292"/>
      <c r="Q3553" s="202"/>
      <c r="R3553" s="290">
        <f>IF($P$5=1,DataSheet!E3552,"")</f>
        <v>0</v>
      </c>
    </row>
    <row r="3554" spans="2:18">
      <c r="B3554" s="202"/>
      <c r="C3554" s="297"/>
      <c r="D3554" s="292"/>
      <c r="E3554" s="202"/>
      <c r="F3554" s="202"/>
      <c r="G3554" s="202"/>
      <c r="H3554" s="202"/>
      <c r="I3554" s="202"/>
      <c r="J3554" s="202"/>
      <c r="K3554" s="146"/>
      <c r="L3554" s="146"/>
      <c r="M3554" s="146"/>
      <c r="N3554" s="146"/>
      <c r="O3554" s="146"/>
      <c r="P3554" s="292"/>
      <c r="Q3554" s="202"/>
      <c r="R3554" s="290">
        <f>IF($P$5=1,DataSheet!E3553,"")</f>
        <v>0</v>
      </c>
    </row>
    <row r="3555" spans="2:18">
      <c r="B3555" s="202"/>
      <c r="C3555" s="297"/>
      <c r="D3555" s="292"/>
      <c r="E3555" s="202"/>
      <c r="F3555" s="202"/>
      <c r="G3555" s="202"/>
      <c r="H3555" s="202"/>
      <c r="I3555" s="202"/>
      <c r="J3555" s="202"/>
      <c r="K3555" s="146"/>
      <c r="L3555" s="146"/>
      <c r="M3555" s="146"/>
      <c r="N3555" s="146"/>
      <c r="O3555" s="146"/>
      <c r="P3555" s="292"/>
      <c r="Q3555" s="202"/>
      <c r="R3555" s="290">
        <f>IF($P$5=1,DataSheet!E3554,"")</f>
        <v>0</v>
      </c>
    </row>
    <row r="3556" spans="2:18">
      <c r="B3556" s="202"/>
      <c r="C3556" s="297"/>
      <c r="D3556" s="292"/>
      <c r="E3556" s="202"/>
      <c r="F3556" s="202"/>
      <c r="G3556" s="202"/>
      <c r="H3556" s="202"/>
      <c r="I3556" s="202"/>
      <c r="J3556" s="202"/>
      <c r="K3556" s="146"/>
      <c r="L3556" s="146"/>
      <c r="M3556" s="146"/>
      <c r="N3556" s="146"/>
      <c r="O3556" s="146"/>
      <c r="P3556" s="292"/>
      <c r="Q3556" s="202"/>
      <c r="R3556" s="290">
        <f>IF($P$5=1,DataSheet!E3555,"")</f>
        <v>0</v>
      </c>
    </row>
    <row r="3557" spans="2:18">
      <c r="B3557" s="202"/>
      <c r="C3557" s="297"/>
      <c r="D3557" s="292"/>
      <c r="E3557" s="202"/>
      <c r="F3557" s="202"/>
      <c r="G3557" s="202"/>
      <c r="H3557" s="202"/>
      <c r="I3557" s="202"/>
      <c r="J3557" s="202"/>
      <c r="K3557" s="146"/>
      <c r="L3557" s="146"/>
      <c r="M3557" s="146"/>
      <c r="N3557" s="146"/>
      <c r="O3557" s="146"/>
      <c r="P3557" s="292"/>
      <c r="Q3557" s="202"/>
      <c r="R3557" s="290">
        <f>IF($P$5=1,DataSheet!E3556,"")</f>
        <v>0</v>
      </c>
    </row>
    <row r="3558" spans="2:18">
      <c r="B3558" s="202"/>
      <c r="C3558" s="297"/>
      <c r="D3558" s="292"/>
      <c r="E3558" s="202"/>
      <c r="F3558" s="202"/>
      <c r="G3558" s="202"/>
      <c r="H3558" s="202"/>
      <c r="I3558" s="202"/>
      <c r="J3558" s="202"/>
      <c r="K3558" s="146"/>
      <c r="L3558" s="146"/>
      <c r="M3558" s="146"/>
      <c r="N3558" s="146"/>
      <c r="O3558" s="146"/>
      <c r="P3558" s="292"/>
      <c r="Q3558" s="202"/>
      <c r="R3558" s="290">
        <f>IF($P$5=1,DataSheet!E3557,"")</f>
        <v>0</v>
      </c>
    </row>
    <row r="3559" spans="2:18">
      <c r="B3559" s="202"/>
      <c r="C3559" s="297"/>
      <c r="D3559" s="292"/>
      <c r="E3559" s="202"/>
      <c r="F3559" s="202"/>
      <c r="G3559" s="202"/>
      <c r="H3559" s="202"/>
      <c r="I3559" s="202"/>
      <c r="J3559" s="202"/>
      <c r="K3559" s="146"/>
      <c r="L3559" s="146"/>
      <c r="M3559" s="146"/>
      <c r="N3559" s="146"/>
      <c r="O3559" s="146"/>
      <c r="P3559" s="292"/>
      <c r="Q3559" s="202"/>
      <c r="R3559" s="290">
        <f>IF($P$5=1,DataSheet!E3558,"")</f>
        <v>0</v>
      </c>
    </row>
    <row r="3560" spans="2:18">
      <c r="B3560" s="202"/>
      <c r="C3560" s="297"/>
      <c r="D3560" s="292"/>
      <c r="E3560" s="202"/>
      <c r="F3560" s="202"/>
      <c r="G3560" s="202"/>
      <c r="H3560" s="202"/>
      <c r="I3560" s="202"/>
      <c r="J3560" s="202"/>
      <c r="K3560" s="146"/>
      <c r="L3560" s="146"/>
      <c r="M3560" s="146"/>
      <c r="N3560" s="146"/>
      <c r="O3560" s="146"/>
      <c r="P3560" s="292"/>
      <c r="Q3560" s="202"/>
      <c r="R3560" s="290">
        <f>IF($P$5=1,DataSheet!E3559,"")</f>
        <v>0</v>
      </c>
    </row>
    <row r="3561" spans="2:18">
      <c r="B3561" s="202"/>
      <c r="C3561" s="297"/>
      <c r="D3561" s="292"/>
      <c r="E3561" s="202"/>
      <c r="F3561" s="202"/>
      <c r="G3561" s="202"/>
      <c r="H3561" s="202"/>
      <c r="I3561" s="202"/>
      <c r="J3561" s="202"/>
      <c r="K3561" s="146"/>
      <c r="L3561" s="146"/>
      <c r="M3561" s="146"/>
      <c r="N3561" s="146"/>
      <c r="O3561" s="146"/>
      <c r="P3561" s="292"/>
      <c r="Q3561" s="202"/>
      <c r="R3561" s="290">
        <f>IF($P$5=1,DataSheet!E3560,"")</f>
        <v>0</v>
      </c>
    </row>
    <row r="3562" spans="2:18">
      <c r="B3562" s="202"/>
      <c r="C3562" s="297"/>
      <c r="D3562" s="292"/>
      <c r="E3562" s="202"/>
      <c r="F3562" s="202"/>
      <c r="G3562" s="202"/>
      <c r="H3562" s="202"/>
      <c r="I3562" s="202"/>
      <c r="J3562" s="202"/>
      <c r="K3562" s="146"/>
      <c r="L3562" s="146"/>
      <c r="M3562" s="146"/>
      <c r="N3562" s="146"/>
      <c r="O3562" s="146"/>
      <c r="P3562" s="292"/>
      <c r="Q3562" s="202"/>
      <c r="R3562" s="290">
        <f>IF($P$5=1,DataSheet!E3561,"")</f>
        <v>0</v>
      </c>
    </row>
    <row r="3563" spans="2:18">
      <c r="B3563" s="202"/>
      <c r="C3563" s="297"/>
      <c r="D3563" s="292"/>
      <c r="E3563" s="202"/>
      <c r="F3563" s="202"/>
      <c r="G3563" s="202"/>
      <c r="H3563" s="202"/>
      <c r="I3563" s="202"/>
      <c r="J3563" s="202"/>
      <c r="K3563" s="146"/>
      <c r="L3563" s="146"/>
      <c r="M3563" s="146"/>
      <c r="N3563" s="146"/>
      <c r="O3563" s="146"/>
      <c r="P3563" s="292"/>
      <c r="Q3563" s="202"/>
      <c r="R3563" s="290">
        <f>IF($P$5=1,DataSheet!E3562,"")</f>
        <v>0</v>
      </c>
    </row>
    <row r="3564" spans="2:18">
      <c r="B3564" s="202"/>
      <c r="C3564" s="297"/>
      <c r="D3564" s="292"/>
      <c r="E3564" s="202"/>
      <c r="F3564" s="202"/>
      <c r="G3564" s="202"/>
      <c r="H3564" s="202"/>
      <c r="I3564" s="202"/>
      <c r="J3564" s="202"/>
      <c r="K3564" s="146"/>
      <c r="L3564" s="146"/>
      <c r="M3564" s="146"/>
      <c r="N3564" s="146"/>
      <c r="O3564" s="146"/>
      <c r="P3564" s="292"/>
      <c r="Q3564" s="202"/>
      <c r="R3564" s="290">
        <f>IF($P$5=1,DataSheet!E3563,"")</f>
        <v>0</v>
      </c>
    </row>
    <row r="3565" spans="2:18">
      <c r="B3565" s="202"/>
      <c r="C3565" s="297"/>
      <c r="D3565" s="292"/>
      <c r="E3565" s="202"/>
      <c r="F3565" s="202"/>
      <c r="G3565" s="202"/>
      <c r="H3565" s="202"/>
      <c r="I3565" s="202"/>
      <c r="J3565" s="202"/>
      <c r="K3565" s="146"/>
      <c r="L3565" s="146"/>
      <c r="M3565" s="146"/>
      <c r="N3565" s="146"/>
      <c r="O3565" s="146"/>
      <c r="P3565" s="292"/>
      <c r="Q3565" s="202"/>
      <c r="R3565" s="290">
        <f>IF($P$5=1,DataSheet!E3564,"")</f>
        <v>0</v>
      </c>
    </row>
    <row r="3566" spans="2:18">
      <c r="B3566" s="202"/>
      <c r="C3566" s="297"/>
      <c r="D3566" s="292"/>
      <c r="E3566" s="202"/>
      <c r="F3566" s="202"/>
      <c r="G3566" s="202"/>
      <c r="H3566" s="202"/>
      <c r="I3566" s="202"/>
      <c r="J3566" s="202"/>
      <c r="K3566" s="146"/>
      <c r="L3566" s="146"/>
      <c r="M3566" s="146"/>
      <c r="N3566" s="146"/>
      <c r="O3566" s="146"/>
      <c r="P3566" s="292"/>
      <c r="Q3566" s="202"/>
      <c r="R3566" s="290">
        <f>IF($P$5=1,DataSheet!E3565,"")</f>
        <v>0</v>
      </c>
    </row>
    <row r="3567" spans="2:18">
      <c r="B3567" s="202"/>
      <c r="C3567" s="297"/>
      <c r="D3567" s="292"/>
      <c r="E3567" s="202"/>
      <c r="F3567" s="202"/>
      <c r="G3567" s="202"/>
      <c r="H3567" s="202"/>
      <c r="I3567" s="202"/>
      <c r="J3567" s="202"/>
      <c r="K3567" s="146"/>
      <c r="L3567" s="146"/>
      <c r="M3567" s="146"/>
      <c r="N3567" s="146"/>
      <c r="O3567" s="146"/>
      <c r="P3567" s="292"/>
      <c r="Q3567" s="202"/>
      <c r="R3567" s="290">
        <f>IF($P$5=1,DataSheet!E3566,"")</f>
        <v>0</v>
      </c>
    </row>
    <row r="3568" spans="2:18">
      <c r="B3568" s="202"/>
      <c r="C3568" s="297"/>
      <c r="D3568" s="292"/>
      <c r="E3568" s="202"/>
      <c r="F3568" s="202"/>
      <c r="G3568" s="202"/>
      <c r="H3568" s="202"/>
      <c r="I3568" s="202"/>
      <c r="J3568" s="202"/>
      <c r="K3568" s="146"/>
      <c r="L3568" s="146"/>
      <c r="M3568" s="146"/>
      <c r="N3568" s="146"/>
      <c r="O3568" s="146"/>
      <c r="P3568" s="292"/>
      <c r="Q3568" s="202"/>
      <c r="R3568" s="290">
        <f>IF($P$5=1,DataSheet!E3567,"")</f>
        <v>0</v>
      </c>
    </row>
    <row r="3569" spans="2:18">
      <c r="B3569" s="202"/>
      <c r="C3569" s="297"/>
      <c r="D3569" s="292"/>
      <c r="E3569" s="202"/>
      <c r="F3569" s="202"/>
      <c r="G3569" s="202"/>
      <c r="H3569" s="202"/>
      <c r="I3569" s="202"/>
      <c r="J3569" s="202"/>
      <c r="K3569" s="146"/>
      <c r="L3569" s="146"/>
      <c r="M3569" s="146"/>
      <c r="N3569" s="146"/>
      <c r="O3569" s="146"/>
      <c r="P3569" s="292"/>
      <c r="Q3569" s="202"/>
      <c r="R3569" s="290">
        <f>IF($P$5=1,DataSheet!E3568,"")</f>
        <v>0</v>
      </c>
    </row>
    <row r="3570" spans="2:18">
      <c r="B3570" s="202"/>
      <c r="C3570" s="297"/>
      <c r="D3570" s="292"/>
      <c r="E3570" s="202"/>
      <c r="F3570" s="202"/>
      <c r="G3570" s="202"/>
      <c r="H3570" s="202"/>
      <c r="I3570" s="202"/>
      <c r="J3570" s="202"/>
      <c r="K3570" s="146"/>
      <c r="L3570" s="146"/>
      <c r="M3570" s="146"/>
      <c r="N3570" s="146"/>
      <c r="O3570" s="146"/>
      <c r="P3570" s="292"/>
      <c r="Q3570" s="202"/>
      <c r="R3570" s="290">
        <f>IF($P$5=1,DataSheet!E3569,"")</f>
        <v>0</v>
      </c>
    </row>
    <row r="3571" spans="2:18">
      <c r="B3571" s="202"/>
      <c r="C3571" s="297"/>
      <c r="D3571" s="292"/>
      <c r="E3571" s="202"/>
      <c r="F3571" s="202"/>
      <c r="G3571" s="202"/>
      <c r="H3571" s="202"/>
      <c r="I3571" s="202"/>
      <c r="J3571" s="202"/>
      <c r="K3571" s="146"/>
      <c r="L3571" s="146"/>
      <c r="M3571" s="146"/>
      <c r="N3571" s="146"/>
      <c r="O3571" s="146"/>
      <c r="P3571" s="292"/>
      <c r="Q3571" s="202"/>
      <c r="R3571" s="290">
        <f>IF($P$5=1,DataSheet!E3570,"")</f>
        <v>0</v>
      </c>
    </row>
    <row r="3572" spans="2:18">
      <c r="B3572" s="202"/>
      <c r="C3572" s="297"/>
      <c r="D3572" s="292"/>
      <c r="E3572" s="202"/>
      <c r="F3572" s="202"/>
      <c r="G3572" s="202"/>
      <c r="H3572" s="202"/>
      <c r="I3572" s="202"/>
      <c r="J3572" s="202"/>
      <c r="K3572" s="146"/>
      <c r="L3572" s="146"/>
      <c r="M3572" s="146"/>
      <c r="N3572" s="146"/>
      <c r="O3572" s="146"/>
      <c r="P3572" s="292"/>
      <c r="Q3572" s="202"/>
      <c r="R3572" s="290">
        <f>IF($P$5=1,DataSheet!E3571,"")</f>
        <v>0</v>
      </c>
    </row>
    <row r="3573" spans="2:18">
      <c r="B3573" s="202"/>
      <c r="C3573" s="297"/>
      <c r="D3573" s="292"/>
      <c r="E3573" s="202"/>
      <c r="F3573" s="202"/>
      <c r="G3573" s="202"/>
      <c r="H3573" s="202"/>
      <c r="I3573" s="202"/>
      <c r="J3573" s="202"/>
      <c r="K3573" s="146"/>
      <c r="L3573" s="146"/>
      <c r="M3573" s="146"/>
      <c r="N3573" s="146"/>
      <c r="O3573" s="146"/>
      <c r="P3573" s="292"/>
      <c r="Q3573" s="202"/>
      <c r="R3573" s="290">
        <f>IF($P$5=1,DataSheet!E3572,"")</f>
        <v>0</v>
      </c>
    </row>
    <row r="3574" spans="2:18">
      <c r="B3574" s="202"/>
      <c r="C3574" s="297"/>
      <c r="D3574" s="292"/>
      <c r="E3574" s="202"/>
      <c r="F3574" s="202"/>
      <c r="G3574" s="202"/>
      <c r="H3574" s="202"/>
      <c r="I3574" s="202"/>
      <c r="J3574" s="202"/>
      <c r="K3574" s="146"/>
      <c r="L3574" s="146"/>
      <c r="M3574" s="146"/>
      <c r="N3574" s="146"/>
      <c r="O3574" s="146"/>
      <c r="P3574" s="292"/>
      <c r="Q3574" s="202"/>
      <c r="R3574" s="290">
        <f>IF($P$5=1,DataSheet!E3573,"")</f>
        <v>0</v>
      </c>
    </row>
    <row r="3575" spans="2:18">
      <c r="B3575" s="202"/>
      <c r="C3575" s="297"/>
      <c r="D3575" s="292"/>
      <c r="E3575" s="202"/>
      <c r="F3575" s="202"/>
      <c r="G3575" s="202"/>
      <c r="H3575" s="202"/>
      <c r="I3575" s="202"/>
      <c r="J3575" s="202"/>
      <c r="K3575" s="146"/>
      <c r="L3575" s="146"/>
      <c r="M3575" s="146"/>
      <c r="N3575" s="146"/>
      <c r="O3575" s="146"/>
      <c r="P3575" s="292"/>
      <c r="Q3575" s="202"/>
      <c r="R3575" s="290">
        <f>IF($P$5=1,DataSheet!E3574,"")</f>
        <v>0</v>
      </c>
    </row>
    <row r="3576" spans="2:18">
      <c r="B3576" s="202"/>
      <c r="C3576" s="297"/>
      <c r="D3576" s="292"/>
      <c r="E3576" s="202"/>
      <c r="F3576" s="202"/>
      <c r="G3576" s="202"/>
      <c r="H3576" s="202"/>
      <c r="I3576" s="202"/>
      <c r="J3576" s="202"/>
      <c r="K3576" s="146"/>
      <c r="L3576" s="146"/>
      <c r="M3576" s="146"/>
      <c r="N3576" s="146"/>
      <c r="O3576" s="146"/>
      <c r="P3576" s="292"/>
      <c r="Q3576" s="202"/>
      <c r="R3576" s="290">
        <f>IF($P$5=1,DataSheet!E3575,"")</f>
        <v>0</v>
      </c>
    </row>
    <row r="3577" spans="2:18">
      <c r="B3577" s="202"/>
      <c r="C3577" s="297"/>
      <c r="D3577" s="292"/>
      <c r="E3577" s="202"/>
      <c r="F3577" s="202"/>
      <c r="G3577" s="202"/>
      <c r="H3577" s="202"/>
      <c r="I3577" s="202"/>
      <c r="J3577" s="202"/>
      <c r="K3577" s="146"/>
      <c r="L3577" s="146"/>
      <c r="M3577" s="146"/>
      <c r="N3577" s="146"/>
      <c r="O3577" s="146"/>
      <c r="P3577" s="292"/>
      <c r="Q3577" s="202"/>
      <c r="R3577" s="290">
        <f>IF($P$5=1,DataSheet!E3576,"")</f>
        <v>0</v>
      </c>
    </row>
    <row r="3578" spans="2:18">
      <c r="B3578" s="202"/>
      <c r="C3578" s="297"/>
      <c r="D3578" s="292"/>
      <c r="E3578" s="202"/>
      <c r="F3578" s="202"/>
      <c r="G3578" s="202"/>
      <c r="H3578" s="202"/>
      <c r="I3578" s="202"/>
      <c r="J3578" s="202"/>
      <c r="K3578" s="146"/>
      <c r="L3578" s="146"/>
      <c r="M3578" s="146"/>
      <c r="N3578" s="146"/>
      <c r="O3578" s="146"/>
      <c r="P3578" s="292"/>
      <c r="Q3578" s="202"/>
      <c r="R3578" s="290">
        <f>IF($P$5=1,DataSheet!E3577,"")</f>
        <v>0</v>
      </c>
    </row>
    <row r="3579" spans="2:18">
      <c r="B3579" s="202"/>
      <c r="C3579" s="297"/>
      <c r="D3579" s="292"/>
      <c r="E3579" s="202"/>
      <c r="F3579" s="202"/>
      <c r="G3579" s="202"/>
      <c r="H3579" s="202"/>
      <c r="I3579" s="202"/>
      <c r="J3579" s="202"/>
      <c r="K3579" s="146"/>
      <c r="L3579" s="146"/>
      <c r="M3579" s="146"/>
      <c r="N3579" s="146"/>
      <c r="O3579" s="146"/>
      <c r="P3579" s="292"/>
      <c r="Q3579" s="202"/>
      <c r="R3579" s="290">
        <f>IF($P$5=1,DataSheet!E3578,"")</f>
        <v>0</v>
      </c>
    </row>
    <row r="3580" spans="2:18">
      <c r="B3580" s="202"/>
      <c r="C3580" s="297"/>
      <c r="D3580" s="292"/>
      <c r="E3580" s="202"/>
      <c r="F3580" s="202"/>
      <c r="G3580" s="202"/>
      <c r="H3580" s="202"/>
      <c r="I3580" s="202"/>
      <c r="J3580" s="202"/>
      <c r="K3580" s="146"/>
      <c r="L3580" s="146"/>
      <c r="M3580" s="146"/>
      <c r="N3580" s="146"/>
      <c r="O3580" s="146"/>
      <c r="P3580" s="292"/>
      <c r="Q3580" s="202"/>
      <c r="R3580" s="290">
        <f>IF($P$5=1,DataSheet!E3579,"")</f>
        <v>0</v>
      </c>
    </row>
    <row r="3581" spans="2:18">
      <c r="B3581" s="202"/>
      <c r="C3581" s="297"/>
      <c r="D3581" s="292"/>
      <c r="E3581" s="202"/>
      <c r="F3581" s="202"/>
      <c r="G3581" s="202"/>
      <c r="H3581" s="202"/>
      <c r="I3581" s="202"/>
      <c r="J3581" s="202"/>
      <c r="K3581" s="146"/>
      <c r="L3581" s="146"/>
      <c r="M3581" s="146"/>
      <c r="N3581" s="146"/>
      <c r="O3581" s="146"/>
      <c r="P3581" s="292"/>
      <c r="Q3581" s="202"/>
      <c r="R3581" s="290">
        <f>IF($P$5=1,DataSheet!E3580,"")</f>
        <v>0</v>
      </c>
    </row>
    <row r="3582" spans="2:18">
      <c r="B3582" s="202"/>
      <c r="C3582" s="297"/>
      <c r="D3582" s="292"/>
      <c r="E3582" s="202"/>
      <c r="F3582" s="202"/>
      <c r="G3582" s="202"/>
      <c r="H3582" s="202"/>
      <c r="I3582" s="202"/>
      <c r="J3582" s="202"/>
      <c r="K3582" s="146"/>
      <c r="L3582" s="146"/>
      <c r="M3582" s="146"/>
      <c r="N3582" s="146"/>
      <c r="O3582" s="146"/>
      <c r="P3582" s="292"/>
      <c r="Q3582" s="202"/>
      <c r="R3582" s="290">
        <f>IF($P$5=1,DataSheet!E3581,"")</f>
        <v>0</v>
      </c>
    </row>
    <row r="3583" spans="2:18">
      <c r="B3583" s="202"/>
      <c r="C3583" s="297"/>
      <c r="D3583" s="292"/>
      <c r="E3583" s="202"/>
      <c r="F3583" s="202"/>
      <c r="G3583" s="202"/>
      <c r="H3583" s="202"/>
      <c r="I3583" s="202"/>
      <c r="J3583" s="202"/>
      <c r="K3583" s="146"/>
      <c r="L3583" s="146"/>
      <c r="M3583" s="146"/>
      <c r="N3583" s="146"/>
      <c r="O3583" s="146"/>
      <c r="P3583" s="292"/>
      <c r="Q3583" s="202"/>
      <c r="R3583" s="290">
        <f>IF($P$5=1,DataSheet!E3582,"")</f>
        <v>0</v>
      </c>
    </row>
    <row r="3584" spans="2:18">
      <c r="B3584" s="202"/>
      <c r="C3584" s="297"/>
      <c r="D3584" s="292"/>
      <c r="E3584" s="202"/>
      <c r="F3584" s="202"/>
      <c r="G3584" s="202"/>
      <c r="H3584" s="202"/>
      <c r="I3584" s="202"/>
      <c r="J3584" s="202"/>
      <c r="K3584" s="146"/>
      <c r="L3584" s="146"/>
      <c r="M3584" s="146"/>
      <c r="N3584" s="146"/>
      <c r="O3584" s="146"/>
      <c r="P3584" s="292"/>
      <c r="Q3584" s="202"/>
      <c r="R3584" s="290">
        <f>IF($P$5=1,DataSheet!E3583,"")</f>
        <v>0</v>
      </c>
    </row>
    <row r="3585" spans="2:18">
      <c r="B3585" s="202"/>
      <c r="C3585" s="297"/>
      <c r="D3585" s="292"/>
      <c r="E3585" s="202"/>
      <c r="F3585" s="202"/>
      <c r="G3585" s="202"/>
      <c r="H3585" s="202"/>
      <c r="I3585" s="202"/>
      <c r="J3585" s="202"/>
      <c r="K3585" s="146"/>
      <c r="L3585" s="146"/>
      <c r="M3585" s="146"/>
      <c r="N3585" s="146"/>
      <c r="O3585" s="146"/>
      <c r="P3585" s="292"/>
      <c r="Q3585" s="202"/>
      <c r="R3585" s="290">
        <f>IF($P$5=1,DataSheet!E3584,"")</f>
        <v>0</v>
      </c>
    </row>
    <row r="3586" spans="2:18">
      <c r="B3586" s="202"/>
      <c r="C3586" s="297"/>
      <c r="D3586" s="292"/>
      <c r="E3586" s="202"/>
      <c r="F3586" s="202"/>
      <c r="G3586" s="202"/>
      <c r="H3586" s="202"/>
      <c r="I3586" s="202"/>
      <c r="J3586" s="202"/>
      <c r="K3586" s="146"/>
      <c r="L3586" s="146"/>
      <c r="M3586" s="146"/>
      <c r="N3586" s="146"/>
      <c r="O3586" s="146"/>
      <c r="P3586" s="292"/>
      <c r="Q3586" s="202"/>
      <c r="R3586" s="290">
        <f>IF($P$5=1,DataSheet!E3585,"")</f>
        <v>0</v>
      </c>
    </row>
    <row r="3587" spans="2:18">
      <c r="B3587" s="202"/>
      <c r="C3587" s="297"/>
      <c r="D3587" s="292"/>
      <c r="E3587" s="202"/>
      <c r="F3587" s="202"/>
      <c r="G3587" s="202"/>
      <c r="H3587" s="202"/>
      <c r="I3587" s="202"/>
      <c r="J3587" s="202"/>
      <c r="K3587" s="146"/>
      <c r="L3587" s="146"/>
      <c r="M3587" s="146"/>
      <c r="N3587" s="146"/>
      <c r="O3587" s="146"/>
      <c r="P3587" s="292"/>
      <c r="Q3587" s="202"/>
      <c r="R3587" s="290">
        <f>IF($P$5=1,DataSheet!E3586,"")</f>
        <v>0</v>
      </c>
    </row>
    <row r="3588" spans="2:18">
      <c r="B3588" s="202"/>
      <c r="C3588" s="297"/>
      <c r="D3588" s="292"/>
      <c r="E3588" s="202"/>
      <c r="F3588" s="202"/>
      <c r="G3588" s="202"/>
      <c r="H3588" s="202"/>
      <c r="I3588" s="202"/>
      <c r="J3588" s="202"/>
      <c r="K3588" s="146"/>
      <c r="L3588" s="146"/>
      <c r="M3588" s="146"/>
      <c r="N3588" s="146"/>
      <c r="O3588" s="146"/>
      <c r="P3588" s="292"/>
      <c r="Q3588" s="202"/>
      <c r="R3588" s="290">
        <f>IF($P$5=1,DataSheet!E3587,"")</f>
        <v>0</v>
      </c>
    </row>
    <row r="3589" spans="2:18">
      <c r="B3589" s="202"/>
      <c r="C3589" s="297"/>
      <c r="D3589" s="292"/>
      <c r="E3589" s="202"/>
      <c r="F3589" s="202"/>
      <c r="G3589" s="202"/>
      <c r="H3589" s="202"/>
      <c r="I3589" s="202"/>
      <c r="J3589" s="202"/>
      <c r="K3589" s="146"/>
      <c r="L3589" s="146"/>
      <c r="M3589" s="146"/>
      <c r="N3589" s="146"/>
      <c r="O3589" s="146"/>
      <c r="P3589" s="292"/>
      <c r="Q3589" s="202"/>
      <c r="R3589" s="290">
        <f>IF($P$5=1,DataSheet!E3588,"")</f>
        <v>0</v>
      </c>
    </row>
    <row r="3590" spans="2:18">
      <c r="B3590" s="202"/>
      <c r="C3590" s="297"/>
      <c r="D3590" s="292"/>
      <c r="E3590" s="202"/>
      <c r="F3590" s="202"/>
      <c r="G3590" s="202"/>
      <c r="H3590" s="202"/>
      <c r="I3590" s="202"/>
      <c r="J3590" s="202"/>
      <c r="K3590" s="146"/>
      <c r="L3590" s="146"/>
      <c r="M3590" s="146"/>
      <c r="N3590" s="146"/>
      <c r="O3590" s="146"/>
      <c r="P3590" s="292"/>
      <c r="Q3590" s="202"/>
      <c r="R3590" s="290">
        <f>IF($P$5=1,DataSheet!E3589,"")</f>
        <v>0</v>
      </c>
    </row>
    <row r="3591" spans="2:18">
      <c r="B3591" s="202"/>
      <c r="C3591" s="297"/>
      <c r="D3591" s="292"/>
      <c r="E3591" s="202"/>
      <c r="F3591" s="202"/>
      <c r="G3591" s="202"/>
      <c r="H3591" s="202"/>
      <c r="I3591" s="202"/>
      <c r="J3591" s="202"/>
      <c r="K3591" s="146"/>
      <c r="L3591" s="146"/>
      <c r="M3591" s="146"/>
      <c r="N3591" s="146"/>
      <c r="O3591" s="146"/>
      <c r="P3591" s="292"/>
      <c r="Q3591" s="202"/>
      <c r="R3591" s="290">
        <f>IF($P$5=1,DataSheet!E3590,"")</f>
        <v>0</v>
      </c>
    </row>
    <row r="3592" spans="2:18">
      <c r="B3592" s="202"/>
      <c r="C3592" s="297"/>
      <c r="D3592" s="292"/>
      <c r="E3592" s="202"/>
      <c r="F3592" s="202"/>
      <c r="G3592" s="202"/>
      <c r="H3592" s="202"/>
      <c r="I3592" s="202"/>
      <c r="J3592" s="202"/>
      <c r="K3592" s="146"/>
      <c r="L3592" s="146"/>
      <c r="M3592" s="146"/>
      <c r="N3592" s="146"/>
      <c r="O3592" s="146"/>
      <c r="P3592" s="292"/>
      <c r="Q3592" s="202"/>
      <c r="R3592" s="290">
        <f>IF($P$5=1,DataSheet!E3591,"")</f>
        <v>0</v>
      </c>
    </row>
    <row r="3593" spans="2:18">
      <c r="B3593" s="202"/>
      <c r="C3593" s="297"/>
      <c r="D3593" s="292"/>
      <c r="E3593" s="202"/>
      <c r="F3593" s="202"/>
      <c r="G3593" s="202"/>
      <c r="H3593" s="202"/>
      <c r="I3593" s="202"/>
      <c r="J3593" s="202"/>
      <c r="K3593" s="146"/>
      <c r="L3593" s="146"/>
      <c r="M3593" s="146"/>
      <c r="N3593" s="146"/>
      <c r="O3593" s="146"/>
      <c r="P3593" s="292"/>
      <c r="Q3593" s="202"/>
      <c r="R3593" s="290">
        <f>IF($P$5=1,DataSheet!E3592,"")</f>
        <v>0</v>
      </c>
    </row>
    <row r="3594" spans="2:18">
      <c r="B3594" s="202"/>
      <c r="C3594" s="297"/>
      <c r="D3594" s="292"/>
      <c r="E3594" s="202"/>
      <c r="F3594" s="202"/>
      <c r="G3594" s="202"/>
      <c r="H3594" s="202"/>
      <c r="I3594" s="202"/>
      <c r="J3594" s="202"/>
      <c r="K3594" s="146"/>
      <c r="L3594" s="146"/>
      <c r="M3594" s="146"/>
      <c r="N3594" s="146"/>
      <c r="O3594" s="146"/>
      <c r="P3594" s="292"/>
      <c r="Q3594" s="202"/>
      <c r="R3594" s="290">
        <f>IF($P$5=1,DataSheet!E3593,"")</f>
        <v>0</v>
      </c>
    </row>
    <row r="3595" spans="2:18">
      <c r="B3595" s="202"/>
      <c r="C3595" s="297"/>
      <c r="D3595" s="292"/>
      <c r="E3595" s="202"/>
      <c r="F3595" s="202"/>
      <c r="G3595" s="202"/>
      <c r="H3595" s="202"/>
      <c r="I3595" s="202"/>
      <c r="J3595" s="202"/>
      <c r="K3595" s="146"/>
      <c r="L3595" s="146"/>
      <c r="M3595" s="146"/>
      <c r="N3595" s="146"/>
      <c r="O3595" s="146"/>
      <c r="P3595" s="292"/>
      <c r="Q3595" s="202"/>
      <c r="R3595" s="290">
        <f>IF($P$5=1,DataSheet!E3594,"")</f>
        <v>0</v>
      </c>
    </row>
    <row r="3596" spans="2:18">
      <c r="B3596" s="202"/>
      <c r="C3596" s="297"/>
      <c r="D3596" s="292"/>
      <c r="E3596" s="202"/>
      <c r="F3596" s="202"/>
      <c r="G3596" s="202"/>
      <c r="H3596" s="202"/>
      <c r="I3596" s="202"/>
      <c r="J3596" s="202"/>
      <c r="K3596" s="146"/>
      <c r="L3596" s="146"/>
      <c r="M3596" s="146"/>
      <c r="N3596" s="146"/>
      <c r="O3596" s="146"/>
      <c r="P3596" s="292"/>
      <c r="Q3596" s="202"/>
      <c r="R3596" s="290">
        <f>IF($P$5=1,DataSheet!E3595,"")</f>
        <v>0</v>
      </c>
    </row>
    <row r="3597" spans="2:18">
      <c r="B3597" s="202"/>
      <c r="C3597" s="297"/>
      <c r="D3597" s="292"/>
      <c r="E3597" s="202"/>
      <c r="F3597" s="202"/>
      <c r="G3597" s="202"/>
      <c r="H3597" s="202"/>
      <c r="I3597" s="202"/>
      <c r="J3597" s="202"/>
      <c r="K3597" s="146"/>
      <c r="L3597" s="146"/>
      <c r="M3597" s="146"/>
      <c r="N3597" s="146"/>
      <c r="O3597" s="146"/>
      <c r="P3597" s="292"/>
      <c r="Q3597" s="202"/>
      <c r="R3597" s="290">
        <f>IF($P$5=1,DataSheet!E3596,"")</f>
        <v>0</v>
      </c>
    </row>
    <row r="3598" spans="2:18">
      <c r="B3598" s="202"/>
      <c r="C3598" s="297"/>
      <c r="D3598" s="292"/>
      <c r="E3598" s="202"/>
      <c r="F3598" s="202"/>
      <c r="G3598" s="202"/>
      <c r="H3598" s="202"/>
      <c r="I3598" s="202"/>
      <c r="J3598" s="202"/>
      <c r="K3598" s="146"/>
      <c r="L3598" s="146"/>
      <c r="M3598" s="146"/>
      <c r="N3598" s="146"/>
      <c r="O3598" s="146"/>
      <c r="P3598" s="292"/>
      <c r="Q3598" s="202"/>
      <c r="R3598" s="290">
        <f>IF($P$5=1,DataSheet!E3597,"")</f>
        <v>0</v>
      </c>
    </row>
    <row r="3599" spans="2:18">
      <c r="B3599" s="202"/>
      <c r="C3599" s="297"/>
      <c r="D3599" s="292"/>
      <c r="E3599" s="202"/>
      <c r="F3599" s="202"/>
      <c r="G3599" s="202"/>
      <c r="H3599" s="202"/>
      <c r="I3599" s="202"/>
      <c r="J3599" s="202"/>
      <c r="K3599" s="146"/>
      <c r="L3599" s="146"/>
      <c r="M3599" s="146"/>
      <c r="N3599" s="146"/>
      <c r="O3599" s="146"/>
      <c r="P3599" s="292"/>
      <c r="Q3599" s="202"/>
      <c r="R3599" s="290">
        <f>IF($P$5=1,DataSheet!E3598,"")</f>
        <v>0</v>
      </c>
    </row>
    <row r="3600" spans="2:18">
      <c r="B3600" s="202"/>
      <c r="C3600" s="297"/>
      <c r="D3600" s="292"/>
      <c r="E3600" s="202"/>
      <c r="F3600" s="202"/>
      <c r="G3600" s="202"/>
      <c r="H3600" s="202"/>
      <c r="I3600" s="202"/>
      <c r="J3600" s="202"/>
      <c r="K3600" s="146"/>
      <c r="L3600" s="146"/>
      <c r="M3600" s="146"/>
      <c r="N3600" s="146"/>
      <c r="O3600" s="146"/>
      <c r="P3600" s="292"/>
      <c r="Q3600" s="202"/>
      <c r="R3600" s="290">
        <f>IF($P$5=1,DataSheet!E3599,"")</f>
        <v>0</v>
      </c>
    </row>
    <row r="3601" spans="2:18">
      <c r="B3601" s="202"/>
      <c r="C3601" s="297"/>
      <c r="D3601" s="292"/>
      <c r="E3601" s="202"/>
      <c r="F3601" s="202"/>
      <c r="G3601" s="202"/>
      <c r="H3601" s="202"/>
      <c r="I3601" s="202"/>
      <c r="J3601" s="202"/>
      <c r="K3601" s="146"/>
      <c r="L3601" s="146"/>
      <c r="M3601" s="146"/>
      <c r="N3601" s="146"/>
      <c r="O3601" s="146"/>
      <c r="P3601" s="292"/>
      <c r="Q3601" s="202"/>
      <c r="R3601" s="290">
        <f>IF($P$5=1,DataSheet!E3600,"")</f>
        <v>0</v>
      </c>
    </row>
    <row r="3602" spans="2:18">
      <c r="B3602" s="202"/>
      <c r="C3602" s="297"/>
      <c r="D3602" s="292"/>
      <c r="E3602" s="202"/>
      <c r="F3602" s="202"/>
      <c r="G3602" s="202"/>
      <c r="H3602" s="202"/>
      <c r="I3602" s="202"/>
      <c r="J3602" s="202"/>
      <c r="K3602" s="146"/>
      <c r="L3602" s="146"/>
      <c r="M3602" s="146"/>
      <c r="N3602" s="146"/>
      <c r="O3602" s="146"/>
      <c r="P3602" s="292"/>
      <c r="Q3602" s="202"/>
      <c r="R3602" s="290">
        <f>IF($P$5=1,DataSheet!E3601,"")</f>
        <v>0</v>
      </c>
    </row>
    <row r="3603" spans="2:18">
      <c r="B3603" s="202"/>
      <c r="C3603" s="297"/>
      <c r="D3603" s="292"/>
      <c r="E3603" s="202"/>
      <c r="F3603" s="202"/>
      <c r="G3603" s="202"/>
      <c r="H3603" s="202"/>
      <c r="I3603" s="202"/>
      <c r="J3603" s="202"/>
      <c r="K3603" s="146"/>
      <c r="L3603" s="146"/>
      <c r="M3603" s="146"/>
      <c r="N3603" s="146"/>
      <c r="O3603" s="146"/>
      <c r="P3603" s="292"/>
      <c r="Q3603" s="202"/>
      <c r="R3603" s="290">
        <f>IF($P$5=1,DataSheet!E3602,"")</f>
        <v>0</v>
      </c>
    </row>
    <row r="3604" spans="2:18">
      <c r="B3604" s="202"/>
      <c r="C3604" s="297"/>
      <c r="D3604" s="292"/>
      <c r="E3604" s="202"/>
      <c r="F3604" s="202"/>
      <c r="G3604" s="202"/>
      <c r="H3604" s="202"/>
      <c r="I3604" s="202"/>
      <c r="J3604" s="202"/>
      <c r="K3604" s="146"/>
      <c r="L3604" s="146"/>
      <c r="M3604" s="146"/>
      <c r="N3604" s="146"/>
      <c r="O3604" s="146"/>
      <c r="P3604" s="292"/>
      <c r="Q3604" s="202"/>
      <c r="R3604" s="290">
        <f>IF($P$5=1,DataSheet!E3603,"")</f>
        <v>0</v>
      </c>
    </row>
    <row r="3605" spans="2:18">
      <c r="B3605" s="202"/>
      <c r="C3605" s="297"/>
      <c r="D3605" s="292"/>
      <c r="E3605" s="202"/>
      <c r="F3605" s="202"/>
      <c r="G3605" s="202"/>
      <c r="H3605" s="202"/>
      <c r="I3605" s="202"/>
      <c r="J3605" s="202"/>
      <c r="K3605" s="146"/>
      <c r="L3605" s="146"/>
      <c r="M3605" s="146"/>
      <c r="N3605" s="146"/>
      <c r="O3605" s="146"/>
      <c r="P3605" s="292"/>
      <c r="Q3605" s="202"/>
      <c r="R3605" s="290">
        <f>IF($P$5=1,DataSheet!E3604,"")</f>
        <v>0</v>
      </c>
    </row>
    <row r="3606" spans="2:18">
      <c r="B3606" s="202"/>
      <c r="C3606" s="297"/>
      <c r="D3606" s="292"/>
      <c r="E3606" s="202"/>
      <c r="F3606" s="202"/>
      <c r="G3606" s="202"/>
      <c r="H3606" s="202"/>
      <c r="I3606" s="202"/>
      <c r="J3606" s="202"/>
      <c r="K3606" s="146"/>
      <c r="L3606" s="146"/>
      <c r="M3606" s="146"/>
      <c r="N3606" s="146"/>
      <c r="O3606" s="146"/>
      <c r="P3606" s="292"/>
      <c r="Q3606" s="202"/>
      <c r="R3606" s="290">
        <f>IF($P$5=1,DataSheet!E3605,"")</f>
        <v>0</v>
      </c>
    </row>
    <row r="3607" spans="2:18">
      <c r="B3607" s="202"/>
      <c r="C3607" s="297"/>
      <c r="D3607" s="292"/>
      <c r="E3607" s="202"/>
      <c r="F3607" s="202"/>
      <c r="G3607" s="202"/>
      <c r="H3607" s="202"/>
      <c r="I3607" s="202"/>
      <c r="J3607" s="202"/>
      <c r="K3607" s="146"/>
      <c r="L3607" s="146"/>
      <c r="M3607" s="146"/>
      <c r="N3607" s="146"/>
      <c r="O3607" s="146"/>
      <c r="P3607" s="292"/>
      <c r="Q3607" s="202"/>
      <c r="R3607" s="290">
        <f>IF($P$5=1,DataSheet!E3606,"")</f>
        <v>0</v>
      </c>
    </row>
    <row r="3608" spans="2:18">
      <c r="B3608" s="202"/>
      <c r="C3608" s="297"/>
      <c r="D3608" s="292"/>
      <c r="E3608" s="202"/>
      <c r="F3608" s="202"/>
      <c r="G3608" s="202"/>
      <c r="H3608" s="202"/>
      <c r="I3608" s="202"/>
      <c r="J3608" s="202"/>
      <c r="K3608" s="146"/>
      <c r="L3608" s="146"/>
      <c r="M3608" s="146"/>
      <c r="N3608" s="146"/>
      <c r="O3608" s="146"/>
      <c r="P3608" s="292"/>
      <c r="Q3608" s="202"/>
      <c r="R3608" s="290">
        <f>IF($P$5=1,DataSheet!E3607,"")</f>
        <v>0</v>
      </c>
    </row>
    <row r="3609" spans="2:18">
      <c r="B3609" s="202"/>
      <c r="C3609" s="297"/>
      <c r="D3609" s="292"/>
      <c r="E3609" s="202"/>
      <c r="F3609" s="202"/>
      <c r="G3609" s="202"/>
      <c r="H3609" s="202"/>
      <c r="I3609" s="202"/>
      <c r="J3609" s="202"/>
      <c r="K3609" s="146"/>
      <c r="L3609" s="146"/>
      <c r="M3609" s="146"/>
      <c r="N3609" s="146"/>
      <c r="O3609" s="146"/>
      <c r="P3609" s="292"/>
      <c r="Q3609" s="202"/>
      <c r="R3609" s="290">
        <f>IF($P$5=1,DataSheet!E3608,"")</f>
        <v>0</v>
      </c>
    </row>
    <row r="3610" spans="2:18">
      <c r="B3610" s="202"/>
      <c r="C3610" s="297"/>
      <c r="D3610" s="292"/>
      <c r="E3610" s="202"/>
      <c r="F3610" s="202"/>
      <c r="G3610" s="202"/>
      <c r="H3610" s="202"/>
      <c r="I3610" s="202"/>
      <c r="J3610" s="202"/>
      <c r="K3610" s="146"/>
      <c r="L3610" s="146"/>
      <c r="M3610" s="146"/>
      <c r="N3610" s="146"/>
      <c r="O3610" s="146"/>
      <c r="P3610" s="292"/>
      <c r="Q3610" s="202"/>
      <c r="R3610" s="290">
        <f>IF($P$5=1,DataSheet!E3609,"")</f>
        <v>0</v>
      </c>
    </row>
    <row r="3611" spans="2:18">
      <c r="B3611" s="202"/>
      <c r="C3611" s="297"/>
      <c r="D3611" s="292"/>
      <c r="E3611" s="202"/>
      <c r="F3611" s="202"/>
      <c r="G3611" s="202"/>
      <c r="H3611" s="202"/>
      <c r="I3611" s="202"/>
      <c r="J3611" s="202"/>
      <c r="K3611" s="146"/>
      <c r="L3611" s="146"/>
      <c r="M3611" s="146"/>
      <c r="N3611" s="146"/>
      <c r="O3611" s="146"/>
      <c r="P3611" s="292"/>
      <c r="Q3611" s="202"/>
      <c r="R3611" s="290">
        <f>IF($P$5=1,DataSheet!E3610,"")</f>
        <v>0</v>
      </c>
    </row>
    <row r="3612" spans="2:18">
      <c r="B3612" s="202"/>
      <c r="C3612" s="297"/>
      <c r="D3612" s="292"/>
      <c r="E3612" s="202"/>
      <c r="F3612" s="202"/>
      <c r="G3612" s="202"/>
      <c r="H3612" s="202"/>
      <c r="I3612" s="202"/>
      <c r="J3612" s="202"/>
      <c r="K3612" s="146"/>
      <c r="L3612" s="146"/>
      <c r="M3612" s="146"/>
      <c r="N3612" s="146"/>
      <c r="O3612" s="146"/>
      <c r="P3612" s="292"/>
      <c r="Q3612" s="202"/>
      <c r="R3612" s="290">
        <f>IF($P$5=1,DataSheet!E3611,"")</f>
        <v>0</v>
      </c>
    </row>
    <row r="3613" spans="2:18">
      <c r="B3613" s="202"/>
      <c r="C3613" s="297"/>
      <c r="D3613" s="292"/>
      <c r="E3613" s="202"/>
      <c r="F3613" s="202"/>
      <c r="G3613" s="202"/>
      <c r="H3613" s="202"/>
      <c r="I3613" s="202"/>
      <c r="J3613" s="202"/>
      <c r="K3613" s="146"/>
      <c r="L3613" s="146"/>
      <c r="M3613" s="146"/>
      <c r="N3613" s="146"/>
      <c r="O3613" s="146"/>
      <c r="P3613" s="292"/>
      <c r="Q3613" s="202"/>
      <c r="R3613" s="290">
        <f>IF($P$5=1,DataSheet!E3612,"")</f>
        <v>0</v>
      </c>
    </row>
    <row r="3614" spans="2:18">
      <c r="B3614" s="202"/>
      <c r="C3614" s="297"/>
      <c r="D3614" s="292"/>
      <c r="E3614" s="202"/>
      <c r="F3614" s="202"/>
      <c r="G3614" s="202"/>
      <c r="H3614" s="202"/>
      <c r="I3614" s="202"/>
      <c r="J3614" s="202"/>
      <c r="K3614" s="146"/>
      <c r="L3614" s="146"/>
      <c r="M3614" s="146"/>
      <c r="N3614" s="146"/>
      <c r="O3614" s="146"/>
      <c r="P3614" s="292"/>
      <c r="Q3614" s="202"/>
      <c r="R3614" s="290">
        <f>IF($P$5=1,DataSheet!E3613,"")</f>
        <v>0</v>
      </c>
    </row>
    <row r="3615" spans="2:18">
      <c r="B3615" s="202"/>
      <c r="C3615" s="297"/>
      <c r="D3615" s="292"/>
      <c r="E3615" s="202"/>
      <c r="F3615" s="202"/>
      <c r="G3615" s="202"/>
      <c r="H3615" s="202"/>
      <c r="I3615" s="202"/>
      <c r="J3615" s="202"/>
      <c r="K3615" s="146"/>
      <c r="L3615" s="146"/>
      <c r="M3615" s="146"/>
      <c r="N3615" s="146"/>
      <c r="O3615" s="146"/>
      <c r="P3615" s="292"/>
      <c r="Q3615" s="202"/>
      <c r="R3615" s="290">
        <f>IF($P$5=1,DataSheet!E3614,"")</f>
        <v>0</v>
      </c>
    </row>
    <row r="3616" spans="2:18">
      <c r="B3616" s="202"/>
      <c r="C3616" s="297"/>
      <c r="D3616" s="292"/>
      <c r="E3616" s="202"/>
      <c r="F3616" s="202"/>
      <c r="G3616" s="202"/>
      <c r="H3616" s="202"/>
      <c r="I3616" s="202"/>
      <c r="J3616" s="202"/>
      <c r="K3616" s="146"/>
      <c r="L3616" s="146"/>
      <c r="M3616" s="146"/>
      <c r="N3616" s="146"/>
      <c r="O3616" s="146"/>
      <c r="P3616" s="292"/>
      <c r="Q3616" s="202"/>
      <c r="R3616" s="290">
        <f>IF($P$5=1,DataSheet!E3615,"")</f>
        <v>0</v>
      </c>
    </row>
    <row r="3617" spans="2:18">
      <c r="B3617" s="202"/>
      <c r="C3617" s="297"/>
      <c r="D3617" s="292"/>
      <c r="E3617" s="202"/>
      <c r="F3617" s="202"/>
      <c r="G3617" s="202"/>
      <c r="H3617" s="202"/>
      <c r="I3617" s="202"/>
      <c r="J3617" s="202"/>
      <c r="K3617" s="146"/>
      <c r="L3617" s="146"/>
      <c r="M3617" s="146"/>
      <c r="N3617" s="146"/>
      <c r="O3617" s="146"/>
      <c r="P3617" s="292"/>
      <c r="Q3617" s="202"/>
      <c r="R3617" s="290">
        <f>IF($P$5=1,DataSheet!E3616,"")</f>
        <v>0</v>
      </c>
    </row>
    <row r="3618" spans="2:18">
      <c r="B3618" s="202"/>
      <c r="C3618" s="297"/>
      <c r="D3618" s="292"/>
      <c r="E3618" s="202"/>
      <c r="F3618" s="202"/>
      <c r="G3618" s="202"/>
      <c r="H3618" s="202"/>
      <c r="I3618" s="202"/>
      <c r="J3618" s="202"/>
      <c r="K3618" s="146"/>
      <c r="L3618" s="146"/>
      <c r="M3618" s="146"/>
      <c r="N3618" s="146"/>
      <c r="O3618" s="146"/>
      <c r="P3618" s="292"/>
      <c r="Q3618" s="202"/>
      <c r="R3618" s="290">
        <f>IF($P$5=1,DataSheet!E3617,"")</f>
        <v>0</v>
      </c>
    </row>
    <row r="3619" spans="2:18">
      <c r="B3619" s="202"/>
      <c r="C3619" s="297"/>
      <c r="D3619" s="292"/>
      <c r="E3619" s="202"/>
      <c r="F3619" s="202"/>
      <c r="G3619" s="202"/>
      <c r="H3619" s="202"/>
      <c r="I3619" s="202"/>
      <c r="J3619" s="202"/>
      <c r="K3619" s="146"/>
      <c r="L3619" s="146"/>
      <c r="M3619" s="146"/>
      <c r="N3619" s="146"/>
      <c r="O3619" s="146"/>
      <c r="P3619" s="292"/>
      <c r="Q3619" s="202"/>
      <c r="R3619" s="290">
        <f>IF($P$5=1,DataSheet!E3618,"")</f>
        <v>0</v>
      </c>
    </row>
    <row r="3620" spans="2:18">
      <c r="B3620" s="202"/>
      <c r="C3620" s="297"/>
      <c r="D3620" s="292"/>
      <c r="E3620" s="202"/>
      <c r="F3620" s="202"/>
      <c r="G3620" s="202"/>
      <c r="H3620" s="202"/>
      <c r="I3620" s="202"/>
      <c r="J3620" s="202"/>
      <c r="K3620" s="146"/>
      <c r="L3620" s="146"/>
      <c r="M3620" s="146"/>
      <c r="N3620" s="146"/>
      <c r="O3620" s="146"/>
      <c r="P3620" s="292"/>
      <c r="Q3620" s="202"/>
      <c r="R3620" s="290">
        <f>IF($P$5=1,DataSheet!E3619,"")</f>
        <v>0</v>
      </c>
    </row>
    <row r="3621" spans="2:18">
      <c r="B3621" s="202"/>
      <c r="C3621" s="297"/>
      <c r="D3621" s="292"/>
      <c r="E3621" s="202"/>
      <c r="F3621" s="202"/>
      <c r="G3621" s="202"/>
      <c r="H3621" s="202"/>
      <c r="I3621" s="202"/>
      <c r="J3621" s="202"/>
      <c r="K3621" s="146"/>
      <c r="L3621" s="146"/>
      <c r="M3621" s="146"/>
      <c r="N3621" s="146"/>
      <c r="O3621" s="146"/>
      <c r="P3621" s="292"/>
      <c r="Q3621" s="202"/>
      <c r="R3621" s="290">
        <f>IF($P$5=1,DataSheet!E3620,"")</f>
        <v>0</v>
      </c>
    </row>
    <row r="3622" spans="2:18">
      <c r="B3622" s="202"/>
      <c r="C3622" s="297"/>
      <c r="D3622" s="292"/>
      <c r="E3622" s="202"/>
      <c r="F3622" s="202"/>
      <c r="G3622" s="202"/>
      <c r="H3622" s="202"/>
      <c r="I3622" s="202"/>
      <c r="J3622" s="202"/>
      <c r="K3622" s="146"/>
      <c r="L3622" s="146"/>
      <c r="M3622" s="146"/>
      <c r="N3622" s="146"/>
      <c r="O3622" s="146"/>
      <c r="P3622" s="292"/>
      <c r="Q3622" s="202"/>
      <c r="R3622" s="290">
        <f>IF($P$5=1,DataSheet!E3621,"")</f>
        <v>0</v>
      </c>
    </row>
    <row r="3623" spans="2:18">
      <c r="B3623" s="202"/>
      <c r="C3623" s="297"/>
      <c r="D3623" s="292"/>
      <c r="E3623" s="202"/>
      <c r="F3623" s="202"/>
      <c r="G3623" s="202"/>
      <c r="H3623" s="202"/>
      <c r="I3623" s="202"/>
      <c r="J3623" s="202"/>
      <c r="K3623" s="146"/>
      <c r="L3623" s="146"/>
      <c r="M3623" s="146"/>
      <c r="N3623" s="146"/>
      <c r="O3623" s="146"/>
      <c r="P3623" s="292"/>
      <c r="Q3623" s="202"/>
      <c r="R3623" s="290">
        <f>IF($P$5=1,DataSheet!E3622,"")</f>
        <v>0</v>
      </c>
    </row>
    <row r="3624" spans="2:18">
      <c r="B3624" s="202"/>
      <c r="C3624" s="297"/>
      <c r="D3624" s="292"/>
      <c r="E3624" s="202"/>
      <c r="F3624" s="202"/>
      <c r="G3624" s="202"/>
      <c r="H3624" s="202"/>
      <c r="I3624" s="202"/>
      <c r="J3624" s="202"/>
      <c r="K3624" s="146"/>
      <c r="L3624" s="146"/>
      <c r="M3624" s="146"/>
      <c r="N3624" s="146"/>
      <c r="O3624" s="146"/>
      <c r="P3624" s="292"/>
      <c r="Q3624" s="202"/>
      <c r="R3624" s="290">
        <f>IF($P$5=1,DataSheet!E3623,"")</f>
        <v>0</v>
      </c>
    </row>
    <row r="3625" spans="2:18">
      <c r="B3625" s="202"/>
      <c r="C3625" s="297"/>
      <c r="D3625" s="292"/>
      <c r="E3625" s="202"/>
      <c r="F3625" s="202"/>
      <c r="G3625" s="202"/>
      <c r="H3625" s="202"/>
      <c r="I3625" s="202"/>
      <c r="J3625" s="202"/>
      <c r="K3625" s="146"/>
      <c r="L3625" s="146"/>
      <c r="M3625" s="146"/>
      <c r="N3625" s="146"/>
      <c r="O3625" s="146"/>
      <c r="P3625" s="292"/>
      <c r="Q3625" s="202"/>
      <c r="R3625" s="290">
        <f>IF($P$5=1,DataSheet!E3624,"")</f>
        <v>0</v>
      </c>
    </row>
    <row r="3626" spans="2:18">
      <c r="B3626" s="202"/>
      <c r="C3626" s="297"/>
      <c r="D3626" s="292"/>
      <c r="E3626" s="202"/>
      <c r="F3626" s="202"/>
      <c r="G3626" s="202"/>
      <c r="H3626" s="202"/>
      <c r="I3626" s="202"/>
      <c r="J3626" s="202"/>
      <c r="K3626" s="146"/>
      <c r="L3626" s="146"/>
      <c r="M3626" s="146"/>
      <c r="N3626" s="146"/>
      <c r="O3626" s="146"/>
      <c r="P3626" s="292"/>
      <c r="Q3626" s="202"/>
      <c r="R3626" s="290">
        <f>IF($P$5=1,DataSheet!E3625,"")</f>
        <v>0</v>
      </c>
    </row>
    <row r="3627" spans="2:18">
      <c r="B3627" s="202"/>
      <c r="C3627" s="297"/>
      <c r="D3627" s="292"/>
      <c r="E3627" s="202"/>
      <c r="F3627" s="202"/>
      <c r="G3627" s="202"/>
      <c r="H3627" s="202"/>
      <c r="I3627" s="202"/>
      <c r="J3627" s="202"/>
      <c r="K3627" s="146"/>
      <c r="L3627" s="146"/>
      <c r="M3627" s="146"/>
      <c r="N3627" s="146"/>
      <c r="O3627" s="146"/>
      <c r="P3627" s="292"/>
      <c r="Q3627" s="202"/>
      <c r="R3627" s="290">
        <f>IF($P$5=1,DataSheet!E3626,"")</f>
        <v>0</v>
      </c>
    </row>
    <row r="3628" spans="2:18">
      <c r="B3628" s="202"/>
      <c r="C3628" s="297"/>
      <c r="D3628" s="292"/>
      <c r="E3628" s="202"/>
      <c r="F3628" s="202"/>
      <c r="G3628" s="202"/>
      <c r="H3628" s="202"/>
      <c r="I3628" s="202"/>
      <c r="J3628" s="202"/>
      <c r="K3628" s="146"/>
      <c r="L3628" s="146"/>
      <c r="M3628" s="146"/>
      <c r="N3628" s="146"/>
      <c r="O3628" s="146"/>
      <c r="P3628" s="292"/>
      <c r="Q3628" s="202"/>
      <c r="R3628" s="290">
        <f>IF($P$5=1,DataSheet!E3627,"")</f>
        <v>0</v>
      </c>
    </row>
    <row r="3629" spans="2:18">
      <c r="B3629" s="202"/>
      <c r="C3629" s="297"/>
      <c r="D3629" s="292"/>
      <c r="E3629" s="202"/>
      <c r="F3629" s="202"/>
      <c r="G3629" s="202"/>
      <c r="H3629" s="202"/>
      <c r="I3629" s="202"/>
      <c r="J3629" s="202"/>
      <c r="K3629" s="146"/>
      <c r="L3629" s="146"/>
      <c r="M3629" s="146"/>
      <c r="N3629" s="146"/>
      <c r="O3629" s="146"/>
      <c r="P3629" s="292"/>
      <c r="Q3629" s="202"/>
      <c r="R3629" s="290">
        <f>IF($P$5=1,DataSheet!E3628,"")</f>
        <v>0</v>
      </c>
    </row>
    <row r="3630" spans="2:18">
      <c r="B3630" s="202"/>
      <c r="C3630" s="297"/>
      <c r="D3630" s="292"/>
      <c r="E3630" s="202"/>
      <c r="F3630" s="202"/>
      <c r="G3630" s="202"/>
      <c r="H3630" s="202"/>
      <c r="I3630" s="202"/>
      <c r="J3630" s="202"/>
      <c r="K3630" s="146"/>
      <c r="L3630" s="146"/>
      <c r="M3630" s="146"/>
      <c r="N3630" s="146"/>
      <c r="O3630" s="146"/>
      <c r="P3630" s="292"/>
      <c r="Q3630" s="202"/>
      <c r="R3630" s="290">
        <f>IF($P$5=1,DataSheet!E3629,"")</f>
        <v>0</v>
      </c>
    </row>
    <row r="3631" spans="2:18">
      <c r="B3631" s="202"/>
      <c r="C3631" s="297"/>
      <c r="D3631" s="292"/>
      <c r="E3631" s="202"/>
      <c r="F3631" s="202"/>
      <c r="G3631" s="202"/>
      <c r="H3631" s="202"/>
      <c r="I3631" s="202"/>
      <c r="J3631" s="202"/>
      <c r="K3631" s="146"/>
      <c r="L3631" s="146"/>
      <c r="M3631" s="146"/>
      <c r="N3631" s="146"/>
      <c r="O3631" s="146"/>
      <c r="P3631" s="292"/>
      <c r="Q3631" s="202"/>
      <c r="R3631" s="290">
        <f>IF($P$5=1,DataSheet!E3630,"")</f>
        <v>0</v>
      </c>
    </row>
    <row r="3632" spans="2:18">
      <c r="B3632" s="202"/>
      <c r="C3632" s="297"/>
      <c r="D3632" s="292"/>
      <c r="E3632" s="202"/>
      <c r="F3632" s="202"/>
      <c r="G3632" s="202"/>
      <c r="H3632" s="202"/>
      <c r="I3632" s="202"/>
      <c r="J3632" s="202"/>
      <c r="K3632" s="146"/>
      <c r="L3632" s="146"/>
      <c r="M3632" s="146"/>
      <c r="N3632" s="146"/>
      <c r="O3632" s="146"/>
      <c r="P3632" s="292"/>
      <c r="Q3632" s="202"/>
      <c r="R3632" s="290">
        <f>IF($P$5=1,DataSheet!E3631,"")</f>
        <v>0</v>
      </c>
    </row>
    <row r="3633" spans="2:18">
      <c r="B3633" s="202"/>
      <c r="C3633" s="297"/>
      <c r="D3633" s="292"/>
      <c r="E3633" s="202"/>
      <c r="F3633" s="202"/>
      <c r="G3633" s="202"/>
      <c r="H3633" s="202"/>
      <c r="I3633" s="202"/>
      <c r="J3633" s="202"/>
      <c r="K3633" s="146"/>
      <c r="L3633" s="146"/>
      <c r="M3633" s="146"/>
      <c r="N3633" s="146"/>
      <c r="O3633" s="146"/>
      <c r="P3633" s="292"/>
      <c r="Q3633" s="202"/>
      <c r="R3633" s="290">
        <f>IF($P$5=1,DataSheet!E3632,"")</f>
        <v>0</v>
      </c>
    </row>
    <row r="3634" spans="2:18">
      <c r="B3634" s="202"/>
      <c r="C3634" s="297"/>
      <c r="D3634" s="292"/>
      <c r="E3634" s="202"/>
      <c r="F3634" s="202"/>
      <c r="G3634" s="202"/>
      <c r="H3634" s="202"/>
      <c r="I3634" s="202"/>
      <c r="J3634" s="202"/>
      <c r="K3634" s="146"/>
      <c r="L3634" s="146"/>
      <c r="M3634" s="146"/>
      <c r="N3634" s="146"/>
      <c r="O3634" s="146"/>
      <c r="P3634" s="292"/>
      <c r="Q3634" s="202"/>
      <c r="R3634" s="290">
        <f>IF($P$5=1,DataSheet!E3633,"")</f>
        <v>0</v>
      </c>
    </row>
    <row r="3635" spans="2:18">
      <c r="B3635" s="202"/>
      <c r="C3635" s="297"/>
      <c r="D3635" s="292"/>
      <c r="E3635" s="202"/>
      <c r="F3635" s="202"/>
      <c r="G3635" s="202"/>
      <c r="H3635" s="202"/>
      <c r="I3635" s="202"/>
      <c r="J3635" s="202"/>
      <c r="K3635" s="146"/>
      <c r="L3635" s="146"/>
      <c r="M3635" s="146"/>
      <c r="N3635" s="146"/>
      <c r="O3635" s="146"/>
      <c r="P3635" s="292"/>
      <c r="Q3635" s="202"/>
      <c r="R3635" s="290">
        <f>IF($P$5=1,DataSheet!E3634,"")</f>
        <v>0</v>
      </c>
    </row>
    <row r="3636" spans="2:18">
      <c r="B3636" s="202"/>
      <c r="C3636" s="297"/>
      <c r="D3636" s="292"/>
      <c r="E3636" s="202"/>
      <c r="F3636" s="202"/>
      <c r="G3636" s="202"/>
      <c r="H3636" s="202"/>
      <c r="I3636" s="202"/>
      <c r="J3636" s="202"/>
      <c r="K3636" s="146"/>
      <c r="L3636" s="146"/>
      <c r="M3636" s="146"/>
      <c r="N3636" s="146"/>
      <c r="O3636" s="146"/>
      <c r="P3636" s="292"/>
      <c r="Q3636" s="202"/>
      <c r="R3636" s="290">
        <f>IF($P$5=1,DataSheet!E3635,"")</f>
        <v>0</v>
      </c>
    </row>
    <row r="3637" spans="2:18">
      <c r="B3637" s="202"/>
      <c r="C3637" s="297"/>
      <c r="D3637" s="292"/>
      <c r="E3637" s="202"/>
      <c r="F3637" s="202"/>
      <c r="G3637" s="202"/>
      <c r="H3637" s="202"/>
      <c r="I3637" s="202"/>
      <c r="J3637" s="202"/>
      <c r="K3637" s="146"/>
      <c r="L3637" s="146"/>
      <c r="M3637" s="146"/>
      <c r="N3637" s="146"/>
      <c r="O3637" s="146"/>
      <c r="P3637" s="292"/>
      <c r="Q3637" s="202"/>
      <c r="R3637" s="290">
        <f>IF($P$5=1,DataSheet!E3636,"")</f>
        <v>0</v>
      </c>
    </row>
    <row r="3638" spans="2:18">
      <c r="B3638" s="202"/>
      <c r="C3638" s="297"/>
      <c r="D3638" s="292"/>
      <c r="E3638" s="202"/>
      <c r="F3638" s="202"/>
      <c r="G3638" s="202"/>
      <c r="H3638" s="202"/>
      <c r="I3638" s="202"/>
      <c r="J3638" s="202"/>
      <c r="K3638" s="146"/>
      <c r="L3638" s="146"/>
      <c r="M3638" s="146"/>
      <c r="N3638" s="146"/>
      <c r="O3638" s="146"/>
      <c r="P3638" s="292"/>
      <c r="Q3638" s="202"/>
      <c r="R3638" s="290">
        <f>IF($P$5=1,DataSheet!E3637,"")</f>
        <v>0</v>
      </c>
    </row>
    <row r="3639" spans="2:18">
      <c r="B3639" s="202"/>
      <c r="C3639" s="297"/>
      <c r="D3639" s="292"/>
      <c r="E3639" s="202"/>
      <c r="F3639" s="202"/>
      <c r="G3639" s="202"/>
      <c r="H3639" s="202"/>
      <c r="I3639" s="202"/>
      <c r="J3639" s="202"/>
      <c r="K3639" s="146"/>
      <c r="L3639" s="146"/>
      <c r="M3639" s="146"/>
      <c r="N3639" s="146"/>
      <c r="O3639" s="146"/>
      <c r="P3639" s="292"/>
      <c r="Q3639" s="202"/>
      <c r="R3639" s="290">
        <f>IF($P$5=1,DataSheet!E3638,"")</f>
        <v>0</v>
      </c>
    </row>
    <row r="3640" spans="2:18">
      <c r="B3640" s="202"/>
      <c r="C3640" s="297"/>
      <c r="D3640" s="292"/>
      <c r="E3640" s="202"/>
      <c r="F3640" s="202"/>
      <c r="G3640" s="202"/>
      <c r="H3640" s="202"/>
      <c r="I3640" s="202"/>
      <c r="J3640" s="202"/>
      <c r="K3640" s="146"/>
      <c r="L3640" s="146"/>
      <c r="M3640" s="146"/>
      <c r="N3640" s="146"/>
      <c r="O3640" s="146"/>
      <c r="P3640" s="292"/>
      <c r="Q3640" s="202"/>
      <c r="R3640" s="290">
        <f>IF($P$5=1,DataSheet!E3639,"")</f>
        <v>0</v>
      </c>
    </row>
    <row r="3641" spans="2:18">
      <c r="B3641" s="202"/>
      <c r="C3641" s="297"/>
      <c r="D3641" s="292"/>
      <c r="E3641" s="202"/>
      <c r="F3641" s="202"/>
      <c r="G3641" s="202"/>
      <c r="H3641" s="202"/>
      <c r="I3641" s="202"/>
      <c r="J3641" s="202"/>
      <c r="K3641" s="146"/>
      <c r="L3641" s="146"/>
      <c r="M3641" s="146"/>
      <c r="N3641" s="146"/>
      <c r="O3641" s="146"/>
      <c r="P3641" s="292"/>
      <c r="Q3641" s="202"/>
      <c r="R3641" s="290">
        <f>IF($P$5=1,DataSheet!E3640,"")</f>
        <v>0</v>
      </c>
    </row>
    <row r="3642" spans="2:18">
      <c r="B3642" s="202"/>
      <c r="C3642" s="297"/>
      <c r="D3642" s="292"/>
      <c r="E3642" s="202"/>
      <c r="F3642" s="202"/>
      <c r="G3642" s="202"/>
      <c r="H3642" s="202"/>
      <c r="I3642" s="202"/>
      <c r="J3642" s="202"/>
      <c r="K3642" s="146"/>
      <c r="L3642" s="146"/>
      <c r="M3642" s="146"/>
      <c r="N3642" s="146"/>
      <c r="O3642" s="146"/>
      <c r="P3642" s="292"/>
      <c r="Q3642" s="202"/>
      <c r="R3642" s="290">
        <f>IF($P$5=1,DataSheet!E3641,"")</f>
        <v>0</v>
      </c>
    </row>
    <row r="3643" spans="2:18">
      <c r="B3643" s="202"/>
      <c r="C3643" s="297"/>
      <c r="D3643" s="292"/>
      <c r="E3643" s="202"/>
      <c r="F3643" s="202"/>
      <c r="G3643" s="202"/>
      <c r="H3643" s="202"/>
      <c r="I3643" s="202"/>
      <c r="J3643" s="202"/>
      <c r="K3643" s="146"/>
      <c r="L3643" s="146"/>
      <c r="M3643" s="146"/>
      <c r="N3643" s="146"/>
      <c r="O3643" s="146"/>
      <c r="P3643" s="292"/>
      <c r="Q3643" s="202"/>
      <c r="R3643" s="290">
        <f>IF($P$5=1,DataSheet!E3642,"")</f>
        <v>0</v>
      </c>
    </row>
    <row r="3644" spans="2:18">
      <c r="B3644" s="202"/>
      <c r="C3644" s="297"/>
      <c r="D3644" s="292"/>
      <c r="E3644" s="202"/>
      <c r="F3644" s="202"/>
      <c r="G3644" s="202"/>
      <c r="H3644" s="202"/>
      <c r="I3644" s="202"/>
      <c r="J3644" s="202"/>
      <c r="K3644" s="146"/>
      <c r="L3644" s="146"/>
      <c r="M3644" s="146"/>
      <c r="N3644" s="146"/>
      <c r="O3644" s="146"/>
      <c r="P3644" s="292"/>
      <c r="Q3644" s="202"/>
      <c r="R3644" s="290">
        <f>IF($P$5=1,DataSheet!E3643,"")</f>
        <v>0</v>
      </c>
    </row>
    <row r="3645" spans="2:18">
      <c r="B3645" s="202"/>
      <c r="C3645" s="297"/>
      <c r="D3645" s="292"/>
      <c r="E3645" s="202"/>
      <c r="F3645" s="202"/>
      <c r="G3645" s="202"/>
      <c r="H3645" s="202"/>
      <c r="I3645" s="202"/>
      <c r="J3645" s="202"/>
      <c r="K3645" s="146"/>
      <c r="L3645" s="146"/>
      <c r="M3645" s="146"/>
      <c r="N3645" s="146"/>
      <c r="O3645" s="146"/>
      <c r="P3645" s="292"/>
      <c r="Q3645" s="202"/>
      <c r="R3645" s="290">
        <f>IF($P$5=1,DataSheet!E3644,"")</f>
        <v>0</v>
      </c>
    </row>
    <row r="3646" spans="2:18">
      <c r="B3646" s="202"/>
      <c r="C3646" s="297"/>
      <c r="D3646" s="292"/>
      <c r="E3646" s="202"/>
      <c r="F3646" s="202"/>
      <c r="G3646" s="202"/>
      <c r="H3646" s="202"/>
      <c r="I3646" s="202"/>
      <c r="J3646" s="202"/>
      <c r="K3646" s="146"/>
      <c r="L3646" s="146"/>
      <c r="M3646" s="146"/>
      <c r="N3646" s="146"/>
      <c r="O3646" s="146"/>
      <c r="P3646" s="292"/>
      <c r="Q3646" s="202"/>
      <c r="R3646" s="290">
        <f>IF($P$5=1,DataSheet!E3645,"")</f>
        <v>0</v>
      </c>
    </row>
    <row r="3647" spans="2:18">
      <c r="B3647" s="202"/>
      <c r="C3647" s="297"/>
      <c r="D3647" s="292"/>
      <c r="E3647" s="202"/>
      <c r="F3647" s="202"/>
      <c r="G3647" s="202"/>
      <c r="H3647" s="202"/>
      <c r="I3647" s="202"/>
      <c r="J3647" s="202"/>
      <c r="K3647" s="146"/>
      <c r="L3647" s="146"/>
      <c r="M3647" s="146"/>
      <c r="N3647" s="146"/>
      <c r="O3647" s="146"/>
      <c r="P3647" s="292"/>
      <c r="Q3647" s="202"/>
      <c r="R3647" s="290">
        <f>IF($P$5=1,DataSheet!E3646,"")</f>
        <v>0</v>
      </c>
    </row>
    <row r="3648" spans="2:18">
      <c r="B3648" s="202"/>
      <c r="C3648" s="297"/>
      <c r="D3648" s="292"/>
      <c r="E3648" s="202"/>
      <c r="F3648" s="202"/>
      <c r="G3648" s="202"/>
      <c r="H3648" s="202"/>
      <c r="I3648" s="202"/>
      <c r="J3648" s="202"/>
      <c r="K3648" s="146"/>
      <c r="L3648" s="146"/>
      <c r="M3648" s="146"/>
      <c r="N3648" s="146"/>
      <c r="O3648" s="146"/>
      <c r="P3648" s="292"/>
      <c r="Q3648" s="202"/>
      <c r="R3648" s="290">
        <f>IF($P$5=1,DataSheet!E3647,"")</f>
        <v>0</v>
      </c>
    </row>
    <row r="3649" spans="2:18">
      <c r="B3649" s="202"/>
      <c r="C3649" s="297"/>
      <c r="D3649" s="292"/>
      <c r="E3649" s="202"/>
      <c r="F3649" s="202"/>
      <c r="G3649" s="202"/>
      <c r="H3649" s="202"/>
      <c r="I3649" s="202"/>
      <c r="J3649" s="202"/>
      <c r="K3649" s="146"/>
      <c r="L3649" s="146"/>
      <c r="M3649" s="146"/>
      <c r="N3649" s="146"/>
      <c r="O3649" s="146"/>
      <c r="P3649" s="292"/>
      <c r="Q3649" s="202"/>
      <c r="R3649" s="290">
        <f>IF($P$5=1,DataSheet!E3648,"")</f>
        <v>0</v>
      </c>
    </row>
    <row r="3650" spans="2:18">
      <c r="B3650" s="202"/>
      <c r="C3650" s="297"/>
      <c r="D3650" s="292"/>
      <c r="E3650" s="202"/>
      <c r="F3650" s="202"/>
      <c r="G3650" s="202"/>
      <c r="H3650" s="202"/>
      <c r="I3650" s="202"/>
      <c r="J3650" s="202"/>
      <c r="K3650" s="146"/>
      <c r="L3650" s="146"/>
      <c r="M3650" s="146"/>
      <c r="N3650" s="146"/>
      <c r="O3650" s="146"/>
      <c r="P3650" s="292"/>
      <c r="Q3650" s="202"/>
      <c r="R3650" s="290">
        <f>IF($P$5=1,DataSheet!E3649,"")</f>
        <v>0</v>
      </c>
    </row>
    <row r="3651" spans="2:18">
      <c r="B3651" s="202"/>
      <c r="C3651" s="297"/>
      <c r="D3651" s="292"/>
      <c r="E3651" s="202"/>
      <c r="F3651" s="202"/>
      <c r="G3651" s="202"/>
      <c r="H3651" s="202"/>
      <c r="I3651" s="202"/>
      <c r="J3651" s="202"/>
      <c r="K3651" s="146"/>
      <c r="L3651" s="146"/>
      <c r="M3651" s="146"/>
      <c r="N3651" s="146"/>
      <c r="O3651" s="146"/>
      <c r="P3651" s="292"/>
      <c r="Q3651" s="202"/>
      <c r="R3651" s="290">
        <f>IF($P$5=1,DataSheet!E3650,"")</f>
        <v>0</v>
      </c>
    </row>
    <row r="3652" spans="2:18">
      <c r="B3652" s="202"/>
      <c r="C3652" s="297"/>
      <c r="D3652" s="292"/>
      <c r="E3652" s="202"/>
      <c r="F3652" s="202"/>
      <c r="G3652" s="202"/>
      <c r="H3652" s="202"/>
      <c r="I3652" s="202"/>
      <c r="J3652" s="202"/>
      <c r="K3652" s="146"/>
      <c r="L3652" s="146"/>
      <c r="M3652" s="146"/>
      <c r="N3652" s="146"/>
      <c r="O3652" s="146"/>
      <c r="P3652" s="292"/>
      <c r="Q3652" s="202"/>
      <c r="R3652" s="290">
        <f>IF($P$5=1,DataSheet!E3651,"")</f>
        <v>0</v>
      </c>
    </row>
    <row r="3653" spans="2:18">
      <c r="B3653" s="202"/>
      <c r="C3653" s="297"/>
      <c r="D3653" s="292"/>
      <c r="E3653" s="202"/>
      <c r="F3653" s="202"/>
      <c r="G3653" s="202"/>
      <c r="H3653" s="202"/>
      <c r="I3653" s="202"/>
      <c r="J3653" s="202"/>
      <c r="K3653" s="146"/>
      <c r="L3653" s="146"/>
      <c r="M3653" s="146"/>
      <c r="N3653" s="146"/>
      <c r="O3653" s="146"/>
      <c r="P3653" s="292"/>
      <c r="Q3653" s="202"/>
      <c r="R3653" s="290">
        <f>IF($P$5=1,DataSheet!E3652,"")</f>
        <v>0</v>
      </c>
    </row>
    <row r="3654" spans="2:18">
      <c r="B3654" s="202"/>
      <c r="C3654" s="297"/>
      <c r="D3654" s="292"/>
      <c r="E3654" s="202"/>
      <c r="F3654" s="202"/>
      <c r="G3654" s="202"/>
      <c r="H3654" s="202"/>
      <c r="I3654" s="202"/>
      <c r="J3654" s="202"/>
      <c r="K3654" s="146"/>
      <c r="L3654" s="146"/>
      <c r="M3654" s="146"/>
      <c r="N3654" s="146"/>
      <c r="O3654" s="146"/>
      <c r="P3654" s="292"/>
      <c r="Q3654" s="202"/>
      <c r="R3654" s="290">
        <f>IF($P$5=1,DataSheet!E3653,"")</f>
        <v>0</v>
      </c>
    </row>
    <row r="3655" spans="2:18">
      <c r="B3655" s="202"/>
      <c r="C3655" s="297"/>
      <c r="D3655" s="292"/>
      <c r="E3655" s="202"/>
      <c r="F3655" s="202"/>
      <c r="G3655" s="202"/>
      <c r="H3655" s="202"/>
      <c r="I3655" s="202"/>
      <c r="J3655" s="202"/>
      <c r="K3655" s="146"/>
      <c r="L3655" s="146"/>
      <c r="M3655" s="146"/>
      <c r="N3655" s="146"/>
      <c r="O3655" s="146"/>
      <c r="P3655" s="292"/>
      <c r="Q3655" s="202"/>
      <c r="R3655" s="290">
        <f>IF($P$5=1,DataSheet!E3654,"")</f>
        <v>0</v>
      </c>
    </row>
    <row r="3656" spans="2:18">
      <c r="B3656" s="202"/>
      <c r="C3656" s="297"/>
      <c r="D3656" s="292"/>
      <c r="E3656" s="202"/>
      <c r="F3656" s="202"/>
      <c r="G3656" s="202"/>
      <c r="H3656" s="202"/>
      <c r="I3656" s="202"/>
      <c r="J3656" s="202"/>
      <c r="K3656" s="146"/>
      <c r="L3656" s="146"/>
      <c r="M3656" s="146"/>
      <c r="N3656" s="146"/>
      <c r="O3656" s="146"/>
      <c r="P3656" s="292"/>
      <c r="Q3656" s="202"/>
      <c r="R3656" s="290">
        <f>IF($P$5=1,DataSheet!E3655,"")</f>
        <v>0</v>
      </c>
    </row>
    <row r="3657" spans="2:18">
      <c r="B3657" s="202"/>
      <c r="C3657" s="297"/>
      <c r="D3657" s="292"/>
      <c r="E3657" s="202"/>
      <c r="F3657" s="202"/>
      <c r="G3657" s="202"/>
      <c r="H3657" s="202"/>
      <c r="I3657" s="202"/>
      <c r="J3657" s="202"/>
      <c r="K3657" s="146"/>
      <c r="L3657" s="146"/>
      <c r="M3657" s="146"/>
      <c r="N3657" s="146"/>
      <c r="O3657" s="146"/>
      <c r="P3657" s="292"/>
      <c r="Q3657" s="202"/>
      <c r="R3657" s="290">
        <f>IF($P$5=1,DataSheet!E3656,"")</f>
        <v>0</v>
      </c>
    </row>
    <row r="3658" spans="2:18">
      <c r="B3658" s="202"/>
      <c r="C3658" s="297"/>
      <c r="D3658" s="292"/>
      <c r="E3658" s="202"/>
      <c r="F3658" s="202"/>
      <c r="G3658" s="202"/>
      <c r="H3658" s="202"/>
      <c r="I3658" s="202"/>
      <c r="J3658" s="202"/>
      <c r="K3658" s="146"/>
      <c r="L3658" s="146"/>
      <c r="M3658" s="146"/>
      <c r="N3658" s="146"/>
      <c r="O3658" s="146"/>
      <c r="P3658" s="292"/>
      <c r="Q3658" s="202"/>
      <c r="R3658" s="290">
        <f>IF($P$5=1,DataSheet!E3657,"")</f>
        <v>0</v>
      </c>
    </row>
    <row r="3659" spans="2:18">
      <c r="B3659" s="202"/>
      <c r="C3659" s="297"/>
      <c r="D3659" s="292"/>
      <c r="E3659" s="202"/>
      <c r="F3659" s="202"/>
      <c r="G3659" s="202"/>
      <c r="H3659" s="202"/>
      <c r="I3659" s="202"/>
      <c r="J3659" s="202"/>
      <c r="K3659" s="146"/>
      <c r="L3659" s="146"/>
      <c r="M3659" s="146"/>
      <c r="N3659" s="146"/>
      <c r="O3659" s="146"/>
      <c r="P3659" s="292"/>
      <c r="Q3659" s="202"/>
      <c r="R3659" s="290">
        <f>IF($P$5=1,DataSheet!E3658,"")</f>
        <v>0</v>
      </c>
    </row>
    <row r="3660" spans="2:18">
      <c r="B3660" s="202"/>
      <c r="C3660" s="297"/>
      <c r="D3660" s="292"/>
      <c r="E3660" s="202"/>
      <c r="F3660" s="202"/>
      <c r="G3660" s="202"/>
      <c r="H3660" s="202"/>
      <c r="I3660" s="202"/>
      <c r="J3660" s="202"/>
      <c r="K3660" s="146"/>
      <c r="L3660" s="146"/>
      <c r="M3660" s="146"/>
      <c r="N3660" s="146"/>
      <c r="O3660" s="146"/>
      <c r="P3660" s="292"/>
      <c r="Q3660" s="202"/>
      <c r="R3660" s="290">
        <f>IF($P$5=1,DataSheet!E3659,"")</f>
        <v>0</v>
      </c>
    </row>
    <row r="3661" spans="2:18">
      <c r="B3661" s="202"/>
      <c r="C3661" s="297"/>
      <c r="D3661" s="292"/>
      <c r="E3661" s="202"/>
      <c r="F3661" s="202"/>
      <c r="G3661" s="202"/>
      <c r="H3661" s="202"/>
      <c r="I3661" s="202"/>
      <c r="J3661" s="202"/>
      <c r="K3661" s="146"/>
      <c r="L3661" s="146"/>
      <c r="M3661" s="146"/>
      <c r="N3661" s="146"/>
      <c r="O3661" s="146"/>
      <c r="P3661" s="292"/>
      <c r="Q3661" s="202"/>
      <c r="R3661" s="290">
        <f>IF($P$5=1,DataSheet!E3660,"")</f>
        <v>0</v>
      </c>
    </row>
    <row r="3662" spans="2:18">
      <c r="B3662" s="202"/>
      <c r="C3662" s="297"/>
      <c r="D3662" s="292"/>
      <c r="E3662" s="202"/>
      <c r="F3662" s="202"/>
      <c r="G3662" s="202"/>
      <c r="H3662" s="202"/>
      <c r="I3662" s="202"/>
      <c r="J3662" s="202"/>
      <c r="K3662" s="146"/>
      <c r="L3662" s="146"/>
      <c r="M3662" s="146"/>
      <c r="N3662" s="146"/>
      <c r="O3662" s="146"/>
      <c r="P3662" s="292"/>
      <c r="Q3662" s="202"/>
      <c r="R3662" s="290">
        <f>IF($P$5=1,DataSheet!E3661,"")</f>
        <v>0</v>
      </c>
    </row>
    <row r="3663" spans="2:18">
      <c r="B3663" s="202"/>
      <c r="C3663" s="297"/>
      <c r="D3663" s="292"/>
      <c r="E3663" s="202"/>
      <c r="F3663" s="202"/>
      <c r="G3663" s="202"/>
      <c r="H3663" s="202"/>
      <c r="I3663" s="202"/>
      <c r="J3663" s="202"/>
      <c r="K3663" s="146"/>
      <c r="L3663" s="146"/>
      <c r="M3663" s="146"/>
      <c r="N3663" s="146"/>
      <c r="O3663" s="146"/>
      <c r="P3663" s="292"/>
      <c r="Q3663" s="202"/>
      <c r="R3663" s="290">
        <f>IF($P$5=1,DataSheet!E3662,"")</f>
        <v>0</v>
      </c>
    </row>
    <row r="3664" spans="2:18">
      <c r="B3664" s="202"/>
      <c r="C3664" s="297"/>
      <c r="D3664" s="292"/>
      <c r="E3664" s="202"/>
      <c r="F3664" s="202"/>
      <c r="G3664" s="202"/>
      <c r="H3664" s="202"/>
      <c r="I3664" s="202"/>
      <c r="J3664" s="202"/>
      <c r="K3664" s="146"/>
      <c r="L3664" s="146"/>
      <c r="M3664" s="146"/>
      <c r="N3664" s="146"/>
      <c r="O3664" s="146"/>
      <c r="P3664" s="292"/>
      <c r="Q3664" s="202"/>
      <c r="R3664" s="290">
        <f>IF($P$5=1,DataSheet!E3663,"")</f>
        <v>0</v>
      </c>
    </row>
    <row r="3665" spans="2:18">
      <c r="B3665" s="202"/>
      <c r="C3665" s="297"/>
      <c r="D3665" s="292"/>
      <c r="E3665" s="202"/>
      <c r="F3665" s="202"/>
      <c r="G3665" s="202"/>
      <c r="H3665" s="202"/>
      <c r="I3665" s="202"/>
      <c r="J3665" s="202"/>
      <c r="K3665" s="146"/>
      <c r="L3665" s="146"/>
      <c r="M3665" s="146"/>
      <c r="N3665" s="146"/>
      <c r="O3665" s="146"/>
      <c r="P3665" s="292"/>
      <c r="Q3665" s="202"/>
      <c r="R3665" s="290">
        <f>IF($P$5=1,DataSheet!E3664,"")</f>
        <v>0</v>
      </c>
    </row>
    <row r="3666" spans="2:18">
      <c r="B3666" s="202"/>
      <c r="C3666" s="297"/>
      <c r="D3666" s="292"/>
      <c r="E3666" s="202"/>
      <c r="F3666" s="202"/>
      <c r="G3666" s="202"/>
      <c r="H3666" s="202"/>
      <c r="I3666" s="202"/>
      <c r="J3666" s="202"/>
      <c r="K3666" s="146"/>
      <c r="L3666" s="146"/>
      <c r="M3666" s="146"/>
      <c r="N3666" s="146"/>
      <c r="O3666" s="146"/>
      <c r="P3666" s="292"/>
      <c r="Q3666" s="202"/>
      <c r="R3666" s="290">
        <f>IF($P$5=1,DataSheet!E3665,"")</f>
        <v>0</v>
      </c>
    </row>
    <row r="3667" spans="2:18">
      <c r="B3667" s="202"/>
      <c r="C3667" s="297"/>
      <c r="D3667" s="292"/>
      <c r="E3667" s="202"/>
      <c r="F3667" s="202"/>
      <c r="G3667" s="202"/>
      <c r="H3667" s="202"/>
      <c r="I3667" s="202"/>
      <c r="J3667" s="202"/>
      <c r="K3667" s="146"/>
      <c r="L3667" s="146"/>
      <c r="M3667" s="146"/>
      <c r="N3667" s="146"/>
      <c r="O3667" s="146"/>
      <c r="P3667" s="292"/>
      <c r="Q3667" s="202"/>
      <c r="R3667" s="290">
        <f>IF($P$5=1,DataSheet!E3666,"")</f>
        <v>0</v>
      </c>
    </row>
    <row r="3668" spans="2:18">
      <c r="B3668" s="202"/>
      <c r="C3668" s="297"/>
      <c r="D3668" s="292"/>
      <c r="E3668" s="202"/>
      <c r="F3668" s="202"/>
      <c r="G3668" s="202"/>
      <c r="H3668" s="202"/>
      <c r="I3668" s="202"/>
      <c r="J3668" s="202"/>
      <c r="K3668" s="146"/>
      <c r="L3668" s="146"/>
      <c r="M3668" s="146"/>
      <c r="N3668" s="146"/>
      <c r="O3668" s="146"/>
      <c r="P3668" s="292"/>
      <c r="Q3668" s="202"/>
      <c r="R3668" s="290">
        <f>IF($P$5=1,DataSheet!E3667,"")</f>
        <v>0</v>
      </c>
    </row>
    <row r="3669" spans="2:18">
      <c r="B3669" s="202"/>
      <c r="C3669" s="297"/>
      <c r="D3669" s="292"/>
      <c r="E3669" s="202"/>
      <c r="F3669" s="202"/>
      <c r="G3669" s="202"/>
      <c r="H3669" s="202"/>
      <c r="I3669" s="202"/>
      <c r="J3669" s="202"/>
      <c r="K3669" s="146"/>
      <c r="L3669" s="146"/>
      <c r="M3669" s="146"/>
      <c r="N3669" s="146"/>
      <c r="O3669" s="146"/>
      <c r="P3669" s="292"/>
      <c r="Q3669" s="202"/>
      <c r="R3669" s="290">
        <f>IF($P$5=1,DataSheet!E3668,"")</f>
        <v>0</v>
      </c>
    </row>
    <row r="3670" spans="2:18">
      <c r="B3670" s="202"/>
      <c r="C3670" s="297"/>
      <c r="D3670" s="292"/>
      <c r="E3670" s="202"/>
      <c r="F3670" s="202"/>
      <c r="G3670" s="202"/>
      <c r="H3670" s="202"/>
      <c r="I3670" s="202"/>
      <c r="J3670" s="202"/>
      <c r="K3670" s="146"/>
      <c r="L3670" s="146"/>
      <c r="M3670" s="146"/>
      <c r="N3670" s="146"/>
      <c r="O3670" s="146"/>
      <c r="P3670" s="292"/>
      <c r="Q3670" s="202"/>
      <c r="R3670" s="290">
        <f>IF($P$5=1,DataSheet!E3669,"")</f>
        <v>0</v>
      </c>
    </row>
    <row r="3671" spans="2:18">
      <c r="B3671" s="202"/>
      <c r="C3671" s="297"/>
      <c r="D3671" s="292"/>
      <c r="E3671" s="202"/>
      <c r="F3671" s="202"/>
      <c r="G3671" s="202"/>
      <c r="H3671" s="202"/>
      <c r="I3671" s="202"/>
      <c r="J3671" s="202"/>
      <c r="K3671" s="146"/>
      <c r="L3671" s="146"/>
      <c r="M3671" s="146"/>
      <c r="N3671" s="146"/>
      <c r="O3671" s="146"/>
      <c r="P3671" s="292"/>
      <c r="Q3671" s="202"/>
      <c r="R3671" s="290">
        <f>IF($P$5=1,DataSheet!E3670,"")</f>
        <v>0</v>
      </c>
    </row>
    <row r="3672" spans="2:18">
      <c r="B3672" s="202"/>
      <c r="C3672" s="297"/>
      <c r="D3672" s="292"/>
      <c r="E3672" s="202"/>
      <c r="F3672" s="202"/>
      <c r="G3672" s="202"/>
      <c r="H3672" s="202"/>
      <c r="I3672" s="202"/>
      <c r="J3672" s="202"/>
      <c r="K3672" s="146"/>
      <c r="L3672" s="146"/>
      <c r="M3672" s="146"/>
      <c r="N3672" s="146"/>
      <c r="O3672" s="146"/>
      <c r="P3672" s="292"/>
      <c r="Q3672" s="202"/>
      <c r="R3672" s="290">
        <f>IF($P$5=1,DataSheet!E3671,"")</f>
        <v>0</v>
      </c>
    </row>
    <row r="3673" spans="2:18">
      <c r="B3673" s="202"/>
      <c r="C3673" s="297"/>
      <c r="D3673" s="292"/>
      <c r="E3673" s="202"/>
      <c r="F3673" s="202"/>
      <c r="G3673" s="202"/>
      <c r="H3673" s="202"/>
      <c r="I3673" s="202"/>
      <c r="J3673" s="202"/>
      <c r="K3673" s="146"/>
      <c r="L3673" s="146"/>
      <c r="M3673" s="146"/>
      <c r="N3673" s="146"/>
      <c r="O3673" s="146"/>
      <c r="P3673" s="292"/>
      <c r="Q3673" s="202"/>
      <c r="R3673" s="290">
        <f>IF($P$5=1,DataSheet!E3672,"")</f>
        <v>0</v>
      </c>
    </row>
    <row r="3674" spans="2:18">
      <c r="B3674" s="202"/>
      <c r="C3674" s="297"/>
      <c r="D3674" s="292"/>
      <c r="E3674" s="202"/>
      <c r="F3674" s="202"/>
      <c r="G3674" s="202"/>
      <c r="H3674" s="202"/>
      <c r="I3674" s="202"/>
      <c r="J3674" s="202"/>
      <c r="K3674" s="146"/>
      <c r="L3674" s="146"/>
      <c r="M3674" s="146"/>
      <c r="N3674" s="146"/>
      <c r="O3674" s="146"/>
      <c r="P3674" s="292"/>
      <c r="Q3674" s="202"/>
      <c r="R3674" s="290">
        <f>IF($P$5=1,DataSheet!E3673,"")</f>
        <v>0</v>
      </c>
    </row>
    <row r="3675" spans="2:18">
      <c r="B3675" s="202"/>
      <c r="C3675" s="297"/>
      <c r="D3675" s="292"/>
      <c r="E3675" s="202"/>
      <c r="F3675" s="202"/>
      <c r="G3675" s="202"/>
      <c r="H3675" s="202"/>
      <c r="I3675" s="202"/>
      <c r="J3675" s="202"/>
      <c r="K3675" s="146"/>
      <c r="L3675" s="146"/>
      <c r="M3675" s="146"/>
      <c r="N3675" s="146"/>
      <c r="O3675" s="146"/>
      <c r="P3675" s="292"/>
      <c r="Q3675" s="202"/>
      <c r="R3675" s="290">
        <f>IF($P$5=1,DataSheet!E3674,"")</f>
        <v>0</v>
      </c>
    </row>
    <row r="3676" spans="2:18">
      <c r="B3676" s="202"/>
      <c r="C3676" s="297"/>
      <c r="D3676" s="292"/>
      <c r="E3676" s="202"/>
      <c r="F3676" s="202"/>
      <c r="G3676" s="202"/>
      <c r="H3676" s="202"/>
      <c r="I3676" s="202"/>
      <c r="J3676" s="202"/>
      <c r="K3676" s="146"/>
      <c r="L3676" s="146"/>
      <c r="M3676" s="146"/>
      <c r="N3676" s="146"/>
      <c r="O3676" s="146"/>
      <c r="P3676" s="292"/>
      <c r="Q3676" s="202"/>
      <c r="R3676" s="290">
        <f>IF($P$5=1,DataSheet!E3675,"")</f>
        <v>0</v>
      </c>
    </row>
    <row r="3677" spans="2:18">
      <c r="B3677" s="202"/>
      <c r="C3677" s="297"/>
      <c r="D3677" s="292"/>
      <c r="E3677" s="202"/>
      <c r="F3677" s="202"/>
      <c r="G3677" s="202"/>
      <c r="H3677" s="202"/>
      <c r="I3677" s="202"/>
      <c r="J3677" s="202"/>
      <c r="K3677" s="146"/>
      <c r="L3677" s="146"/>
      <c r="M3677" s="146"/>
      <c r="N3677" s="146"/>
      <c r="O3677" s="146"/>
      <c r="P3677" s="292"/>
      <c r="Q3677" s="202"/>
      <c r="R3677" s="290">
        <f>IF($P$5=1,DataSheet!E3676,"")</f>
        <v>0</v>
      </c>
    </row>
    <row r="3678" spans="2:18">
      <c r="B3678" s="202"/>
      <c r="C3678" s="297"/>
      <c r="D3678" s="292"/>
      <c r="E3678" s="202"/>
      <c r="F3678" s="202"/>
      <c r="G3678" s="202"/>
      <c r="H3678" s="202"/>
      <c r="I3678" s="202"/>
      <c r="J3678" s="202"/>
      <c r="K3678" s="146"/>
      <c r="L3678" s="146"/>
      <c r="M3678" s="146"/>
      <c r="N3678" s="146"/>
      <c r="O3678" s="146"/>
      <c r="P3678" s="292"/>
      <c r="Q3678" s="202"/>
      <c r="R3678" s="290">
        <f>IF($P$5=1,DataSheet!E3677,"")</f>
        <v>0</v>
      </c>
    </row>
    <row r="3679" spans="2:18">
      <c r="B3679" s="202"/>
      <c r="C3679" s="297"/>
      <c r="D3679" s="292"/>
      <c r="E3679" s="202"/>
      <c r="F3679" s="202"/>
      <c r="G3679" s="202"/>
      <c r="H3679" s="202"/>
      <c r="I3679" s="202"/>
      <c r="J3679" s="202"/>
      <c r="K3679" s="146"/>
      <c r="L3679" s="146"/>
      <c r="M3679" s="146"/>
      <c r="N3679" s="146"/>
      <c r="O3679" s="146"/>
      <c r="P3679" s="292"/>
      <c r="Q3679" s="202"/>
      <c r="R3679" s="290">
        <f>IF($P$5=1,DataSheet!E3678,"")</f>
        <v>0</v>
      </c>
    </row>
    <row r="3680" spans="2:18">
      <c r="B3680" s="202"/>
      <c r="C3680" s="297"/>
      <c r="D3680" s="292"/>
      <c r="E3680" s="202"/>
      <c r="F3680" s="202"/>
      <c r="G3680" s="202"/>
      <c r="H3680" s="202"/>
      <c r="I3680" s="202"/>
      <c r="J3680" s="202"/>
      <c r="K3680" s="146"/>
      <c r="L3680" s="146"/>
      <c r="M3680" s="146"/>
      <c r="N3680" s="146"/>
      <c r="O3680" s="146"/>
      <c r="P3680" s="292"/>
      <c r="Q3680" s="202"/>
      <c r="R3680" s="290">
        <f>IF($P$5=1,DataSheet!E3679,"")</f>
        <v>0</v>
      </c>
    </row>
    <row r="3681" spans="2:18">
      <c r="B3681" s="202"/>
      <c r="C3681" s="297"/>
      <c r="D3681" s="292"/>
      <c r="E3681" s="202"/>
      <c r="F3681" s="202"/>
      <c r="G3681" s="202"/>
      <c r="H3681" s="202"/>
      <c r="I3681" s="202"/>
      <c r="J3681" s="202"/>
      <c r="K3681" s="146"/>
      <c r="L3681" s="146"/>
      <c r="M3681" s="146"/>
      <c r="N3681" s="146"/>
      <c r="O3681" s="146"/>
      <c r="P3681" s="292"/>
      <c r="Q3681" s="202"/>
      <c r="R3681" s="290">
        <f>IF($P$5=1,DataSheet!E3680,"")</f>
        <v>0</v>
      </c>
    </row>
    <row r="3682" spans="2:18">
      <c r="B3682" s="202"/>
      <c r="C3682" s="297"/>
      <c r="D3682" s="292"/>
      <c r="E3682" s="202"/>
      <c r="F3682" s="202"/>
      <c r="G3682" s="202"/>
      <c r="H3682" s="202"/>
      <c r="I3682" s="202"/>
      <c r="J3682" s="202"/>
      <c r="K3682" s="146"/>
      <c r="L3682" s="146"/>
      <c r="M3682" s="146"/>
      <c r="N3682" s="146"/>
      <c r="O3682" s="146"/>
      <c r="P3682" s="292"/>
      <c r="Q3682" s="202"/>
      <c r="R3682" s="290">
        <f>IF($P$5=1,DataSheet!E3681,"")</f>
        <v>0</v>
      </c>
    </row>
    <row r="3683" spans="2:18">
      <c r="B3683" s="202"/>
      <c r="C3683" s="297"/>
      <c r="D3683" s="292"/>
      <c r="E3683" s="202"/>
      <c r="F3683" s="202"/>
      <c r="G3683" s="202"/>
      <c r="H3683" s="202"/>
      <c r="I3683" s="202"/>
      <c r="J3683" s="202"/>
      <c r="K3683" s="146"/>
      <c r="L3683" s="146"/>
      <c r="M3683" s="146"/>
      <c r="N3683" s="146"/>
      <c r="O3683" s="146"/>
      <c r="P3683" s="292"/>
      <c r="Q3683" s="202"/>
      <c r="R3683" s="290">
        <f>IF($P$5=1,DataSheet!E3682,"")</f>
        <v>0</v>
      </c>
    </row>
    <row r="3684" spans="2:18">
      <c r="B3684" s="202"/>
      <c r="C3684" s="297"/>
      <c r="D3684" s="292"/>
      <c r="E3684" s="202"/>
      <c r="F3684" s="202"/>
      <c r="G3684" s="202"/>
      <c r="H3684" s="202"/>
      <c r="I3684" s="202"/>
      <c r="J3684" s="202"/>
      <c r="K3684" s="146"/>
      <c r="L3684" s="146"/>
      <c r="M3684" s="146"/>
      <c r="N3684" s="146"/>
      <c r="O3684" s="146"/>
      <c r="P3684" s="292"/>
      <c r="Q3684" s="202"/>
      <c r="R3684" s="290">
        <f>IF($P$5=1,DataSheet!E3683,"")</f>
        <v>0</v>
      </c>
    </row>
    <row r="3685" spans="2:18">
      <c r="B3685" s="202"/>
      <c r="C3685" s="297"/>
      <c r="D3685" s="292"/>
      <c r="E3685" s="202"/>
      <c r="F3685" s="202"/>
      <c r="G3685" s="202"/>
      <c r="H3685" s="202"/>
      <c r="I3685" s="202"/>
      <c r="J3685" s="202"/>
      <c r="K3685" s="146"/>
      <c r="L3685" s="146"/>
      <c r="M3685" s="146"/>
      <c r="N3685" s="146"/>
      <c r="O3685" s="146"/>
      <c r="P3685" s="292"/>
      <c r="Q3685" s="202"/>
      <c r="R3685" s="290">
        <f>IF($P$5=1,DataSheet!E3684,"")</f>
        <v>0</v>
      </c>
    </row>
    <row r="3686" spans="2:18">
      <c r="B3686" s="202"/>
      <c r="C3686" s="297"/>
      <c r="D3686" s="292"/>
      <c r="E3686" s="202"/>
      <c r="F3686" s="202"/>
      <c r="G3686" s="202"/>
      <c r="H3686" s="202"/>
      <c r="I3686" s="202"/>
      <c r="J3686" s="202"/>
      <c r="K3686" s="146"/>
      <c r="L3686" s="146"/>
      <c r="M3686" s="146"/>
      <c r="N3686" s="146"/>
      <c r="O3686" s="146"/>
      <c r="P3686" s="292"/>
      <c r="Q3686" s="202"/>
      <c r="R3686" s="290">
        <f>IF($P$5=1,DataSheet!E3685,"")</f>
        <v>0</v>
      </c>
    </row>
    <row r="3687" spans="2:18">
      <c r="B3687" s="202"/>
      <c r="C3687" s="297"/>
      <c r="D3687" s="292"/>
      <c r="E3687" s="202"/>
      <c r="F3687" s="202"/>
      <c r="G3687" s="202"/>
      <c r="H3687" s="202"/>
      <c r="I3687" s="202"/>
      <c r="J3687" s="202"/>
      <c r="K3687" s="146"/>
      <c r="L3687" s="146"/>
      <c r="M3687" s="146"/>
      <c r="N3687" s="146"/>
      <c r="O3687" s="146"/>
      <c r="P3687" s="292"/>
      <c r="Q3687" s="202"/>
      <c r="R3687" s="290">
        <f>IF($P$5=1,DataSheet!E3686,"")</f>
        <v>0</v>
      </c>
    </row>
    <row r="3688" spans="2:18">
      <c r="B3688" s="202"/>
      <c r="C3688" s="297"/>
      <c r="D3688" s="292"/>
      <c r="E3688" s="202"/>
      <c r="F3688" s="202"/>
      <c r="G3688" s="202"/>
      <c r="H3688" s="202"/>
      <c r="I3688" s="202"/>
      <c r="J3688" s="202"/>
      <c r="K3688" s="146"/>
      <c r="L3688" s="146"/>
      <c r="M3688" s="146"/>
      <c r="N3688" s="146"/>
      <c r="O3688" s="146"/>
      <c r="P3688" s="292"/>
      <c r="Q3688" s="202"/>
      <c r="R3688" s="290">
        <f>IF($P$5=1,DataSheet!E3687,"")</f>
        <v>0</v>
      </c>
    </row>
    <row r="3689" spans="2:18">
      <c r="B3689" s="202"/>
      <c r="C3689" s="297"/>
      <c r="D3689" s="292"/>
      <c r="E3689" s="202"/>
      <c r="F3689" s="202"/>
      <c r="G3689" s="202"/>
      <c r="H3689" s="202"/>
      <c r="I3689" s="202"/>
      <c r="J3689" s="202"/>
      <c r="K3689" s="146"/>
      <c r="L3689" s="146"/>
      <c r="M3689" s="146"/>
      <c r="N3689" s="146"/>
      <c r="O3689" s="146"/>
      <c r="P3689" s="292"/>
      <c r="Q3689" s="202"/>
      <c r="R3689" s="290">
        <f>IF($P$5=1,DataSheet!E3688,"")</f>
        <v>0</v>
      </c>
    </row>
    <row r="3690" spans="2:18">
      <c r="B3690" s="202"/>
      <c r="C3690" s="297"/>
      <c r="D3690" s="292"/>
      <c r="E3690" s="202"/>
      <c r="F3690" s="202"/>
      <c r="G3690" s="202"/>
      <c r="H3690" s="202"/>
      <c r="I3690" s="202"/>
      <c r="J3690" s="202"/>
      <c r="K3690" s="146"/>
      <c r="L3690" s="146"/>
      <c r="M3690" s="146"/>
      <c r="N3690" s="146"/>
      <c r="O3690" s="146"/>
      <c r="P3690" s="292"/>
      <c r="Q3690" s="202"/>
      <c r="R3690" s="290">
        <f>IF($P$5=1,DataSheet!E3689,"")</f>
        <v>0</v>
      </c>
    </row>
    <row r="3691" spans="2:18">
      <c r="B3691" s="202"/>
      <c r="C3691" s="297"/>
      <c r="D3691" s="292"/>
      <c r="E3691" s="202"/>
      <c r="F3691" s="202"/>
      <c r="G3691" s="202"/>
      <c r="H3691" s="202"/>
      <c r="I3691" s="202"/>
      <c r="J3691" s="202"/>
      <c r="K3691" s="146"/>
      <c r="L3691" s="146"/>
      <c r="M3691" s="146"/>
      <c r="N3691" s="146"/>
      <c r="O3691" s="146"/>
      <c r="P3691" s="292"/>
      <c r="Q3691" s="202"/>
      <c r="R3691" s="290">
        <f>IF($P$5=1,DataSheet!E3690,"")</f>
        <v>0</v>
      </c>
    </row>
    <row r="3692" spans="2:18">
      <c r="B3692" s="202"/>
      <c r="C3692" s="297"/>
      <c r="D3692" s="292"/>
      <c r="E3692" s="202"/>
      <c r="F3692" s="202"/>
      <c r="G3692" s="202"/>
      <c r="H3692" s="202"/>
      <c r="I3692" s="202"/>
      <c r="J3692" s="202"/>
      <c r="K3692" s="146"/>
      <c r="L3692" s="146"/>
      <c r="M3692" s="146"/>
      <c r="N3692" s="146"/>
      <c r="O3692" s="146"/>
      <c r="P3692" s="292"/>
      <c r="Q3692" s="202"/>
      <c r="R3692" s="290">
        <f>IF($P$5=1,DataSheet!E3691,"")</f>
        <v>0</v>
      </c>
    </row>
    <row r="3693" spans="2:18">
      <c r="B3693" s="202"/>
      <c r="C3693" s="297"/>
      <c r="D3693" s="292"/>
      <c r="E3693" s="202"/>
      <c r="F3693" s="202"/>
      <c r="G3693" s="202"/>
      <c r="H3693" s="202"/>
      <c r="I3693" s="202"/>
      <c r="J3693" s="202"/>
      <c r="K3693" s="146"/>
      <c r="L3693" s="146"/>
      <c r="M3693" s="146"/>
      <c r="N3693" s="146"/>
      <c r="O3693" s="146"/>
      <c r="P3693" s="292"/>
      <c r="Q3693" s="202"/>
      <c r="R3693" s="290">
        <f>IF($P$5=1,DataSheet!E3692,"")</f>
        <v>0</v>
      </c>
    </row>
    <row r="3694" spans="2:18">
      <c r="B3694" s="202"/>
      <c r="C3694" s="297"/>
      <c r="D3694" s="292"/>
      <c r="E3694" s="202"/>
      <c r="F3694" s="202"/>
      <c r="G3694" s="202"/>
      <c r="H3694" s="202"/>
      <c r="I3694" s="202"/>
      <c r="J3694" s="202"/>
      <c r="K3694" s="146"/>
      <c r="L3694" s="146"/>
      <c r="M3694" s="146"/>
      <c r="N3694" s="146"/>
      <c r="O3694" s="146"/>
      <c r="P3694" s="292"/>
      <c r="Q3694" s="202"/>
      <c r="R3694" s="290">
        <f>IF($P$5=1,DataSheet!E3693,"")</f>
        <v>0</v>
      </c>
    </row>
    <row r="3695" spans="2:18">
      <c r="B3695" s="202"/>
      <c r="C3695" s="297"/>
      <c r="D3695" s="292"/>
      <c r="E3695" s="202"/>
      <c r="F3695" s="202"/>
      <c r="G3695" s="202"/>
      <c r="H3695" s="202"/>
      <c r="I3695" s="202"/>
      <c r="J3695" s="202"/>
      <c r="K3695" s="146"/>
      <c r="L3695" s="146"/>
      <c r="M3695" s="146"/>
      <c r="N3695" s="146"/>
      <c r="O3695" s="146"/>
      <c r="P3695" s="292"/>
      <c r="Q3695" s="202"/>
      <c r="R3695" s="290">
        <f>IF($P$5=1,DataSheet!E3694,"")</f>
        <v>0</v>
      </c>
    </row>
    <row r="3696" spans="2:18">
      <c r="B3696" s="202"/>
      <c r="C3696" s="297"/>
      <c r="D3696" s="292"/>
      <c r="E3696" s="202"/>
      <c r="F3696" s="202"/>
      <c r="G3696" s="202"/>
      <c r="H3696" s="202"/>
      <c r="I3696" s="202"/>
      <c r="J3696" s="202"/>
      <c r="K3696" s="146"/>
      <c r="L3696" s="146"/>
      <c r="M3696" s="146"/>
      <c r="N3696" s="146"/>
      <c r="O3696" s="146"/>
      <c r="P3696" s="292"/>
      <c r="Q3696" s="202"/>
      <c r="R3696" s="290">
        <f>IF($P$5=1,DataSheet!E3695,"")</f>
        <v>0</v>
      </c>
    </row>
    <row r="3697" spans="2:18">
      <c r="B3697" s="202"/>
      <c r="C3697" s="297"/>
      <c r="D3697" s="292"/>
      <c r="E3697" s="202"/>
      <c r="F3697" s="202"/>
      <c r="G3697" s="202"/>
      <c r="H3697" s="202"/>
      <c r="I3697" s="202"/>
      <c r="J3697" s="202"/>
      <c r="K3697" s="146"/>
      <c r="L3697" s="146"/>
      <c r="M3697" s="146"/>
      <c r="N3697" s="146"/>
      <c r="O3697" s="146"/>
      <c r="P3697" s="292"/>
      <c r="Q3697" s="202"/>
      <c r="R3697" s="290">
        <f>IF($P$5=1,DataSheet!E3696,"")</f>
        <v>0</v>
      </c>
    </row>
    <row r="3698" spans="2:18">
      <c r="B3698" s="202"/>
      <c r="C3698" s="297"/>
      <c r="D3698" s="292"/>
      <c r="E3698" s="202"/>
      <c r="F3698" s="202"/>
      <c r="G3698" s="202"/>
      <c r="H3698" s="202"/>
      <c r="I3698" s="202"/>
      <c r="J3698" s="202"/>
      <c r="K3698" s="146"/>
      <c r="L3698" s="146"/>
      <c r="M3698" s="146"/>
      <c r="N3698" s="146"/>
      <c r="O3698" s="146"/>
      <c r="P3698" s="292"/>
      <c r="Q3698" s="202"/>
      <c r="R3698" s="290">
        <f>IF($P$5=1,DataSheet!E3697,"")</f>
        <v>0</v>
      </c>
    </row>
    <row r="3699" spans="2:18">
      <c r="B3699" s="202"/>
      <c r="C3699" s="297"/>
      <c r="D3699" s="292"/>
      <c r="E3699" s="202"/>
      <c r="F3699" s="202"/>
      <c r="G3699" s="202"/>
      <c r="H3699" s="202"/>
      <c r="I3699" s="202"/>
      <c r="J3699" s="202"/>
      <c r="K3699" s="146"/>
      <c r="L3699" s="146"/>
      <c r="M3699" s="146"/>
      <c r="N3699" s="146"/>
      <c r="O3699" s="146"/>
      <c r="P3699" s="292"/>
      <c r="Q3699" s="202"/>
      <c r="R3699" s="290">
        <f>IF($P$5=1,DataSheet!E3698,"")</f>
        <v>0</v>
      </c>
    </row>
    <row r="3700" spans="2:18">
      <c r="B3700" s="202"/>
      <c r="C3700" s="297"/>
      <c r="D3700" s="292"/>
      <c r="E3700" s="202"/>
      <c r="F3700" s="202"/>
      <c r="G3700" s="202"/>
      <c r="H3700" s="202"/>
      <c r="I3700" s="202"/>
      <c r="J3700" s="202"/>
      <c r="K3700" s="146"/>
      <c r="L3700" s="146"/>
      <c r="M3700" s="146"/>
      <c r="N3700" s="146"/>
      <c r="O3700" s="146"/>
      <c r="P3700" s="292"/>
      <c r="Q3700" s="202"/>
      <c r="R3700" s="290">
        <f>IF($P$5=1,DataSheet!E3699,"")</f>
        <v>0</v>
      </c>
    </row>
    <row r="3701" spans="2:18">
      <c r="B3701" s="202"/>
      <c r="C3701" s="297"/>
      <c r="D3701" s="292"/>
      <c r="E3701" s="202"/>
      <c r="F3701" s="202"/>
      <c r="G3701" s="202"/>
      <c r="H3701" s="202"/>
      <c r="I3701" s="202"/>
      <c r="J3701" s="202"/>
      <c r="K3701" s="146"/>
      <c r="L3701" s="146"/>
      <c r="M3701" s="146"/>
      <c r="N3701" s="146"/>
      <c r="O3701" s="146"/>
      <c r="P3701" s="292"/>
      <c r="Q3701" s="202"/>
      <c r="R3701" s="290">
        <f>IF($P$5=1,DataSheet!E3700,"")</f>
        <v>0</v>
      </c>
    </row>
    <row r="3702" spans="2:18">
      <c r="B3702" s="202"/>
      <c r="C3702" s="297"/>
      <c r="D3702" s="292"/>
      <c r="E3702" s="202"/>
      <c r="F3702" s="202"/>
      <c r="G3702" s="202"/>
      <c r="H3702" s="202"/>
      <c r="I3702" s="202"/>
      <c r="J3702" s="202"/>
      <c r="K3702" s="146"/>
      <c r="L3702" s="146"/>
      <c r="M3702" s="146"/>
      <c r="N3702" s="146"/>
      <c r="O3702" s="146"/>
      <c r="P3702" s="292"/>
      <c r="Q3702" s="202"/>
      <c r="R3702" s="290">
        <f>IF($P$5=1,DataSheet!E3701,"")</f>
        <v>0</v>
      </c>
    </row>
    <row r="3703" spans="2:18">
      <c r="B3703" s="202"/>
      <c r="C3703" s="297"/>
      <c r="D3703" s="292"/>
      <c r="E3703" s="202"/>
      <c r="F3703" s="202"/>
      <c r="G3703" s="202"/>
      <c r="H3703" s="202"/>
      <c r="I3703" s="202"/>
      <c r="J3703" s="202"/>
      <c r="K3703" s="146"/>
      <c r="L3703" s="146"/>
      <c r="M3703" s="146"/>
      <c r="N3703" s="146"/>
      <c r="O3703" s="146"/>
      <c r="P3703" s="292"/>
      <c r="Q3703" s="202"/>
      <c r="R3703" s="290">
        <f>IF($P$5=1,DataSheet!E3702,"")</f>
        <v>0</v>
      </c>
    </row>
    <row r="3704" spans="2:18">
      <c r="B3704" s="202"/>
      <c r="C3704" s="297"/>
      <c r="D3704" s="292"/>
      <c r="E3704" s="202"/>
      <c r="F3704" s="202"/>
      <c r="G3704" s="202"/>
      <c r="H3704" s="202"/>
      <c r="I3704" s="202"/>
      <c r="J3704" s="202"/>
      <c r="K3704" s="146"/>
      <c r="L3704" s="146"/>
      <c r="M3704" s="146"/>
      <c r="N3704" s="146"/>
      <c r="O3704" s="146"/>
      <c r="P3704" s="292"/>
      <c r="Q3704" s="202"/>
      <c r="R3704" s="290">
        <f>IF($P$5=1,DataSheet!E3703,"")</f>
        <v>0</v>
      </c>
    </row>
    <row r="3705" spans="2:18">
      <c r="B3705" s="202"/>
      <c r="C3705" s="297"/>
      <c r="D3705" s="292"/>
      <c r="E3705" s="202"/>
      <c r="F3705" s="202"/>
      <c r="G3705" s="202"/>
      <c r="H3705" s="202"/>
      <c r="I3705" s="202"/>
      <c r="J3705" s="202"/>
      <c r="K3705" s="146"/>
      <c r="L3705" s="146"/>
      <c r="M3705" s="146"/>
      <c r="N3705" s="146"/>
      <c r="O3705" s="146"/>
      <c r="P3705" s="292"/>
      <c r="Q3705" s="202"/>
      <c r="R3705" s="290">
        <f>IF($P$5=1,DataSheet!E3704,"")</f>
        <v>0</v>
      </c>
    </row>
    <row r="3706" spans="2:18">
      <c r="B3706" s="202"/>
      <c r="C3706" s="297"/>
      <c r="D3706" s="292"/>
      <c r="E3706" s="202"/>
      <c r="F3706" s="202"/>
      <c r="G3706" s="202"/>
      <c r="H3706" s="202"/>
      <c r="I3706" s="202"/>
      <c r="J3706" s="202"/>
      <c r="K3706" s="146"/>
      <c r="L3706" s="146"/>
      <c r="M3706" s="146"/>
      <c r="N3706" s="146"/>
      <c r="O3706" s="146"/>
      <c r="P3706" s="292"/>
      <c r="Q3706" s="202"/>
      <c r="R3706" s="290">
        <f>IF($P$5=1,DataSheet!E3705,"")</f>
        <v>0</v>
      </c>
    </row>
    <row r="3707" spans="2:18">
      <c r="B3707" s="202"/>
      <c r="C3707" s="297"/>
      <c r="D3707" s="292"/>
      <c r="E3707" s="202"/>
      <c r="F3707" s="202"/>
      <c r="G3707" s="202"/>
      <c r="H3707" s="202"/>
      <c r="I3707" s="202"/>
      <c r="J3707" s="202"/>
      <c r="K3707" s="146"/>
      <c r="L3707" s="146"/>
      <c r="M3707" s="146"/>
      <c r="N3707" s="146"/>
      <c r="O3707" s="146"/>
      <c r="P3707" s="292"/>
      <c r="Q3707" s="202"/>
      <c r="R3707" s="290">
        <f>IF($P$5=1,DataSheet!E3706,"")</f>
        <v>0</v>
      </c>
    </row>
    <row r="3708" spans="2:18">
      <c r="B3708" s="202"/>
      <c r="C3708" s="297"/>
      <c r="D3708" s="292"/>
      <c r="E3708" s="202"/>
      <c r="F3708" s="202"/>
      <c r="G3708" s="202"/>
      <c r="H3708" s="202"/>
      <c r="I3708" s="202"/>
      <c r="J3708" s="202"/>
      <c r="K3708" s="146"/>
      <c r="L3708" s="146"/>
      <c r="M3708" s="146"/>
      <c r="N3708" s="146"/>
      <c r="O3708" s="146"/>
      <c r="P3708" s="292"/>
      <c r="Q3708" s="202"/>
      <c r="R3708" s="290">
        <f>IF($P$5=1,DataSheet!E3707,"")</f>
        <v>0</v>
      </c>
    </row>
    <row r="3709" spans="2:18">
      <c r="B3709" s="202"/>
      <c r="C3709" s="297"/>
      <c r="D3709" s="292"/>
      <c r="E3709" s="202"/>
      <c r="F3709" s="202"/>
      <c r="G3709" s="202"/>
      <c r="H3709" s="202"/>
      <c r="I3709" s="202"/>
      <c r="J3709" s="202"/>
      <c r="K3709" s="146"/>
      <c r="L3709" s="146"/>
      <c r="M3709" s="146"/>
      <c r="N3709" s="146"/>
      <c r="O3709" s="146"/>
      <c r="P3709" s="292"/>
      <c r="Q3709" s="202"/>
      <c r="R3709" s="290">
        <f>IF($P$5=1,DataSheet!E3708,"")</f>
        <v>0</v>
      </c>
    </row>
    <row r="3710" spans="2:18">
      <c r="B3710" s="202"/>
      <c r="C3710" s="297"/>
      <c r="D3710" s="292"/>
      <c r="E3710" s="202"/>
      <c r="F3710" s="202"/>
      <c r="G3710" s="202"/>
      <c r="H3710" s="202"/>
      <c r="I3710" s="202"/>
      <c r="J3710" s="202"/>
      <c r="K3710" s="146"/>
      <c r="L3710" s="146"/>
      <c r="M3710" s="146"/>
      <c r="N3710" s="146"/>
      <c r="O3710" s="146"/>
      <c r="P3710" s="292"/>
      <c r="Q3710" s="202"/>
      <c r="R3710" s="290">
        <f>IF($P$5=1,DataSheet!E3709,"")</f>
        <v>0</v>
      </c>
    </row>
    <row r="3711" spans="2:18">
      <c r="B3711" s="202"/>
      <c r="C3711" s="297"/>
      <c r="D3711" s="292"/>
      <c r="E3711" s="202"/>
      <c r="F3711" s="202"/>
      <c r="G3711" s="202"/>
      <c r="H3711" s="202"/>
      <c r="I3711" s="202"/>
      <c r="J3711" s="202"/>
      <c r="K3711" s="146"/>
      <c r="L3711" s="146"/>
      <c r="M3711" s="146"/>
      <c r="N3711" s="146"/>
      <c r="O3711" s="146"/>
      <c r="P3711" s="292"/>
      <c r="Q3711" s="202"/>
      <c r="R3711" s="290">
        <f>IF($P$5=1,DataSheet!E3710,"")</f>
        <v>0</v>
      </c>
    </row>
    <row r="3712" spans="2:18">
      <c r="B3712" s="202"/>
      <c r="C3712" s="297"/>
      <c r="D3712" s="292"/>
      <c r="E3712" s="202"/>
      <c r="F3712" s="202"/>
      <c r="G3712" s="202"/>
      <c r="H3712" s="202"/>
      <c r="I3712" s="202"/>
      <c r="J3712" s="202"/>
      <c r="K3712" s="146"/>
      <c r="L3712" s="146"/>
      <c r="M3712" s="146"/>
      <c r="N3712" s="146"/>
      <c r="O3712" s="146"/>
      <c r="P3712" s="292"/>
      <c r="Q3712" s="202"/>
      <c r="R3712" s="290">
        <f>IF($P$5=1,DataSheet!E3711,"")</f>
        <v>0</v>
      </c>
    </row>
    <row r="3713" spans="2:18">
      <c r="B3713" s="202"/>
      <c r="C3713" s="297"/>
      <c r="D3713" s="292"/>
      <c r="E3713" s="202"/>
      <c r="F3713" s="202"/>
      <c r="G3713" s="202"/>
      <c r="H3713" s="202"/>
      <c r="I3713" s="202"/>
      <c r="J3713" s="202"/>
      <c r="K3713" s="146"/>
      <c r="L3713" s="146"/>
      <c r="M3713" s="146"/>
      <c r="N3713" s="146"/>
      <c r="O3713" s="146"/>
      <c r="P3713" s="292"/>
      <c r="Q3713" s="202"/>
      <c r="R3713" s="290">
        <f>IF($P$5=1,DataSheet!E3712,"")</f>
        <v>0</v>
      </c>
    </row>
    <row r="3714" spans="2:18">
      <c r="B3714" s="202"/>
      <c r="C3714" s="297"/>
      <c r="D3714" s="292"/>
      <c r="E3714" s="202"/>
      <c r="F3714" s="202"/>
      <c r="G3714" s="202"/>
      <c r="H3714" s="202"/>
      <c r="I3714" s="202"/>
      <c r="J3714" s="202"/>
      <c r="K3714" s="146"/>
      <c r="L3714" s="146"/>
      <c r="M3714" s="146"/>
      <c r="N3714" s="146"/>
      <c r="O3714" s="146"/>
      <c r="P3714" s="292"/>
      <c r="Q3714" s="202"/>
      <c r="R3714" s="290">
        <f>IF($P$5=1,DataSheet!E3713,"")</f>
        <v>0</v>
      </c>
    </row>
    <row r="3715" spans="2:18">
      <c r="B3715" s="202"/>
      <c r="C3715" s="297"/>
      <c r="D3715" s="292"/>
      <c r="E3715" s="202"/>
      <c r="F3715" s="202"/>
      <c r="G3715" s="202"/>
      <c r="H3715" s="202"/>
      <c r="I3715" s="202"/>
      <c r="J3715" s="202"/>
      <c r="K3715" s="146"/>
      <c r="L3715" s="146"/>
      <c r="M3715" s="146"/>
      <c r="N3715" s="146"/>
      <c r="O3715" s="146"/>
      <c r="P3715" s="292"/>
      <c r="Q3715" s="202"/>
      <c r="R3715" s="290">
        <f>IF($P$5=1,DataSheet!E3714,"")</f>
        <v>0</v>
      </c>
    </row>
    <row r="3716" spans="2:18">
      <c r="B3716" s="202"/>
      <c r="C3716" s="297"/>
      <c r="D3716" s="292"/>
      <c r="E3716" s="202"/>
      <c r="F3716" s="202"/>
      <c r="G3716" s="202"/>
      <c r="H3716" s="202"/>
      <c r="I3716" s="202"/>
      <c r="J3716" s="202"/>
      <c r="K3716" s="146"/>
      <c r="L3716" s="146"/>
      <c r="M3716" s="146"/>
      <c r="N3716" s="146"/>
      <c r="O3716" s="146"/>
      <c r="P3716" s="292"/>
      <c r="Q3716" s="202"/>
      <c r="R3716" s="290">
        <f>IF($P$5=1,DataSheet!E3715,"")</f>
        <v>0</v>
      </c>
    </row>
    <row r="3717" spans="2:18">
      <c r="B3717" s="202"/>
      <c r="C3717" s="297"/>
      <c r="D3717" s="292"/>
      <c r="E3717" s="202"/>
      <c r="F3717" s="202"/>
      <c r="G3717" s="202"/>
      <c r="H3717" s="202"/>
      <c r="I3717" s="202"/>
      <c r="J3717" s="202"/>
      <c r="K3717" s="146"/>
      <c r="L3717" s="146"/>
      <c r="M3717" s="146"/>
      <c r="N3717" s="146"/>
      <c r="O3717" s="146"/>
      <c r="P3717" s="292"/>
      <c r="Q3717" s="202"/>
      <c r="R3717" s="290">
        <f>IF($P$5=1,DataSheet!E3716,"")</f>
        <v>0</v>
      </c>
    </row>
    <row r="3718" spans="2:18">
      <c r="B3718" s="202"/>
      <c r="C3718" s="297"/>
      <c r="D3718" s="292"/>
      <c r="E3718" s="202"/>
      <c r="F3718" s="202"/>
      <c r="G3718" s="202"/>
      <c r="H3718" s="202"/>
      <c r="I3718" s="202"/>
      <c r="J3718" s="202"/>
      <c r="K3718" s="146"/>
      <c r="L3718" s="146"/>
      <c r="M3718" s="146"/>
      <c r="N3718" s="146"/>
      <c r="O3718" s="146"/>
      <c r="P3718" s="292"/>
      <c r="Q3718" s="202"/>
      <c r="R3718" s="290">
        <f>IF($P$5=1,DataSheet!E3717,"")</f>
        <v>0</v>
      </c>
    </row>
    <row r="3719" spans="2:18">
      <c r="B3719" s="202"/>
      <c r="C3719" s="297"/>
      <c r="D3719" s="292"/>
      <c r="E3719" s="202"/>
      <c r="F3719" s="202"/>
      <c r="G3719" s="202"/>
      <c r="H3719" s="202"/>
      <c r="I3719" s="202"/>
      <c r="J3719" s="202"/>
      <c r="K3719" s="146"/>
      <c r="L3719" s="146"/>
      <c r="M3719" s="146"/>
      <c r="N3719" s="146"/>
      <c r="O3719" s="146"/>
      <c r="P3719" s="292"/>
      <c r="Q3719" s="202"/>
      <c r="R3719" s="290">
        <f>IF($P$5=1,DataSheet!E3718,"")</f>
        <v>0</v>
      </c>
    </row>
    <row r="3720" spans="2:18">
      <c r="B3720" s="202"/>
      <c r="C3720" s="297"/>
      <c r="D3720" s="292"/>
      <c r="E3720" s="202"/>
      <c r="F3720" s="202"/>
      <c r="G3720" s="202"/>
      <c r="H3720" s="202"/>
      <c r="I3720" s="202"/>
      <c r="J3720" s="202"/>
      <c r="K3720" s="146"/>
      <c r="L3720" s="146"/>
      <c r="M3720" s="146"/>
      <c r="N3720" s="146"/>
      <c r="O3720" s="146"/>
      <c r="P3720" s="292"/>
      <c r="Q3720" s="202"/>
      <c r="R3720" s="290">
        <f>IF($P$5=1,DataSheet!E3719,"")</f>
        <v>0</v>
      </c>
    </row>
    <row r="3721" spans="2:18">
      <c r="B3721" s="202"/>
      <c r="C3721" s="297"/>
      <c r="D3721" s="292"/>
      <c r="E3721" s="202"/>
      <c r="F3721" s="202"/>
      <c r="G3721" s="202"/>
      <c r="H3721" s="202"/>
      <c r="I3721" s="202"/>
      <c r="J3721" s="202"/>
      <c r="K3721" s="146"/>
      <c r="L3721" s="146"/>
      <c r="M3721" s="146"/>
      <c r="N3721" s="146"/>
      <c r="O3721" s="146"/>
      <c r="P3721" s="292"/>
      <c r="Q3721" s="202"/>
      <c r="R3721" s="290">
        <f>IF($P$5=1,DataSheet!E3720,"")</f>
        <v>0</v>
      </c>
    </row>
    <row r="3722" spans="2:18">
      <c r="B3722" s="202"/>
      <c r="C3722" s="297"/>
      <c r="D3722" s="292"/>
      <c r="E3722" s="202"/>
      <c r="F3722" s="202"/>
      <c r="G3722" s="202"/>
      <c r="H3722" s="202"/>
      <c r="I3722" s="202"/>
      <c r="J3722" s="202"/>
      <c r="K3722" s="146"/>
      <c r="L3722" s="146"/>
      <c r="M3722" s="146"/>
      <c r="N3722" s="146"/>
      <c r="O3722" s="146"/>
      <c r="P3722" s="292"/>
      <c r="Q3722" s="202"/>
      <c r="R3722" s="290">
        <f>IF($P$5=1,DataSheet!E3721,"")</f>
        <v>0</v>
      </c>
    </row>
    <row r="3723" spans="2:18">
      <c r="B3723" s="202"/>
      <c r="C3723" s="297"/>
      <c r="D3723" s="292"/>
      <c r="E3723" s="202"/>
      <c r="F3723" s="202"/>
      <c r="G3723" s="202"/>
      <c r="H3723" s="202"/>
      <c r="I3723" s="202"/>
      <c r="J3723" s="202"/>
      <c r="K3723" s="146"/>
      <c r="L3723" s="146"/>
      <c r="M3723" s="146"/>
      <c r="N3723" s="146"/>
      <c r="O3723" s="146"/>
      <c r="P3723" s="292"/>
      <c r="Q3723" s="202"/>
      <c r="R3723" s="290">
        <f>IF($P$5=1,DataSheet!E3722,"")</f>
        <v>0</v>
      </c>
    </row>
    <row r="3724" spans="2:18">
      <c r="B3724" s="202"/>
      <c r="C3724" s="297"/>
      <c r="D3724" s="292"/>
      <c r="E3724" s="202"/>
      <c r="F3724" s="202"/>
      <c r="G3724" s="202"/>
      <c r="H3724" s="202"/>
      <c r="I3724" s="202"/>
      <c r="J3724" s="202"/>
      <c r="K3724" s="146"/>
      <c r="L3724" s="146"/>
      <c r="M3724" s="146"/>
      <c r="N3724" s="146"/>
      <c r="O3724" s="146"/>
      <c r="P3724" s="292"/>
      <c r="Q3724" s="202"/>
      <c r="R3724" s="290">
        <f>IF($P$5=1,DataSheet!E3723,"")</f>
        <v>0</v>
      </c>
    </row>
    <row r="3725" spans="2:18">
      <c r="B3725" s="202"/>
      <c r="C3725" s="297"/>
      <c r="D3725" s="292"/>
      <c r="E3725" s="202"/>
      <c r="F3725" s="202"/>
      <c r="G3725" s="202"/>
      <c r="H3725" s="202"/>
      <c r="I3725" s="202"/>
      <c r="J3725" s="202"/>
      <c r="K3725" s="146"/>
      <c r="L3725" s="146"/>
      <c r="M3725" s="146"/>
      <c r="N3725" s="146"/>
      <c r="O3725" s="146"/>
      <c r="P3725" s="292"/>
      <c r="Q3725" s="202"/>
      <c r="R3725" s="290">
        <f>IF($P$5=1,DataSheet!E3724,"")</f>
        <v>0</v>
      </c>
    </row>
    <row r="3726" spans="2:18">
      <c r="B3726" s="202"/>
      <c r="C3726" s="297"/>
      <c r="D3726" s="292"/>
      <c r="E3726" s="202"/>
      <c r="F3726" s="202"/>
      <c r="G3726" s="202"/>
      <c r="H3726" s="202"/>
      <c r="I3726" s="202"/>
      <c r="J3726" s="202"/>
      <c r="K3726" s="146"/>
      <c r="L3726" s="146"/>
      <c r="M3726" s="146"/>
      <c r="N3726" s="146"/>
      <c r="O3726" s="146"/>
      <c r="P3726" s="292"/>
      <c r="Q3726" s="202"/>
      <c r="R3726" s="290">
        <f>IF($P$5=1,DataSheet!E3725,"")</f>
        <v>0</v>
      </c>
    </row>
    <row r="3727" spans="2:18">
      <c r="B3727" s="202"/>
      <c r="C3727" s="297"/>
      <c r="D3727" s="292"/>
      <c r="E3727" s="202"/>
      <c r="F3727" s="202"/>
      <c r="G3727" s="202"/>
      <c r="H3727" s="202"/>
      <c r="I3727" s="202"/>
      <c r="J3727" s="202"/>
      <c r="K3727" s="146"/>
      <c r="L3727" s="146"/>
      <c r="M3727" s="146"/>
      <c r="N3727" s="146"/>
      <c r="O3727" s="146"/>
      <c r="P3727" s="292"/>
      <c r="Q3727" s="202"/>
      <c r="R3727" s="290">
        <f>IF($P$5=1,DataSheet!E3726,"")</f>
        <v>0</v>
      </c>
    </row>
    <row r="3728" spans="2:18">
      <c r="B3728" s="202"/>
      <c r="C3728" s="297"/>
      <c r="D3728" s="292"/>
      <c r="E3728" s="202"/>
      <c r="F3728" s="202"/>
      <c r="G3728" s="202"/>
      <c r="H3728" s="202"/>
      <c r="I3728" s="202"/>
      <c r="J3728" s="202"/>
      <c r="K3728" s="146"/>
      <c r="L3728" s="146"/>
      <c r="M3728" s="146"/>
      <c r="N3728" s="146"/>
      <c r="O3728" s="146"/>
      <c r="P3728" s="292"/>
      <c r="Q3728" s="202"/>
      <c r="R3728" s="290">
        <f>IF($P$5=1,DataSheet!E3727,"")</f>
        <v>0</v>
      </c>
    </row>
    <row r="3729" spans="2:18">
      <c r="B3729" s="202"/>
      <c r="C3729" s="297"/>
      <c r="D3729" s="292"/>
      <c r="E3729" s="202"/>
      <c r="F3729" s="202"/>
      <c r="G3729" s="202"/>
      <c r="H3729" s="202"/>
      <c r="I3729" s="202"/>
      <c r="J3729" s="202"/>
      <c r="K3729" s="146"/>
      <c r="L3729" s="146"/>
      <c r="M3729" s="146"/>
      <c r="N3729" s="146"/>
      <c r="O3729" s="146"/>
      <c r="P3729" s="292"/>
      <c r="Q3729" s="202"/>
      <c r="R3729" s="290">
        <f>IF($P$5=1,DataSheet!E3728,"")</f>
        <v>0</v>
      </c>
    </row>
    <row r="3730" spans="2:18">
      <c r="B3730" s="202"/>
      <c r="C3730" s="297"/>
      <c r="D3730" s="292"/>
      <c r="E3730" s="202"/>
      <c r="F3730" s="202"/>
      <c r="G3730" s="202"/>
      <c r="H3730" s="202"/>
      <c r="I3730" s="202"/>
      <c r="J3730" s="202"/>
      <c r="K3730" s="146"/>
      <c r="L3730" s="146"/>
      <c r="M3730" s="146"/>
      <c r="N3730" s="146"/>
      <c r="O3730" s="146"/>
      <c r="P3730" s="292"/>
      <c r="Q3730" s="202"/>
      <c r="R3730" s="290">
        <f>IF($P$5=1,DataSheet!E3729,"")</f>
        <v>0</v>
      </c>
    </row>
    <row r="3731" spans="2:18">
      <c r="B3731" s="202"/>
      <c r="C3731" s="297"/>
      <c r="D3731" s="292"/>
      <c r="E3731" s="202"/>
      <c r="F3731" s="202"/>
      <c r="G3731" s="202"/>
      <c r="H3731" s="202"/>
      <c r="I3731" s="202"/>
      <c r="J3731" s="202"/>
      <c r="K3731" s="146"/>
      <c r="L3731" s="146"/>
      <c r="M3731" s="146"/>
      <c r="N3731" s="146"/>
      <c r="O3731" s="146"/>
      <c r="P3731" s="292"/>
      <c r="Q3731" s="202"/>
      <c r="R3731" s="290">
        <f>IF($P$5=1,DataSheet!E3730,"")</f>
        <v>0</v>
      </c>
    </row>
    <row r="3732" spans="2:18">
      <c r="B3732" s="202"/>
      <c r="C3732" s="297"/>
      <c r="D3732" s="292"/>
      <c r="E3732" s="202"/>
      <c r="F3732" s="202"/>
      <c r="G3732" s="202"/>
      <c r="H3732" s="202"/>
      <c r="I3732" s="202"/>
      <c r="J3732" s="202"/>
      <c r="K3732" s="146"/>
      <c r="L3732" s="146"/>
      <c r="M3732" s="146"/>
      <c r="N3732" s="146"/>
      <c r="O3732" s="146"/>
      <c r="P3732" s="292"/>
      <c r="Q3732" s="202"/>
      <c r="R3732" s="290">
        <f>IF($P$5=1,DataSheet!E3731,"")</f>
        <v>0</v>
      </c>
    </row>
    <row r="3733" spans="2:18">
      <c r="B3733" s="202"/>
      <c r="C3733" s="297"/>
      <c r="D3733" s="292"/>
      <c r="E3733" s="202"/>
      <c r="F3733" s="202"/>
      <c r="G3733" s="202"/>
      <c r="H3733" s="202"/>
      <c r="I3733" s="202"/>
      <c r="J3733" s="202"/>
      <c r="K3733" s="146"/>
      <c r="L3733" s="146"/>
      <c r="M3733" s="146"/>
      <c r="N3733" s="146"/>
      <c r="O3733" s="146"/>
      <c r="P3733" s="292"/>
      <c r="Q3733" s="202"/>
      <c r="R3733" s="290">
        <f>IF($P$5=1,DataSheet!E3732,"")</f>
        <v>0</v>
      </c>
    </row>
    <row r="3734" spans="2:18">
      <c r="B3734" s="202"/>
      <c r="C3734" s="297"/>
      <c r="D3734" s="292"/>
      <c r="E3734" s="202"/>
      <c r="F3734" s="202"/>
      <c r="G3734" s="202"/>
      <c r="H3734" s="202"/>
      <c r="I3734" s="202"/>
      <c r="J3734" s="202"/>
      <c r="K3734" s="146"/>
      <c r="L3734" s="146"/>
      <c r="M3734" s="146"/>
      <c r="N3734" s="146"/>
      <c r="O3734" s="146"/>
      <c r="P3734" s="292"/>
      <c r="Q3734" s="202"/>
      <c r="R3734" s="290">
        <f>IF($P$5=1,DataSheet!E3733,"")</f>
        <v>0</v>
      </c>
    </row>
    <row r="3735" spans="2:18">
      <c r="B3735" s="202"/>
      <c r="C3735" s="297"/>
      <c r="D3735" s="292"/>
      <c r="E3735" s="202"/>
      <c r="F3735" s="202"/>
      <c r="G3735" s="202"/>
      <c r="H3735" s="202"/>
      <c r="I3735" s="202"/>
      <c r="J3735" s="202"/>
      <c r="K3735" s="146"/>
      <c r="L3735" s="146"/>
      <c r="M3735" s="146"/>
      <c r="N3735" s="146"/>
      <c r="O3735" s="146"/>
      <c r="P3735" s="292"/>
      <c r="Q3735" s="202"/>
      <c r="R3735" s="290">
        <f>IF($P$5=1,DataSheet!E3734,"")</f>
        <v>0</v>
      </c>
    </row>
    <row r="3736" spans="2:18">
      <c r="B3736" s="202"/>
      <c r="C3736" s="297"/>
      <c r="D3736" s="292"/>
      <c r="E3736" s="202"/>
      <c r="F3736" s="202"/>
      <c r="G3736" s="202"/>
      <c r="H3736" s="202"/>
      <c r="I3736" s="202"/>
      <c r="J3736" s="202"/>
      <c r="K3736" s="146"/>
      <c r="L3736" s="146"/>
      <c r="M3736" s="146"/>
      <c r="N3736" s="146"/>
      <c r="O3736" s="146"/>
      <c r="P3736" s="292"/>
      <c r="Q3736" s="202"/>
      <c r="R3736" s="290">
        <f>IF($P$5=1,DataSheet!E3735,"")</f>
        <v>0</v>
      </c>
    </row>
    <row r="3737" spans="2:18">
      <c r="B3737" s="202"/>
      <c r="C3737" s="297"/>
      <c r="D3737" s="292"/>
      <c r="E3737" s="202"/>
      <c r="F3737" s="202"/>
      <c r="G3737" s="202"/>
      <c r="H3737" s="202"/>
      <c r="I3737" s="202"/>
      <c r="J3737" s="202"/>
      <c r="K3737" s="146"/>
      <c r="L3737" s="146"/>
      <c r="M3737" s="146"/>
      <c r="N3737" s="146"/>
      <c r="O3737" s="146"/>
      <c r="P3737" s="292"/>
      <c r="Q3737" s="202"/>
      <c r="R3737" s="290">
        <f>IF($P$5=1,DataSheet!E3736,"")</f>
        <v>0</v>
      </c>
    </row>
    <row r="3738" spans="2:18">
      <c r="B3738" s="202"/>
      <c r="C3738" s="297"/>
      <c r="D3738" s="292"/>
      <c r="E3738" s="202"/>
      <c r="F3738" s="202"/>
      <c r="G3738" s="202"/>
      <c r="H3738" s="202"/>
      <c r="I3738" s="202"/>
      <c r="J3738" s="202"/>
      <c r="K3738" s="146"/>
      <c r="L3738" s="146"/>
      <c r="M3738" s="146"/>
      <c r="N3738" s="146"/>
      <c r="O3738" s="146"/>
      <c r="P3738" s="292"/>
      <c r="Q3738" s="202"/>
      <c r="R3738" s="290">
        <f>IF($P$5=1,DataSheet!E3737,"")</f>
        <v>0</v>
      </c>
    </row>
    <row r="3739" spans="2:18">
      <c r="B3739" s="202"/>
      <c r="C3739" s="297"/>
      <c r="D3739" s="292"/>
      <c r="E3739" s="202"/>
      <c r="F3739" s="202"/>
      <c r="G3739" s="202"/>
      <c r="H3739" s="202"/>
      <c r="I3739" s="202"/>
      <c r="J3739" s="202"/>
      <c r="K3739" s="146"/>
      <c r="L3739" s="146"/>
      <c r="M3739" s="146"/>
      <c r="N3739" s="146"/>
      <c r="O3739" s="146"/>
      <c r="P3739" s="292"/>
      <c r="Q3739" s="202"/>
      <c r="R3739" s="290">
        <f>IF($P$5=1,DataSheet!E3738,"")</f>
        <v>0</v>
      </c>
    </row>
    <row r="3740" spans="2:18">
      <c r="B3740" s="202"/>
      <c r="C3740" s="297"/>
      <c r="D3740" s="292"/>
      <c r="E3740" s="202"/>
      <c r="F3740" s="202"/>
      <c r="G3740" s="202"/>
      <c r="H3740" s="202"/>
      <c r="I3740" s="202"/>
      <c r="J3740" s="202"/>
      <c r="K3740" s="146"/>
      <c r="L3740" s="146"/>
      <c r="M3740" s="146"/>
      <c r="N3740" s="146"/>
      <c r="O3740" s="146"/>
      <c r="P3740" s="292"/>
      <c r="Q3740" s="202"/>
      <c r="R3740" s="290">
        <f>IF($P$5=1,DataSheet!E3739,"")</f>
        <v>0</v>
      </c>
    </row>
    <row r="3741" spans="2:18">
      <c r="B3741" s="202"/>
      <c r="C3741" s="297"/>
      <c r="D3741" s="292"/>
      <c r="E3741" s="202"/>
      <c r="F3741" s="202"/>
      <c r="G3741" s="202"/>
      <c r="H3741" s="202"/>
      <c r="I3741" s="202"/>
      <c r="J3741" s="202"/>
      <c r="K3741" s="146"/>
      <c r="L3741" s="146"/>
      <c r="M3741" s="146"/>
      <c r="N3741" s="146"/>
      <c r="O3741" s="146"/>
      <c r="P3741" s="292"/>
      <c r="Q3741" s="202"/>
      <c r="R3741" s="290">
        <f>IF($P$5=1,DataSheet!E3740,"")</f>
        <v>0</v>
      </c>
    </row>
    <row r="3742" spans="2:18">
      <c r="B3742" s="202"/>
      <c r="C3742" s="297"/>
      <c r="D3742" s="292"/>
      <c r="E3742" s="202"/>
      <c r="F3742" s="202"/>
      <c r="G3742" s="202"/>
      <c r="H3742" s="202"/>
      <c r="I3742" s="202"/>
      <c r="J3742" s="202"/>
      <c r="K3742" s="146"/>
      <c r="L3742" s="146"/>
      <c r="M3742" s="146"/>
      <c r="N3742" s="146"/>
      <c r="O3742" s="146"/>
      <c r="P3742" s="292"/>
      <c r="Q3742" s="202"/>
      <c r="R3742" s="290">
        <f>IF($P$5=1,DataSheet!E3741,"")</f>
        <v>0</v>
      </c>
    </row>
    <row r="3743" spans="2:18">
      <c r="B3743" s="202"/>
      <c r="C3743" s="297"/>
      <c r="D3743" s="292"/>
      <c r="E3743" s="202"/>
      <c r="F3743" s="202"/>
      <c r="G3743" s="202"/>
      <c r="H3743" s="202"/>
      <c r="I3743" s="202"/>
      <c r="J3743" s="202"/>
      <c r="K3743" s="146"/>
      <c r="L3743" s="146"/>
      <c r="M3743" s="146"/>
      <c r="N3743" s="146"/>
      <c r="O3743" s="146"/>
      <c r="P3743" s="292"/>
      <c r="Q3743" s="202"/>
      <c r="R3743" s="290">
        <f>IF($P$5=1,DataSheet!E3742,"")</f>
        <v>0</v>
      </c>
    </row>
    <row r="3744" spans="2:18">
      <c r="B3744" s="202"/>
      <c r="C3744" s="297"/>
      <c r="D3744" s="292"/>
      <c r="E3744" s="202"/>
      <c r="F3744" s="202"/>
      <c r="G3744" s="202"/>
      <c r="H3744" s="202"/>
      <c r="I3744" s="202"/>
      <c r="J3744" s="202"/>
      <c r="K3744" s="146"/>
      <c r="L3744" s="146"/>
      <c r="M3744" s="146"/>
      <c r="N3744" s="146"/>
      <c r="O3744" s="146"/>
      <c r="P3744" s="292"/>
      <c r="Q3744" s="202"/>
      <c r="R3744" s="290">
        <f>IF($P$5=1,DataSheet!E3743,"")</f>
        <v>0</v>
      </c>
    </row>
    <row r="3745" spans="2:18">
      <c r="B3745" s="202"/>
      <c r="C3745" s="297"/>
      <c r="D3745" s="292"/>
      <c r="E3745" s="202"/>
      <c r="F3745" s="202"/>
      <c r="G3745" s="202"/>
      <c r="H3745" s="202"/>
      <c r="I3745" s="202"/>
      <c r="J3745" s="202"/>
      <c r="K3745" s="146"/>
      <c r="L3745" s="146"/>
      <c r="M3745" s="146"/>
      <c r="N3745" s="146"/>
      <c r="O3745" s="146"/>
      <c r="P3745" s="292"/>
      <c r="Q3745" s="202"/>
      <c r="R3745" s="290">
        <f>IF($P$5=1,DataSheet!E3744,"")</f>
        <v>0</v>
      </c>
    </row>
    <row r="3746" spans="2:18">
      <c r="B3746" s="202"/>
      <c r="C3746" s="297"/>
      <c r="D3746" s="292"/>
      <c r="E3746" s="202"/>
      <c r="F3746" s="202"/>
      <c r="G3746" s="202"/>
      <c r="H3746" s="202"/>
      <c r="I3746" s="202"/>
      <c r="J3746" s="202"/>
      <c r="K3746" s="146"/>
      <c r="L3746" s="146"/>
      <c r="M3746" s="146"/>
      <c r="N3746" s="146"/>
      <c r="O3746" s="146"/>
      <c r="P3746" s="292"/>
      <c r="Q3746" s="202"/>
      <c r="R3746" s="290">
        <f>IF($P$5=1,DataSheet!E3745,"")</f>
        <v>0</v>
      </c>
    </row>
    <row r="3747" spans="2:18">
      <c r="B3747" s="202"/>
      <c r="C3747" s="297"/>
      <c r="D3747" s="292"/>
      <c r="E3747" s="202"/>
      <c r="F3747" s="202"/>
      <c r="G3747" s="202"/>
      <c r="H3747" s="202"/>
      <c r="I3747" s="202"/>
      <c r="J3747" s="202"/>
      <c r="K3747" s="146"/>
      <c r="L3747" s="146"/>
      <c r="M3747" s="146"/>
      <c r="N3747" s="146"/>
      <c r="O3747" s="146"/>
      <c r="P3747" s="292"/>
      <c r="Q3747" s="202"/>
      <c r="R3747" s="290">
        <f>IF($P$5=1,DataSheet!E3746,"")</f>
        <v>0</v>
      </c>
    </row>
    <row r="3748" spans="2:18">
      <c r="B3748" s="202"/>
      <c r="C3748" s="297"/>
      <c r="D3748" s="292"/>
      <c r="E3748" s="202"/>
      <c r="F3748" s="202"/>
      <c r="G3748" s="202"/>
      <c r="H3748" s="202"/>
      <c r="I3748" s="202"/>
      <c r="J3748" s="202"/>
      <c r="K3748" s="146"/>
      <c r="L3748" s="146"/>
      <c r="M3748" s="146"/>
      <c r="N3748" s="146"/>
      <c r="O3748" s="146"/>
      <c r="P3748" s="292"/>
      <c r="Q3748" s="202"/>
      <c r="R3748" s="290">
        <f>IF($P$5=1,DataSheet!E3747,"")</f>
        <v>0</v>
      </c>
    </row>
    <row r="3749" spans="2:18">
      <c r="B3749" s="202"/>
      <c r="C3749" s="297"/>
      <c r="D3749" s="292"/>
      <c r="E3749" s="202"/>
      <c r="F3749" s="202"/>
      <c r="G3749" s="202"/>
      <c r="H3749" s="202"/>
      <c r="I3749" s="202"/>
      <c r="J3749" s="202"/>
      <c r="K3749" s="146"/>
      <c r="L3749" s="146"/>
      <c r="M3749" s="146"/>
      <c r="N3749" s="146"/>
      <c r="O3749" s="146"/>
      <c r="P3749" s="292"/>
      <c r="Q3749" s="202"/>
      <c r="R3749" s="290">
        <f>IF($P$5=1,DataSheet!E3748,"")</f>
        <v>0</v>
      </c>
    </row>
    <row r="3750" spans="2:18">
      <c r="B3750" s="202"/>
      <c r="C3750" s="297"/>
      <c r="D3750" s="292"/>
      <c r="E3750" s="202"/>
      <c r="F3750" s="202"/>
      <c r="G3750" s="202"/>
      <c r="H3750" s="202"/>
      <c r="I3750" s="202"/>
      <c r="J3750" s="202"/>
      <c r="K3750" s="146"/>
      <c r="L3750" s="146"/>
      <c r="M3750" s="146"/>
      <c r="N3750" s="146"/>
      <c r="O3750" s="146"/>
      <c r="P3750" s="292"/>
      <c r="Q3750" s="202"/>
      <c r="R3750" s="290">
        <f>IF($P$5=1,DataSheet!E3749,"")</f>
        <v>0</v>
      </c>
    </row>
    <row r="3751" spans="2:18">
      <c r="B3751" s="202"/>
      <c r="C3751" s="297"/>
      <c r="D3751" s="292"/>
      <c r="E3751" s="202"/>
      <c r="F3751" s="202"/>
      <c r="G3751" s="202"/>
      <c r="H3751" s="202"/>
      <c r="I3751" s="202"/>
      <c r="J3751" s="202"/>
      <c r="K3751" s="146"/>
      <c r="L3751" s="146"/>
      <c r="M3751" s="146"/>
      <c r="N3751" s="146"/>
      <c r="O3751" s="146"/>
      <c r="P3751" s="292"/>
      <c r="Q3751" s="202"/>
      <c r="R3751" s="290">
        <f>IF($P$5=1,DataSheet!E3750,"")</f>
        <v>0</v>
      </c>
    </row>
    <row r="3752" spans="2:18">
      <c r="B3752" s="202"/>
      <c r="C3752" s="297"/>
      <c r="D3752" s="292"/>
      <c r="E3752" s="202"/>
      <c r="F3752" s="202"/>
      <c r="G3752" s="202"/>
      <c r="H3752" s="202"/>
      <c r="I3752" s="202"/>
      <c r="J3752" s="202"/>
      <c r="K3752" s="146"/>
      <c r="L3752" s="146"/>
      <c r="M3752" s="146"/>
      <c r="N3752" s="146"/>
      <c r="O3752" s="146"/>
      <c r="P3752" s="292"/>
      <c r="Q3752" s="202"/>
      <c r="R3752" s="290">
        <f>IF($P$5=1,DataSheet!E3751,"")</f>
        <v>0</v>
      </c>
    </row>
    <row r="3753" spans="2:18">
      <c r="B3753" s="202"/>
      <c r="C3753" s="297"/>
      <c r="D3753" s="292"/>
      <c r="E3753" s="202"/>
      <c r="F3753" s="202"/>
      <c r="G3753" s="202"/>
      <c r="H3753" s="202"/>
      <c r="I3753" s="202"/>
      <c r="J3753" s="202"/>
      <c r="K3753" s="146"/>
      <c r="L3753" s="146"/>
      <c r="M3753" s="146"/>
      <c r="N3753" s="146"/>
      <c r="O3753" s="146"/>
      <c r="P3753" s="292"/>
      <c r="Q3753" s="202"/>
      <c r="R3753" s="290">
        <f>IF($P$5=1,DataSheet!E3752,"")</f>
        <v>0</v>
      </c>
    </row>
    <row r="3754" spans="2:18">
      <c r="B3754" s="202"/>
      <c r="C3754" s="297"/>
      <c r="D3754" s="292"/>
      <c r="E3754" s="202"/>
      <c r="F3754" s="202"/>
      <c r="G3754" s="202"/>
      <c r="H3754" s="202"/>
      <c r="I3754" s="202"/>
      <c r="J3754" s="202"/>
      <c r="K3754" s="146"/>
      <c r="L3754" s="146"/>
      <c r="M3754" s="146"/>
      <c r="N3754" s="146"/>
      <c r="O3754" s="146"/>
      <c r="P3754" s="292"/>
      <c r="Q3754" s="202"/>
      <c r="R3754" s="290">
        <f>IF($P$5=1,DataSheet!E3753,"")</f>
        <v>0</v>
      </c>
    </row>
    <row r="3755" spans="2:18">
      <c r="B3755" s="202"/>
      <c r="C3755" s="297"/>
      <c r="D3755" s="292"/>
      <c r="E3755" s="202"/>
      <c r="F3755" s="202"/>
      <c r="G3755" s="202"/>
      <c r="H3755" s="202"/>
      <c r="I3755" s="202"/>
      <c r="J3755" s="202"/>
      <c r="K3755" s="146"/>
      <c r="L3755" s="146"/>
      <c r="M3755" s="146"/>
      <c r="N3755" s="146"/>
      <c r="O3755" s="146"/>
      <c r="P3755" s="292"/>
      <c r="Q3755" s="202"/>
      <c r="R3755" s="290">
        <f>IF($P$5=1,DataSheet!E3754,"")</f>
        <v>0</v>
      </c>
    </row>
    <row r="3756" spans="2:18">
      <c r="B3756" s="202"/>
      <c r="C3756" s="297"/>
      <c r="D3756" s="292"/>
      <c r="E3756" s="202"/>
      <c r="F3756" s="202"/>
      <c r="G3756" s="202"/>
      <c r="H3756" s="202"/>
      <c r="I3756" s="202"/>
      <c r="J3756" s="202"/>
      <c r="K3756" s="146"/>
      <c r="L3756" s="146"/>
      <c r="M3756" s="146"/>
      <c r="N3756" s="146"/>
      <c r="O3756" s="146"/>
      <c r="P3756" s="292"/>
      <c r="Q3756" s="202"/>
      <c r="R3756" s="290">
        <f>IF($P$5=1,DataSheet!E3755,"")</f>
        <v>0</v>
      </c>
    </row>
    <row r="3757" spans="2:18">
      <c r="B3757" s="202"/>
      <c r="C3757" s="297"/>
      <c r="D3757" s="292"/>
      <c r="E3757" s="202"/>
      <c r="F3757" s="202"/>
      <c r="G3757" s="202"/>
      <c r="H3757" s="202"/>
      <c r="I3757" s="202"/>
      <c r="J3757" s="202"/>
      <c r="K3757" s="146"/>
      <c r="L3757" s="146"/>
      <c r="M3757" s="146"/>
      <c r="N3757" s="146"/>
      <c r="O3757" s="146"/>
      <c r="P3757" s="292"/>
      <c r="Q3757" s="202"/>
      <c r="R3757" s="290">
        <f>IF($P$5=1,DataSheet!E3756,"")</f>
        <v>0</v>
      </c>
    </row>
    <row r="3758" spans="2:18">
      <c r="B3758" s="202"/>
      <c r="C3758" s="297"/>
      <c r="D3758" s="292"/>
      <c r="E3758" s="202"/>
      <c r="F3758" s="202"/>
      <c r="G3758" s="202"/>
      <c r="H3758" s="202"/>
      <c r="I3758" s="202"/>
      <c r="J3758" s="202"/>
      <c r="K3758" s="146"/>
      <c r="L3758" s="146"/>
      <c r="M3758" s="146"/>
      <c r="N3758" s="146"/>
      <c r="O3758" s="146"/>
      <c r="P3758" s="292"/>
      <c r="Q3758" s="202"/>
      <c r="R3758" s="290">
        <f>IF($P$5=1,DataSheet!E3757,"")</f>
        <v>0</v>
      </c>
    </row>
    <row r="3759" spans="2:18">
      <c r="B3759" s="202"/>
      <c r="C3759" s="297"/>
      <c r="D3759" s="292"/>
      <c r="E3759" s="202"/>
      <c r="F3759" s="202"/>
      <c r="G3759" s="202"/>
      <c r="H3759" s="202"/>
      <c r="I3759" s="202"/>
      <c r="J3759" s="202"/>
      <c r="K3759" s="146"/>
      <c r="L3759" s="146"/>
      <c r="M3759" s="146"/>
      <c r="N3759" s="146"/>
      <c r="O3759" s="146"/>
      <c r="P3759" s="292"/>
      <c r="Q3759" s="202"/>
      <c r="R3759" s="290">
        <f>IF($P$5=1,DataSheet!E3758,"")</f>
        <v>0</v>
      </c>
    </row>
    <row r="3760" spans="2:18">
      <c r="B3760" s="202"/>
      <c r="C3760" s="297"/>
      <c r="D3760" s="292"/>
      <c r="E3760" s="202"/>
      <c r="F3760" s="202"/>
      <c r="G3760" s="202"/>
      <c r="H3760" s="202"/>
      <c r="I3760" s="202"/>
      <c r="J3760" s="202"/>
      <c r="K3760" s="146"/>
      <c r="L3760" s="146"/>
      <c r="M3760" s="146"/>
      <c r="N3760" s="146"/>
      <c r="O3760" s="146"/>
      <c r="P3760" s="292"/>
      <c r="Q3760" s="202"/>
      <c r="R3760" s="290">
        <f>IF($P$5=1,DataSheet!E3759,"")</f>
        <v>0</v>
      </c>
    </row>
    <row r="3761" spans="2:18">
      <c r="B3761" s="202"/>
      <c r="C3761" s="297"/>
      <c r="D3761" s="292"/>
      <c r="E3761" s="202"/>
      <c r="F3761" s="202"/>
      <c r="G3761" s="202"/>
      <c r="H3761" s="202"/>
      <c r="I3761" s="202"/>
      <c r="J3761" s="202"/>
      <c r="K3761" s="146"/>
      <c r="L3761" s="146"/>
      <c r="M3761" s="146"/>
      <c r="N3761" s="146"/>
      <c r="O3761" s="146"/>
      <c r="P3761" s="292"/>
      <c r="Q3761" s="202"/>
      <c r="R3761" s="290">
        <f>IF($P$5=1,DataSheet!E3760,"")</f>
        <v>0</v>
      </c>
    </row>
    <row r="3762" spans="2:18">
      <c r="B3762" s="202"/>
      <c r="C3762" s="297"/>
      <c r="D3762" s="292"/>
      <c r="E3762" s="202"/>
      <c r="F3762" s="202"/>
      <c r="G3762" s="202"/>
      <c r="H3762" s="202"/>
      <c r="I3762" s="202"/>
      <c r="J3762" s="202"/>
      <c r="K3762" s="146"/>
      <c r="L3762" s="146"/>
      <c r="M3762" s="146"/>
      <c r="N3762" s="146"/>
      <c r="O3762" s="146"/>
      <c r="P3762" s="292"/>
      <c r="Q3762" s="202"/>
      <c r="R3762" s="290">
        <f>IF($P$5=1,DataSheet!E3761,"")</f>
        <v>0</v>
      </c>
    </row>
    <row r="3763" spans="2:18">
      <c r="B3763" s="202"/>
      <c r="C3763" s="297"/>
      <c r="D3763" s="292"/>
      <c r="E3763" s="202"/>
      <c r="F3763" s="202"/>
      <c r="G3763" s="202"/>
      <c r="H3763" s="202"/>
      <c r="I3763" s="202"/>
      <c r="J3763" s="202"/>
      <c r="K3763" s="146"/>
      <c r="L3763" s="146"/>
      <c r="M3763" s="146"/>
      <c r="N3763" s="146"/>
      <c r="O3763" s="146"/>
      <c r="P3763" s="292"/>
      <c r="Q3763" s="202"/>
      <c r="R3763" s="290">
        <f>IF($P$5=1,DataSheet!E3762,"")</f>
        <v>0</v>
      </c>
    </row>
    <row r="3764" spans="2:18">
      <c r="B3764" s="202"/>
      <c r="C3764" s="297"/>
      <c r="D3764" s="292"/>
      <c r="E3764" s="202"/>
      <c r="F3764" s="202"/>
      <c r="G3764" s="202"/>
      <c r="H3764" s="202"/>
      <c r="I3764" s="202"/>
      <c r="J3764" s="202"/>
      <c r="K3764" s="146"/>
      <c r="L3764" s="146"/>
      <c r="M3764" s="146"/>
      <c r="N3764" s="146"/>
      <c r="O3764" s="146"/>
      <c r="P3764" s="292"/>
      <c r="Q3764" s="202"/>
      <c r="R3764" s="290">
        <f>IF($P$5=1,DataSheet!E3763,"")</f>
        <v>0</v>
      </c>
    </row>
    <row r="3765" spans="2:18">
      <c r="B3765" s="202"/>
      <c r="C3765" s="297"/>
      <c r="D3765" s="292"/>
      <c r="E3765" s="202"/>
      <c r="F3765" s="202"/>
      <c r="G3765" s="202"/>
      <c r="H3765" s="202"/>
      <c r="I3765" s="202"/>
      <c r="J3765" s="202"/>
      <c r="K3765" s="146"/>
      <c r="L3765" s="146"/>
      <c r="M3765" s="146"/>
      <c r="N3765" s="146"/>
      <c r="O3765" s="146"/>
      <c r="P3765" s="292"/>
      <c r="Q3765" s="202"/>
      <c r="R3765" s="290">
        <f>IF($P$5=1,DataSheet!E3764,"")</f>
        <v>0</v>
      </c>
    </row>
    <row r="3766" spans="2:18">
      <c r="B3766" s="202"/>
      <c r="C3766" s="297"/>
      <c r="D3766" s="292"/>
      <c r="E3766" s="202"/>
      <c r="F3766" s="202"/>
      <c r="G3766" s="202"/>
      <c r="H3766" s="202"/>
      <c r="I3766" s="202"/>
      <c r="J3766" s="202"/>
      <c r="K3766" s="146"/>
      <c r="L3766" s="146"/>
      <c r="M3766" s="146"/>
      <c r="N3766" s="146"/>
      <c r="O3766" s="146"/>
      <c r="P3766" s="292"/>
      <c r="Q3766" s="202"/>
      <c r="R3766" s="290">
        <f>IF($P$5=1,DataSheet!E3765,"")</f>
        <v>0</v>
      </c>
    </row>
    <row r="3767" spans="2:18">
      <c r="B3767" s="202"/>
      <c r="C3767" s="297"/>
      <c r="D3767" s="292"/>
      <c r="E3767" s="202"/>
      <c r="F3767" s="202"/>
      <c r="G3767" s="202"/>
      <c r="H3767" s="202"/>
      <c r="I3767" s="202"/>
      <c r="J3767" s="202"/>
      <c r="K3767" s="146"/>
      <c r="L3767" s="146"/>
      <c r="M3767" s="146"/>
      <c r="N3767" s="146"/>
      <c r="O3767" s="146"/>
      <c r="P3767" s="292"/>
      <c r="Q3767" s="202"/>
      <c r="R3767" s="290">
        <f>IF($P$5=1,DataSheet!E3766,"")</f>
        <v>0</v>
      </c>
    </row>
    <row r="3768" spans="2:18">
      <c r="B3768" s="202"/>
      <c r="C3768" s="297"/>
      <c r="D3768" s="292"/>
      <c r="E3768" s="202"/>
      <c r="F3768" s="202"/>
      <c r="G3768" s="202"/>
      <c r="H3768" s="202"/>
      <c r="I3768" s="202"/>
      <c r="J3768" s="202"/>
      <c r="K3768" s="146"/>
      <c r="L3768" s="146"/>
      <c r="M3768" s="146"/>
      <c r="N3768" s="146"/>
      <c r="O3768" s="146"/>
      <c r="P3768" s="292"/>
      <c r="Q3768" s="202"/>
      <c r="R3768" s="290">
        <f>IF($P$5=1,DataSheet!E3767,"")</f>
        <v>0</v>
      </c>
    </row>
    <row r="3769" spans="2:18">
      <c r="B3769" s="202"/>
      <c r="C3769" s="297"/>
      <c r="D3769" s="292"/>
      <c r="E3769" s="202"/>
      <c r="F3769" s="202"/>
      <c r="G3769" s="202"/>
      <c r="H3769" s="202"/>
      <c r="I3769" s="202"/>
      <c r="J3769" s="202"/>
      <c r="K3769" s="146"/>
      <c r="L3769" s="146"/>
      <c r="M3769" s="146"/>
      <c r="N3769" s="146"/>
      <c r="O3769" s="146"/>
      <c r="P3769" s="292"/>
      <c r="Q3769" s="202"/>
      <c r="R3769" s="290">
        <f>IF($P$5=1,DataSheet!E3768,"")</f>
        <v>0</v>
      </c>
    </row>
    <row r="3770" spans="2:18">
      <c r="B3770" s="202"/>
      <c r="C3770" s="297"/>
      <c r="D3770" s="292"/>
      <c r="E3770" s="202"/>
      <c r="F3770" s="202"/>
      <c r="G3770" s="202"/>
      <c r="H3770" s="202"/>
      <c r="I3770" s="202"/>
      <c r="J3770" s="202"/>
      <c r="K3770" s="146"/>
      <c r="L3770" s="146"/>
      <c r="M3770" s="146"/>
      <c r="N3770" s="146"/>
      <c r="O3770" s="146"/>
      <c r="P3770" s="292"/>
      <c r="Q3770" s="202"/>
      <c r="R3770" s="290">
        <f>IF($P$5=1,DataSheet!E3769,"")</f>
        <v>0</v>
      </c>
    </row>
    <row r="3771" spans="2:18">
      <c r="B3771" s="202"/>
      <c r="C3771" s="297"/>
      <c r="D3771" s="292"/>
      <c r="E3771" s="202"/>
      <c r="F3771" s="202"/>
      <c r="G3771" s="202"/>
      <c r="H3771" s="202"/>
      <c r="I3771" s="202"/>
      <c r="J3771" s="202"/>
      <c r="K3771" s="146"/>
      <c r="L3771" s="146"/>
      <c r="M3771" s="146"/>
      <c r="N3771" s="146"/>
      <c r="O3771" s="146"/>
      <c r="P3771" s="292"/>
      <c r="Q3771" s="202"/>
      <c r="R3771" s="290">
        <f>IF($P$5=1,DataSheet!E3770,"")</f>
        <v>0</v>
      </c>
    </row>
    <row r="3772" spans="2:18">
      <c r="B3772" s="202"/>
      <c r="C3772" s="297"/>
      <c r="D3772" s="292"/>
      <c r="E3772" s="202"/>
      <c r="F3772" s="202"/>
      <c r="G3772" s="202"/>
      <c r="H3772" s="202"/>
      <c r="I3772" s="202"/>
      <c r="J3772" s="202"/>
      <c r="K3772" s="146"/>
      <c r="L3772" s="146"/>
      <c r="M3772" s="146"/>
      <c r="N3772" s="146"/>
      <c r="O3772" s="146"/>
      <c r="P3772" s="292"/>
      <c r="Q3772" s="202"/>
      <c r="R3772" s="290">
        <f>IF($P$5=1,DataSheet!E3771,"")</f>
        <v>0</v>
      </c>
    </row>
    <row r="3773" spans="2:18">
      <c r="B3773" s="202"/>
      <c r="C3773" s="297"/>
      <c r="D3773" s="292"/>
      <c r="E3773" s="202"/>
      <c r="F3773" s="202"/>
      <c r="G3773" s="202"/>
      <c r="H3773" s="202"/>
      <c r="I3773" s="202"/>
      <c r="J3773" s="202"/>
      <c r="K3773" s="146"/>
      <c r="L3773" s="146"/>
      <c r="M3773" s="146"/>
      <c r="N3773" s="146"/>
      <c r="O3773" s="146"/>
      <c r="P3773" s="292"/>
      <c r="Q3773" s="202"/>
      <c r="R3773" s="290">
        <f>IF($P$5=1,DataSheet!E3772,"")</f>
        <v>0</v>
      </c>
    </row>
    <row r="3774" spans="2:18">
      <c r="B3774" s="202"/>
      <c r="C3774" s="297"/>
      <c r="D3774" s="292"/>
      <c r="E3774" s="202"/>
      <c r="F3774" s="202"/>
      <c r="G3774" s="202"/>
      <c r="H3774" s="202"/>
      <c r="I3774" s="202"/>
      <c r="J3774" s="202"/>
      <c r="K3774" s="146"/>
      <c r="L3774" s="146"/>
      <c r="M3774" s="146"/>
      <c r="N3774" s="146"/>
      <c r="O3774" s="146"/>
      <c r="P3774" s="292"/>
      <c r="Q3774" s="202"/>
      <c r="R3774" s="290">
        <f>IF($P$5=1,DataSheet!E3773,"")</f>
        <v>0</v>
      </c>
    </row>
    <row r="3775" spans="2:18">
      <c r="B3775" s="202"/>
      <c r="C3775" s="297"/>
      <c r="D3775" s="292"/>
      <c r="E3775" s="202"/>
      <c r="F3775" s="202"/>
      <c r="G3775" s="202"/>
      <c r="H3775" s="202"/>
      <c r="I3775" s="202"/>
      <c r="J3775" s="202"/>
      <c r="K3775" s="146"/>
      <c r="L3775" s="146"/>
      <c r="M3775" s="146"/>
      <c r="N3775" s="146"/>
      <c r="O3775" s="146"/>
      <c r="P3775" s="292"/>
      <c r="Q3775" s="202"/>
      <c r="R3775" s="290">
        <f>IF($P$5=1,DataSheet!E3774,"")</f>
        <v>0</v>
      </c>
    </row>
    <row r="3776" spans="2:18">
      <c r="B3776" s="202"/>
      <c r="C3776" s="297"/>
      <c r="D3776" s="292"/>
      <c r="E3776" s="202"/>
      <c r="F3776" s="202"/>
      <c r="G3776" s="202"/>
      <c r="H3776" s="202"/>
      <c r="I3776" s="202"/>
      <c r="J3776" s="202"/>
      <c r="K3776" s="146"/>
      <c r="L3776" s="146"/>
      <c r="M3776" s="146"/>
      <c r="N3776" s="146"/>
      <c r="O3776" s="146"/>
      <c r="P3776" s="292"/>
      <c r="Q3776" s="202"/>
      <c r="R3776" s="290">
        <f>IF($P$5=1,DataSheet!E3775,"")</f>
        <v>0</v>
      </c>
    </row>
    <row r="3777" spans="2:18">
      <c r="B3777" s="202"/>
      <c r="C3777" s="297"/>
      <c r="D3777" s="292"/>
      <c r="E3777" s="202"/>
      <c r="F3777" s="202"/>
      <c r="G3777" s="202"/>
      <c r="H3777" s="202"/>
      <c r="I3777" s="202"/>
      <c r="J3777" s="202"/>
      <c r="K3777" s="146"/>
      <c r="L3777" s="146"/>
      <c r="M3777" s="146"/>
      <c r="N3777" s="146"/>
      <c r="O3777" s="146"/>
      <c r="P3777" s="292"/>
      <c r="Q3777" s="202"/>
      <c r="R3777" s="290">
        <f>IF($P$5=1,DataSheet!E3776,"")</f>
        <v>0</v>
      </c>
    </row>
    <row r="3778" spans="2:18">
      <c r="B3778" s="202"/>
      <c r="C3778" s="297"/>
      <c r="D3778" s="292"/>
      <c r="E3778" s="202"/>
      <c r="F3778" s="202"/>
      <c r="G3778" s="202"/>
      <c r="H3778" s="202"/>
      <c r="I3778" s="202"/>
      <c r="J3778" s="202"/>
      <c r="K3778" s="146"/>
      <c r="L3778" s="146"/>
      <c r="M3778" s="146"/>
      <c r="N3778" s="146"/>
      <c r="O3778" s="146"/>
      <c r="P3778" s="292"/>
      <c r="Q3778" s="202"/>
      <c r="R3778" s="290">
        <f>IF($P$5=1,DataSheet!E3777,"")</f>
        <v>0</v>
      </c>
    </row>
    <row r="3779" spans="2:18">
      <c r="B3779" s="202"/>
      <c r="C3779" s="297"/>
      <c r="D3779" s="292"/>
      <c r="E3779" s="202"/>
      <c r="F3779" s="202"/>
      <c r="G3779" s="202"/>
      <c r="H3779" s="202"/>
      <c r="I3779" s="202"/>
      <c r="J3779" s="202"/>
      <c r="K3779" s="146"/>
      <c r="L3779" s="146"/>
      <c r="M3779" s="146"/>
      <c r="N3779" s="146"/>
      <c r="O3779" s="146"/>
      <c r="P3779" s="292"/>
      <c r="Q3779" s="202"/>
      <c r="R3779" s="290">
        <f>IF($P$5=1,DataSheet!E3778,"")</f>
        <v>0</v>
      </c>
    </row>
    <row r="3780" spans="2:18">
      <c r="B3780" s="202"/>
      <c r="C3780" s="297"/>
      <c r="D3780" s="292"/>
      <c r="E3780" s="202"/>
      <c r="F3780" s="202"/>
      <c r="G3780" s="202"/>
      <c r="H3780" s="202"/>
      <c r="I3780" s="202"/>
      <c r="J3780" s="202"/>
      <c r="K3780" s="146"/>
      <c r="L3780" s="146"/>
      <c r="M3780" s="146"/>
      <c r="N3780" s="146"/>
      <c r="O3780" s="146"/>
      <c r="P3780" s="292"/>
      <c r="Q3780" s="202"/>
      <c r="R3780" s="290">
        <f>IF($P$5=1,DataSheet!E3779,"")</f>
        <v>0</v>
      </c>
    </row>
    <row r="3781" spans="2:18">
      <c r="B3781" s="202"/>
      <c r="C3781" s="297"/>
      <c r="D3781" s="292"/>
      <c r="E3781" s="202"/>
      <c r="F3781" s="202"/>
      <c r="G3781" s="202"/>
      <c r="H3781" s="202"/>
      <c r="I3781" s="202"/>
      <c r="J3781" s="202"/>
      <c r="K3781" s="146"/>
      <c r="L3781" s="146"/>
      <c r="M3781" s="146"/>
      <c r="N3781" s="146"/>
      <c r="O3781" s="146"/>
      <c r="P3781" s="292"/>
      <c r="Q3781" s="202"/>
      <c r="R3781" s="290">
        <f>IF($P$5=1,DataSheet!E3780,"")</f>
        <v>0</v>
      </c>
    </row>
    <row r="3782" spans="2:18">
      <c r="B3782" s="202"/>
      <c r="C3782" s="297"/>
      <c r="D3782" s="292"/>
      <c r="E3782" s="202"/>
      <c r="F3782" s="202"/>
      <c r="G3782" s="202"/>
      <c r="H3782" s="202"/>
      <c r="I3782" s="202"/>
      <c r="J3782" s="202"/>
      <c r="K3782" s="146"/>
      <c r="L3782" s="146"/>
      <c r="M3782" s="146"/>
      <c r="N3782" s="146"/>
      <c r="O3782" s="146"/>
      <c r="P3782" s="292"/>
      <c r="Q3782" s="202"/>
      <c r="R3782" s="290">
        <f>IF($P$5=1,DataSheet!E3781,"")</f>
        <v>0</v>
      </c>
    </row>
    <row r="3783" spans="2:18">
      <c r="B3783" s="202"/>
      <c r="C3783" s="297"/>
      <c r="D3783" s="292"/>
      <c r="E3783" s="202"/>
      <c r="F3783" s="202"/>
      <c r="G3783" s="202"/>
      <c r="H3783" s="202"/>
      <c r="I3783" s="202"/>
      <c r="J3783" s="202"/>
      <c r="K3783" s="146"/>
      <c r="L3783" s="146"/>
      <c r="M3783" s="146"/>
      <c r="N3783" s="146"/>
      <c r="O3783" s="146"/>
      <c r="P3783" s="292"/>
      <c r="Q3783" s="202"/>
      <c r="R3783" s="290">
        <f>IF($P$5=1,DataSheet!E3782,"")</f>
        <v>0</v>
      </c>
    </row>
    <row r="3784" spans="2:18">
      <c r="B3784" s="202"/>
      <c r="C3784" s="297"/>
      <c r="D3784" s="292"/>
      <c r="E3784" s="202"/>
      <c r="F3784" s="202"/>
      <c r="G3784" s="202"/>
      <c r="H3784" s="202"/>
      <c r="I3784" s="202"/>
      <c r="J3784" s="202"/>
      <c r="K3784" s="146"/>
      <c r="L3784" s="146"/>
      <c r="M3784" s="146"/>
      <c r="N3784" s="146"/>
      <c r="O3784" s="146"/>
      <c r="P3784" s="292"/>
      <c r="Q3784" s="202"/>
      <c r="R3784" s="290">
        <f>IF($P$5=1,DataSheet!E3783,"")</f>
        <v>0</v>
      </c>
    </row>
    <row r="3785" spans="2:18">
      <c r="B3785" s="202"/>
      <c r="C3785" s="297"/>
      <c r="D3785" s="292"/>
      <c r="E3785" s="202"/>
      <c r="F3785" s="202"/>
      <c r="G3785" s="202"/>
      <c r="H3785" s="202"/>
      <c r="I3785" s="202"/>
      <c r="J3785" s="202"/>
      <c r="K3785" s="146"/>
      <c r="L3785" s="146"/>
      <c r="M3785" s="146"/>
      <c r="N3785" s="146"/>
      <c r="O3785" s="146"/>
      <c r="P3785" s="292"/>
      <c r="Q3785" s="202"/>
      <c r="R3785" s="290">
        <f>IF($P$5=1,DataSheet!E3784,"")</f>
        <v>0</v>
      </c>
    </row>
    <row r="3786" spans="2:18">
      <c r="B3786" s="202"/>
      <c r="C3786" s="297"/>
      <c r="D3786" s="292"/>
      <c r="E3786" s="202"/>
      <c r="F3786" s="202"/>
      <c r="G3786" s="202"/>
      <c r="H3786" s="202"/>
      <c r="I3786" s="202"/>
      <c r="J3786" s="202"/>
      <c r="K3786" s="146"/>
      <c r="L3786" s="146"/>
      <c r="M3786" s="146"/>
      <c r="N3786" s="146"/>
      <c r="O3786" s="146"/>
      <c r="P3786" s="292"/>
      <c r="Q3786" s="202"/>
      <c r="R3786" s="290">
        <f>IF($P$5=1,DataSheet!E3785,"")</f>
        <v>0</v>
      </c>
    </row>
    <row r="3787" spans="2:18">
      <c r="B3787" s="202"/>
      <c r="C3787" s="297"/>
      <c r="D3787" s="292"/>
      <c r="E3787" s="202"/>
      <c r="F3787" s="202"/>
      <c r="G3787" s="202"/>
      <c r="H3787" s="202"/>
      <c r="I3787" s="202"/>
      <c r="J3787" s="202"/>
      <c r="K3787" s="146"/>
      <c r="L3787" s="146"/>
      <c r="M3787" s="146"/>
      <c r="N3787" s="146"/>
      <c r="O3787" s="146"/>
      <c r="P3787" s="292"/>
      <c r="Q3787" s="202"/>
      <c r="R3787" s="290">
        <f>IF($P$5=1,DataSheet!E3786,"")</f>
        <v>0</v>
      </c>
    </row>
    <row r="3788" spans="2:18">
      <c r="B3788" s="202"/>
      <c r="C3788" s="297"/>
      <c r="D3788" s="292"/>
      <c r="E3788" s="202"/>
      <c r="F3788" s="202"/>
      <c r="G3788" s="202"/>
      <c r="H3788" s="202"/>
      <c r="I3788" s="202"/>
      <c r="J3788" s="202"/>
      <c r="K3788" s="146"/>
      <c r="L3788" s="146"/>
      <c r="M3788" s="146"/>
      <c r="N3788" s="146"/>
      <c r="O3788" s="146"/>
      <c r="P3788" s="292"/>
      <c r="Q3788" s="202"/>
      <c r="R3788" s="290">
        <f>IF($P$5=1,DataSheet!E3787,"")</f>
        <v>0</v>
      </c>
    </row>
    <row r="3789" spans="2:18">
      <c r="B3789" s="202"/>
      <c r="C3789" s="297"/>
      <c r="D3789" s="292"/>
      <c r="E3789" s="202"/>
      <c r="F3789" s="202"/>
      <c r="G3789" s="202"/>
      <c r="H3789" s="202"/>
      <c r="I3789" s="202"/>
      <c r="J3789" s="202"/>
      <c r="K3789" s="146"/>
      <c r="L3789" s="146"/>
      <c r="M3789" s="146"/>
      <c r="N3789" s="146"/>
      <c r="O3789" s="146"/>
      <c r="P3789" s="292"/>
      <c r="Q3789" s="202"/>
      <c r="R3789" s="290">
        <f>IF($P$5=1,DataSheet!E3788,"")</f>
        <v>0</v>
      </c>
    </row>
    <row r="3790" spans="2:18">
      <c r="B3790" s="202"/>
      <c r="C3790" s="297"/>
      <c r="D3790" s="292"/>
      <c r="E3790" s="202"/>
      <c r="F3790" s="202"/>
      <c r="G3790" s="202"/>
      <c r="H3790" s="202"/>
      <c r="I3790" s="202"/>
      <c r="J3790" s="202"/>
      <c r="K3790" s="146"/>
      <c r="L3790" s="146"/>
      <c r="M3790" s="146"/>
      <c r="N3790" s="146"/>
      <c r="O3790" s="146"/>
      <c r="P3790" s="292"/>
      <c r="Q3790" s="202"/>
      <c r="R3790" s="290">
        <f>IF($P$5=1,DataSheet!E3789,"")</f>
        <v>0</v>
      </c>
    </row>
    <row r="3791" spans="2:18">
      <c r="B3791" s="202"/>
      <c r="C3791" s="297"/>
      <c r="D3791" s="292"/>
      <c r="E3791" s="202"/>
      <c r="F3791" s="202"/>
      <c r="G3791" s="202"/>
      <c r="H3791" s="202"/>
      <c r="I3791" s="202"/>
      <c r="J3791" s="202"/>
      <c r="K3791" s="146"/>
      <c r="L3791" s="146"/>
      <c r="M3791" s="146"/>
      <c r="N3791" s="146"/>
      <c r="O3791" s="146"/>
      <c r="P3791" s="292"/>
      <c r="Q3791" s="202"/>
      <c r="R3791" s="290">
        <f>IF($P$5=1,DataSheet!E3790,"")</f>
        <v>0</v>
      </c>
    </row>
    <row r="3792" spans="2:18">
      <c r="B3792" s="202"/>
      <c r="C3792" s="297"/>
      <c r="D3792" s="292"/>
      <c r="E3792" s="202"/>
      <c r="F3792" s="202"/>
      <c r="G3792" s="202"/>
      <c r="H3792" s="202"/>
      <c r="I3792" s="202"/>
      <c r="J3792" s="202"/>
      <c r="K3792" s="146"/>
      <c r="L3792" s="146"/>
      <c r="M3792" s="146"/>
      <c r="N3792" s="146"/>
      <c r="O3792" s="146"/>
      <c r="P3792" s="292"/>
      <c r="Q3792" s="202"/>
      <c r="R3792" s="290">
        <f>IF($P$5=1,DataSheet!E3791,"")</f>
        <v>0</v>
      </c>
    </row>
    <row r="3793" spans="2:18">
      <c r="B3793" s="202"/>
      <c r="C3793" s="297"/>
      <c r="D3793" s="292"/>
      <c r="E3793" s="202"/>
      <c r="F3793" s="202"/>
      <c r="G3793" s="202"/>
      <c r="H3793" s="202"/>
      <c r="I3793" s="202"/>
      <c r="J3793" s="202"/>
      <c r="K3793" s="146"/>
      <c r="L3793" s="146"/>
      <c r="M3793" s="146"/>
      <c r="N3793" s="146"/>
      <c r="O3793" s="146"/>
      <c r="P3793" s="292"/>
      <c r="Q3793" s="202"/>
      <c r="R3793" s="290">
        <f>IF($P$5=1,DataSheet!E3792,"")</f>
        <v>0</v>
      </c>
    </row>
    <row r="3794" spans="2:18">
      <c r="B3794" s="202"/>
      <c r="C3794" s="297"/>
      <c r="D3794" s="292"/>
      <c r="E3794" s="202"/>
      <c r="F3794" s="202"/>
      <c r="G3794" s="202"/>
      <c r="H3794" s="202"/>
      <c r="I3794" s="202"/>
      <c r="J3794" s="202"/>
      <c r="K3794" s="146"/>
      <c r="L3794" s="146"/>
      <c r="M3794" s="146"/>
      <c r="N3794" s="146"/>
      <c r="O3794" s="146"/>
      <c r="P3794" s="292"/>
      <c r="Q3794" s="202"/>
      <c r="R3794" s="290">
        <f>IF($P$5=1,DataSheet!E3793,"")</f>
        <v>0</v>
      </c>
    </row>
    <row r="3795" spans="2:18">
      <c r="B3795" s="202"/>
      <c r="C3795" s="297"/>
      <c r="D3795" s="292"/>
      <c r="E3795" s="202"/>
      <c r="F3795" s="202"/>
      <c r="G3795" s="202"/>
      <c r="H3795" s="202"/>
      <c r="I3795" s="202"/>
      <c r="J3795" s="202"/>
      <c r="K3795" s="146"/>
      <c r="L3795" s="146"/>
      <c r="M3795" s="146"/>
      <c r="N3795" s="146"/>
      <c r="O3795" s="146"/>
      <c r="P3795" s="292"/>
      <c r="Q3795" s="202"/>
      <c r="R3795" s="290">
        <f>IF($P$5=1,DataSheet!E3794,"")</f>
        <v>0</v>
      </c>
    </row>
    <row r="3796" spans="2:18">
      <c r="B3796" s="202"/>
      <c r="C3796" s="297"/>
      <c r="D3796" s="292"/>
      <c r="E3796" s="202"/>
      <c r="F3796" s="202"/>
      <c r="G3796" s="202"/>
      <c r="H3796" s="202"/>
      <c r="I3796" s="202"/>
      <c r="J3796" s="202"/>
      <c r="K3796" s="146"/>
      <c r="L3796" s="146"/>
      <c r="M3796" s="146"/>
      <c r="N3796" s="146"/>
      <c r="O3796" s="146"/>
      <c r="P3796" s="292"/>
      <c r="Q3796" s="202"/>
      <c r="R3796" s="290">
        <f>IF($P$5=1,DataSheet!E3795,"")</f>
        <v>0</v>
      </c>
    </row>
    <row r="3797" spans="2:18">
      <c r="B3797" s="202"/>
      <c r="C3797" s="297"/>
      <c r="D3797" s="292"/>
      <c r="E3797" s="202"/>
      <c r="F3797" s="202"/>
      <c r="G3797" s="202"/>
      <c r="H3797" s="202"/>
      <c r="I3797" s="202"/>
      <c r="J3797" s="202"/>
      <c r="K3797" s="146"/>
      <c r="L3797" s="146"/>
      <c r="M3797" s="146"/>
      <c r="N3797" s="146"/>
      <c r="O3797" s="146"/>
      <c r="P3797" s="292"/>
      <c r="Q3797" s="202"/>
      <c r="R3797" s="290">
        <f>IF($P$5=1,DataSheet!E3796,"")</f>
        <v>0</v>
      </c>
    </row>
    <row r="3798" spans="2:18">
      <c r="B3798" s="202"/>
      <c r="C3798" s="297"/>
      <c r="D3798" s="292"/>
      <c r="E3798" s="202"/>
      <c r="F3798" s="202"/>
      <c r="G3798" s="202"/>
      <c r="H3798" s="202"/>
      <c r="I3798" s="202"/>
      <c r="J3798" s="202"/>
      <c r="K3798" s="146"/>
      <c r="L3798" s="146"/>
      <c r="M3798" s="146"/>
      <c r="N3798" s="146"/>
      <c r="O3798" s="146"/>
      <c r="P3798" s="292"/>
      <c r="Q3798" s="202"/>
      <c r="R3798" s="290">
        <f>IF($P$5=1,DataSheet!E3797,"")</f>
        <v>0</v>
      </c>
    </row>
    <row r="3799" spans="2:18">
      <c r="B3799" s="202"/>
      <c r="C3799" s="297"/>
      <c r="D3799" s="292"/>
      <c r="E3799" s="202"/>
      <c r="F3799" s="202"/>
      <c r="G3799" s="202"/>
      <c r="H3799" s="202"/>
      <c r="I3799" s="202"/>
      <c r="J3799" s="202"/>
      <c r="K3799" s="146"/>
      <c r="L3799" s="146"/>
      <c r="M3799" s="146"/>
      <c r="N3799" s="146"/>
      <c r="O3799" s="146"/>
      <c r="P3799" s="292"/>
      <c r="Q3799" s="202"/>
      <c r="R3799" s="290">
        <f>IF($P$5=1,DataSheet!E3798,"")</f>
        <v>0</v>
      </c>
    </row>
    <row r="3800" spans="2:18">
      <c r="B3800" s="202"/>
      <c r="C3800" s="297"/>
      <c r="D3800" s="292"/>
      <c r="E3800" s="202"/>
      <c r="F3800" s="202"/>
      <c r="G3800" s="202"/>
      <c r="H3800" s="202"/>
      <c r="I3800" s="202"/>
      <c r="J3800" s="202"/>
      <c r="K3800" s="146"/>
      <c r="L3800" s="146"/>
      <c r="M3800" s="146"/>
      <c r="N3800" s="146"/>
      <c r="O3800" s="146"/>
      <c r="P3800" s="292"/>
      <c r="Q3800" s="202"/>
      <c r="R3800" s="290">
        <f>IF($P$5=1,DataSheet!E3799,"")</f>
        <v>0</v>
      </c>
    </row>
    <row r="3801" spans="2:18">
      <c r="B3801" s="202"/>
      <c r="C3801" s="297"/>
      <c r="D3801" s="292"/>
      <c r="E3801" s="202"/>
      <c r="F3801" s="202"/>
      <c r="G3801" s="202"/>
      <c r="H3801" s="202"/>
      <c r="I3801" s="202"/>
      <c r="J3801" s="202"/>
      <c r="K3801" s="146"/>
      <c r="L3801" s="146"/>
      <c r="M3801" s="146"/>
      <c r="N3801" s="146"/>
      <c r="O3801" s="146"/>
      <c r="P3801" s="292"/>
      <c r="Q3801" s="202"/>
      <c r="R3801" s="290">
        <f>IF($P$5=1,DataSheet!E3800,"")</f>
        <v>0</v>
      </c>
    </row>
    <row r="3802" spans="2:18">
      <c r="B3802" s="202"/>
      <c r="C3802" s="297"/>
      <c r="D3802" s="292"/>
      <c r="E3802" s="202"/>
      <c r="F3802" s="202"/>
      <c r="G3802" s="202"/>
      <c r="H3802" s="202"/>
      <c r="I3802" s="202"/>
      <c r="J3802" s="202"/>
      <c r="K3802" s="146"/>
      <c r="L3802" s="146"/>
      <c r="M3802" s="146"/>
      <c r="N3802" s="146"/>
      <c r="O3802" s="146"/>
      <c r="P3802" s="292"/>
      <c r="Q3802" s="202"/>
      <c r="R3802" s="290">
        <f>IF($P$5=1,DataSheet!E3801,"")</f>
        <v>0</v>
      </c>
    </row>
    <row r="3803" spans="2:18">
      <c r="B3803" s="202"/>
      <c r="C3803" s="297"/>
      <c r="D3803" s="292"/>
      <c r="E3803" s="202"/>
      <c r="F3803" s="202"/>
      <c r="G3803" s="202"/>
      <c r="H3803" s="202"/>
      <c r="I3803" s="202"/>
      <c r="J3803" s="202"/>
      <c r="K3803" s="146"/>
      <c r="L3803" s="146"/>
      <c r="M3803" s="146"/>
      <c r="N3803" s="146"/>
      <c r="O3803" s="146"/>
      <c r="P3803" s="292"/>
      <c r="Q3803" s="202"/>
      <c r="R3803" s="290">
        <f>IF($P$5=1,DataSheet!E3802,"")</f>
        <v>0</v>
      </c>
    </row>
    <row r="3804" spans="2:18">
      <c r="B3804" s="202"/>
      <c r="C3804" s="297"/>
      <c r="D3804" s="292"/>
      <c r="E3804" s="202"/>
      <c r="F3804" s="202"/>
      <c r="G3804" s="202"/>
      <c r="H3804" s="202"/>
      <c r="I3804" s="202"/>
      <c r="J3804" s="202"/>
      <c r="K3804" s="146"/>
      <c r="L3804" s="146"/>
      <c r="M3804" s="146"/>
      <c r="N3804" s="146"/>
      <c r="O3804" s="146"/>
      <c r="P3804" s="292"/>
      <c r="Q3804" s="202"/>
      <c r="R3804" s="290">
        <f>IF($P$5=1,DataSheet!E3803,"")</f>
        <v>0</v>
      </c>
    </row>
    <row r="3805" spans="2:18">
      <c r="B3805" s="202"/>
      <c r="C3805" s="297"/>
      <c r="D3805" s="292"/>
      <c r="E3805" s="202"/>
      <c r="F3805" s="202"/>
      <c r="G3805" s="202"/>
      <c r="H3805" s="202"/>
      <c r="I3805" s="202"/>
      <c r="J3805" s="202"/>
      <c r="K3805" s="146"/>
      <c r="L3805" s="146"/>
      <c r="M3805" s="146"/>
      <c r="N3805" s="146"/>
      <c r="O3805" s="146"/>
      <c r="P3805" s="292"/>
      <c r="Q3805" s="202"/>
      <c r="R3805" s="290">
        <f>IF($P$5=1,DataSheet!E3804,"")</f>
        <v>0</v>
      </c>
    </row>
    <row r="3806" spans="2:18">
      <c r="B3806" s="202"/>
      <c r="C3806" s="297"/>
      <c r="D3806" s="292"/>
      <c r="E3806" s="202"/>
      <c r="F3806" s="202"/>
      <c r="G3806" s="202"/>
      <c r="H3806" s="202"/>
      <c r="I3806" s="202"/>
      <c r="J3806" s="202"/>
      <c r="K3806" s="146"/>
      <c r="L3806" s="146"/>
      <c r="M3806" s="146"/>
      <c r="N3806" s="146"/>
      <c r="O3806" s="146"/>
      <c r="P3806" s="292"/>
      <c r="Q3806" s="202"/>
      <c r="R3806" s="290">
        <f>IF($P$5=1,DataSheet!E3805,"")</f>
        <v>0</v>
      </c>
    </row>
    <row r="3807" spans="2:18">
      <c r="B3807" s="202"/>
      <c r="C3807" s="297"/>
      <c r="D3807" s="292"/>
      <c r="E3807" s="202"/>
      <c r="F3807" s="202"/>
      <c r="G3807" s="202"/>
      <c r="H3807" s="202"/>
      <c r="I3807" s="202"/>
      <c r="J3807" s="202"/>
      <c r="K3807" s="146"/>
      <c r="L3807" s="146"/>
      <c r="M3807" s="146"/>
      <c r="N3807" s="146"/>
      <c r="O3807" s="146"/>
      <c r="P3807" s="292"/>
      <c r="Q3807" s="202"/>
      <c r="R3807" s="290">
        <f>IF($P$5=1,DataSheet!E3806,"")</f>
        <v>0</v>
      </c>
    </row>
    <row r="3808" spans="2:18">
      <c r="B3808" s="202"/>
      <c r="C3808" s="297"/>
      <c r="D3808" s="292"/>
      <c r="E3808" s="202"/>
      <c r="F3808" s="202"/>
      <c r="G3808" s="202"/>
      <c r="H3808" s="202"/>
      <c r="I3808" s="202"/>
      <c r="J3808" s="202"/>
      <c r="K3808" s="146"/>
      <c r="L3808" s="146"/>
      <c r="M3808" s="146"/>
      <c r="N3808" s="146"/>
      <c r="O3808" s="146"/>
      <c r="P3808" s="292"/>
      <c r="Q3808" s="202"/>
      <c r="R3808" s="290">
        <f>IF($P$5=1,DataSheet!E3807,"")</f>
        <v>0</v>
      </c>
    </row>
    <row r="3809" spans="2:18">
      <c r="B3809" s="202"/>
      <c r="C3809" s="297"/>
      <c r="D3809" s="292"/>
      <c r="E3809" s="202"/>
      <c r="F3809" s="202"/>
      <c r="G3809" s="202"/>
      <c r="H3809" s="202"/>
      <c r="I3809" s="202"/>
      <c r="J3809" s="202"/>
      <c r="K3809" s="146"/>
      <c r="L3809" s="146"/>
      <c r="M3809" s="146"/>
      <c r="N3809" s="146"/>
      <c r="O3809" s="146"/>
      <c r="P3809" s="292"/>
      <c r="Q3809" s="202"/>
      <c r="R3809" s="290">
        <f>IF($P$5=1,DataSheet!E3808,"")</f>
        <v>0</v>
      </c>
    </row>
    <row r="3810" spans="2:18">
      <c r="B3810" s="202"/>
      <c r="C3810" s="297"/>
      <c r="D3810" s="292"/>
      <c r="E3810" s="202"/>
      <c r="F3810" s="202"/>
      <c r="G3810" s="202"/>
      <c r="H3810" s="202"/>
      <c r="I3810" s="202"/>
      <c r="J3810" s="202"/>
      <c r="K3810" s="146"/>
      <c r="L3810" s="146"/>
      <c r="M3810" s="146"/>
      <c r="N3810" s="146"/>
      <c r="O3810" s="146"/>
      <c r="P3810" s="292"/>
      <c r="Q3810" s="202"/>
      <c r="R3810" s="290">
        <f>IF($P$5=1,DataSheet!E3809,"")</f>
        <v>0</v>
      </c>
    </row>
    <row r="3811" spans="2:18">
      <c r="B3811" s="202"/>
      <c r="C3811" s="297"/>
      <c r="D3811" s="292"/>
      <c r="E3811" s="202"/>
      <c r="F3811" s="202"/>
      <c r="G3811" s="202"/>
      <c r="H3811" s="202"/>
      <c r="I3811" s="202"/>
      <c r="J3811" s="202"/>
      <c r="K3811" s="146"/>
      <c r="L3811" s="146"/>
      <c r="M3811" s="146"/>
      <c r="N3811" s="146"/>
      <c r="O3811" s="146"/>
      <c r="P3811" s="292"/>
      <c r="Q3811" s="202"/>
      <c r="R3811" s="290">
        <f>IF($P$5=1,DataSheet!E3810,"")</f>
        <v>0</v>
      </c>
    </row>
    <row r="3812" spans="2:18">
      <c r="B3812" s="202"/>
      <c r="C3812" s="297"/>
      <c r="D3812" s="292"/>
      <c r="E3812" s="202"/>
      <c r="F3812" s="202"/>
      <c r="G3812" s="202"/>
      <c r="H3812" s="202"/>
      <c r="I3812" s="202"/>
      <c r="J3812" s="202"/>
      <c r="K3812" s="146"/>
      <c r="L3812" s="146"/>
      <c r="M3812" s="146"/>
      <c r="N3812" s="146"/>
      <c r="O3812" s="146"/>
      <c r="P3812" s="292"/>
      <c r="Q3812" s="202"/>
      <c r="R3812" s="290">
        <f>IF($P$5=1,DataSheet!E3811,"")</f>
        <v>0</v>
      </c>
    </row>
    <row r="3813" spans="2:18">
      <c r="B3813" s="202"/>
      <c r="C3813" s="297"/>
      <c r="D3813" s="292"/>
      <c r="E3813" s="202"/>
      <c r="F3813" s="202"/>
      <c r="G3813" s="202"/>
      <c r="H3813" s="202"/>
      <c r="I3813" s="202"/>
      <c r="J3813" s="202"/>
      <c r="K3813" s="146"/>
      <c r="L3813" s="146"/>
      <c r="M3813" s="146"/>
      <c r="N3813" s="146"/>
      <c r="O3813" s="146"/>
      <c r="P3813" s="292"/>
      <c r="Q3813" s="202"/>
      <c r="R3813" s="290">
        <f>IF($P$5=1,DataSheet!E3812,"")</f>
        <v>0</v>
      </c>
    </row>
    <row r="3814" spans="2:18">
      <c r="B3814" s="202"/>
      <c r="C3814" s="297"/>
      <c r="D3814" s="292"/>
      <c r="E3814" s="202"/>
      <c r="F3814" s="202"/>
      <c r="G3814" s="202"/>
      <c r="H3814" s="202"/>
      <c r="I3814" s="202"/>
      <c r="J3814" s="202"/>
      <c r="K3814" s="146"/>
      <c r="L3814" s="146"/>
      <c r="M3814" s="146"/>
      <c r="N3814" s="146"/>
      <c r="O3814" s="146"/>
      <c r="P3814" s="292"/>
      <c r="Q3814" s="202"/>
      <c r="R3814" s="290">
        <f>IF($P$5=1,DataSheet!E3813,"")</f>
        <v>0</v>
      </c>
    </row>
    <row r="3815" spans="2:18">
      <c r="B3815" s="202"/>
      <c r="C3815" s="297"/>
      <c r="D3815" s="292"/>
      <c r="E3815" s="202"/>
      <c r="F3815" s="202"/>
      <c r="G3815" s="202"/>
      <c r="H3815" s="202"/>
      <c r="I3815" s="202"/>
      <c r="J3815" s="202"/>
      <c r="K3815" s="146"/>
      <c r="L3815" s="146"/>
      <c r="M3815" s="146"/>
      <c r="N3815" s="146"/>
      <c r="O3815" s="146"/>
      <c r="P3815" s="292"/>
      <c r="Q3815" s="202"/>
      <c r="R3815" s="290">
        <f>IF($P$5=1,DataSheet!E3814,"")</f>
        <v>0</v>
      </c>
    </row>
    <row r="3816" spans="2:18">
      <c r="B3816" s="202"/>
      <c r="C3816" s="297"/>
      <c r="D3816" s="292"/>
      <c r="E3816" s="202"/>
      <c r="F3816" s="202"/>
      <c r="G3816" s="202"/>
      <c r="H3816" s="202"/>
      <c r="I3816" s="202"/>
      <c r="J3816" s="202"/>
      <c r="K3816" s="146"/>
      <c r="L3816" s="146"/>
      <c r="M3816" s="146"/>
      <c r="N3816" s="146"/>
      <c r="O3816" s="146"/>
      <c r="P3816" s="292"/>
      <c r="Q3816" s="202"/>
      <c r="R3816" s="290">
        <f>IF($P$5=1,DataSheet!E3815,"")</f>
        <v>0</v>
      </c>
    </row>
    <row r="3817" spans="2:18">
      <c r="B3817" s="202"/>
      <c r="C3817" s="297"/>
      <c r="D3817" s="292"/>
      <c r="E3817" s="202"/>
      <c r="F3817" s="202"/>
      <c r="G3817" s="202"/>
      <c r="H3817" s="202"/>
      <c r="I3817" s="202"/>
      <c r="J3817" s="202"/>
      <c r="K3817" s="146"/>
      <c r="L3817" s="146"/>
      <c r="M3817" s="146"/>
      <c r="N3817" s="146"/>
      <c r="O3817" s="146"/>
      <c r="P3817" s="292"/>
      <c r="Q3817" s="202"/>
      <c r="R3817" s="290">
        <f>IF($P$5=1,DataSheet!E3816,"")</f>
        <v>0</v>
      </c>
    </row>
    <row r="3818" spans="2:18">
      <c r="B3818" s="202"/>
      <c r="C3818" s="297"/>
      <c r="D3818" s="292"/>
      <c r="E3818" s="202"/>
      <c r="F3818" s="202"/>
      <c r="G3818" s="202"/>
      <c r="H3818" s="202"/>
      <c r="I3818" s="202"/>
      <c r="J3818" s="202"/>
      <c r="K3818" s="146"/>
      <c r="L3818" s="146"/>
      <c r="M3818" s="146"/>
      <c r="N3818" s="146"/>
      <c r="O3818" s="146"/>
      <c r="P3818" s="292"/>
      <c r="Q3818" s="202"/>
      <c r="R3818" s="290">
        <f>IF($P$5=1,DataSheet!E3817,"")</f>
        <v>0</v>
      </c>
    </row>
    <row r="3819" spans="2:18">
      <c r="B3819" s="202"/>
      <c r="C3819" s="297"/>
      <c r="D3819" s="292"/>
      <c r="E3819" s="202"/>
      <c r="F3819" s="202"/>
      <c r="G3819" s="202"/>
      <c r="H3819" s="202"/>
      <c r="I3819" s="202"/>
      <c r="J3819" s="202"/>
      <c r="K3819" s="146"/>
      <c r="L3819" s="146"/>
      <c r="M3819" s="146"/>
      <c r="N3819" s="146"/>
      <c r="O3819" s="146"/>
      <c r="P3819" s="292"/>
      <c r="Q3819" s="202"/>
      <c r="R3819" s="290">
        <f>IF($P$5=1,DataSheet!E3818,"")</f>
        <v>0</v>
      </c>
    </row>
    <row r="3820" spans="2:18">
      <c r="B3820" s="202"/>
      <c r="C3820" s="297"/>
      <c r="D3820" s="292"/>
      <c r="E3820" s="202"/>
      <c r="F3820" s="202"/>
      <c r="G3820" s="202"/>
      <c r="H3820" s="202"/>
      <c r="I3820" s="202"/>
      <c r="J3820" s="202"/>
      <c r="K3820" s="146"/>
      <c r="L3820" s="146"/>
      <c r="M3820" s="146"/>
      <c r="N3820" s="146"/>
      <c r="O3820" s="146"/>
      <c r="P3820" s="292"/>
      <c r="Q3820" s="202"/>
      <c r="R3820" s="290">
        <f>IF($P$5=1,DataSheet!E3819,"")</f>
        <v>0</v>
      </c>
    </row>
    <row r="3821" spans="2:18">
      <c r="B3821" s="202"/>
      <c r="C3821" s="297"/>
      <c r="D3821" s="292"/>
      <c r="E3821" s="202"/>
      <c r="F3821" s="202"/>
      <c r="G3821" s="202"/>
      <c r="H3821" s="202"/>
      <c r="I3821" s="202"/>
      <c r="J3821" s="202"/>
      <c r="K3821" s="146"/>
      <c r="L3821" s="146"/>
      <c r="M3821" s="146"/>
      <c r="N3821" s="146"/>
      <c r="O3821" s="146"/>
      <c r="P3821" s="292"/>
      <c r="Q3821" s="202"/>
      <c r="R3821" s="290">
        <f>IF($P$5=1,DataSheet!E3820,"")</f>
        <v>0</v>
      </c>
    </row>
    <row r="3822" spans="2:18">
      <c r="B3822" s="202"/>
      <c r="C3822" s="297"/>
      <c r="D3822" s="292"/>
      <c r="E3822" s="202"/>
      <c r="F3822" s="202"/>
      <c r="G3822" s="202"/>
      <c r="H3822" s="202"/>
      <c r="I3822" s="202"/>
      <c r="J3822" s="202"/>
      <c r="K3822" s="146"/>
      <c r="L3822" s="146"/>
      <c r="M3822" s="146"/>
      <c r="N3822" s="146"/>
      <c r="O3822" s="146"/>
      <c r="P3822" s="292"/>
      <c r="Q3822" s="202"/>
      <c r="R3822" s="290">
        <f>IF($P$5=1,DataSheet!E3821,"")</f>
        <v>0</v>
      </c>
    </row>
    <row r="3823" spans="2:18">
      <c r="B3823" s="202"/>
      <c r="C3823" s="297"/>
      <c r="D3823" s="292"/>
      <c r="E3823" s="202"/>
      <c r="F3823" s="202"/>
      <c r="G3823" s="202"/>
      <c r="H3823" s="202"/>
      <c r="I3823" s="202"/>
      <c r="J3823" s="202"/>
      <c r="K3823" s="146"/>
      <c r="L3823" s="146"/>
      <c r="M3823" s="146"/>
      <c r="N3823" s="146"/>
      <c r="O3823" s="146"/>
      <c r="P3823" s="292"/>
      <c r="Q3823" s="202"/>
      <c r="R3823" s="290">
        <f>IF($P$5=1,DataSheet!E3822,"")</f>
        <v>0</v>
      </c>
    </row>
    <row r="3824" spans="2:18">
      <c r="B3824" s="202"/>
      <c r="C3824" s="297"/>
      <c r="D3824" s="292"/>
      <c r="E3824" s="202"/>
      <c r="F3824" s="202"/>
      <c r="G3824" s="202"/>
      <c r="H3824" s="202"/>
      <c r="I3824" s="202"/>
      <c r="J3824" s="202"/>
      <c r="K3824" s="146"/>
      <c r="L3824" s="146"/>
      <c r="M3824" s="146"/>
      <c r="N3824" s="146"/>
      <c r="O3824" s="146"/>
      <c r="P3824" s="292"/>
      <c r="Q3824" s="202"/>
      <c r="R3824" s="290">
        <f>IF($P$5=1,DataSheet!E3823,"")</f>
        <v>0</v>
      </c>
    </row>
    <row r="3825" spans="2:18">
      <c r="B3825" s="202"/>
      <c r="C3825" s="297"/>
      <c r="D3825" s="292"/>
      <c r="E3825" s="202"/>
      <c r="F3825" s="202"/>
      <c r="G3825" s="202"/>
      <c r="H3825" s="202"/>
      <c r="I3825" s="202"/>
      <c r="J3825" s="202"/>
      <c r="K3825" s="146"/>
      <c r="L3825" s="146"/>
      <c r="M3825" s="146"/>
      <c r="N3825" s="146"/>
      <c r="O3825" s="146"/>
      <c r="P3825" s="292"/>
      <c r="Q3825" s="202"/>
      <c r="R3825" s="290">
        <f>IF($P$5=1,DataSheet!E3824,"")</f>
        <v>0</v>
      </c>
    </row>
    <row r="3826" spans="2:18">
      <c r="B3826" s="202"/>
      <c r="C3826" s="297"/>
      <c r="D3826" s="292"/>
      <c r="E3826" s="202"/>
      <c r="F3826" s="202"/>
      <c r="G3826" s="202"/>
      <c r="H3826" s="202"/>
      <c r="I3826" s="202"/>
      <c r="J3826" s="202"/>
      <c r="K3826" s="146"/>
      <c r="L3826" s="146"/>
      <c r="M3826" s="146"/>
      <c r="N3826" s="146"/>
      <c r="O3826" s="146"/>
      <c r="P3826" s="292"/>
      <c r="Q3826" s="202"/>
      <c r="R3826" s="290">
        <f>IF($P$5=1,DataSheet!E3825,"")</f>
        <v>0</v>
      </c>
    </row>
    <row r="3827" spans="2:18">
      <c r="B3827" s="202"/>
      <c r="C3827" s="297"/>
      <c r="D3827" s="292"/>
      <c r="E3827" s="202"/>
      <c r="F3827" s="202"/>
      <c r="G3827" s="202"/>
      <c r="H3827" s="202"/>
      <c r="I3827" s="202"/>
      <c r="J3827" s="202"/>
      <c r="K3827" s="146"/>
      <c r="L3827" s="146"/>
      <c r="M3827" s="146"/>
      <c r="N3827" s="146"/>
      <c r="O3827" s="146"/>
      <c r="P3827" s="292"/>
      <c r="Q3827" s="202"/>
      <c r="R3827" s="290">
        <f>IF($P$5=1,DataSheet!E3826,"")</f>
        <v>0</v>
      </c>
    </row>
    <row r="3828" spans="2:18">
      <c r="B3828" s="202"/>
      <c r="C3828" s="297"/>
      <c r="D3828" s="292"/>
      <c r="E3828" s="202"/>
      <c r="F3828" s="202"/>
      <c r="G3828" s="202"/>
      <c r="H3828" s="202"/>
      <c r="I3828" s="202"/>
      <c r="J3828" s="202"/>
      <c r="K3828" s="146"/>
      <c r="L3828" s="146"/>
      <c r="M3828" s="146"/>
      <c r="N3828" s="146"/>
      <c r="O3828" s="146"/>
      <c r="P3828" s="292"/>
      <c r="Q3828" s="202"/>
      <c r="R3828" s="290">
        <f>IF($P$5=1,DataSheet!E3827,"")</f>
        <v>0</v>
      </c>
    </row>
    <row r="3829" spans="2:18">
      <c r="B3829" s="202"/>
      <c r="C3829" s="297"/>
      <c r="D3829" s="292"/>
      <c r="E3829" s="202"/>
      <c r="F3829" s="202"/>
      <c r="G3829" s="202"/>
      <c r="H3829" s="202"/>
      <c r="I3829" s="202"/>
      <c r="J3829" s="202"/>
      <c r="K3829" s="146"/>
      <c r="L3829" s="146"/>
      <c r="M3829" s="146"/>
      <c r="N3829" s="146"/>
      <c r="O3829" s="146"/>
      <c r="P3829" s="292"/>
      <c r="Q3829" s="202"/>
      <c r="R3829" s="290">
        <f>IF($P$5=1,DataSheet!E3828,"")</f>
        <v>0</v>
      </c>
    </row>
    <row r="3830" spans="2:18">
      <c r="B3830" s="202"/>
      <c r="C3830" s="297"/>
      <c r="D3830" s="292"/>
      <c r="E3830" s="202"/>
      <c r="F3830" s="202"/>
      <c r="G3830" s="202"/>
      <c r="H3830" s="202"/>
      <c r="I3830" s="202"/>
      <c r="J3830" s="202"/>
      <c r="K3830" s="146"/>
      <c r="L3830" s="146"/>
      <c r="M3830" s="146"/>
      <c r="N3830" s="146"/>
      <c r="O3830" s="146"/>
      <c r="P3830" s="292"/>
      <c r="Q3830" s="202"/>
      <c r="R3830" s="290">
        <f>IF($P$5=1,DataSheet!E3829,"")</f>
        <v>0</v>
      </c>
    </row>
    <row r="3831" spans="2:18">
      <c r="B3831" s="202"/>
      <c r="C3831" s="297"/>
      <c r="D3831" s="292"/>
      <c r="E3831" s="202"/>
      <c r="F3831" s="202"/>
      <c r="G3831" s="202"/>
      <c r="H3831" s="202"/>
      <c r="I3831" s="202"/>
      <c r="J3831" s="202"/>
      <c r="K3831" s="146"/>
      <c r="L3831" s="146"/>
      <c r="M3831" s="146"/>
      <c r="N3831" s="146"/>
      <c r="O3831" s="146"/>
      <c r="P3831" s="292"/>
      <c r="Q3831" s="202"/>
      <c r="R3831" s="290">
        <f>IF($P$5=1,DataSheet!E3830,"")</f>
        <v>0</v>
      </c>
    </row>
    <row r="3832" spans="2:18">
      <c r="B3832" s="202"/>
      <c r="C3832" s="297"/>
      <c r="D3832" s="292"/>
      <c r="E3832" s="202"/>
      <c r="F3832" s="202"/>
      <c r="G3832" s="202"/>
      <c r="H3832" s="202"/>
      <c r="I3832" s="202"/>
      <c r="J3832" s="202"/>
      <c r="K3832" s="146"/>
      <c r="L3832" s="146"/>
      <c r="M3832" s="146"/>
      <c r="N3832" s="146"/>
      <c r="O3832" s="146"/>
      <c r="P3832" s="292"/>
      <c r="Q3832" s="202"/>
      <c r="R3832" s="290">
        <f>IF($P$5=1,DataSheet!E3831,"")</f>
        <v>0</v>
      </c>
    </row>
    <row r="3833" spans="2:18">
      <c r="B3833" s="202"/>
      <c r="C3833" s="297"/>
      <c r="D3833" s="292"/>
      <c r="E3833" s="202"/>
      <c r="F3833" s="202"/>
      <c r="G3833" s="202"/>
      <c r="H3833" s="202"/>
      <c r="I3833" s="202"/>
      <c r="J3833" s="202"/>
      <c r="K3833" s="146"/>
      <c r="L3833" s="146"/>
      <c r="M3833" s="146"/>
      <c r="N3833" s="146"/>
      <c r="O3833" s="146"/>
      <c r="P3833" s="292"/>
      <c r="Q3833" s="202"/>
      <c r="R3833" s="290">
        <f>IF($P$5=1,DataSheet!E3832,"")</f>
        <v>0</v>
      </c>
    </row>
    <row r="3834" spans="2:18">
      <c r="B3834" s="202"/>
      <c r="C3834" s="297"/>
      <c r="D3834" s="292"/>
      <c r="E3834" s="202"/>
      <c r="F3834" s="202"/>
      <c r="G3834" s="202"/>
      <c r="H3834" s="202"/>
      <c r="I3834" s="202"/>
      <c r="J3834" s="202"/>
      <c r="K3834" s="146"/>
      <c r="L3834" s="146"/>
      <c r="M3834" s="146"/>
      <c r="N3834" s="146"/>
      <c r="O3834" s="146"/>
      <c r="P3834" s="292"/>
      <c r="Q3834" s="202"/>
      <c r="R3834" s="290">
        <f>IF($P$5=1,DataSheet!E3833,"")</f>
        <v>0</v>
      </c>
    </row>
    <row r="3835" spans="2:18">
      <c r="B3835" s="202"/>
      <c r="C3835" s="297"/>
      <c r="D3835" s="292"/>
      <c r="E3835" s="202"/>
      <c r="F3835" s="202"/>
      <c r="G3835" s="202"/>
      <c r="H3835" s="202"/>
      <c r="I3835" s="202"/>
      <c r="J3835" s="202"/>
      <c r="K3835" s="146"/>
      <c r="L3835" s="146"/>
      <c r="M3835" s="146"/>
      <c r="N3835" s="146"/>
      <c r="O3835" s="146"/>
      <c r="P3835" s="292"/>
      <c r="Q3835" s="202"/>
      <c r="R3835" s="290">
        <f>IF($P$5=1,DataSheet!E3834,"")</f>
        <v>0</v>
      </c>
    </row>
    <row r="3836" spans="2:18">
      <c r="B3836" s="202"/>
      <c r="C3836" s="297"/>
      <c r="D3836" s="292"/>
      <c r="E3836" s="202"/>
      <c r="F3836" s="202"/>
      <c r="G3836" s="202"/>
      <c r="H3836" s="202"/>
      <c r="I3836" s="202"/>
      <c r="J3836" s="202"/>
      <c r="K3836" s="146"/>
      <c r="L3836" s="146"/>
      <c r="M3836" s="146"/>
      <c r="N3836" s="146"/>
      <c r="O3836" s="146"/>
      <c r="P3836" s="292"/>
      <c r="Q3836" s="202"/>
      <c r="R3836" s="290">
        <f>IF($P$5=1,DataSheet!E3835,"")</f>
        <v>0</v>
      </c>
    </row>
    <row r="3837" spans="2:18">
      <c r="B3837" s="202"/>
      <c r="C3837" s="297"/>
      <c r="D3837" s="292"/>
      <c r="E3837" s="202"/>
      <c r="F3837" s="202"/>
      <c r="G3837" s="202"/>
      <c r="H3837" s="202"/>
      <c r="I3837" s="202"/>
      <c r="J3837" s="202"/>
      <c r="K3837" s="146"/>
      <c r="L3837" s="146"/>
      <c r="M3837" s="146"/>
      <c r="N3837" s="146"/>
      <c r="O3837" s="146"/>
      <c r="P3837" s="292"/>
      <c r="Q3837" s="202"/>
      <c r="R3837" s="290">
        <f>IF($P$5=1,DataSheet!E3836,"")</f>
        <v>0</v>
      </c>
    </row>
    <row r="3838" spans="2:18">
      <c r="B3838" s="202"/>
      <c r="C3838" s="297"/>
      <c r="D3838" s="292"/>
      <c r="E3838" s="202"/>
      <c r="F3838" s="202"/>
      <c r="G3838" s="202"/>
      <c r="H3838" s="202"/>
      <c r="I3838" s="202"/>
      <c r="J3838" s="202"/>
      <c r="K3838" s="146"/>
      <c r="L3838" s="146"/>
      <c r="M3838" s="146"/>
      <c r="N3838" s="146"/>
      <c r="O3838" s="146"/>
      <c r="P3838" s="292"/>
      <c r="Q3838" s="202"/>
      <c r="R3838" s="290">
        <f>IF($P$5=1,DataSheet!E3837,"")</f>
        <v>0</v>
      </c>
    </row>
    <row r="3839" spans="2:18">
      <c r="B3839" s="202"/>
      <c r="C3839" s="297"/>
      <c r="D3839" s="292"/>
      <c r="E3839" s="202"/>
      <c r="F3839" s="202"/>
      <c r="G3839" s="202"/>
      <c r="H3839" s="202"/>
      <c r="I3839" s="202"/>
      <c r="J3839" s="202"/>
      <c r="K3839" s="146"/>
      <c r="L3839" s="146"/>
      <c r="M3839" s="146"/>
      <c r="N3839" s="146"/>
      <c r="O3839" s="146"/>
      <c r="P3839" s="292"/>
      <c r="Q3839" s="202"/>
      <c r="R3839" s="290">
        <f>IF($P$5=1,DataSheet!E3838,"")</f>
        <v>0</v>
      </c>
    </row>
    <row r="3840" spans="2:18">
      <c r="B3840" s="202"/>
      <c r="C3840" s="297"/>
      <c r="D3840" s="292"/>
      <c r="E3840" s="202"/>
      <c r="F3840" s="202"/>
      <c r="G3840" s="202"/>
      <c r="H3840" s="202"/>
      <c r="I3840" s="202"/>
      <c r="J3840" s="202"/>
      <c r="K3840" s="146"/>
      <c r="L3840" s="146"/>
      <c r="M3840" s="146"/>
      <c r="N3840" s="146"/>
      <c r="O3840" s="146"/>
      <c r="P3840" s="292"/>
      <c r="Q3840" s="202"/>
      <c r="R3840" s="290">
        <f>IF($P$5=1,DataSheet!E3839,"")</f>
        <v>0</v>
      </c>
    </row>
    <row r="3841" spans="2:18">
      <c r="B3841" s="202"/>
      <c r="C3841" s="297"/>
      <c r="D3841" s="292"/>
      <c r="E3841" s="202"/>
      <c r="F3841" s="202"/>
      <c r="G3841" s="202"/>
      <c r="H3841" s="202"/>
      <c r="I3841" s="202"/>
      <c r="J3841" s="202"/>
      <c r="K3841" s="146"/>
      <c r="L3841" s="146"/>
      <c r="M3841" s="146"/>
      <c r="N3841" s="146"/>
      <c r="O3841" s="146"/>
      <c r="P3841" s="292"/>
      <c r="Q3841" s="202"/>
      <c r="R3841" s="290">
        <f>IF($P$5=1,DataSheet!E3840,"")</f>
        <v>0</v>
      </c>
    </row>
    <row r="3842" spans="2:18">
      <c r="B3842" s="202"/>
      <c r="C3842" s="297"/>
      <c r="D3842" s="292"/>
      <c r="E3842" s="202"/>
      <c r="F3842" s="202"/>
      <c r="G3842" s="202"/>
      <c r="H3842" s="202"/>
      <c r="I3842" s="202"/>
      <c r="J3842" s="202"/>
      <c r="K3842" s="146"/>
      <c r="L3842" s="146"/>
      <c r="M3842" s="146"/>
      <c r="N3842" s="146"/>
      <c r="O3842" s="146"/>
      <c r="P3842" s="292"/>
      <c r="Q3842" s="202"/>
      <c r="R3842" s="290">
        <f>IF($P$5=1,DataSheet!E3841,"")</f>
        <v>0</v>
      </c>
    </row>
    <row r="3843" spans="2:18">
      <c r="B3843" s="202"/>
      <c r="C3843" s="297"/>
      <c r="D3843" s="292"/>
      <c r="E3843" s="202"/>
      <c r="F3843" s="202"/>
      <c r="G3843" s="202"/>
      <c r="H3843" s="202"/>
      <c r="I3843" s="202"/>
      <c r="J3843" s="202"/>
      <c r="K3843" s="146"/>
      <c r="L3843" s="146"/>
      <c r="M3843" s="146"/>
      <c r="N3843" s="146"/>
      <c r="O3843" s="146"/>
      <c r="P3843" s="292"/>
      <c r="Q3843" s="202"/>
      <c r="R3843" s="290">
        <f>IF($P$5=1,DataSheet!E3842,"")</f>
        <v>0</v>
      </c>
    </row>
    <row r="3844" spans="2:18">
      <c r="B3844" s="202"/>
      <c r="C3844" s="297"/>
      <c r="D3844" s="292"/>
      <c r="E3844" s="202"/>
      <c r="F3844" s="202"/>
      <c r="G3844" s="202"/>
      <c r="H3844" s="202"/>
      <c r="I3844" s="202"/>
      <c r="J3844" s="202"/>
      <c r="K3844" s="146"/>
      <c r="L3844" s="146"/>
      <c r="M3844" s="146"/>
      <c r="N3844" s="146"/>
      <c r="O3844" s="146"/>
      <c r="P3844" s="292"/>
      <c r="Q3844" s="202"/>
      <c r="R3844" s="290">
        <f>IF($P$5=1,DataSheet!E3843,"")</f>
        <v>0</v>
      </c>
    </row>
    <row r="3845" spans="2:18">
      <c r="B3845" s="202"/>
      <c r="C3845" s="297"/>
      <c r="D3845" s="292"/>
      <c r="E3845" s="202"/>
      <c r="F3845" s="202"/>
      <c r="G3845" s="202"/>
      <c r="H3845" s="202"/>
      <c r="I3845" s="202"/>
      <c r="J3845" s="202"/>
      <c r="K3845" s="146"/>
      <c r="L3845" s="146"/>
      <c r="M3845" s="146"/>
      <c r="N3845" s="146"/>
      <c r="O3845" s="146"/>
      <c r="P3845" s="292"/>
      <c r="Q3845" s="202"/>
      <c r="R3845" s="290">
        <f>IF($P$5=1,DataSheet!E3844,"")</f>
        <v>0</v>
      </c>
    </row>
    <row r="3846" spans="2:18">
      <c r="B3846" s="202"/>
      <c r="C3846" s="297"/>
      <c r="D3846" s="292"/>
      <c r="E3846" s="202"/>
      <c r="F3846" s="202"/>
      <c r="G3846" s="202"/>
      <c r="H3846" s="202"/>
      <c r="I3846" s="202"/>
      <c r="J3846" s="202"/>
      <c r="K3846" s="146"/>
      <c r="L3846" s="146"/>
      <c r="M3846" s="146"/>
      <c r="N3846" s="146"/>
      <c r="O3846" s="146"/>
      <c r="P3846" s="292"/>
      <c r="Q3846" s="202"/>
      <c r="R3846" s="290">
        <f>IF($P$5=1,DataSheet!E3845,"")</f>
        <v>0</v>
      </c>
    </row>
    <row r="3847" spans="2:18">
      <c r="B3847" s="202"/>
      <c r="C3847" s="297"/>
      <c r="D3847" s="292"/>
      <c r="E3847" s="202"/>
      <c r="F3847" s="202"/>
      <c r="G3847" s="202"/>
      <c r="H3847" s="202"/>
      <c r="I3847" s="202"/>
      <c r="J3847" s="202"/>
      <c r="K3847" s="146"/>
      <c r="L3847" s="146"/>
      <c r="M3847" s="146"/>
      <c r="N3847" s="146"/>
      <c r="O3847" s="146"/>
      <c r="P3847" s="292"/>
      <c r="Q3847" s="202"/>
      <c r="R3847" s="290">
        <f>IF($P$5=1,DataSheet!E3846,"")</f>
        <v>0</v>
      </c>
    </row>
    <row r="3848" spans="2:18">
      <c r="B3848" s="202"/>
      <c r="C3848" s="297"/>
      <c r="D3848" s="292"/>
      <c r="E3848" s="202"/>
      <c r="F3848" s="202"/>
      <c r="G3848" s="202"/>
      <c r="H3848" s="202"/>
      <c r="I3848" s="202"/>
      <c r="J3848" s="202"/>
      <c r="K3848" s="146"/>
      <c r="L3848" s="146"/>
      <c r="M3848" s="146"/>
      <c r="N3848" s="146"/>
      <c r="O3848" s="146"/>
      <c r="P3848" s="292"/>
      <c r="Q3848" s="202"/>
      <c r="R3848" s="290">
        <f>IF($P$5=1,DataSheet!E3847,"")</f>
        <v>0</v>
      </c>
    </row>
    <row r="3849" spans="2:18">
      <c r="B3849" s="202"/>
      <c r="C3849" s="297"/>
      <c r="D3849" s="292"/>
      <c r="E3849" s="202"/>
      <c r="F3849" s="202"/>
      <c r="G3849" s="202"/>
      <c r="H3849" s="202"/>
      <c r="I3849" s="202"/>
      <c r="J3849" s="202"/>
      <c r="K3849" s="146"/>
      <c r="L3849" s="146"/>
      <c r="M3849" s="146"/>
      <c r="N3849" s="146"/>
      <c r="O3849" s="146"/>
      <c r="P3849" s="292"/>
      <c r="Q3849" s="202"/>
      <c r="R3849" s="290">
        <f>IF($P$5=1,DataSheet!E3848,"")</f>
        <v>0</v>
      </c>
    </row>
    <row r="3850" spans="2:18">
      <c r="B3850" s="202"/>
      <c r="C3850" s="297"/>
      <c r="D3850" s="292"/>
      <c r="E3850" s="202"/>
      <c r="F3850" s="202"/>
      <c r="G3850" s="202"/>
      <c r="H3850" s="202"/>
      <c r="I3850" s="202"/>
      <c r="J3850" s="202"/>
      <c r="K3850" s="146"/>
      <c r="L3850" s="146"/>
      <c r="M3850" s="146"/>
      <c r="N3850" s="146"/>
      <c r="O3850" s="146"/>
      <c r="P3850" s="292"/>
      <c r="Q3850" s="202"/>
      <c r="R3850" s="290">
        <f>IF($P$5=1,DataSheet!E3849,"")</f>
        <v>0</v>
      </c>
    </row>
    <row r="3851" spans="2:18">
      <c r="B3851" s="202"/>
      <c r="C3851" s="297"/>
      <c r="D3851" s="292"/>
      <c r="E3851" s="202"/>
      <c r="F3851" s="202"/>
      <c r="G3851" s="202"/>
      <c r="H3851" s="202"/>
      <c r="I3851" s="202"/>
      <c r="J3851" s="202"/>
      <c r="K3851" s="146"/>
      <c r="L3851" s="146"/>
      <c r="M3851" s="146"/>
      <c r="N3851" s="146"/>
      <c r="O3851" s="146"/>
      <c r="P3851" s="292"/>
      <c r="Q3851" s="202"/>
      <c r="R3851" s="290">
        <f>IF($P$5=1,DataSheet!E3850,"")</f>
        <v>0</v>
      </c>
    </row>
    <row r="3852" spans="2:18">
      <c r="B3852" s="202"/>
      <c r="C3852" s="297"/>
      <c r="D3852" s="292"/>
      <c r="E3852" s="202"/>
      <c r="F3852" s="202"/>
      <c r="G3852" s="202"/>
      <c r="H3852" s="202"/>
      <c r="I3852" s="202"/>
      <c r="J3852" s="202"/>
      <c r="K3852" s="146"/>
      <c r="L3852" s="146"/>
      <c r="M3852" s="146"/>
      <c r="N3852" s="146"/>
      <c r="O3852" s="146"/>
      <c r="P3852" s="292"/>
      <c r="Q3852" s="202"/>
      <c r="R3852" s="290">
        <f>IF($P$5=1,DataSheet!E3851,"")</f>
        <v>0</v>
      </c>
    </row>
    <row r="3853" spans="2:18">
      <c r="B3853" s="202"/>
      <c r="C3853" s="297"/>
      <c r="D3853" s="292"/>
      <c r="E3853" s="202"/>
      <c r="F3853" s="202"/>
      <c r="G3853" s="202"/>
      <c r="H3853" s="202"/>
      <c r="I3853" s="202"/>
      <c r="J3853" s="202"/>
      <c r="K3853" s="146"/>
      <c r="L3853" s="146"/>
      <c r="M3853" s="146"/>
      <c r="N3853" s="146"/>
      <c r="O3853" s="146"/>
      <c r="P3853" s="292"/>
      <c r="Q3853" s="202"/>
      <c r="R3853" s="290">
        <f>IF($P$5=1,DataSheet!E3852,"")</f>
        <v>0</v>
      </c>
    </row>
    <row r="3854" spans="2:18">
      <c r="B3854" s="202"/>
      <c r="C3854" s="297"/>
      <c r="D3854" s="292"/>
      <c r="E3854" s="202"/>
      <c r="F3854" s="202"/>
      <c r="G3854" s="202"/>
      <c r="H3854" s="202"/>
      <c r="I3854" s="202"/>
      <c r="J3854" s="202"/>
      <c r="K3854" s="146"/>
      <c r="L3854" s="146"/>
      <c r="M3854" s="146"/>
      <c r="N3854" s="146"/>
      <c r="O3854" s="146"/>
      <c r="P3854" s="292"/>
      <c r="Q3854" s="202"/>
      <c r="R3854" s="290">
        <f>IF($P$5=1,DataSheet!E3853,"")</f>
        <v>0</v>
      </c>
    </row>
    <row r="3855" spans="2:18">
      <c r="B3855" s="202"/>
      <c r="C3855" s="297"/>
      <c r="D3855" s="292"/>
      <c r="E3855" s="202"/>
      <c r="F3855" s="202"/>
      <c r="G3855" s="202"/>
      <c r="H3855" s="202"/>
      <c r="I3855" s="202"/>
      <c r="J3855" s="202"/>
      <c r="K3855" s="146"/>
      <c r="L3855" s="146"/>
      <c r="M3855" s="146"/>
      <c r="N3855" s="146"/>
      <c r="O3855" s="146"/>
      <c r="P3855" s="292"/>
      <c r="Q3855" s="202"/>
      <c r="R3855" s="290">
        <f>IF($P$5=1,DataSheet!E3854,"")</f>
        <v>0</v>
      </c>
    </row>
    <row r="3856" spans="2:18">
      <c r="B3856" s="202"/>
      <c r="C3856" s="297"/>
      <c r="D3856" s="292"/>
      <c r="E3856" s="202"/>
      <c r="F3856" s="202"/>
      <c r="G3856" s="202"/>
      <c r="H3856" s="202"/>
      <c r="I3856" s="202"/>
      <c r="J3856" s="202"/>
      <c r="K3856" s="146"/>
      <c r="L3856" s="146"/>
      <c r="M3856" s="146"/>
      <c r="N3856" s="146"/>
      <c r="O3856" s="146"/>
      <c r="P3856" s="292"/>
      <c r="Q3856" s="202"/>
      <c r="R3856" s="290">
        <f>IF($P$5=1,DataSheet!E3855,"")</f>
        <v>0</v>
      </c>
    </row>
    <row r="3857" spans="2:18">
      <c r="B3857" s="202"/>
      <c r="C3857" s="297"/>
      <c r="D3857" s="292"/>
      <c r="E3857" s="202"/>
      <c r="F3857" s="202"/>
      <c r="G3857" s="202"/>
      <c r="H3857" s="202"/>
      <c r="I3857" s="202"/>
      <c r="J3857" s="202"/>
      <c r="K3857" s="146"/>
      <c r="L3857" s="146"/>
      <c r="M3857" s="146"/>
      <c r="N3857" s="146"/>
      <c r="O3857" s="146"/>
      <c r="P3857" s="292"/>
      <c r="Q3857" s="202"/>
      <c r="R3857" s="290">
        <f>IF($P$5=1,DataSheet!E3856,"")</f>
        <v>0</v>
      </c>
    </row>
    <row r="3858" spans="2:18">
      <c r="B3858" s="202"/>
      <c r="C3858" s="297"/>
      <c r="D3858" s="292"/>
      <c r="E3858" s="202"/>
      <c r="F3858" s="202"/>
      <c r="G3858" s="202"/>
      <c r="H3858" s="202"/>
      <c r="I3858" s="202"/>
      <c r="J3858" s="202"/>
      <c r="K3858" s="146"/>
      <c r="L3858" s="146"/>
      <c r="M3858" s="146"/>
      <c r="N3858" s="146"/>
      <c r="O3858" s="146"/>
      <c r="P3858" s="292"/>
      <c r="Q3858" s="202"/>
      <c r="R3858" s="290">
        <f>IF($P$5=1,DataSheet!E3857,"")</f>
        <v>0</v>
      </c>
    </row>
    <row r="3859" spans="2:18">
      <c r="B3859" s="202"/>
      <c r="C3859" s="297"/>
      <c r="D3859" s="292"/>
      <c r="E3859" s="202"/>
      <c r="F3859" s="202"/>
      <c r="G3859" s="202"/>
      <c r="H3859" s="202"/>
      <c r="I3859" s="202"/>
      <c r="J3859" s="202"/>
      <c r="K3859" s="146"/>
      <c r="L3859" s="146"/>
      <c r="M3859" s="146"/>
      <c r="N3859" s="146"/>
      <c r="O3859" s="146"/>
      <c r="P3859" s="292"/>
      <c r="Q3859" s="202"/>
      <c r="R3859" s="290">
        <f>IF($P$5=1,DataSheet!E3858,"")</f>
        <v>0</v>
      </c>
    </row>
    <row r="3860" spans="2:18">
      <c r="B3860" s="202"/>
      <c r="C3860" s="297"/>
      <c r="D3860" s="292"/>
      <c r="E3860" s="202"/>
      <c r="F3860" s="202"/>
      <c r="G3860" s="202"/>
      <c r="H3860" s="202"/>
      <c r="I3860" s="202"/>
      <c r="J3860" s="202"/>
      <c r="K3860" s="146"/>
      <c r="L3860" s="146"/>
      <c r="M3860" s="146"/>
      <c r="N3860" s="146"/>
      <c r="O3860" s="146"/>
      <c r="P3860" s="292"/>
      <c r="Q3860" s="202"/>
      <c r="R3860" s="290">
        <f>IF($P$5=1,DataSheet!E3859,"")</f>
        <v>0</v>
      </c>
    </row>
    <row r="3861" spans="2:18">
      <c r="B3861" s="202"/>
      <c r="C3861" s="297"/>
      <c r="D3861" s="292"/>
      <c r="E3861" s="202"/>
      <c r="F3861" s="202"/>
      <c r="G3861" s="202"/>
      <c r="H3861" s="202"/>
      <c r="I3861" s="202"/>
      <c r="J3861" s="202"/>
      <c r="K3861" s="146"/>
      <c r="L3861" s="146"/>
      <c r="M3861" s="146"/>
      <c r="N3861" s="146"/>
      <c r="O3861" s="146"/>
      <c r="P3861" s="292"/>
      <c r="Q3861" s="202"/>
      <c r="R3861" s="290">
        <f>IF($P$5=1,DataSheet!E3860,"")</f>
        <v>0</v>
      </c>
    </row>
    <row r="3862" spans="2:18">
      <c r="B3862" s="202"/>
      <c r="C3862" s="297"/>
      <c r="D3862" s="292"/>
      <c r="E3862" s="202"/>
      <c r="F3862" s="202"/>
      <c r="G3862" s="202"/>
      <c r="H3862" s="202"/>
      <c r="I3862" s="202"/>
      <c r="J3862" s="202"/>
      <c r="K3862" s="146"/>
      <c r="L3862" s="146"/>
      <c r="M3862" s="146"/>
      <c r="N3862" s="146"/>
      <c r="O3862" s="146"/>
      <c r="P3862" s="292"/>
      <c r="Q3862" s="202"/>
      <c r="R3862" s="290">
        <f>IF($P$5=1,DataSheet!E3861,"")</f>
        <v>0</v>
      </c>
    </row>
    <row r="3863" spans="2:18">
      <c r="B3863" s="202"/>
      <c r="C3863" s="297"/>
      <c r="D3863" s="292"/>
      <c r="E3863" s="202"/>
      <c r="F3863" s="202"/>
      <c r="G3863" s="202"/>
      <c r="H3863" s="202"/>
      <c r="I3863" s="202"/>
      <c r="J3863" s="202"/>
      <c r="K3863" s="146"/>
      <c r="L3863" s="146"/>
      <c r="M3863" s="146"/>
      <c r="N3863" s="146"/>
      <c r="O3863" s="146"/>
      <c r="P3863" s="292"/>
      <c r="Q3863" s="202"/>
      <c r="R3863" s="290">
        <f>IF($P$5=1,DataSheet!E3862,"")</f>
        <v>0</v>
      </c>
    </row>
    <row r="3864" spans="2:18">
      <c r="B3864" s="202"/>
      <c r="C3864" s="297"/>
      <c r="D3864" s="292"/>
      <c r="E3864" s="202"/>
      <c r="F3864" s="202"/>
      <c r="G3864" s="202"/>
      <c r="H3864" s="202"/>
      <c r="I3864" s="202"/>
      <c r="J3864" s="202"/>
      <c r="K3864" s="146"/>
      <c r="L3864" s="146"/>
      <c r="M3864" s="146"/>
      <c r="N3864" s="146"/>
      <c r="O3864" s="146"/>
      <c r="P3864" s="292"/>
      <c r="Q3864" s="202"/>
      <c r="R3864" s="290">
        <f>IF($P$5=1,DataSheet!E3863,"")</f>
        <v>0</v>
      </c>
    </row>
    <row r="3865" spans="2:18">
      <c r="B3865" s="202"/>
      <c r="C3865" s="297"/>
      <c r="D3865" s="292"/>
      <c r="E3865" s="202"/>
      <c r="F3865" s="202"/>
      <c r="G3865" s="202"/>
      <c r="H3865" s="202"/>
      <c r="I3865" s="202"/>
      <c r="J3865" s="202"/>
      <c r="K3865" s="146"/>
      <c r="L3865" s="146"/>
      <c r="M3865" s="146"/>
      <c r="N3865" s="146"/>
      <c r="O3865" s="146"/>
      <c r="P3865" s="292"/>
      <c r="Q3865" s="202"/>
      <c r="R3865" s="290">
        <f>IF($P$5=1,DataSheet!E3864,"")</f>
        <v>0</v>
      </c>
    </row>
    <row r="3866" spans="2:18">
      <c r="B3866" s="202"/>
      <c r="C3866" s="297"/>
      <c r="D3866" s="292"/>
      <c r="E3866" s="202"/>
      <c r="F3866" s="202"/>
      <c r="G3866" s="202"/>
      <c r="H3866" s="202"/>
      <c r="I3866" s="202"/>
      <c r="J3866" s="202"/>
      <c r="K3866" s="146"/>
      <c r="L3866" s="146"/>
      <c r="M3866" s="146"/>
      <c r="N3866" s="146"/>
      <c r="O3866" s="146"/>
      <c r="P3866" s="292"/>
      <c r="Q3866" s="202"/>
      <c r="R3866" s="290">
        <f>IF($P$5=1,DataSheet!E3865,"")</f>
        <v>0</v>
      </c>
    </row>
    <row r="3867" spans="2:18">
      <c r="B3867" s="202"/>
      <c r="C3867" s="297"/>
      <c r="D3867" s="292"/>
      <c r="E3867" s="202"/>
      <c r="F3867" s="202"/>
      <c r="G3867" s="202"/>
      <c r="H3867" s="202"/>
      <c r="I3867" s="202"/>
      <c r="J3867" s="202"/>
      <c r="K3867" s="146"/>
      <c r="L3867" s="146"/>
      <c r="M3867" s="146"/>
      <c r="N3867" s="146"/>
      <c r="O3867" s="146"/>
      <c r="P3867" s="292"/>
      <c r="Q3867" s="202"/>
      <c r="R3867" s="290">
        <f>IF($P$5=1,DataSheet!E3866,"")</f>
        <v>0</v>
      </c>
    </row>
    <row r="3868" spans="2:18">
      <c r="B3868" s="202"/>
      <c r="C3868" s="297"/>
      <c r="D3868" s="292"/>
      <c r="E3868" s="202"/>
      <c r="F3868" s="202"/>
      <c r="G3868" s="202"/>
      <c r="H3868" s="202"/>
      <c r="I3868" s="202"/>
      <c r="J3868" s="202"/>
      <c r="K3868" s="146"/>
      <c r="L3868" s="146"/>
      <c r="M3868" s="146"/>
      <c r="N3868" s="146"/>
      <c r="O3868" s="146"/>
      <c r="P3868" s="292"/>
      <c r="Q3868" s="202"/>
      <c r="R3868" s="290">
        <f>IF($P$5=1,DataSheet!E3867,"")</f>
        <v>0</v>
      </c>
    </row>
    <row r="3869" spans="2:18">
      <c r="B3869" s="202"/>
      <c r="C3869" s="297"/>
      <c r="D3869" s="292"/>
      <c r="E3869" s="202"/>
      <c r="F3869" s="202"/>
      <c r="G3869" s="202"/>
      <c r="H3869" s="202"/>
      <c r="I3869" s="202"/>
      <c r="J3869" s="202"/>
      <c r="K3869" s="146"/>
      <c r="L3869" s="146"/>
      <c r="M3869" s="146"/>
      <c r="N3869" s="146"/>
      <c r="O3869" s="146"/>
      <c r="P3869" s="292"/>
      <c r="Q3869" s="202"/>
      <c r="R3869" s="290">
        <f>IF($P$5=1,DataSheet!E3868,"")</f>
        <v>0</v>
      </c>
    </row>
    <row r="3870" spans="2:18">
      <c r="B3870" s="202"/>
      <c r="C3870" s="297"/>
      <c r="D3870" s="292"/>
      <c r="E3870" s="202"/>
      <c r="F3870" s="202"/>
      <c r="G3870" s="202"/>
      <c r="H3870" s="202"/>
      <c r="I3870" s="202"/>
      <c r="J3870" s="202"/>
      <c r="K3870" s="146"/>
      <c r="L3870" s="146"/>
      <c r="M3870" s="146"/>
      <c r="N3870" s="146"/>
      <c r="O3870" s="146"/>
      <c r="P3870" s="292"/>
      <c r="Q3870" s="202"/>
      <c r="R3870" s="290">
        <f>IF($P$5=1,DataSheet!E3869,"")</f>
        <v>0</v>
      </c>
    </row>
    <row r="3871" spans="2:18">
      <c r="B3871" s="202"/>
      <c r="C3871" s="297"/>
      <c r="D3871" s="292"/>
      <c r="E3871" s="202"/>
      <c r="F3871" s="202"/>
      <c r="G3871" s="202"/>
      <c r="H3871" s="202"/>
      <c r="I3871" s="202"/>
      <c r="J3871" s="202"/>
      <c r="K3871" s="146"/>
      <c r="L3871" s="146"/>
      <c r="M3871" s="146"/>
      <c r="N3871" s="146"/>
      <c r="O3871" s="146"/>
      <c r="P3871" s="292"/>
      <c r="Q3871" s="202"/>
      <c r="R3871" s="290">
        <f>IF($P$5=1,DataSheet!E3870,"")</f>
        <v>0</v>
      </c>
    </row>
    <row r="3872" spans="2:18">
      <c r="B3872" s="202"/>
      <c r="C3872" s="297"/>
      <c r="D3872" s="292"/>
      <c r="E3872" s="202"/>
      <c r="F3872" s="202"/>
      <c r="G3872" s="202"/>
      <c r="H3872" s="202"/>
      <c r="I3872" s="202"/>
      <c r="J3872" s="202"/>
      <c r="K3872" s="146"/>
      <c r="L3872" s="146"/>
      <c r="M3872" s="146"/>
      <c r="N3872" s="146"/>
      <c r="O3872" s="146"/>
      <c r="P3872" s="292"/>
      <c r="Q3872" s="202"/>
      <c r="R3872" s="290">
        <f>IF($P$5=1,DataSheet!E3871,"")</f>
        <v>0</v>
      </c>
    </row>
    <row r="3873" spans="2:18">
      <c r="B3873" s="202"/>
      <c r="C3873" s="297"/>
      <c r="D3873" s="292"/>
      <c r="E3873" s="202"/>
      <c r="F3873" s="202"/>
      <c r="G3873" s="202"/>
      <c r="H3873" s="202"/>
      <c r="I3873" s="202"/>
      <c r="J3873" s="202"/>
      <c r="K3873" s="146"/>
      <c r="L3873" s="146"/>
      <c r="M3873" s="146"/>
      <c r="N3873" s="146"/>
      <c r="O3873" s="146"/>
      <c r="P3873" s="292"/>
      <c r="Q3873" s="202"/>
      <c r="R3873" s="290">
        <f>IF($P$5=1,DataSheet!E3872,"")</f>
        <v>0</v>
      </c>
    </row>
    <row r="3874" spans="2:18">
      <c r="B3874" s="202"/>
      <c r="C3874" s="297"/>
      <c r="D3874" s="292"/>
      <c r="E3874" s="202"/>
      <c r="F3874" s="202"/>
      <c r="G3874" s="202"/>
      <c r="H3874" s="202"/>
      <c r="I3874" s="202"/>
      <c r="J3874" s="202"/>
      <c r="K3874" s="146"/>
      <c r="L3874" s="146"/>
      <c r="M3874" s="146"/>
      <c r="N3874" s="146"/>
      <c r="O3874" s="146"/>
      <c r="P3874" s="292"/>
      <c r="Q3874" s="202"/>
      <c r="R3874" s="290">
        <f>IF($P$5=1,DataSheet!E3873,"")</f>
        <v>0</v>
      </c>
    </row>
    <row r="3875" spans="2:18">
      <c r="B3875" s="202"/>
      <c r="C3875" s="297"/>
      <c r="D3875" s="292"/>
      <c r="E3875" s="202"/>
      <c r="F3875" s="202"/>
      <c r="G3875" s="202"/>
      <c r="H3875" s="202"/>
      <c r="I3875" s="202"/>
      <c r="J3875" s="202"/>
      <c r="K3875" s="146"/>
      <c r="L3875" s="146"/>
      <c r="M3875" s="146"/>
      <c r="N3875" s="146"/>
      <c r="O3875" s="146"/>
      <c r="P3875" s="292"/>
      <c r="Q3875" s="202"/>
      <c r="R3875" s="290">
        <f>IF($P$5=1,DataSheet!E3874,"")</f>
        <v>0</v>
      </c>
    </row>
    <row r="3876" spans="2:18">
      <c r="B3876" s="202"/>
      <c r="C3876" s="297"/>
      <c r="D3876" s="292"/>
      <c r="E3876" s="202"/>
      <c r="F3876" s="202"/>
      <c r="G3876" s="202"/>
      <c r="H3876" s="202"/>
      <c r="I3876" s="202"/>
      <c r="J3876" s="202"/>
      <c r="K3876" s="146"/>
      <c r="L3876" s="146"/>
      <c r="M3876" s="146"/>
      <c r="N3876" s="146"/>
      <c r="O3876" s="146"/>
      <c r="P3876" s="292"/>
      <c r="Q3876" s="202"/>
      <c r="R3876" s="290">
        <f>IF($P$5=1,DataSheet!E3875,"")</f>
        <v>0</v>
      </c>
    </row>
    <row r="3877" spans="2:18">
      <c r="B3877" s="202"/>
      <c r="C3877" s="297"/>
      <c r="D3877" s="292"/>
      <c r="E3877" s="202"/>
      <c r="F3877" s="202"/>
      <c r="G3877" s="202"/>
      <c r="H3877" s="202"/>
      <c r="I3877" s="202"/>
      <c r="J3877" s="202"/>
      <c r="K3877" s="146"/>
      <c r="L3877" s="146"/>
      <c r="M3877" s="146"/>
      <c r="N3877" s="146"/>
      <c r="O3877" s="146"/>
      <c r="P3877" s="292"/>
      <c r="Q3877" s="202"/>
      <c r="R3877" s="290">
        <f>IF($P$5=1,DataSheet!E3876,"")</f>
        <v>0</v>
      </c>
    </row>
    <row r="3878" spans="2:18">
      <c r="B3878" s="202"/>
      <c r="C3878" s="297"/>
      <c r="D3878" s="292"/>
      <c r="E3878" s="202"/>
      <c r="F3878" s="202"/>
      <c r="G3878" s="202"/>
      <c r="H3878" s="202"/>
      <c r="I3878" s="202"/>
      <c r="J3878" s="202"/>
      <c r="K3878" s="146"/>
      <c r="L3878" s="146"/>
      <c r="M3878" s="146"/>
      <c r="N3878" s="146"/>
      <c r="O3878" s="146"/>
      <c r="P3878" s="292"/>
      <c r="Q3878" s="202"/>
      <c r="R3878" s="290">
        <f>IF($P$5=1,DataSheet!E3877,"")</f>
        <v>0</v>
      </c>
    </row>
    <row r="3879" spans="2:18">
      <c r="B3879" s="202"/>
      <c r="C3879" s="297"/>
      <c r="D3879" s="292"/>
      <c r="E3879" s="202"/>
      <c r="F3879" s="202"/>
      <c r="G3879" s="202"/>
      <c r="H3879" s="202"/>
      <c r="I3879" s="202"/>
      <c r="J3879" s="202"/>
      <c r="K3879" s="146"/>
      <c r="L3879" s="146"/>
      <c r="M3879" s="146"/>
      <c r="N3879" s="146"/>
      <c r="O3879" s="146"/>
      <c r="P3879" s="292"/>
      <c r="Q3879" s="202"/>
      <c r="R3879" s="290">
        <f>IF($P$5=1,DataSheet!E3878,"")</f>
        <v>0</v>
      </c>
    </row>
    <row r="3880" spans="2:18">
      <c r="B3880" s="202"/>
      <c r="C3880" s="297"/>
      <c r="D3880" s="292"/>
      <c r="E3880" s="202"/>
      <c r="F3880" s="202"/>
      <c r="G3880" s="202"/>
      <c r="H3880" s="202"/>
      <c r="I3880" s="202"/>
      <c r="J3880" s="202"/>
      <c r="K3880" s="146"/>
      <c r="L3880" s="146"/>
      <c r="M3880" s="146"/>
      <c r="N3880" s="146"/>
      <c r="O3880" s="146"/>
      <c r="P3880" s="292"/>
      <c r="Q3880" s="202"/>
      <c r="R3880" s="290">
        <f>IF($P$5=1,DataSheet!E3879,"")</f>
        <v>0</v>
      </c>
    </row>
    <row r="3881" spans="2:18">
      <c r="B3881" s="202"/>
      <c r="C3881" s="297"/>
      <c r="D3881" s="292"/>
      <c r="E3881" s="202"/>
      <c r="F3881" s="202"/>
      <c r="G3881" s="202"/>
      <c r="H3881" s="202"/>
      <c r="I3881" s="202"/>
      <c r="J3881" s="202"/>
      <c r="K3881" s="146"/>
      <c r="L3881" s="146"/>
      <c r="M3881" s="146"/>
      <c r="N3881" s="146"/>
      <c r="O3881" s="146"/>
      <c r="P3881" s="292"/>
      <c r="Q3881" s="202"/>
      <c r="R3881" s="290">
        <f>IF($P$5=1,DataSheet!E3880,"")</f>
        <v>0</v>
      </c>
    </row>
    <row r="3882" spans="2:18">
      <c r="B3882" s="202"/>
      <c r="C3882" s="297"/>
      <c r="D3882" s="292"/>
      <c r="E3882" s="202"/>
      <c r="F3882" s="202"/>
      <c r="G3882" s="202"/>
      <c r="H3882" s="202"/>
      <c r="I3882" s="202"/>
      <c r="J3882" s="202"/>
      <c r="K3882" s="146"/>
      <c r="L3882" s="146"/>
      <c r="M3882" s="146"/>
      <c r="N3882" s="146"/>
      <c r="O3882" s="146"/>
      <c r="P3882" s="292"/>
      <c r="Q3882" s="202"/>
      <c r="R3882" s="290">
        <f>IF($P$5=1,DataSheet!E3881,"")</f>
        <v>0</v>
      </c>
    </row>
    <row r="3883" spans="2:18">
      <c r="B3883" s="202"/>
      <c r="C3883" s="297"/>
      <c r="D3883" s="292"/>
      <c r="E3883" s="202"/>
      <c r="F3883" s="202"/>
      <c r="G3883" s="202"/>
      <c r="H3883" s="202"/>
      <c r="I3883" s="202"/>
      <c r="J3883" s="202"/>
      <c r="K3883" s="146"/>
      <c r="L3883" s="146"/>
      <c r="M3883" s="146"/>
      <c r="N3883" s="146"/>
      <c r="O3883" s="146"/>
      <c r="P3883" s="292"/>
      <c r="Q3883" s="202"/>
      <c r="R3883" s="290">
        <f>IF($P$5=1,DataSheet!E3882,"")</f>
        <v>0</v>
      </c>
    </row>
    <row r="3884" spans="2:18">
      <c r="B3884" s="202"/>
      <c r="C3884" s="297"/>
      <c r="D3884" s="292"/>
      <c r="E3884" s="202"/>
      <c r="F3884" s="202"/>
      <c r="G3884" s="202"/>
      <c r="H3884" s="202"/>
      <c r="I3884" s="202"/>
      <c r="J3884" s="202"/>
      <c r="K3884" s="146"/>
      <c r="L3884" s="146"/>
      <c r="M3884" s="146"/>
      <c r="N3884" s="146"/>
      <c r="O3884" s="146"/>
      <c r="P3884" s="292"/>
      <c r="Q3884" s="202"/>
      <c r="R3884" s="290">
        <f>IF($P$5=1,DataSheet!E3883,"")</f>
        <v>0</v>
      </c>
    </row>
    <row r="3885" spans="2:18">
      <c r="B3885" s="202"/>
      <c r="C3885" s="297"/>
      <c r="D3885" s="292"/>
      <c r="E3885" s="202"/>
      <c r="F3885" s="202"/>
      <c r="G3885" s="202"/>
      <c r="H3885" s="202"/>
      <c r="I3885" s="202"/>
      <c r="J3885" s="202"/>
      <c r="K3885" s="146"/>
      <c r="L3885" s="146"/>
      <c r="M3885" s="146"/>
      <c r="N3885" s="146"/>
      <c r="O3885" s="146"/>
      <c r="P3885" s="292"/>
      <c r="Q3885" s="202"/>
      <c r="R3885" s="290">
        <f>IF($P$5=1,DataSheet!E3884,"")</f>
        <v>0</v>
      </c>
    </row>
    <row r="3886" spans="2:18">
      <c r="B3886" s="202"/>
      <c r="C3886" s="297"/>
      <c r="D3886" s="292"/>
      <c r="E3886" s="202"/>
      <c r="F3886" s="202"/>
      <c r="G3886" s="202"/>
      <c r="H3886" s="202"/>
      <c r="I3886" s="202"/>
      <c r="J3886" s="202"/>
      <c r="K3886" s="146"/>
      <c r="L3886" s="146"/>
      <c r="M3886" s="146"/>
      <c r="N3886" s="146"/>
      <c r="O3886" s="146"/>
      <c r="P3886" s="292"/>
      <c r="Q3886" s="202"/>
      <c r="R3886" s="290">
        <f>IF($P$5=1,DataSheet!E3885,"")</f>
        <v>0</v>
      </c>
    </row>
    <row r="3887" spans="2:18">
      <c r="B3887" s="202"/>
      <c r="C3887" s="297"/>
      <c r="D3887" s="292"/>
      <c r="E3887" s="202"/>
      <c r="F3887" s="202"/>
      <c r="G3887" s="202"/>
      <c r="H3887" s="202"/>
      <c r="I3887" s="202"/>
      <c r="J3887" s="202"/>
      <c r="K3887" s="146"/>
      <c r="L3887" s="146"/>
      <c r="M3887" s="146"/>
      <c r="N3887" s="146"/>
      <c r="O3887" s="146"/>
      <c r="P3887" s="292"/>
      <c r="Q3887" s="202"/>
      <c r="R3887" s="290">
        <f>IF($P$5=1,DataSheet!E3886,"")</f>
        <v>0</v>
      </c>
    </row>
    <row r="3888" spans="2:18">
      <c r="B3888" s="202"/>
      <c r="C3888" s="297"/>
      <c r="D3888" s="292"/>
      <c r="E3888" s="202"/>
      <c r="F3888" s="202"/>
      <c r="G3888" s="202"/>
      <c r="H3888" s="202"/>
      <c r="I3888" s="202"/>
      <c r="J3888" s="202"/>
      <c r="K3888" s="146"/>
      <c r="L3888" s="146"/>
      <c r="M3888" s="146"/>
      <c r="N3888" s="146"/>
      <c r="O3888" s="146"/>
      <c r="P3888" s="292"/>
      <c r="Q3888" s="202"/>
      <c r="R3888" s="290">
        <f>IF($P$5=1,DataSheet!E3887,"")</f>
        <v>0</v>
      </c>
    </row>
    <row r="3889" spans="2:18">
      <c r="B3889" s="202"/>
      <c r="C3889" s="297"/>
      <c r="D3889" s="292"/>
      <c r="E3889" s="202"/>
      <c r="F3889" s="202"/>
      <c r="G3889" s="202"/>
      <c r="H3889" s="202"/>
      <c r="I3889" s="202"/>
      <c r="J3889" s="202"/>
      <c r="K3889" s="146"/>
      <c r="L3889" s="146"/>
      <c r="M3889" s="146"/>
      <c r="N3889" s="146"/>
      <c r="O3889" s="146"/>
      <c r="P3889" s="292"/>
      <c r="Q3889" s="202"/>
      <c r="R3889" s="290">
        <f>IF($P$5=1,DataSheet!E3888,"")</f>
        <v>0</v>
      </c>
    </row>
    <row r="3890" spans="2:18">
      <c r="B3890" s="202"/>
      <c r="C3890" s="297"/>
      <c r="D3890" s="292"/>
      <c r="E3890" s="202"/>
      <c r="F3890" s="202"/>
      <c r="G3890" s="202"/>
      <c r="H3890" s="202"/>
      <c r="I3890" s="202"/>
      <c r="J3890" s="202"/>
      <c r="K3890" s="146"/>
      <c r="L3890" s="146"/>
      <c r="M3890" s="146"/>
      <c r="N3890" s="146"/>
      <c r="O3890" s="146"/>
      <c r="P3890" s="292"/>
      <c r="Q3890" s="202"/>
      <c r="R3890" s="290">
        <f>IF($P$5=1,DataSheet!E3889,"")</f>
        <v>0</v>
      </c>
    </row>
    <row r="3891" spans="2:18">
      <c r="B3891" s="202"/>
      <c r="C3891" s="297"/>
      <c r="D3891" s="292"/>
      <c r="E3891" s="202"/>
      <c r="F3891" s="202"/>
      <c r="G3891" s="202"/>
      <c r="H3891" s="202"/>
      <c r="I3891" s="202"/>
      <c r="J3891" s="202"/>
      <c r="K3891" s="146"/>
      <c r="L3891" s="146"/>
      <c r="M3891" s="146"/>
      <c r="N3891" s="146"/>
      <c r="O3891" s="146"/>
      <c r="P3891" s="292"/>
      <c r="Q3891" s="202"/>
      <c r="R3891" s="290">
        <f>IF($P$5=1,DataSheet!E3890,"")</f>
        <v>0</v>
      </c>
    </row>
    <row r="3892" spans="2:18">
      <c r="B3892" s="202"/>
      <c r="C3892" s="297"/>
      <c r="D3892" s="292"/>
      <c r="E3892" s="202"/>
      <c r="F3892" s="202"/>
      <c r="G3892" s="202"/>
      <c r="H3892" s="202"/>
      <c r="I3892" s="202"/>
      <c r="J3892" s="202"/>
      <c r="K3892" s="146"/>
      <c r="L3892" s="146"/>
      <c r="M3892" s="146"/>
      <c r="N3892" s="146"/>
      <c r="O3892" s="146"/>
      <c r="P3892" s="292"/>
      <c r="Q3892" s="202"/>
      <c r="R3892" s="290">
        <f>IF($P$5=1,DataSheet!E3891,"")</f>
        <v>0</v>
      </c>
    </row>
    <row r="3893" spans="2:18">
      <c r="B3893" s="202"/>
      <c r="C3893" s="297"/>
      <c r="D3893" s="292"/>
      <c r="E3893" s="202"/>
      <c r="F3893" s="202"/>
      <c r="G3893" s="202"/>
      <c r="H3893" s="202"/>
      <c r="I3893" s="202"/>
      <c r="J3893" s="202"/>
      <c r="K3893" s="146"/>
      <c r="L3893" s="146"/>
      <c r="M3893" s="146"/>
      <c r="N3893" s="146"/>
      <c r="O3893" s="146"/>
      <c r="P3893" s="292"/>
      <c r="Q3893" s="202"/>
      <c r="R3893" s="290">
        <f>IF($P$5=1,DataSheet!E3892,"")</f>
        <v>0</v>
      </c>
    </row>
    <row r="3894" spans="2:18">
      <c r="B3894" s="202"/>
      <c r="C3894" s="297"/>
      <c r="D3894" s="292"/>
      <c r="E3894" s="202"/>
      <c r="F3894" s="202"/>
      <c r="G3894" s="202"/>
      <c r="H3894" s="202"/>
      <c r="I3894" s="202"/>
      <c r="J3894" s="202"/>
      <c r="K3894" s="146"/>
      <c r="L3894" s="146"/>
      <c r="M3894" s="146"/>
      <c r="N3894" s="146"/>
      <c r="O3894" s="146"/>
      <c r="P3894" s="292"/>
      <c r="Q3894" s="202"/>
      <c r="R3894" s="290">
        <f>IF($P$5=1,DataSheet!E3893,"")</f>
        <v>0</v>
      </c>
    </row>
    <row r="3895" spans="2:18">
      <c r="B3895" s="202"/>
      <c r="C3895" s="297"/>
      <c r="D3895" s="292"/>
      <c r="E3895" s="202"/>
      <c r="F3895" s="202"/>
      <c r="G3895" s="202"/>
      <c r="H3895" s="202"/>
      <c r="I3895" s="202"/>
      <c r="J3895" s="202"/>
      <c r="K3895" s="146"/>
      <c r="L3895" s="146"/>
      <c r="M3895" s="146"/>
      <c r="N3895" s="146"/>
      <c r="O3895" s="146"/>
      <c r="P3895" s="292"/>
      <c r="Q3895" s="202"/>
      <c r="R3895" s="290">
        <f>IF($P$5=1,DataSheet!E3894,"")</f>
        <v>0</v>
      </c>
    </row>
    <row r="3896" spans="2:18">
      <c r="B3896" s="202"/>
      <c r="C3896" s="297"/>
      <c r="D3896" s="292"/>
      <c r="E3896" s="202"/>
      <c r="F3896" s="202"/>
      <c r="G3896" s="202"/>
      <c r="H3896" s="202"/>
      <c r="I3896" s="202"/>
      <c r="J3896" s="202"/>
      <c r="K3896" s="146"/>
      <c r="L3896" s="146"/>
      <c r="M3896" s="146"/>
      <c r="N3896" s="146"/>
      <c r="O3896" s="146"/>
      <c r="P3896" s="292"/>
      <c r="Q3896" s="202"/>
      <c r="R3896" s="290">
        <f>IF($P$5=1,DataSheet!E3895,"")</f>
        <v>0</v>
      </c>
    </row>
    <row r="3897" spans="2:18">
      <c r="B3897" s="202"/>
      <c r="C3897" s="297"/>
      <c r="D3897" s="292"/>
      <c r="E3897" s="202"/>
      <c r="F3897" s="202"/>
      <c r="G3897" s="202"/>
      <c r="H3897" s="202"/>
      <c r="I3897" s="202"/>
      <c r="J3897" s="202"/>
      <c r="K3897" s="146"/>
      <c r="L3897" s="146"/>
      <c r="M3897" s="146"/>
      <c r="N3897" s="146"/>
      <c r="O3897" s="146"/>
      <c r="P3897" s="292"/>
      <c r="Q3897" s="202"/>
      <c r="R3897" s="290">
        <f>IF($P$5=1,DataSheet!E3896,"")</f>
        <v>0</v>
      </c>
    </row>
    <row r="3898" spans="2:18">
      <c r="B3898" s="202"/>
      <c r="C3898" s="297"/>
      <c r="D3898" s="292"/>
      <c r="E3898" s="202"/>
      <c r="F3898" s="202"/>
      <c r="G3898" s="202"/>
      <c r="H3898" s="202"/>
      <c r="I3898" s="202"/>
      <c r="J3898" s="202"/>
      <c r="K3898" s="146"/>
      <c r="L3898" s="146"/>
      <c r="M3898" s="146"/>
      <c r="N3898" s="146"/>
      <c r="O3898" s="146"/>
      <c r="P3898" s="292"/>
      <c r="Q3898" s="202"/>
      <c r="R3898" s="290">
        <f>IF($P$5=1,DataSheet!E3897,"")</f>
        <v>0</v>
      </c>
    </row>
    <row r="3899" spans="2:18">
      <c r="B3899" s="202"/>
      <c r="C3899" s="297"/>
      <c r="D3899" s="292"/>
      <c r="E3899" s="202"/>
      <c r="F3899" s="202"/>
      <c r="G3899" s="202"/>
      <c r="H3899" s="202"/>
      <c r="I3899" s="202"/>
      <c r="J3899" s="202"/>
      <c r="K3899" s="146"/>
      <c r="L3899" s="146"/>
      <c r="M3899" s="146"/>
      <c r="N3899" s="146"/>
      <c r="O3899" s="146"/>
      <c r="P3899" s="292"/>
      <c r="Q3899" s="202"/>
      <c r="R3899" s="290">
        <f>IF($P$5=1,DataSheet!E3898,"")</f>
        <v>0</v>
      </c>
    </row>
    <row r="3900" spans="2:18">
      <c r="B3900" s="202"/>
      <c r="C3900" s="297"/>
      <c r="D3900" s="292"/>
      <c r="E3900" s="202"/>
      <c r="F3900" s="202"/>
      <c r="G3900" s="202"/>
      <c r="H3900" s="202"/>
      <c r="I3900" s="202"/>
      <c r="J3900" s="202"/>
      <c r="K3900" s="146"/>
      <c r="L3900" s="146"/>
      <c r="M3900" s="146"/>
      <c r="N3900" s="146"/>
      <c r="O3900" s="146"/>
      <c r="P3900" s="292"/>
      <c r="Q3900" s="202"/>
      <c r="R3900" s="290">
        <f>IF($P$5=1,DataSheet!E3899,"")</f>
        <v>0</v>
      </c>
    </row>
    <row r="3901" spans="2:18">
      <c r="B3901" s="202"/>
      <c r="C3901" s="297"/>
      <c r="D3901" s="292"/>
      <c r="E3901" s="202"/>
      <c r="F3901" s="202"/>
      <c r="G3901" s="202"/>
      <c r="H3901" s="202"/>
      <c r="I3901" s="202"/>
      <c r="J3901" s="202"/>
      <c r="K3901" s="146"/>
      <c r="L3901" s="146"/>
      <c r="M3901" s="146"/>
      <c r="N3901" s="146"/>
      <c r="O3901" s="146"/>
      <c r="P3901" s="292"/>
      <c r="Q3901" s="202"/>
      <c r="R3901" s="290">
        <f>IF($P$5=1,DataSheet!E3900,"")</f>
        <v>0</v>
      </c>
    </row>
    <row r="3902" spans="2:18">
      <c r="B3902" s="202"/>
      <c r="C3902" s="297"/>
      <c r="D3902" s="292"/>
      <c r="E3902" s="202"/>
      <c r="F3902" s="202"/>
      <c r="G3902" s="202"/>
      <c r="H3902" s="202"/>
      <c r="I3902" s="202"/>
      <c r="J3902" s="202"/>
      <c r="K3902" s="146"/>
      <c r="L3902" s="146"/>
      <c r="M3902" s="146"/>
      <c r="N3902" s="146"/>
      <c r="O3902" s="146"/>
      <c r="P3902" s="292"/>
      <c r="Q3902" s="202"/>
      <c r="R3902" s="290">
        <f>IF($P$5=1,DataSheet!E3901,"")</f>
        <v>0</v>
      </c>
    </row>
    <row r="3903" spans="2:18">
      <c r="B3903" s="202"/>
      <c r="C3903" s="297"/>
      <c r="D3903" s="292"/>
      <c r="E3903" s="202"/>
      <c r="F3903" s="202"/>
      <c r="G3903" s="202"/>
      <c r="H3903" s="202"/>
      <c r="I3903" s="202"/>
      <c r="J3903" s="202"/>
      <c r="K3903" s="146"/>
      <c r="L3903" s="146"/>
      <c r="M3903" s="146"/>
      <c r="N3903" s="146"/>
      <c r="O3903" s="146"/>
      <c r="P3903" s="292"/>
      <c r="Q3903" s="202"/>
      <c r="R3903" s="290">
        <f>IF($P$5=1,DataSheet!E3902,"")</f>
        <v>0</v>
      </c>
    </row>
    <row r="3904" spans="2:18">
      <c r="B3904" s="202"/>
      <c r="C3904" s="297"/>
      <c r="D3904" s="292"/>
      <c r="E3904" s="202"/>
      <c r="F3904" s="202"/>
      <c r="G3904" s="202"/>
      <c r="H3904" s="202"/>
      <c r="I3904" s="202"/>
      <c r="J3904" s="202"/>
      <c r="K3904" s="146"/>
      <c r="L3904" s="146"/>
      <c r="M3904" s="146"/>
      <c r="N3904" s="146"/>
      <c r="O3904" s="146"/>
      <c r="P3904" s="292"/>
      <c r="Q3904" s="202"/>
      <c r="R3904" s="290">
        <f>IF($P$5=1,DataSheet!E3903,"")</f>
        <v>0</v>
      </c>
    </row>
    <row r="3905" spans="2:18">
      <c r="B3905" s="202"/>
      <c r="C3905" s="297"/>
      <c r="D3905" s="292"/>
      <c r="E3905" s="202"/>
      <c r="F3905" s="202"/>
      <c r="G3905" s="202"/>
      <c r="H3905" s="202"/>
      <c r="I3905" s="202"/>
      <c r="J3905" s="202"/>
      <c r="K3905" s="146"/>
      <c r="L3905" s="146"/>
      <c r="M3905" s="146"/>
      <c r="N3905" s="146"/>
      <c r="O3905" s="146"/>
      <c r="P3905" s="292"/>
      <c r="Q3905" s="202"/>
      <c r="R3905" s="290">
        <f>IF($P$5=1,DataSheet!E3904,"")</f>
        <v>0</v>
      </c>
    </row>
    <row r="3906" spans="2:18">
      <c r="B3906" s="202"/>
      <c r="C3906" s="297"/>
      <c r="D3906" s="292"/>
      <c r="E3906" s="202"/>
      <c r="F3906" s="202"/>
      <c r="G3906" s="202"/>
      <c r="H3906" s="202"/>
      <c r="I3906" s="202"/>
      <c r="J3906" s="202"/>
      <c r="K3906" s="146"/>
      <c r="L3906" s="146"/>
      <c r="M3906" s="146"/>
      <c r="N3906" s="146"/>
      <c r="O3906" s="146"/>
      <c r="P3906" s="292"/>
      <c r="Q3906" s="202"/>
      <c r="R3906" s="290">
        <f>IF($P$5=1,DataSheet!E3905,"")</f>
        <v>0</v>
      </c>
    </row>
    <row r="3907" spans="2:18">
      <c r="B3907" s="202"/>
      <c r="C3907" s="297"/>
      <c r="D3907" s="292"/>
      <c r="E3907" s="202"/>
      <c r="F3907" s="202"/>
      <c r="G3907" s="202"/>
      <c r="H3907" s="202"/>
      <c r="I3907" s="202"/>
      <c r="J3907" s="202"/>
      <c r="K3907" s="146"/>
      <c r="L3907" s="146"/>
      <c r="M3907" s="146"/>
      <c r="N3907" s="146"/>
      <c r="O3907" s="146"/>
      <c r="P3907" s="292"/>
      <c r="Q3907" s="202"/>
      <c r="R3907" s="290">
        <f>IF($P$5=1,DataSheet!E3906,"")</f>
        <v>0</v>
      </c>
    </row>
    <row r="3908" spans="2:18">
      <c r="B3908" s="202"/>
      <c r="C3908" s="297"/>
      <c r="D3908" s="292"/>
      <c r="E3908" s="202"/>
      <c r="F3908" s="202"/>
      <c r="G3908" s="202"/>
      <c r="H3908" s="202"/>
      <c r="I3908" s="202"/>
      <c r="J3908" s="202"/>
      <c r="K3908" s="146"/>
      <c r="L3908" s="146"/>
      <c r="M3908" s="146"/>
      <c r="N3908" s="146"/>
      <c r="O3908" s="146"/>
      <c r="P3908" s="292"/>
      <c r="Q3908" s="202"/>
      <c r="R3908" s="290">
        <f>IF($P$5=1,DataSheet!E3907,"")</f>
        <v>0</v>
      </c>
    </row>
    <row r="3909" spans="2:18">
      <c r="B3909" s="202"/>
      <c r="C3909" s="297"/>
      <c r="D3909" s="292"/>
      <c r="E3909" s="202"/>
      <c r="F3909" s="202"/>
      <c r="G3909" s="202"/>
      <c r="H3909" s="202"/>
      <c r="I3909" s="202"/>
      <c r="J3909" s="202"/>
      <c r="K3909" s="146"/>
      <c r="L3909" s="146"/>
      <c r="M3909" s="146"/>
      <c r="N3909" s="146"/>
      <c r="O3909" s="146"/>
      <c r="P3909" s="292"/>
      <c r="Q3909" s="202"/>
      <c r="R3909" s="290">
        <f>IF($P$5=1,DataSheet!E3908,"")</f>
        <v>0</v>
      </c>
    </row>
    <row r="3910" spans="2:18">
      <c r="B3910" s="202"/>
      <c r="C3910" s="297"/>
      <c r="D3910" s="292"/>
      <c r="E3910" s="202"/>
      <c r="F3910" s="202"/>
      <c r="G3910" s="202"/>
      <c r="H3910" s="202"/>
      <c r="I3910" s="202"/>
      <c r="J3910" s="202"/>
      <c r="K3910" s="146"/>
      <c r="L3910" s="146"/>
      <c r="M3910" s="146"/>
      <c r="N3910" s="146"/>
      <c r="O3910" s="146"/>
      <c r="P3910" s="292"/>
      <c r="Q3910" s="202"/>
      <c r="R3910" s="290">
        <f>IF($P$5=1,DataSheet!E3909,"")</f>
        <v>0</v>
      </c>
    </row>
    <row r="3911" spans="2:18">
      <c r="B3911" s="202"/>
      <c r="C3911" s="297"/>
      <c r="D3911" s="292"/>
      <c r="E3911" s="202"/>
      <c r="F3911" s="202"/>
      <c r="G3911" s="202"/>
      <c r="H3911" s="202"/>
      <c r="I3911" s="202"/>
      <c r="J3911" s="202"/>
      <c r="K3911" s="146"/>
      <c r="L3911" s="146"/>
      <c r="M3911" s="146"/>
      <c r="N3911" s="146"/>
      <c r="O3911" s="146"/>
      <c r="P3911" s="292"/>
      <c r="Q3911" s="202"/>
      <c r="R3911" s="290">
        <f>IF($P$5=1,DataSheet!E3910,"")</f>
        <v>0</v>
      </c>
    </row>
    <row r="3912" spans="2:18">
      <c r="B3912" s="202"/>
      <c r="C3912" s="297"/>
      <c r="D3912" s="292"/>
      <c r="E3912" s="202"/>
      <c r="F3912" s="202"/>
      <c r="G3912" s="202"/>
      <c r="H3912" s="202"/>
      <c r="I3912" s="202"/>
      <c r="J3912" s="202"/>
      <c r="K3912" s="146"/>
      <c r="L3912" s="146"/>
      <c r="M3912" s="146"/>
      <c r="N3912" s="146"/>
      <c r="O3912" s="146"/>
      <c r="P3912" s="292"/>
      <c r="Q3912" s="202"/>
      <c r="R3912" s="290">
        <f>IF($P$5=1,DataSheet!E3911,"")</f>
        <v>0</v>
      </c>
    </row>
    <row r="3913" spans="2:18">
      <c r="B3913" s="202"/>
      <c r="C3913" s="297"/>
      <c r="D3913" s="292"/>
      <c r="E3913" s="202"/>
      <c r="F3913" s="202"/>
      <c r="G3913" s="202"/>
      <c r="H3913" s="202"/>
      <c r="I3913" s="202"/>
      <c r="J3913" s="202"/>
      <c r="K3913" s="146"/>
      <c r="L3913" s="146"/>
      <c r="M3913" s="146"/>
      <c r="N3913" s="146"/>
      <c r="O3913" s="146"/>
      <c r="P3913" s="292"/>
      <c r="Q3913" s="202"/>
      <c r="R3913" s="290">
        <f>IF($P$5=1,DataSheet!E3912,"")</f>
        <v>0</v>
      </c>
    </row>
    <row r="3914" spans="2:18">
      <c r="B3914" s="202"/>
      <c r="C3914" s="297"/>
      <c r="D3914" s="292"/>
      <c r="E3914" s="202"/>
      <c r="F3914" s="202"/>
      <c r="G3914" s="202"/>
      <c r="H3914" s="202"/>
      <c r="I3914" s="202"/>
      <c r="J3914" s="202"/>
      <c r="K3914" s="146"/>
      <c r="L3914" s="146"/>
      <c r="M3914" s="146"/>
      <c r="N3914" s="146"/>
      <c r="O3914" s="146"/>
      <c r="P3914" s="292"/>
      <c r="Q3914" s="202"/>
      <c r="R3914" s="290">
        <f>IF($P$5=1,DataSheet!E3913,"")</f>
        <v>0</v>
      </c>
    </row>
    <row r="3915" spans="2:18">
      <c r="B3915" s="202"/>
      <c r="C3915" s="297"/>
      <c r="D3915" s="292"/>
      <c r="E3915" s="202"/>
      <c r="F3915" s="202"/>
      <c r="G3915" s="202"/>
      <c r="H3915" s="202"/>
      <c r="I3915" s="202"/>
      <c r="J3915" s="202"/>
      <c r="K3915" s="146"/>
      <c r="L3915" s="146"/>
      <c r="M3915" s="146"/>
      <c r="N3915" s="146"/>
      <c r="O3915" s="146"/>
      <c r="P3915" s="292"/>
      <c r="Q3915" s="202"/>
      <c r="R3915" s="290">
        <f>IF($P$5=1,DataSheet!E3914,"")</f>
        <v>0</v>
      </c>
    </row>
    <row r="3916" spans="2:18">
      <c r="B3916" s="202"/>
      <c r="C3916" s="297"/>
      <c r="D3916" s="292"/>
      <c r="E3916" s="202"/>
      <c r="F3916" s="202"/>
      <c r="G3916" s="202"/>
      <c r="H3916" s="202"/>
      <c r="I3916" s="202"/>
      <c r="J3916" s="202"/>
      <c r="K3916" s="146"/>
      <c r="L3916" s="146"/>
      <c r="M3916" s="146"/>
      <c r="N3916" s="146"/>
      <c r="O3916" s="146"/>
      <c r="P3916" s="292"/>
      <c r="Q3916" s="202"/>
      <c r="R3916" s="290">
        <f>IF($P$5=1,DataSheet!E3915,"")</f>
        <v>0</v>
      </c>
    </row>
    <row r="3917" spans="2:18">
      <c r="B3917" s="202"/>
      <c r="C3917" s="297"/>
      <c r="D3917" s="292"/>
      <c r="E3917" s="202"/>
      <c r="F3917" s="202"/>
      <c r="G3917" s="202"/>
      <c r="H3917" s="202"/>
      <c r="I3917" s="202"/>
      <c r="J3917" s="202"/>
      <c r="K3917" s="146"/>
      <c r="L3917" s="146"/>
      <c r="M3917" s="146"/>
      <c r="N3917" s="146"/>
      <c r="O3917" s="146"/>
      <c r="P3917" s="292"/>
      <c r="Q3917" s="202"/>
      <c r="R3917" s="290">
        <f>IF($P$5=1,DataSheet!E3916,"")</f>
        <v>0</v>
      </c>
    </row>
    <row r="3918" spans="2:18">
      <c r="B3918" s="202"/>
      <c r="C3918" s="297"/>
      <c r="D3918" s="292"/>
      <c r="E3918" s="202"/>
      <c r="F3918" s="202"/>
      <c r="G3918" s="202"/>
      <c r="H3918" s="202"/>
      <c r="I3918" s="202"/>
      <c r="J3918" s="202"/>
      <c r="K3918" s="146"/>
      <c r="L3918" s="146"/>
      <c r="M3918" s="146"/>
      <c r="N3918" s="146"/>
      <c r="O3918" s="146"/>
      <c r="P3918" s="292"/>
      <c r="Q3918" s="202"/>
      <c r="R3918" s="290">
        <f>IF($P$5=1,DataSheet!E3917,"")</f>
        <v>0</v>
      </c>
    </row>
    <row r="3919" spans="2:18">
      <c r="B3919" s="202"/>
      <c r="C3919" s="297"/>
      <c r="D3919" s="292"/>
      <c r="E3919" s="202"/>
      <c r="F3919" s="202"/>
      <c r="G3919" s="202"/>
      <c r="H3919" s="202"/>
      <c r="I3919" s="202"/>
      <c r="J3919" s="202"/>
      <c r="K3919" s="146"/>
      <c r="L3919" s="146"/>
      <c r="M3919" s="146"/>
      <c r="N3919" s="146"/>
      <c r="O3919" s="146"/>
      <c r="P3919" s="292"/>
      <c r="Q3919" s="202"/>
      <c r="R3919" s="290">
        <f>IF($P$5=1,DataSheet!E3918,"")</f>
        <v>0</v>
      </c>
    </row>
    <row r="3920" spans="2:18">
      <c r="B3920" s="202"/>
      <c r="C3920" s="297"/>
      <c r="D3920" s="292"/>
      <c r="E3920" s="202"/>
      <c r="F3920" s="202"/>
      <c r="G3920" s="202"/>
      <c r="H3920" s="202"/>
      <c r="I3920" s="202"/>
      <c r="J3920" s="202"/>
      <c r="K3920" s="146"/>
      <c r="L3920" s="146"/>
      <c r="M3920" s="146"/>
      <c r="N3920" s="146"/>
      <c r="O3920" s="146"/>
      <c r="P3920" s="292"/>
      <c r="Q3920" s="202"/>
      <c r="R3920" s="290">
        <f>IF($P$5=1,DataSheet!E3919,"")</f>
        <v>0</v>
      </c>
    </row>
    <row r="3921" spans="2:18">
      <c r="B3921" s="202"/>
      <c r="C3921" s="297"/>
      <c r="D3921" s="292"/>
      <c r="E3921" s="202"/>
      <c r="F3921" s="202"/>
      <c r="G3921" s="202"/>
      <c r="H3921" s="202"/>
      <c r="I3921" s="202"/>
      <c r="J3921" s="202"/>
      <c r="K3921" s="146"/>
      <c r="L3921" s="146"/>
      <c r="M3921" s="146"/>
      <c r="N3921" s="146"/>
      <c r="O3921" s="146"/>
      <c r="P3921" s="292"/>
      <c r="Q3921" s="202"/>
      <c r="R3921" s="290">
        <f>IF($P$5=1,DataSheet!E3920,"")</f>
        <v>0</v>
      </c>
    </row>
    <row r="3922" spans="2:18">
      <c r="B3922" s="202"/>
      <c r="C3922" s="297"/>
      <c r="D3922" s="292"/>
      <c r="E3922" s="202"/>
      <c r="F3922" s="202"/>
      <c r="G3922" s="202"/>
      <c r="H3922" s="202"/>
      <c r="I3922" s="202"/>
      <c r="J3922" s="202"/>
      <c r="K3922" s="146"/>
      <c r="L3922" s="146"/>
      <c r="M3922" s="146"/>
      <c r="N3922" s="146"/>
      <c r="O3922" s="146"/>
      <c r="P3922" s="292"/>
      <c r="Q3922" s="202"/>
      <c r="R3922" s="290">
        <f>IF($P$5=1,DataSheet!E3921,"")</f>
        <v>0</v>
      </c>
    </row>
    <row r="3923" spans="2:18">
      <c r="B3923" s="202"/>
      <c r="C3923" s="297"/>
      <c r="D3923" s="292"/>
      <c r="E3923" s="202"/>
      <c r="F3923" s="202"/>
      <c r="G3923" s="202"/>
      <c r="H3923" s="202"/>
      <c r="I3923" s="202"/>
      <c r="J3923" s="202"/>
      <c r="K3923" s="146"/>
      <c r="L3923" s="146"/>
      <c r="M3923" s="146"/>
      <c r="N3923" s="146"/>
      <c r="O3923" s="146"/>
      <c r="P3923" s="292"/>
      <c r="Q3923" s="202"/>
      <c r="R3923" s="290">
        <f>IF($P$5=1,DataSheet!E3922,"")</f>
        <v>0</v>
      </c>
    </row>
    <row r="3924" spans="2:18">
      <c r="B3924" s="202"/>
      <c r="C3924" s="297"/>
      <c r="D3924" s="292"/>
      <c r="E3924" s="202"/>
      <c r="F3924" s="202"/>
      <c r="G3924" s="202"/>
      <c r="H3924" s="202"/>
      <c r="I3924" s="202"/>
      <c r="J3924" s="202"/>
      <c r="K3924" s="146"/>
      <c r="L3924" s="146"/>
      <c r="M3924" s="146"/>
      <c r="N3924" s="146"/>
      <c r="O3924" s="146"/>
      <c r="P3924" s="292"/>
      <c r="Q3924" s="202"/>
      <c r="R3924" s="290">
        <f>IF($P$5=1,DataSheet!E3923,"")</f>
        <v>0</v>
      </c>
    </row>
    <row r="3925" spans="2:18">
      <c r="B3925" s="202"/>
      <c r="C3925" s="297"/>
      <c r="D3925" s="292"/>
      <c r="E3925" s="202"/>
      <c r="F3925" s="202"/>
      <c r="G3925" s="202"/>
      <c r="H3925" s="202"/>
      <c r="I3925" s="202"/>
      <c r="J3925" s="202"/>
      <c r="K3925" s="146"/>
      <c r="L3925" s="146"/>
      <c r="M3925" s="146"/>
      <c r="N3925" s="146"/>
      <c r="O3925" s="146"/>
      <c r="P3925" s="292"/>
      <c r="Q3925" s="202"/>
      <c r="R3925" s="290">
        <f>IF($P$5=1,DataSheet!E3924,"")</f>
        <v>0</v>
      </c>
    </row>
    <row r="3926" spans="2:18">
      <c r="B3926" s="202"/>
      <c r="C3926" s="297"/>
      <c r="D3926" s="292"/>
      <c r="E3926" s="202"/>
      <c r="F3926" s="202"/>
      <c r="G3926" s="202"/>
      <c r="H3926" s="202"/>
      <c r="I3926" s="202"/>
      <c r="J3926" s="202"/>
      <c r="K3926" s="146"/>
      <c r="L3926" s="146"/>
      <c r="M3926" s="146"/>
      <c r="N3926" s="146"/>
      <c r="O3926" s="146"/>
      <c r="P3926" s="292"/>
      <c r="Q3926" s="202"/>
      <c r="R3926" s="290">
        <f>IF($P$5=1,DataSheet!E3925,"")</f>
        <v>0</v>
      </c>
    </row>
    <row r="3927" spans="2:18">
      <c r="B3927" s="202"/>
      <c r="C3927" s="297"/>
      <c r="D3927" s="292"/>
      <c r="E3927" s="202"/>
      <c r="F3927" s="202"/>
      <c r="G3927" s="202"/>
      <c r="H3927" s="202"/>
      <c r="I3927" s="202"/>
      <c r="J3927" s="202"/>
      <c r="K3927" s="146"/>
      <c r="L3927" s="146"/>
      <c r="M3927" s="146"/>
      <c r="N3927" s="146"/>
      <c r="O3927" s="146"/>
      <c r="P3927" s="292"/>
      <c r="Q3927" s="202"/>
      <c r="R3927" s="290">
        <f>IF($P$5=1,DataSheet!E3926,"")</f>
        <v>0</v>
      </c>
    </row>
    <row r="3928" spans="2:18">
      <c r="B3928" s="202"/>
      <c r="C3928" s="297"/>
      <c r="D3928" s="292"/>
      <c r="E3928" s="202"/>
      <c r="F3928" s="202"/>
      <c r="G3928" s="202"/>
      <c r="H3928" s="202"/>
      <c r="I3928" s="202"/>
      <c r="J3928" s="202"/>
      <c r="K3928" s="146"/>
      <c r="L3928" s="146"/>
      <c r="M3928" s="146"/>
      <c r="N3928" s="146"/>
      <c r="O3928" s="146"/>
      <c r="P3928" s="292"/>
      <c r="Q3928" s="202"/>
      <c r="R3928" s="290">
        <f>IF($P$5=1,DataSheet!E3927,"")</f>
        <v>0</v>
      </c>
    </row>
    <row r="3929" spans="2:18">
      <c r="B3929" s="202"/>
      <c r="C3929" s="297"/>
      <c r="D3929" s="292"/>
      <c r="E3929" s="202"/>
      <c r="F3929" s="202"/>
      <c r="G3929" s="202"/>
      <c r="H3929" s="202"/>
      <c r="I3929" s="202"/>
      <c r="J3929" s="202"/>
      <c r="K3929" s="146"/>
      <c r="L3929" s="146"/>
      <c r="M3929" s="146"/>
      <c r="N3929" s="146"/>
      <c r="O3929" s="146"/>
      <c r="P3929" s="292"/>
      <c r="Q3929" s="202"/>
      <c r="R3929" s="290">
        <f>IF($P$5=1,DataSheet!E3928,"")</f>
        <v>0</v>
      </c>
    </row>
    <row r="3930" spans="2:18">
      <c r="B3930" s="202"/>
      <c r="C3930" s="297"/>
      <c r="D3930" s="292"/>
      <c r="E3930" s="202"/>
      <c r="F3930" s="202"/>
      <c r="G3930" s="202"/>
      <c r="H3930" s="202"/>
      <c r="I3930" s="202"/>
      <c r="J3930" s="202"/>
      <c r="K3930" s="146"/>
      <c r="L3930" s="146"/>
      <c r="M3930" s="146"/>
      <c r="N3930" s="146"/>
      <c r="O3930" s="146"/>
      <c r="P3930" s="292"/>
      <c r="Q3930" s="202"/>
      <c r="R3930" s="290">
        <f>IF($P$5=1,DataSheet!E3929,"")</f>
        <v>0</v>
      </c>
    </row>
    <row r="3931" spans="2:18">
      <c r="B3931" s="202"/>
      <c r="C3931" s="297"/>
      <c r="D3931" s="292"/>
      <c r="E3931" s="202"/>
      <c r="F3931" s="202"/>
      <c r="G3931" s="202"/>
      <c r="H3931" s="202"/>
      <c r="I3931" s="202"/>
      <c r="J3931" s="202"/>
      <c r="K3931" s="146"/>
      <c r="L3931" s="146"/>
      <c r="M3931" s="146"/>
      <c r="N3931" s="146"/>
      <c r="O3931" s="146"/>
      <c r="P3931" s="292"/>
      <c r="Q3931" s="202"/>
      <c r="R3931" s="290">
        <f>IF($P$5=1,DataSheet!E3930,"")</f>
        <v>0</v>
      </c>
    </row>
    <row r="3932" spans="2:18">
      <c r="B3932" s="202"/>
      <c r="C3932" s="297"/>
      <c r="D3932" s="292"/>
      <c r="E3932" s="202"/>
      <c r="F3932" s="202"/>
      <c r="G3932" s="202"/>
      <c r="H3932" s="202"/>
      <c r="I3932" s="202"/>
      <c r="J3932" s="202"/>
      <c r="K3932" s="146"/>
      <c r="L3932" s="146"/>
      <c r="M3932" s="146"/>
      <c r="N3932" s="146"/>
      <c r="O3932" s="146"/>
      <c r="P3932" s="292"/>
      <c r="Q3932" s="202"/>
      <c r="R3932" s="290">
        <f>IF($P$5=1,DataSheet!E3931,"")</f>
        <v>0</v>
      </c>
    </row>
    <row r="3933" spans="2:18">
      <c r="B3933" s="202"/>
      <c r="C3933" s="297"/>
      <c r="D3933" s="292"/>
      <c r="E3933" s="202"/>
      <c r="F3933" s="202"/>
      <c r="G3933" s="202"/>
      <c r="H3933" s="202"/>
      <c r="I3933" s="202"/>
      <c r="J3933" s="202"/>
      <c r="K3933" s="146"/>
      <c r="L3933" s="146"/>
      <c r="M3933" s="146"/>
      <c r="N3933" s="146"/>
      <c r="O3933" s="146"/>
      <c r="P3933" s="292"/>
      <c r="Q3933" s="202"/>
      <c r="R3933" s="290">
        <f>IF($P$5=1,DataSheet!E3932,"")</f>
        <v>0</v>
      </c>
    </row>
    <row r="3934" spans="2:18">
      <c r="B3934" s="202"/>
      <c r="C3934" s="297"/>
      <c r="D3934" s="292"/>
      <c r="E3934" s="202"/>
      <c r="F3934" s="202"/>
      <c r="G3934" s="202"/>
      <c r="H3934" s="202"/>
      <c r="I3934" s="202"/>
      <c r="J3934" s="202"/>
      <c r="K3934" s="146"/>
      <c r="L3934" s="146"/>
      <c r="M3934" s="146"/>
      <c r="N3934" s="146"/>
      <c r="O3934" s="146"/>
      <c r="P3934" s="292"/>
      <c r="Q3934" s="202"/>
      <c r="R3934" s="290">
        <f>IF($P$5=1,DataSheet!E3933,"")</f>
        <v>0</v>
      </c>
    </row>
    <row r="3935" spans="2:18">
      <c r="B3935" s="202"/>
      <c r="C3935" s="297"/>
      <c r="D3935" s="292"/>
      <c r="E3935" s="202"/>
      <c r="F3935" s="202"/>
      <c r="G3935" s="202"/>
      <c r="H3935" s="202"/>
      <c r="I3935" s="202"/>
      <c r="J3935" s="202"/>
      <c r="K3935" s="146"/>
      <c r="L3935" s="146"/>
      <c r="M3935" s="146"/>
      <c r="N3935" s="146"/>
      <c r="O3935" s="146"/>
      <c r="P3935" s="292"/>
      <c r="Q3935" s="202"/>
      <c r="R3935" s="290">
        <f>IF($P$5=1,DataSheet!E3934,"")</f>
        <v>0</v>
      </c>
    </row>
    <row r="3936" spans="2:18">
      <c r="B3936" s="202"/>
      <c r="C3936" s="297"/>
      <c r="D3936" s="292"/>
      <c r="E3936" s="202"/>
      <c r="F3936" s="202"/>
      <c r="G3936" s="202"/>
      <c r="H3936" s="202"/>
      <c r="I3936" s="202"/>
      <c r="J3936" s="202"/>
      <c r="K3936" s="146"/>
      <c r="L3936" s="146"/>
      <c r="M3936" s="146"/>
      <c r="N3936" s="146"/>
      <c r="O3936" s="146"/>
      <c r="P3936" s="292"/>
      <c r="Q3936" s="202"/>
      <c r="R3936" s="290">
        <f>IF($P$5=1,DataSheet!E3935,"")</f>
        <v>0</v>
      </c>
    </row>
    <row r="3937" spans="2:18">
      <c r="B3937" s="202"/>
      <c r="C3937" s="297"/>
      <c r="D3937" s="292"/>
      <c r="E3937" s="202"/>
      <c r="F3937" s="202"/>
      <c r="G3937" s="202"/>
      <c r="H3937" s="202"/>
      <c r="I3937" s="202"/>
      <c r="J3937" s="202"/>
      <c r="K3937" s="146"/>
      <c r="L3937" s="146"/>
      <c r="M3937" s="146"/>
      <c r="N3937" s="146"/>
      <c r="O3937" s="146"/>
      <c r="P3937" s="292"/>
      <c r="Q3937" s="202"/>
      <c r="R3937" s="290">
        <f>IF($P$5=1,DataSheet!E3936,"")</f>
        <v>0</v>
      </c>
    </row>
    <row r="3938" spans="2:18">
      <c r="B3938" s="202"/>
      <c r="C3938" s="297"/>
      <c r="D3938" s="292"/>
      <c r="E3938" s="202"/>
      <c r="F3938" s="202"/>
      <c r="G3938" s="202"/>
      <c r="H3938" s="202"/>
      <c r="I3938" s="202"/>
      <c r="J3938" s="202"/>
      <c r="K3938" s="146"/>
      <c r="L3938" s="146"/>
      <c r="M3938" s="146"/>
      <c r="N3938" s="146"/>
      <c r="O3938" s="146"/>
      <c r="P3938" s="292"/>
      <c r="Q3938" s="202"/>
      <c r="R3938" s="290">
        <f>IF($P$5=1,DataSheet!E3937,"")</f>
        <v>0</v>
      </c>
    </row>
    <row r="3939" spans="2:18">
      <c r="B3939" s="202"/>
      <c r="C3939" s="297"/>
      <c r="D3939" s="292"/>
      <c r="E3939" s="202"/>
      <c r="F3939" s="202"/>
      <c r="G3939" s="202"/>
      <c r="H3939" s="202"/>
      <c r="I3939" s="202"/>
      <c r="J3939" s="202"/>
      <c r="K3939" s="146"/>
      <c r="L3939" s="146"/>
      <c r="M3939" s="146"/>
      <c r="N3939" s="146"/>
      <c r="O3939" s="146"/>
      <c r="P3939" s="292"/>
      <c r="Q3939" s="202"/>
      <c r="R3939" s="290">
        <f>IF($P$5=1,DataSheet!E3938,"")</f>
        <v>0</v>
      </c>
    </row>
    <row r="3940" spans="2:18">
      <c r="B3940" s="202"/>
      <c r="C3940" s="297"/>
      <c r="D3940" s="292"/>
      <c r="E3940" s="202"/>
      <c r="F3940" s="202"/>
      <c r="G3940" s="202"/>
      <c r="H3940" s="202"/>
      <c r="I3940" s="202"/>
      <c r="J3940" s="202"/>
      <c r="K3940" s="146"/>
      <c r="L3940" s="146"/>
      <c r="M3940" s="146"/>
      <c r="N3940" s="146"/>
      <c r="O3940" s="146"/>
      <c r="P3940" s="292"/>
      <c r="Q3940" s="202"/>
      <c r="R3940" s="290">
        <f>IF($P$5=1,DataSheet!E3939,"")</f>
        <v>0</v>
      </c>
    </row>
    <row r="3941" spans="2:18">
      <c r="B3941" s="202"/>
      <c r="C3941" s="297"/>
      <c r="D3941" s="292"/>
      <c r="E3941" s="202"/>
      <c r="F3941" s="202"/>
      <c r="G3941" s="202"/>
      <c r="H3941" s="202"/>
      <c r="I3941" s="202"/>
      <c r="J3941" s="202"/>
      <c r="K3941" s="146"/>
      <c r="L3941" s="146"/>
      <c r="M3941" s="146"/>
      <c r="N3941" s="146"/>
      <c r="O3941" s="146"/>
      <c r="P3941" s="292"/>
      <c r="Q3941" s="202"/>
      <c r="R3941" s="290">
        <f>IF($P$5=1,DataSheet!E3940,"")</f>
        <v>0</v>
      </c>
    </row>
    <row r="3942" spans="2:18">
      <c r="B3942" s="202"/>
      <c r="C3942" s="297"/>
      <c r="D3942" s="292"/>
      <c r="E3942" s="202"/>
      <c r="F3942" s="202"/>
      <c r="G3942" s="202"/>
      <c r="H3942" s="202"/>
      <c r="I3942" s="202"/>
      <c r="J3942" s="202"/>
      <c r="K3942" s="146"/>
      <c r="L3942" s="146"/>
      <c r="M3942" s="146"/>
      <c r="N3942" s="146"/>
      <c r="O3942" s="146"/>
      <c r="P3942" s="292"/>
      <c r="Q3942" s="202"/>
      <c r="R3942" s="290">
        <f>IF($P$5=1,DataSheet!E3941,"")</f>
        <v>0</v>
      </c>
    </row>
    <row r="3943" spans="2:18">
      <c r="B3943" s="202"/>
      <c r="C3943" s="297"/>
      <c r="D3943" s="292"/>
      <c r="E3943" s="202"/>
      <c r="F3943" s="202"/>
      <c r="G3943" s="202"/>
      <c r="H3943" s="202"/>
      <c r="I3943" s="202"/>
      <c r="J3943" s="202"/>
      <c r="K3943" s="146"/>
      <c r="L3943" s="146"/>
      <c r="M3943" s="146"/>
      <c r="N3943" s="146"/>
      <c r="O3943" s="146"/>
      <c r="P3943" s="292"/>
      <c r="Q3943" s="202"/>
      <c r="R3943" s="290">
        <f>IF($P$5=1,DataSheet!E3942,"")</f>
        <v>0</v>
      </c>
    </row>
    <row r="3944" spans="2:18">
      <c r="B3944" s="202"/>
      <c r="C3944" s="297"/>
      <c r="D3944" s="292"/>
      <c r="E3944" s="202"/>
      <c r="F3944" s="202"/>
      <c r="G3944" s="202"/>
      <c r="H3944" s="202"/>
      <c r="I3944" s="202"/>
      <c r="J3944" s="202"/>
      <c r="K3944" s="146"/>
      <c r="L3944" s="146"/>
      <c r="M3944" s="146"/>
      <c r="N3944" s="146"/>
      <c r="O3944" s="146"/>
      <c r="P3944" s="292"/>
      <c r="Q3944" s="202"/>
      <c r="R3944" s="290">
        <f>IF($P$5=1,DataSheet!E3943,"")</f>
        <v>0</v>
      </c>
    </row>
    <row r="3945" spans="2:18">
      <c r="B3945" s="202"/>
      <c r="C3945" s="297"/>
      <c r="D3945" s="292"/>
      <c r="E3945" s="202"/>
      <c r="F3945" s="202"/>
      <c r="G3945" s="202"/>
      <c r="H3945" s="202"/>
      <c r="I3945" s="202"/>
      <c r="J3945" s="202"/>
      <c r="K3945" s="146"/>
      <c r="L3945" s="146"/>
      <c r="M3945" s="146"/>
      <c r="N3945" s="146"/>
      <c r="O3945" s="146"/>
      <c r="P3945" s="292"/>
      <c r="Q3945" s="202"/>
      <c r="R3945" s="290">
        <f>IF($P$5=1,DataSheet!E3944,"")</f>
        <v>0</v>
      </c>
    </row>
    <row r="3946" spans="2:18">
      <c r="B3946" s="202"/>
      <c r="C3946" s="297"/>
      <c r="D3946" s="292"/>
      <c r="E3946" s="202"/>
      <c r="F3946" s="202"/>
      <c r="G3946" s="202"/>
      <c r="H3946" s="202"/>
      <c r="I3946" s="202"/>
      <c r="J3946" s="202"/>
      <c r="K3946" s="146"/>
      <c r="L3946" s="146"/>
      <c r="M3946" s="146"/>
      <c r="N3946" s="146"/>
      <c r="O3946" s="146"/>
      <c r="P3946" s="292"/>
      <c r="Q3946" s="202"/>
      <c r="R3946" s="290">
        <f>IF($P$5=1,DataSheet!E3945,"")</f>
        <v>0</v>
      </c>
    </row>
    <row r="3947" spans="2:18">
      <c r="B3947" s="202"/>
      <c r="C3947" s="297"/>
      <c r="D3947" s="292"/>
      <c r="E3947" s="202"/>
      <c r="F3947" s="202"/>
      <c r="G3947" s="202"/>
      <c r="H3947" s="202"/>
      <c r="I3947" s="202"/>
      <c r="J3947" s="202"/>
      <c r="K3947" s="146"/>
      <c r="L3947" s="146"/>
      <c r="M3947" s="146"/>
      <c r="N3947" s="146"/>
      <c r="O3947" s="146"/>
      <c r="P3947" s="292"/>
      <c r="Q3947" s="202"/>
      <c r="R3947" s="290">
        <f>IF($P$5=1,DataSheet!E3946,"")</f>
        <v>0</v>
      </c>
    </row>
    <row r="3948" spans="2:18">
      <c r="B3948" s="202"/>
      <c r="C3948" s="297"/>
      <c r="D3948" s="292"/>
      <c r="E3948" s="202"/>
      <c r="F3948" s="202"/>
      <c r="G3948" s="202"/>
      <c r="H3948" s="202"/>
      <c r="I3948" s="202"/>
      <c r="J3948" s="202"/>
      <c r="K3948" s="146"/>
      <c r="L3948" s="146"/>
      <c r="M3948" s="146"/>
      <c r="N3948" s="146"/>
      <c r="O3948" s="146"/>
      <c r="P3948" s="292"/>
      <c r="Q3948" s="202"/>
      <c r="R3948" s="290">
        <f>IF($P$5=1,DataSheet!E3947,"")</f>
        <v>0</v>
      </c>
    </row>
    <row r="3949" spans="2:18">
      <c r="B3949" s="202"/>
      <c r="C3949" s="297"/>
      <c r="D3949" s="292"/>
      <c r="E3949" s="202"/>
      <c r="F3949" s="202"/>
      <c r="G3949" s="202"/>
      <c r="H3949" s="202"/>
      <c r="I3949" s="202"/>
      <c r="J3949" s="202"/>
      <c r="K3949" s="146"/>
      <c r="L3949" s="146"/>
      <c r="M3949" s="146"/>
      <c r="N3949" s="146"/>
      <c r="O3949" s="146"/>
      <c r="P3949" s="292"/>
      <c r="Q3949" s="202"/>
      <c r="R3949" s="290">
        <f>IF($P$5=1,DataSheet!E3948,"")</f>
        <v>0</v>
      </c>
    </row>
    <row r="3950" spans="2:18">
      <c r="B3950" s="202"/>
      <c r="C3950" s="297"/>
      <c r="D3950" s="292"/>
      <c r="E3950" s="202"/>
      <c r="F3950" s="202"/>
      <c r="G3950" s="202"/>
      <c r="H3950" s="202"/>
      <c r="I3950" s="202"/>
      <c r="J3950" s="202"/>
      <c r="K3950" s="146"/>
      <c r="L3950" s="146"/>
      <c r="M3950" s="146"/>
      <c r="N3950" s="146"/>
      <c r="O3950" s="146"/>
      <c r="P3950" s="292"/>
      <c r="Q3950" s="202"/>
      <c r="R3950" s="290">
        <f>IF($P$5=1,DataSheet!E3949,"")</f>
        <v>0</v>
      </c>
    </row>
    <row r="3951" spans="2:18">
      <c r="B3951" s="202"/>
      <c r="C3951" s="297"/>
      <c r="D3951" s="292"/>
      <c r="E3951" s="202"/>
      <c r="F3951" s="202"/>
      <c r="G3951" s="202"/>
      <c r="H3951" s="202"/>
      <c r="I3951" s="202"/>
      <c r="J3951" s="202"/>
      <c r="K3951" s="146"/>
      <c r="L3951" s="146"/>
      <c r="M3951" s="146"/>
      <c r="N3951" s="146"/>
      <c r="O3951" s="146"/>
      <c r="P3951" s="292"/>
      <c r="Q3951" s="202"/>
      <c r="R3951" s="290">
        <f>IF($P$5=1,DataSheet!E3950,"")</f>
        <v>0</v>
      </c>
    </row>
    <row r="3952" spans="2:18">
      <c r="B3952" s="202"/>
      <c r="C3952" s="297"/>
      <c r="D3952" s="292"/>
      <c r="E3952" s="202"/>
      <c r="F3952" s="202"/>
      <c r="G3952" s="202"/>
      <c r="H3952" s="202"/>
      <c r="I3952" s="202"/>
      <c r="J3952" s="202"/>
      <c r="K3952" s="146"/>
      <c r="L3952" s="146"/>
      <c r="M3952" s="146"/>
      <c r="N3952" s="146"/>
      <c r="O3952" s="146"/>
      <c r="P3952" s="292"/>
      <c r="Q3952" s="202"/>
      <c r="R3952" s="290">
        <f>IF($P$5=1,DataSheet!E3951,"")</f>
        <v>0</v>
      </c>
    </row>
    <row r="3953" spans="2:18">
      <c r="B3953" s="202"/>
      <c r="C3953" s="297"/>
      <c r="D3953" s="292"/>
      <c r="E3953" s="202"/>
      <c r="F3953" s="202"/>
      <c r="G3953" s="202"/>
      <c r="H3953" s="202"/>
      <c r="I3953" s="202"/>
      <c r="J3953" s="202"/>
      <c r="K3953" s="146"/>
      <c r="L3953" s="146"/>
      <c r="M3953" s="146"/>
      <c r="N3953" s="146"/>
      <c r="O3953" s="146"/>
      <c r="P3953" s="292"/>
      <c r="Q3953" s="202"/>
      <c r="R3953" s="290">
        <f>IF($P$5=1,DataSheet!E3952,"")</f>
        <v>0</v>
      </c>
    </row>
    <row r="3954" spans="2:18">
      <c r="B3954" s="202"/>
      <c r="C3954" s="297"/>
      <c r="D3954" s="292"/>
      <c r="E3954" s="202"/>
      <c r="F3954" s="202"/>
      <c r="G3954" s="202"/>
      <c r="H3954" s="202"/>
      <c r="I3954" s="202"/>
      <c r="J3954" s="202"/>
      <c r="K3954" s="146"/>
      <c r="L3954" s="146"/>
      <c r="M3954" s="146"/>
      <c r="N3954" s="146"/>
      <c r="O3954" s="146"/>
      <c r="P3954" s="292"/>
      <c r="Q3954" s="202"/>
      <c r="R3954" s="290">
        <f>IF($P$5=1,DataSheet!E3953,"")</f>
        <v>0</v>
      </c>
    </row>
    <row r="3955" spans="2:18">
      <c r="B3955" s="202"/>
      <c r="C3955" s="297"/>
      <c r="D3955" s="292"/>
      <c r="E3955" s="202"/>
      <c r="F3955" s="202"/>
      <c r="G3955" s="202"/>
      <c r="H3955" s="202"/>
      <c r="I3955" s="202"/>
      <c r="J3955" s="202"/>
      <c r="K3955" s="146"/>
      <c r="L3955" s="146"/>
      <c r="M3955" s="146"/>
      <c r="N3955" s="146"/>
      <c r="O3955" s="146"/>
      <c r="P3955" s="292"/>
      <c r="Q3955" s="202"/>
      <c r="R3955" s="290">
        <f>IF($P$5=1,DataSheet!E3954,"")</f>
        <v>0</v>
      </c>
    </row>
    <row r="3956" spans="2:18">
      <c r="B3956" s="202"/>
      <c r="C3956" s="297"/>
      <c r="D3956" s="292"/>
      <c r="E3956" s="202"/>
      <c r="F3956" s="202"/>
      <c r="G3956" s="202"/>
      <c r="H3956" s="202"/>
      <c r="I3956" s="202"/>
      <c r="J3956" s="202"/>
      <c r="K3956" s="146"/>
      <c r="L3956" s="146"/>
      <c r="M3956" s="146"/>
      <c r="N3956" s="146"/>
      <c r="O3956" s="146"/>
      <c r="P3956" s="292"/>
      <c r="Q3956" s="202"/>
      <c r="R3956" s="290">
        <f>IF($P$5=1,DataSheet!E3955,"")</f>
        <v>0</v>
      </c>
    </row>
    <row r="3957" spans="2:18">
      <c r="B3957" s="202"/>
      <c r="C3957" s="297"/>
      <c r="D3957" s="292"/>
      <c r="E3957" s="202"/>
      <c r="F3957" s="202"/>
      <c r="G3957" s="202"/>
      <c r="H3957" s="202"/>
      <c r="I3957" s="202"/>
      <c r="J3957" s="202"/>
      <c r="K3957" s="146"/>
      <c r="L3957" s="146"/>
      <c r="M3957" s="146"/>
      <c r="N3957" s="146"/>
      <c r="O3957" s="146"/>
      <c r="P3957" s="292"/>
      <c r="Q3957" s="202"/>
      <c r="R3957" s="290">
        <f>IF($P$5=1,DataSheet!E3956,"")</f>
        <v>0</v>
      </c>
    </row>
    <row r="3958" spans="2:18">
      <c r="B3958" s="202"/>
      <c r="C3958" s="297"/>
      <c r="D3958" s="292"/>
      <c r="E3958" s="202"/>
      <c r="F3958" s="202"/>
      <c r="G3958" s="202"/>
      <c r="H3958" s="202"/>
      <c r="I3958" s="202"/>
      <c r="J3958" s="202"/>
      <c r="K3958" s="146"/>
      <c r="L3958" s="146"/>
      <c r="M3958" s="146"/>
      <c r="N3958" s="146"/>
      <c r="O3958" s="146"/>
      <c r="P3958" s="292"/>
      <c r="Q3958" s="202"/>
      <c r="R3958" s="290">
        <f>IF($P$5=1,DataSheet!E3957,"")</f>
        <v>0</v>
      </c>
    </row>
    <row r="3959" spans="2:18">
      <c r="B3959" s="202"/>
      <c r="C3959" s="297"/>
      <c r="D3959" s="292"/>
      <c r="E3959" s="202"/>
      <c r="F3959" s="202"/>
      <c r="G3959" s="202"/>
      <c r="H3959" s="202"/>
      <c r="I3959" s="202"/>
      <c r="J3959" s="202"/>
      <c r="K3959" s="146"/>
      <c r="L3959" s="146"/>
      <c r="M3959" s="146"/>
      <c r="N3959" s="146"/>
      <c r="O3959" s="146"/>
      <c r="P3959" s="292"/>
      <c r="Q3959" s="202"/>
      <c r="R3959" s="290">
        <f>IF($P$5=1,DataSheet!E3958,"")</f>
        <v>0</v>
      </c>
    </row>
    <row r="3960" spans="2:18">
      <c r="B3960" s="202"/>
      <c r="C3960" s="297"/>
      <c r="D3960" s="292"/>
      <c r="E3960" s="202"/>
      <c r="F3960" s="202"/>
      <c r="G3960" s="202"/>
      <c r="H3960" s="202"/>
      <c r="I3960" s="202"/>
      <c r="J3960" s="202"/>
      <c r="K3960" s="146"/>
      <c r="L3960" s="146"/>
      <c r="M3960" s="146"/>
      <c r="N3960" s="146"/>
      <c r="O3960" s="146"/>
      <c r="P3960" s="292"/>
      <c r="Q3960" s="202"/>
      <c r="R3960" s="290">
        <f>IF($P$5=1,DataSheet!E3959,"")</f>
        <v>0</v>
      </c>
    </row>
    <row r="3961" spans="2:18">
      <c r="B3961" s="202"/>
      <c r="C3961" s="297"/>
      <c r="D3961" s="292"/>
      <c r="E3961" s="202"/>
      <c r="F3961" s="202"/>
      <c r="G3961" s="202"/>
      <c r="H3961" s="202"/>
      <c r="I3961" s="202"/>
      <c r="J3961" s="202"/>
      <c r="K3961" s="146"/>
      <c r="L3961" s="146"/>
      <c r="M3961" s="146"/>
      <c r="N3961" s="146"/>
      <c r="O3961" s="146"/>
      <c r="P3961" s="292"/>
      <c r="Q3961" s="202"/>
      <c r="R3961" s="290">
        <f>IF($P$5=1,DataSheet!E3960,"")</f>
        <v>0</v>
      </c>
    </row>
    <row r="3962" spans="2:18">
      <c r="B3962" s="202"/>
      <c r="C3962" s="297"/>
      <c r="D3962" s="292"/>
      <c r="E3962" s="202"/>
      <c r="F3962" s="202"/>
      <c r="G3962" s="202"/>
      <c r="H3962" s="202"/>
      <c r="I3962" s="202"/>
      <c r="J3962" s="202"/>
      <c r="K3962" s="146"/>
      <c r="L3962" s="146"/>
      <c r="M3962" s="146"/>
      <c r="N3962" s="146"/>
      <c r="O3962" s="146"/>
      <c r="P3962" s="292"/>
      <c r="Q3962" s="202"/>
      <c r="R3962" s="290">
        <f>IF($P$5=1,DataSheet!E3961,"")</f>
        <v>0</v>
      </c>
    </row>
    <row r="3963" spans="2:18">
      <c r="B3963" s="202"/>
      <c r="C3963" s="297"/>
      <c r="D3963" s="292"/>
      <c r="E3963" s="202"/>
      <c r="F3963" s="202"/>
      <c r="G3963" s="202"/>
      <c r="H3963" s="202"/>
      <c r="I3963" s="202"/>
      <c r="J3963" s="202"/>
      <c r="K3963" s="146"/>
      <c r="L3963" s="146"/>
      <c r="M3963" s="146"/>
      <c r="N3963" s="146"/>
      <c r="O3963" s="146"/>
      <c r="P3963" s="292"/>
      <c r="Q3963" s="202"/>
      <c r="R3963" s="290">
        <f>IF($P$5=1,DataSheet!E3962,"")</f>
        <v>0</v>
      </c>
    </row>
    <row r="3964" spans="2:18">
      <c r="B3964" s="202"/>
      <c r="C3964" s="297"/>
      <c r="D3964" s="292"/>
      <c r="E3964" s="202"/>
      <c r="F3964" s="202"/>
      <c r="G3964" s="202"/>
      <c r="H3964" s="202"/>
      <c r="I3964" s="202"/>
      <c r="J3964" s="202"/>
      <c r="K3964" s="146"/>
      <c r="L3964" s="146"/>
      <c r="M3964" s="146"/>
      <c r="N3964" s="146"/>
      <c r="O3964" s="146"/>
      <c r="P3964" s="292"/>
      <c r="Q3964" s="202"/>
      <c r="R3964" s="290">
        <f>IF($P$5=1,DataSheet!E3963,"")</f>
        <v>0</v>
      </c>
    </row>
    <row r="3965" spans="2:18">
      <c r="B3965" s="202"/>
      <c r="C3965" s="297"/>
      <c r="D3965" s="292"/>
      <c r="E3965" s="202"/>
      <c r="F3965" s="202"/>
      <c r="G3965" s="202"/>
      <c r="H3965" s="202"/>
      <c r="I3965" s="202"/>
      <c r="J3965" s="202"/>
      <c r="K3965" s="146"/>
      <c r="L3965" s="146"/>
      <c r="M3965" s="146"/>
      <c r="N3965" s="146"/>
      <c r="O3965" s="146"/>
      <c r="P3965" s="292"/>
      <c r="Q3965" s="202"/>
      <c r="R3965" s="290">
        <f>IF($P$5=1,DataSheet!E3964,"")</f>
        <v>0</v>
      </c>
    </row>
    <row r="3966" spans="2:18">
      <c r="B3966" s="202"/>
      <c r="C3966" s="297"/>
      <c r="D3966" s="292"/>
      <c r="E3966" s="202"/>
      <c r="F3966" s="202"/>
      <c r="G3966" s="202"/>
      <c r="H3966" s="202"/>
      <c r="I3966" s="202"/>
      <c r="J3966" s="202"/>
      <c r="K3966" s="146"/>
      <c r="L3966" s="146"/>
      <c r="M3966" s="146"/>
      <c r="N3966" s="146"/>
      <c r="O3966" s="146"/>
      <c r="P3966" s="292"/>
      <c r="Q3966" s="202"/>
      <c r="R3966" s="290">
        <f>IF($P$5=1,DataSheet!E3965,"")</f>
        <v>0</v>
      </c>
    </row>
    <row r="3967" spans="2:18">
      <c r="B3967" s="202"/>
      <c r="C3967" s="297"/>
      <c r="D3967" s="292"/>
      <c r="E3967" s="202"/>
      <c r="F3967" s="202"/>
      <c r="G3967" s="202"/>
      <c r="H3967" s="202"/>
      <c r="I3967" s="202"/>
      <c r="J3967" s="202"/>
      <c r="K3967" s="146"/>
      <c r="L3967" s="146"/>
      <c r="M3967" s="146"/>
      <c r="N3967" s="146"/>
      <c r="O3967" s="146"/>
      <c r="P3967" s="292"/>
      <c r="Q3967" s="202"/>
      <c r="R3967" s="290">
        <f>IF($P$5=1,DataSheet!E3966,"")</f>
        <v>0</v>
      </c>
    </row>
    <row r="3968" spans="2:18">
      <c r="B3968" s="202"/>
      <c r="C3968" s="297"/>
      <c r="D3968" s="292"/>
      <c r="E3968" s="202"/>
      <c r="F3968" s="202"/>
      <c r="G3968" s="202"/>
      <c r="H3968" s="202"/>
      <c r="I3968" s="202"/>
      <c r="J3968" s="202"/>
      <c r="K3968" s="146"/>
      <c r="L3968" s="146"/>
      <c r="M3968" s="146"/>
      <c r="N3968" s="146"/>
      <c r="O3968" s="146"/>
      <c r="P3968" s="292"/>
      <c r="Q3968" s="202"/>
      <c r="R3968" s="290">
        <f>IF($P$5=1,DataSheet!E3967,"")</f>
        <v>0</v>
      </c>
    </row>
    <row r="3969" spans="2:18">
      <c r="B3969" s="202"/>
      <c r="C3969" s="297"/>
      <c r="D3969" s="292"/>
      <c r="E3969" s="202"/>
      <c r="F3969" s="202"/>
      <c r="G3969" s="202"/>
      <c r="H3969" s="202"/>
      <c r="I3969" s="202"/>
      <c r="J3969" s="202"/>
      <c r="K3969" s="146"/>
      <c r="L3969" s="146"/>
      <c r="M3969" s="146"/>
      <c r="N3969" s="146"/>
      <c r="O3969" s="146"/>
      <c r="P3969" s="292"/>
      <c r="Q3969" s="202"/>
      <c r="R3969" s="290">
        <f>IF($P$5=1,DataSheet!E3968,"")</f>
        <v>0</v>
      </c>
    </row>
    <row r="3970" spans="2:18">
      <c r="B3970" s="202"/>
      <c r="C3970" s="297"/>
      <c r="D3970" s="292"/>
      <c r="E3970" s="202"/>
      <c r="F3970" s="202"/>
      <c r="G3970" s="202"/>
      <c r="H3970" s="202"/>
      <c r="I3970" s="202"/>
      <c r="J3970" s="202"/>
      <c r="K3970" s="146"/>
      <c r="L3970" s="146"/>
      <c r="M3970" s="146"/>
      <c r="N3970" s="146"/>
      <c r="O3970" s="146"/>
      <c r="P3970" s="292"/>
      <c r="Q3970" s="202"/>
      <c r="R3970" s="290">
        <f>IF($P$5=1,DataSheet!E3969,"")</f>
        <v>0</v>
      </c>
    </row>
    <row r="3971" spans="2:18">
      <c r="B3971" s="202"/>
      <c r="C3971" s="297"/>
      <c r="D3971" s="292"/>
      <c r="E3971" s="202"/>
      <c r="F3971" s="202"/>
      <c r="G3971" s="202"/>
      <c r="H3971" s="202"/>
      <c r="I3971" s="202"/>
      <c r="J3971" s="202"/>
      <c r="K3971" s="146"/>
      <c r="L3971" s="146"/>
      <c r="M3971" s="146"/>
      <c r="N3971" s="146"/>
      <c r="O3971" s="146"/>
      <c r="P3971" s="292"/>
      <c r="Q3971" s="202"/>
      <c r="R3971" s="290">
        <f>IF($P$5=1,DataSheet!E3970,"")</f>
        <v>0</v>
      </c>
    </row>
    <row r="3972" spans="2:18">
      <c r="B3972" s="202"/>
      <c r="C3972" s="297"/>
      <c r="D3972" s="292"/>
      <c r="E3972" s="202"/>
      <c r="F3972" s="202"/>
      <c r="G3972" s="202"/>
      <c r="H3972" s="202"/>
      <c r="I3972" s="202"/>
      <c r="J3972" s="202"/>
      <c r="K3972" s="146"/>
      <c r="L3972" s="146"/>
      <c r="M3972" s="146"/>
      <c r="N3972" s="146"/>
      <c r="O3972" s="146"/>
      <c r="P3972" s="292"/>
      <c r="Q3972" s="202"/>
      <c r="R3972" s="290">
        <f>IF($P$5=1,DataSheet!E3971,"")</f>
        <v>0</v>
      </c>
    </row>
    <row r="3973" spans="2:18">
      <c r="B3973" s="202"/>
      <c r="C3973" s="297"/>
      <c r="D3973" s="292"/>
      <c r="E3973" s="202"/>
      <c r="F3973" s="202"/>
      <c r="G3973" s="202"/>
      <c r="H3973" s="202"/>
      <c r="I3973" s="202"/>
      <c r="J3973" s="202"/>
      <c r="K3973" s="146"/>
      <c r="L3973" s="146"/>
      <c r="M3973" s="146"/>
      <c r="N3973" s="146"/>
      <c r="O3973" s="146"/>
      <c r="P3973" s="292"/>
      <c r="Q3973" s="202"/>
      <c r="R3973" s="290">
        <f>IF($P$5=1,DataSheet!E3972,"")</f>
        <v>0</v>
      </c>
    </row>
    <row r="3974" spans="2:18">
      <c r="B3974" s="202"/>
      <c r="C3974" s="297"/>
      <c r="D3974" s="292"/>
      <c r="E3974" s="202"/>
      <c r="F3974" s="202"/>
      <c r="G3974" s="202"/>
      <c r="H3974" s="202"/>
      <c r="I3974" s="202"/>
      <c r="J3974" s="202"/>
      <c r="K3974" s="146"/>
      <c r="L3974" s="146"/>
      <c r="M3974" s="146"/>
      <c r="N3974" s="146"/>
      <c r="O3974" s="146"/>
      <c r="P3974" s="292"/>
      <c r="Q3974" s="202"/>
      <c r="R3974" s="290">
        <f>IF($P$5=1,DataSheet!E3973,"")</f>
        <v>0</v>
      </c>
    </row>
    <row r="3975" spans="2:18">
      <c r="B3975" s="202"/>
      <c r="C3975" s="297"/>
      <c r="D3975" s="292"/>
      <c r="E3975" s="202"/>
      <c r="F3975" s="202"/>
      <c r="G3975" s="202"/>
      <c r="H3975" s="202"/>
      <c r="I3975" s="202"/>
      <c r="J3975" s="202"/>
      <c r="K3975" s="146"/>
      <c r="L3975" s="146"/>
      <c r="M3975" s="146"/>
      <c r="N3975" s="146"/>
      <c r="O3975" s="146"/>
      <c r="P3975" s="292"/>
      <c r="Q3975" s="202"/>
      <c r="R3975" s="290">
        <f>IF($P$5=1,DataSheet!E3974,"")</f>
        <v>0</v>
      </c>
    </row>
    <row r="3976" spans="2:18">
      <c r="B3976" s="202"/>
      <c r="C3976" s="297"/>
      <c r="D3976" s="292"/>
      <c r="E3976" s="202"/>
      <c r="F3976" s="202"/>
      <c r="G3976" s="202"/>
      <c r="H3976" s="202"/>
      <c r="I3976" s="202"/>
      <c r="J3976" s="202"/>
      <c r="K3976" s="146"/>
      <c r="L3976" s="146"/>
      <c r="M3976" s="146"/>
      <c r="N3976" s="146"/>
      <c r="O3976" s="146"/>
      <c r="P3976" s="292"/>
      <c r="Q3976" s="202"/>
      <c r="R3976" s="290">
        <f>IF($P$5=1,DataSheet!E3975,"")</f>
        <v>0</v>
      </c>
    </row>
    <row r="3977" spans="2:18">
      <c r="B3977" s="202"/>
      <c r="C3977" s="297"/>
      <c r="D3977" s="292"/>
      <c r="E3977" s="202"/>
      <c r="F3977" s="202"/>
      <c r="G3977" s="202"/>
      <c r="H3977" s="202"/>
      <c r="I3977" s="202"/>
      <c r="J3977" s="202"/>
      <c r="K3977" s="146"/>
      <c r="L3977" s="146"/>
      <c r="M3977" s="146"/>
      <c r="N3977" s="146"/>
      <c r="O3977" s="146"/>
      <c r="P3977" s="292"/>
      <c r="Q3977" s="202"/>
      <c r="R3977" s="290">
        <f>IF($P$5=1,DataSheet!E3976,"")</f>
        <v>0</v>
      </c>
    </row>
    <row r="3978" spans="2:18">
      <c r="B3978" s="202"/>
      <c r="C3978" s="297"/>
      <c r="D3978" s="292"/>
      <c r="E3978" s="202"/>
      <c r="F3978" s="202"/>
      <c r="G3978" s="202"/>
      <c r="H3978" s="202"/>
      <c r="I3978" s="202"/>
      <c r="J3978" s="202"/>
      <c r="K3978" s="146"/>
      <c r="L3978" s="146"/>
      <c r="M3978" s="146"/>
      <c r="N3978" s="146"/>
      <c r="O3978" s="146"/>
      <c r="P3978" s="292"/>
      <c r="Q3978" s="202"/>
      <c r="R3978" s="290">
        <f>IF($P$5=1,DataSheet!E3977,"")</f>
        <v>0</v>
      </c>
    </row>
    <row r="3979" spans="2:18">
      <c r="B3979" s="202"/>
      <c r="C3979" s="297"/>
      <c r="D3979" s="292"/>
      <c r="E3979" s="202"/>
      <c r="F3979" s="202"/>
      <c r="G3979" s="202"/>
      <c r="H3979" s="202"/>
      <c r="I3979" s="202"/>
      <c r="J3979" s="202"/>
      <c r="K3979" s="146"/>
      <c r="L3979" s="146"/>
      <c r="M3979" s="146"/>
      <c r="N3979" s="146"/>
      <c r="O3979" s="146"/>
      <c r="P3979" s="292"/>
      <c r="Q3979" s="202"/>
      <c r="R3979" s="290">
        <f>IF($P$5=1,DataSheet!E3978,"")</f>
        <v>0</v>
      </c>
    </row>
    <row r="3980" spans="2:18">
      <c r="B3980" s="202"/>
      <c r="C3980" s="297"/>
      <c r="D3980" s="292"/>
      <c r="E3980" s="202"/>
      <c r="F3980" s="202"/>
      <c r="G3980" s="202"/>
      <c r="H3980" s="202"/>
      <c r="I3980" s="202"/>
      <c r="J3980" s="202"/>
      <c r="K3980" s="146"/>
      <c r="L3980" s="146"/>
      <c r="M3980" s="146"/>
      <c r="N3980" s="146"/>
      <c r="O3980" s="146"/>
      <c r="P3980" s="292"/>
      <c r="Q3980" s="202"/>
      <c r="R3980" s="290">
        <f>IF($P$5=1,DataSheet!E3979,"")</f>
        <v>0</v>
      </c>
    </row>
    <row r="3981" spans="2:18">
      <c r="B3981" s="202"/>
      <c r="C3981" s="297"/>
      <c r="D3981" s="292"/>
      <c r="E3981" s="202"/>
      <c r="F3981" s="202"/>
      <c r="G3981" s="202"/>
      <c r="H3981" s="202"/>
      <c r="I3981" s="202"/>
      <c r="J3981" s="202"/>
      <c r="K3981" s="146"/>
      <c r="L3981" s="146"/>
      <c r="M3981" s="146"/>
      <c r="N3981" s="146"/>
      <c r="O3981" s="146"/>
      <c r="P3981" s="292"/>
      <c r="Q3981" s="202"/>
      <c r="R3981" s="290">
        <f>IF($P$5=1,DataSheet!E3980,"")</f>
        <v>0</v>
      </c>
    </row>
    <row r="3982" spans="2:18">
      <c r="B3982" s="202"/>
      <c r="C3982" s="297"/>
      <c r="D3982" s="292"/>
      <c r="E3982" s="202"/>
      <c r="F3982" s="202"/>
      <c r="G3982" s="202"/>
      <c r="H3982" s="202"/>
      <c r="I3982" s="202"/>
      <c r="J3982" s="202"/>
      <c r="K3982" s="146"/>
      <c r="L3982" s="146"/>
      <c r="M3982" s="146"/>
      <c r="N3982" s="146"/>
      <c r="O3982" s="146"/>
      <c r="P3982" s="292"/>
      <c r="Q3982" s="202"/>
      <c r="R3982" s="290">
        <f>IF($P$5=1,DataSheet!E3981,"")</f>
        <v>0</v>
      </c>
    </row>
    <row r="3983" spans="2:18">
      <c r="B3983" s="202"/>
      <c r="C3983" s="297"/>
      <c r="D3983" s="292"/>
      <c r="E3983" s="202"/>
      <c r="F3983" s="202"/>
      <c r="G3983" s="202"/>
      <c r="H3983" s="202"/>
      <c r="I3983" s="202"/>
      <c r="J3983" s="202"/>
      <c r="K3983" s="146"/>
      <c r="L3983" s="146"/>
      <c r="M3983" s="146"/>
      <c r="N3983" s="146"/>
      <c r="O3983" s="146"/>
      <c r="P3983" s="292"/>
      <c r="Q3983" s="202"/>
      <c r="R3983" s="290">
        <f>IF($P$5=1,DataSheet!E3982,"")</f>
        <v>0</v>
      </c>
    </row>
    <row r="3984" spans="2:18">
      <c r="B3984" s="202"/>
      <c r="C3984" s="297"/>
      <c r="D3984" s="292"/>
      <c r="E3984" s="202"/>
      <c r="F3984" s="202"/>
      <c r="G3984" s="202"/>
      <c r="H3984" s="202"/>
      <c r="I3984" s="202"/>
      <c r="J3984" s="202"/>
      <c r="K3984" s="146"/>
      <c r="L3984" s="146"/>
      <c r="M3984" s="146"/>
      <c r="N3984" s="146"/>
      <c r="O3984" s="146"/>
      <c r="P3984" s="292"/>
      <c r="Q3984" s="202"/>
      <c r="R3984" s="290">
        <f>IF($P$5=1,DataSheet!E3983,"")</f>
        <v>0</v>
      </c>
    </row>
    <row r="3985" spans="2:18">
      <c r="B3985" s="202"/>
      <c r="C3985" s="297"/>
      <c r="D3985" s="292"/>
      <c r="E3985" s="202"/>
      <c r="F3985" s="202"/>
      <c r="G3985" s="202"/>
      <c r="H3985" s="202"/>
      <c r="I3985" s="202"/>
      <c r="J3985" s="202"/>
      <c r="K3985" s="146"/>
      <c r="L3985" s="146"/>
      <c r="M3985" s="146"/>
      <c r="N3985" s="146"/>
      <c r="O3985" s="146"/>
      <c r="P3985" s="292"/>
      <c r="Q3985" s="202"/>
      <c r="R3985" s="290">
        <f>IF($P$5=1,DataSheet!E3984,"")</f>
        <v>0</v>
      </c>
    </row>
    <row r="3986" spans="2:18">
      <c r="B3986" s="202"/>
      <c r="C3986" s="297"/>
      <c r="D3986" s="292"/>
      <c r="E3986" s="202"/>
      <c r="F3986" s="202"/>
      <c r="G3986" s="202"/>
      <c r="H3986" s="202"/>
      <c r="I3986" s="202"/>
      <c r="J3986" s="202"/>
      <c r="K3986" s="146"/>
      <c r="L3986" s="146"/>
      <c r="M3986" s="146"/>
      <c r="N3986" s="146"/>
      <c r="O3986" s="146"/>
      <c r="P3986" s="292"/>
      <c r="Q3986" s="202"/>
      <c r="R3986" s="290">
        <f>IF($P$5=1,DataSheet!E3985,"")</f>
        <v>0</v>
      </c>
    </row>
    <row r="3987" spans="2:18">
      <c r="B3987" s="202"/>
      <c r="C3987" s="297"/>
      <c r="D3987" s="292"/>
      <c r="E3987" s="202"/>
      <c r="F3987" s="202"/>
      <c r="G3987" s="202"/>
      <c r="H3987" s="202"/>
      <c r="I3987" s="202"/>
      <c r="J3987" s="202"/>
      <c r="K3987" s="146"/>
      <c r="L3987" s="146"/>
      <c r="M3987" s="146"/>
      <c r="N3987" s="146"/>
      <c r="O3987" s="146"/>
      <c r="P3987" s="292"/>
      <c r="Q3987" s="202"/>
      <c r="R3987" s="290">
        <f>IF($P$5=1,DataSheet!E3986,"")</f>
        <v>0</v>
      </c>
    </row>
    <row r="3988" spans="2:18">
      <c r="B3988" s="202"/>
      <c r="C3988" s="297"/>
      <c r="D3988" s="292"/>
      <c r="E3988" s="202"/>
      <c r="F3988" s="202"/>
      <c r="G3988" s="202"/>
      <c r="H3988" s="202"/>
      <c r="I3988" s="202"/>
      <c r="J3988" s="202"/>
      <c r="K3988" s="146"/>
      <c r="L3988" s="146"/>
      <c r="M3988" s="146"/>
      <c r="N3988" s="146"/>
      <c r="O3988" s="146"/>
      <c r="P3988" s="292"/>
      <c r="Q3988" s="202"/>
      <c r="R3988" s="290">
        <f>IF($P$5=1,DataSheet!E3987,"")</f>
        <v>0</v>
      </c>
    </row>
    <row r="3989" spans="2:18">
      <c r="B3989" s="202"/>
      <c r="C3989" s="297"/>
      <c r="D3989" s="292"/>
      <c r="E3989" s="202"/>
      <c r="F3989" s="202"/>
      <c r="G3989" s="202"/>
      <c r="H3989" s="202"/>
      <c r="I3989" s="202"/>
      <c r="J3989" s="202"/>
      <c r="K3989" s="146"/>
      <c r="L3989" s="146"/>
      <c r="M3989" s="146"/>
      <c r="N3989" s="146"/>
      <c r="O3989" s="146"/>
      <c r="P3989" s="292"/>
      <c r="Q3989" s="202"/>
      <c r="R3989" s="290">
        <f>IF($P$5=1,DataSheet!E3988,"")</f>
        <v>0</v>
      </c>
    </row>
    <row r="3990" spans="2:18">
      <c r="B3990" s="202"/>
      <c r="C3990" s="297"/>
      <c r="D3990" s="292"/>
      <c r="E3990" s="202"/>
      <c r="F3990" s="202"/>
      <c r="G3990" s="202"/>
      <c r="H3990" s="202"/>
      <c r="I3990" s="202"/>
      <c r="J3990" s="202"/>
      <c r="K3990" s="146"/>
      <c r="L3990" s="146"/>
      <c r="M3990" s="146"/>
      <c r="N3990" s="146"/>
      <c r="O3990" s="146"/>
      <c r="P3990" s="292"/>
      <c r="Q3990" s="202"/>
      <c r="R3990" s="290">
        <f>IF($P$5=1,DataSheet!E3989,"")</f>
        <v>0</v>
      </c>
    </row>
    <row r="3991" spans="2:18">
      <c r="B3991" s="202"/>
      <c r="C3991" s="297"/>
      <c r="D3991" s="292"/>
      <c r="E3991" s="202"/>
      <c r="F3991" s="202"/>
      <c r="G3991" s="202"/>
      <c r="H3991" s="202"/>
      <c r="I3991" s="202"/>
      <c r="J3991" s="202"/>
      <c r="K3991" s="146"/>
      <c r="L3991" s="146"/>
      <c r="M3991" s="146"/>
      <c r="N3991" s="146"/>
      <c r="O3991" s="146"/>
      <c r="P3991" s="292"/>
      <c r="Q3991" s="202"/>
      <c r="R3991" s="290">
        <f>IF($P$5=1,DataSheet!E3990,"")</f>
        <v>0</v>
      </c>
    </row>
    <row r="3992" spans="2:18">
      <c r="B3992" s="202"/>
      <c r="C3992" s="297"/>
      <c r="D3992" s="292"/>
      <c r="E3992" s="202"/>
      <c r="F3992" s="202"/>
      <c r="G3992" s="202"/>
      <c r="H3992" s="202"/>
      <c r="I3992" s="202"/>
      <c r="J3992" s="202"/>
      <c r="K3992" s="146"/>
      <c r="L3992" s="146"/>
      <c r="M3992" s="146"/>
      <c r="N3992" s="146"/>
      <c r="O3992" s="146"/>
      <c r="P3992" s="292"/>
      <c r="Q3992" s="202"/>
      <c r="R3992" s="290">
        <f>IF($P$5=1,DataSheet!E3991,"")</f>
        <v>0</v>
      </c>
    </row>
    <row r="3993" spans="2:18">
      <c r="B3993" s="202"/>
      <c r="C3993" s="297"/>
      <c r="D3993" s="292"/>
      <c r="E3993" s="202"/>
      <c r="F3993" s="202"/>
      <c r="G3993" s="202"/>
      <c r="H3993" s="202"/>
      <c r="I3993" s="202"/>
      <c r="J3993" s="202"/>
      <c r="K3993" s="146"/>
      <c r="L3993" s="146"/>
      <c r="M3993" s="146"/>
      <c r="N3993" s="146"/>
      <c r="O3993" s="146"/>
      <c r="P3993" s="292"/>
      <c r="Q3993" s="202"/>
      <c r="R3993" s="290">
        <f>IF($P$5=1,DataSheet!E3992,"")</f>
        <v>0</v>
      </c>
    </row>
    <row r="3994" spans="2:18">
      <c r="B3994" s="202"/>
      <c r="C3994" s="297"/>
      <c r="D3994" s="292"/>
      <c r="E3994" s="202"/>
      <c r="F3994" s="202"/>
      <c r="G3994" s="202"/>
      <c r="H3994" s="202"/>
      <c r="I3994" s="202"/>
      <c r="J3994" s="202"/>
      <c r="K3994" s="146"/>
      <c r="L3994" s="146"/>
      <c r="M3994" s="146"/>
      <c r="N3994" s="146"/>
      <c r="O3994" s="146"/>
      <c r="P3994" s="292"/>
      <c r="Q3994" s="202"/>
      <c r="R3994" s="290">
        <f>IF($P$5=1,DataSheet!E3993,"")</f>
        <v>0</v>
      </c>
    </row>
    <row r="3995" spans="2:18">
      <c r="B3995" s="202"/>
      <c r="C3995" s="297"/>
      <c r="D3995" s="292"/>
      <c r="E3995" s="202"/>
      <c r="F3995" s="202"/>
      <c r="G3995" s="202"/>
      <c r="H3995" s="202"/>
      <c r="I3995" s="202"/>
      <c r="J3995" s="202"/>
      <c r="K3995" s="146"/>
      <c r="L3995" s="146"/>
      <c r="M3995" s="146"/>
      <c r="N3995" s="146"/>
      <c r="O3995" s="146"/>
      <c r="P3995" s="292"/>
      <c r="Q3995" s="202"/>
      <c r="R3995" s="290">
        <f>IF($P$5=1,DataSheet!E3994,"")</f>
        <v>0</v>
      </c>
    </row>
    <row r="3996" spans="2:18">
      <c r="B3996" s="202"/>
      <c r="C3996" s="297"/>
      <c r="D3996" s="292"/>
      <c r="E3996" s="202"/>
      <c r="F3996" s="202"/>
      <c r="G3996" s="202"/>
      <c r="H3996" s="202"/>
      <c r="I3996" s="202"/>
      <c r="J3996" s="202"/>
      <c r="K3996" s="146"/>
      <c r="L3996" s="146"/>
      <c r="M3996" s="146"/>
      <c r="N3996" s="146"/>
      <c r="O3996" s="146"/>
      <c r="P3996" s="292"/>
      <c r="Q3996" s="202"/>
      <c r="R3996" s="290">
        <f>IF($P$5=1,DataSheet!E3995,"")</f>
        <v>0</v>
      </c>
    </row>
    <row r="3997" spans="2:18">
      <c r="B3997" s="202"/>
      <c r="C3997" s="297"/>
      <c r="D3997" s="292"/>
      <c r="E3997" s="202"/>
      <c r="F3997" s="202"/>
      <c r="G3997" s="202"/>
      <c r="H3997" s="202"/>
      <c r="I3997" s="202"/>
      <c r="J3997" s="202"/>
      <c r="K3997" s="146"/>
      <c r="L3997" s="146"/>
      <c r="M3997" s="146"/>
      <c r="N3997" s="146"/>
      <c r="O3997" s="146"/>
      <c r="P3997" s="292"/>
      <c r="Q3997" s="202"/>
      <c r="R3997" s="290">
        <f>IF($P$5=1,DataSheet!E3996,"")</f>
        <v>0</v>
      </c>
    </row>
    <row r="3998" spans="2:18">
      <c r="B3998" s="202"/>
      <c r="C3998" s="297"/>
      <c r="D3998" s="292"/>
      <c r="E3998" s="202"/>
      <c r="F3998" s="202"/>
      <c r="G3998" s="202"/>
      <c r="H3998" s="202"/>
      <c r="I3998" s="202"/>
      <c r="J3998" s="202"/>
      <c r="K3998" s="146"/>
      <c r="L3998" s="146"/>
      <c r="M3998" s="146"/>
      <c r="N3998" s="146"/>
      <c r="O3998" s="146"/>
      <c r="P3998" s="292"/>
      <c r="Q3998" s="202"/>
      <c r="R3998" s="290">
        <f>IF($P$5=1,DataSheet!E3997,"")</f>
        <v>0</v>
      </c>
    </row>
    <row r="3999" spans="2:18">
      <c r="B3999" s="202"/>
      <c r="C3999" s="297"/>
      <c r="D3999" s="292"/>
      <c r="E3999" s="202"/>
      <c r="F3999" s="202"/>
      <c r="G3999" s="202"/>
      <c r="H3999" s="202"/>
      <c r="I3999" s="202"/>
      <c r="J3999" s="202"/>
      <c r="K3999" s="146"/>
      <c r="L3999" s="146"/>
      <c r="M3999" s="146"/>
      <c r="N3999" s="146"/>
      <c r="O3999" s="146"/>
      <c r="P3999" s="292"/>
      <c r="Q3999" s="202"/>
      <c r="R3999" s="290">
        <f>IF($P$5=1,DataSheet!E3998,"")</f>
        <v>0</v>
      </c>
    </row>
    <row r="4000" spans="2:18">
      <c r="B4000" s="202"/>
      <c r="C4000" s="297"/>
      <c r="D4000" s="292"/>
      <c r="E4000" s="202"/>
      <c r="F4000" s="202"/>
      <c r="G4000" s="202"/>
      <c r="H4000" s="202"/>
      <c r="I4000" s="202"/>
      <c r="J4000" s="202"/>
      <c r="K4000" s="146"/>
      <c r="L4000" s="146"/>
      <c r="M4000" s="146"/>
      <c r="N4000" s="146"/>
      <c r="O4000" s="146"/>
      <c r="P4000" s="292"/>
      <c r="Q4000" s="202"/>
      <c r="R4000" s="290">
        <f>IF($P$5=1,DataSheet!E3999,"")</f>
        <v>0</v>
      </c>
    </row>
    <row r="4001" spans="2:18">
      <c r="B4001" s="202"/>
      <c r="C4001" s="297"/>
      <c r="D4001" s="292"/>
      <c r="E4001" s="202"/>
      <c r="F4001" s="202"/>
      <c r="G4001" s="202"/>
      <c r="H4001" s="202"/>
      <c r="I4001" s="202"/>
      <c r="J4001" s="202"/>
      <c r="K4001" s="146"/>
      <c r="L4001" s="146"/>
      <c r="M4001" s="146"/>
      <c r="N4001" s="146"/>
      <c r="O4001" s="146"/>
      <c r="P4001" s="292"/>
      <c r="Q4001" s="202"/>
      <c r="R4001" s="290">
        <f>IF($P$5=1,DataSheet!E4000,"")</f>
        <v>0</v>
      </c>
    </row>
    <row r="4002" spans="2:18">
      <c r="B4002" s="202"/>
      <c r="C4002" s="297"/>
      <c r="D4002" s="292"/>
      <c r="E4002" s="202"/>
      <c r="F4002" s="202"/>
      <c r="G4002" s="202"/>
      <c r="H4002" s="202"/>
      <c r="I4002" s="202"/>
      <c r="J4002" s="202"/>
      <c r="K4002" s="146"/>
      <c r="L4002" s="146"/>
      <c r="M4002" s="146"/>
      <c r="N4002" s="146"/>
      <c r="O4002" s="146"/>
      <c r="P4002" s="292"/>
      <c r="Q4002" s="202"/>
      <c r="R4002" s="290">
        <f>IF($P$5=1,DataSheet!E4001,"")</f>
        <v>0</v>
      </c>
    </row>
    <row r="4003" spans="2:18">
      <c r="B4003" s="202"/>
      <c r="C4003" s="297"/>
      <c r="D4003" s="292"/>
      <c r="E4003" s="202"/>
      <c r="F4003" s="202"/>
      <c r="G4003" s="202"/>
      <c r="H4003" s="202"/>
      <c r="I4003" s="202"/>
      <c r="J4003" s="202"/>
      <c r="K4003" s="146"/>
      <c r="L4003" s="146"/>
      <c r="M4003" s="146"/>
      <c r="N4003" s="146"/>
      <c r="O4003" s="146"/>
      <c r="P4003" s="292"/>
      <c r="Q4003" s="202"/>
      <c r="R4003" s="290">
        <f>IF($P$5=1,DataSheet!E4002,"")</f>
        <v>0</v>
      </c>
    </row>
    <row r="4004" spans="2:18">
      <c r="B4004" s="202"/>
      <c r="C4004" s="297"/>
      <c r="D4004" s="292"/>
      <c r="E4004" s="202"/>
      <c r="F4004" s="202"/>
      <c r="G4004" s="202"/>
      <c r="H4004" s="202"/>
      <c r="I4004" s="202"/>
      <c r="J4004" s="202"/>
      <c r="K4004" s="146"/>
      <c r="L4004" s="146"/>
      <c r="M4004" s="146"/>
      <c r="N4004" s="146"/>
      <c r="O4004" s="146"/>
      <c r="P4004" s="292"/>
      <c r="Q4004" s="202"/>
      <c r="R4004" s="290">
        <f>IF($P$5=1,DataSheet!E4003,"")</f>
        <v>0</v>
      </c>
    </row>
    <row r="4005" spans="2:18">
      <c r="B4005" s="202"/>
      <c r="C4005" s="297"/>
      <c r="D4005" s="292"/>
      <c r="E4005" s="202"/>
      <c r="F4005" s="202"/>
      <c r="G4005" s="202"/>
      <c r="H4005" s="202"/>
      <c r="I4005" s="202"/>
      <c r="J4005" s="202"/>
      <c r="K4005" s="146"/>
      <c r="L4005" s="146"/>
      <c r="M4005" s="146"/>
      <c r="N4005" s="146"/>
      <c r="O4005" s="146"/>
      <c r="P4005" s="292"/>
      <c r="Q4005" s="202"/>
      <c r="R4005" s="290">
        <f>IF($P$5=1,DataSheet!E4004,"")</f>
        <v>0</v>
      </c>
    </row>
    <row r="4006" spans="2:18">
      <c r="B4006" s="202"/>
      <c r="C4006" s="297"/>
      <c r="D4006" s="292"/>
      <c r="E4006" s="202"/>
      <c r="F4006" s="202"/>
      <c r="G4006" s="202"/>
      <c r="H4006" s="202"/>
      <c r="I4006" s="202"/>
      <c r="J4006" s="202"/>
      <c r="K4006" s="146"/>
      <c r="L4006" s="146"/>
      <c r="M4006" s="146"/>
      <c r="N4006" s="146"/>
      <c r="O4006" s="146"/>
      <c r="P4006" s="292"/>
      <c r="Q4006" s="202"/>
      <c r="R4006" s="290">
        <f>IF($P$5=1,DataSheet!E4005,"")</f>
        <v>0</v>
      </c>
    </row>
    <row r="4007" spans="2:18">
      <c r="B4007" s="202"/>
      <c r="C4007" s="297"/>
      <c r="D4007" s="292"/>
      <c r="E4007" s="202"/>
      <c r="F4007" s="202"/>
      <c r="G4007" s="202"/>
      <c r="H4007" s="202"/>
      <c r="I4007" s="202"/>
      <c r="J4007" s="202"/>
      <c r="K4007" s="146"/>
      <c r="L4007" s="146"/>
      <c r="M4007" s="146"/>
      <c r="N4007" s="146"/>
      <c r="O4007" s="146"/>
      <c r="P4007" s="292"/>
      <c r="Q4007" s="202"/>
      <c r="R4007" s="290">
        <f>IF($P$5=1,DataSheet!E4006,"")</f>
        <v>0</v>
      </c>
    </row>
    <row r="4008" spans="2:18">
      <c r="B4008" s="202"/>
      <c r="C4008" s="297"/>
      <c r="D4008" s="292"/>
      <c r="E4008" s="202"/>
      <c r="F4008" s="202"/>
      <c r="G4008" s="202"/>
      <c r="H4008" s="202"/>
      <c r="I4008" s="202"/>
      <c r="J4008" s="202"/>
      <c r="K4008" s="146"/>
      <c r="L4008" s="146"/>
      <c r="M4008" s="146"/>
      <c r="N4008" s="146"/>
      <c r="O4008" s="146"/>
      <c r="P4008" s="292"/>
      <c r="Q4008" s="202"/>
      <c r="R4008" s="290">
        <f>IF($P$5=1,DataSheet!E4007,"")</f>
        <v>0</v>
      </c>
    </row>
    <row r="4009" spans="2:18">
      <c r="B4009" s="202"/>
      <c r="C4009" s="297"/>
      <c r="D4009" s="292"/>
      <c r="E4009" s="202"/>
      <c r="F4009" s="202"/>
      <c r="G4009" s="202"/>
      <c r="H4009" s="202"/>
      <c r="I4009" s="202"/>
      <c r="J4009" s="202"/>
      <c r="K4009" s="146"/>
      <c r="L4009" s="146"/>
      <c r="M4009" s="146"/>
      <c r="N4009" s="146"/>
      <c r="O4009" s="146"/>
      <c r="P4009" s="292"/>
      <c r="Q4009" s="202"/>
      <c r="R4009" s="290">
        <f>IF($P$5=1,DataSheet!E4008,"")</f>
        <v>0</v>
      </c>
    </row>
    <row r="4010" spans="2:18">
      <c r="B4010" s="202"/>
      <c r="C4010" s="297"/>
      <c r="D4010" s="292"/>
      <c r="E4010" s="202"/>
      <c r="F4010" s="202"/>
      <c r="G4010" s="202"/>
      <c r="H4010" s="202"/>
      <c r="I4010" s="202"/>
      <c r="J4010" s="202"/>
      <c r="K4010" s="146"/>
      <c r="L4010" s="146"/>
      <c r="M4010" s="146"/>
      <c r="N4010" s="146"/>
      <c r="O4010" s="146"/>
      <c r="P4010" s="292"/>
      <c r="Q4010" s="202"/>
      <c r="R4010" s="290">
        <f>IF($P$5=1,DataSheet!E4009,"")</f>
        <v>0</v>
      </c>
    </row>
    <row r="4011" spans="2:18">
      <c r="B4011" s="202"/>
      <c r="C4011" s="297"/>
      <c r="D4011" s="292"/>
      <c r="E4011" s="202"/>
      <c r="F4011" s="202"/>
      <c r="G4011" s="202"/>
      <c r="H4011" s="202"/>
      <c r="I4011" s="202"/>
      <c r="J4011" s="202"/>
      <c r="K4011" s="146"/>
      <c r="L4011" s="146"/>
      <c r="M4011" s="146"/>
      <c r="N4011" s="146"/>
      <c r="O4011" s="146"/>
      <c r="P4011" s="292"/>
      <c r="Q4011" s="202"/>
      <c r="R4011" s="290">
        <f>IF($P$5=1,DataSheet!E4010,"")</f>
        <v>0</v>
      </c>
    </row>
    <row r="4012" spans="2:18">
      <c r="B4012" s="202"/>
      <c r="C4012" s="297"/>
      <c r="D4012" s="292"/>
      <c r="E4012" s="202"/>
      <c r="F4012" s="202"/>
      <c r="G4012" s="202"/>
      <c r="H4012" s="202"/>
      <c r="I4012" s="202"/>
      <c r="J4012" s="202"/>
      <c r="K4012" s="146"/>
      <c r="L4012" s="146"/>
      <c r="M4012" s="146"/>
      <c r="N4012" s="146"/>
      <c r="O4012" s="146"/>
      <c r="P4012" s="292"/>
      <c r="Q4012" s="202"/>
      <c r="R4012" s="290">
        <f>IF($P$5=1,DataSheet!E4011,"")</f>
        <v>0</v>
      </c>
    </row>
    <row r="4013" spans="2:18">
      <c r="B4013" s="202"/>
      <c r="C4013" s="297"/>
      <c r="D4013" s="292"/>
      <c r="E4013" s="202"/>
      <c r="F4013" s="202"/>
      <c r="G4013" s="202"/>
      <c r="H4013" s="202"/>
      <c r="I4013" s="202"/>
      <c r="J4013" s="202"/>
      <c r="K4013" s="146"/>
      <c r="L4013" s="146"/>
      <c r="M4013" s="146"/>
      <c r="N4013" s="146"/>
      <c r="O4013" s="146"/>
      <c r="P4013" s="292"/>
      <c r="Q4013" s="202"/>
      <c r="R4013" s="290">
        <f>IF($P$5=1,DataSheet!E4012,"")</f>
        <v>0</v>
      </c>
    </row>
    <row r="4014" spans="2:18">
      <c r="B4014" s="202"/>
      <c r="C4014" s="297"/>
      <c r="D4014" s="292"/>
      <c r="E4014" s="202"/>
      <c r="F4014" s="202"/>
      <c r="G4014" s="202"/>
      <c r="H4014" s="202"/>
      <c r="I4014" s="202"/>
      <c r="J4014" s="202"/>
      <c r="K4014" s="146"/>
      <c r="L4014" s="146"/>
      <c r="M4014" s="146"/>
      <c r="N4014" s="146"/>
      <c r="O4014" s="146"/>
      <c r="P4014" s="292"/>
      <c r="Q4014" s="202"/>
      <c r="R4014" s="290">
        <f>IF($P$5=1,DataSheet!E4013,"")</f>
        <v>0</v>
      </c>
    </row>
    <row r="4015" spans="2:18">
      <c r="B4015" s="202"/>
      <c r="C4015" s="297"/>
      <c r="D4015" s="292"/>
      <c r="E4015" s="202"/>
      <c r="F4015" s="202"/>
      <c r="G4015" s="202"/>
      <c r="H4015" s="202"/>
      <c r="I4015" s="202"/>
      <c r="J4015" s="202"/>
      <c r="K4015" s="146"/>
      <c r="L4015" s="146"/>
      <c r="M4015" s="146"/>
      <c r="N4015" s="146"/>
      <c r="O4015" s="146"/>
      <c r="P4015" s="292"/>
      <c r="Q4015" s="202"/>
      <c r="R4015" s="290">
        <f>IF($P$5=1,DataSheet!E4014,"")</f>
        <v>0</v>
      </c>
    </row>
    <row r="4016" spans="2:18">
      <c r="B4016" s="202"/>
      <c r="C4016" s="297"/>
      <c r="D4016" s="292"/>
      <c r="E4016" s="202"/>
      <c r="F4016" s="202"/>
      <c r="G4016" s="202"/>
      <c r="H4016" s="202"/>
      <c r="I4016" s="202"/>
      <c r="J4016" s="202"/>
      <c r="K4016" s="146"/>
      <c r="L4016" s="146"/>
      <c r="M4016" s="146"/>
      <c r="N4016" s="146"/>
      <c r="O4016" s="146"/>
      <c r="P4016" s="292"/>
      <c r="Q4016" s="202"/>
      <c r="R4016" s="290">
        <f>IF($P$5=1,DataSheet!E4015,"")</f>
        <v>0</v>
      </c>
    </row>
    <row r="4017" spans="2:18">
      <c r="B4017" s="202"/>
      <c r="C4017" s="297"/>
      <c r="D4017" s="292"/>
      <c r="E4017" s="202"/>
      <c r="F4017" s="202"/>
      <c r="G4017" s="202"/>
      <c r="H4017" s="202"/>
      <c r="I4017" s="202"/>
      <c r="J4017" s="202"/>
      <c r="K4017" s="146"/>
      <c r="L4017" s="146"/>
      <c r="M4017" s="146"/>
      <c r="N4017" s="146"/>
      <c r="O4017" s="146"/>
      <c r="P4017" s="292"/>
      <c r="Q4017" s="202"/>
      <c r="R4017" s="290">
        <f>IF($P$5=1,DataSheet!E4016,"")</f>
        <v>0</v>
      </c>
    </row>
    <row r="4018" spans="2:18">
      <c r="B4018" s="202"/>
      <c r="C4018" s="297"/>
      <c r="D4018" s="292"/>
      <c r="E4018" s="202"/>
      <c r="F4018" s="202"/>
      <c r="G4018" s="202"/>
      <c r="H4018" s="202"/>
      <c r="I4018" s="202"/>
      <c r="J4018" s="202"/>
      <c r="K4018" s="146"/>
      <c r="L4018" s="146"/>
      <c r="M4018" s="146"/>
      <c r="N4018" s="146"/>
      <c r="O4018" s="146"/>
      <c r="P4018" s="292"/>
      <c r="Q4018" s="202"/>
      <c r="R4018" s="290">
        <f>IF($P$5=1,DataSheet!E4017,"")</f>
        <v>0</v>
      </c>
    </row>
    <row r="4019" spans="2:18">
      <c r="B4019" s="202"/>
      <c r="C4019" s="297"/>
      <c r="D4019" s="292"/>
      <c r="E4019" s="202"/>
      <c r="F4019" s="202"/>
      <c r="G4019" s="202"/>
      <c r="H4019" s="202"/>
      <c r="I4019" s="202"/>
      <c r="J4019" s="202"/>
      <c r="K4019" s="146"/>
      <c r="L4019" s="146"/>
      <c r="M4019" s="146"/>
      <c r="N4019" s="146"/>
      <c r="O4019" s="146"/>
      <c r="P4019" s="292"/>
      <c r="Q4019" s="202"/>
      <c r="R4019" s="290">
        <f>IF($P$5=1,DataSheet!E4018,"")</f>
        <v>0</v>
      </c>
    </row>
    <row r="4020" spans="2:18">
      <c r="B4020" s="202"/>
      <c r="C4020" s="297"/>
      <c r="D4020" s="292"/>
      <c r="E4020" s="202"/>
      <c r="F4020" s="202"/>
      <c r="G4020" s="202"/>
      <c r="H4020" s="202"/>
      <c r="I4020" s="202"/>
      <c r="J4020" s="202"/>
      <c r="K4020" s="146"/>
      <c r="L4020" s="146"/>
      <c r="M4020" s="146"/>
      <c r="N4020" s="146"/>
      <c r="O4020" s="146"/>
      <c r="P4020" s="292"/>
      <c r="Q4020" s="202"/>
      <c r="R4020" s="290">
        <f>IF($P$5=1,DataSheet!E4019,"")</f>
        <v>0</v>
      </c>
    </row>
    <row r="4021" spans="2:18">
      <c r="B4021" s="202"/>
      <c r="C4021" s="297"/>
      <c r="D4021" s="292"/>
      <c r="E4021" s="202"/>
      <c r="F4021" s="202"/>
      <c r="G4021" s="202"/>
      <c r="H4021" s="202"/>
      <c r="I4021" s="202"/>
      <c r="J4021" s="202"/>
      <c r="K4021" s="146"/>
      <c r="L4021" s="146"/>
      <c r="M4021" s="146"/>
      <c r="N4021" s="146"/>
      <c r="O4021" s="146"/>
      <c r="P4021" s="292"/>
      <c r="Q4021" s="202"/>
      <c r="R4021" s="290">
        <f>IF($P$5=1,DataSheet!E4020,"")</f>
        <v>0</v>
      </c>
    </row>
    <row r="4022" spans="2:18">
      <c r="B4022" s="202"/>
      <c r="C4022" s="297"/>
      <c r="D4022" s="292"/>
      <c r="E4022" s="202"/>
      <c r="F4022" s="202"/>
      <c r="G4022" s="202"/>
      <c r="H4022" s="202"/>
      <c r="I4022" s="202"/>
      <c r="J4022" s="202"/>
      <c r="K4022" s="146"/>
      <c r="L4022" s="146"/>
      <c r="M4022" s="146"/>
      <c r="N4022" s="146"/>
      <c r="O4022" s="146"/>
      <c r="P4022" s="292"/>
      <c r="Q4022" s="202"/>
      <c r="R4022" s="290">
        <f>IF($P$5=1,DataSheet!E4021,"")</f>
        <v>0</v>
      </c>
    </row>
    <row r="4023" spans="2:18">
      <c r="B4023" s="202"/>
      <c r="C4023" s="297"/>
      <c r="D4023" s="292"/>
      <c r="E4023" s="202"/>
      <c r="F4023" s="202"/>
      <c r="G4023" s="202"/>
      <c r="H4023" s="202"/>
      <c r="I4023" s="202"/>
      <c r="J4023" s="202"/>
      <c r="K4023" s="146"/>
      <c r="L4023" s="146"/>
      <c r="M4023" s="146"/>
      <c r="N4023" s="146"/>
      <c r="O4023" s="146"/>
      <c r="P4023" s="292"/>
      <c r="Q4023" s="202"/>
      <c r="R4023" s="290">
        <f>IF($P$5=1,DataSheet!E4022,"")</f>
        <v>0</v>
      </c>
    </row>
    <row r="4024" spans="2:18">
      <c r="B4024" s="202"/>
      <c r="C4024" s="297"/>
      <c r="D4024" s="292"/>
      <c r="E4024" s="202"/>
      <c r="F4024" s="202"/>
      <c r="G4024" s="202"/>
      <c r="H4024" s="202"/>
      <c r="I4024" s="202"/>
      <c r="J4024" s="202"/>
      <c r="K4024" s="146"/>
      <c r="L4024" s="146"/>
      <c r="M4024" s="146"/>
      <c r="N4024" s="146"/>
      <c r="O4024" s="146"/>
      <c r="P4024" s="292"/>
      <c r="Q4024" s="202"/>
      <c r="R4024" s="290">
        <f>IF($P$5=1,DataSheet!E4023,"")</f>
        <v>0</v>
      </c>
    </row>
    <row r="4025" spans="2:18">
      <c r="B4025" s="202"/>
      <c r="C4025" s="297"/>
      <c r="D4025" s="292"/>
      <c r="E4025" s="202"/>
      <c r="F4025" s="202"/>
      <c r="G4025" s="202"/>
      <c r="H4025" s="202"/>
      <c r="I4025" s="202"/>
      <c r="J4025" s="202"/>
      <c r="K4025" s="146"/>
      <c r="L4025" s="146"/>
      <c r="M4025" s="146"/>
      <c r="N4025" s="146"/>
      <c r="O4025" s="146"/>
      <c r="P4025" s="292"/>
      <c r="Q4025" s="202"/>
      <c r="R4025" s="290">
        <f>IF($P$5=1,DataSheet!E4024,"")</f>
        <v>0</v>
      </c>
    </row>
    <row r="4026" spans="2:18">
      <c r="B4026" s="202"/>
      <c r="C4026" s="297"/>
      <c r="D4026" s="292"/>
      <c r="E4026" s="202"/>
      <c r="F4026" s="202"/>
      <c r="G4026" s="202"/>
      <c r="H4026" s="202"/>
      <c r="I4026" s="202"/>
      <c r="J4026" s="202"/>
      <c r="K4026" s="146"/>
      <c r="L4026" s="146"/>
      <c r="M4026" s="146"/>
      <c r="N4026" s="146"/>
      <c r="O4026" s="146"/>
      <c r="P4026" s="292"/>
      <c r="Q4026" s="202"/>
      <c r="R4026" s="290">
        <f>IF($P$5=1,DataSheet!E4025,"")</f>
        <v>0</v>
      </c>
    </row>
    <row r="4027" spans="2:18">
      <c r="B4027" s="202"/>
      <c r="C4027" s="297"/>
      <c r="D4027" s="292"/>
      <c r="E4027" s="202"/>
      <c r="F4027" s="202"/>
      <c r="G4027" s="202"/>
      <c r="H4027" s="202"/>
      <c r="I4027" s="202"/>
      <c r="J4027" s="202"/>
      <c r="K4027" s="146"/>
      <c r="L4027" s="146"/>
      <c r="M4027" s="146"/>
      <c r="N4027" s="146"/>
      <c r="O4027" s="146"/>
      <c r="P4027" s="292"/>
      <c r="Q4027" s="202"/>
      <c r="R4027" s="290">
        <f>IF($P$5=1,DataSheet!E4026,"")</f>
        <v>0</v>
      </c>
    </row>
    <row r="4028" spans="2:18">
      <c r="B4028" s="202"/>
      <c r="C4028" s="297"/>
      <c r="D4028" s="292"/>
      <c r="E4028" s="202"/>
      <c r="F4028" s="202"/>
      <c r="G4028" s="202"/>
      <c r="H4028" s="202"/>
      <c r="I4028" s="202"/>
      <c r="J4028" s="202"/>
      <c r="K4028" s="146"/>
      <c r="L4028" s="146"/>
      <c r="M4028" s="146"/>
      <c r="N4028" s="146"/>
      <c r="O4028" s="146"/>
      <c r="P4028" s="292"/>
      <c r="Q4028" s="202"/>
      <c r="R4028" s="290">
        <f>IF($P$5=1,DataSheet!E4027,"")</f>
        <v>0</v>
      </c>
    </row>
    <row r="4029" spans="2:18">
      <c r="B4029" s="202"/>
      <c r="C4029" s="297"/>
      <c r="D4029" s="292"/>
      <c r="E4029" s="202"/>
      <c r="F4029" s="202"/>
      <c r="G4029" s="202"/>
      <c r="H4029" s="202"/>
      <c r="I4029" s="202"/>
      <c r="J4029" s="202"/>
      <c r="K4029" s="146"/>
      <c r="L4029" s="146"/>
      <c r="M4029" s="146"/>
      <c r="N4029" s="146"/>
      <c r="O4029" s="146"/>
      <c r="P4029" s="292"/>
      <c r="Q4029" s="202"/>
      <c r="R4029" s="290">
        <f>IF($P$5=1,DataSheet!E4028,"")</f>
        <v>0</v>
      </c>
    </row>
    <row r="4030" spans="2:18">
      <c r="B4030" s="202"/>
      <c r="C4030" s="297"/>
      <c r="D4030" s="292"/>
      <c r="E4030" s="202"/>
      <c r="F4030" s="202"/>
      <c r="G4030" s="202"/>
      <c r="H4030" s="202"/>
      <c r="I4030" s="202"/>
      <c r="J4030" s="202"/>
      <c r="K4030" s="146"/>
      <c r="L4030" s="146"/>
      <c r="M4030" s="146"/>
      <c r="N4030" s="146"/>
      <c r="O4030" s="146"/>
      <c r="P4030" s="292"/>
      <c r="Q4030" s="202"/>
      <c r="R4030" s="290">
        <f>IF($P$5=1,DataSheet!E4029,"")</f>
        <v>0</v>
      </c>
    </row>
    <row r="4031" spans="2:18">
      <c r="B4031" s="202"/>
      <c r="C4031" s="297"/>
      <c r="D4031" s="292"/>
      <c r="E4031" s="202"/>
      <c r="F4031" s="202"/>
      <c r="G4031" s="202"/>
      <c r="H4031" s="202"/>
      <c r="I4031" s="202"/>
      <c r="J4031" s="202"/>
      <c r="K4031" s="146"/>
      <c r="L4031" s="146"/>
      <c r="M4031" s="146"/>
      <c r="N4031" s="146"/>
      <c r="O4031" s="146"/>
      <c r="P4031" s="292"/>
      <c r="Q4031" s="202"/>
      <c r="R4031" s="290">
        <f>IF($P$5=1,DataSheet!E4030,"")</f>
        <v>0</v>
      </c>
    </row>
    <row r="4032" spans="2:18">
      <c r="B4032" s="202"/>
      <c r="C4032" s="297"/>
      <c r="D4032" s="292"/>
      <c r="E4032" s="202"/>
      <c r="F4032" s="202"/>
      <c r="G4032" s="202"/>
      <c r="H4032" s="202"/>
      <c r="I4032" s="202"/>
      <c r="J4032" s="202"/>
      <c r="K4032" s="146"/>
      <c r="L4032" s="146"/>
      <c r="M4032" s="146"/>
      <c r="N4032" s="146"/>
      <c r="O4032" s="146"/>
      <c r="P4032" s="292"/>
      <c r="Q4032" s="202"/>
      <c r="R4032" s="290">
        <f>IF($P$5=1,DataSheet!E4031,"")</f>
        <v>0</v>
      </c>
    </row>
    <row r="4033" spans="2:18">
      <c r="B4033" s="202"/>
      <c r="C4033" s="297"/>
      <c r="D4033" s="292"/>
      <c r="E4033" s="202"/>
      <c r="F4033" s="202"/>
      <c r="G4033" s="202"/>
      <c r="H4033" s="202"/>
      <c r="I4033" s="202"/>
      <c r="J4033" s="202"/>
      <c r="K4033" s="146"/>
      <c r="L4033" s="146"/>
      <c r="M4033" s="146"/>
      <c r="N4033" s="146"/>
      <c r="O4033" s="146"/>
      <c r="P4033" s="292"/>
      <c r="Q4033" s="202"/>
      <c r="R4033" s="290">
        <f>IF($P$5=1,DataSheet!E4032,"")</f>
        <v>0</v>
      </c>
    </row>
    <row r="4034" spans="2:18">
      <c r="B4034" s="202"/>
      <c r="C4034" s="297"/>
      <c r="D4034" s="292"/>
      <c r="E4034" s="202"/>
      <c r="F4034" s="202"/>
      <c r="G4034" s="202"/>
      <c r="H4034" s="202"/>
      <c r="I4034" s="202"/>
      <c r="J4034" s="202"/>
      <c r="K4034" s="146"/>
      <c r="L4034" s="146"/>
      <c r="M4034" s="146"/>
      <c r="N4034" s="146"/>
      <c r="O4034" s="146"/>
      <c r="P4034" s="292"/>
      <c r="Q4034" s="202"/>
      <c r="R4034" s="290">
        <f>IF($P$5=1,DataSheet!E4033,"")</f>
        <v>0</v>
      </c>
    </row>
    <row r="4035" spans="2:18">
      <c r="B4035" s="202"/>
      <c r="C4035" s="297"/>
      <c r="D4035" s="292"/>
      <c r="E4035" s="202"/>
      <c r="F4035" s="202"/>
      <c r="G4035" s="202"/>
      <c r="H4035" s="202"/>
      <c r="I4035" s="202"/>
      <c r="J4035" s="202"/>
      <c r="K4035" s="146"/>
      <c r="L4035" s="146"/>
      <c r="M4035" s="146"/>
      <c r="N4035" s="146"/>
      <c r="O4035" s="146"/>
      <c r="P4035" s="292"/>
      <c r="Q4035" s="202"/>
      <c r="R4035" s="290">
        <f>IF($P$5=1,DataSheet!E4034,"")</f>
        <v>0</v>
      </c>
    </row>
    <row r="4036" spans="2:18">
      <c r="B4036" s="202"/>
      <c r="C4036" s="297"/>
      <c r="D4036" s="292"/>
      <c r="E4036" s="202"/>
      <c r="F4036" s="202"/>
      <c r="G4036" s="202"/>
      <c r="H4036" s="202"/>
      <c r="I4036" s="202"/>
      <c r="J4036" s="202"/>
      <c r="K4036" s="146"/>
      <c r="L4036" s="146"/>
      <c r="M4036" s="146"/>
      <c r="N4036" s="146"/>
      <c r="O4036" s="146"/>
      <c r="P4036" s="292"/>
      <c r="Q4036" s="202"/>
      <c r="R4036" s="290">
        <f>IF($P$5=1,DataSheet!E4035,"")</f>
        <v>0</v>
      </c>
    </row>
    <row r="4037" spans="2:18">
      <c r="B4037" s="202"/>
      <c r="C4037" s="297"/>
      <c r="D4037" s="292"/>
      <c r="E4037" s="202"/>
      <c r="F4037" s="202"/>
      <c r="G4037" s="202"/>
      <c r="H4037" s="202"/>
      <c r="I4037" s="202"/>
      <c r="J4037" s="202"/>
      <c r="K4037" s="146"/>
      <c r="L4037" s="146"/>
      <c r="M4037" s="146"/>
      <c r="N4037" s="146"/>
      <c r="O4037" s="146"/>
      <c r="P4037" s="292"/>
      <c r="Q4037" s="202"/>
      <c r="R4037" s="290">
        <f>IF($P$5=1,DataSheet!E4036,"")</f>
        <v>0</v>
      </c>
    </row>
    <row r="4038" spans="2:18">
      <c r="B4038" s="202"/>
      <c r="C4038" s="297"/>
      <c r="D4038" s="292"/>
      <c r="E4038" s="202"/>
      <c r="F4038" s="202"/>
      <c r="G4038" s="202"/>
      <c r="H4038" s="202"/>
      <c r="I4038" s="202"/>
      <c r="J4038" s="202"/>
      <c r="K4038" s="146"/>
      <c r="L4038" s="146"/>
      <c r="M4038" s="146"/>
      <c r="N4038" s="146"/>
      <c r="O4038" s="146"/>
      <c r="P4038" s="292"/>
      <c r="Q4038" s="202"/>
      <c r="R4038" s="290">
        <f>IF($P$5=1,DataSheet!E4037,"")</f>
        <v>0</v>
      </c>
    </row>
    <row r="4039" spans="2:18">
      <c r="B4039" s="202"/>
      <c r="C4039" s="297"/>
      <c r="D4039" s="292"/>
      <c r="E4039" s="202"/>
      <c r="F4039" s="202"/>
      <c r="G4039" s="202"/>
      <c r="H4039" s="202"/>
      <c r="I4039" s="202"/>
      <c r="J4039" s="202"/>
      <c r="K4039" s="146"/>
      <c r="L4039" s="146"/>
      <c r="M4039" s="146"/>
      <c r="N4039" s="146"/>
      <c r="O4039" s="146"/>
      <c r="P4039" s="292"/>
      <c r="Q4039" s="202"/>
      <c r="R4039" s="290">
        <f>IF($P$5=1,DataSheet!E4038,"")</f>
        <v>0</v>
      </c>
    </row>
    <row r="4040" spans="2:18">
      <c r="B4040" s="202"/>
      <c r="C4040" s="297"/>
      <c r="D4040" s="292"/>
      <c r="E4040" s="202"/>
      <c r="F4040" s="202"/>
      <c r="G4040" s="202"/>
      <c r="H4040" s="202"/>
      <c r="I4040" s="202"/>
      <c r="J4040" s="202"/>
      <c r="K4040" s="146"/>
      <c r="L4040" s="146"/>
      <c r="M4040" s="146"/>
      <c r="N4040" s="146"/>
      <c r="O4040" s="146"/>
      <c r="P4040" s="292"/>
      <c r="Q4040" s="202"/>
      <c r="R4040" s="290">
        <f>IF($P$5=1,DataSheet!E4039,"")</f>
        <v>0</v>
      </c>
    </row>
    <row r="4041" spans="2:18">
      <c r="B4041" s="202"/>
      <c r="C4041" s="297"/>
      <c r="D4041" s="292"/>
      <c r="E4041" s="202"/>
      <c r="F4041" s="202"/>
      <c r="G4041" s="202"/>
      <c r="H4041" s="202"/>
      <c r="I4041" s="202"/>
      <c r="J4041" s="202"/>
      <c r="K4041" s="146"/>
      <c r="L4041" s="146"/>
      <c r="M4041" s="146"/>
      <c r="N4041" s="146"/>
      <c r="O4041" s="146"/>
      <c r="P4041" s="292"/>
      <c r="Q4041" s="202"/>
      <c r="R4041" s="290">
        <f>IF($P$5=1,DataSheet!E4040,"")</f>
        <v>0</v>
      </c>
    </row>
    <row r="4042" spans="2:18">
      <c r="B4042" s="202"/>
      <c r="C4042" s="297"/>
      <c r="D4042" s="292"/>
      <c r="E4042" s="202"/>
      <c r="F4042" s="202"/>
      <c r="G4042" s="202"/>
      <c r="H4042" s="202"/>
      <c r="I4042" s="202"/>
      <c r="J4042" s="202"/>
      <c r="K4042" s="146"/>
      <c r="L4042" s="146"/>
      <c r="M4042" s="146"/>
      <c r="N4042" s="146"/>
      <c r="O4042" s="146"/>
      <c r="P4042" s="292"/>
      <c r="Q4042" s="202"/>
      <c r="R4042" s="290">
        <f>IF($P$5=1,DataSheet!E4041,"")</f>
        <v>0</v>
      </c>
    </row>
    <row r="4043" spans="2:18">
      <c r="B4043" s="202"/>
      <c r="C4043" s="297"/>
      <c r="D4043" s="292"/>
      <c r="E4043" s="202"/>
      <c r="F4043" s="202"/>
      <c r="G4043" s="202"/>
      <c r="H4043" s="202"/>
      <c r="I4043" s="202"/>
      <c r="J4043" s="202"/>
      <c r="K4043" s="146"/>
      <c r="L4043" s="146"/>
      <c r="M4043" s="146"/>
      <c r="N4043" s="146"/>
      <c r="O4043" s="146"/>
      <c r="P4043" s="292"/>
      <c r="Q4043" s="202"/>
      <c r="R4043" s="290">
        <f>IF($P$5=1,DataSheet!E4042,"")</f>
        <v>0</v>
      </c>
    </row>
    <row r="4044" spans="2:18">
      <c r="B4044" s="202"/>
      <c r="C4044" s="297"/>
      <c r="D4044" s="292"/>
      <c r="E4044" s="202"/>
      <c r="F4044" s="202"/>
      <c r="G4044" s="202"/>
      <c r="H4044" s="202"/>
      <c r="I4044" s="202"/>
      <c r="J4044" s="202"/>
      <c r="K4044" s="146"/>
      <c r="L4044" s="146"/>
      <c r="M4044" s="146"/>
      <c r="N4044" s="146"/>
      <c r="O4044" s="146"/>
      <c r="P4044" s="292"/>
      <c r="Q4044" s="202"/>
      <c r="R4044" s="290">
        <f>IF($P$5=1,DataSheet!E4043,"")</f>
        <v>0</v>
      </c>
    </row>
    <row r="4045" spans="2:18">
      <c r="B4045" s="202"/>
      <c r="C4045" s="297"/>
      <c r="D4045" s="292"/>
      <c r="E4045" s="202"/>
      <c r="F4045" s="202"/>
      <c r="G4045" s="202"/>
      <c r="H4045" s="202"/>
      <c r="I4045" s="202"/>
      <c r="J4045" s="202"/>
      <c r="K4045" s="146"/>
      <c r="L4045" s="146"/>
      <c r="M4045" s="146"/>
      <c r="N4045" s="146"/>
      <c r="O4045" s="146"/>
      <c r="P4045" s="292"/>
      <c r="Q4045" s="202"/>
      <c r="R4045" s="290">
        <f>IF($P$5=1,DataSheet!E4044,"")</f>
        <v>0</v>
      </c>
    </row>
    <row r="4046" spans="2:18">
      <c r="B4046" s="202"/>
      <c r="C4046" s="297"/>
      <c r="D4046" s="292"/>
      <c r="E4046" s="202"/>
      <c r="F4046" s="202"/>
      <c r="G4046" s="202"/>
      <c r="H4046" s="202"/>
      <c r="I4046" s="202"/>
      <c r="J4046" s="202"/>
      <c r="K4046" s="146"/>
      <c r="L4046" s="146"/>
      <c r="M4046" s="146"/>
      <c r="N4046" s="146"/>
      <c r="O4046" s="146"/>
      <c r="P4046" s="292"/>
      <c r="Q4046" s="202"/>
      <c r="R4046" s="290">
        <f>IF($P$5=1,DataSheet!E4045,"")</f>
        <v>0</v>
      </c>
    </row>
    <row r="4047" spans="2:18">
      <c r="B4047" s="202"/>
      <c r="C4047" s="297"/>
      <c r="D4047" s="292"/>
      <c r="E4047" s="202"/>
      <c r="F4047" s="202"/>
      <c r="G4047" s="202"/>
      <c r="H4047" s="202"/>
      <c r="I4047" s="202"/>
      <c r="J4047" s="202"/>
      <c r="K4047" s="146"/>
      <c r="L4047" s="146"/>
      <c r="M4047" s="146"/>
      <c r="N4047" s="146"/>
      <c r="O4047" s="146"/>
      <c r="P4047" s="292"/>
      <c r="Q4047" s="202"/>
      <c r="R4047" s="290">
        <f>IF($P$5=1,DataSheet!E4046,"")</f>
        <v>0</v>
      </c>
    </row>
    <row r="4048" spans="2:18">
      <c r="B4048" s="202"/>
      <c r="C4048" s="297"/>
      <c r="D4048" s="292"/>
      <c r="E4048" s="202"/>
      <c r="F4048" s="202"/>
      <c r="G4048" s="202"/>
      <c r="H4048" s="202"/>
      <c r="I4048" s="202"/>
      <c r="J4048" s="202"/>
      <c r="K4048" s="146"/>
      <c r="L4048" s="146"/>
      <c r="M4048" s="146"/>
      <c r="N4048" s="146"/>
      <c r="O4048" s="146"/>
      <c r="P4048" s="292"/>
      <c r="Q4048" s="202"/>
      <c r="R4048" s="290">
        <f>IF($P$5=1,DataSheet!E4047,"")</f>
        <v>0</v>
      </c>
    </row>
    <row r="4049" spans="2:18">
      <c r="B4049" s="202"/>
      <c r="C4049" s="297"/>
      <c r="D4049" s="292"/>
      <c r="E4049" s="202"/>
      <c r="F4049" s="202"/>
      <c r="G4049" s="202"/>
      <c r="H4049" s="202"/>
      <c r="I4049" s="202"/>
      <c r="J4049" s="202"/>
      <c r="K4049" s="146"/>
      <c r="L4049" s="146"/>
      <c r="M4049" s="146"/>
      <c r="N4049" s="146"/>
      <c r="O4049" s="146"/>
      <c r="P4049" s="292"/>
      <c r="Q4049" s="202"/>
      <c r="R4049" s="290">
        <f>IF($P$5=1,DataSheet!E4048,"")</f>
        <v>0</v>
      </c>
    </row>
    <row r="4050" spans="2:18">
      <c r="B4050" s="202"/>
      <c r="C4050" s="297"/>
      <c r="D4050" s="292"/>
      <c r="E4050" s="202"/>
      <c r="F4050" s="202"/>
      <c r="G4050" s="202"/>
      <c r="H4050" s="202"/>
      <c r="I4050" s="202"/>
      <c r="J4050" s="202"/>
      <c r="K4050" s="146"/>
      <c r="L4050" s="146"/>
      <c r="M4050" s="146"/>
      <c r="N4050" s="146"/>
      <c r="O4050" s="146"/>
      <c r="P4050" s="292"/>
      <c r="Q4050" s="202"/>
      <c r="R4050" s="290">
        <f>IF($P$5=1,DataSheet!E4049,"")</f>
        <v>0</v>
      </c>
    </row>
    <row r="4051" spans="2:18">
      <c r="B4051" s="202"/>
      <c r="C4051" s="297"/>
      <c r="D4051" s="292"/>
      <c r="E4051" s="202"/>
      <c r="F4051" s="202"/>
      <c r="G4051" s="202"/>
      <c r="H4051" s="202"/>
      <c r="I4051" s="202"/>
      <c r="J4051" s="202"/>
      <c r="K4051" s="146"/>
      <c r="L4051" s="146"/>
      <c r="M4051" s="146"/>
      <c r="N4051" s="146"/>
      <c r="O4051" s="146"/>
      <c r="P4051" s="292"/>
      <c r="Q4051" s="202"/>
      <c r="R4051" s="290">
        <f>IF($P$5=1,DataSheet!E4050,"")</f>
        <v>0</v>
      </c>
    </row>
    <row r="4052" spans="2:18">
      <c r="B4052" s="202"/>
      <c r="C4052" s="297"/>
      <c r="D4052" s="292"/>
      <c r="E4052" s="202"/>
      <c r="F4052" s="202"/>
      <c r="G4052" s="202"/>
      <c r="H4052" s="202"/>
      <c r="I4052" s="202"/>
      <c r="J4052" s="202"/>
      <c r="K4052" s="146"/>
      <c r="L4052" s="146"/>
      <c r="M4052" s="146"/>
      <c r="N4052" s="146"/>
      <c r="O4052" s="146"/>
      <c r="P4052" s="292"/>
      <c r="Q4052" s="202"/>
      <c r="R4052" s="290">
        <f>IF($P$5=1,DataSheet!E4051,"")</f>
        <v>0</v>
      </c>
    </row>
    <row r="4053" spans="2:18">
      <c r="B4053" s="202"/>
      <c r="C4053" s="297"/>
      <c r="D4053" s="292"/>
      <c r="E4053" s="202"/>
      <c r="F4053" s="202"/>
      <c r="G4053" s="202"/>
      <c r="H4053" s="202"/>
      <c r="I4053" s="202"/>
      <c r="J4053" s="202"/>
      <c r="K4053" s="146"/>
      <c r="L4053" s="146"/>
      <c r="M4053" s="146"/>
      <c r="N4053" s="146"/>
      <c r="O4053" s="146"/>
      <c r="P4053" s="292"/>
      <c r="Q4053" s="202"/>
      <c r="R4053" s="290">
        <f>IF($P$5=1,DataSheet!E4052,"")</f>
        <v>0</v>
      </c>
    </row>
    <row r="4054" spans="2:18">
      <c r="B4054" s="202"/>
      <c r="C4054" s="297"/>
      <c r="D4054" s="292"/>
      <c r="E4054" s="202"/>
      <c r="F4054" s="202"/>
      <c r="G4054" s="202"/>
      <c r="H4054" s="202"/>
      <c r="I4054" s="202"/>
      <c r="J4054" s="202"/>
      <c r="K4054" s="146"/>
      <c r="L4054" s="146"/>
      <c r="M4054" s="146"/>
      <c r="N4054" s="146"/>
      <c r="O4054" s="146"/>
      <c r="P4054" s="292"/>
      <c r="Q4054" s="202"/>
      <c r="R4054" s="290">
        <f>IF($P$5=1,DataSheet!E4053,"")</f>
        <v>0</v>
      </c>
    </row>
    <row r="4055" spans="2:18">
      <c r="B4055" s="202"/>
      <c r="C4055" s="297"/>
      <c r="D4055" s="292"/>
      <c r="E4055" s="202"/>
      <c r="F4055" s="202"/>
      <c r="G4055" s="202"/>
      <c r="H4055" s="202"/>
      <c r="I4055" s="202"/>
      <c r="J4055" s="202"/>
      <c r="K4055" s="146"/>
      <c r="L4055" s="146"/>
      <c r="M4055" s="146"/>
      <c r="N4055" s="146"/>
      <c r="O4055" s="146"/>
      <c r="P4055" s="292"/>
      <c r="Q4055" s="202"/>
      <c r="R4055" s="290">
        <f>IF($P$5=1,DataSheet!E4054,"")</f>
        <v>0</v>
      </c>
    </row>
    <row r="4056" spans="2:18">
      <c r="B4056" s="202"/>
      <c r="C4056" s="297"/>
      <c r="D4056" s="292"/>
      <c r="E4056" s="202"/>
      <c r="F4056" s="202"/>
      <c r="G4056" s="202"/>
      <c r="H4056" s="202"/>
      <c r="I4056" s="202"/>
      <c r="J4056" s="202"/>
      <c r="K4056" s="146"/>
      <c r="L4056" s="146"/>
      <c r="M4056" s="146"/>
      <c r="N4056" s="146"/>
      <c r="O4056" s="146"/>
      <c r="P4056" s="292"/>
      <c r="Q4056" s="202"/>
      <c r="R4056" s="290">
        <f>IF($P$5=1,DataSheet!E4055,"")</f>
        <v>0</v>
      </c>
    </row>
    <row r="4057" spans="2:18">
      <c r="B4057" s="202"/>
      <c r="C4057" s="297"/>
      <c r="D4057" s="292"/>
      <c r="E4057" s="202"/>
      <c r="F4057" s="202"/>
      <c r="G4057" s="202"/>
      <c r="H4057" s="202"/>
      <c r="I4057" s="202"/>
      <c r="J4057" s="202"/>
      <c r="K4057" s="146"/>
      <c r="L4057" s="146"/>
      <c r="M4057" s="146"/>
      <c r="N4057" s="146"/>
      <c r="O4057" s="146"/>
      <c r="P4057" s="292"/>
      <c r="Q4057" s="202"/>
      <c r="R4057" s="290">
        <f>IF($P$5=1,DataSheet!E4056,"")</f>
        <v>0</v>
      </c>
    </row>
    <row r="4058" spans="2:18">
      <c r="B4058" s="202"/>
      <c r="C4058" s="297"/>
      <c r="D4058" s="292"/>
      <c r="E4058" s="202"/>
      <c r="F4058" s="202"/>
      <c r="G4058" s="202"/>
      <c r="H4058" s="202"/>
      <c r="I4058" s="202"/>
      <c r="J4058" s="202"/>
      <c r="K4058" s="146"/>
      <c r="L4058" s="146"/>
      <c r="M4058" s="146"/>
      <c r="N4058" s="146"/>
      <c r="O4058" s="146"/>
      <c r="P4058" s="292"/>
      <c r="Q4058" s="202"/>
      <c r="R4058" s="290">
        <f>IF($P$5=1,DataSheet!E4057,"")</f>
        <v>0</v>
      </c>
    </row>
    <row r="4059" spans="2:18">
      <c r="B4059" s="202"/>
      <c r="C4059" s="297"/>
      <c r="D4059" s="292"/>
      <c r="E4059" s="202"/>
      <c r="F4059" s="202"/>
      <c r="G4059" s="202"/>
      <c r="H4059" s="202"/>
      <c r="I4059" s="202"/>
      <c r="J4059" s="202"/>
      <c r="K4059" s="146"/>
      <c r="L4059" s="146"/>
      <c r="M4059" s="146"/>
      <c r="N4059" s="146"/>
      <c r="O4059" s="146"/>
      <c r="P4059" s="292"/>
      <c r="Q4059" s="202"/>
      <c r="R4059" s="290">
        <f>IF($P$5=1,DataSheet!E4058,"")</f>
        <v>0</v>
      </c>
    </row>
    <row r="4060" spans="2:18">
      <c r="B4060" s="202"/>
      <c r="C4060" s="297"/>
      <c r="D4060" s="292"/>
      <c r="E4060" s="202"/>
      <c r="F4060" s="202"/>
      <c r="G4060" s="202"/>
      <c r="H4060" s="202"/>
      <c r="I4060" s="202"/>
      <c r="J4060" s="202"/>
      <c r="K4060" s="146"/>
      <c r="L4060" s="146"/>
      <c r="M4060" s="146"/>
      <c r="N4060" s="146"/>
      <c r="O4060" s="146"/>
      <c r="P4060" s="292"/>
      <c r="Q4060" s="202"/>
      <c r="R4060" s="290">
        <f>IF($P$5=1,DataSheet!E4059,"")</f>
        <v>0</v>
      </c>
    </row>
    <row r="4061" spans="2:18">
      <c r="B4061" s="202"/>
      <c r="C4061" s="297"/>
      <c r="D4061" s="292"/>
      <c r="E4061" s="202"/>
      <c r="F4061" s="202"/>
      <c r="G4061" s="202"/>
      <c r="H4061" s="202"/>
      <c r="I4061" s="202"/>
      <c r="J4061" s="202"/>
      <c r="K4061" s="146"/>
      <c r="L4061" s="146"/>
      <c r="M4061" s="146"/>
      <c r="N4061" s="146"/>
      <c r="O4061" s="146"/>
      <c r="P4061" s="292"/>
      <c r="Q4061" s="202"/>
      <c r="R4061" s="290">
        <f>IF($P$5=1,DataSheet!E4060,"")</f>
        <v>0</v>
      </c>
    </row>
    <row r="4062" spans="2:18">
      <c r="B4062" s="202"/>
      <c r="C4062" s="297"/>
      <c r="D4062" s="292"/>
      <c r="E4062" s="202"/>
      <c r="F4062" s="202"/>
      <c r="G4062" s="202"/>
      <c r="H4062" s="202"/>
      <c r="I4062" s="202"/>
      <c r="J4062" s="202"/>
      <c r="K4062" s="146"/>
      <c r="L4062" s="146"/>
      <c r="M4062" s="146"/>
      <c r="N4062" s="146"/>
      <c r="O4062" s="146"/>
      <c r="P4062" s="292"/>
      <c r="Q4062" s="202"/>
      <c r="R4062" s="290">
        <f>IF($P$5=1,DataSheet!E4061,"")</f>
        <v>0</v>
      </c>
    </row>
    <row r="4063" spans="2:18">
      <c r="B4063" s="202"/>
      <c r="C4063" s="297"/>
      <c r="D4063" s="292"/>
      <c r="E4063" s="202"/>
      <c r="F4063" s="202"/>
      <c r="G4063" s="202"/>
      <c r="H4063" s="202"/>
      <c r="I4063" s="202"/>
      <c r="J4063" s="202"/>
      <c r="K4063" s="146"/>
      <c r="L4063" s="146"/>
      <c r="M4063" s="146"/>
      <c r="N4063" s="146"/>
      <c r="O4063" s="146"/>
      <c r="P4063" s="292"/>
      <c r="Q4063" s="202"/>
      <c r="R4063" s="290">
        <f>IF($P$5=1,DataSheet!E4062,"")</f>
        <v>0</v>
      </c>
    </row>
    <row r="4064" spans="2:18">
      <c r="B4064" s="202"/>
      <c r="C4064" s="297"/>
      <c r="D4064" s="292"/>
      <c r="E4064" s="202"/>
      <c r="F4064" s="202"/>
      <c r="G4064" s="202"/>
      <c r="H4064" s="202"/>
      <c r="I4064" s="202"/>
      <c r="J4064" s="202"/>
      <c r="K4064" s="146"/>
      <c r="L4064" s="146"/>
      <c r="M4064" s="146"/>
      <c r="N4064" s="146"/>
      <c r="O4064" s="146"/>
      <c r="P4064" s="292"/>
      <c r="Q4064" s="202"/>
      <c r="R4064" s="290">
        <f>IF($P$5=1,DataSheet!E4063,"")</f>
        <v>0</v>
      </c>
    </row>
    <row r="4065" spans="2:18">
      <c r="B4065" s="202"/>
      <c r="C4065" s="297"/>
      <c r="D4065" s="292"/>
      <c r="E4065" s="202"/>
      <c r="F4065" s="202"/>
      <c r="G4065" s="202"/>
      <c r="H4065" s="202"/>
      <c r="I4065" s="202"/>
      <c r="J4065" s="202"/>
      <c r="K4065" s="146"/>
      <c r="L4065" s="146"/>
      <c r="M4065" s="146"/>
      <c r="N4065" s="146"/>
      <c r="O4065" s="146"/>
      <c r="P4065" s="292"/>
      <c r="Q4065" s="202"/>
      <c r="R4065" s="290">
        <f>IF($P$5=1,DataSheet!E4064,"")</f>
        <v>0</v>
      </c>
    </row>
    <row r="4066" spans="2:18">
      <c r="B4066" s="202"/>
      <c r="C4066" s="297"/>
      <c r="D4066" s="292"/>
      <c r="E4066" s="202"/>
      <c r="F4066" s="202"/>
      <c r="G4066" s="202"/>
      <c r="H4066" s="202"/>
      <c r="I4066" s="202"/>
      <c r="J4066" s="202"/>
      <c r="K4066" s="146"/>
      <c r="L4066" s="146"/>
      <c r="M4066" s="146"/>
      <c r="N4066" s="146"/>
      <c r="O4066" s="146"/>
      <c r="P4066" s="292"/>
      <c r="Q4066" s="202"/>
      <c r="R4066" s="290">
        <f>IF($P$5=1,DataSheet!E4065,"")</f>
        <v>0</v>
      </c>
    </row>
    <row r="4067" spans="2:18">
      <c r="B4067" s="202"/>
      <c r="C4067" s="297"/>
      <c r="D4067" s="292"/>
      <c r="E4067" s="202"/>
      <c r="F4067" s="202"/>
      <c r="G4067" s="202"/>
      <c r="H4067" s="202"/>
      <c r="I4067" s="202"/>
      <c r="J4067" s="202"/>
      <c r="K4067" s="146"/>
      <c r="L4067" s="146"/>
      <c r="M4067" s="146"/>
      <c r="N4067" s="146"/>
      <c r="O4067" s="146"/>
      <c r="P4067" s="292"/>
      <c r="Q4067" s="202"/>
      <c r="R4067" s="290">
        <f>IF($P$5=1,DataSheet!E4066,"")</f>
        <v>0</v>
      </c>
    </row>
    <row r="4068" spans="2:18">
      <c r="B4068" s="202"/>
      <c r="C4068" s="297"/>
      <c r="D4068" s="292"/>
      <c r="E4068" s="202"/>
      <c r="F4068" s="202"/>
      <c r="G4068" s="202"/>
      <c r="H4068" s="202"/>
      <c r="I4068" s="202"/>
      <c r="J4068" s="202"/>
      <c r="K4068" s="146"/>
      <c r="L4068" s="146"/>
      <c r="M4068" s="146"/>
      <c r="N4068" s="146"/>
      <c r="O4068" s="146"/>
      <c r="P4068" s="292"/>
      <c r="Q4068" s="202"/>
      <c r="R4068" s="290">
        <f>IF($P$5=1,DataSheet!E4067,"")</f>
        <v>0</v>
      </c>
    </row>
    <row r="4069" spans="2:18">
      <c r="B4069" s="202"/>
      <c r="C4069" s="297"/>
      <c r="D4069" s="292"/>
      <c r="E4069" s="202"/>
      <c r="F4069" s="202"/>
      <c r="G4069" s="202"/>
      <c r="H4069" s="202"/>
      <c r="I4069" s="202"/>
      <c r="J4069" s="202"/>
      <c r="K4069" s="146"/>
      <c r="L4069" s="146"/>
      <c r="M4069" s="146"/>
      <c r="N4069" s="146"/>
      <c r="O4069" s="146"/>
      <c r="P4069" s="292"/>
      <c r="Q4069" s="202"/>
      <c r="R4069" s="290">
        <f>IF($P$5=1,DataSheet!E4068,"")</f>
        <v>0</v>
      </c>
    </row>
    <row r="4070" spans="2:18">
      <c r="B4070" s="202"/>
      <c r="C4070" s="297"/>
      <c r="D4070" s="292"/>
      <c r="E4070" s="202"/>
      <c r="F4070" s="202"/>
      <c r="G4070" s="202"/>
      <c r="H4070" s="202"/>
      <c r="I4070" s="202"/>
      <c r="J4070" s="202"/>
      <c r="K4070" s="146"/>
      <c r="L4070" s="146"/>
      <c r="M4070" s="146"/>
      <c r="N4070" s="146"/>
      <c r="O4070" s="146"/>
      <c r="P4070" s="292"/>
      <c r="Q4070" s="202"/>
      <c r="R4070" s="290">
        <f>IF($P$5=1,DataSheet!E4069,"")</f>
        <v>0</v>
      </c>
    </row>
    <row r="4071" spans="2:18">
      <c r="B4071" s="202"/>
      <c r="C4071" s="297"/>
      <c r="D4071" s="292"/>
      <c r="E4071" s="202"/>
      <c r="F4071" s="202"/>
      <c r="G4071" s="202"/>
      <c r="H4071" s="202"/>
      <c r="I4071" s="202"/>
      <c r="J4071" s="202"/>
      <c r="K4071" s="146"/>
      <c r="L4071" s="146"/>
      <c r="M4071" s="146"/>
      <c r="N4071" s="146"/>
      <c r="O4071" s="146"/>
      <c r="P4071" s="292"/>
      <c r="Q4071" s="202"/>
      <c r="R4071" s="290">
        <f>IF($P$5=1,DataSheet!E4070,"")</f>
        <v>0</v>
      </c>
    </row>
    <row r="4072" spans="2:18">
      <c r="B4072" s="202"/>
      <c r="C4072" s="297"/>
      <c r="D4072" s="292"/>
      <c r="E4072" s="202"/>
      <c r="F4072" s="202"/>
      <c r="G4072" s="202"/>
      <c r="H4072" s="202"/>
      <c r="I4072" s="202"/>
      <c r="J4072" s="202"/>
      <c r="K4072" s="146"/>
      <c r="L4072" s="146"/>
      <c r="M4072" s="146"/>
      <c r="N4072" s="146"/>
      <c r="O4072" s="146"/>
      <c r="P4072" s="292"/>
      <c r="Q4072" s="202"/>
      <c r="R4072" s="290">
        <f>IF($P$5=1,DataSheet!E4071,"")</f>
        <v>0</v>
      </c>
    </row>
    <row r="4073" spans="2:18">
      <c r="B4073" s="202"/>
      <c r="C4073" s="297"/>
      <c r="D4073" s="292"/>
      <c r="E4073" s="202"/>
      <c r="F4073" s="202"/>
      <c r="G4073" s="202"/>
      <c r="H4073" s="202"/>
      <c r="I4073" s="202"/>
      <c r="J4073" s="202"/>
      <c r="K4073" s="146"/>
      <c r="L4073" s="146"/>
      <c r="M4073" s="146"/>
      <c r="N4073" s="146"/>
      <c r="O4073" s="146"/>
      <c r="P4073" s="292"/>
      <c r="Q4073" s="202"/>
      <c r="R4073" s="290">
        <f>IF($P$5=1,DataSheet!E4072,"")</f>
        <v>0</v>
      </c>
    </row>
    <row r="4074" spans="2:18">
      <c r="B4074" s="202"/>
      <c r="C4074" s="297"/>
      <c r="D4074" s="292"/>
      <c r="E4074" s="202"/>
      <c r="F4074" s="202"/>
      <c r="G4074" s="202"/>
      <c r="H4074" s="202"/>
      <c r="I4074" s="202"/>
      <c r="J4074" s="202"/>
      <c r="K4074" s="146"/>
      <c r="L4074" s="146"/>
      <c r="M4074" s="146"/>
      <c r="N4074" s="146"/>
      <c r="O4074" s="146"/>
      <c r="P4074" s="292"/>
      <c r="Q4074" s="202"/>
      <c r="R4074" s="290">
        <f>IF($P$5=1,DataSheet!E4073,"")</f>
        <v>0</v>
      </c>
    </row>
    <row r="4075" spans="2:18">
      <c r="B4075" s="202"/>
      <c r="C4075" s="297"/>
      <c r="D4075" s="292"/>
      <c r="E4075" s="202"/>
      <c r="F4075" s="202"/>
      <c r="G4075" s="202"/>
      <c r="H4075" s="202"/>
      <c r="I4075" s="202"/>
      <c r="J4075" s="202"/>
      <c r="K4075" s="146"/>
      <c r="L4075" s="146"/>
      <c r="M4075" s="146"/>
      <c r="N4075" s="146"/>
      <c r="O4075" s="146"/>
      <c r="P4075" s="292"/>
      <c r="Q4075" s="202"/>
      <c r="R4075" s="290">
        <f>IF($P$5=1,DataSheet!E4074,"")</f>
        <v>0</v>
      </c>
    </row>
    <row r="4076" spans="2:18">
      <c r="B4076" s="202"/>
      <c r="C4076" s="297"/>
      <c r="D4076" s="292"/>
      <c r="E4076" s="202"/>
      <c r="F4076" s="202"/>
      <c r="G4076" s="202"/>
      <c r="H4076" s="202"/>
      <c r="I4076" s="202"/>
      <c r="J4076" s="202"/>
      <c r="K4076" s="146"/>
      <c r="L4076" s="146"/>
      <c r="M4076" s="146"/>
      <c r="N4076" s="146"/>
      <c r="O4076" s="146"/>
      <c r="P4076" s="292"/>
      <c r="Q4076" s="202"/>
      <c r="R4076" s="290">
        <f>IF($P$5=1,DataSheet!E4075,"")</f>
        <v>0</v>
      </c>
    </row>
    <row r="4077" spans="2:18">
      <c r="B4077" s="202"/>
      <c r="C4077" s="297"/>
      <c r="D4077" s="292"/>
      <c r="E4077" s="202"/>
      <c r="F4077" s="202"/>
      <c r="G4077" s="202"/>
      <c r="H4077" s="202"/>
      <c r="I4077" s="202"/>
      <c r="J4077" s="202"/>
      <c r="K4077" s="146"/>
      <c r="L4077" s="146"/>
      <c r="M4077" s="146"/>
      <c r="N4077" s="146"/>
      <c r="O4077" s="146"/>
      <c r="P4077" s="292"/>
      <c r="Q4077" s="202"/>
      <c r="R4077" s="290">
        <f>IF($P$5=1,DataSheet!E4076,"")</f>
        <v>0</v>
      </c>
    </row>
    <row r="4078" spans="2:18">
      <c r="B4078" s="202"/>
      <c r="C4078" s="297"/>
      <c r="D4078" s="292"/>
      <c r="E4078" s="202"/>
      <c r="F4078" s="202"/>
      <c r="G4078" s="202"/>
      <c r="H4078" s="202"/>
      <c r="I4078" s="202"/>
      <c r="J4078" s="202"/>
      <c r="K4078" s="146"/>
      <c r="L4078" s="146"/>
      <c r="M4078" s="146"/>
      <c r="N4078" s="146"/>
      <c r="O4078" s="146"/>
      <c r="P4078" s="292"/>
      <c r="Q4078" s="202"/>
      <c r="R4078" s="290">
        <f>IF($P$5=1,DataSheet!E4077,"")</f>
        <v>0</v>
      </c>
    </row>
    <row r="4079" spans="2:18">
      <c r="B4079" s="202"/>
      <c r="C4079" s="297"/>
      <c r="D4079" s="292"/>
      <c r="E4079" s="202"/>
      <c r="F4079" s="202"/>
      <c r="G4079" s="202"/>
      <c r="H4079" s="202"/>
      <c r="I4079" s="202"/>
      <c r="J4079" s="202"/>
      <c r="K4079" s="146"/>
      <c r="L4079" s="146"/>
      <c r="M4079" s="146"/>
      <c r="N4079" s="146"/>
      <c r="O4079" s="146"/>
      <c r="P4079" s="292"/>
      <c r="Q4079" s="202"/>
      <c r="R4079" s="290">
        <f>IF($P$5=1,DataSheet!E4078,"")</f>
        <v>0</v>
      </c>
    </row>
    <row r="4080" spans="2:18">
      <c r="B4080" s="202"/>
      <c r="C4080" s="297"/>
      <c r="D4080" s="292"/>
      <c r="E4080" s="202"/>
      <c r="F4080" s="202"/>
      <c r="G4080" s="202"/>
      <c r="H4080" s="202"/>
      <c r="I4080" s="202"/>
      <c r="J4080" s="202"/>
      <c r="K4080" s="146"/>
      <c r="L4080" s="146"/>
      <c r="M4080" s="146"/>
      <c r="N4080" s="146"/>
      <c r="O4080" s="146"/>
      <c r="P4080" s="292"/>
      <c r="Q4080" s="202"/>
      <c r="R4080" s="290">
        <f>IF($P$5=1,DataSheet!E4079,"")</f>
        <v>0</v>
      </c>
    </row>
    <row r="4081" spans="2:18">
      <c r="B4081" s="202"/>
      <c r="C4081" s="297"/>
      <c r="D4081" s="292"/>
      <c r="E4081" s="202"/>
      <c r="F4081" s="202"/>
      <c r="G4081" s="202"/>
      <c r="H4081" s="202"/>
      <c r="I4081" s="202"/>
      <c r="J4081" s="202"/>
      <c r="K4081" s="146"/>
      <c r="L4081" s="146"/>
      <c r="M4081" s="146"/>
      <c r="N4081" s="146"/>
      <c r="O4081" s="146"/>
      <c r="P4081" s="292"/>
      <c r="Q4081" s="202"/>
      <c r="R4081" s="290">
        <f>IF($P$5=1,DataSheet!E4080,"")</f>
        <v>0</v>
      </c>
    </row>
    <row r="4082" spans="2:18">
      <c r="B4082" s="202"/>
      <c r="C4082" s="297"/>
      <c r="D4082" s="292"/>
      <c r="E4082" s="202"/>
      <c r="F4082" s="202"/>
      <c r="G4082" s="202"/>
      <c r="H4082" s="202"/>
      <c r="I4082" s="202"/>
      <c r="J4082" s="202"/>
      <c r="K4082" s="146"/>
      <c r="L4082" s="146"/>
      <c r="M4082" s="146"/>
      <c r="N4082" s="146"/>
      <c r="O4082" s="146"/>
      <c r="P4082" s="292"/>
      <c r="Q4082" s="202"/>
      <c r="R4082" s="290">
        <f>IF($P$5=1,DataSheet!E4081,"")</f>
        <v>0</v>
      </c>
    </row>
    <row r="4083" spans="2:18">
      <c r="B4083" s="202"/>
      <c r="C4083" s="297"/>
      <c r="D4083" s="292"/>
      <c r="E4083" s="202"/>
      <c r="F4083" s="202"/>
      <c r="G4083" s="202"/>
      <c r="H4083" s="202"/>
      <c r="I4083" s="202"/>
      <c r="J4083" s="202"/>
      <c r="K4083" s="146"/>
      <c r="L4083" s="146"/>
      <c r="M4083" s="146"/>
      <c r="N4083" s="146"/>
      <c r="O4083" s="146"/>
      <c r="P4083" s="292"/>
      <c r="Q4083" s="202"/>
      <c r="R4083" s="290">
        <f>IF($P$5=1,DataSheet!E4082,"")</f>
        <v>0</v>
      </c>
    </row>
    <row r="4084" spans="2:18">
      <c r="B4084" s="202"/>
      <c r="C4084" s="297"/>
      <c r="D4084" s="292"/>
      <c r="E4084" s="202"/>
      <c r="F4084" s="202"/>
      <c r="G4084" s="202"/>
      <c r="H4084" s="202"/>
      <c r="I4084" s="202"/>
      <c r="J4084" s="202"/>
      <c r="K4084" s="146"/>
      <c r="L4084" s="146"/>
      <c r="M4084" s="146"/>
      <c r="N4084" s="146"/>
      <c r="O4084" s="146"/>
      <c r="P4084" s="292"/>
      <c r="Q4084" s="202"/>
      <c r="R4084" s="290">
        <f>IF($P$5=1,DataSheet!E4083,"")</f>
        <v>0</v>
      </c>
    </row>
    <row r="4085" spans="2:18">
      <c r="B4085" s="202"/>
      <c r="C4085" s="297"/>
      <c r="D4085" s="292"/>
      <c r="E4085" s="202"/>
      <c r="F4085" s="202"/>
      <c r="G4085" s="202"/>
      <c r="H4085" s="202"/>
      <c r="I4085" s="202"/>
      <c r="J4085" s="202"/>
      <c r="K4085" s="146"/>
      <c r="L4085" s="146"/>
      <c r="M4085" s="146"/>
      <c r="N4085" s="146"/>
      <c r="O4085" s="146"/>
      <c r="P4085" s="292"/>
      <c r="Q4085" s="202"/>
      <c r="R4085" s="290">
        <f>IF($P$5=1,DataSheet!E4084,"")</f>
        <v>0</v>
      </c>
    </row>
    <row r="4086" spans="2:18">
      <c r="B4086" s="202"/>
      <c r="C4086" s="297"/>
      <c r="D4086" s="292"/>
      <c r="E4086" s="202"/>
      <c r="F4086" s="202"/>
      <c r="G4086" s="202"/>
      <c r="H4086" s="202"/>
      <c r="I4086" s="202"/>
      <c r="J4086" s="202"/>
      <c r="K4086" s="146"/>
      <c r="L4086" s="146"/>
      <c r="M4086" s="146"/>
      <c r="N4086" s="146"/>
      <c r="O4086" s="146"/>
      <c r="P4086" s="292"/>
      <c r="Q4086" s="202"/>
      <c r="R4086" s="290">
        <f>IF($P$5=1,DataSheet!E4085,"")</f>
        <v>0</v>
      </c>
    </row>
    <row r="4087" spans="2:18">
      <c r="B4087" s="202"/>
      <c r="C4087" s="297"/>
      <c r="D4087" s="292"/>
      <c r="E4087" s="202"/>
      <c r="F4087" s="202"/>
      <c r="G4087" s="202"/>
      <c r="H4087" s="202"/>
      <c r="I4087" s="202"/>
      <c r="J4087" s="202"/>
      <c r="K4087" s="146"/>
      <c r="L4087" s="146"/>
      <c r="M4087" s="146"/>
      <c r="N4087" s="146"/>
      <c r="O4087" s="146"/>
      <c r="P4087" s="292"/>
      <c r="Q4087" s="202"/>
      <c r="R4087" s="290">
        <f>IF($P$5=1,DataSheet!E4086,"")</f>
        <v>0</v>
      </c>
    </row>
    <row r="4088" spans="2:18">
      <c r="B4088" s="202"/>
      <c r="C4088" s="297"/>
      <c r="D4088" s="292"/>
      <c r="E4088" s="202"/>
      <c r="F4088" s="202"/>
      <c r="G4088" s="202"/>
      <c r="H4088" s="202"/>
      <c r="I4088" s="202"/>
      <c r="J4088" s="202"/>
      <c r="K4088" s="146"/>
      <c r="L4088" s="146"/>
      <c r="M4088" s="146"/>
      <c r="N4088" s="146"/>
      <c r="O4088" s="146"/>
      <c r="P4088" s="292"/>
      <c r="Q4088" s="202"/>
      <c r="R4088" s="290">
        <f>IF($P$5=1,DataSheet!E4087,"")</f>
        <v>0</v>
      </c>
    </row>
    <row r="4089" spans="2:18">
      <c r="B4089" s="202"/>
      <c r="C4089" s="297"/>
      <c r="D4089" s="292"/>
      <c r="E4089" s="202"/>
      <c r="F4089" s="202"/>
      <c r="G4089" s="202"/>
      <c r="H4089" s="202"/>
      <c r="I4089" s="202"/>
      <c r="J4089" s="202"/>
      <c r="K4089" s="146"/>
      <c r="L4089" s="146"/>
      <c r="M4089" s="146"/>
      <c r="N4089" s="146"/>
      <c r="O4089" s="146"/>
      <c r="P4089" s="292"/>
      <c r="Q4089" s="202"/>
      <c r="R4089" s="290">
        <f>IF($P$5=1,DataSheet!E4088,"")</f>
        <v>0</v>
      </c>
    </row>
    <row r="4090" spans="2:18">
      <c r="B4090" s="202"/>
      <c r="C4090" s="297"/>
      <c r="D4090" s="292"/>
      <c r="E4090" s="202"/>
      <c r="F4090" s="202"/>
      <c r="G4090" s="202"/>
      <c r="H4090" s="202"/>
      <c r="I4090" s="202"/>
      <c r="J4090" s="202"/>
      <c r="K4090" s="146"/>
      <c r="L4090" s="146"/>
      <c r="M4090" s="146"/>
      <c r="N4090" s="146"/>
      <c r="O4090" s="146"/>
      <c r="P4090" s="292"/>
      <c r="Q4090" s="202"/>
      <c r="R4090" s="290">
        <f>IF($P$5=1,DataSheet!E4089,"")</f>
        <v>0</v>
      </c>
    </row>
    <row r="4091" spans="2:18">
      <c r="B4091" s="202"/>
      <c r="C4091" s="297"/>
      <c r="D4091" s="292"/>
      <c r="E4091" s="202"/>
      <c r="F4091" s="202"/>
      <c r="G4091" s="202"/>
      <c r="H4091" s="202"/>
      <c r="I4091" s="202"/>
      <c r="J4091" s="202"/>
      <c r="K4091" s="146"/>
      <c r="L4091" s="146"/>
      <c r="M4091" s="146"/>
      <c r="N4091" s="146"/>
      <c r="O4091" s="146"/>
      <c r="P4091" s="292"/>
      <c r="Q4091" s="202"/>
      <c r="R4091" s="290">
        <f>IF($P$5=1,DataSheet!E4090,"")</f>
        <v>0</v>
      </c>
    </row>
    <row r="4092" spans="2:18">
      <c r="B4092" s="202"/>
      <c r="C4092" s="297"/>
      <c r="D4092" s="292"/>
      <c r="E4092" s="202"/>
      <c r="F4092" s="202"/>
      <c r="G4092" s="202"/>
      <c r="H4092" s="202"/>
      <c r="I4092" s="202"/>
      <c r="J4092" s="202"/>
      <c r="K4092" s="146"/>
      <c r="L4092" s="146"/>
      <c r="M4092" s="146"/>
      <c r="N4092" s="146"/>
      <c r="O4092" s="146"/>
      <c r="P4092" s="292"/>
      <c r="Q4092" s="202"/>
      <c r="R4092" s="290">
        <f>IF($P$5=1,DataSheet!E4091,"")</f>
        <v>0</v>
      </c>
    </row>
    <row r="4093" spans="2:18">
      <c r="B4093" s="202"/>
      <c r="C4093" s="297"/>
      <c r="D4093" s="292"/>
      <c r="E4093" s="202"/>
      <c r="F4093" s="202"/>
      <c r="G4093" s="202"/>
      <c r="H4093" s="202"/>
      <c r="I4093" s="202"/>
      <c r="J4093" s="202"/>
      <c r="K4093" s="146"/>
      <c r="L4093" s="146"/>
      <c r="M4093" s="146"/>
      <c r="N4093" s="146"/>
      <c r="O4093" s="146"/>
      <c r="P4093" s="292"/>
      <c r="Q4093" s="202"/>
      <c r="R4093" s="290">
        <f>IF($P$5=1,DataSheet!E4092,"")</f>
        <v>0</v>
      </c>
    </row>
    <row r="4094" spans="2:18">
      <c r="B4094" s="202"/>
      <c r="C4094" s="297"/>
      <c r="D4094" s="292"/>
      <c r="E4094" s="202"/>
      <c r="F4094" s="202"/>
      <c r="G4094" s="202"/>
      <c r="H4094" s="202"/>
      <c r="I4094" s="202"/>
      <c r="J4094" s="202"/>
      <c r="K4094" s="146"/>
      <c r="L4094" s="146"/>
      <c r="M4094" s="146"/>
      <c r="N4094" s="146"/>
      <c r="O4094" s="146"/>
      <c r="P4094" s="292"/>
      <c r="Q4094" s="202"/>
      <c r="R4094" s="290">
        <f>IF($P$5=1,DataSheet!E4093,"")</f>
        <v>0</v>
      </c>
    </row>
    <row r="4095" spans="2:18">
      <c r="B4095" s="202"/>
      <c r="C4095" s="297"/>
      <c r="D4095" s="292"/>
      <c r="E4095" s="202"/>
      <c r="F4095" s="202"/>
      <c r="G4095" s="202"/>
      <c r="H4095" s="202"/>
      <c r="I4095" s="202"/>
      <c r="J4095" s="202"/>
      <c r="K4095" s="146"/>
      <c r="L4095" s="146"/>
      <c r="M4095" s="146"/>
      <c r="N4095" s="146"/>
      <c r="O4095" s="146"/>
      <c r="P4095" s="292"/>
      <c r="Q4095" s="202"/>
      <c r="R4095" s="290">
        <f>IF($P$5=1,DataSheet!E4094,"")</f>
        <v>0</v>
      </c>
    </row>
    <row r="4096" spans="2:18">
      <c r="B4096" s="202"/>
      <c r="C4096" s="297"/>
      <c r="D4096" s="292"/>
      <c r="E4096" s="202"/>
      <c r="F4096" s="202"/>
      <c r="G4096" s="202"/>
      <c r="H4096" s="202"/>
      <c r="I4096" s="202"/>
      <c r="J4096" s="202"/>
      <c r="K4096" s="146"/>
      <c r="L4096" s="146"/>
      <c r="M4096" s="146"/>
      <c r="N4096" s="146"/>
      <c r="O4096" s="146"/>
      <c r="P4096" s="292"/>
      <c r="Q4096" s="202"/>
      <c r="R4096" s="290">
        <f>IF($P$5=1,DataSheet!E4095,"")</f>
        <v>0</v>
      </c>
    </row>
    <row r="4097" spans="2:18">
      <c r="B4097" s="202"/>
      <c r="C4097" s="297"/>
      <c r="D4097" s="292"/>
      <c r="E4097" s="202"/>
      <c r="F4097" s="202"/>
      <c r="G4097" s="202"/>
      <c r="H4097" s="202"/>
      <c r="I4097" s="202"/>
      <c r="J4097" s="202"/>
      <c r="K4097" s="146"/>
      <c r="L4097" s="146"/>
      <c r="M4097" s="146"/>
      <c r="N4097" s="146"/>
      <c r="O4097" s="146"/>
      <c r="P4097" s="292"/>
      <c r="Q4097" s="202"/>
      <c r="R4097" s="290">
        <f>IF($P$5=1,DataSheet!E4096,"")</f>
        <v>0</v>
      </c>
    </row>
    <row r="4098" spans="2:18">
      <c r="B4098" s="202"/>
      <c r="C4098" s="297"/>
      <c r="D4098" s="292"/>
      <c r="E4098" s="202"/>
      <c r="F4098" s="202"/>
      <c r="G4098" s="202"/>
      <c r="H4098" s="202"/>
      <c r="I4098" s="202"/>
      <c r="J4098" s="202"/>
      <c r="K4098" s="146"/>
      <c r="L4098" s="146"/>
      <c r="M4098" s="146"/>
      <c r="N4098" s="146"/>
      <c r="O4098" s="146"/>
      <c r="P4098" s="292"/>
      <c r="Q4098" s="202"/>
      <c r="R4098" s="290">
        <f>IF($P$5=1,DataSheet!E4097,"")</f>
        <v>0</v>
      </c>
    </row>
    <row r="4099" spans="2:18">
      <c r="B4099" s="202"/>
      <c r="C4099" s="297"/>
      <c r="D4099" s="292"/>
      <c r="E4099" s="202"/>
      <c r="F4099" s="202"/>
      <c r="G4099" s="202"/>
      <c r="H4099" s="202"/>
      <c r="I4099" s="202"/>
      <c r="J4099" s="202"/>
      <c r="K4099" s="146"/>
      <c r="L4099" s="146"/>
      <c r="M4099" s="146"/>
      <c r="N4099" s="146"/>
      <c r="O4099" s="146"/>
      <c r="P4099" s="292"/>
      <c r="Q4099" s="202"/>
      <c r="R4099" s="290">
        <f>IF($P$5=1,DataSheet!E4098,"")</f>
        <v>0</v>
      </c>
    </row>
    <row r="4100" spans="2:18">
      <c r="B4100" s="202"/>
      <c r="C4100" s="297"/>
      <c r="D4100" s="292"/>
      <c r="E4100" s="202"/>
      <c r="F4100" s="202"/>
      <c r="G4100" s="202"/>
      <c r="H4100" s="202"/>
      <c r="I4100" s="202"/>
      <c r="J4100" s="202"/>
      <c r="K4100" s="146"/>
      <c r="L4100" s="146"/>
      <c r="M4100" s="146"/>
      <c r="N4100" s="146"/>
      <c r="O4100" s="146"/>
      <c r="P4100" s="292"/>
      <c r="Q4100" s="202"/>
      <c r="R4100" s="290">
        <f>IF($P$5=1,DataSheet!E4099,"")</f>
        <v>0</v>
      </c>
    </row>
    <row r="4101" spans="2:18">
      <c r="B4101" s="202"/>
      <c r="C4101" s="297"/>
      <c r="D4101" s="292"/>
      <c r="E4101" s="202"/>
      <c r="F4101" s="202"/>
      <c r="G4101" s="202"/>
      <c r="H4101" s="202"/>
      <c r="I4101" s="202"/>
      <c r="J4101" s="202"/>
      <c r="K4101" s="146"/>
      <c r="L4101" s="146"/>
      <c r="M4101" s="146"/>
      <c r="N4101" s="146"/>
      <c r="O4101" s="146"/>
      <c r="P4101" s="292"/>
      <c r="Q4101" s="202"/>
      <c r="R4101" s="290">
        <f>IF($P$5=1,DataSheet!E4100,"")</f>
        <v>0</v>
      </c>
    </row>
    <row r="4102" spans="2:18">
      <c r="B4102" s="202"/>
      <c r="C4102" s="297"/>
      <c r="D4102" s="292"/>
      <c r="E4102" s="202"/>
      <c r="F4102" s="202"/>
      <c r="G4102" s="202"/>
      <c r="H4102" s="202"/>
      <c r="I4102" s="202"/>
      <c r="J4102" s="202"/>
      <c r="K4102" s="146"/>
      <c r="L4102" s="146"/>
      <c r="M4102" s="146"/>
      <c r="N4102" s="146"/>
      <c r="O4102" s="146"/>
      <c r="P4102" s="292"/>
      <c r="Q4102" s="202"/>
      <c r="R4102" s="290">
        <f>IF($P$5=1,DataSheet!E4101,"")</f>
        <v>0</v>
      </c>
    </row>
    <row r="4103" spans="2:18">
      <c r="B4103" s="202"/>
      <c r="C4103" s="297"/>
      <c r="D4103" s="292"/>
      <c r="E4103" s="202"/>
      <c r="F4103" s="202"/>
      <c r="G4103" s="202"/>
      <c r="H4103" s="202"/>
      <c r="I4103" s="202"/>
      <c r="J4103" s="202"/>
      <c r="K4103" s="146"/>
      <c r="L4103" s="146"/>
      <c r="M4103" s="146"/>
      <c r="N4103" s="146"/>
      <c r="O4103" s="146"/>
      <c r="P4103" s="292"/>
      <c r="Q4103" s="202"/>
      <c r="R4103" s="290">
        <f>IF($P$5=1,DataSheet!E4102,"")</f>
        <v>0</v>
      </c>
    </row>
    <row r="4104" spans="2:18">
      <c r="B4104" s="202"/>
      <c r="C4104" s="297"/>
      <c r="D4104" s="292"/>
      <c r="E4104" s="202"/>
      <c r="F4104" s="202"/>
      <c r="G4104" s="202"/>
      <c r="H4104" s="202"/>
      <c r="I4104" s="202"/>
      <c r="J4104" s="202"/>
      <c r="K4104" s="146"/>
      <c r="L4104" s="146"/>
      <c r="M4104" s="146"/>
      <c r="N4104" s="146"/>
      <c r="O4104" s="146"/>
      <c r="P4104" s="292"/>
      <c r="Q4104" s="202"/>
      <c r="R4104" s="290">
        <f>IF($P$5=1,DataSheet!E4103,"")</f>
        <v>0</v>
      </c>
    </row>
    <row r="4105" spans="2:18">
      <c r="B4105" s="202"/>
      <c r="C4105" s="297"/>
      <c r="D4105" s="292"/>
      <c r="E4105" s="202"/>
      <c r="F4105" s="202"/>
      <c r="G4105" s="202"/>
      <c r="H4105" s="202"/>
      <c r="I4105" s="202"/>
      <c r="J4105" s="202"/>
      <c r="K4105" s="146"/>
      <c r="L4105" s="146"/>
      <c r="M4105" s="146"/>
      <c r="N4105" s="146"/>
      <c r="O4105" s="146"/>
      <c r="P4105" s="292"/>
      <c r="Q4105" s="202"/>
      <c r="R4105" s="290">
        <f>IF($P$5=1,DataSheet!E4104,"")</f>
        <v>0</v>
      </c>
    </row>
    <row r="4106" spans="2:18">
      <c r="B4106" s="202"/>
      <c r="C4106" s="297"/>
      <c r="D4106" s="292"/>
      <c r="E4106" s="202"/>
      <c r="F4106" s="202"/>
      <c r="G4106" s="202"/>
      <c r="H4106" s="202"/>
      <c r="I4106" s="202"/>
      <c r="J4106" s="202"/>
      <c r="K4106" s="146"/>
      <c r="L4106" s="146"/>
      <c r="M4106" s="146"/>
      <c r="N4106" s="146"/>
      <c r="O4106" s="146"/>
      <c r="P4106" s="292"/>
      <c r="Q4106" s="202"/>
      <c r="R4106" s="290">
        <f>IF($P$5=1,DataSheet!E4105,"")</f>
        <v>0</v>
      </c>
    </row>
    <row r="4107" spans="2:18">
      <c r="B4107" s="202"/>
      <c r="C4107" s="297"/>
      <c r="D4107" s="292"/>
      <c r="E4107" s="202"/>
      <c r="F4107" s="202"/>
      <c r="G4107" s="202"/>
      <c r="H4107" s="202"/>
      <c r="I4107" s="202"/>
      <c r="J4107" s="202"/>
      <c r="K4107" s="146"/>
      <c r="L4107" s="146"/>
      <c r="M4107" s="146"/>
      <c r="N4107" s="146"/>
      <c r="O4107" s="146"/>
      <c r="P4107" s="292"/>
      <c r="Q4107" s="202"/>
      <c r="R4107" s="290">
        <f>IF($P$5=1,DataSheet!E4106,"")</f>
        <v>0</v>
      </c>
    </row>
    <row r="4108" spans="2:18">
      <c r="B4108" s="202"/>
      <c r="C4108" s="297"/>
      <c r="D4108" s="292"/>
      <c r="E4108" s="202"/>
      <c r="F4108" s="202"/>
      <c r="G4108" s="202"/>
      <c r="H4108" s="202"/>
      <c r="I4108" s="202"/>
      <c r="J4108" s="202"/>
      <c r="K4108" s="146"/>
      <c r="L4108" s="146"/>
      <c r="M4108" s="146"/>
      <c r="N4108" s="146"/>
      <c r="O4108" s="146"/>
      <c r="P4108" s="292"/>
      <c r="Q4108" s="202"/>
      <c r="R4108" s="290">
        <f>IF($P$5=1,DataSheet!E4107,"")</f>
        <v>0</v>
      </c>
    </row>
    <row r="4109" spans="2:18">
      <c r="B4109" s="202"/>
      <c r="C4109" s="297"/>
      <c r="D4109" s="292"/>
      <c r="E4109" s="202"/>
      <c r="F4109" s="202"/>
      <c r="G4109" s="202"/>
      <c r="H4109" s="202"/>
      <c r="I4109" s="202"/>
      <c r="J4109" s="202"/>
      <c r="K4109" s="146"/>
      <c r="L4109" s="146"/>
      <c r="M4109" s="146"/>
      <c r="N4109" s="146"/>
      <c r="O4109" s="146"/>
      <c r="P4109" s="292"/>
      <c r="Q4109" s="202"/>
      <c r="R4109" s="290">
        <f>IF($P$5=1,DataSheet!E4108,"")</f>
        <v>0</v>
      </c>
    </row>
    <row r="4110" spans="2:18">
      <c r="B4110" s="202"/>
      <c r="C4110" s="297"/>
      <c r="D4110" s="292"/>
      <c r="E4110" s="202"/>
      <c r="F4110" s="202"/>
      <c r="G4110" s="202"/>
      <c r="H4110" s="202"/>
      <c r="I4110" s="202"/>
      <c r="J4110" s="202"/>
      <c r="K4110" s="146"/>
      <c r="L4110" s="146"/>
      <c r="M4110" s="146"/>
      <c r="N4110" s="146"/>
      <c r="O4110" s="146"/>
      <c r="P4110" s="292"/>
      <c r="Q4110" s="202"/>
      <c r="R4110" s="290">
        <f>IF($P$5=1,DataSheet!E4109,"")</f>
        <v>0</v>
      </c>
    </row>
    <row r="4111" spans="2:18">
      <c r="B4111" s="202"/>
      <c r="C4111" s="297"/>
      <c r="D4111" s="292"/>
      <c r="E4111" s="202"/>
      <c r="F4111" s="202"/>
      <c r="G4111" s="202"/>
      <c r="H4111" s="202"/>
      <c r="I4111" s="202"/>
      <c r="J4111" s="202"/>
      <c r="K4111" s="146"/>
      <c r="L4111" s="146"/>
      <c r="M4111" s="146"/>
      <c r="N4111" s="146"/>
      <c r="O4111" s="146"/>
      <c r="P4111" s="292"/>
      <c r="Q4111" s="202"/>
      <c r="R4111" s="290">
        <f>IF($P$5=1,DataSheet!E4110,"")</f>
        <v>0</v>
      </c>
    </row>
    <row r="4112" spans="2:18">
      <c r="B4112" s="202"/>
      <c r="C4112" s="297"/>
      <c r="D4112" s="292"/>
      <c r="E4112" s="202"/>
      <c r="F4112" s="202"/>
      <c r="G4112" s="202"/>
      <c r="H4112" s="202"/>
      <c r="I4112" s="202"/>
      <c r="J4112" s="202"/>
      <c r="K4112" s="146"/>
      <c r="L4112" s="146"/>
      <c r="M4112" s="146"/>
      <c r="N4112" s="146"/>
      <c r="O4112" s="146"/>
      <c r="P4112" s="292"/>
      <c r="Q4112" s="202"/>
      <c r="R4112" s="290">
        <f>IF($P$5=1,DataSheet!E4111,"")</f>
        <v>0</v>
      </c>
    </row>
    <row r="4113" spans="2:18">
      <c r="B4113" s="202"/>
      <c r="C4113" s="297"/>
      <c r="D4113" s="292"/>
      <c r="E4113" s="202"/>
      <c r="F4113" s="202"/>
      <c r="G4113" s="202"/>
      <c r="H4113" s="202"/>
      <c r="I4113" s="202"/>
      <c r="J4113" s="202"/>
      <c r="K4113" s="146"/>
      <c r="L4113" s="146"/>
      <c r="M4113" s="146"/>
      <c r="N4113" s="146"/>
      <c r="O4113" s="146"/>
      <c r="P4113" s="292"/>
      <c r="Q4113" s="202"/>
      <c r="R4113" s="290">
        <f>IF($P$5=1,DataSheet!E4112,"")</f>
        <v>0</v>
      </c>
    </row>
    <row r="4114" spans="2:18">
      <c r="B4114" s="202"/>
      <c r="C4114" s="297"/>
      <c r="D4114" s="292"/>
      <c r="E4114" s="202"/>
      <c r="F4114" s="202"/>
      <c r="G4114" s="202"/>
      <c r="H4114" s="202"/>
      <c r="I4114" s="202"/>
      <c r="J4114" s="202"/>
      <c r="K4114" s="146"/>
      <c r="L4114" s="146"/>
      <c r="M4114" s="146"/>
      <c r="N4114" s="146"/>
      <c r="O4114" s="146"/>
      <c r="P4114" s="292"/>
      <c r="Q4114" s="202"/>
      <c r="R4114" s="290">
        <f>IF($P$5=1,DataSheet!E4113,"")</f>
        <v>0</v>
      </c>
    </row>
    <row r="4115" spans="2:18">
      <c r="B4115" s="202"/>
      <c r="C4115" s="297"/>
      <c r="D4115" s="292"/>
      <c r="E4115" s="202"/>
      <c r="F4115" s="202"/>
      <c r="G4115" s="202"/>
      <c r="H4115" s="202"/>
      <c r="I4115" s="202"/>
      <c r="J4115" s="202"/>
      <c r="K4115" s="146"/>
      <c r="L4115" s="146"/>
      <c r="M4115" s="146"/>
      <c r="N4115" s="146"/>
      <c r="O4115" s="146"/>
      <c r="P4115" s="292"/>
      <c r="Q4115" s="202"/>
      <c r="R4115" s="290">
        <f>IF($P$5=1,DataSheet!E4114,"")</f>
        <v>0</v>
      </c>
    </row>
    <row r="4116" spans="2:18">
      <c r="B4116" s="202"/>
      <c r="C4116" s="297"/>
      <c r="D4116" s="292"/>
      <c r="E4116" s="202"/>
      <c r="F4116" s="202"/>
      <c r="G4116" s="202"/>
      <c r="H4116" s="202"/>
      <c r="I4116" s="202"/>
      <c r="J4116" s="202"/>
      <c r="K4116" s="146"/>
      <c r="L4116" s="146"/>
      <c r="M4116" s="146"/>
      <c r="N4116" s="146"/>
      <c r="O4116" s="146"/>
      <c r="P4116" s="292"/>
      <c r="Q4116" s="202"/>
      <c r="R4116" s="290">
        <f>IF($P$5=1,DataSheet!E4115,"")</f>
        <v>0</v>
      </c>
    </row>
    <row r="4117" spans="2:18">
      <c r="B4117" s="202"/>
      <c r="C4117" s="297"/>
      <c r="D4117" s="292"/>
      <c r="E4117" s="202"/>
      <c r="F4117" s="202"/>
      <c r="G4117" s="202"/>
      <c r="H4117" s="202"/>
      <c r="I4117" s="202"/>
      <c r="J4117" s="202"/>
      <c r="K4117" s="146"/>
      <c r="L4117" s="146"/>
      <c r="M4117" s="146"/>
      <c r="N4117" s="146"/>
      <c r="O4117" s="146"/>
      <c r="P4117" s="292"/>
      <c r="Q4117" s="202"/>
      <c r="R4117" s="290">
        <f>IF($P$5=1,DataSheet!E4116,"")</f>
        <v>0</v>
      </c>
    </row>
    <row r="4118" spans="2:18">
      <c r="B4118" s="202"/>
      <c r="C4118" s="297"/>
      <c r="D4118" s="292"/>
      <c r="E4118" s="202"/>
      <c r="F4118" s="202"/>
      <c r="G4118" s="202"/>
      <c r="H4118" s="202"/>
      <c r="I4118" s="202"/>
      <c r="J4118" s="202"/>
      <c r="K4118" s="146"/>
      <c r="L4118" s="146"/>
      <c r="M4118" s="146"/>
      <c r="N4118" s="146"/>
      <c r="O4118" s="146"/>
      <c r="P4118" s="292"/>
      <c r="Q4118" s="202"/>
      <c r="R4118" s="290">
        <f>IF($P$5=1,DataSheet!E4117,"")</f>
        <v>0</v>
      </c>
    </row>
    <row r="4119" spans="2:18">
      <c r="B4119" s="202"/>
      <c r="C4119" s="297"/>
      <c r="D4119" s="292"/>
      <c r="E4119" s="202"/>
      <c r="F4119" s="202"/>
      <c r="G4119" s="202"/>
      <c r="H4119" s="202"/>
      <c r="I4119" s="202"/>
      <c r="J4119" s="202"/>
      <c r="K4119" s="146"/>
      <c r="L4119" s="146"/>
      <c r="M4119" s="146"/>
      <c r="N4119" s="146"/>
      <c r="O4119" s="146"/>
      <c r="P4119" s="292"/>
      <c r="Q4119" s="202"/>
      <c r="R4119" s="290">
        <f>IF($P$5=1,DataSheet!E4118,"")</f>
        <v>0</v>
      </c>
    </row>
    <row r="4120" spans="2:18">
      <c r="B4120" s="202"/>
      <c r="C4120" s="297"/>
      <c r="D4120" s="292"/>
      <c r="E4120" s="202"/>
      <c r="F4120" s="202"/>
      <c r="G4120" s="202"/>
      <c r="H4120" s="202"/>
      <c r="I4120" s="202"/>
      <c r="J4120" s="202"/>
      <c r="K4120" s="146"/>
      <c r="L4120" s="146"/>
      <c r="M4120" s="146"/>
      <c r="N4120" s="146"/>
      <c r="O4120" s="146"/>
      <c r="P4120" s="292"/>
      <c r="Q4120" s="202"/>
      <c r="R4120" s="290">
        <f>IF($P$5=1,DataSheet!E4119,"")</f>
        <v>0</v>
      </c>
    </row>
    <row r="4121" spans="2:18">
      <c r="B4121" s="202"/>
      <c r="C4121" s="297"/>
      <c r="D4121" s="292"/>
      <c r="E4121" s="202"/>
      <c r="F4121" s="202"/>
      <c r="G4121" s="202"/>
      <c r="H4121" s="202"/>
      <c r="I4121" s="202"/>
      <c r="J4121" s="202"/>
      <c r="K4121" s="146"/>
      <c r="L4121" s="146"/>
      <c r="M4121" s="146"/>
      <c r="N4121" s="146"/>
      <c r="O4121" s="146"/>
      <c r="P4121" s="292"/>
      <c r="Q4121" s="202"/>
      <c r="R4121" s="290">
        <f>IF($P$5=1,DataSheet!E4120,"")</f>
        <v>0</v>
      </c>
    </row>
    <row r="4122" spans="2:18">
      <c r="B4122" s="202"/>
      <c r="C4122" s="297"/>
      <c r="D4122" s="292"/>
      <c r="E4122" s="202"/>
      <c r="F4122" s="202"/>
      <c r="G4122" s="202"/>
      <c r="H4122" s="202"/>
      <c r="I4122" s="202"/>
      <c r="J4122" s="202"/>
      <c r="K4122" s="146"/>
      <c r="L4122" s="146"/>
      <c r="M4122" s="146"/>
      <c r="N4122" s="146"/>
      <c r="O4122" s="146"/>
      <c r="P4122" s="292"/>
      <c r="Q4122" s="202"/>
      <c r="R4122" s="290">
        <f>IF($P$5=1,DataSheet!E4121,"")</f>
        <v>0</v>
      </c>
    </row>
    <row r="4123" spans="2:18">
      <c r="B4123" s="202"/>
      <c r="C4123" s="297"/>
      <c r="D4123" s="292"/>
      <c r="E4123" s="202"/>
      <c r="F4123" s="202"/>
      <c r="G4123" s="202"/>
      <c r="H4123" s="202"/>
      <c r="I4123" s="202"/>
      <c r="J4123" s="202"/>
      <c r="K4123" s="146"/>
      <c r="L4123" s="146"/>
      <c r="M4123" s="146"/>
      <c r="N4123" s="146"/>
      <c r="O4123" s="146"/>
      <c r="P4123" s="292"/>
      <c r="Q4123" s="202"/>
      <c r="R4123" s="290">
        <f>IF($P$5=1,DataSheet!E4122,"")</f>
        <v>0</v>
      </c>
    </row>
    <row r="4124" spans="2:18">
      <c r="B4124" s="202"/>
      <c r="C4124" s="297"/>
      <c r="D4124" s="292"/>
      <c r="E4124" s="202"/>
      <c r="F4124" s="202"/>
      <c r="G4124" s="202"/>
      <c r="H4124" s="202"/>
      <c r="I4124" s="202"/>
      <c r="J4124" s="202"/>
      <c r="K4124" s="146"/>
      <c r="L4124" s="146"/>
      <c r="M4124" s="146"/>
      <c r="N4124" s="146"/>
      <c r="O4124" s="146"/>
      <c r="P4124" s="292"/>
      <c r="Q4124" s="202"/>
      <c r="R4124" s="290">
        <f>IF($P$5=1,DataSheet!E4123,"")</f>
        <v>0</v>
      </c>
    </row>
    <row r="4125" spans="2:18">
      <c r="B4125" s="202"/>
      <c r="C4125" s="297"/>
      <c r="D4125" s="292"/>
      <c r="E4125" s="202"/>
      <c r="F4125" s="202"/>
      <c r="G4125" s="202"/>
      <c r="H4125" s="202"/>
      <c r="I4125" s="202"/>
      <c r="J4125" s="202"/>
      <c r="K4125" s="146"/>
      <c r="L4125" s="146"/>
      <c r="M4125" s="146"/>
      <c r="N4125" s="146"/>
      <c r="O4125" s="146"/>
      <c r="P4125" s="292"/>
      <c r="Q4125" s="202"/>
      <c r="R4125" s="290">
        <f>IF($P$5=1,DataSheet!E4124,"")</f>
        <v>0</v>
      </c>
    </row>
    <row r="4126" spans="2:18">
      <c r="B4126" s="202"/>
      <c r="C4126" s="297"/>
      <c r="D4126" s="292"/>
      <c r="E4126" s="202"/>
      <c r="F4126" s="202"/>
      <c r="G4126" s="202"/>
      <c r="H4126" s="202"/>
      <c r="I4126" s="202"/>
      <c r="J4126" s="202"/>
      <c r="K4126" s="146"/>
      <c r="L4126" s="146"/>
      <c r="M4126" s="146"/>
      <c r="N4126" s="146"/>
      <c r="O4126" s="146"/>
      <c r="P4126" s="292"/>
      <c r="Q4126" s="202"/>
      <c r="R4126" s="290">
        <f>IF($P$5=1,DataSheet!E4125,"")</f>
        <v>0</v>
      </c>
    </row>
    <row r="4127" spans="2:18">
      <c r="B4127" s="202"/>
      <c r="C4127" s="297"/>
      <c r="D4127" s="292"/>
      <c r="E4127" s="202"/>
      <c r="F4127" s="202"/>
      <c r="G4127" s="202"/>
      <c r="H4127" s="202"/>
      <c r="I4127" s="202"/>
      <c r="J4127" s="202"/>
      <c r="K4127" s="146"/>
      <c r="L4127" s="146"/>
      <c r="M4127" s="146"/>
      <c r="N4127" s="146"/>
      <c r="O4127" s="146"/>
      <c r="P4127" s="292"/>
      <c r="Q4127" s="202"/>
      <c r="R4127" s="290">
        <f>IF($P$5=1,DataSheet!E4126,"")</f>
        <v>0</v>
      </c>
    </row>
    <row r="4128" spans="2:18">
      <c r="B4128" s="202"/>
      <c r="C4128" s="297"/>
      <c r="D4128" s="292"/>
      <c r="E4128" s="202"/>
      <c r="F4128" s="202"/>
      <c r="G4128" s="202"/>
      <c r="H4128" s="202"/>
      <c r="I4128" s="202"/>
      <c r="J4128" s="202"/>
      <c r="K4128" s="146"/>
      <c r="L4128" s="146"/>
      <c r="M4128" s="146"/>
      <c r="N4128" s="146"/>
      <c r="O4128" s="146"/>
      <c r="P4128" s="292"/>
      <c r="Q4128" s="202"/>
      <c r="R4128" s="290">
        <f>IF($P$5=1,DataSheet!E4127,"")</f>
        <v>0</v>
      </c>
    </row>
    <row r="4129" spans="2:18">
      <c r="B4129" s="202"/>
      <c r="C4129" s="297"/>
      <c r="D4129" s="292"/>
      <c r="E4129" s="202"/>
      <c r="F4129" s="202"/>
      <c r="G4129" s="202"/>
      <c r="H4129" s="202"/>
      <c r="I4129" s="202"/>
      <c r="J4129" s="202"/>
      <c r="K4129" s="146"/>
      <c r="L4129" s="146"/>
      <c r="M4129" s="146"/>
      <c r="N4129" s="146"/>
      <c r="O4129" s="146"/>
      <c r="P4129" s="292"/>
      <c r="Q4129" s="202"/>
      <c r="R4129" s="290">
        <f>IF($P$5=1,DataSheet!E4128,"")</f>
        <v>0</v>
      </c>
    </row>
    <row r="4130" spans="2:18">
      <c r="B4130" s="202"/>
      <c r="C4130" s="297"/>
      <c r="D4130" s="292"/>
      <c r="E4130" s="202"/>
      <c r="F4130" s="202"/>
      <c r="G4130" s="202"/>
      <c r="H4130" s="202"/>
      <c r="I4130" s="202"/>
      <c r="J4130" s="202"/>
      <c r="K4130" s="146"/>
      <c r="L4130" s="146"/>
      <c r="M4130" s="146"/>
      <c r="N4130" s="146"/>
      <c r="O4130" s="146"/>
      <c r="P4130" s="292"/>
      <c r="Q4130" s="202"/>
      <c r="R4130" s="290">
        <f>IF($P$5=1,DataSheet!E4129,"")</f>
        <v>0</v>
      </c>
    </row>
    <row r="4131" spans="2:18">
      <c r="B4131" s="202"/>
      <c r="C4131" s="297"/>
      <c r="D4131" s="292"/>
      <c r="E4131" s="202"/>
      <c r="F4131" s="202"/>
      <c r="G4131" s="202"/>
      <c r="H4131" s="202"/>
      <c r="I4131" s="202"/>
      <c r="J4131" s="202"/>
      <c r="K4131" s="146"/>
      <c r="L4131" s="146"/>
      <c r="M4131" s="146"/>
      <c r="N4131" s="146"/>
      <c r="O4131" s="146"/>
      <c r="P4131" s="292"/>
      <c r="Q4131" s="202"/>
      <c r="R4131" s="290">
        <f>IF($P$5=1,DataSheet!E4130,"")</f>
        <v>0</v>
      </c>
    </row>
    <row r="4132" spans="2:18">
      <c r="B4132" s="202"/>
      <c r="C4132" s="297"/>
      <c r="D4132" s="292"/>
      <c r="E4132" s="202"/>
      <c r="F4132" s="202"/>
      <c r="G4132" s="202"/>
      <c r="H4132" s="202"/>
      <c r="I4132" s="202"/>
      <c r="J4132" s="202"/>
      <c r="K4132" s="146"/>
      <c r="L4132" s="146"/>
      <c r="M4132" s="146"/>
      <c r="N4132" s="146"/>
      <c r="O4132" s="146"/>
      <c r="P4132" s="292"/>
      <c r="Q4132" s="202"/>
      <c r="R4132" s="290">
        <f>IF($P$5=1,DataSheet!E4131,"")</f>
        <v>0</v>
      </c>
    </row>
    <row r="4133" spans="2:18">
      <c r="B4133" s="202"/>
      <c r="C4133" s="297"/>
      <c r="D4133" s="292"/>
      <c r="E4133" s="202"/>
      <c r="F4133" s="202"/>
      <c r="G4133" s="202"/>
      <c r="H4133" s="202"/>
      <c r="I4133" s="202"/>
      <c r="J4133" s="202"/>
      <c r="K4133" s="146"/>
      <c r="L4133" s="146"/>
      <c r="M4133" s="146"/>
      <c r="N4133" s="146"/>
      <c r="O4133" s="146"/>
      <c r="P4133" s="292"/>
      <c r="Q4133" s="202"/>
      <c r="R4133" s="290">
        <f>IF($P$5=1,DataSheet!E4132,"")</f>
        <v>0</v>
      </c>
    </row>
    <row r="4134" spans="2:18">
      <c r="B4134" s="202"/>
      <c r="C4134" s="297"/>
      <c r="D4134" s="292"/>
      <c r="E4134" s="202"/>
      <c r="F4134" s="202"/>
      <c r="G4134" s="202"/>
      <c r="H4134" s="202"/>
      <c r="I4134" s="202"/>
      <c r="J4134" s="202"/>
      <c r="K4134" s="146"/>
      <c r="L4134" s="146"/>
      <c r="M4134" s="146"/>
      <c r="N4134" s="146"/>
      <c r="O4134" s="146"/>
      <c r="P4134" s="292"/>
      <c r="Q4134" s="202"/>
      <c r="R4134" s="290">
        <f>IF($P$5=1,DataSheet!E4133,"")</f>
        <v>0</v>
      </c>
    </row>
    <row r="4135" spans="2:18">
      <c r="B4135" s="202"/>
      <c r="C4135" s="297"/>
      <c r="D4135" s="292"/>
      <c r="E4135" s="202"/>
      <c r="F4135" s="202"/>
      <c r="G4135" s="202"/>
      <c r="H4135" s="202"/>
      <c r="I4135" s="202"/>
      <c r="J4135" s="202"/>
      <c r="K4135" s="146"/>
      <c r="L4135" s="146"/>
      <c r="M4135" s="146"/>
      <c r="N4135" s="146"/>
      <c r="O4135" s="146"/>
      <c r="P4135" s="292"/>
      <c r="Q4135" s="202"/>
      <c r="R4135" s="290">
        <f>IF($P$5=1,DataSheet!E4134,"")</f>
        <v>0</v>
      </c>
    </row>
    <row r="4136" spans="2:18">
      <c r="B4136" s="202"/>
      <c r="C4136" s="297"/>
      <c r="D4136" s="292"/>
      <c r="E4136" s="202"/>
      <c r="F4136" s="202"/>
      <c r="G4136" s="202"/>
      <c r="H4136" s="202"/>
      <c r="I4136" s="202"/>
      <c r="J4136" s="202"/>
      <c r="K4136" s="146"/>
      <c r="L4136" s="146"/>
      <c r="M4136" s="146"/>
      <c r="N4136" s="146"/>
      <c r="O4136" s="146"/>
      <c r="P4136" s="292"/>
      <c r="Q4136" s="202"/>
      <c r="R4136" s="290">
        <f>IF($P$5=1,DataSheet!E4135,"")</f>
        <v>0</v>
      </c>
    </row>
    <row r="4137" spans="2:18">
      <c r="B4137" s="202"/>
      <c r="C4137" s="297"/>
      <c r="D4137" s="292"/>
      <c r="E4137" s="202"/>
      <c r="F4137" s="202"/>
      <c r="G4137" s="202"/>
      <c r="H4137" s="202"/>
      <c r="I4137" s="202"/>
      <c r="J4137" s="202"/>
      <c r="K4137" s="146"/>
      <c r="L4137" s="146"/>
      <c r="M4137" s="146"/>
      <c r="N4137" s="146"/>
      <c r="O4137" s="146"/>
      <c r="P4137" s="292"/>
      <c r="Q4137" s="202"/>
      <c r="R4137" s="290">
        <f>IF($P$5=1,DataSheet!E4136,"")</f>
        <v>0</v>
      </c>
    </row>
    <row r="4138" spans="2:18">
      <c r="B4138" s="202"/>
      <c r="C4138" s="297"/>
      <c r="D4138" s="292"/>
      <c r="E4138" s="202"/>
      <c r="F4138" s="202"/>
      <c r="G4138" s="202"/>
      <c r="H4138" s="202"/>
      <c r="I4138" s="202"/>
      <c r="J4138" s="202"/>
      <c r="K4138" s="146"/>
      <c r="L4138" s="146"/>
      <c r="M4138" s="146"/>
      <c r="N4138" s="146"/>
      <c r="O4138" s="146"/>
      <c r="P4138" s="292"/>
      <c r="Q4138" s="202"/>
      <c r="R4138" s="290">
        <f>IF($P$5=1,DataSheet!E4137,"")</f>
        <v>0</v>
      </c>
    </row>
    <row r="4139" spans="2:18">
      <c r="B4139" s="202"/>
      <c r="C4139" s="297"/>
      <c r="D4139" s="292"/>
      <c r="E4139" s="202"/>
      <c r="F4139" s="202"/>
      <c r="G4139" s="202"/>
      <c r="H4139" s="202"/>
      <c r="I4139" s="202"/>
      <c r="J4139" s="202"/>
      <c r="K4139" s="146"/>
      <c r="L4139" s="146"/>
      <c r="M4139" s="146"/>
      <c r="N4139" s="146"/>
      <c r="O4139" s="146"/>
      <c r="P4139" s="292"/>
      <c r="Q4139" s="202"/>
      <c r="R4139" s="290">
        <f>IF($P$5=1,DataSheet!E4138,"")</f>
        <v>0</v>
      </c>
    </row>
    <row r="4140" spans="2:18">
      <c r="B4140" s="202"/>
      <c r="C4140" s="297"/>
      <c r="D4140" s="292"/>
      <c r="E4140" s="202"/>
      <c r="F4140" s="202"/>
      <c r="G4140" s="202"/>
      <c r="H4140" s="202"/>
      <c r="I4140" s="202"/>
      <c r="J4140" s="202"/>
      <c r="K4140" s="146"/>
      <c r="L4140" s="146"/>
      <c r="M4140" s="146"/>
      <c r="N4140" s="146"/>
      <c r="O4140" s="146"/>
      <c r="P4140" s="292"/>
      <c r="Q4140" s="202"/>
      <c r="R4140" s="290">
        <f>IF($P$5=1,DataSheet!E4139,"")</f>
        <v>0</v>
      </c>
    </row>
    <row r="4141" spans="2:18">
      <c r="B4141" s="202"/>
      <c r="C4141" s="297"/>
      <c r="D4141" s="292"/>
      <c r="E4141" s="202"/>
      <c r="F4141" s="202"/>
      <c r="G4141" s="202"/>
      <c r="H4141" s="202"/>
      <c r="I4141" s="202"/>
      <c r="J4141" s="202"/>
      <c r="K4141" s="146"/>
      <c r="L4141" s="146"/>
      <c r="M4141" s="146"/>
      <c r="N4141" s="146"/>
      <c r="O4141" s="146"/>
      <c r="P4141" s="292"/>
      <c r="Q4141" s="202"/>
      <c r="R4141" s="290">
        <f>IF($P$5=1,DataSheet!E4140,"")</f>
        <v>0</v>
      </c>
    </row>
    <row r="4142" spans="2:18">
      <c r="B4142" s="202"/>
      <c r="C4142" s="297"/>
      <c r="D4142" s="292"/>
      <c r="E4142" s="202"/>
      <c r="F4142" s="202"/>
      <c r="G4142" s="202"/>
      <c r="H4142" s="202"/>
      <c r="I4142" s="202"/>
      <c r="J4142" s="202"/>
      <c r="K4142" s="146"/>
      <c r="L4142" s="146"/>
      <c r="M4142" s="146"/>
      <c r="N4142" s="146"/>
      <c r="O4142" s="146"/>
      <c r="P4142" s="292"/>
      <c r="Q4142" s="202"/>
      <c r="R4142" s="290">
        <f>IF($P$5=1,DataSheet!E4141,"")</f>
        <v>0</v>
      </c>
    </row>
    <row r="4143" spans="2:18">
      <c r="B4143" s="202"/>
      <c r="C4143" s="297"/>
      <c r="D4143" s="292"/>
      <c r="E4143" s="202"/>
      <c r="F4143" s="202"/>
      <c r="G4143" s="202"/>
      <c r="H4143" s="202"/>
      <c r="I4143" s="202"/>
      <c r="J4143" s="202"/>
      <c r="K4143" s="146"/>
      <c r="L4143" s="146"/>
      <c r="M4143" s="146"/>
      <c r="N4143" s="146"/>
      <c r="O4143" s="146"/>
      <c r="P4143" s="292"/>
      <c r="Q4143" s="202"/>
      <c r="R4143" s="290">
        <f>IF($P$5=1,DataSheet!E4142,"")</f>
        <v>0</v>
      </c>
    </row>
    <row r="4144" spans="2:18">
      <c r="B4144" s="202"/>
      <c r="C4144" s="297"/>
      <c r="D4144" s="292"/>
      <c r="E4144" s="202"/>
      <c r="F4144" s="202"/>
      <c r="G4144" s="202"/>
      <c r="H4144" s="202"/>
      <c r="I4144" s="202"/>
      <c r="J4144" s="202"/>
      <c r="K4144" s="146"/>
      <c r="L4144" s="146"/>
      <c r="M4144" s="146"/>
      <c r="N4144" s="146"/>
      <c r="O4144" s="146"/>
      <c r="P4144" s="292"/>
      <c r="Q4144" s="202"/>
      <c r="R4144" s="290">
        <f>IF($P$5=1,DataSheet!E4143,"")</f>
        <v>0</v>
      </c>
    </row>
    <row r="4145" spans="2:18">
      <c r="B4145" s="202"/>
      <c r="C4145" s="297"/>
      <c r="D4145" s="292"/>
      <c r="E4145" s="202"/>
      <c r="F4145" s="202"/>
      <c r="G4145" s="202"/>
      <c r="H4145" s="202"/>
      <c r="I4145" s="202"/>
      <c r="J4145" s="202"/>
      <c r="K4145" s="146"/>
      <c r="L4145" s="146"/>
      <c r="M4145" s="146"/>
      <c r="N4145" s="146"/>
      <c r="O4145" s="146"/>
      <c r="P4145" s="292"/>
      <c r="Q4145" s="202"/>
      <c r="R4145" s="290">
        <f>IF($P$5=1,DataSheet!E4144,"")</f>
        <v>0</v>
      </c>
    </row>
    <row r="4146" spans="2:18">
      <c r="B4146" s="202"/>
      <c r="C4146" s="297"/>
      <c r="D4146" s="292"/>
      <c r="E4146" s="202"/>
      <c r="F4146" s="202"/>
      <c r="G4146" s="202"/>
      <c r="H4146" s="202"/>
      <c r="I4146" s="202"/>
      <c r="J4146" s="202"/>
      <c r="K4146" s="146"/>
      <c r="L4146" s="146"/>
      <c r="M4146" s="146"/>
      <c r="N4146" s="146"/>
      <c r="O4146" s="146"/>
      <c r="P4146" s="292"/>
      <c r="Q4146" s="202"/>
      <c r="R4146" s="290">
        <f>IF($P$5=1,DataSheet!E4145,"")</f>
        <v>0</v>
      </c>
    </row>
    <row r="4147" spans="2:18">
      <c r="B4147" s="202"/>
      <c r="C4147" s="297"/>
      <c r="D4147" s="292"/>
      <c r="E4147" s="202"/>
      <c r="F4147" s="202"/>
      <c r="G4147" s="202"/>
      <c r="H4147" s="202"/>
      <c r="I4147" s="202"/>
      <c r="J4147" s="202"/>
      <c r="K4147" s="146"/>
      <c r="L4147" s="146"/>
      <c r="M4147" s="146"/>
      <c r="N4147" s="146"/>
      <c r="O4147" s="146"/>
      <c r="P4147" s="292"/>
      <c r="Q4147" s="202"/>
      <c r="R4147" s="290">
        <f>IF($P$5=1,DataSheet!E4146,"")</f>
        <v>0</v>
      </c>
    </row>
    <row r="4148" spans="2:18">
      <c r="B4148" s="202"/>
      <c r="C4148" s="297"/>
      <c r="D4148" s="292"/>
      <c r="E4148" s="202"/>
      <c r="F4148" s="202"/>
      <c r="G4148" s="202"/>
      <c r="H4148" s="202"/>
      <c r="I4148" s="202"/>
      <c r="J4148" s="202"/>
      <c r="K4148" s="146"/>
      <c r="L4148" s="146"/>
      <c r="M4148" s="146"/>
      <c r="N4148" s="146"/>
      <c r="O4148" s="146"/>
      <c r="P4148" s="292"/>
      <c r="Q4148" s="202"/>
      <c r="R4148" s="290">
        <f>IF($P$5=1,DataSheet!E4147,"")</f>
        <v>0</v>
      </c>
    </row>
    <row r="4149" spans="2:18">
      <c r="B4149" s="202"/>
      <c r="C4149" s="297"/>
      <c r="D4149" s="292"/>
      <c r="E4149" s="202"/>
      <c r="F4149" s="202"/>
      <c r="G4149" s="202"/>
      <c r="H4149" s="202"/>
      <c r="I4149" s="202"/>
      <c r="J4149" s="202"/>
      <c r="K4149" s="146"/>
      <c r="L4149" s="146"/>
      <c r="M4149" s="146"/>
      <c r="N4149" s="146"/>
      <c r="O4149" s="146"/>
      <c r="P4149" s="292"/>
      <c r="Q4149" s="202"/>
      <c r="R4149" s="290">
        <f>IF($P$5=1,DataSheet!E4148,"")</f>
        <v>0</v>
      </c>
    </row>
    <row r="4150" spans="2:18">
      <c r="B4150" s="202"/>
      <c r="C4150" s="297"/>
      <c r="D4150" s="292"/>
      <c r="E4150" s="202"/>
      <c r="F4150" s="202"/>
      <c r="G4150" s="202"/>
      <c r="H4150" s="202"/>
      <c r="I4150" s="202"/>
      <c r="J4150" s="202"/>
      <c r="K4150" s="146"/>
      <c r="L4150" s="146"/>
      <c r="M4150" s="146"/>
      <c r="N4150" s="146"/>
      <c r="O4150" s="146"/>
      <c r="P4150" s="292"/>
      <c r="Q4150" s="202"/>
      <c r="R4150" s="290">
        <f>IF($P$5=1,DataSheet!E4149,"")</f>
        <v>0</v>
      </c>
    </row>
    <row r="4151" spans="2:18">
      <c r="B4151" s="202"/>
      <c r="C4151" s="297"/>
      <c r="D4151" s="292"/>
      <c r="E4151" s="202"/>
      <c r="F4151" s="202"/>
      <c r="G4151" s="202"/>
      <c r="H4151" s="202"/>
      <c r="I4151" s="202"/>
      <c r="J4151" s="202"/>
      <c r="K4151" s="146"/>
      <c r="L4151" s="146"/>
      <c r="M4151" s="146"/>
      <c r="N4151" s="146"/>
      <c r="O4151" s="146"/>
      <c r="P4151" s="292"/>
      <c r="Q4151" s="202"/>
      <c r="R4151" s="290">
        <f>IF($P$5=1,DataSheet!E4150,"")</f>
        <v>0</v>
      </c>
    </row>
    <row r="4152" spans="2:18">
      <c r="B4152" s="202"/>
      <c r="C4152" s="297"/>
      <c r="D4152" s="292"/>
      <c r="E4152" s="202"/>
      <c r="F4152" s="202"/>
      <c r="G4152" s="202"/>
      <c r="H4152" s="202"/>
      <c r="I4152" s="202"/>
      <c r="J4152" s="202"/>
      <c r="K4152" s="146"/>
      <c r="L4152" s="146"/>
      <c r="M4152" s="146"/>
      <c r="N4152" s="146"/>
      <c r="O4152" s="146"/>
      <c r="P4152" s="292"/>
      <c r="Q4152" s="202"/>
      <c r="R4152" s="290">
        <f>IF($P$5=1,DataSheet!E4151,"")</f>
        <v>0</v>
      </c>
    </row>
    <row r="4153" spans="2:18">
      <c r="B4153" s="202"/>
      <c r="C4153" s="297"/>
      <c r="D4153" s="292"/>
      <c r="E4153" s="202"/>
      <c r="F4153" s="202"/>
      <c r="G4153" s="202"/>
      <c r="H4153" s="202"/>
      <c r="I4153" s="202"/>
      <c r="J4153" s="202"/>
      <c r="K4153" s="146"/>
      <c r="L4153" s="146"/>
      <c r="M4153" s="146"/>
      <c r="N4153" s="146"/>
      <c r="O4153" s="146"/>
      <c r="P4153" s="292"/>
      <c r="Q4153" s="202"/>
      <c r="R4153" s="290">
        <f>IF($P$5=1,DataSheet!E4152,"")</f>
        <v>0</v>
      </c>
    </row>
    <row r="4154" spans="2:18">
      <c r="B4154" s="202"/>
      <c r="C4154" s="297"/>
      <c r="D4154" s="292"/>
      <c r="E4154" s="202"/>
      <c r="F4154" s="202"/>
      <c r="G4154" s="202"/>
      <c r="H4154" s="202"/>
      <c r="I4154" s="202"/>
      <c r="J4154" s="202"/>
      <c r="K4154" s="146"/>
      <c r="L4154" s="146"/>
      <c r="M4154" s="146"/>
      <c r="N4154" s="146"/>
      <c r="O4154" s="146"/>
      <c r="P4154" s="292"/>
      <c r="Q4154" s="202"/>
      <c r="R4154" s="290">
        <f>IF($P$5=1,DataSheet!E4153,"")</f>
        <v>0</v>
      </c>
    </row>
    <row r="4155" spans="2:18">
      <c r="B4155" s="202"/>
      <c r="C4155" s="297"/>
      <c r="D4155" s="292"/>
      <c r="E4155" s="202"/>
      <c r="F4155" s="202"/>
      <c r="G4155" s="202"/>
      <c r="H4155" s="202"/>
      <c r="I4155" s="202"/>
      <c r="J4155" s="202"/>
      <c r="K4155" s="146"/>
      <c r="L4155" s="146"/>
      <c r="M4155" s="146"/>
      <c r="N4155" s="146"/>
      <c r="O4155" s="146"/>
      <c r="P4155" s="292"/>
      <c r="Q4155" s="202"/>
      <c r="R4155" s="290">
        <f>IF($P$5=1,DataSheet!E4154,"")</f>
        <v>0</v>
      </c>
    </row>
    <row r="4156" spans="2:18">
      <c r="B4156" s="202"/>
      <c r="C4156" s="297"/>
      <c r="D4156" s="292"/>
      <c r="E4156" s="202"/>
      <c r="F4156" s="202"/>
      <c r="G4156" s="202"/>
      <c r="H4156" s="202"/>
      <c r="I4156" s="202"/>
      <c r="J4156" s="202"/>
      <c r="K4156" s="146"/>
      <c r="L4156" s="146"/>
      <c r="M4156" s="146"/>
      <c r="N4156" s="146"/>
      <c r="O4156" s="146"/>
      <c r="P4156" s="292"/>
      <c r="Q4156" s="202"/>
      <c r="R4156" s="290">
        <f>IF($P$5=1,DataSheet!E4155,"")</f>
        <v>0</v>
      </c>
    </row>
    <row r="4157" spans="2:18">
      <c r="B4157" s="202"/>
      <c r="C4157" s="297"/>
      <c r="D4157" s="292"/>
      <c r="E4157" s="202"/>
      <c r="F4157" s="202"/>
      <c r="G4157" s="202"/>
      <c r="H4157" s="202"/>
      <c r="I4157" s="202"/>
      <c r="J4157" s="202"/>
      <c r="K4157" s="146"/>
      <c r="L4157" s="146"/>
      <c r="M4157" s="146"/>
      <c r="N4157" s="146"/>
      <c r="O4157" s="146"/>
      <c r="P4157" s="292"/>
      <c r="Q4157" s="202"/>
      <c r="R4157" s="290">
        <f>IF($P$5=1,DataSheet!E4156,"")</f>
        <v>0</v>
      </c>
    </row>
    <row r="4158" spans="2:18">
      <c r="B4158" s="202"/>
      <c r="C4158" s="297"/>
      <c r="D4158" s="292"/>
      <c r="E4158" s="202"/>
      <c r="F4158" s="202"/>
      <c r="G4158" s="202"/>
      <c r="H4158" s="202"/>
      <c r="I4158" s="202"/>
      <c r="J4158" s="202"/>
      <c r="K4158" s="146"/>
      <c r="L4158" s="146"/>
      <c r="M4158" s="146"/>
      <c r="N4158" s="146"/>
      <c r="O4158" s="146"/>
      <c r="P4158" s="292"/>
      <c r="Q4158" s="202"/>
      <c r="R4158" s="290">
        <f>IF($P$5=1,DataSheet!E4157,"")</f>
        <v>0</v>
      </c>
    </row>
    <row r="4159" spans="2:18">
      <c r="B4159" s="202"/>
      <c r="C4159" s="297"/>
      <c r="D4159" s="292"/>
      <c r="E4159" s="202"/>
      <c r="F4159" s="202"/>
      <c r="G4159" s="202"/>
      <c r="H4159" s="202"/>
      <c r="I4159" s="202"/>
      <c r="J4159" s="202"/>
      <c r="K4159" s="146"/>
      <c r="L4159" s="146"/>
      <c r="M4159" s="146"/>
      <c r="N4159" s="146"/>
      <c r="O4159" s="146"/>
      <c r="P4159" s="292"/>
      <c r="Q4159" s="202"/>
      <c r="R4159" s="290">
        <f>IF($P$5=1,DataSheet!E4158,"")</f>
        <v>0</v>
      </c>
    </row>
    <row r="4160" spans="2:18">
      <c r="B4160" s="202"/>
      <c r="C4160" s="297"/>
      <c r="D4160" s="292"/>
      <c r="E4160" s="202"/>
      <c r="F4160" s="202"/>
      <c r="G4160" s="202"/>
      <c r="H4160" s="202"/>
      <c r="I4160" s="202"/>
      <c r="J4160" s="202"/>
      <c r="K4160" s="146"/>
      <c r="L4160" s="146"/>
      <c r="M4160" s="146"/>
      <c r="N4160" s="146"/>
      <c r="O4160" s="146"/>
      <c r="P4160" s="292"/>
      <c r="Q4160" s="202"/>
      <c r="R4160" s="290">
        <f>IF($P$5=1,DataSheet!E4159,"")</f>
        <v>0</v>
      </c>
    </row>
    <row r="4161" spans="2:18">
      <c r="B4161" s="202"/>
      <c r="C4161" s="297"/>
      <c r="D4161" s="292"/>
      <c r="E4161" s="202"/>
      <c r="F4161" s="202"/>
      <c r="G4161" s="202"/>
      <c r="H4161" s="202"/>
      <c r="I4161" s="202"/>
      <c r="J4161" s="202"/>
      <c r="K4161" s="146"/>
      <c r="L4161" s="146"/>
      <c r="M4161" s="146"/>
      <c r="N4161" s="146"/>
      <c r="O4161" s="146"/>
      <c r="P4161" s="292"/>
      <c r="Q4161" s="202"/>
      <c r="R4161" s="290">
        <f>IF($P$5=1,DataSheet!E4160,"")</f>
        <v>0</v>
      </c>
    </row>
    <row r="4162" spans="2:18">
      <c r="B4162" s="202"/>
      <c r="C4162" s="297"/>
      <c r="D4162" s="292"/>
      <c r="E4162" s="202"/>
      <c r="F4162" s="202"/>
      <c r="G4162" s="202"/>
      <c r="H4162" s="202"/>
      <c r="I4162" s="202"/>
      <c r="J4162" s="202"/>
      <c r="K4162" s="146"/>
      <c r="L4162" s="146"/>
      <c r="M4162" s="146"/>
      <c r="N4162" s="146"/>
      <c r="O4162" s="146"/>
      <c r="P4162" s="292"/>
      <c r="Q4162" s="202"/>
      <c r="R4162" s="290">
        <f>IF($P$5=1,DataSheet!E4161,"")</f>
        <v>0</v>
      </c>
    </row>
    <row r="4163" spans="2:18">
      <c r="B4163" s="202"/>
      <c r="C4163" s="297"/>
      <c r="D4163" s="292"/>
      <c r="E4163" s="202"/>
      <c r="F4163" s="202"/>
      <c r="G4163" s="202"/>
      <c r="H4163" s="202"/>
      <c r="I4163" s="202"/>
      <c r="J4163" s="202"/>
      <c r="K4163" s="146"/>
      <c r="L4163" s="146"/>
      <c r="M4163" s="146"/>
      <c r="N4163" s="146"/>
      <c r="O4163" s="146"/>
      <c r="P4163" s="292"/>
      <c r="Q4163" s="202"/>
      <c r="R4163" s="290">
        <f>IF($P$5=1,DataSheet!E4162,"")</f>
        <v>0</v>
      </c>
    </row>
    <row r="4164" spans="2:18">
      <c r="B4164" s="202"/>
      <c r="C4164" s="297"/>
      <c r="D4164" s="292"/>
      <c r="E4164" s="202"/>
      <c r="F4164" s="202"/>
      <c r="G4164" s="202"/>
      <c r="H4164" s="202"/>
      <c r="I4164" s="202"/>
      <c r="J4164" s="202"/>
      <c r="K4164" s="146"/>
      <c r="L4164" s="146"/>
      <c r="M4164" s="146"/>
      <c r="N4164" s="146"/>
      <c r="O4164" s="146"/>
      <c r="P4164" s="292"/>
      <c r="Q4164" s="202"/>
      <c r="R4164" s="290">
        <f>IF($P$5=1,DataSheet!E4163,"")</f>
        <v>0</v>
      </c>
    </row>
    <row r="4165" spans="2:18">
      <c r="B4165" s="202"/>
      <c r="C4165" s="297"/>
      <c r="D4165" s="292"/>
      <c r="E4165" s="202"/>
      <c r="F4165" s="202"/>
      <c r="G4165" s="202"/>
      <c r="H4165" s="202"/>
      <c r="I4165" s="202"/>
      <c r="J4165" s="202"/>
      <c r="K4165" s="146"/>
      <c r="L4165" s="146"/>
      <c r="M4165" s="146"/>
      <c r="N4165" s="146"/>
      <c r="O4165" s="146"/>
      <c r="P4165" s="292"/>
      <c r="Q4165" s="202"/>
      <c r="R4165" s="290">
        <f>IF($P$5=1,DataSheet!E4164,"")</f>
        <v>0</v>
      </c>
    </row>
    <row r="4166" spans="2:18">
      <c r="B4166" s="202"/>
      <c r="C4166" s="297"/>
      <c r="D4166" s="292"/>
      <c r="E4166" s="202"/>
      <c r="F4166" s="202"/>
      <c r="G4166" s="202"/>
      <c r="H4166" s="202"/>
      <c r="I4166" s="202"/>
      <c r="J4166" s="202"/>
      <c r="K4166" s="146"/>
      <c r="L4166" s="146"/>
      <c r="M4166" s="146"/>
      <c r="N4166" s="146"/>
      <c r="O4166" s="146"/>
      <c r="P4166" s="292"/>
      <c r="Q4166" s="202"/>
      <c r="R4166" s="290">
        <f>IF($P$5=1,DataSheet!E4165,"")</f>
        <v>0</v>
      </c>
    </row>
    <row r="4167" spans="2:18">
      <c r="B4167" s="202"/>
      <c r="C4167" s="297"/>
      <c r="D4167" s="292"/>
      <c r="E4167" s="202"/>
      <c r="F4167" s="202"/>
      <c r="G4167" s="202"/>
      <c r="H4167" s="202"/>
      <c r="I4167" s="202"/>
      <c r="J4167" s="202"/>
      <c r="K4167" s="146"/>
      <c r="L4167" s="146"/>
      <c r="M4167" s="146"/>
      <c r="N4167" s="146"/>
      <c r="O4167" s="146"/>
      <c r="P4167" s="292"/>
      <c r="Q4167" s="202"/>
      <c r="R4167" s="290">
        <f>IF($P$5=1,DataSheet!E4166,"")</f>
        <v>0</v>
      </c>
    </row>
    <row r="4168" spans="2:18">
      <c r="B4168" s="202"/>
      <c r="C4168" s="297"/>
      <c r="D4168" s="292"/>
      <c r="E4168" s="202"/>
      <c r="F4168" s="202"/>
      <c r="G4168" s="202"/>
      <c r="H4168" s="202"/>
      <c r="I4168" s="202"/>
      <c r="J4168" s="202"/>
      <c r="K4168" s="146"/>
      <c r="L4168" s="146"/>
      <c r="M4168" s="146"/>
      <c r="N4168" s="146"/>
      <c r="O4168" s="146"/>
      <c r="P4168" s="292"/>
      <c r="Q4168" s="202"/>
      <c r="R4168" s="290">
        <f>IF($P$5=1,DataSheet!E4167,"")</f>
        <v>0</v>
      </c>
    </row>
    <row r="4169" spans="2:18">
      <c r="B4169" s="202"/>
      <c r="C4169" s="297"/>
      <c r="D4169" s="292"/>
      <c r="E4169" s="202"/>
      <c r="F4169" s="202"/>
      <c r="G4169" s="202"/>
      <c r="H4169" s="202"/>
      <c r="I4169" s="202"/>
      <c r="J4169" s="202"/>
      <c r="K4169" s="146"/>
      <c r="L4169" s="146"/>
      <c r="M4169" s="146"/>
      <c r="N4169" s="146"/>
      <c r="O4169" s="146"/>
      <c r="P4169" s="292"/>
      <c r="Q4169" s="202"/>
      <c r="R4169" s="290">
        <f>IF($P$5=1,DataSheet!E4168,"")</f>
        <v>0</v>
      </c>
    </row>
    <row r="4170" spans="2:18">
      <c r="B4170" s="202"/>
      <c r="C4170" s="297"/>
      <c r="D4170" s="292"/>
      <c r="E4170" s="202"/>
      <c r="F4170" s="202"/>
      <c r="G4170" s="202"/>
      <c r="H4170" s="202"/>
      <c r="I4170" s="202"/>
      <c r="J4170" s="202"/>
      <c r="K4170" s="146"/>
      <c r="L4170" s="146"/>
      <c r="M4170" s="146"/>
      <c r="N4170" s="146"/>
      <c r="O4170" s="146"/>
      <c r="P4170" s="292"/>
      <c r="Q4170" s="202"/>
      <c r="R4170" s="290">
        <f>IF($P$5=1,DataSheet!E4169,"")</f>
        <v>0</v>
      </c>
    </row>
    <row r="4171" spans="2:18">
      <c r="B4171" s="202"/>
      <c r="C4171" s="297"/>
      <c r="D4171" s="292"/>
      <c r="E4171" s="202"/>
      <c r="F4171" s="202"/>
      <c r="G4171" s="202"/>
      <c r="H4171" s="202"/>
      <c r="I4171" s="202"/>
      <c r="J4171" s="202"/>
      <c r="K4171" s="146"/>
      <c r="L4171" s="146"/>
      <c r="M4171" s="146"/>
      <c r="N4171" s="146"/>
      <c r="O4171" s="146"/>
      <c r="P4171" s="292"/>
      <c r="Q4171" s="202"/>
      <c r="R4171" s="290">
        <f>IF($P$5=1,DataSheet!E4170,"")</f>
        <v>0</v>
      </c>
    </row>
    <row r="4172" spans="2:18">
      <c r="B4172" s="202"/>
      <c r="C4172" s="297"/>
      <c r="D4172" s="292"/>
      <c r="E4172" s="202"/>
      <c r="F4172" s="202"/>
      <c r="G4172" s="202"/>
      <c r="H4172" s="202"/>
      <c r="I4172" s="202"/>
      <c r="J4172" s="202"/>
      <c r="K4172" s="146"/>
      <c r="L4172" s="146"/>
      <c r="M4172" s="146"/>
      <c r="N4172" s="146"/>
      <c r="O4172" s="146"/>
      <c r="P4172" s="292"/>
      <c r="Q4172" s="202"/>
      <c r="R4172" s="290">
        <f>IF($P$5=1,DataSheet!E4171,"")</f>
        <v>0</v>
      </c>
    </row>
    <row r="4173" spans="2:18">
      <c r="B4173" s="202"/>
      <c r="C4173" s="297"/>
      <c r="D4173" s="292"/>
      <c r="E4173" s="202"/>
      <c r="F4173" s="202"/>
      <c r="G4173" s="202"/>
      <c r="H4173" s="202"/>
      <c r="I4173" s="202"/>
      <c r="J4173" s="202"/>
      <c r="K4173" s="146"/>
      <c r="L4173" s="146"/>
      <c r="M4173" s="146"/>
      <c r="N4173" s="146"/>
      <c r="O4173" s="146"/>
      <c r="P4173" s="292"/>
      <c r="Q4173" s="202"/>
      <c r="R4173" s="290">
        <f>IF($P$5=1,DataSheet!E4172,"")</f>
        <v>0</v>
      </c>
    </row>
    <row r="4174" spans="2:18">
      <c r="B4174" s="202"/>
      <c r="C4174" s="297"/>
      <c r="D4174" s="292"/>
      <c r="E4174" s="202"/>
      <c r="F4174" s="202"/>
      <c r="G4174" s="202"/>
      <c r="H4174" s="202"/>
      <c r="I4174" s="202"/>
      <c r="J4174" s="202"/>
      <c r="K4174" s="146"/>
      <c r="L4174" s="146"/>
      <c r="M4174" s="146"/>
      <c r="N4174" s="146"/>
      <c r="O4174" s="146"/>
      <c r="P4174" s="292"/>
      <c r="Q4174" s="202"/>
      <c r="R4174" s="290">
        <f>IF($P$5=1,DataSheet!E4173,"")</f>
        <v>0</v>
      </c>
    </row>
    <row r="4175" spans="2:18">
      <c r="B4175" s="202"/>
      <c r="C4175" s="297"/>
      <c r="D4175" s="292"/>
      <c r="E4175" s="202"/>
      <c r="F4175" s="202"/>
      <c r="G4175" s="202"/>
      <c r="H4175" s="202"/>
      <c r="I4175" s="202"/>
      <c r="J4175" s="202"/>
      <c r="K4175" s="146"/>
      <c r="L4175" s="146"/>
      <c r="M4175" s="146"/>
      <c r="N4175" s="146"/>
      <c r="O4175" s="146"/>
      <c r="P4175" s="292"/>
      <c r="Q4175" s="202"/>
      <c r="R4175" s="290">
        <f>IF($P$5=1,DataSheet!E4174,"")</f>
        <v>0</v>
      </c>
    </row>
    <row r="4176" spans="2:18">
      <c r="B4176" s="202"/>
      <c r="C4176" s="297"/>
      <c r="D4176" s="292"/>
      <c r="E4176" s="202"/>
      <c r="F4176" s="202"/>
      <c r="G4176" s="202"/>
      <c r="H4176" s="202"/>
      <c r="I4176" s="202"/>
      <c r="J4176" s="202"/>
      <c r="K4176" s="146"/>
      <c r="L4176" s="146"/>
      <c r="M4176" s="146"/>
      <c r="N4176" s="146"/>
      <c r="O4176" s="146"/>
      <c r="P4176" s="292"/>
      <c r="Q4176" s="202"/>
      <c r="R4176" s="290">
        <f>IF($P$5=1,DataSheet!E4175,"")</f>
        <v>0</v>
      </c>
    </row>
    <row r="4177" spans="2:18">
      <c r="B4177" s="202"/>
      <c r="C4177" s="297"/>
      <c r="D4177" s="292"/>
      <c r="E4177" s="202"/>
      <c r="F4177" s="202"/>
      <c r="G4177" s="202"/>
      <c r="H4177" s="202"/>
      <c r="I4177" s="202"/>
      <c r="J4177" s="202"/>
      <c r="K4177" s="146"/>
      <c r="L4177" s="146"/>
      <c r="M4177" s="146"/>
      <c r="N4177" s="146"/>
      <c r="O4177" s="146"/>
      <c r="P4177" s="292"/>
      <c r="Q4177" s="202"/>
      <c r="R4177" s="290">
        <f>IF($P$5=1,DataSheet!E4176,"")</f>
        <v>0</v>
      </c>
    </row>
    <row r="4178" spans="2:18">
      <c r="B4178" s="202"/>
      <c r="C4178" s="297"/>
      <c r="D4178" s="292"/>
      <c r="E4178" s="202"/>
      <c r="F4178" s="202"/>
      <c r="G4178" s="202"/>
      <c r="H4178" s="202"/>
      <c r="I4178" s="202"/>
      <c r="J4178" s="202"/>
      <c r="K4178" s="146"/>
      <c r="L4178" s="146"/>
      <c r="M4178" s="146"/>
      <c r="N4178" s="146"/>
      <c r="O4178" s="146"/>
      <c r="P4178" s="292"/>
      <c r="Q4178" s="202"/>
      <c r="R4178" s="290">
        <f>IF($P$5=1,DataSheet!E4177,"")</f>
        <v>0</v>
      </c>
    </row>
    <row r="4179" spans="2:18">
      <c r="B4179" s="202"/>
      <c r="C4179" s="297"/>
      <c r="D4179" s="292"/>
      <c r="E4179" s="202"/>
      <c r="F4179" s="202"/>
      <c r="G4179" s="202"/>
      <c r="H4179" s="202"/>
      <c r="I4179" s="202"/>
      <c r="J4179" s="202"/>
      <c r="K4179" s="146"/>
      <c r="L4179" s="146"/>
      <c r="M4179" s="146"/>
      <c r="N4179" s="146"/>
      <c r="O4179" s="146"/>
      <c r="P4179" s="292"/>
      <c r="Q4179" s="202"/>
      <c r="R4179" s="290">
        <f>IF($P$5=1,DataSheet!E4178,"")</f>
        <v>0</v>
      </c>
    </row>
    <row r="4180" spans="2:18">
      <c r="B4180" s="202"/>
      <c r="C4180" s="297"/>
      <c r="D4180" s="292"/>
      <c r="E4180" s="202"/>
      <c r="F4180" s="202"/>
      <c r="G4180" s="202"/>
      <c r="H4180" s="202"/>
      <c r="I4180" s="202"/>
      <c r="J4180" s="202"/>
      <c r="K4180" s="146"/>
      <c r="L4180" s="146"/>
      <c r="M4180" s="146"/>
      <c r="N4180" s="146"/>
      <c r="O4180" s="146"/>
      <c r="P4180" s="292"/>
      <c r="Q4180" s="202"/>
      <c r="R4180" s="290">
        <f>IF($P$5=1,DataSheet!E4179,"")</f>
        <v>0</v>
      </c>
    </row>
    <row r="4181" spans="2:18">
      <c r="B4181" s="202"/>
      <c r="C4181" s="297"/>
      <c r="D4181" s="292"/>
      <c r="E4181" s="202"/>
      <c r="F4181" s="202"/>
      <c r="G4181" s="202"/>
      <c r="H4181" s="202"/>
      <c r="I4181" s="202"/>
      <c r="J4181" s="202"/>
      <c r="K4181" s="146"/>
      <c r="L4181" s="146"/>
      <c r="M4181" s="146"/>
      <c r="N4181" s="146"/>
      <c r="O4181" s="146"/>
      <c r="P4181" s="292"/>
      <c r="Q4181" s="202"/>
      <c r="R4181" s="290">
        <f>IF($P$5=1,DataSheet!E4180,"")</f>
        <v>0</v>
      </c>
    </row>
    <row r="4182" spans="2:18">
      <c r="B4182" s="202"/>
      <c r="C4182" s="297"/>
      <c r="D4182" s="292"/>
      <c r="E4182" s="202"/>
      <c r="F4182" s="202"/>
      <c r="G4182" s="202"/>
      <c r="H4182" s="202"/>
      <c r="I4182" s="202"/>
      <c r="J4182" s="202"/>
      <c r="K4182" s="146"/>
      <c r="L4182" s="146"/>
      <c r="M4182" s="146"/>
      <c r="N4182" s="146"/>
      <c r="O4182" s="146"/>
      <c r="P4182" s="292"/>
      <c r="Q4182" s="202"/>
      <c r="R4182" s="290">
        <f>IF($P$5=1,DataSheet!E4181,"")</f>
        <v>0</v>
      </c>
    </row>
    <row r="4183" spans="2:18">
      <c r="B4183" s="202"/>
      <c r="C4183" s="297"/>
      <c r="D4183" s="292"/>
      <c r="E4183" s="202"/>
      <c r="F4183" s="202"/>
      <c r="G4183" s="202"/>
      <c r="H4183" s="202"/>
      <c r="I4183" s="202"/>
      <c r="J4183" s="202"/>
      <c r="K4183" s="146"/>
      <c r="L4183" s="146"/>
      <c r="M4183" s="146"/>
      <c r="N4183" s="146"/>
      <c r="O4183" s="146"/>
      <c r="P4183" s="292"/>
      <c r="Q4183" s="202"/>
      <c r="R4183" s="290">
        <f>IF($P$5=1,DataSheet!E4182,"")</f>
        <v>0</v>
      </c>
    </row>
    <row r="4184" spans="2:18">
      <c r="B4184" s="202"/>
      <c r="C4184" s="297"/>
      <c r="D4184" s="292"/>
      <c r="E4184" s="202"/>
      <c r="F4184" s="202"/>
      <c r="G4184" s="202"/>
      <c r="H4184" s="202"/>
      <c r="I4184" s="202"/>
      <c r="J4184" s="202"/>
      <c r="K4184" s="146"/>
      <c r="L4184" s="146"/>
      <c r="M4184" s="146"/>
      <c r="N4184" s="146"/>
      <c r="O4184" s="146"/>
      <c r="P4184" s="292"/>
      <c r="Q4184" s="202"/>
      <c r="R4184" s="290">
        <f>IF($P$5=1,DataSheet!E4183,"")</f>
        <v>0</v>
      </c>
    </row>
    <row r="4185" spans="2:18">
      <c r="B4185" s="202"/>
      <c r="C4185" s="297"/>
      <c r="D4185" s="292"/>
      <c r="E4185" s="202"/>
      <c r="F4185" s="202"/>
      <c r="G4185" s="202"/>
      <c r="H4185" s="202"/>
      <c r="I4185" s="202"/>
      <c r="J4185" s="202"/>
      <c r="K4185" s="146"/>
      <c r="L4185" s="146"/>
      <c r="M4185" s="146"/>
      <c r="N4185" s="146"/>
      <c r="O4185" s="146"/>
      <c r="P4185" s="292"/>
      <c r="Q4185" s="202"/>
      <c r="R4185" s="290">
        <f>IF($P$5=1,DataSheet!E4184,"")</f>
        <v>0</v>
      </c>
    </row>
    <row r="4186" spans="2:18">
      <c r="B4186" s="202"/>
      <c r="C4186" s="297"/>
      <c r="D4186" s="292"/>
      <c r="E4186" s="202"/>
      <c r="F4186" s="202"/>
      <c r="G4186" s="202"/>
      <c r="H4186" s="202"/>
      <c r="I4186" s="202"/>
      <c r="J4186" s="202"/>
      <c r="K4186" s="146"/>
      <c r="L4186" s="146"/>
      <c r="M4186" s="146"/>
      <c r="N4186" s="146"/>
      <c r="O4186" s="146"/>
      <c r="P4186" s="292"/>
      <c r="Q4186" s="202"/>
      <c r="R4186" s="290">
        <f>IF($P$5=1,DataSheet!E4185,"")</f>
        <v>0</v>
      </c>
    </row>
    <row r="4187" spans="2:18">
      <c r="B4187" s="202"/>
      <c r="C4187" s="297"/>
      <c r="D4187" s="292"/>
      <c r="E4187" s="202"/>
      <c r="F4187" s="202"/>
      <c r="G4187" s="202"/>
      <c r="H4187" s="202"/>
      <c r="I4187" s="202"/>
      <c r="J4187" s="202"/>
      <c r="K4187" s="146"/>
      <c r="L4187" s="146"/>
      <c r="M4187" s="146"/>
      <c r="N4187" s="146"/>
      <c r="O4187" s="146"/>
      <c r="P4187" s="292"/>
      <c r="Q4187" s="202"/>
      <c r="R4187" s="290">
        <f>IF($P$5=1,DataSheet!E4186,"")</f>
        <v>0</v>
      </c>
    </row>
    <row r="4188" spans="2:18">
      <c r="B4188" s="202"/>
      <c r="C4188" s="297"/>
      <c r="D4188" s="292"/>
      <c r="E4188" s="202"/>
      <c r="F4188" s="202"/>
      <c r="G4188" s="202"/>
      <c r="H4188" s="202"/>
      <c r="I4188" s="202"/>
      <c r="J4188" s="202"/>
      <c r="K4188" s="146"/>
      <c r="L4188" s="146"/>
      <c r="M4188" s="146"/>
      <c r="N4188" s="146"/>
      <c r="O4188" s="146"/>
      <c r="P4188" s="292"/>
      <c r="Q4188" s="202"/>
      <c r="R4188" s="290">
        <f>IF($P$5=1,DataSheet!E4187,"")</f>
        <v>0</v>
      </c>
    </row>
    <row r="4189" spans="2:18">
      <c r="B4189" s="202"/>
      <c r="C4189" s="297"/>
      <c r="D4189" s="292"/>
      <c r="E4189" s="202"/>
      <c r="F4189" s="202"/>
      <c r="G4189" s="202"/>
      <c r="H4189" s="202"/>
      <c r="I4189" s="202"/>
      <c r="J4189" s="202"/>
      <c r="K4189" s="146"/>
      <c r="L4189" s="146"/>
      <c r="M4189" s="146"/>
      <c r="N4189" s="146"/>
      <c r="O4189" s="146"/>
      <c r="P4189" s="292"/>
      <c r="Q4189" s="202"/>
      <c r="R4189" s="290">
        <f>IF($P$5=1,DataSheet!E4188,"")</f>
        <v>0</v>
      </c>
    </row>
    <row r="4190" spans="2:18">
      <c r="B4190" s="202"/>
      <c r="C4190" s="297"/>
      <c r="D4190" s="292"/>
      <c r="E4190" s="202"/>
      <c r="F4190" s="202"/>
      <c r="G4190" s="202"/>
      <c r="H4190" s="202"/>
      <c r="I4190" s="202"/>
      <c r="J4190" s="202"/>
      <c r="K4190" s="146"/>
      <c r="L4190" s="146"/>
      <c r="M4190" s="146"/>
      <c r="N4190" s="146"/>
      <c r="O4190" s="146"/>
      <c r="P4190" s="292"/>
      <c r="Q4190" s="202"/>
      <c r="R4190" s="290">
        <f>IF($P$5=1,DataSheet!E4189,"")</f>
        <v>0</v>
      </c>
    </row>
    <row r="4191" spans="2:18">
      <c r="B4191" s="202"/>
      <c r="C4191" s="297"/>
      <c r="D4191" s="292"/>
      <c r="E4191" s="202"/>
      <c r="F4191" s="202"/>
      <c r="G4191" s="202"/>
      <c r="H4191" s="202"/>
      <c r="I4191" s="202"/>
      <c r="J4191" s="202"/>
      <c r="K4191" s="146"/>
      <c r="L4191" s="146"/>
      <c r="M4191" s="146"/>
      <c r="N4191" s="146"/>
      <c r="O4191" s="146"/>
      <c r="P4191" s="292"/>
      <c r="Q4191" s="202"/>
      <c r="R4191" s="290">
        <f>IF($P$5=1,DataSheet!E4190,"")</f>
        <v>0</v>
      </c>
    </row>
    <row r="4192" spans="2:18">
      <c r="B4192" s="202"/>
      <c r="C4192" s="297"/>
      <c r="D4192" s="292"/>
      <c r="E4192" s="202"/>
      <c r="F4192" s="202"/>
      <c r="G4192" s="202"/>
      <c r="H4192" s="202"/>
      <c r="I4192" s="202"/>
      <c r="J4192" s="202"/>
      <c r="K4192" s="146"/>
      <c r="L4192" s="146"/>
      <c r="M4192" s="146"/>
      <c r="N4192" s="146"/>
      <c r="O4192" s="146"/>
      <c r="P4192" s="292"/>
      <c r="Q4192" s="202"/>
      <c r="R4192" s="290">
        <f>IF($P$5=1,DataSheet!E4191,"")</f>
        <v>0</v>
      </c>
    </row>
    <row r="4193" spans="2:18">
      <c r="B4193" s="202"/>
      <c r="C4193" s="297"/>
      <c r="D4193" s="292"/>
      <c r="E4193" s="202"/>
      <c r="F4193" s="202"/>
      <c r="G4193" s="202"/>
      <c r="H4193" s="202"/>
      <c r="I4193" s="202"/>
      <c r="J4193" s="202"/>
      <c r="K4193" s="146"/>
      <c r="L4193" s="146"/>
      <c r="M4193" s="146"/>
      <c r="N4193" s="146"/>
      <c r="O4193" s="146"/>
      <c r="P4193" s="292"/>
      <c r="Q4193" s="202"/>
      <c r="R4193" s="290">
        <f>IF($P$5=1,DataSheet!E4192,"")</f>
        <v>0</v>
      </c>
    </row>
    <row r="4194" spans="2:18">
      <c r="B4194" s="202"/>
      <c r="C4194" s="297"/>
      <c r="D4194" s="292"/>
      <c r="E4194" s="202"/>
      <c r="F4194" s="202"/>
      <c r="G4194" s="202"/>
      <c r="H4194" s="202"/>
      <c r="I4194" s="202"/>
      <c r="J4194" s="202"/>
      <c r="K4194" s="146"/>
      <c r="L4194" s="146"/>
      <c r="M4194" s="146"/>
      <c r="N4194" s="146"/>
      <c r="O4194" s="146"/>
      <c r="P4194" s="292"/>
      <c r="Q4194" s="202"/>
      <c r="R4194" s="290">
        <f>IF($P$5=1,DataSheet!E4193,"")</f>
        <v>0</v>
      </c>
    </row>
    <row r="4195" spans="2:18">
      <c r="B4195" s="202"/>
      <c r="C4195" s="297"/>
      <c r="D4195" s="292"/>
      <c r="E4195" s="202"/>
      <c r="F4195" s="202"/>
      <c r="G4195" s="202"/>
      <c r="H4195" s="202"/>
      <c r="I4195" s="202"/>
      <c r="J4195" s="202"/>
      <c r="K4195" s="146"/>
      <c r="L4195" s="146"/>
      <c r="M4195" s="146"/>
      <c r="N4195" s="146"/>
      <c r="O4195" s="146"/>
      <c r="P4195" s="292"/>
      <c r="Q4195" s="202"/>
      <c r="R4195" s="290">
        <f>IF($P$5=1,DataSheet!E4194,"")</f>
        <v>0</v>
      </c>
    </row>
    <row r="4196" spans="2:18">
      <c r="B4196" s="202"/>
      <c r="C4196" s="297"/>
      <c r="D4196" s="292"/>
      <c r="E4196" s="202"/>
      <c r="F4196" s="202"/>
      <c r="G4196" s="202"/>
      <c r="H4196" s="202"/>
      <c r="I4196" s="202"/>
      <c r="J4196" s="202"/>
      <c r="K4196" s="146"/>
      <c r="L4196" s="146"/>
      <c r="M4196" s="146"/>
      <c r="N4196" s="146"/>
      <c r="O4196" s="146"/>
      <c r="P4196" s="292"/>
      <c r="Q4196" s="202"/>
      <c r="R4196" s="290">
        <f>IF($P$5=1,DataSheet!E4195,"")</f>
        <v>0</v>
      </c>
    </row>
    <row r="4197" spans="2:18">
      <c r="B4197" s="202"/>
      <c r="C4197" s="297"/>
      <c r="D4197" s="292"/>
      <c r="E4197" s="202"/>
      <c r="F4197" s="202"/>
      <c r="G4197" s="202"/>
      <c r="H4197" s="202"/>
      <c r="I4197" s="202"/>
      <c r="J4197" s="202"/>
      <c r="K4197" s="146"/>
      <c r="L4197" s="146"/>
      <c r="M4197" s="146"/>
      <c r="N4197" s="146"/>
      <c r="O4197" s="146"/>
      <c r="P4197" s="292"/>
      <c r="Q4197" s="202"/>
      <c r="R4197" s="290">
        <f>IF($P$5=1,DataSheet!E4196,"")</f>
        <v>0</v>
      </c>
    </row>
    <row r="4198" spans="2:18">
      <c r="B4198" s="202"/>
      <c r="C4198" s="297"/>
      <c r="D4198" s="292"/>
      <c r="E4198" s="202"/>
      <c r="F4198" s="202"/>
      <c r="G4198" s="202"/>
      <c r="H4198" s="202"/>
      <c r="I4198" s="202"/>
      <c r="J4198" s="202"/>
      <c r="K4198" s="146"/>
      <c r="L4198" s="146"/>
      <c r="M4198" s="146"/>
      <c r="N4198" s="146"/>
      <c r="O4198" s="146"/>
      <c r="P4198" s="292"/>
      <c r="Q4198" s="202"/>
      <c r="R4198" s="290">
        <f>IF($P$5=1,DataSheet!E4197,"")</f>
        <v>0</v>
      </c>
    </row>
    <row r="4199" spans="2:18">
      <c r="B4199" s="202"/>
      <c r="C4199" s="297"/>
      <c r="D4199" s="292"/>
      <c r="E4199" s="202"/>
      <c r="F4199" s="202"/>
      <c r="G4199" s="202"/>
      <c r="H4199" s="202"/>
      <c r="I4199" s="202"/>
      <c r="J4199" s="202"/>
      <c r="K4199" s="146"/>
      <c r="L4199" s="146"/>
      <c r="M4199" s="146"/>
      <c r="N4199" s="146"/>
      <c r="O4199" s="146"/>
      <c r="P4199" s="292"/>
      <c r="Q4199" s="202"/>
      <c r="R4199" s="290">
        <f>IF($P$5=1,DataSheet!E4198,"")</f>
        <v>0</v>
      </c>
    </row>
    <row r="4200" spans="2:18">
      <c r="B4200" s="202"/>
      <c r="C4200" s="297"/>
      <c r="D4200" s="292"/>
      <c r="E4200" s="202"/>
      <c r="F4200" s="202"/>
      <c r="G4200" s="202"/>
      <c r="H4200" s="202"/>
      <c r="I4200" s="202"/>
      <c r="J4200" s="202"/>
      <c r="K4200" s="146"/>
      <c r="L4200" s="146"/>
      <c r="M4200" s="146"/>
      <c r="N4200" s="146"/>
      <c r="O4200" s="146"/>
      <c r="P4200" s="292"/>
      <c r="Q4200" s="202"/>
      <c r="R4200" s="290">
        <f>IF($P$5=1,DataSheet!E4199,"")</f>
        <v>0</v>
      </c>
    </row>
    <row r="4201" spans="2:18">
      <c r="B4201" s="202"/>
      <c r="C4201" s="297"/>
      <c r="D4201" s="292"/>
      <c r="E4201" s="202"/>
      <c r="F4201" s="202"/>
      <c r="G4201" s="202"/>
      <c r="H4201" s="202"/>
      <c r="I4201" s="202"/>
      <c r="J4201" s="202"/>
      <c r="K4201" s="146"/>
      <c r="L4201" s="146"/>
      <c r="M4201" s="146"/>
      <c r="N4201" s="146"/>
      <c r="O4201" s="146"/>
      <c r="P4201" s="292"/>
      <c r="Q4201" s="202"/>
      <c r="R4201" s="290">
        <f>IF($P$5=1,DataSheet!E4200,"")</f>
        <v>0</v>
      </c>
    </row>
    <row r="4202" spans="2:18">
      <c r="B4202" s="202"/>
      <c r="C4202" s="297"/>
      <c r="D4202" s="292"/>
      <c r="E4202" s="202"/>
      <c r="F4202" s="202"/>
      <c r="G4202" s="202"/>
      <c r="H4202" s="202"/>
      <c r="I4202" s="202"/>
      <c r="J4202" s="202"/>
      <c r="K4202" s="146"/>
      <c r="L4202" s="146"/>
      <c r="M4202" s="146"/>
      <c r="N4202" s="146"/>
      <c r="O4202" s="146"/>
      <c r="P4202" s="292"/>
      <c r="Q4202" s="202"/>
      <c r="R4202" s="290">
        <f>IF($P$5=1,DataSheet!E4201,"")</f>
        <v>0</v>
      </c>
    </row>
    <row r="4203" spans="2:18">
      <c r="B4203" s="202"/>
      <c r="C4203" s="297"/>
      <c r="D4203" s="292"/>
      <c r="E4203" s="202"/>
      <c r="F4203" s="202"/>
      <c r="G4203" s="202"/>
      <c r="H4203" s="202"/>
      <c r="I4203" s="202"/>
      <c r="J4203" s="202"/>
      <c r="K4203" s="146"/>
      <c r="L4203" s="146"/>
      <c r="M4203" s="146"/>
      <c r="N4203" s="146"/>
      <c r="O4203" s="146"/>
      <c r="P4203" s="292"/>
      <c r="Q4203" s="202"/>
      <c r="R4203" s="290">
        <f>IF($P$5=1,DataSheet!E4202,"")</f>
        <v>0</v>
      </c>
    </row>
    <row r="4204" spans="2:18">
      <c r="B4204" s="202"/>
      <c r="C4204" s="297"/>
      <c r="D4204" s="292"/>
      <c r="E4204" s="202"/>
      <c r="F4204" s="202"/>
      <c r="G4204" s="202"/>
      <c r="H4204" s="202"/>
      <c r="I4204" s="202"/>
      <c r="J4204" s="202"/>
      <c r="K4204" s="146"/>
      <c r="L4204" s="146"/>
      <c r="M4204" s="146"/>
      <c r="N4204" s="146"/>
      <c r="O4204" s="146"/>
      <c r="P4204" s="292"/>
      <c r="Q4204" s="202"/>
      <c r="R4204" s="290">
        <f>IF($P$5=1,DataSheet!E4203,"")</f>
        <v>0</v>
      </c>
    </row>
    <row r="4205" spans="2:18">
      <c r="B4205" s="202"/>
      <c r="C4205" s="297"/>
      <c r="D4205" s="292"/>
      <c r="E4205" s="202"/>
      <c r="F4205" s="202"/>
      <c r="G4205" s="202"/>
      <c r="H4205" s="202"/>
      <c r="I4205" s="202"/>
      <c r="J4205" s="202"/>
      <c r="K4205" s="146"/>
      <c r="L4205" s="146"/>
      <c r="M4205" s="146"/>
      <c r="N4205" s="146"/>
      <c r="O4205" s="146"/>
      <c r="P4205" s="292"/>
      <c r="Q4205" s="202"/>
      <c r="R4205" s="290">
        <f>IF($P$5=1,DataSheet!E4204,"")</f>
        <v>0</v>
      </c>
    </row>
    <row r="4206" spans="2:18">
      <c r="B4206" s="202"/>
      <c r="C4206" s="297"/>
      <c r="D4206" s="292"/>
      <c r="E4206" s="202"/>
      <c r="F4206" s="202"/>
      <c r="G4206" s="202"/>
      <c r="H4206" s="202"/>
      <c r="I4206" s="202"/>
      <c r="J4206" s="202"/>
      <c r="K4206" s="146"/>
      <c r="L4206" s="146"/>
      <c r="M4206" s="146"/>
      <c r="N4206" s="146"/>
      <c r="O4206" s="146"/>
      <c r="P4206" s="292"/>
      <c r="Q4206" s="202"/>
      <c r="R4206" s="290">
        <f>IF($P$5=1,DataSheet!E4205,"")</f>
        <v>0</v>
      </c>
    </row>
    <row r="4207" spans="2:18">
      <c r="B4207" s="202"/>
      <c r="C4207" s="297"/>
      <c r="D4207" s="292"/>
      <c r="E4207" s="202"/>
      <c r="F4207" s="202"/>
      <c r="G4207" s="202"/>
      <c r="H4207" s="202"/>
      <c r="I4207" s="202"/>
      <c r="J4207" s="202"/>
      <c r="K4207" s="146"/>
      <c r="L4207" s="146"/>
      <c r="M4207" s="146"/>
      <c r="N4207" s="146"/>
      <c r="O4207" s="146"/>
      <c r="P4207" s="292"/>
      <c r="Q4207" s="202"/>
      <c r="R4207" s="290">
        <f>IF($P$5=1,DataSheet!E4206,"")</f>
        <v>0</v>
      </c>
    </row>
    <row r="4208" spans="2:18">
      <c r="B4208" s="202"/>
      <c r="C4208" s="297"/>
      <c r="D4208" s="292"/>
      <c r="E4208" s="202"/>
      <c r="F4208" s="202"/>
      <c r="G4208" s="202"/>
      <c r="H4208" s="202"/>
      <c r="I4208" s="202"/>
      <c r="J4208" s="202"/>
      <c r="K4208" s="146"/>
      <c r="L4208" s="146"/>
      <c r="M4208" s="146"/>
      <c r="N4208" s="146"/>
      <c r="O4208" s="146"/>
      <c r="P4208" s="292"/>
      <c r="Q4208" s="202"/>
      <c r="R4208" s="290">
        <f>IF($P$5=1,DataSheet!E4207,"")</f>
        <v>0</v>
      </c>
    </row>
    <row r="4209" spans="2:18">
      <c r="B4209" s="202"/>
      <c r="C4209" s="297"/>
      <c r="D4209" s="292"/>
      <c r="E4209" s="202"/>
      <c r="F4209" s="202"/>
      <c r="G4209" s="202"/>
      <c r="H4209" s="202"/>
      <c r="I4209" s="202"/>
      <c r="J4209" s="202"/>
      <c r="K4209" s="146"/>
      <c r="L4209" s="146"/>
      <c r="M4209" s="146"/>
      <c r="N4209" s="146"/>
      <c r="O4209" s="146"/>
      <c r="P4209" s="292"/>
      <c r="Q4209" s="202"/>
      <c r="R4209" s="290">
        <f>IF($P$5=1,DataSheet!E4208,"")</f>
        <v>0</v>
      </c>
    </row>
    <row r="4210" spans="2:18">
      <c r="B4210" s="202"/>
      <c r="C4210" s="297"/>
      <c r="D4210" s="292"/>
      <c r="E4210" s="202"/>
      <c r="F4210" s="202"/>
      <c r="G4210" s="202"/>
      <c r="H4210" s="202"/>
      <c r="I4210" s="202"/>
      <c r="J4210" s="202"/>
      <c r="K4210" s="146"/>
      <c r="L4210" s="146"/>
      <c r="M4210" s="146"/>
      <c r="N4210" s="146"/>
      <c r="O4210" s="146"/>
      <c r="P4210" s="292"/>
      <c r="Q4210" s="202"/>
      <c r="R4210" s="290">
        <f>IF($P$5=1,DataSheet!E4209,"")</f>
        <v>0</v>
      </c>
    </row>
    <row r="4211" spans="2:18">
      <c r="B4211" s="202"/>
      <c r="C4211" s="297"/>
      <c r="D4211" s="292"/>
      <c r="E4211" s="202"/>
      <c r="F4211" s="202"/>
      <c r="G4211" s="202"/>
      <c r="H4211" s="202"/>
      <c r="I4211" s="202"/>
      <c r="J4211" s="202"/>
      <c r="K4211" s="146"/>
      <c r="L4211" s="146"/>
      <c r="M4211" s="146"/>
      <c r="N4211" s="146"/>
      <c r="O4211" s="146"/>
      <c r="P4211" s="292"/>
      <c r="Q4211" s="202"/>
      <c r="R4211" s="290">
        <f>IF($P$5=1,DataSheet!E4210,"")</f>
        <v>0</v>
      </c>
    </row>
    <row r="4212" spans="2:18">
      <c r="B4212" s="202"/>
      <c r="C4212" s="297"/>
      <c r="D4212" s="292"/>
      <c r="E4212" s="202"/>
      <c r="F4212" s="202"/>
      <c r="G4212" s="202"/>
      <c r="H4212" s="202"/>
      <c r="I4212" s="202"/>
      <c r="J4212" s="202"/>
      <c r="K4212" s="146"/>
      <c r="L4212" s="146"/>
      <c r="M4212" s="146"/>
      <c r="N4212" s="146"/>
      <c r="O4212" s="146"/>
      <c r="P4212" s="292"/>
      <c r="Q4212" s="202"/>
      <c r="R4212" s="290">
        <f>IF($P$5=1,DataSheet!E4211,"")</f>
        <v>0</v>
      </c>
    </row>
    <row r="4213" spans="2:18">
      <c r="B4213" s="202"/>
      <c r="C4213" s="297"/>
      <c r="D4213" s="292"/>
      <c r="E4213" s="202"/>
      <c r="F4213" s="202"/>
      <c r="G4213" s="202"/>
      <c r="H4213" s="202"/>
      <c r="I4213" s="202"/>
      <c r="J4213" s="202"/>
      <c r="K4213" s="146"/>
      <c r="L4213" s="146"/>
      <c r="M4213" s="146"/>
      <c r="N4213" s="146"/>
      <c r="O4213" s="146"/>
      <c r="P4213" s="292"/>
      <c r="Q4213" s="202"/>
      <c r="R4213" s="290">
        <f>IF($P$5=1,DataSheet!E4212,"")</f>
        <v>0</v>
      </c>
    </row>
    <row r="4214" spans="2:18">
      <c r="B4214" s="202"/>
      <c r="C4214" s="297"/>
      <c r="D4214" s="292"/>
      <c r="E4214" s="202"/>
      <c r="F4214" s="202"/>
      <c r="G4214" s="202"/>
      <c r="H4214" s="202"/>
      <c r="I4214" s="202"/>
      <c r="J4214" s="202"/>
      <c r="K4214" s="146"/>
      <c r="L4214" s="146"/>
      <c r="M4214" s="146"/>
      <c r="N4214" s="146"/>
      <c r="O4214" s="146"/>
      <c r="P4214" s="292"/>
      <c r="Q4214" s="202"/>
      <c r="R4214" s="290">
        <f>IF($P$5=1,DataSheet!E4213,"")</f>
        <v>0</v>
      </c>
    </row>
    <row r="4215" spans="2:18">
      <c r="B4215" s="202"/>
      <c r="C4215" s="297"/>
      <c r="D4215" s="292"/>
      <c r="E4215" s="202"/>
      <c r="F4215" s="202"/>
      <c r="G4215" s="202"/>
      <c r="H4215" s="202"/>
      <c r="I4215" s="202"/>
      <c r="J4215" s="202"/>
      <c r="K4215" s="146"/>
      <c r="L4215" s="146"/>
      <c r="M4215" s="146"/>
      <c r="N4215" s="146"/>
      <c r="O4215" s="146"/>
      <c r="P4215" s="292"/>
      <c r="Q4215" s="202"/>
      <c r="R4215" s="290">
        <f>IF($P$5=1,DataSheet!E4214,"")</f>
        <v>0</v>
      </c>
    </row>
    <row r="4216" spans="2:18">
      <c r="B4216" s="202"/>
      <c r="C4216" s="297"/>
      <c r="D4216" s="292"/>
      <c r="E4216" s="202"/>
      <c r="F4216" s="202"/>
      <c r="G4216" s="202"/>
      <c r="H4216" s="202"/>
      <c r="I4216" s="202"/>
      <c r="J4216" s="202"/>
      <c r="K4216" s="146"/>
      <c r="L4216" s="146"/>
      <c r="M4216" s="146"/>
      <c r="N4216" s="146"/>
      <c r="O4216" s="146"/>
      <c r="P4216" s="292"/>
      <c r="Q4216" s="202"/>
      <c r="R4216" s="290">
        <f>IF($P$5=1,DataSheet!E4215,"")</f>
        <v>0</v>
      </c>
    </row>
    <row r="4217" spans="2:18">
      <c r="B4217" s="202"/>
      <c r="C4217" s="297"/>
      <c r="D4217" s="292"/>
      <c r="E4217" s="202"/>
      <c r="F4217" s="202"/>
      <c r="G4217" s="202"/>
      <c r="H4217" s="202"/>
      <c r="I4217" s="202"/>
      <c r="J4217" s="202"/>
      <c r="K4217" s="146"/>
      <c r="L4217" s="146"/>
      <c r="M4217" s="146"/>
      <c r="N4217" s="146"/>
      <c r="O4217" s="146"/>
      <c r="P4217" s="292"/>
      <c r="Q4217" s="202"/>
      <c r="R4217" s="290">
        <f>IF($P$5=1,DataSheet!E4216,"")</f>
        <v>0</v>
      </c>
    </row>
    <row r="4218" spans="2:18">
      <c r="B4218" s="202"/>
      <c r="C4218" s="297"/>
      <c r="D4218" s="292"/>
      <c r="E4218" s="202"/>
      <c r="F4218" s="202"/>
      <c r="G4218" s="202"/>
      <c r="H4218" s="202"/>
      <c r="I4218" s="202"/>
      <c r="J4218" s="202"/>
      <c r="K4218" s="146"/>
      <c r="L4218" s="146"/>
      <c r="M4218" s="146"/>
      <c r="N4218" s="146"/>
      <c r="O4218" s="146"/>
      <c r="P4218" s="292"/>
      <c r="Q4218" s="202"/>
      <c r="R4218" s="290">
        <f>IF($P$5=1,DataSheet!E4217,"")</f>
        <v>0</v>
      </c>
    </row>
    <row r="4219" spans="2:18">
      <c r="B4219" s="202"/>
      <c r="C4219" s="297"/>
      <c r="D4219" s="292"/>
      <c r="E4219" s="202"/>
      <c r="F4219" s="202"/>
      <c r="G4219" s="202"/>
      <c r="H4219" s="202"/>
      <c r="I4219" s="202"/>
      <c r="J4219" s="202"/>
      <c r="K4219" s="146"/>
      <c r="L4219" s="146"/>
      <c r="M4219" s="146"/>
      <c r="N4219" s="146"/>
      <c r="O4219" s="146"/>
      <c r="P4219" s="292"/>
      <c r="Q4219" s="202"/>
      <c r="R4219" s="290">
        <f>IF($P$5=1,DataSheet!E4218,"")</f>
        <v>0</v>
      </c>
    </row>
    <row r="4220" spans="2:18">
      <c r="B4220" s="202"/>
      <c r="C4220" s="297"/>
      <c r="D4220" s="292"/>
      <c r="E4220" s="202"/>
      <c r="F4220" s="202"/>
      <c r="G4220" s="202"/>
      <c r="H4220" s="202"/>
      <c r="I4220" s="202"/>
      <c r="J4220" s="202"/>
      <c r="K4220" s="146"/>
      <c r="L4220" s="146"/>
      <c r="M4220" s="146"/>
      <c r="N4220" s="146"/>
      <c r="O4220" s="146"/>
      <c r="P4220" s="292"/>
      <c r="Q4220" s="202"/>
      <c r="R4220" s="290">
        <f>IF($P$5=1,DataSheet!E4219,"")</f>
        <v>0</v>
      </c>
    </row>
    <row r="4221" spans="2:18">
      <c r="B4221" s="202"/>
      <c r="C4221" s="297"/>
      <c r="D4221" s="292"/>
      <c r="E4221" s="202"/>
      <c r="F4221" s="202"/>
      <c r="G4221" s="202"/>
      <c r="H4221" s="202"/>
      <c r="I4221" s="202"/>
      <c r="J4221" s="202"/>
      <c r="K4221" s="146"/>
      <c r="L4221" s="146"/>
      <c r="M4221" s="146"/>
      <c r="N4221" s="146"/>
      <c r="O4221" s="146"/>
      <c r="P4221" s="292"/>
      <c r="Q4221" s="202"/>
      <c r="R4221" s="290">
        <f>IF($P$5=1,DataSheet!E4220,"")</f>
        <v>0</v>
      </c>
    </row>
    <row r="4222" spans="2:18">
      <c r="B4222" s="202"/>
      <c r="C4222" s="297"/>
      <c r="D4222" s="292"/>
      <c r="E4222" s="202"/>
      <c r="F4222" s="202"/>
      <c r="G4222" s="202"/>
      <c r="H4222" s="202"/>
      <c r="I4222" s="202"/>
      <c r="J4222" s="202"/>
      <c r="K4222" s="146"/>
      <c r="L4222" s="146"/>
      <c r="M4222" s="146"/>
      <c r="N4222" s="146"/>
      <c r="O4222" s="146"/>
      <c r="P4222" s="292"/>
      <c r="Q4222" s="202"/>
      <c r="R4222" s="290">
        <f>IF($P$5=1,DataSheet!E4221,"")</f>
        <v>0</v>
      </c>
    </row>
    <row r="4223" spans="2:18">
      <c r="B4223" s="202"/>
      <c r="C4223" s="297"/>
      <c r="D4223" s="292"/>
      <c r="E4223" s="202"/>
      <c r="F4223" s="202"/>
      <c r="G4223" s="202"/>
      <c r="H4223" s="202"/>
      <c r="I4223" s="202"/>
      <c r="J4223" s="202"/>
      <c r="K4223" s="146"/>
      <c r="L4223" s="146"/>
      <c r="M4223" s="146"/>
      <c r="N4223" s="146"/>
      <c r="O4223" s="146"/>
      <c r="P4223" s="292"/>
      <c r="Q4223" s="202"/>
      <c r="R4223" s="290">
        <f>IF($P$5=1,DataSheet!E4222,"")</f>
        <v>0</v>
      </c>
    </row>
    <row r="4224" spans="2:18">
      <c r="B4224" s="202"/>
      <c r="C4224" s="297"/>
      <c r="D4224" s="292"/>
      <c r="E4224" s="202"/>
      <c r="F4224" s="202"/>
      <c r="G4224" s="202"/>
      <c r="H4224" s="202"/>
      <c r="I4224" s="202"/>
      <c r="J4224" s="202"/>
      <c r="K4224" s="146"/>
      <c r="L4224" s="146"/>
      <c r="M4224" s="146"/>
      <c r="N4224" s="146"/>
      <c r="O4224" s="146"/>
      <c r="P4224" s="292"/>
      <c r="Q4224" s="202"/>
      <c r="R4224" s="290">
        <f>IF($P$5=1,DataSheet!E4223,"")</f>
        <v>0</v>
      </c>
    </row>
    <row r="4225" spans="2:18">
      <c r="B4225" s="202"/>
      <c r="C4225" s="297"/>
      <c r="D4225" s="292"/>
      <c r="E4225" s="202"/>
      <c r="F4225" s="202"/>
      <c r="G4225" s="202"/>
      <c r="H4225" s="202"/>
      <c r="I4225" s="202"/>
      <c r="J4225" s="202"/>
      <c r="K4225" s="146"/>
      <c r="L4225" s="146"/>
      <c r="M4225" s="146"/>
      <c r="N4225" s="146"/>
      <c r="O4225" s="146"/>
      <c r="P4225" s="292"/>
      <c r="Q4225" s="202"/>
      <c r="R4225" s="290">
        <f>IF($P$5=1,DataSheet!E4224,"")</f>
        <v>0</v>
      </c>
    </row>
    <row r="4226" spans="2:18">
      <c r="B4226" s="202"/>
      <c r="C4226" s="297"/>
      <c r="D4226" s="292"/>
      <c r="E4226" s="202"/>
      <c r="F4226" s="202"/>
      <c r="G4226" s="202"/>
      <c r="H4226" s="202"/>
      <c r="I4226" s="202"/>
      <c r="J4226" s="202"/>
      <c r="K4226" s="146"/>
      <c r="L4226" s="146"/>
      <c r="M4226" s="146"/>
      <c r="N4226" s="146"/>
      <c r="O4226" s="146"/>
      <c r="P4226" s="292"/>
      <c r="Q4226" s="202"/>
      <c r="R4226" s="290">
        <f>IF($P$5=1,DataSheet!E4225,"")</f>
        <v>0</v>
      </c>
    </row>
    <row r="4227" spans="2:18">
      <c r="B4227" s="202"/>
      <c r="C4227" s="297"/>
      <c r="D4227" s="292"/>
      <c r="E4227" s="202"/>
      <c r="F4227" s="202"/>
      <c r="G4227" s="202"/>
      <c r="H4227" s="202"/>
      <c r="I4227" s="202"/>
      <c r="J4227" s="202"/>
      <c r="K4227" s="146"/>
      <c r="L4227" s="146"/>
      <c r="M4227" s="146"/>
      <c r="N4227" s="146"/>
      <c r="O4227" s="146"/>
      <c r="P4227" s="292"/>
      <c r="Q4227" s="202"/>
      <c r="R4227" s="290">
        <f>IF($P$5=1,DataSheet!E4226,"")</f>
        <v>0</v>
      </c>
    </row>
    <row r="4228" spans="2:18">
      <c r="B4228" s="202"/>
      <c r="C4228" s="297"/>
      <c r="D4228" s="292"/>
      <c r="E4228" s="202"/>
      <c r="F4228" s="202"/>
      <c r="G4228" s="202"/>
      <c r="H4228" s="202"/>
      <c r="I4228" s="202"/>
      <c r="J4228" s="202"/>
      <c r="K4228" s="146"/>
      <c r="L4228" s="146"/>
      <c r="M4228" s="146"/>
      <c r="N4228" s="146"/>
      <c r="O4228" s="146"/>
      <c r="P4228" s="292"/>
      <c r="Q4228" s="202"/>
      <c r="R4228" s="290">
        <f>IF($P$5=1,DataSheet!E4227,"")</f>
        <v>0</v>
      </c>
    </row>
    <row r="4229" spans="2:18">
      <c r="B4229" s="202"/>
      <c r="C4229" s="297"/>
      <c r="D4229" s="292"/>
      <c r="E4229" s="202"/>
      <c r="F4229" s="202"/>
      <c r="G4229" s="202"/>
      <c r="H4229" s="202"/>
      <c r="I4229" s="202"/>
      <c r="J4229" s="202"/>
      <c r="K4229" s="146"/>
      <c r="L4229" s="146"/>
      <c r="M4229" s="146"/>
      <c r="N4229" s="146"/>
      <c r="O4229" s="146"/>
      <c r="P4229" s="292"/>
      <c r="Q4229" s="202"/>
      <c r="R4229" s="290">
        <f>IF($P$5=1,DataSheet!E4228,"")</f>
        <v>0</v>
      </c>
    </row>
    <row r="4230" spans="2:18">
      <c r="B4230" s="202"/>
      <c r="C4230" s="297"/>
      <c r="D4230" s="292"/>
      <c r="E4230" s="202"/>
      <c r="F4230" s="202"/>
      <c r="G4230" s="202"/>
      <c r="H4230" s="202"/>
      <c r="I4230" s="202"/>
      <c r="J4230" s="202"/>
      <c r="K4230" s="146"/>
      <c r="L4230" s="146"/>
      <c r="M4230" s="146"/>
      <c r="N4230" s="146"/>
      <c r="O4230" s="146"/>
      <c r="P4230" s="292"/>
      <c r="Q4230" s="202"/>
      <c r="R4230" s="290">
        <f>IF($P$5=1,DataSheet!E4229,"")</f>
        <v>0</v>
      </c>
    </row>
    <row r="4231" spans="2:18">
      <c r="B4231" s="202"/>
      <c r="C4231" s="297"/>
      <c r="D4231" s="292"/>
      <c r="E4231" s="202"/>
      <c r="F4231" s="202"/>
      <c r="G4231" s="202"/>
      <c r="H4231" s="202"/>
      <c r="I4231" s="202"/>
      <c r="J4231" s="202"/>
      <c r="K4231" s="146"/>
      <c r="L4231" s="146"/>
      <c r="M4231" s="146"/>
      <c r="N4231" s="146"/>
      <c r="O4231" s="146"/>
      <c r="P4231" s="292"/>
      <c r="Q4231" s="202"/>
      <c r="R4231" s="290">
        <f>IF($P$5=1,DataSheet!E4230,"")</f>
        <v>0</v>
      </c>
    </row>
    <row r="4232" spans="2:18">
      <c r="B4232" s="202"/>
      <c r="C4232" s="297"/>
      <c r="D4232" s="292"/>
      <c r="E4232" s="202"/>
      <c r="F4232" s="202"/>
      <c r="G4232" s="202"/>
      <c r="H4232" s="202"/>
      <c r="I4232" s="202"/>
      <c r="J4232" s="202"/>
      <c r="K4232" s="146"/>
      <c r="L4232" s="146"/>
      <c r="M4232" s="146"/>
      <c r="N4232" s="146"/>
      <c r="O4232" s="146"/>
      <c r="P4232" s="292"/>
      <c r="Q4232" s="202"/>
      <c r="R4232" s="290">
        <f>IF($P$5=1,DataSheet!E4231,"")</f>
        <v>0</v>
      </c>
    </row>
    <row r="4233" spans="2:18">
      <c r="B4233" s="202"/>
      <c r="C4233" s="297"/>
      <c r="D4233" s="292"/>
      <c r="E4233" s="202"/>
      <c r="F4233" s="202"/>
      <c r="G4233" s="202"/>
      <c r="H4233" s="202"/>
      <c r="I4233" s="202"/>
      <c r="J4233" s="202"/>
      <c r="K4233" s="146"/>
      <c r="L4233" s="146"/>
      <c r="M4233" s="146"/>
      <c r="N4233" s="146"/>
      <c r="O4233" s="146"/>
      <c r="P4233" s="292"/>
      <c r="Q4233" s="202"/>
      <c r="R4233" s="290">
        <f>IF($P$5=1,DataSheet!E4232,"")</f>
        <v>0</v>
      </c>
    </row>
    <row r="4234" spans="2:18">
      <c r="B4234" s="202"/>
      <c r="C4234" s="297"/>
      <c r="D4234" s="292"/>
      <c r="E4234" s="202"/>
      <c r="F4234" s="202"/>
      <c r="G4234" s="202"/>
      <c r="H4234" s="202"/>
      <c r="I4234" s="202"/>
      <c r="J4234" s="202"/>
      <c r="K4234" s="146"/>
      <c r="L4234" s="146"/>
      <c r="M4234" s="146"/>
      <c r="N4234" s="146"/>
      <c r="O4234" s="146"/>
      <c r="P4234" s="292"/>
      <c r="Q4234" s="202"/>
      <c r="R4234" s="290">
        <f>IF($P$5=1,DataSheet!E4233,"")</f>
        <v>0</v>
      </c>
    </row>
    <row r="4235" spans="2:18">
      <c r="B4235" s="202"/>
      <c r="C4235" s="297"/>
      <c r="D4235" s="292"/>
      <c r="E4235" s="202"/>
      <c r="F4235" s="202"/>
      <c r="G4235" s="202"/>
      <c r="H4235" s="202"/>
      <c r="I4235" s="202"/>
      <c r="J4235" s="202"/>
      <c r="K4235" s="146"/>
      <c r="L4235" s="146"/>
      <c r="M4235" s="146"/>
      <c r="N4235" s="146"/>
      <c r="O4235" s="146"/>
      <c r="P4235" s="292"/>
      <c r="Q4235" s="202"/>
      <c r="R4235" s="290">
        <f>IF($P$5=1,DataSheet!E4234,"")</f>
        <v>0</v>
      </c>
    </row>
    <row r="4236" spans="2:18">
      <c r="B4236" s="202"/>
      <c r="C4236" s="297"/>
      <c r="D4236" s="292"/>
      <c r="E4236" s="202"/>
      <c r="F4236" s="202"/>
      <c r="G4236" s="202"/>
      <c r="H4236" s="202"/>
      <c r="I4236" s="202"/>
      <c r="J4236" s="202"/>
      <c r="K4236" s="146"/>
      <c r="L4236" s="146"/>
      <c r="M4236" s="146"/>
      <c r="N4236" s="146"/>
      <c r="O4236" s="146"/>
      <c r="P4236" s="292"/>
      <c r="Q4236" s="202"/>
      <c r="R4236" s="290">
        <f>IF($P$5=1,DataSheet!E4235,"")</f>
        <v>0</v>
      </c>
    </row>
    <row r="4237" spans="2:18">
      <c r="B4237" s="202"/>
      <c r="C4237" s="297"/>
      <c r="D4237" s="292"/>
      <c r="E4237" s="202"/>
      <c r="F4237" s="202"/>
      <c r="G4237" s="202"/>
      <c r="H4237" s="202"/>
      <c r="I4237" s="202"/>
      <c r="J4237" s="202"/>
      <c r="K4237" s="146"/>
      <c r="L4237" s="146"/>
      <c r="M4237" s="146"/>
      <c r="N4237" s="146"/>
      <c r="O4237" s="146"/>
      <c r="P4237" s="292"/>
      <c r="Q4237" s="202"/>
      <c r="R4237" s="290">
        <f>IF($P$5=1,DataSheet!E4236,"")</f>
        <v>0</v>
      </c>
    </row>
    <row r="4238" spans="2:18">
      <c r="B4238" s="202"/>
      <c r="C4238" s="297"/>
      <c r="D4238" s="292"/>
      <c r="E4238" s="202"/>
      <c r="F4238" s="202"/>
      <c r="G4238" s="202"/>
      <c r="H4238" s="202"/>
      <c r="I4238" s="202"/>
      <c r="J4238" s="202"/>
      <c r="K4238" s="146"/>
      <c r="L4238" s="146"/>
      <c r="M4238" s="146"/>
      <c r="N4238" s="146"/>
      <c r="O4238" s="146"/>
      <c r="P4238" s="292"/>
      <c r="Q4238" s="202"/>
      <c r="R4238" s="290">
        <f>IF($P$5=1,DataSheet!E4237,"")</f>
        <v>0</v>
      </c>
    </row>
    <row r="4239" spans="2:18">
      <c r="B4239" s="202"/>
      <c r="C4239" s="297"/>
      <c r="D4239" s="292"/>
      <c r="E4239" s="202"/>
      <c r="F4239" s="202"/>
      <c r="G4239" s="202"/>
      <c r="H4239" s="202"/>
      <c r="I4239" s="202"/>
      <c r="J4239" s="202"/>
      <c r="K4239" s="146"/>
      <c r="L4239" s="146"/>
      <c r="M4239" s="146"/>
      <c r="N4239" s="146"/>
      <c r="O4239" s="146"/>
      <c r="P4239" s="292"/>
      <c r="Q4239" s="202"/>
      <c r="R4239" s="290">
        <f>IF($P$5=1,DataSheet!E4238,"")</f>
        <v>0</v>
      </c>
    </row>
    <row r="4240" spans="2:18">
      <c r="B4240" s="202"/>
      <c r="C4240" s="297"/>
      <c r="D4240" s="292"/>
      <c r="E4240" s="202"/>
      <c r="F4240" s="202"/>
      <c r="G4240" s="202"/>
      <c r="H4240" s="202"/>
      <c r="I4240" s="202"/>
      <c r="J4240" s="202"/>
      <c r="K4240" s="146"/>
      <c r="L4240" s="146"/>
      <c r="M4240" s="146"/>
      <c r="N4240" s="146"/>
      <c r="O4240" s="146"/>
      <c r="P4240" s="292"/>
      <c r="Q4240" s="202"/>
      <c r="R4240" s="290">
        <f>IF($P$5=1,DataSheet!E4239,"")</f>
        <v>0</v>
      </c>
    </row>
    <row r="4241" spans="2:18">
      <c r="B4241" s="202"/>
      <c r="C4241" s="297"/>
      <c r="D4241" s="292"/>
      <c r="E4241" s="202"/>
      <c r="F4241" s="202"/>
      <c r="G4241" s="202"/>
      <c r="H4241" s="202"/>
      <c r="I4241" s="202"/>
      <c r="J4241" s="202"/>
      <c r="K4241" s="146"/>
      <c r="L4241" s="146"/>
      <c r="M4241" s="146"/>
      <c r="N4241" s="146"/>
      <c r="O4241" s="146"/>
      <c r="P4241" s="292"/>
      <c r="Q4241" s="202"/>
      <c r="R4241" s="290">
        <f>IF($P$5=1,DataSheet!E4240,"")</f>
        <v>0</v>
      </c>
    </row>
    <row r="4242" spans="2:18">
      <c r="B4242" s="202"/>
      <c r="C4242" s="297"/>
      <c r="D4242" s="292"/>
      <c r="E4242" s="202"/>
      <c r="F4242" s="202"/>
      <c r="G4242" s="202"/>
      <c r="H4242" s="202"/>
      <c r="I4242" s="202"/>
      <c r="J4242" s="202"/>
      <c r="K4242" s="146"/>
      <c r="L4242" s="146"/>
      <c r="M4242" s="146"/>
      <c r="N4242" s="146"/>
      <c r="O4242" s="146"/>
      <c r="P4242" s="292"/>
      <c r="Q4242" s="202"/>
      <c r="R4242" s="290">
        <f>IF($P$5=1,DataSheet!E4241,"")</f>
        <v>0</v>
      </c>
    </row>
    <row r="4243" spans="2:18">
      <c r="B4243" s="202"/>
      <c r="C4243" s="297"/>
      <c r="D4243" s="292"/>
      <c r="E4243" s="202"/>
      <c r="F4243" s="202"/>
      <c r="G4243" s="202"/>
      <c r="H4243" s="202"/>
      <c r="I4243" s="202"/>
      <c r="J4243" s="202"/>
      <c r="K4243" s="146"/>
      <c r="L4243" s="146"/>
      <c r="M4243" s="146"/>
      <c r="N4243" s="146"/>
      <c r="O4243" s="146"/>
      <c r="P4243" s="292"/>
      <c r="Q4243" s="202"/>
      <c r="R4243" s="290">
        <f>IF($P$5=1,DataSheet!E4242,"")</f>
        <v>0</v>
      </c>
    </row>
    <row r="4244" spans="2:18">
      <c r="B4244" s="202"/>
      <c r="C4244" s="297"/>
      <c r="D4244" s="292"/>
      <c r="E4244" s="202"/>
      <c r="F4244" s="202"/>
      <c r="G4244" s="202"/>
      <c r="H4244" s="202"/>
      <c r="I4244" s="202"/>
      <c r="J4244" s="202"/>
      <c r="K4244" s="146"/>
      <c r="L4244" s="146"/>
      <c r="M4244" s="146"/>
      <c r="N4244" s="146"/>
      <c r="O4244" s="146"/>
      <c r="P4244" s="292"/>
      <c r="Q4244" s="202"/>
      <c r="R4244" s="290">
        <f>IF($P$5=1,DataSheet!E4243,"")</f>
        <v>0</v>
      </c>
    </row>
    <row r="4245" spans="2:18">
      <c r="B4245" s="202"/>
      <c r="C4245" s="297"/>
      <c r="D4245" s="292"/>
      <c r="E4245" s="202"/>
      <c r="F4245" s="202"/>
      <c r="G4245" s="202"/>
      <c r="H4245" s="202"/>
      <c r="I4245" s="202"/>
      <c r="J4245" s="202"/>
      <c r="K4245" s="146"/>
      <c r="L4245" s="146"/>
      <c r="M4245" s="146"/>
      <c r="N4245" s="146"/>
      <c r="O4245" s="146"/>
      <c r="P4245" s="292"/>
      <c r="Q4245" s="202"/>
      <c r="R4245" s="290">
        <f>IF($P$5=1,DataSheet!E4244,"")</f>
        <v>0</v>
      </c>
    </row>
    <row r="4246" spans="2:18">
      <c r="B4246" s="202"/>
      <c r="C4246" s="297"/>
      <c r="D4246" s="292"/>
      <c r="E4246" s="202"/>
      <c r="F4246" s="202"/>
      <c r="G4246" s="202"/>
      <c r="H4246" s="202"/>
      <c r="I4246" s="202"/>
      <c r="J4246" s="202"/>
      <c r="K4246" s="146"/>
      <c r="L4246" s="146"/>
      <c r="M4246" s="146"/>
      <c r="N4246" s="146"/>
      <c r="O4246" s="146"/>
      <c r="P4246" s="292"/>
      <c r="Q4246" s="202"/>
      <c r="R4246" s="290">
        <f>IF($P$5=1,DataSheet!E4245,"")</f>
        <v>0</v>
      </c>
    </row>
    <row r="4247" spans="2:18">
      <c r="B4247" s="202"/>
      <c r="C4247" s="297"/>
      <c r="D4247" s="292"/>
      <c r="E4247" s="202"/>
      <c r="F4247" s="202"/>
      <c r="G4247" s="202"/>
      <c r="H4247" s="202"/>
      <c r="I4247" s="202"/>
      <c r="J4247" s="202"/>
      <c r="K4247" s="146"/>
      <c r="L4247" s="146"/>
      <c r="M4247" s="146"/>
      <c r="N4247" s="146"/>
      <c r="O4247" s="146"/>
      <c r="P4247" s="292"/>
      <c r="Q4247" s="202"/>
      <c r="R4247" s="290">
        <f>IF($P$5=1,DataSheet!E4246,"")</f>
        <v>0</v>
      </c>
    </row>
    <row r="4248" spans="2:18">
      <c r="B4248" s="202"/>
      <c r="C4248" s="297"/>
      <c r="D4248" s="292"/>
      <c r="E4248" s="202"/>
      <c r="F4248" s="202"/>
      <c r="G4248" s="202"/>
      <c r="H4248" s="202"/>
      <c r="I4248" s="202"/>
      <c r="J4248" s="202"/>
      <c r="K4248" s="146"/>
      <c r="L4248" s="146"/>
      <c r="M4248" s="146"/>
      <c r="N4248" s="146"/>
      <c r="O4248" s="146"/>
      <c r="P4248" s="292"/>
      <c r="Q4248" s="202"/>
      <c r="R4248" s="290">
        <f>IF($P$5=1,DataSheet!E4247,"")</f>
        <v>0</v>
      </c>
    </row>
    <row r="4249" spans="2:18">
      <c r="B4249" s="202"/>
      <c r="C4249" s="297"/>
      <c r="D4249" s="292"/>
      <c r="E4249" s="202"/>
      <c r="F4249" s="202"/>
      <c r="G4249" s="202"/>
      <c r="H4249" s="202"/>
      <c r="I4249" s="202"/>
      <c r="J4249" s="202"/>
      <c r="K4249" s="146"/>
      <c r="L4249" s="146"/>
      <c r="M4249" s="146"/>
      <c r="N4249" s="146"/>
      <c r="O4249" s="146"/>
      <c r="P4249" s="292"/>
      <c r="Q4249" s="202"/>
      <c r="R4249" s="290">
        <f>IF($P$5=1,DataSheet!E4248,"")</f>
        <v>0</v>
      </c>
    </row>
    <row r="4250" spans="2:18">
      <c r="B4250" s="202"/>
      <c r="C4250" s="297"/>
      <c r="D4250" s="292"/>
      <c r="E4250" s="202"/>
      <c r="F4250" s="202"/>
      <c r="G4250" s="202"/>
      <c r="H4250" s="202"/>
      <c r="I4250" s="202"/>
      <c r="J4250" s="202"/>
      <c r="K4250" s="146"/>
      <c r="L4250" s="146"/>
      <c r="M4250" s="146"/>
      <c r="N4250" s="146"/>
      <c r="O4250" s="146"/>
      <c r="P4250" s="292"/>
      <c r="Q4250" s="202"/>
      <c r="R4250" s="290">
        <f>IF($P$5=1,DataSheet!E4249,"")</f>
        <v>0</v>
      </c>
    </row>
    <row r="4251" spans="2:18">
      <c r="B4251" s="202"/>
      <c r="C4251" s="297"/>
      <c r="D4251" s="292"/>
      <c r="E4251" s="202"/>
      <c r="F4251" s="202"/>
      <c r="G4251" s="202"/>
      <c r="H4251" s="202"/>
      <c r="I4251" s="202"/>
      <c r="J4251" s="202"/>
      <c r="K4251" s="146"/>
      <c r="L4251" s="146"/>
      <c r="M4251" s="146"/>
      <c r="N4251" s="146"/>
      <c r="O4251" s="146"/>
      <c r="P4251" s="292"/>
      <c r="Q4251" s="202"/>
      <c r="R4251" s="290">
        <f>IF($P$5=1,DataSheet!E4250,"")</f>
        <v>0</v>
      </c>
    </row>
    <row r="4252" spans="2:18">
      <c r="B4252" s="202"/>
      <c r="C4252" s="297"/>
      <c r="D4252" s="292"/>
      <c r="E4252" s="202"/>
      <c r="F4252" s="202"/>
      <c r="G4252" s="202"/>
      <c r="H4252" s="202"/>
      <c r="I4252" s="202"/>
      <c r="J4252" s="202"/>
      <c r="K4252" s="146"/>
      <c r="L4252" s="146"/>
      <c r="M4252" s="146"/>
      <c r="N4252" s="146"/>
      <c r="O4252" s="146"/>
      <c r="P4252" s="292"/>
      <c r="Q4252" s="202"/>
      <c r="R4252" s="290">
        <f>IF($P$5=1,DataSheet!E4251,"")</f>
        <v>0</v>
      </c>
    </row>
    <row r="4253" spans="2:18">
      <c r="B4253" s="202"/>
      <c r="C4253" s="297"/>
      <c r="D4253" s="292"/>
      <c r="E4253" s="202"/>
      <c r="F4253" s="202"/>
      <c r="G4253" s="202"/>
      <c r="H4253" s="202"/>
      <c r="I4253" s="202"/>
      <c r="J4253" s="202"/>
      <c r="K4253" s="146"/>
      <c r="L4253" s="146"/>
      <c r="M4253" s="146"/>
      <c r="N4253" s="146"/>
      <c r="O4253" s="146"/>
      <c r="P4253" s="292"/>
      <c r="Q4253" s="202"/>
      <c r="R4253" s="290">
        <f>IF($P$5=1,DataSheet!E4252,"")</f>
        <v>0</v>
      </c>
    </row>
    <row r="4254" spans="2:18">
      <c r="B4254" s="202"/>
      <c r="C4254" s="297"/>
      <c r="D4254" s="292"/>
      <c r="E4254" s="202"/>
      <c r="F4254" s="202"/>
      <c r="G4254" s="202"/>
      <c r="H4254" s="202"/>
      <c r="I4254" s="202"/>
      <c r="J4254" s="202"/>
      <c r="K4254" s="146"/>
      <c r="L4254" s="146"/>
      <c r="M4254" s="146"/>
      <c r="N4254" s="146"/>
      <c r="O4254" s="146"/>
      <c r="P4254" s="292"/>
      <c r="Q4254" s="202"/>
      <c r="R4254" s="290">
        <f>IF($P$5=1,DataSheet!E4253,"")</f>
        <v>0</v>
      </c>
    </row>
    <row r="4255" spans="2:18">
      <c r="B4255" s="202"/>
      <c r="C4255" s="297"/>
      <c r="D4255" s="292"/>
      <c r="E4255" s="202"/>
      <c r="F4255" s="202"/>
      <c r="G4255" s="202"/>
      <c r="H4255" s="202"/>
      <c r="I4255" s="202"/>
      <c r="J4255" s="202"/>
      <c r="K4255" s="146"/>
      <c r="L4255" s="146"/>
      <c r="M4255" s="146"/>
      <c r="N4255" s="146"/>
      <c r="O4255" s="146"/>
      <c r="P4255" s="292"/>
      <c r="Q4255" s="202"/>
      <c r="R4255" s="290">
        <f>IF($P$5=1,DataSheet!E4254,"")</f>
        <v>0</v>
      </c>
    </row>
    <row r="4256" spans="2:18">
      <c r="B4256" s="202"/>
      <c r="C4256" s="297"/>
      <c r="D4256" s="292"/>
      <c r="E4256" s="202"/>
      <c r="F4256" s="202"/>
      <c r="G4256" s="202"/>
      <c r="H4256" s="202"/>
      <c r="I4256" s="202"/>
      <c r="J4256" s="202"/>
      <c r="K4256" s="146"/>
      <c r="L4256" s="146"/>
      <c r="M4256" s="146"/>
      <c r="N4256" s="146"/>
      <c r="O4256" s="146"/>
      <c r="P4256" s="292"/>
      <c r="Q4256" s="202"/>
      <c r="R4256" s="290">
        <f>IF($P$5=1,DataSheet!E4255,"")</f>
        <v>0</v>
      </c>
    </row>
    <row r="4257" spans="2:18">
      <c r="B4257" s="202"/>
      <c r="C4257" s="297"/>
      <c r="D4257" s="292"/>
      <c r="E4257" s="202"/>
      <c r="F4257" s="202"/>
      <c r="G4257" s="202"/>
      <c r="H4257" s="202"/>
      <c r="I4257" s="202"/>
      <c r="J4257" s="202"/>
      <c r="K4257" s="146"/>
      <c r="L4257" s="146"/>
      <c r="M4257" s="146"/>
      <c r="N4257" s="146"/>
      <c r="O4257" s="146"/>
      <c r="P4257" s="292"/>
      <c r="Q4257" s="202"/>
      <c r="R4257" s="290">
        <f>IF($P$5=1,DataSheet!E4256,"")</f>
        <v>0</v>
      </c>
    </row>
    <row r="4258" spans="2:18">
      <c r="B4258" s="202"/>
      <c r="C4258" s="297"/>
      <c r="D4258" s="292"/>
      <c r="E4258" s="202"/>
      <c r="F4258" s="202"/>
      <c r="G4258" s="202"/>
      <c r="H4258" s="202"/>
      <c r="I4258" s="202"/>
      <c r="J4258" s="202"/>
      <c r="K4258" s="146"/>
      <c r="L4258" s="146"/>
      <c r="M4258" s="146"/>
      <c r="N4258" s="146"/>
      <c r="O4258" s="146"/>
      <c r="P4258" s="292"/>
      <c r="Q4258" s="202"/>
      <c r="R4258" s="290">
        <f>IF($P$5=1,DataSheet!E4257,"")</f>
        <v>0</v>
      </c>
    </row>
    <row r="4259" spans="2:18">
      <c r="B4259" s="202"/>
      <c r="C4259" s="297"/>
      <c r="D4259" s="292"/>
      <c r="E4259" s="202"/>
      <c r="F4259" s="202"/>
      <c r="G4259" s="202"/>
      <c r="H4259" s="202"/>
      <c r="I4259" s="202"/>
      <c r="J4259" s="202"/>
      <c r="K4259" s="146"/>
      <c r="L4259" s="146"/>
      <c r="M4259" s="146"/>
      <c r="N4259" s="146"/>
      <c r="O4259" s="146"/>
      <c r="P4259" s="292"/>
      <c r="Q4259" s="202"/>
      <c r="R4259" s="290">
        <f>IF($P$5=1,DataSheet!E4258,"")</f>
        <v>0</v>
      </c>
    </row>
    <row r="4260" spans="2:18">
      <c r="B4260" s="202"/>
      <c r="C4260" s="297"/>
      <c r="D4260" s="292"/>
      <c r="E4260" s="202"/>
      <c r="F4260" s="202"/>
      <c r="G4260" s="202"/>
      <c r="H4260" s="202"/>
      <c r="I4260" s="202"/>
      <c r="J4260" s="202"/>
      <c r="K4260" s="146"/>
      <c r="L4260" s="146"/>
      <c r="M4260" s="146"/>
      <c r="N4260" s="146"/>
      <c r="O4260" s="146"/>
      <c r="P4260" s="292"/>
      <c r="Q4260" s="202"/>
      <c r="R4260" s="290">
        <f>IF($P$5=1,DataSheet!E4259,"")</f>
        <v>0</v>
      </c>
    </row>
    <row r="4261" spans="2:18">
      <c r="B4261" s="202"/>
      <c r="C4261" s="297"/>
      <c r="D4261" s="292"/>
      <c r="E4261" s="202"/>
      <c r="F4261" s="202"/>
      <c r="G4261" s="202"/>
      <c r="H4261" s="202"/>
      <c r="I4261" s="202"/>
      <c r="J4261" s="202"/>
      <c r="K4261" s="146"/>
      <c r="L4261" s="146"/>
      <c r="M4261" s="146"/>
      <c r="N4261" s="146"/>
      <c r="O4261" s="146"/>
      <c r="P4261" s="292"/>
      <c r="Q4261" s="202"/>
      <c r="R4261" s="290">
        <f>IF($P$5=1,DataSheet!E4260,"")</f>
        <v>0</v>
      </c>
    </row>
    <row r="4262" spans="2:18">
      <c r="B4262" s="202"/>
      <c r="C4262" s="297"/>
      <c r="D4262" s="292"/>
      <c r="E4262" s="202"/>
      <c r="F4262" s="202"/>
      <c r="G4262" s="202"/>
      <c r="H4262" s="202"/>
      <c r="I4262" s="202"/>
      <c r="J4262" s="202"/>
      <c r="K4262" s="146"/>
      <c r="L4262" s="146"/>
      <c r="M4262" s="146"/>
      <c r="N4262" s="146"/>
      <c r="O4262" s="146"/>
      <c r="P4262" s="292"/>
      <c r="Q4262" s="202"/>
      <c r="R4262" s="290">
        <f>IF($P$5=1,DataSheet!E4261,"")</f>
        <v>0</v>
      </c>
    </row>
    <row r="4263" spans="2:18">
      <c r="B4263" s="202"/>
      <c r="C4263" s="297"/>
      <c r="D4263" s="292"/>
      <c r="E4263" s="202"/>
      <c r="F4263" s="202"/>
      <c r="G4263" s="202"/>
      <c r="H4263" s="202"/>
      <c r="I4263" s="202"/>
      <c r="J4263" s="202"/>
      <c r="K4263" s="146"/>
      <c r="L4263" s="146"/>
      <c r="M4263" s="146"/>
      <c r="N4263" s="146"/>
      <c r="O4263" s="146"/>
      <c r="P4263" s="292"/>
      <c r="Q4263" s="202"/>
      <c r="R4263" s="290">
        <f>IF($P$5=1,DataSheet!E4262,"")</f>
        <v>0</v>
      </c>
    </row>
    <row r="4264" spans="2:18">
      <c r="B4264" s="202"/>
      <c r="C4264" s="297"/>
      <c r="D4264" s="292"/>
      <c r="E4264" s="202"/>
      <c r="F4264" s="202"/>
      <c r="G4264" s="202"/>
      <c r="H4264" s="202"/>
      <c r="I4264" s="202"/>
      <c r="J4264" s="202"/>
      <c r="K4264" s="146"/>
      <c r="L4264" s="146"/>
      <c r="M4264" s="146"/>
      <c r="N4264" s="146"/>
      <c r="O4264" s="146"/>
      <c r="P4264" s="292"/>
      <c r="Q4264" s="202"/>
      <c r="R4264" s="290">
        <f>IF($P$5=1,DataSheet!E4263,"")</f>
        <v>0</v>
      </c>
    </row>
    <row r="4265" spans="2:18">
      <c r="B4265" s="202"/>
      <c r="C4265" s="297"/>
      <c r="D4265" s="292"/>
      <c r="E4265" s="202"/>
      <c r="F4265" s="202"/>
      <c r="G4265" s="202"/>
      <c r="H4265" s="202"/>
      <c r="I4265" s="202"/>
      <c r="J4265" s="202"/>
      <c r="K4265" s="146"/>
      <c r="L4265" s="146"/>
      <c r="M4265" s="146"/>
      <c r="N4265" s="146"/>
      <c r="O4265" s="146"/>
      <c r="P4265" s="292"/>
      <c r="Q4265" s="202"/>
      <c r="R4265" s="290">
        <f>IF($P$5=1,DataSheet!E4264,"")</f>
        <v>0</v>
      </c>
    </row>
    <row r="4266" spans="2:18">
      <c r="B4266" s="202"/>
      <c r="C4266" s="297"/>
      <c r="D4266" s="292"/>
      <c r="E4266" s="202"/>
      <c r="F4266" s="202"/>
      <c r="G4266" s="202"/>
      <c r="H4266" s="202"/>
      <c r="I4266" s="202"/>
      <c r="J4266" s="202"/>
      <c r="K4266" s="146"/>
      <c r="L4266" s="146"/>
      <c r="M4266" s="146"/>
      <c r="N4266" s="146"/>
      <c r="O4266" s="146"/>
      <c r="P4266" s="292"/>
      <c r="Q4266" s="202"/>
      <c r="R4266" s="290">
        <f>IF($P$5=1,DataSheet!E4265,"")</f>
        <v>0</v>
      </c>
    </row>
    <row r="4267" spans="2:18">
      <c r="B4267" s="202"/>
      <c r="C4267" s="297"/>
      <c r="D4267" s="292"/>
      <c r="E4267" s="202"/>
      <c r="F4267" s="202"/>
      <c r="G4267" s="202"/>
      <c r="H4267" s="202"/>
      <c r="I4267" s="202"/>
      <c r="J4267" s="202"/>
      <c r="K4267" s="146"/>
      <c r="L4267" s="146"/>
      <c r="M4267" s="146"/>
      <c r="N4267" s="146"/>
      <c r="O4267" s="146"/>
      <c r="P4267" s="292"/>
      <c r="Q4267" s="202"/>
      <c r="R4267" s="290">
        <f>IF($P$5=1,DataSheet!E4266,"")</f>
        <v>0</v>
      </c>
    </row>
    <row r="4268" spans="2:18">
      <c r="B4268" s="202"/>
      <c r="C4268" s="297"/>
      <c r="D4268" s="292"/>
      <c r="E4268" s="202"/>
      <c r="F4268" s="202"/>
      <c r="G4268" s="202"/>
      <c r="H4268" s="202"/>
      <c r="I4268" s="202"/>
      <c r="J4268" s="202"/>
      <c r="K4268" s="146"/>
      <c r="L4268" s="146"/>
      <c r="M4268" s="146"/>
      <c r="N4268" s="146"/>
      <c r="O4268" s="146"/>
      <c r="P4268" s="292"/>
      <c r="Q4268" s="202"/>
      <c r="R4268" s="290">
        <f>IF($P$5=1,DataSheet!E4267,"")</f>
        <v>0</v>
      </c>
    </row>
    <row r="4269" spans="2:18">
      <c r="B4269" s="202"/>
      <c r="C4269" s="297"/>
      <c r="D4269" s="292"/>
      <c r="E4269" s="202"/>
      <c r="F4269" s="202"/>
      <c r="G4269" s="202"/>
      <c r="H4269" s="202"/>
      <c r="I4269" s="202"/>
      <c r="J4269" s="202"/>
      <c r="K4269" s="146"/>
      <c r="L4269" s="146"/>
      <c r="M4269" s="146"/>
      <c r="N4269" s="146"/>
      <c r="O4269" s="146"/>
      <c r="P4269" s="292"/>
      <c r="Q4269" s="202"/>
      <c r="R4269" s="290">
        <f>IF($P$5=1,DataSheet!E4268,"")</f>
        <v>0</v>
      </c>
    </row>
    <row r="4270" spans="2:18">
      <c r="B4270" s="202"/>
      <c r="C4270" s="297"/>
      <c r="D4270" s="292"/>
      <c r="E4270" s="202"/>
      <c r="F4270" s="202"/>
      <c r="G4270" s="202"/>
      <c r="H4270" s="202"/>
      <c r="I4270" s="202"/>
      <c r="J4270" s="202"/>
      <c r="K4270" s="146"/>
      <c r="L4270" s="146"/>
      <c r="M4270" s="146"/>
      <c r="N4270" s="146"/>
      <c r="O4270" s="146"/>
      <c r="P4270" s="292"/>
      <c r="Q4270" s="202"/>
      <c r="R4270" s="290">
        <f>IF($P$5=1,DataSheet!E4269,"")</f>
        <v>0</v>
      </c>
    </row>
    <row r="4271" spans="2:18">
      <c r="B4271" s="202"/>
      <c r="C4271" s="297"/>
      <c r="D4271" s="292"/>
      <c r="E4271" s="202"/>
      <c r="F4271" s="202"/>
      <c r="G4271" s="202"/>
      <c r="H4271" s="202"/>
      <c r="I4271" s="202"/>
      <c r="J4271" s="202"/>
      <c r="K4271" s="146"/>
      <c r="L4271" s="146"/>
      <c r="M4271" s="146"/>
      <c r="N4271" s="146"/>
      <c r="O4271" s="146"/>
      <c r="P4271" s="292"/>
      <c r="Q4271" s="202"/>
      <c r="R4271" s="290">
        <f>IF($P$5=1,DataSheet!E4270,"")</f>
        <v>0</v>
      </c>
    </row>
    <row r="4272" spans="2:18">
      <c r="B4272" s="202"/>
      <c r="C4272" s="297"/>
      <c r="D4272" s="292"/>
      <c r="E4272" s="202"/>
      <c r="F4272" s="202"/>
      <c r="G4272" s="202"/>
      <c r="H4272" s="202"/>
      <c r="I4272" s="202"/>
      <c r="J4272" s="202"/>
      <c r="K4272" s="146"/>
      <c r="L4272" s="146"/>
      <c r="M4272" s="146"/>
      <c r="N4272" s="146"/>
      <c r="O4272" s="146"/>
      <c r="P4272" s="292"/>
      <c r="Q4272" s="202"/>
      <c r="R4272" s="290">
        <f>IF($P$5=1,DataSheet!E4271,"")</f>
        <v>0</v>
      </c>
    </row>
    <row r="4273" spans="2:18">
      <c r="B4273" s="202"/>
      <c r="C4273" s="297"/>
      <c r="D4273" s="292"/>
      <c r="E4273" s="202"/>
      <c r="F4273" s="202"/>
      <c r="G4273" s="202"/>
      <c r="H4273" s="202"/>
      <c r="I4273" s="202"/>
      <c r="J4273" s="202"/>
      <c r="K4273" s="146"/>
      <c r="L4273" s="146"/>
      <c r="M4273" s="146"/>
      <c r="N4273" s="146"/>
      <c r="O4273" s="146"/>
      <c r="P4273" s="292"/>
      <c r="Q4273" s="202"/>
      <c r="R4273" s="290">
        <f>IF($P$5=1,DataSheet!E4272,"")</f>
        <v>0</v>
      </c>
    </row>
    <row r="4274" spans="2:18">
      <c r="B4274" s="202"/>
      <c r="C4274" s="297"/>
      <c r="D4274" s="292"/>
      <c r="E4274" s="202"/>
      <c r="F4274" s="202"/>
      <c r="G4274" s="202"/>
      <c r="H4274" s="202"/>
      <c r="I4274" s="202"/>
      <c r="J4274" s="202"/>
      <c r="K4274" s="146"/>
      <c r="L4274" s="146"/>
      <c r="M4274" s="146"/>
      <c r="N4274" s="146"/>
      <c r="O4274" s="146"/>
      <c r="P4274" s="292"/>
      <c r="Q4274" s="202"/>
      <c r="R4274" s="290">
        <f>IF($P$5=1,DataSheet!E4273,"")</f>
        <v>0</v>
      </c>
    </row>
    <row r="4275" spans="2:18">
      <c r="B4275" s="202"/>
      <c r="C4275" s="297"/>
      <c r="D4275" s="292"/>
      <c r="E4275" s="202"/>
      <c r="F4275" s="202"/>
      <c r="G4275" s="202"/>
      <c r="H4275" s="202"/>
      <c r="I4275" s="202"/>
      <c r="J4275" s="202"/>
      <c r="K4275" s="146"/>
      <c r="L4275" s="146"/>
      <c r="M4275" s="146"/>
      <c r="N4275" s="146"/>
      <c r="O4275" s="146"/>
      <c r="P4275" s="292"/>
      <c r="Q4275" s="202"/>
      <c r="R4275" s="290">
        <f>IF($P$5=1,DataSheet!E4274,"")</f>
        <v>0</v>
      </c>
    </row>
    <row r="4276" spans="2:18">
      <c r="B4276" s="202"/>
      <c r="C4276" s="297"/>
      <c r="D4276" s="292"/>
      <c r="E4276" s="202"/>
      <c r="F4276" s="202"/>
      <c r="G4276" s="202"/>
      <c r="H4276" s="202"/>
      <c r="I4276" s="202"/>
      <c r="J4276" s="202"/>
      <c r="K4276" s="146"/>
      <c r="L4276" s="146"/>
      <c r="M4276" s="146"/>
      <c r="N4276" s="146"/>
      <c r="O4276" s="146"/>
      <c r="P4276" s="292"/>
      <c r="Q4276" s="202"/>
      <c r="R4276" s="290">
        <f>IF($P$5=1,DataSheet!E4275,"")</f>
        <v>0</v>
      </c>
    </row>
    <row r="4277" spans="2:18">
      <c r="B4277" s="202"/>
      <c r="C4277" s="297"/>
      <c r="D4277" s="292"/>
      <c r="E4277" s="202"/>
      <c r="F4277" s="202"/>
      <c r="G4277" s="202"/>
      <c r="H4277" s="202"/>
      <c r="I4277" s="202"/>
      <c r="J4277" s="202"/>
      <c r="K4277" s="146"/>
      <c r="L4277" s="146"/>
      <c r="M4277" s="146"/>
      <c r="N4277" s="146"/>
      <c r="O4277" s="146"/>
      <c r="P4277" s="292"/>
      <c r="Q4277" s="202"/>
      <c r="R4277" s="290">
        <f>IF($P$5=1,DataSheet!E4276,"")</f>
        <v>0</v>
      </c>
    </row>
    <row r="4278" spans="2:18">
      <c r="B4278" s="202"/>
      <c r="C4278" s="297"/>
      <c r="D4278" s="292"/>
      <c r="E4278" s="202"/>
      <c r="F4278" s="202"/>
      <c r="G4278" s="202"/>
      <c r="H4278" s="202"/>
      <c r="I4278" s="202"/>
      <c r="J4278" s="202"/>
      <c r="K4278" s="146"/>
      <c r="L4278" s="146"/>
      <c r="M4278" s="146"/>
      <c r="N4278" s="146"/>
      <c r="O4278" s="146"/>
      <c r="P4278" s="292"/>
      <c r="Q4278" s="202"/>
      <c r="R4278" s="290">
        <f>IF($P$5=1,DataSheet!E4277,"")</f>
        <v>0</v>
      </c>
    </row>
    <row r="4279" spans="2:18">
      <c r="B4279" s="202"/>
      <c r="C4279" s="297"/>
      <c r="D4279" s="292"/>
      <c r="E4279" s="202"/>
      <c r="F4279" s="202"/>
      <c r="G4279" s="202"/>
      <c r="H4279" s="202"/>
      <c r="I4279" s="202"/>
      <c r="J4279" s="202"/>
      <c r="K4279" s="146"/>
      <c r="L4279" s="146"/>
      <c r="M4279" s="146"/>
      <c r="N4279" s="146"/>
      <c r="O4279" s="146"/>
      <c r="P4279" s="292"/>
      <c r="Q4279" s="202"/>
      <c r="R4279" s="290">
        <f>IF($P$5=1,DataSheet!E4278,"")</f>
        <v>0</v>
      </c>
    </row>
    <row r="4280" spans="2:18">
      <c r="B4280" s="202"/>
      <c r="C4280" s="297"/>
      <c r="D4280" s="292"/>
      <c r="E4280" s="202"/>
      <c r="F4280" s="202"/>
      <c r="G4280" s="202"/>
      <c r="H4280" s="202"/>
      <c r="I4280" s="202"/>
      <c r="J4280" s="202"/>
      <c r="K4280" s="146"/>
      <c r="L4280" s="146"/>
      <c r="M4280" s="146"/>
      <c r="N4280" s="146"/>
      <c r="O4280" s="146"/>
      <c r="P4280" s="292"/>
      <c r="Q4280" s="202"/>
      <c r="R4280" s="290">
        <f>IF($P$5=1,DataSheet!E4279,"")</f>
        <v>0</v>
      </c>
    </row>
    <row r="4281" spans="2:18">
      <c r="B4281" s="202"/>
      <c r="C4281" s="297"/>
      <c r="D4281" s="292"/>
      <c r="E4281" s="202"/>
      <c r="F4281" s="202"/>
      <c r="G4281" s="202"/>
      <c r="H4281" s="202"/>
      <c r="I4281" s="202"/>
      <c r="J4281" s="202"/>
      <c r="K4281" s="146"/>
      <c r="L4281" s="146"/>
      <c r="M4281" s="146"/>
      <c r="N4281" s="146"/>
      <c r="O4281" s="146"/>
      <c r="P4281" s="292"/>
      <c r="Q4281" s="202"/>
      <c r="R4281" s="290">
        <f>IF($P$5=1,DataSheet!E4280,"")</f>
        <v>0</v>
      </c>
    </row>
    <row r="4282" spans="2:18">
      <c r="B4282" s="202"/>
      <c r="C4282" s="297"/>
      <c r="D4282" s="292"/>
      <c r="E4282" s="202"/>
      <c r="F4282" s="202"/>
      <c r="G4282" s="202"/>
      <c r="H4282" s="202"/>
      <c r="I4282" s="202"/>
      <c r="J4282" s="202"/>
      <c r="K4282" s="146"/>
      <c r="L4282" s="146"/>
      <c r="M4282" s="146"/>
      <c r="N4282" s="146"/>
      <c r="O4282" s="146"/>
      <c r="P4282" s="292"/>
      <c r="Q4282" s="202"/>
      <c r="R4282" s="290">
        <f>IF($P$5=1,DataSheet!E4281,"")</f>
        <v>0</v>
      </c>
    </row>
    <row r="4283" spans="2:18">
      <c r="B4283" s="202"/>
      <c r="C4283" s="297"/>
      <c r="D4283" s="292"/>
      <c r="E4283" s="202"/>
      <c r="F4283" s="202"/>
      <c r="G4283" s="202"/>
      <c r="H4283" s="202"/>
      <c r="I4283" s="202"/>
      <c r="J4283" s="202"/>
      <c r="K4283" s="146"/>
      <c r="L4283" s="146"/>
      <c r="M4283" s="146"/>
      <c r="N4283" s="146"/>
      <c r="O4283" s="146"/>
      <c r="P4283" s="292"/>
      <c r="Q4283" s="202"/>
      <c r="R4283" s="290">
        <f>IF($P$5=1,DataSheet!E4282,"")</f>
        <v>0</v>
      </c>
    </row>
    <row r="4284" spans="2:18">
      <c r="B4284" s="202"/>
      <c r="C4284" s="297"/>
      <c r="D4284" s="292"/>
      <c r="E4284" s="202"/>
      <c r="F4284" s="202"/>
      <c r="G4284" s="202"/>
      <c r="H4284" s="202"/>
      <c r="I4284" s="202"/>
      <c r="J4284" s="202"/>
      <c r="K4284" s="146"/>
      <c r="L4284" s="146"/>
      <c r="M4284" s="146"/>
      <c r="N4284" s="146"/>
      <c r="O4284" s="146"/>
      <c r="P4284" s="292"/>
      <c r="Q4284" s="202"/>
      <c r="R4284" s="290">
        <f>IF($P$5=1,DataSheet!E4283,"")</f>
        <v>0</v>
      </c>
    </row>
    <row r="4285" spans="2:18">
      <c r="B4285" s="202"/>
      <c r="C4285" s="297"/>
      <c r="D4285" s="292"/>
      <c r="E4285" s="202"/>
      <c r="F4285" s="202"/>
      <c r="G4285" s="202"/>
      <c r="H4285" s="202"/>
      <c r="I4285" s="202"/>
      <c r="J4285" s="202"/>
      <c r="K4285" s="146"/>
      <c r="L4285" s="146"/>
      <c r="M4285" s="146"/>
      <c r="N4285" s="146"/>
      <c r="O4285" s="146"/>
      <c r="P4285" s="292"/>
      <c r="Q4285" s="202"/>
      <c r="R4285" s="290">
        <f>IF($P$5=1,DataSheet!E4284,"")</f>
        <v>0</v>
      </c>
    </row>
    <row r="4286" spans="2:18">
      <c r="B4286" s="202"/>
      <c r="C4286" s="297"/>
      <c r="D4286" s="292"/>
      <c r="E4286" s="202"/>
      <c r="F4286" s="202"/>
      <c r="G4286" s="202"/>
      <c r="H4286" s="202"/>
      <c r="I4286" s="202"/>
      <c r="J4286" s="202"/>
      <c r="K4286" s="146"/>
      <c r="L4286" s="146"/>
      <c r="M4286" s="146"/>
      <c r="N4286" s="146"/>
      <c r="O4286" s="146"/>
      <c r="P4286" s="292"/>
      <c r="Q4286" s="202"/>
      <c r="R4286" s="290">
        <f>IF($P$5=1,DataSheet!E4285,"")</f>
        <v>0</v>
      </c>
    </row>
    <row r="4287" spans="2:18">
      <c r="B4287" s="202"/>
      <c r="C4287" s="297"/>
      <c r="D4287" s="292"/>
      <c r="E4287" s="202"/>
      <c r="F4287" s="202"/>
      <c r="G4287" s="202"/>
      <c r="H4287" s="202"/>
      <c r="I4287" s="202"/>
      <c r="J4287" s="202"/>
      <c r="K4287" s="146"/>
      <c r="L4287" s="146"/>
      <c r="M4287" s="146"/>
      <c r="N4287" s="146"/>
      <c r="O4287" s="146"/>
      <c r="P4287" s="292"/>
      <c r="Q4287" s="202"/>
      <c r="R4287" s="290">
        <f>IF($P$5=1,DataSheet!E4286,"")</f>
        <v>0</v>
      </c>
    </row>
    <row r="4288" spans="2:18">
      <c r="B4288" s="202"/>
      <c r="C4288" s="297"/>
      <c r="D4288" s="292"/>
      <c r="E4288" s="202"/>
      <c r="F4288" s="202"/>
      <c r="G4288" s="202"/>
      <c r="H4288" s="202"/>
      <c r="I4288" s="202"/>
      <c r="J4288" s="202"/>
      <c r="K4288" s="146"/>
      <c r="L4288" s="146"/>
      <c r="M4288" s="146"/>
      <c r="N4288" s="146"/>
      <c r="O4288" s="146"/>
      <c r="P4288" s="292"/>
      <c r="Q4288" s="202"/>
      <c r="R4288" s="290">
        <f>IF($P$5=1,DataSheet!E4287,"")</f>
        <v>0</v>
      </c>
    </row>
    <row r="4289" spans="2:18">
      <c r="B4289" s="202"/>
      <c r="C4289" s="297"/>
      <c r="D4289" s="292"/>
      <c r="E4289" s="202"/>
      <c r="F4289" s="202"/>
      <c r="G4289" s="202"/>
      <c r="H4289" s="202"/>
      <c r="I4289" s="202"/>
      <c r="J4289" s="202"/>
      <c r="K4289" s="146"/>
      <c r="L4289" s="146"/>
      <c r="M4289" s="146"/>
      <c r="N4289" s="146"/>
      <c r="O4289" s="146"/>
      <c r="P4289" s="292"/>
      <c r="Q4289" s="202"/>
      <c r="R4289" s="290">
        <f>IF($P$5=1,DataSheet!E4288,"")</f>
        <v>0</v>
      </c>
    </row>
    <row r="4290" spans="2:18">
      <c r="B4290" s="202"/>
      <c r="C4290" s="297"/>
      <c r="D4290" s="292"/>
      <c r="E4290" s="202"/>
      <c r="F4290" s="202"/>
      <c r="G4290" s="202"/>
      <c r="H4290" s="202"/>
      <c r="I4290" s="202"/>
      <c r="J4290" s="202"/>
      <c r="K4290" s="146"/>
      <c r="L4290" s="146"/>
      <c r="M4290" s="146"/>
      <c r="N4290" s="146"/>
      <c r="O4290" s="146"/>
      <c r="P4290" s="292"/>
      <c r="Q4290" s="202"/>
      <c r="R4290" s="290">
        <f>IF($P$5=1,DataSheet!E4289,"")</f>
        <v>0</v>
      </c>
    </row>
    <row r="4291" spans="2:18">
      <c r="B4291" s="202"/>
      <c r="C4291" s="297"/>
      <c r="D4291" s="292"/>
      <c r="E4291" s="202"/>
      <c r="F4291" s="202"/>
      <c r="G4291" s="202"/>
      <c r="H4291" s="202"/>
      <c r="I4291" s="202"/>
      <c r="J4291" s="202"/>
      <c r="K4291" s="146"/>
      <c r="L4291" s="146"/>
      <c r="M4291" s="146"/>
      <c r="N4291" s="146"/>
      <c r="O4291" s="146"/>
      <c r="P4291" s="292"/>
      <c r="Q4291" s="202"/>
      <c r="R4291" s="290">
        <f>IF($P$5=1,DataSheet!E4290,"")</f>
        <v>0</v>
      </c>
    </row>
    <row r="4292" spans="2:18">
      <c r="B4292" s="202"/>
      <c r="C4292" s="297"/>
      <c r="D4292" s="292"/>
      <c r="E4292" s="202"/>
      <c r="F4292" s="202"/>
      <c r="G4292" s="202"/>
      <c r="H4292" s="202"/>
      <c r="I4292" s="202"/>
      <c r="J4292" s="202"/>
      <c r="K4292" s="146"/>
      <c r="L4292" s="146"/>
      <c r="M4292" s="146"/>
      <c r="N4292" s="146"/>
      <c r="O4292" s="146"/>
      <c r="P4292" s="292"/>
      <c r="Q4292" s="202"/>
      <c r="R4292" s="290">
        <f>IF($P$5=1,DataSheet!E4291,"")</f>
        <v>0</v>
      </c>
    </row>
    <row r="4293" spans="2:18">
      <c r="B4293" s="202"/>
      <c r="C4293" s="297"/>
      <c r="D4293" s="292"/>
      <c r="E4293" s="202"/>
      <c r="F4293" s="202"/>
      <c r="G4293" s="202"/>
      <c r="H4293" s="202"/>
      <c r="I4293" s="202"/>
      <c r="J4293" s="202"/>
      <c r="K4293" s="146"/>
      <c r="L4293" s="146"/>
      <c r="M4293" s="146"/>
      <c r="N4293" s="146"/>
      <c r="O4293" s="146"/>
      <c r="P4293" s="292"/>
      <c r="Q4293" s="202"/>
      <c r="R4293" s="290">
        <f>IF($P$5=1,DataSheet!E4292,"")</f>
        <v>0</v>
      </c>
    </row>
    <row r="4294" spans="2:18">
      <c r="B4294" s="202"/>
      <c r="C4294" s="297"/>
      <c r="D4294" s="292"/>
      <c r="E4294" s="202"/>
      <c r="F4294" s="202"/>
      <c r="G4294" s="202"/>
      <c r="H4294" s="202"/>
      <c r="I4294" s="202"/>
      <c r="J4294" s="202"/>
      <c r="K4294" s="146"/>
      <c r="L4294" s="146"/>
      <c r="M4294" s="146"/>
      <c r="N4294" s="146"/>
      <c r="O4294" s="146"/>
      <c r="P4294" s="292"/>
      <c r="Q4294" s="202"/>
      <c r="R4294" s="290">
        <f>IF($P$5=1,DataSheet!E4293,"")</f>
        <v>0</v>
      </c>
    </row>
    <row r="4295" spans="2:18">
      <c r="B4295" s="202"/>
      <c r="C4295" s="297"/>
      <c r="D4295" s="292"/>
      <c r="E4295" s="202"/>
      <c r="F4295" s="202"/>
      <c r="G4295" s="202"/>
      <c r="H4295" s="202"/>
      <c r="I4295" s="202"/>
      <c r="J4295" s="202"/>
      <c r="K4295" s="146"/>
      <c r="L4295" s="146"/>
      <c r="M4295" s="146"/>
      <c r="N4295" s="146"/>
      <c r="O4295" s="146"/>
      <c r="P4295" s="292"/>
      <c r="Q4295" s="202"/>
      <c r="R4295" s="290">
        <f>IF($P$5=1,DataSheet!E4294,"")</f>
        <v>0</v>
      </c>
    </row>
    <row r="4296" spans="2:18">
      <c r="B4296" s="202"/>
      <c r="C4296" s="297"/>
      <c r="D4296" s="292"/>
      <c r="E4296" s="202"/>
      <c r="F4296" s="202"/>
      <c r="G4296" s="202"/>
      <c r="H4296" s="202"/>
      <c r="I4296" s="202"/>
      <c r="J4296" s="202"/>
      <c r="K4296" s="146"/>
      <c r="L4296" s="146"/>
      <c r="M4296" s="146"/>
      <c r="N4296" s="146"/>
      <c r="O4296" s="146"/>
      <c r="P4296" s="292"/>
      <c r="Q4296" s="202"/>
      <c r="R4296" s="290">
        <f>IF($P$5=1,DataSheet!E4295,"")</f>
        <v>0</v>
      </c>
    </row>
    <row r="4297" spans="2:18">
      <c r="B4297" s="202"/>
      <c r="C4297" s="297"/>
      <c r="D4297" s="292"/>
      <c r="E4297" s="202"/>
      <c r="F4297" s="202"/>
      <c r="G4297" s="202"/>
      <c r="H4297" s="202"/>
      <c r="I4297" s="202"/>
      <c r="J4297" s="202"/>
      <c r="K4297" s="146"/>
      <c r="L4297" s="146"/>
      <c r="M4297" s="146"/>
      <c r="N4297" s="146"/>
      <c r="O4297" s="146"/>
      <c r="P4297" s="292"/>
      <c r="Q4297" s="202"/>
      <c r="R4297" s="290">
        <f>IF($P$5=1,DataSheet!E4296,"")</f>
        <v>0</v>
      </c>
    </row>
    <row r="4298" spans="2:18">
      <c r="B4298" s="202"/>
      <c r="C4298" s="297"/>
      <c r="D4298" s="292"/>
      <c r="E4298" s="202"/>
      <c r="F4298" s="202"/>
      <c r="G4298" s="202"/>
      <c r="H4298" s="202"/>
      <c r="I4298" s="202"/>
      <c r="J4298" s="202"/>
      <c r="K4298" s="146"/>
      <c r="L4298" s="146"/>
      <c r="M4298" s="146"/>
      <c r="N4298" s="146"/>
      <c r="O4298" s="146"/>
      <c r="P4298" s="292"/>
      <c r="Q4298" s="202"/>
      <c r="R4298" s="290">
        <f>IF($P$5=1,DataSheet!E4297,"")</f>
        <v>0</v>
      </c>
    </row>
    <row r="4299" spans="2:18">
      <c r="B4299" s="202"/>
      <c r="C4299" s="297"/>
      <c r="D4299" s="292"/>
      <c r="E4299" s="202"/>
      <c r="F4299" s="202"/>
      <c r="G4299" s="202"/>
      <c r="H4299" s="202"/>
      <c r="I4299" s="202"/>
      <c r="J4299" s="202"/>
      <c r="K4299" s="146"/>
      <c r="L4299" s="146"/>
      <c r="M4299" s="146"/>
      <c r="N4299" s="146"/>
      <c r="O4299" s="146"/>
      <c r="P4299" s="292"/>
      <c r="Q4299" s="202"/>
      <c r="R4299" s="290">
        <f>IF($P$5=1,DataSheet!E4298,"")</f>
        <v>0</v>
      </c>
    </row>
    <row r="4300" spans="2:18">
      <c r="B4300" s="202"/>
      <c r="C4300" s="297"/>
      <c r="D4300" s="292"/>
      <c r="E4300" s="202"/>
      <c r="F4300" s="202"/>
      <c r="G4300" s="202"/>
      <c r="H4300" s="202"/>
      <c r="I4300" s="202"/>
      <c r="J4300" s="202"/>
      <c r="K4300" s="146"/>
      <c r="L4300" s="146"/>
      <c r="M4300" s="146"/>
      <c r="N4300" s="146"/>
      <c r="O4300" s="146"/>
      <c r="P4300" s="292"/>
      <c r="Q4300" s="202"/>
      <c r="R4300" s="290">
        <f>IF($P$5=1,DataSheet!E4299,"")</f>
        <v>0</v>
      </c>
    </row>
    <row r="4301" spans="2:18">
      <c r="B4301" s="202"/>
      <c r="C4301" s="297"/>
      <c r="D4301" s="292"/>
      <c r="E4301" s="202"/>
      <c r="F4301" s="202"/>
      <c r="G4301" s="202"/>
      <c r="H4301" s="202"/>
      <c r="I4301" s="202"/>
      <c r="J4301" s="202"/>
      <c r="K4301" s="146"/>
      <c r="L4301" s="146"/>
      <c r="M4301" s="146"/>
      <c r="N4301" s="146"/>
      <c r="O4301" s="146"/>
      <c r="P4301" s="292"/>
      <c r="Q4301" s="202"/>
      <c r="R4301" s="290">
        <f>IF($P$5=1,DataSheet!E4300,"")</f>
        <v>0</v>
      </c>
    </row>
    <row r="4302" spans="2:18">
      <c r="B4302" s="202"/>
      <c r="C4302" s="297"/>
      <c r="D4302" s="292"/>
      <c r="E4302" s="202"/>
      <c r="F4302" s="202"/>
      <c r="G4302" s="202"/>
      <c r="H4302" s="202"/>
      <c r="I4302" s="202"/>
      <c r="J4302" s="202"/>
      <c r="K4302" s="146"/>
      <c r="L4302" s="146"/>
      <c r="M4302" s="146"/>
      <c r="N4302" s="146"/>
      <c r="O4302" s="146"/>
      <c r="P4302" s="292"/>
      <c r="Q4302" s="202"/>
      <c r="R4302" s="290">
        <f>IF($P$5=1,DataSheet!E4301,"")</f>
        <v>0</v>
      </c>
    </row>
    <row r="4303" spans="2:18">
      <c r="B4303" s="202"/>
      <c r="C4303" s="297"/>
      <c r="D4303" s="292"/>
      <c r="E4303" s="202"/>
      <c r="F4303" s="202"/>
      <c r="G4303" s="202"/>
      <c r="H4303" s="202"/>
      <c r="I4303" s="202"/>
      <c r="J4303" s="202"/>
      <c r="K4303" s="146"/>
      <c r="L4303" s="146"/>
      <c r="M4303" s="146"/>
      <c r="N4303" s="146"/>
      <c r="O4303" s="146"/>
      <c r="P4303" s="292"/>
      <c r="Q4303" s="202"/>
      <c r="R4303" s="290">
        <f>IF($P$5=1,DataSheet!E4302,"")</f>
        <v>0</v>
      </c>
    </row>
    <row r="4304" spans="2:18">
      <c r="B4304" s="202"/>
      <c r="C4304" s="297"/>
      <c r="D4304" s="292"/>
      <c r="E4304" s="202"/>
      <c r="F4304" s="202"/>
      <c r="G4304" s="202"/>
      <c r="H4304" s="202"/>
      <c r="I4304" s="202"/>
      <c r="J4304" s="202"/>
      <c r="K4304" s="146"/>
      <c r="L4304" s="146"/>
      <c r="M4304" s="146"/>
      <c r="N4304" s="146"/>
      <c r="O4304" s="146"/>
      <c r="P4304" s="292"/>
      <c r="Q4304" s="202"/>
      <c r="R4304" s="290">
        <f>IF($P$5=1,DataSheet!E4303,"")</f>
        <v>0</v>
      </c>
    </row>
    <row r="4305" spans="2:18">
      <c r="B4305" s="202"/>
      <c r="C4305" s="297"/>
      <c r="D4305" s="292"/>
      <c r="E4305" s="202"/>
      <c r="F4305" s="202"/>
      <c r="G4305" s="202"/>
      <c r="H4305" s="202"/>
      <c r="I4305" s="202"/>
      <c r="J4305" s="202"/>
      <c r="K4305" s="146"/>
      <c r="L4305" s="146"/>
      <c r="M4305" s="146"/>
      <c r="N4305" s="146"/>
      <c r="O4305" s="146"/>
      <c r="P4305" s="292"/>
      <c r="Q4305" s="202"/>
      <c r="R4305" s="290">
        <f>IF($P$5=1,DataSheet!E4304,"")</f>
        <v>0</v>
      </c>
    </row>
    <row r="4306" spans="2:18">
      <c r="B4306" s="202"/>
      <c r="C4306" s="297"/>
      <c r="D4306" s="292"/>
      <c r="E4306" s="202"/>
      <c r="F4306" s="202"/>
      <c r="G4306" s="202"/>
      <c r="H4306" s="202"/>
      <c r="I4306" s="202"/>
      <c r="J4306" s="202"/>
      <c r="K4306" s="146"/>
      <c r="L4306" s="146"/>
      <c r="M4306" s="146"/>
      <c r="N4306" s="146"/>
      <c r="O4306" s="146"/>
      <c r="P4306" s="292"/>
      <c r="Q4306" s="202"/>
      <c r="R4306" s="290">
        <f>IF($P$5=1,DataSheet!E4305,"")</f>
        <v>0</v>
      </c>
    </row>
    <row r="4307" spans="2:18">
      <c r="B4307" s="202"/>
      <c r="C4307" s="297"/>
      <c r="D4307" s="292"/>
      <c r="E4307" s="202"/>
      <c r="F4307" s="202"/>
      <c r="G4307" s="202"/>
      <c r="H4307" s="202"/>
      <c r="I4307" s="202"/>
      <c r="J4307" s="202"/>
      <c r="K4307" s="146"/>
      <c r="L4307" s="146"/>
      <c r="M4307" s="146"/>
      <c r="N4307" s="146"/>
      <c r="O4307" s="146"/>
      <c r="P4307" s="292"/>
      <c r="Q4307" s="202"/>
      <c r="R4307" s="290">
        <f>IF($P$5=1,DataSheet!E4306,"")</f>
        <v>0</v>
      </c>
    </row>
    <row r="4308" spans="2:18">
      <c r="B4308" s="202"/>
      <c r="C4308" s="297"/>
      <c r="D4308" s="292"/>
      <c r="E4308" s="202"/>
      <c r="F4308" s="202"/>
      <c r="G4308" s="202"/>
      <c r="H4308" s="202"/>
      <c r="I4308" s="202"/>
      <c r="J4308" s="202"/>
      <c r="K4308" s="146"/>
      <c r="L4308" s="146"/>
      <c r="M4308" s="146"/>
      <c r="N4308" s="146"/>
      <c r="O4308" s="146"/>
      <c r="P4308" s="292"/>
      <c r="Q4308" s="202"/>
      <c r="R4308" s="290">
        <f>IF($P$5=1,DataSheet!E4307,"")</f>
        <v>0</v>
      </c>
    </row>
    <row r="4309" spans="2:18">
      <c r="B4309" s="202"/>
      <c r="C4309" s="297"/>
      <c r="D4309" s="292"/>
      <c r="E4309" s="202"/>
      <c r="F4309" s="202"/>
      <c r="G4309" s="202"/>
      <c r="H4309" s="202"/>
      <c r="I4309" s="202"/>
      <c r="J4309" s="202"/>
      <c r="K4309" s="146"/>
      <c r="L4309" s="146"/>
      <c r="M4309" s="146"/>
      <c r="N4309" s="146"/>
      <c r="O4309" s="146"/>
      <c r="P4309" s="292"/>
      <c r="Q4309" s="202"/>
      <c r="R4309" s="290">
        <f>IF($P$5=1,DataSheet!E4308,"")</f>
        <v>0</v>
      </c>
    </row>
    <row r="4310" spans="2:18">
      <c r="B4310" s="202"/>
      <c r="C4310" s="297"/>
      <c r="D4310" s="292"/>
      <c r="E4310" s="202"/>
      <c r="F4310" s="202"/>
      <c r="G4310" s="202"/>
      <c r="H4310" s="202"/>
      <c r="I4310" s="202"/>
      <c r="J4310" s="202"/>
      <c r="K4310" s="146"/>
      <c r="L4310" s="146"/>
      <c r="M4310" s="146"/>
      <c r="N4310" s="146"/>
      <c r="O4310" s="146"/>
      <c r="P4310" s="292"/>
      <c r="Q4310" s="202"/>
      <c r="R4310" s="290">
        <f>IF($P$5=1,DataSheet!E4309,"")</f>
        <v>0</v>
      </c>
    </row>
    <row r="4311" spans="2:18">
      <c r="B4311" s="202"/>
      <c r="C4311" s="297"/>
      <c r="D4311" s="292"/>
      <c r="E4311" s="202"/>
      <c r="F4311" s="202"/>
      <c r="G4311" s="202"/>
      <c r="H4311" s="202"/>
      <c r="I4311" s="202"/>
      <c r="J4311" s="202"/>
      <c r="K4311" s="146"/>
      <c r="L4311" s="146"/>
      <c r="M4311" s="146"/>
      <c r="N4311" s="146"/>
      <c r="O4311" s="146"/>
      <c r="P4311" s="292"/>
      <c r="Q4311" s="202"/>
      <c r="R4311" s="290">
        <f>IF($P$5=1,DataSheet!E4310,"")</f>
        <v>0</v>
      </c>
    </row>
    <row r="4312" spans="2:18">
      <c r="B4312" s="202"/>
      <c r="C4312" s="297"/>
      <c r="D4312" s="292"/>
      <c r="E4312" s="202"/>
      <c r="F4312" s="202"/>
      <c r="G4312" s="202"/>
      <c r="H4312" s="202"/>
      <c r="I4312" s="202"/>
      <c r="J4312" s="202"/>
      <c r="K4312" s="146"/>
      <c r="L4312" s="146"/>
      <c r="M4312" s="146"/>
      <c r="N4312" s="146"/>
      <c r="O4312" s="146"/>
      <c r="P4312" s="292"/>
      <c r="Q4312" s="202"/>
      <c r="R4312" s="290">
        <f>IF($P$5=1,DataSheet!E4311,"")</f>
        <v>0</v>
      </c>
    </row>
    <row r="4313" spans="2:18">
      <c r="B4313" s="202"/>
      <c r="C4313" s="297"/>
      <c r="D4313" s="292"/>
      <c r="E4313" s="202"/>
      <c r="F4313" s="202"/>
      <c r="G4313" s="202"/>
      <c r="H4313" s="202"/>
      <c r="I4313" s="202"/>
      <c r="J4313" s="202"/>
      <c r="K4313" s="146"/>
      <c r="L4313" s="146"/>
      <c r="M4313" s="146"/>
      <c r="N4313" s="146"/>
      <c r="O4313" s="146"/>
      <c r="P4313" s="292"/>
      <c r="Q4313" s="202"/>
      <c r="R4313" s="290">
        <f>IF($P$5=1,DataSheet!E4312,"")</f>
        <v>0</v>
      </c>
    </row>
    <row r="4314" spans="2:18">
      <c r="B4314" s="202"/>
      <c r="C4314" s="297"/>
      <c r="D4314" s="292"/>
      <c r="E4314" s="202"/>
      <c r="F4314" s="202"/>
      <c r="G4314" s="202"/>
      <c r="H4314" s="202"/>
      <c r="I4314" s="202"/>
      <c r="J4314" s="202"/>
      <c r="K4314" s="146"/>
      <c r="L4314" s="146"/>
      <c r="M4314" s="146"/>
      <c r="N4314" s="146"/>
      <c r="O4314" s="146"/>
      <c r="P4314" s="292"/>
      <c r="Q4314" s="202"/>
      <c r="R4314" s="290">
        <f>IF($P$5=1,DataSheet!E4313,"")</f>
        <v>0</v>
      </c>
    </row>
    <row r="4315" spans="2:18">
      <c r="B4315" s="202"/>
      <c r="C4315" s="297"/>
      <c r="D4315" s="292"/>
      <c r="E4315" s="202"/>
      <c r="F4315" s="202"/>
      <c r="G4315" s="202"/>
      <c r="H4315" s="202"/>
      <c r="I4315" s="202"/>
      <c r="J4315" s="202"/>
      <c r="K4315" s="146"/>
      <c r="L4315" s="146"/>
      <c r="M4315" s="146"/>
      <c r="N4315" s="146"/>
      <c r="O4315" s="146"/>
      <c r="P4315" s="292"/>
      <c r="Q4315" s="202"/>
      <c r="R4315" s="290">
        <f>IF($P$5=1,DataSheet!E4314,"")</f>
        <v>0</v>
      </c>
    </row>
    <row r="4316" spans="2:18">
      <c r="B4316" s="202"/>
      <c r="C4316" s="297"/>
      <c r="D4316" s="292"/>
      <c r="E4316" s="202"/>
      <c r="F4316" s="202"/>
      <c r="G4316" s="202"/>
      <c r="H4316" s="202"/>
      <c r="I4316" s="202"/>
      <c r="J4316" s="202"/>
      <c r="K4316" s="146"/>
      <c r="L4316" s="146"/>
      <c r="M4316" s="146"/>
      <c r="N4316" s="146"/>
      <c r="O4316" s="146"/>
      <c r="P4316" s="292"/>
      <c r="Q4316" s="202"/>
      <c r="R4316" s="290">
        <f>IF($P$5=1,DataSheet!E4315,"")</f>
        <v>0</v>
      </c>
    </row>
    <row r="4317" spans="2:18">
      <c r="B4317" s="202"/>
      <c r="C4317" s="297"/>
      <c r="D4317" s="292"/>
      <c r="E4317" s="202"/>
      <c r="F4317" s="202"/>
      <c r="G4317" s="202"/>
      <c r="H4317" s="202"/>
      <c r="I4317" s="202"/>
      <c r="J4317" s="202"/>
      <c r="K4317" s="146"/>
      <c r="L4317" s="146"/>
      <c r="M4317" s="146"/>
      <c r="N4317" s="146"/>
      <c r="O4317" s="146"/>
      <c r="P4317" s="292"/>
      <c r="Q4317" s="202"/>
      <c r="R4317" s="290">
        <f>IF($P$5=1,DataSheet!E4316,"")</f>
        <v>0</v>
      </c>
    </row>
    <row r="4318" spans="2:18">
      <c r="B4318" s="202"/>
      <c r="C4318" s="297"/>
      <c r="D4318" s="292"/>
      <c r="E4318" s="202"/>
      <c r="F4318" s="202"/>
      <c r="G4318" s="202"/>
      <c r="H4318" s="202"/>
      <c r="I4318" s="202"/>
      <c r="J4318" s="202"/>
      <c r="K4318" s="146"/>
      <c r="L4318" s="146"/>
      <c r="M4318" s="146"/>
      <c r="N4318" s="146"/>
      <c r="O4318" s="146"/>
      <c r="P4318" s="292"/>
      <c r="Q4318" s="202"/>
      <c r="R4318" s="290">
        <f>IF($P$5=1,DataSheet!E4317,"")</f>
        <v>0</v>
      </c>
    </row>
    <row r="4319" spans="2:18">
      <c r="B4319" s="202"/>
      <c r="C4319" s="297"/>
      <c r="D4319" s="292"/>
      <c r="E4319" s="202"/>
      <c r="F4319" s="202"/>
      <c r="G4319" s="202"/>
      <c r="H4319" s="202"/>
      <c r="I4319" s="202"/>
      <c r="J4319" s="202"/>
      <c r="K4319" s="146"/>
      <c r="L4319" s="146"/>
      <c r="M4319" s="146"/>
      <c r="N4319" s="146"/>
      <c r="O4319" s="146"/>
      <c r="P4319" s="292"/>
      <c r="Q4319" s="202"/>
      <c r="R4319" s="290">
        <f>IF($P$5=1,DataSheet!E4318,"")</f>
        <v>0</v>
      </c>
    </row>
    <row r="4320" spans="2:18">
      <c r="B4320" s="202"/>
      <c r="C4320" s="297"/>
      <c r="D4320" s="292"/>
      <c r="E4320" s="202"/>
      <c r="F4320" s="202"/>
      <c r="G4320" s="202"/>
      <c r="H4320" s="202"/>
      <c r="I4320" s="202"/>
      <c r="J4320" s="202"/>
      <c r="K4320" s="146"/>
      <c r="L4320" s="146"/>
      <c r="M4320" s="146"/>
      <c r="N4320" s="146"/>
      <c r="O4320" s="146"/>
      <c r="P4320" s="292"/>
      <c r="Q4320" s="202"/>
      <c r="R4320" s="290">
        <f>IF($P$5=1,DataSheet!E4319,"")</f>
        <v>0</v>
      </c>
    </row>
    <row r="4321" spans="2:18">
      <c r="B4321" s="202"/>
      <c r="C4321" s="297"/>
      <c r="D4321" s="292"/>
      <c r="E4321" s="202"/>
      <c r="F4321" s="202"/>
      <c r="G4321" s="202"/>
      <c r="H4321" s="202"/>
      <c r="I4321" s="202"/>
      <c r="J4321" s="202"/>
      <c r="K4321" s="146"/>
      <c r="L4321" s="146"/>
      <c r="M4321" s="146"/>
      <c r="N4321" s="146"/>
      <c r="O4321" s="146"/>
      <c r="P4321" s="292"/>
      <c r="Q4321" s="202"/>
      <c r="R4321" s="290">
        <f>IF($P$5=1,DataSheet!E4320,"")</f>
        <v>0</v>
      </c>
    </row>
    <row r="4322" spans="2:18">
      <c r="B4322" s="202"/>
      <c r="C4322" s="297"/>
      <c r="D4322" s="292"/>
      <c r="E4322" s="202"/>
      <c r="F4322" s="202"/>
      <c r="G4322" s="202"/>
      <c r="H4322" s="202"/>
      <c r="I4322" s="202"/>
      <c r="J4322" s="202"/>
      <c r="K4322" s="146"/>
      <c r="L4322" s="146"/>
      <c r="M4322" s="146"/>
      <c r="N4322" s="146"/>
      <c r="O4322" s="146"/>
      <c r="P4322" s="292"/>
      <c r="Q4322" s="202"/>
      <c r="R4322" s="290">
        <f>IF($P$5=1,DataSheet!E4321,"")</f>
        <v>0</v>
      </c>
    </row>
    <row r="4323" spans="2:18">
      <c r="B4323" s="202"/>
      <c r="C4323" s="297"/>
      <c r="D4323" s="292"/>
      <c r="E4323" s="202"/>
      <c r="F4323" s="202"/>
      <c r="G4323" s="202"/>
      <c r="H4323" s="202"/>
      <c r="I4323" s="202"/>
      <c r="J4323" s="202"/>
      <c r="K4323" s="146"/>
      <c r="L4323" s="146"/>
      <c r="M4323" s="146"/>
      <c r="N4323" s="146"/>
      <c r="O4323" s="146"/>
      <c r="P4323" s="292"/>
      <c r="Q4323" s="202"/>
      <c r="R4323" s="290">
        <f>IF($P$5=1,DataSheet!E4322,"")</f>
        <v>0</v>
      </c>
    </row>
    <row r="4324" spans="2:18">
      <c r="B4324" s="202"/>
      <c r="C4324" s="297"/>
      <c r="D4324" s="292"/>
      <c r="E4324" s="202"/>
      <c r="F4324" s="202"/>
      <c r="G4324" s="202"/>
      <c r="H4324" s="202"/>
      <c r="I4324" s="202"/>
      <c r="J4324" s="202"/>
      <c r="K4324" s="146"/>
      <c r="L4324" s="146"/>
      <c r="M4324" s="146"/>
      <c r="N4324" s="146"/>
      <c r="O4324" s="146"/>
      <c r="P4324" s="292"/>
      <c r="Q4324" s="202"/>
      <c r="R4324" s="290">
        <f>IF($P$5=1,DataSheet!E4323,"")</f>
        <v>0</v>
      </c>
    </row>
    <row r="4325" spans="2:18">
      <c r="B4325" s="202"/>
      <c r="C4325" s="297"/>
      <c r="D4325" s="292"/>
      <c r="E4325" s="202"/>
      <c r="F4325" s="202"/>
      <c r="G4325" s="202"/>
      <c r="H4325" s="202"/>
      <c r="I4325" s="202"/>
      <c r="J4325" s="202"/>
      <c r="K4325" s="146"/>
      <c r="L4325" s="146"/>
      <c r="M4325" s="146"/>
      <c r="N4325" s="146"/>
      <c r="O4325" s="146"/>
      <c r="P4325" s="292"/>
      <c r="Q4325" s="202"/>
      <c r="R4325" s="290">
        <f>IF($P$5=1,DataSheet!E4324,"")</f>
        <v>0</v>
      </c>
    </row>
    <row r="4326" spans="2:18">
      <c r="B4326" s="202"/>
      <c r="C4326" s="297"/>
      <c r="D4326" s="292"/>
      <c r="E4326" s="202"/>
      <c r="F4326" s="202"/>
      <c r="G4326" s="202"/>
      <c r="H4326" s="202"/>
      <c r="I4326" s="202"/>
      <c r="J4326" s="202"/>
      <c r="K4326" s="146"/>
      <c r="L4326" s="146"/>
      <c r="M4326" s="146"/>
      <c r="N4326" s="146"/>
      <c r="O4326" s="146"/>
      <c r="P4326" s="292"/>
      <c r="Q4326" s="202"/>
      <c r="R4326" s="290">
        <f>IF($P$5=1,DataSheet!E4325,"")</f>
        <v>0</v>
      </c>
    </row>
    <row r="4327" spans="2:18">
      <c r="B4327" s="202"/>
      <c r="C4327" s="297"/>
      <c r="D4327" s="292"/>
      <c r="E4327" s="202"/>
      <c r="F4327" s="202"/>
      <c r="G4327" s="202"/>
      <c r="H4327" s="202"/>
      <c r="I4327" s="202"/>
      <c r="J4327" s="202"/>
      <c r="K4327" s="146"/>
      <c r="L4327" s="146"/>
      <c r="M4327" s="146"/>
      <c r="N4327" s="146"/>
      <c r="O4327" s="146"/>
      <c r="P4327" s="292"/>
      <c r="Q4327" s="202"/>
      <c r="R4327" s="290">
        <f>IF($P$5=1,DataSheet!E4326,"")</f>
        <v>0</v>
      </c>
    </row>
    <row r="4328" spans="2:18">
      <c r="B4328" s="202"/>
      <c r="C4328" s="297"/>
      <c r="D4328" s="292"/>
      <c r="E4328" s="202"/>
      <c r="F4328" s="202"/>
      <c r="G4328" s="202"/>
      <c r="H4328" s="202"/>
      <c r="I4328" s="202"/>
      <c r="J4328" s="202"/>
      <c r="K4328" s="146"/>
      <c r="L4328" s="146"/>
      <c r="M4328" s="146"/>
      <c r="N4328" s="146"/>
      <c r="O4328" s="146"/>
      <c r="P4328" s="292"/>
      <c r="Q4328" s="202"/>
      <c r="R4328" s="290">
        <f>IF($P$5=1,DataSheet!E4327,"")</f>
        <v>0</v>
      </c>
    </row>
    <row r="4329" spans="2:18">
      <c r="B4329" s="202"/>
      <c r="C4329" s="297"/>
      <c r="D4329" s="292"/>
      <c r="E4329" s="202"/>
      <c r="F4329" s="202"/>
      <c r="G4329" s="202"/>
      <c r="H4329" s="202"/>
      <c r="I4329" s="202"/>
      <c r="J4329" s="202"/>
      <c r="K4329" s="146"/>
      <c r="L4329" s="146"/>
      <c r="M4329" s="146"/>
      <c r="N4329" s="146"/>
      <c r="O4329" s="146"/>
      <c r="P4329" s="292"/>
      <c r="Q4329" s="202"/>
      <c r="R4329" s="290">
        <f>IF($P$5=1,DataSheet!E4328,"")</f>
        <v>0</v>
      </c>
    </row>
    <row r="4330" spans="2:18">
      <c r="B4330" s="202"/>
      <c r="C4330" s="297"/>
      <c r="D4330" s="292"/>
      <c r="E4330" s="202"/>
      <c r="F4330" s="202"/>
      <c r="G4330" s="202"/>
      <c r="H4330" s="202"/>
      <c r="I4330" s="202"/>
      <c r="J4330" s="202"/>
      <c r="K4330" s="146"/>
      <c r="L4330" s="146"/>
      <c r="M4330" s="146"/>
      <c r="N4330" s="146"/>
      <c r="O4330" s="146"/>
      <c r="P4330" s="292"/>
      <c r="Q4330" s="202"/>
      <c r="R4330" s="290">
        <f>IF($P$5=1,DataSheet!E4329,"")</f>
        <v>0</v>
      </c>
    </row>
    <row r="4331" spans="2:18">
      <c r="B4331" s="202"/>
      <c r="C4331" s="297"/>
      <c r="D4331" s="292"/>
      <c r="E4331" s="202"/>
      <c r="F4331" s="202"/>
      <c r="G4331" s="202"/>
      <c r="H4331" s="202"/>
      <c r="I4331" s="202"/>
      <c r="J4331" s="202"/>
      <c r="K4331" s="146"/>
      <c r="L4331" s="146"/>
      <c r="M4331" s="146"/>
      <c r="N4331" s="146"/>
      <c r="O4331" s="146"/>
      <c r="P4331" s="292"/>
      <c r="Q4331" s="202"/>
      <c r="R4331" s="290">
        <f>IF($P$5=1,DataSheet!E4330,"")</f>
        <v>0</v>
      </c>
    </row>
    <row r="4332" spans="2:18">
      <c r="B4332" s="202"/>
      <c r="C4332" s="297"/>
      <c r="D4332" s="292"/>
      <c r="E4332" s="202"/>
      <c r="F4332" s="202"/>
      <c r="G4332" s="202"/>
      <c r="H4332" s="202"/>
      <c r="I4332" s="202"/>
      <c r="J4332" s="202"/>
      <c r="K4332" s="146"/>
      <c r="L4332" s="146"/>
      <c r="M4332" s="146"/>
      <c r="N4332" s="146"/>
      <c r="O4332" s="146"/>
      <c r="P4332" s="292"/>
      <c r="Q4332" s="202"/>
      <c r="R4332" s="290">
        <f>IF($P$5=1,DataSheet!E4331,"")</f>
        <v>0</v>
      </c>
    </row>
    <row r="4333" spans="2:18">
      <c r="B4333" s="202"/>
      <c r="C4333" s="297"/>
      <c r="D4333" s="292"/>
      <c r="E4333" s="202"/>
      <c r="F4333" s="202"/>
      <c r="G4333" s="202"/>
      <c r="H4333" s="202"/>
      <c r="I4333" s="202"/>
      <c r="J4333" s="202"/>
      <c r="K4333" s="146"/>
      <c r="L4333" s="146"/>
      <c r="M4333" s="146"/>
      <c r="N4333" s="146"/>
      <c r="O4333" s="146"/>
      <c r="P4333" s="292"/>
      <c r="Q4333" s="202"/>
      <c r="R4333" s="290">
        <f>IF($P$5=1,DataSheet!E4332,"")</f>
        <v>0</v>
      </c>
    </row>
    <row r="4334" spans="2:18">
      <c r="B4334" s="202"/>
      <c r="C4334" s="297"/>
      <c r="D4334" s="292"/>
      <c r="E4334" s="202"/>
      <c r="F4334" s="202"/>
      <c r="G4334" s="202"/>
      <c r="H4334" s="202"/>
      <c r="I4334" s="202"/>
      <c r="J4334" s="202"/>
      <c r="K4334" s="146"/>
      <c r="L4334" s="146"/>
      <c r="M4334" s="146"/>
      <c r="N4334" s="146"/>
      <c r="O4334" s="146"/>
      <c r="P4334" s="292"/>
      <c r="Q4334" s="202"/>
      <c r="R4334" s="290">
        <f>IF($P$5=1,DataSheet!E4333,"")</f>
        <v>0</v>
      </c>
    </row>
    <row r="4335" spans="2:18">
      <c r="B4335" s="202"/>
      <c r="C4335" s="297"/>
      <c r="D4335" s="292"/>
      <c r="E4335" s="202"/>
      <c r="F4335" s="202"/>
      <c r="G4335" s="202"/>
      <c r="H4335" s="202"/>
      <c r="I4335" s="202"/>
      <c r="J4335" s="202"/>
      <c r="K4335" s="146"/>
      <c r="L4335" s="146"/>
      <c r="M4335" s="146"/>
      <c r="N4335" s="146"/>
      <c r="O4335" s="146"/>
      <c r="P4335" s="292"/>
      <c r="Q4335" s="202"/>
      <c r="R4335" s="290">
        <f>IF($P$5=1,DataSheet!E4334,"")</f>
        <v>0</v>
      </c>
    </row>
    <row r="4336" spans="2:18">
      <c r="B4336" s="202"/>
      <c r="C4336" s="297"/>
      <c r="D4336" s="292"/>
      <c r="E4336" s="202"/>
      <c r="F4336" s="202"/>
      <c r="G4336" s="202"/>
      <c r="H4336" s="202"/>
      <c r="I4336" s="202"/>
      <c r="J4336" s="202"/>
      <c r="K4336" s="146"/>
      <c r="L4336" s="146"/>
      <c r="M4336" s="146"/>
      <c r="N4336" s="146"/>
      <c r="O4336" s="146"/>
      <c r="P4336" s="292"/>
      <c r="Q4336" s="202"/>
      <c r="R4336" s="290">
        <f>IF($P$5=1,DataSheet!E4335,"")</f>
        <v>0</v>
      </c>
    </row>
    <row r="4337" spans="2:18">
      <c r="B4337" s="202"/>
      <c r="C4337" s="297"/>
      <c r="D4337" s="292"/>
      <c r="E4337" s="202"/>
      <c r="F4337" s="202"/>
      <c r="G4337" s="202"/>
      <c r="H4337" s="202"/>
      <c r="I4337" s="202"/>
      <c r="J4337" s="202"/>
      <c r="K4337" s="146"/>
      <c r="L4337" s="146"/>
      <c r="M4337" s="146"/>
      <c r="N4337" s="146"/>
      <c r="O4337" s="146"/>
      <c r="P4337" s="292"/>
      <c r="Q4337" s="202"/>
      <c r="R4337" s="290">
        <f>IF($P$5=1,DataSheet!E4336,"")</f>
        <v>0</v>
      </c>
    </row>
    <row r="4338" spans="2:18">
      <c r="B4338" s="202"/>
      <c r="C4338" s="297"/>
      <c r="D4338" s="292"/>
      <c r="E4338" s="202"/>
      <c r="F4338" s="202"/>
      <c r="G4338" s="202"/>
      <c r="H4338" s="202"/>
      <c r="I4338" s="202"/>
      <c r="J4338" s="202"/>
      <c r="K4338" s="146"/>
      <c r="L4338" s="146"/>
      <c r="M4338" s="146"/>
      <c r="N4338" s="146"/>
      <c r="O4338" s="146"/>
      <c r="P4338" s="292"/>
      <c r="Q4338" s="202"/>
      <c r="R4338" s="290">
        <f>IF($P$5=1,DataSheet!E4337,"")</f>
        <v>0</v>
      </c>
    </row>
    <row r="4339" spans="2:18">
      <c r="B4339" s="202"/>
      <c r="C4339" s="297"/>
      <c r="D4339" s="292"/>
      <c r="E4339" s="202"/>
      <c r="F4339" s="202"/>
      <c r="G4339" s="202"/>
      <c r="H4339" s="202"/>
      <c r="I4339" s="202"/>
      <c r="J4339" s="202"/>
      <c r="K4339" s="146"/>
      <c r="L4339" s="146"/>
      <c r="M4339" s="146"/>
      <c r="N4339" s="146"/>
      <c r="O4339" s="146"/>
      <c r="P4339" s="292"/>
      <c r="Q4339" s="202"/>
      <c r="R4339" s="290">
        <f>IF($P$5=1,DataSheet!E4338,"")</f>
        <v>0</v>
      </c>
    </row>
    <row r="4340" spans="2:18">
      <c r="B4340" s="202"/>
      <c r="C4340" s="297"/>
      <c r="D4340" s="292"/>
      <c r="E4340" s="202"/>
      <c r="F4340" s="202"/>
      <c r="G4340" s="202"/>
      <c r="H4340" s="202"/>
      <c r="I4340" s="202"/>
      <c r="J4340" s="202"/>
      <c r="K4340" s="146"/>
      <c r="L4340" s="146"/>
      <c r="M4340" s="146"/>
      <c r="N4340" s="146"/>
      <c r="O4340" s="146"/>
      <c r="P4340" s="292"/>
      <c r="Q4340" s="202"/>
      <c r="R4340" s="290">
        <f>IF($P$5=1,DataSheet!E4339,"")</f>
        <v>0</v>
      </c>
    </row>
    <row r="4341" spans="2:18">
      <c r="B4341" s="202"/>
      <c r="C4341" s="297"/>
      <c r="D4341" s="292"/>
      <c r="E4341" s="202"/>
      <c r="F4341" s="202"/>
      <c r="G4341" s="202"/>
      <c r="H4341" s="202"/>
      <c r="I4341" s="202"/>
      <c r="J4341" s="202"/>
      <c r="K4341" s="146"/>
      <c r="L4341" s="146"/>
      <c r="M4341" s="146"/>
      <c r="N4341" s="146"/>
      <c r="O4341" s="146"/>
      <c r="P4341" s="292"/>
      <c r="Q4341" s="202"/>
      <c r="R4341" s="290">
        <f>IF($P$5=1,DataSheet!E4340,"")</f>
        <v>0</v>
      </c>
    </row>
    <row r="4342" spans="2:18">
      <c r="B4342" s="202"/>
      <c r="C4342" s="297"/>
      <c r="D4342" s="292"/>
      <c r="E4342" s="202"/>
      <c r="F4342" s="202"/>
      <c r="G4342" s="202"/>
      <c r="H4342" s="202"/>
      <c r="I4342" s="202"/>
      <c r="J4342" s="202"/>
      <c r="K4342" s="146"/>
      <c r="L4342" s="146"/>
      <c r="M4342" s="146"/>
      <c r="N4342" s="146"/>
      <c r="O4342" s="146"/>
      <c r="P4342" s="292"/>
      <c r="Q4342" s="202"/>
      <c r="R4342" s="290">
        <f>IF($P$5=1,DataSheet!E4341,"")</f>
        <v>0</v>
      </c>
    </row>
    <row r="4343" spans="2:18">
      <c r="B4343" s="202"/>
      <c r="C4343" s="297"/>
      <c r="D4343" s="292"/>
      <c r="E4343" s="202"/>
      <c r="F4343" s="202"/>
      <c r="G4343" s="202"/>
      <c r="H4343" s="202"/>
      <c r="I4343" s="202"/>
      <c r="J4343" s="202"/>
      <c r="K4343" s="146"/>
      <c r="L4343" s="146"/>
      <c r="M4343" s="146"/>
      <c r="N4343" s="146"/>
      <c r="O4343" s="146"/>
      <c r="P4343" s="292"/>
      <c r="Q4343" s="202"/>
      <c r="R4343" s="290">
        <f>IF($P$5=1,DataSheet!E4342,"")</f>
        <v>0</v>
      </c>
    </row>
    <row r="4344" spans="2:18">
      <c r="B4344" s="202"/>
      <c r="C4344" s="297"/>
      <c r="D4344" s="292"/>
      <c r="E4344" s="202"/>
      <c r="F4344" s="202"/>
      <c r="G4344" s="202"/>
      <c r="H4344" s="202"/>
      <c r="I4344" s="202"/>
      <c r="J4344" s="202"/>
      <c r="K4344" s="146"/>
      <c r="L4344" s="146"/>
      <c r="M4344" s="146"/>
      <c r="N4344" s="146"/>
      <c r="O4344" s="146"/>
      <c r="P4344" s="292"/>
      <c r="Q4344" s="202"/>
      <c r="R4344" s="290">
        <f>IF($P$5=1,DataSheet!E4343,"")</f>
        <v>0</v>
      </c>
    </row>
    <row r="4345" spans="2:18">
      <c r="B4345" s="202"/>
      <c r="C4345" s="297"/>
      <c r="D4345" s="292"/>
      <c r="E4345" s="202"/>
      <c r="F4345" s="202"/>
      <c r="G4345" s="202"/>
      <c r="H4345" s="202"/>
      <c r="I4345" s="202"/>
      <c r="J4345" s="202"/>
      <c r="K4345" s="146"/>
      <c r="L4345" s="146"/>
      <c r="M4345" s="146"/>
      <c r="N4345" s="146"/>
      <c r="O4345" s="146"/>
      <c r="P4345" s="292"/>
      <c r="Q4345" s="202"/>
      <c r="R4345" s="290">
        <f>IF($P$5=1,DataSheet!E4344,"")</f>
        <v>0</v>
      </c>
    </row>
    <row r="4346" spans="2:18">
      <c r="B4346" s="202"/>
      <c r="C4346" s="297"/>
      <c r="D4346" s="292"/>
      <c r="E4346" s="202"/>
      <c r="F4346" s="202"/>
      <c r="G4346" s="202"/>
      <c r="H4346" s="202"/>
      <c r="I4346" s="202"/>
      <c r="J4346" s="202"/>
      <c r="K4346" s="146"/>
      <c r="L4346" s="146"/>
      <c r="M4346" s="146"/>
      <c r="N4346" s="146"/>
      <c r="O4346" s="146"/>
      <c r="P4346" s="292"/>
      <c r="Q4346" s="202"/>
      <c r="R4346" s="290">
        <f>IF($P$5=1,DataSheet!E4345,"")</f>
        <v>0</v>
      </c>
    </row>
    <row r="4347" spans="2:18">
      <c r="B4347" s="202"/>
      <c r="C4347" s="297"/>
      <c r="D4347" s="292"/>
      <c r="E4347" s="202"/>
      <c r="F4347" s="202"/>
      <c r="G4347" s="202"/>
      <c r="H4347" s="202"/>
      <c r="I4347" s="202"/>
      <c r="J4347" s="202"/>
      <c r="K4347" s="146"/>
      <c r="L4347" s="146"/>
      <c r="M4347" s="146"/>
      <c r="N4347" s="146"/>
      <c r="O4347" s="146"/>
      <c r="P4347" s="292"/>
      <c r="Q4347" s="202"/>
      <c r="R4347" s="290">
        <f>IF($P$5=1,DataSheet!E4346,"")</f>
        <v>0</v>
      </c>
    </row>
    <row r="4348" spans="2:18">
      <c r="B4348" s="202"/>
      <c r="C4348" s="297"/>
      <c r="D4348" s="292"/>
      <c r="E4348" s="202"/>
      <c r="F4348" s="202"/>
      <c r="G4348" s="202"/>
      <c r="H4348" s="202"/>
      <c r="I4348" s="202"/>
      <c r="J4348" s="202"/>
      <c r="K4348" s="146"/>
      <c r="L4348" s="146"/>
      <c r="M4348" s="146"/>
      <c r="N4348" s="146"/>
      <c r="O4348" s="146"/>
      <c r="P4348" s="292"/>
      <c r="Q4348" s="202"/>
      <c r="R4348" s="290">
        <f>IF($P$5=1,DataSheet!E4347,"")</f>
        <v>0</v>
      </c>
    </row>
    <row r="4349" spans="2:18">
      <c r="B4349" s="202"/>
      <c r="C4349" s="297"/>
      <c r="D4349" s="292"/>
      <c r="E4349" s="202"/>
      <c r="F4349" s="202"/>
      <c r="G4349" s="202"/>
      <c r="H4349" s="202"/>
      <c r="I4349" s="202"/>
      <c r="J4349" s="202"/>
      <c r="K4349" s="146"/>
      <c r="L4349" s="146"/>
      <c r="M4349" s="146"/>
      <c r="N4349" s="146"/>
      <c r="O4349" s="146"/>
      <c r="P4349" s="292"/>
      <c r="Q4349" s="202"/>
      <c r="R4349" s="290">
        <f>IF($P$5=1,DataSheet!E4348,"")</f>
        <v>0</v>
      </c>
    </row>
    <row r="4350" spans="2:18">
      <c r="B4350" s="202"/>
      <c r="C4350" s="297"/>
      <c r="D4350" s="292"/>
      <c r="E4350" s="202"/>
      <c r="F4350" s="202"/>
      <c r="G4350" s="202"/>
      <c r="H4350" s="202"/>
      <c r="I4350" s="202"/>
      <c r="J4350" s="202"/>
      <c r="K4350" s="146"/>
      <c r="L4350" s="146"/>
      <c r="M4350" s="146"/>
      <c r="N4350" s="146"/>
      <c r="O4350" s="146"/>
      <c r="P4350" s="292"/>
      <c r="Q4350" s="202"/>
      <c r="R4350" s="290">
        <f>IF($P$5=1,DataSheet!E4349,"")</f>
        <v>0</v>
      </c>
    </row>
    <row r="4351" spans="2:18">
      <c r="B4351" s="202"/>
      <c r="C4351" s="297"/>
      <c r="D4351" s="292"/>
      <c r="E4351" s="202"/>
      <c r="F4351" s="202"/>
      <c r="G4351" s="202"/>
      <c r="H4351" s="202"/>
      <c r="I4351" s="202"/>
      <c r="J4351" s="202"/>
      <c r="K4351" s="146"/>
      <c r="L4351" s="146"/>
      <c r="M4351" s="146"/>
      <c r="N4351" s="146"/>
      <c r="O4351" s="146"/>
      <c r="P4351" s="292"/>
      <c r="Q4351" s="202"/>
      <c r="R4351" s="290">
        <f>IF($P$5=1,DataSheet!E4350,"")</f>
        <v>0</v>
      </c>
    </row>
    <row r="4352" spans="2:18">
      <c r="B4352" s="202"/>
      <c r="C4352" s="297"/>
      <c r="D4352" s="292"/>
      <c r="E4352" s="202"/>
      <c r="F4352" s="202"/>
      <c r="G4352" s="202"/>
      <c r="H4352" s="202"/>
      <c r="I4352" s="202"/>
      <c r="J4352" s="202"/>
      <c r="K4352" s="146"/>
      <c r="L4352" s="146"/>
      <c r="M4352" s="146"/>
      <c r="N4352" s="146"/>
      <c r="O4352" s="146"/>
      <c r="P4352" s="292"/>
      <c r="Q4352" s="202"/>
      <c r="R4352" s="290">
        <f>IF($P$5=1,DataSheet!E4351,"")</f>
        <v>0</v>
      </c>
    </row>
    <row r="4353" spans="2:18">
      <c r="B4353" s="202"/>
      <c r="C4353" s="297"/>
      <c r="D4353" s="292"/>
      <c r="E4353" s="202"/>
      <c r="F4353" s="202"/>
      <c r="G4353" s="202"/>
      <c r="H4353" s="202"/>
      <c r="I4353" s="202"/>
      <c r="J4353" s="202"/>
      <c r="K4353" s="146"/>
      <c r="L4353" s="146"/>
      <c r="M4353" s="146"/>
      <c r="N4353" s="146"/>
      <c r="O4353" s="146"/>
      <c r="P4353" s="292"/>
      <c r="Q4353" s="202"/>
      <c r="R4353" s="290">
        <f>IF($P$5=1,DataSheet!E4352,"")</f>
        <v>0</v>
      </c>
    </row>
    <row r="4354" spans="2:18">
      <c r="B4354" s="202"/>
      <c r="C4354" s="297"/>
      <c r="D4354" s="292"/>
      <c r="E4354" s="202"/>
      <c r="F4354" s="202"/>
      <c r="G4354" s="202"/>
      <c r="H4354" s="202"/>
      <c r="I4354" s="202"/>
      <c r="J4354" s="202"/>
      <c r="K4354" s="146"/>
      <c r="L4354" s="146"/>
      <c r="M4354" s="146"/>
      <c r="N4354" s="146"/>
      <c r="O4354" s="146"/>
      <c r="P4354" s="292"/>
      <c r="Q4354" s="202"/>
      <c r="R4354" s="290">
        <f>IF($P$5=1,DataSheet!E4353,"")</f>
        <v>0</v>
      </c>
    </row>
    <row r="4355" spans="2:18">
      <c r="B4355" s="202"/>
      <c r="C4355" s="297"/>
      <c r="D4355" s="292"/>
      <c r="E4355" s="202"/>
      <c r="F4355" s="202"/>
      <c r="G4355" s="202"/>
      <c r="H4355" s="202"/>
      <c r="I4355" s="202"/>
      <c r="J4355" s="202"/>
      <c r="K4355" s="146"/>
      <c r="L4355" s="146"/>
      <c r="M4355" s="146"/>
      <c r="N4355" s="146"/>
      <c r="O4355" s="146"/>
      <c r="P4355" s="292"/>
      <c r="Q4355" s="202"/>
      <c r="R4355" s="290">
        <f>IF($P$5=1,DataSheet!E4354,"")</f>
        <v>0</v>
      </c>
    </row>
    <row r="4356" spans="2:18">
      <c r="B4356" s="202"/>
      <c r="C4356" s="297"/>
      <c r="D4356" s="292"/>
      <c r="E4356" s="202"/>
      <c r="F4356" s="202"/>
      <c r="G4356" s="202"/>
      <c r="H4356" s="202"/>
      <c r="I4356" s="202"/>
      <c r="J4356" s="202"/>
      <c r="K4356" s="146"/>
      <c r="L4356" s="146"/>
      <c r="M4356" s="146"/>
      <c r="N4356" s="146"/>
      <c r="O4356" s="146"/>
      <c r="P4356" s="292"/>
      <c r="Q4356" s="202"/>
      <c r="R4356" s="290">
        <f>IF($P$5=1,DataSheet!E4355,"")</f>
        <v>0</v>
      </c>
    </row>
    <row r="4357" spans="2:18">
      <c r="B4357" s="202"/>
      <c r="C4357" s="297"/>
      <c r="D4357" s="292"/>
      <c r="E4357" s="202"/>
      <c r="F4357" s="202"/>
      <c r="G4357" s="202"/>
      <c r="H4357" s="202"/>
      <c r="I4357" s="202"/>
      <c r="J4357" s="202"/>
      <c r="K4357" s="146"/>
      <c r="L4357" s="146"/>
      <c r="M4357" s="146"/>
      <c r="N4357" s="146"/>
      <c r="O4357" s="146"/>
      <c r="P4357" s="292"/>
      <c r="Q4357" s="202"/>
      <c r="R4357" s="290">
        <f>IF($P$5=1,DataSheet!E4356,"")</f>
        <v>0</v>
      </c>
    </row>
    <row r="4358" spans="2:18">
      <c r="B4358" s="202"/>
      <c r="C4358" s="297"/>
      <c r="D4358" s="292"/>
      <c r="E4358" s="202"/>
      <c r="F4358" s="202"/>
      <c r="G4358" s="202"/>
      <c r="H4358" s="202"/>
      <c r="I4358" s="202"/>
      <c r="J4358" s="202"/>
      <c r="K4358" s="146"/>
      <c r="L4358" s="146"/>
      <c r="M4358" s="146"/>
      <c r="N4358" s="146"/>
      <c r="O4358" s="146"/>
      <c r="P4358" s="292"/>
      <c r="Q4358" s="202"/>
      <c r="R4358" s="290">
        <f>IF($P$5=1,DataSheet!E4357,"")</f>
        <v>0</v>
      </c>
    </row>
    <row r="4359" spans="2:18">
      <c r="B4359" s="202"/>
      <c r="C4359" s="297"/>
      <c r="D4359" s="292"/>
      <c r="E4359" s="202"/>
      <c r="F4359" s="202"/>
      <c r="G4359" s="202"/>
      <c r="H4359" s="202"/>
      <c r="I4359" s="202"/>
      <c r="J4359" s="202"/>
      <c r="K4359" s="146"/>
      <c r="L4359" s="146"/>
      <c r="M4359" s="146"/>
      <c r="N4359" s="146"/>
      <c r="O4359" s="146"/>
      <c r="P4359" s="292"/>
      <c r="Q4359" s="202"/>
      <c r="R4359" s="290">
        <f>IF($P$5=1,DataSheet!E4358,"")</f>
        <v>0</v>
      </c>
    </row>
    <row r="4360" spans="2:18">
      <c r="B4360" s="202"/>
      <c r="C4360" s="297"/>
      <c r="D4360" s="292"/>
      <c r="E4360" s="202"/>
      <c r="F4360" s="202"/>
      <c r="G4360" s="202"/>
      <c r="H4360" s="202"/>
      <c r="I4360" s="202"/>
      <c r="J4360" s="202"/>
      <c r="K4360" s="146"/>
      <c r="L4360" s="146"/>
      <c r="M4360" s="146"/>
      <c r="N4360" s="146"/>
      <c r="O4360" s="146"/>
      <c r="P4360" s="292"/>
      <c r="Q4360" s="202"/>
      <c r="R4360" s="290">
        <f>IF($P$5=1,DataSheet!E4359,"")</f>
        <v>0</v>
      </c>
    </row>
    <row r="4361" spans="2:18">
      <c r="B4361" s="202"/>
      <c r="C4361" s="297"/>
      <c r="D4361" s="292"/>
      <c r="E4361" s="202"/>
      <c r="F4361" s="202"/>
      <c r="G4361" s="202"/>
      <c r="H4361" s="202"/>
      <c r="I4361" s="202"/>
      <c r="J4361" s="202"/>
      <c r="K4361" s="146"/>
      <c r="L4361" s="146"/>
      <c r="M4361" s="146"/>
      <c r="N4361" s="146"/>
      <c r="O4361" s="146"/>
      <c r="P4361" s="292"/>
      <c r="Q4361" s="202"/>
      <c r="R4361" s="290">
        <f>IF($P$5=1,DataSheet!E4360,"")</f>
        <v>0</v>
      </c>
    </row>
    <row r="4362" spans="2:18">
      <c r="B4362" s="202"/>
      <c r="C4362" s="297"/>
      <c r="D4362" s="292"/>
      <c r="E4362" s="202"/>
      <c r="F4362" s="202"/>
      <c r="G4362" s="202"/>
      <c r="H4362" s="202"/>
      <c r="I4362" s="202"/>
      <c r="J4362" s="202"/>
      <c r="K4362" s="146"/>
      <c r="L4362" s="146"/>
      <c r="M4362" s="146"/>
      <c r="N4362" s="146"/>
      <c r="O4362" s="146"/>
      <c r="P4362" s="292"/>
      <c r="Q4362" s="202"/>
      <c r="R4362" s="290">
        <f>IF($P$5=1,DataSheet!E4361,"")</f>
        <v>0</v>
      </c>
    </row>
    <row r="4363" spans="2:18">
      <c r="B4363" s="202"/>
      <c r="C4363" s="297"/>
      <c r="D4363" s="292"/>
      <c r="E4363" s="202"/>
      <c r="F4363" s="202"/>
      <c r="G4363" s="202"/>
      <c r="H4363" s="202"/>
      <c r="I4363" s="202"/>
      <c r="J4363" s="202"/>
      <c r="K4363" s="146"/>
      <c r="L4363" s="146"/>
      <c r="M4363" s="146"/>
      <c r="N4363" s="146"/>
      <c r="O4363" s="146"/>
      <c r="P4363" s="292"/>
      <c r="Q4363" s="202"/>
      <c r="R4363" s="290">
        <f>IF($P$5=1,DataSheet!E4362,"")</f>
        <v>0</v>
      </c>
    </row>
    <row r="4364" spans="2:18">
      <c r="B4364" s="202"/>
      <c r="C4364" s="297"/>
      <c r="D4364" s="292"/>
      <c r="E4364" s="202"/>
      <c r="F4364" s="202"/>
      <c r="G4364" s="202"/>
      <c r="H4364" s="202"/>
      <c r="I4364" s="202"/>
      <c r="J4364" s="202"/>
      <c r="K4364" s="146"/>
      <c r="L4364" s="146"/>
      <c r="M4364" s="146"/>
      <c r="N4364" s="146"/>
      <c r="O4364" s="146"/>
      <c r="P4364" s="292"/>
      <c r="Q4364" s="202"/>
      <c r="R4364" s="290">
        <f>IF($P$5=1,DataSheet!E4363,"")</f>
        <v>0</v>
      </c>
    </row>
    <row r="4365" spans="2:18">
      <c r="B4365" s="202"/>
      <c r="C4365" s="297"/>
      <c r="D4365" s="292"/>
      <c r="E4365" s="202"/>
      <c r="F4365" s="202"/>
      <c r="G4365" s="202"/>
      <c r="H4365" s="202"/>
      <c r="I4365" s="202"/>
      <c r="J4365" s="202"/>
      <c r="K4365" s="146"/>
      <c r="L4365" s="146"/>
      <c r="M4365" s="146"/>
      <c r="N4365" s="146"/>
      <c r="O4365" s="146"/>
      <c r="P4365" s="292"/>
      <c r="Q4365" s="202"/>
      <c r="R4365" s="290">
        <f>IF($P$5=1,DataSheet!E4364,"")</f>
        <v>0</v>
      </c>
    </row>
    <row r="4366" spans="2:18">
      <c r="B4366" s="202"/>
      <c r="C4366" s="297"/>
      <c r="D4366" s="292"/>
      <c r="E4366" s="202"/>
      <c r="F4366" s="202"/>
      <c r="G4366" s="202"/>
      <c r="H4366" s="202"/>
      <c r="I4366" s="202"/>
      <c r="J4366" s="202"/>
      <c r="K4366" s="146"/>
      <c r="L4366" s="146"/>
      <c r="M4366" s="146"/>
      <c r="N4366" s="146"/>
      <c r="O4366" s="146"/>
      <c r="P4366" s="292"/>
      <c r="Q4366" s="202"/>
      <c r="R4366" s="290">
        <f>IF($P$5=1,DataSheet!E4365,"")</f>
        <v>0</v>
      </c>
    </row>
    <row r="4367" spans="2:18">
      <c r="B4367" s="202"/>
      <c r="C4367" s="297"/>
      <c r="D4367" s="292"/>
      <c r="E4367" s="202"/>
      <c r="F4367" s="202"/>
      <c r="G4367" s="202"/>
      <c r="H4367" s="202"/>
      <c r="I4367" s="202"/>
      <c r="J4367" s="202"/>
      <c r="K4367" s="146"/>
      <c r="L4367" s="146"/>
      <c r="M4367" s="146"/>
      <c r="N4367" s="146"/>
      <c r="O4367" s="146"/>
      <c r="P4367" s="292"/>
      <c r="Q4367" s="202"/>
      <c r="R4367" s="290">
        <f>IF($P$5=1,DataSheet!E4366,"")</f>
        <v>0</v>
      </c>
    </row>
    <row r="4368" spans="2:18">
      <c r="B4368" s="202"/>
      <c r="C4368" s="297"/>
      <c r="D4368" s="292"/>
      <c r="E4368" s="202"/>
      <c r="F4368" s="202"/>
      <c r="G4368" s="202"/>
      <c r="H4368" s="202"/>
      <c r="I4368" s="202"/>
      <c r="J4368" s="202"/>
      <c r="K4368" s="146"/>
      <c r="L4368" s="146"/>
      <c r="M4368" s="146"/>
      <c r="N4368" s="146"/>
      <c r="O4368" s="146"/>
      <c r="P4368" s="292"/>
      <c r="Q4368" s="202"/>
      <c r="R4368" s="290">
        <f>IF($P$5=1,DataSheet!E4367,"")</f>
        <v>0</v>
      </c>
    </row>
    <row r="4369" spans="2:18">
      <c r="B4369" s="202"/>
      <c r="C4369" s="297"/>
      <c r="D4369" s="292"/>
      <c r="E4369" s="202"/>
      <c r="F4369" s="202"/>
      <c r="G4369" s="202"/>
      <c r="H4369" s="202"/>
      <c r="I4369" s="202"/>
      <c r="J4369" s="202"/>
      <c r="K4369" s="146"/>
      <c r="L4369" s="146"/>
      <c r="M4369" s="146"/>
      <c r="N4369" s="146"/>
      <c r="O4369" s="146"/>
      <c r="P4369" s="292"/>
      <c r="Q4369" s="202"/>
      <c r="R4369" s="290">
        <f>IF($P$5=1,DataSheet!E4368,"")</f>
        <v>0</v>
      </c>
    </row>
    <row r="4370" spans="2:18">
      <c r="B4370" s="202"/>
      <c r="C4370" s="297"/>
      <c r="D4370" s="292"/>
      <c r="E4370" s="202"/>
      <c r="F4370" s="202"/>
      <c r="G4370" s="202"/>
      <c r="H4370" s="202"/>
      <c r="I4370" s="202"/>
      <c r="J4370" s="202"/>
      <c r="K4370" s="146"/>
      <c r="L4370" s="146"/>
      <c r="M4370" s="146"/>
      <c r="N4370" s="146"/>
      <c r="O4370" s="146"/>
      <c r="P4370" s="292"/>
      <c r="Q4370" s="202"/>
      <c r="R4370" s="290">
        <f>IF($P$5=1,DataSheet!E4369,"")</f>
        <v>0</v>
      </c>
    </row>
    <row r="4371" spans="2:18">
      <c r="B4371" s="202"/>
      <c r="C4371" s="297"/>
      <c r="D4371" s="292"/>
      <c r="E4371" s="202"/>
      <c r="F4371" s="202"/>
      <c r="G4371" s="202"/>
      <c r="H4371" s="202"/>
      <c r="I4371" s="202"/>
      <c r="J4371" s="202"/>
      <c r="K4371" s="146"/>
      <c r="L4371" s="146"/>
      <c r="M4371" s="146"/>
      <c r="N4371" s="146"/>
      <c r="O4371" s="146"/>
      <c r="P4371" s="292"/>
      <c r="Q4371" s="202"/>
      <c r="R4371" s="290">
        <f>IF($P$5=1,DataSheet!E4370,"")</f>
        <v>0</v>
      </c>
    </row>
    <row r="4372" spans="2:18">
      <c r="B4372" s="202"/>
      <c r="C4372" s="297"/>
      <c r="D4372" s="292"/>
      <c r="E4372" s="202"/>
      <c r="F4372" s="202"/>
      <c r="G4372" s="202"/>
      <c r="H4372" s="202"/>
      <c r="I4372" s="202"/>
      <c r="J4372" s="202"/>
      <c r="K4372" s="146"/>
      <c r="L4372" s="146"/>
      <c r="M4372" s="146"/>
      <c r="N4372" s="146"/>
      <c r="O4372" s="146"/>
      <c r="P4372" s="292"/>
      <c r="Q4372" s="202"/>
      <c r="R4372" s="290">
        <f>IF($P$5=1,DataSheet!E4371,"")</f>
        <v>0</v>
      </c>
    </row>
    <row r="4373" spans="2:18">
      <c r="B4373" s="202"/>
      <c r="C4373" s="297"/>
      <c r="D4373" s="292"/>
      <c r="E4373" s="202"/>
      <c r="F4373" s="202"/>
      <c r="G4373" s="202"/>
      <c r="H4373" s="202"/>
      <c r="I4373" s="202"/>
      <c r="J4373" s="202"/>
      <c r="K4373" s="146"/>
      <c r="L4373" s="146"/>
      <c r="M4373" s="146"/>
      <c r="N4373" s="146"/>
      <c r="O4373" s="146"/>
      <c r="P4373" s="292"/>
      <c r="Q4373" s="202"/>
      <c r="R4373" s="290">
        <f>IF($P$5=1,DataSheet!E4372,"")</f>
        <v>0</v>
      </c>
    </row>
    <row r="4374" spans="2:18">
      <c r="B4374" s="202"/>
      <c r="C4374" s="297"/>
      <c r="D4374" s="292"/>
      <c r="E4374" s="202"/>
      <c r="F4374" s="202"/>
      <c r="G4374" s="202"/>
      <c r="H4374" s="202"/>
      <c r="I4374" s="202"/>
      <c r="J4374" s="202"/>
      <c r="K4374" s="146"/>
      <c r="L4374" s="146"/>
      <c r="M4374" s="146"/>
      <c r="N4374" s="146"/>
      <c r="O4374" s="146"/>
      <c r="P4374" s="292"/>
      <c r="Q4374" s="202"/>
      <c r="R4374" s="290">
        <f>IF($P$5=1,DataSheet!E4373,"")</f>
        <v>0</v>
      </c>
    </row>
    <row r="4375" spans="2:18">
      <c r="B4375" s="202"/>
      <c r="C4375" s="297"/>
      <c r="D4375" s="292"/>
      <c r="E4375" s="202"/>
      <c r="F4375" s="202"/>
      <c r="G4375" s="202"/>
      <c r="H4375" s="202"/>
      <c r="I4375" s="202"/>
      <c r="J4375" s="202"/>
      <c r="K4375" s="146"/>
      <c r="L4375" s="146"/>
      <c r="M4375" s="146"/>
      <c r="N4375" s="146"/>
      <c r="O4375" s="146"/>
      <c r="P4375" s="292"/>
      <c r="Q4375" s="202"/>
      <c r="R4375" s="290">
        <f>IF($P$5=1,DataSheet!E4374,"")</f>
        <v>0</v>
      </c>
    </row>
    <row r="4376" spans="2:18">
      <c r="B4376" s="202"/>
      <c r="C4376" s="297"/>
      <c r="D4376" s="292"/>
      <c r="E4376" s="202"/>
      <c r="F4376" s="202"/>
      <c r="G4376" s="202"/>
      <c r="H4376" s="202"/>
      <c r="I4376" s="202"/>
      <c r="J4376" s="202"/>
      <c r="K4376" s="146"/>
      <c r="L4376" s="146"/>
      <c r="M4376" s="146"/>
      <c r="N4376" s="146"/>
      <c r="O4376" s="146"/>
      <c r="P4376" s="292"/>
      <c r="Q4376" s="202"/>
      <c r="R4376" s="290">
        <f>IF($P$5=1,DataSheet!E4375,"")</f>
        <v>0</v>
      </c>
    </row>
    <row r="4377" spans="2:18">
      <c r="B4377" s="202"/>
      <c r="C4377" s="297"/>
      <c r="D4377" s="292"/>
      <c r="E4377" s="202"/>
      <c r="F4377" s="202"/>
      <c r="G4377" s="202"/>
      <c r="H4377" s="202"/>
      <c r="I4377" s="202"/>
      <c r="J4377" s="202"/>
      <c r="K4377" s="146"/>
      <c r="L4377" s="146"/>
      <c r="M4377" s="146"/>
      <c r="N4377" s="146"/>
      <c r="O4377" s="146"/>
      <c r="P4377" s="292"/>
      <c r="Q4377" s="202"/>
      <c r="R4377" s="290">
        <f>IF($P$5=1,DataSheet!E4376,"")</f>
        <v>0</v>
      </c>
    </row>
    <row r="4378" spans="2:18">
      <c r="B4378" s="202"/>
      <c r="C4378" s="297"/>
      <c r="D4378" s="292"/>
      <c r="E4378" s="202"/>
      <c r="F4378" s="202"/>
      <c r="G4378" s="202"/>
      <c r="H4378" s="202"/>
      <c r="I4378" s="202"/>
      <c r="J4378" s="202"/>
      <c r="K4378" s="146"/>
      <c r="L4378" s="146"/>
      <c r="M4378" s="146"/>
      <c r="N4378" s="146"/>
      <c r="O4378" s="146"/>
      <c r="P4378" s="292"/>
      <c r="Q4378" s="202"/>
      <c r="R4378" s="290">
        <f>IF($P$5=1,DataSheet!E4377,"")</f>
        <v>0</v>
      </c>
    </row>
    <row r="4379" spans="2:18">
      <c r="B4379" s="202"/>
      <c r="C4379" s="297"/>
      <c r="D4379" s="292"/>
      <c r="E4379" s="202"/>
      <c r="F4379" s="202"/>
      <c r="G4379" s="202"/>
      <c r="H4379" s="202"/>
      <c r="I4379" s="202"/>
      <c r="J4379" s="202"/>
      <c r="K4379" s="146"/>
      <c r="L4379" s="146"/>
      <c r="M4379" s="146"/>
      <c r="N4379" s="146"/>
      <c r="O4379" s="146"/>
      <c r="P4379" s="292"/>
      <c r="Q4379" s="202"/>
      <c r="R4379" s="290">
        <f>IF($P$5=1,DataSheet!E4378,"")</f>
        <v>0</v>
      </c>
    </row>
    <row r="4380" spans="2:18">
      <c r="B4380" s="202"/>
      <c r="C4380" s="297"/>
      <c r="D4380" s="292"/>
      <c r="E4380" s="202"/>
      <c r="F4380" s="202"/>
      <c r="G4380" s="202"/>
      <c r="H4380" s="202"/>
      <c r="I4380" s="202"/>
      <c r="J4380" s="202"/>
      <c r="K4380" s="146"/>
      <c r="L4380" s="146"/>
      <c r="M4380" s="146"/>
      <c r="N4380" s="146"/>
      <c r="O4380" s="146"/>
      <c r="P4380" s="292"/>
      <c r="Q4380" s="202"/>
      <c r="R4380" s="290">
        <f>IF($P$5=1,DataSheet!E4379,"")</f>
        <v>0</v>
      </c>
    </row>
    <row r="4381" spans="2:18">
      <c r="B4381" s="202"/>
      <c r="C4381" s="297"/>
      <c r="D4381" s="292"/>
      <c r="E4381" s="202"/>
      <c r="F4381" s="202"/>
      <c r="G4381" s="202"/>
      <c r="H4381" s="202"/>
      <c r="I4381" s="202"/>
      <c r="J4381" s="202"/>
      <c r="K4381" s="146"/>
      <c r="L4381" s="146"/>
      <c r="M4381" s="146"/>
      <c r="N4381" s="146"/>
      <c r="O4381" s="146"/>
      <c r="P4381" s="292"/>
      <c r="Q4381" s="202"/>
      <c r="R4381" s="290">
        <f>IF($P$5=1,DataSheet!E4380,"")</f>
        <v>0</v>
      </c>
    </row>
    <row r="4382" spans="2:18">
      <c r="B4382" s="202"/>
      <c r="C4382" s="297"/>
      <c r="D4382" s="292"/>
      <c r="E4382" s="202"/>
      <c r="F4382" s="202"/>
      <c r="G4382" s="202"/>
      <c r="H4382" s="202"/>
      <c r="I4382" s="202"/>
      <c r="J4382" s="202"/>
      <c r="K4382" s="146"/>
      <c r="L4382" s="146"/>
      <c r="M4382" s="146"/>
      <c r="N4382" s="146"/>
      <c r="O4382" s="146"/>
      <c r="P4382" s="292"/>
      <c r="Q4382" s="202"/>
      <c r="R4382" s="290">
        <f>IF($P$5=1,DataSheet!E4381,"")</f>
        <v>0</v>
      </c>
    </row>
    <row r="4383" spans="2:18">
      <c r="B4383" s="202"/>
      <c r="C4383" s="297"/>
      <c r="D4383" s="292"/>
      <c r="E4383" s="202"/>
      <c r="F4383" s="202"/>
      <c r="G4383" s="202"/>
      <c r="H4383" s="202"/>
      <c r="I4383" s="202"/>
      <c r="J4383" s="202"/>
      <c r="K4383" s="146"/>
      <c r="L4383" s="146"/>
      <c r="M4383" s="146"/>
      <c r="N4383" s="146"/>
      <c r="O4383" s="146"/>
      <c r="P4383" s="292"/>
      <c r="Q4383" s="202"/>
      <c r="R4383" s="290">
        <f>IF($P$5=1,DataSheet!E4382,"")</f>
        <v>0</v>
      </c>
    </row>
    <row r="4384" spans="2:18">
      <c r="B4384" s="202"/>
      <c r="C4384" s="297"/>
      <c r="D4384" s="292"/>
      <c r="E4384" s="202"/>
      <c r="F4384" s="202"/>
      <c r="G4384" s="202"/>
      <c r="H4384" s="202"/>
      <c r="I4384" s="202"/>
      <c r="J4384" s="202"/>
      <c r="K4384" s="146"/>
      <c r="L4384" s="146"/>
      <c r="M4384" s="146"/>
      <c r="N4384" s="146"/>
      <c r="O4384" s="146"/>
      <c r="P4384" s="292"/>
      <c r="Q4384" s="202"/>
      <c r="R4384" s="290">
        <f>IF($P$5=1,DataSheet!E4383,"")</f>
        <v>0</v>
      </c>
    </row>
    <row r="4385" spans="2:18">
      <c r="B4385" s="202"/>
      <c r="C4385" s="297"/>
      <c r="D4385" s="292"/>
      <c r="E4385" s="202"/>
      <c r="F4385" s="202"/>
      <c r="G4385" s="202"/>
      <c r="H4385" s="202"/>
      <c r="I4385" s="202"/>
      <c r="J4385" s="202"/>
      <c r="K4385" s="146"/>
      <c r="L4385" s="146"/>
      <c r="M4385" s="146"/>
      <c r="N4385" s="146"/>
      <c r="O4385" s="146"/>
      <c r="P4385" s="292"/>
      <c r="Q4385" s="202"/>
      <c r="R4385" s="290">
        <f>IF($P$5=1,DataSheet!E4384,"")</f>
        <v>0</v>
      </c>
    </row>
    <row r="4386" spans="2:18">
      <c r="B4386" s="202"/>
      <c r="C4386" s="297"/>
      <c r="D4386" s="292"/>
      <c r="E4386" s="202"/>
      <c r="F4386" s="202"/>
      <c r="G4386" s="202"/>
      <c r="H4386" s="202"/>
      <c r="I4386" s="202"/>
      <c r="J4386" s="202"/>
      <c r="K4386" s="146"/>
      <c r="L4386" s="146"/>
      <c r="M4386" s="146"/>
      <c r="N4386" s="146"/>
      <c r="O4386" s="146"/>
      <c r="P4386" s="292"/>
      <c r="Q4386" s="202"/>
      <c r="R4386" s="290">
        <f>IF($P$5=1,DataSheet!E4385,"")</f>
        <v>0</v>
      </c>
    </row>
    <row r="4387" spans="2:18">
      <c r="B4387" s="202"/>
      <c r="C4387" s="297"/>
      <c r="D4387" s="292"/>
      <c r="E4387" s="202"/>
      <c r="F4387" s="202"/>
      <c r="G4387" s="202"/>
      <c r="H4387" s="202"/>
      <c r="I4387" s="202"/>
      <c r="J4387" s="202"/>
      <c r="K4387" s="146"/>
      <c r="L4387" s="146"/>
      <c r="M4387" s="146"/>
      <c r="N4387" s="146"/>
      <c r="O4387" s="146"/>
      <c r="P4387" s="292"/>
      <c r="Q4387" s="202"/>
      <c r="R4387" s="290">
        <f>IF($P$5=1,DataSheet!E4386,"")</f>
        <v>0</v>
      </c>
    </row>
    <row r="4388" spans="2:18">
      <c r="B4388" s="202"/>
      <c r="C4388" s="297"/>
      <c r="D4388" s="292"/>
      <c r="E4388" s="202"/>
      <c r="F4388" s="202"/>
      <c r="G4388" s="202"/>
      <c r="H4388" s="202"/>
      <c r="I4388" s="202"/>
      <c r="J4388" s="202"/>
      <c r="K4388" s="146"/>
      <c r="L4388" s="146"/>
      <c r="M4388" s="146"/>
      <c r="N4388" s="146"/>
      <c r="O4388" s="146"/>
      <c r="P4388" s="292"/>
      <c r="Q4388" s="202"/>
      <c r="R4388" s="290">
        <f>IF($P$5=1,DataSheet!E4387,"")</f>
        <v>0</v>
      </c>
    </row>
    <row r="4389" spans="2:18">
      <c r="B4389" s="202"/>
      <c r="C4389" s="297"/>
      <c r="D4389" s="292"/>
      <c r="E4389" s="202"/>
      <c r="F4389" s="202"/>
      <c r="G4389" s="202"/>
      <c r="H4389" s="202"/>
      <c r="I4389" s="202"/>
      <c r="J4389" s="202"/>
      <c r="K4389" s="146"/>
      <c r="L4389" s="146"/>
      <c r="M4389" s="146"/>
      <c r="N4389" s="146"/>
      <c r="O4389" s="146"/>
      <c r="P4389" s="292"/>
      <c r="Q4389" s="202"/>
      <c r="R4389" s="290">
        <f>IF($P$5=1,DataSheet!E4388,"")</f>
        <v>0</v>
      </c>
    </row>
    <row r="4390" spans="2:18">
      <c r="B4390" s="202"/>
      <c r="C4390" s="297"/>
      <c r="D4390" s="292"/>
      <c r="E4390" s="202"/>
      <c r="F4390" s="202"/>
      <c r="G4390" s="202"/>
      <c r="H4390" s="202"/>
      <c r="I4390" s="202"/>
      <c r="J4390" s="202"/>
      <c r="K4390" s="146"/>
      <c r="L4390" s="146"/>
      <c r="M4390" s="146"/>
      <c r="N4390" s="146"/>
      <c r="O4390" s="146"/>
      <c r="P4390" s="292"/>
      <c r="Q4390" s="202"/>
      <c r="R4390" s="290">
        <f>IF($P$5=1,DataSheet!E4389,"")</f>
        <v>0</v>
      </c>
    </row>
    <row r="4391" spans="2:18">
      <c r="B4391" s="202"/>
      <c r="C4391" s="297"/>
      <c r="D4391" s="292"/>
      <c r="E4391" s="202"/>
      <c r="F4391" s="202"/>
      <c r="G4391" s="202"/>
      <c r="H4391" s="202"/>
      <c r="I4391" s="202"/>
      <c r="J4391" s="202"/>
      <c r="K4391" s="146"/>
      <c r="L4391" s="146"/>
      <c r="M4391" s="146"/>
      <c r="N4391" s="146"/>
      <c r="O4391" s="146"/>
      <c r="P4391" s="292"/>
      <c r="Q4391" s="202"/>
      <c r="R4391" s="290">
        <f>IF($P$5=1,DataSheet!E4390,"")</f>
        <v>0</v>
      </c>
    </row>
    <row r="4392" spans="2:18">
      <c r="B4392" s="202"/>
      <c r="C4392" s="297"/>
      <c r="D4392" s="292"/>
      <c r="E4392" s="202"/>
      <c r="F4392" s="202"/>
      <c r="G4392" s="202"/>
      <c r="H4392" s="202"/>
      <c r="I4392" s="202"/>
      <c r="J4392" s="202"/>
      <c r="K4392" s="146"/>
      <c r="L4392" s="146"/>
      <c r="M4392" s="146"/>
      <c r="N4392" s="146"/>
      <c r="O4392" s="146"/>
      <c r="P4392" s="292"/>
      <c r="Q4392" s="202"/>
      <c r="R4392" s="290">
        <f>IF($P$5=1,DataSheet!E4391,"")</f>
        <v>0</v>
      </c>
    </row>
    <row r="4393" spans="2:18">
      <c r="B4393" s="202"/>
      <c r="C4393" s="297"/>
      <c r="D4393" s="292"/>
      <c r="E4393" s="202"/>
      <c r="F4393" s="202"/>
      <c r="G4393" s="202"/>
      <c r="H4393" s="202"/>
      <c r="I4393" s="202"/>
      <c r="J4393" s="202"/>
      <c r="K4393" s="146"/>
      <c r="L4393" s="146"/>
      <c r="M4393" s="146"/>
      <c r="N4393" s="146"/>
      <c r="O4393" s="146"/>
      <c r="P4393" s="292"/>
      <c r="Q4393" s="202"/>
      <c r="R4393" s="290">
        <f>IF($P$5=1,DataSheet!E4392,"")</f>
        <v>0</v>
      </c>
    </row>
    <row r="4394" spans="2:18">
      <c r="B4394" s="202"/>
      <c r="C4394" s="297"/>
      <c r="D4394" s="292"/>
      <c r="E4394" s="202"/>
      <c r="F4394" s="202"/>
      <c r="G4394" s="202"/>
      <c r="H4394" s="202"/>
      <c r="I4394" s="202"/>
      <c r="J4394" s="202"/>
      <c r="K4394" s="146"/>
      <c r="L4394" s="146"/>
      <c r="M4394" s="146"/>
      <c r="N4394" s="146"/>
      <c r="O4394" s="146"/>
      <c r="P4394" s="292"/>
      <c r="Q4394" s="202"/>
      <c r="R4394" s="290">
        <f>IF($P$5=1,DataSheet!E4393,"")</f>
        <v>0</v>
      </c>
    </row>
    <row r="4395" spans="2:18">
      <c r="B4395" s="202"/>
      <c r="C4395" s="297"/>
      <c r="D4395" s="292"/>
      <c r="E4395" s="202"/>
      <c r="F4395" s="202"/>
      <c r="G4395" s="202"/>
      <c r="H4395" s="202"/>
      <c r="I4395" s="202"/>
      <c r="J4395" s="202"/>
      <c r="K4395" s="146"/>
      <c r="L4395" s="146"/>
      <c r="M4395" s="146"/>
      <c r="N4395" s="146"/>
      <c r="O4395" s="146"/>
      <c r="P4395" s="292"/>
      <c r="Q4395" s="202"/>
      <c r="R4395" s="290">
        <f>IF($P$5=1,DataSheet!E4394,"")</f>
        <v>0</v>
      </c>
    </row>
    <row r="4396" spans="2:18">
      <c r="B4396" s="202"/>
      <c r="C4396" s="297"/>
      <c r="D4396" s="292"/>
      <c r="E4396" s="202"/>
      <c r="F4396" s="202"/>
      <c r="G4396" s="202"/>
      <c r="H4396" s="202"/>
      <c r="I4396" s="202"/>
      <c r="J4396" s="202"/>
      <c r="K4396" s="146"/>
      <c r="L4396" s="146"/>
      <c r="M4396" s="146"/>
      <c r="N4396" s="146"/>
      <c r="O4396" s="146"/>
      <c r="P4396" s="292"/>
      <c r="Q4396" s="202"/>
      <c r="R4396" s="290">
        <f>IF($P$5=1,DataSheet!E4395,"")</f>
        <v>0</v>
      </c>
    </row>
    <row r="4397" spans="2:18">
      <c r="B4397" s="202"/>
      <c r="C4397" s="297"/>
      <c r="D4397" s="292"/>
      <c r="E4397" s="202"/>
      <c r="F4397" s="202"/>
      <c r="G4397" s="202"/>
      <c r="H4397" s="202"/>
      <c r="I4397" s="202"/>
      <c r="J4397" s="202"/>
      <c r="K4397" s="146"/>
      <c r="L4397" s="146"/>
      <c r="M4397" s="146"/>
      <c r="N4397" s="146"/>
      <c r="O4397" s="146"/>
      <c r="P4397" s="292"/>
      <c r="Q4397" s="202"/>
      <c r="R4397" s="290">
        <f>IF($P$5=1,DataSheet!E4396,"")</f>
        <v>0</v>
      </c>
    </row>
    <row r="4398" spans="2:18">
      <c r="B4398" s="202"/>
      <c r="C4398" s="297"/>
      <c r="D4398" s="292"/>
      <c r="E4398" s="202"/>
      <c r="F4398" s="202"/>
      <c r="G4398" s="202"/>
      <c r="H4398" s="202"/>
      <c r="I4398" s="202"/>
      <c r="J4398" s="202"/>
      <c r="K4398" s="146"/>
      <c r="L4398" s="146"/>
      <c r="M4398" s="146"/>
      <c r="N4398" s="146"/>
      <c r="O4398" s="146"/>
      <c r="P4398" s="292"/>
      <c r="Q4398" s="202"/>
      <c r="R4398" s="290">
        <f>IF($P$5=1,DataSheet!E4397,"")</f>
        <v>0</v>
      </c>
    </row>
    <row r="4399" spans="2:18">
      <c r="B4399" s="202"/>
      <c r="C4399" s="297"/>
      <c r="D4399" s="292"/>
      <c r="E4399" s="202"/>
      <c r="F4399" s="202"/>
      <c r="G4399" s="202"/>
      <c r="H4399" s="202"/>
      <c r="I4399" s="202"/>
      <c r="J4399" s="202"/>
      <c r="K4399" s="146"/>
      <c r="L4399" s="146"/>
      <c r="M4399" s="146"/>
      <c r="N4399" s="146"/>
      <c r="O4399" s="146"/>
      <c r="P4399" s="292"/>
      <c r="Q4399" s="202"/>
      <c r="R4399" s="290">
        <f>IF($P$5=1,DataSheet!E4398,"")</f>
        <v>0</v>
      </c>
    </row>
    <row r="4400" spans="2:18">
      <c r="B4400" s="202"/>
      <c r="C4400" s="297"/>
      <c r="D4400" s="292"/>
      <c r="E4400" s="202"/>
      <c r="F4400" s="202"/>
      <c r="G4400" s="202"/>
      <c r="H4400" s="202"/>
      <c r="I4400" s="202"/>
      <c r="J4400" s="202"/>
      <c r="K4400" s="146"/>
      <c r="L4400" s="146"/>
      <c r="M4400" s="146"/>
      <c r="N4400" s="146"/>
      <c r="O4400" s="146"/>
      <c r="P4400" s="292"/>
      <c r="Q4400" s="202"/>
      <c r="R4400" s="290">
        <f>IF($P$5=1,DataSheet!E4399,"")</f>
        <v>0</v>
      </c>
    </row>
    <row r="4401" spans="2:18">
      <c r="B4401" s="202"/>
      <c r="C4401" s="297"/>
      <c r="D4401" s="292"/>
      <c r="E4401" s="202"/>
      <c r="F4401" s="202"/>
      <c r="G4401" s="202"/>
      <c r="H4401" s="202"/>
      <c r="I4401" s="202"/>
      <c r="J4401" s="202"/>
      <c r="K4401" s="146"/>
      <c r="L4401" s="146"/>
      <c r="M4401" s="146"/>
      <c r="N4401" s="146"/>
      <c r="O4401" s="146"/>
      <c r="P4401" s="292"/>
      <c r="Q4401" s="202"/>
      <c r="R4401" s="290">
        <f>IF($P$5=1,DataSheet!E4400,"")</f>
        <v>0</v>
      </c>
    </row>
    <row r="4402" spans="2:18">
      <c r="B4402" s="202"/>
      <c r="C4402" s="297"/>
      <c r="D4402" s="292"/>
      <c r="E4402" s="202"/>
      <c r="F4402" s="202"/>
      <c r="G4402" s="202"/>
      <c r="H4402" s="202"/>
      <c r="I4402" s="202"/>
      <c r="J4402" s="202"/>
      <c r="K4402" s="146"/>
      <c r="L4402" s="146"/>
      <c r="M4402" s="146"/>
      <c r="N4402" s="146"/>
      <c r="O4402" s="146"/>
      <c r="P4402" s="292"/>
      <c r="Q4402" s="202"/>
      <c r="R4402" s="290">
        <f>IF($P$5=1,DataSheet!E4401,"")</f>
        <v>0</v>
      </c>
    </row>
    <row r="4403" spans="2:18">
      <c r="B4403" s="202"/>
      <c r="C4403" s="297"/>
      <c r="D4403" s="292"/>
      <c r="E4403" s="202"/>
      <c r="F4403" s="202"/>
      <c r="G4403" s="202"/>
      <c r="H4403" s="202"/>
      <c r="I4403" s="202"/>
      <c r="J4403" s="202"/>
      <c r="K4403" s="146"/>
      <c r="L4403" s="146"/>
      <c r="M4403" s="146"/>
      <c r="N4403" s="146"/>
      <c r="O4403" s="146"/>
      <c r="P4403" s="292"/>
      <c r="Q4403" s="202"/>
      <c r="R4403" s="290">
        <f>IF($P$5=1,DataSheet!E4402,"")</f>
        <v>0</v>
      </c>
    </row>
    <row r="4404" spans="2:18">
      <c r="B4404" s="202"/>
      <c r="C4404" s="297"/>
      <c r="D4404" s="292"/>
      <c r="E4404" s="202"/>
      <c r="F4404" s="202"/>
      <c r="G4404" s="202"/>
      <c r="H4404" s="202"/>
      <c r="I4404" s="202"/>
      <c r="J4404" s="202"/>
      <c r="K4404" s="146"/>
      <c r="L4404" s="146"/>
      <c r="M4404" s="146"/>
      <c r="N4404" s="146"/>
      <c r="O4404" s="146"/>
      <c r="P4404" s="292"/>
      <c r="Q4404" s="202"/>
      <c r="R4404" s="290">
        <f>IF($P$5=1,DataSheet!E4403,"")</f>
        <v>0</v>
      </c>
    </row>
    <row r="4405" spans="2:18">
      <c r="B4405" s="202"/>
      <c r="C4405" s="297"/>
      <c r="D4405" s="292"/>
      <c r="E4405" s="202"/>
      <c r="F4405" s="202"/>
      <c r="G4405" s="202"/>
      <c r="H4405" s="202"/>
      <c r="I4405" s="202"/>
      <c r="J4405" s="202"/>
      <c r="K4405" s="146"/>
      <c r="L4405" s="146"/>
      <c r="M4405" s="146"/>
      <c r="N4405" s="146"/>
      <c r="O4405" s="146"/>
      <c r="P4405" s="292"/>
      <c r="Q4405" s="202"/>
      <c r="R4405" s="290">
        <f>IF($P$5=1,DataSheet!E4404,"")</f>
        <v>0</v>
      </c>
    </row>
    <row r="4406" spans="2:18">
      <c r="B4406" s="202"/>
      <c r="C4406" s="297"/>
      <c r="D4406" s="292"/>
      <c r="E4406" s="202"/>
      <c r="F4406" s="202"/>
      <c r="G4406" s="202"/>
      <c r="H4406" s="202"/>
      <c r="I4406" s="202"/>
      <c r="J4406" s="202"/>
      <c r="K4406" s="146"/>
      <c r="L4406" s="146"/>
      <c r="M4406" s="146"/>
      <c r="N4406" s="146"/>
      <c r="O4406" s="146"/>
      <c r="P4406" s="292"/>
      <c r="Q4406" s="202"/>
      <c r="R4406" s="290">
        <f>IF($P$5=1,DataSheet!E4405,"")</f>
        <v>0</v>
      </c>
    </row>
    <row r="4407" spans="2:18">
      <c r="B4407" s="202"/>
      <c r="C4407" s="297"/>
      <c r="D4407" s="292"/>
      <c r="E4407" s="202"/>
      <c r="F4407" s="202"/>
      <c r="G4407" s="202"/>
      <c r="H4407" s="202"/>
      <c r="I4407" s="202"/>
      <c r="J4407" s="202"/>
      <c r="K4407" s="146"/>
      <c r="L4407" s="146"/>
      <c r="M4407" s="146"/>
      <c r="N4407" s="146"/>
      <c r="O4407" s="146"/>
      <c r="P4407" s="292"/>
      <c r="Q4407" s="202"/>
      <c r="R4407" s="290">
        <f>IF($P$5=1,DataSheet!E4406,"")</f>
        <v>0</v>
      </c>
    </row>
    <row r="4408" spans="2:18">
      <c r="B4408" s="202"/>
      <c r="C4408" s="297"/>
      <c r="D4408" s="292"/>
      <c r="E4408" s="202"/>
      <c r="F4408" s="202"/>
      <c r="G4408" s="202"/>
      <c r="H4408" s="202"/>
      <c r="I4408" s="202"/>
      <c r="J4408" s="202"/>
      <c r="K4408" s="146"/>
      <c r="L4408" s="146"/>
      <c r="M4408" s="146"/>
      <c r="N4408" s="146"/>
      <c r="O4408" s="146"/>
      <c r="P4408" s="292"/>
      <c r="Q4408" s="202"/>
      <c r="R4408" s="290">
        <f>IF($P$5=1,DataSheet!E4407,"")</f>
        <v>0</v>
      </c>
    </row>
    <row r="4409" spans="2:18">
      <c r="B4409" s="202"/>
      <c r="C4409" s="297"/>
      <c r="D4409" s="292"/>
      <c r="E4409" s="202"/>
      <c r="F4409" s="202"/>
      <c r="G4409" s="202"/>
      <c r="H4409" s="202"/>
      <c r="I4409" s="202"/>
      <c r="J4409" s="202"/>
      <c r="K4409" s="146"/>
      <c r="L4409" s="146"/>
      <c r="M4409" s="146"/>
      <c r="N4409" s="146"/>
      <c r="O4409" s="146"/>
      <c r="P4409" s="292"/>
      <c r="Q4409" s="202"/>
      <c r="R4409" s="290">
        <f>IF($P$5=1,DataSheet!E4408,"")</f>
        <v>0</v>
      </c>
    </row>
    <row r="4410" spans="2:18">
      <c r="B4410" s="202"/>
      <c r="C4410" s="297"/>
      <c r="D4410" s="292"/>
      <c r="E4410" s="202"/>
      <c r="F4410" s="202"/>
      <c r="G4410" s="202"/>
      <c r="H4410" s="202"/>
      <c r="I4410" s="202"/>
      <c r="J4410" s="202"/>
      <c r="K4410" s="146"/>
      <c r="L4410" s="146"/>
      <c r="M4410" s="146"/>
      <c r="N4410" s="146"/>
      <c r="O4410" s="146"/>
      <c r="P4410" s="292"/>
      <c r="Q4410" s="202"/>
      <c r="R4410" s="290">
        <f>IF($P$5=1,DataSheet!E4409,"")</f>
        <v>0</v>
      </c>
    </row>
    <row r="4411" spans="2:18">
      <c r="B4411" s="202"/>
      <c r="C4411" s="297"/>
      <c r="D4411" s="292"/>
      <c r="E4411" s="202"/>
      <c r="F4411" s="202"/>
      <c r="G4411" s="202"/>
      <c r="H4411" s="202"/>
      <c r="I4411" s="202"/>
      <c r="J4411" s="202"/>
      <c r="K4411" s="146"/>
      <c r="L4411" s="146"/>
      <c r="M4411" s="146"/>
      <c r="N4411" s="146"/>
      <c r="O4411" s="146"/>
      <c r="P4411" s="292"/>
      <c r="Q4411" s="202"/>
      <c r="R4411" s="290">
        <f>IF($P$5=1,DataSheet!E4410,"")</f>
        <v>0</v>
      </c>
    </row>
    <row r="4412" spans="2:18">
      <c r="B4412" s="202"/>
      <c r="C4412" s="297"/>
      <c r="D4412" s="292"/>
      <c r="E4412" s="202"/>
      <c r="F4412" s="202"/>
      <c r="G4412" s="202"/>
      <c r="H4412" s="202"/>
      <c r="I4412" s="202"/>
      <c r="J4412" s="202"/>
      <c r="K4412" s="146"/>
      <c r="L4412" s="146"/>
      <c r="M4412" s="146"/>
      <c r="N4412" s="146"/>
      <c r="O4412" s="146"/>
      <c r="P4412" s="292"/>
      <c r="Q4412" s="202"/>
      <c r="R4412" s="290">
        <f>IF($P$5=1,DataSheet!E4411,"")</f>
        <v>0</v>
      </c>
    </row>
    <row r="4413" spans="2:18">
      <c r="B4413" s="202"/>
      <c r="C4413" s="297"/>
      <c r="D4413" s="292"/>
      <c r="E4413" s="202"/>
      <c r="F4413" s="202"/>
      <c r="G4413" s="202"/>
      <c r="H4413" s="202"/>
      <c r="I4413" s="202"/>
      <c r="J4413" s="202"/>
      <c r="K4413" s="146"/>
      <c r="L4413" s="146"/>
      <c r="M4413" s="146"/>
      <c r="N4413" s="146"/>
      <c r="O4413" s="146"/>
      <c r="P4413" s="292"/>
      <c r="Q4413" s="202"/>
      <c r="R4413" s="290">
        <f>IF($P$5=1,DataSheet!E4412,"")</f>
        <v>0</v>
      </c>
    </row>
    <row r="4414" spans="2:18">
      <c r="B4414" s="202"/>
      <c r="C4414" s="297"/>
      <c r="D4414" s="292"/>
      <c r="E4414" s="202"/>
      <c r="F4414" s="202"/>
      <c r="G4414" s="202"/>
      <c r="H4414" s="202"/>
      <c r="I4414" s="202"/>
      <c r="J4414" s="202"/>
      <c r="K4414" s="146"/>
      <c r="L4414" s="146"/>
      <c r="M4414" s="146"/>
      <c r="N4414" s="146"/>
      <c r="O4414" s="146"/>
      <c r="P4414" s="292"/>
      <c r="Q4414" s="202"/>
      <c r="R4414" s="290">
        <f>IF($P$5=1,DataSheet!E4413,"")</f>
        <v>0</v>
      </c>
    </row>
    <row r="4415" spans="2:18">
      <c r="B4415" s="202"/>
      <c r="C4415" s="297"/>
      <c r="D4415" s="292"/>
      <c r="E4415" s="202"/>
      <c r="F4415" s="202"/>
      <c r="G4415" s="202"/>
      <c r="H4415" s="202"/>
      <c r="I4415" s="202"/>
      <c r="J4415" s="202"/>
      <c r="K4415" s="146"/>
      <c r="L4415" s="146"/>
      <c r="M4415" s="146"/>
      <c r="N4415" s="146"/>
      <c r="O4415" s="146"/>
      <c r="P4415" s="292"/>
      <c r="Q4415" s="202"/>
      <c r="R4415" s="290">
        <f>IF($P$5=1,DataSheet!E4414,"")</f>
        <v>0</v>
      </c>
    </row>
    <row r="4416" spans="2:18">
      <c r="B4416" s="202"/>
      <c r="C4416" s="297"/>
      <c r="D4416" s="292"/>
      <c r="E4416" s="202"/>
      <c r="F4416" s="202"/>
      <c r="G4416" s="202"/>
      <c r="H4416" s="202"/>
      <c r="I4416" s="202"/>
      <c r="J4416" s="202"/>
      <c r="K4416" s="146"/>
      <c r="L4416" s="146"/>
      <c r="M4416" s="146"/>
      <c r="N4416" s="146"/>
      <c r="O4416" s="146"/>
      <c r="P4416" s="292"/>
      <c r="Q4416" s="202"/>
      <c r="R4416" s="290">
        <f>IF($P$5=1,DataSheet!E4415,"")</f>
        <v>0</v>
      </c>
    </row>
    <row r="4417" spans="2:18">
      <c r="B4417" s="202"/>
      <c r="C4417" s="297"/>
      <c r="D4417" s="292"/>
      <c r="E4417" s="202"/>
      <c r="F4417" s="202"/>
      <c r="G4417" s="202"/>
      <c r="H4417" s="202"/>
      <c r="I4417" s="202"/>
      <c r="J4417" s="202"/>
      <c r="K4417" s="146"/>
      <c r="L4417" s="146"/>
      <c r="M4417" s="146"/>
      <c r="N4417" s="146"/>
      <c r="O4417" s="146"/>
      <c r="P4417" s="292"/>
      <c r="Q4417" s="202"/>
      <c r="R4417" s="290">
        <f>IF($P$5=1,DataSheet!E4416,"")</f>
        <v>0</v>
      </c>
    </row>
    <row r="4418" spans="2:18">
      <c r="B4418" s="202"/>
      <c r="C4418" s="297"/>
      <c r="D4418" s="292"/>
      <c r="E4418" s="202"/>
      <c r="F4418" s="202"/>
      <c r="G4418" s="202"/>
      <c r="H4418" s="202"/>
      <c r="I4418" s="202"/>
      <c r="J4418" s="202"/>
      <c r="K4418" s="146"/>
      <c r="L4418" s="146"/>
      <c r="M4418" s="146"/>
      <c r="N4418" s="146"/>
      <c r="O4418" s="146"/>
      <c r="P4418" s="292"/>
      <c r="Q4418" s="202"/>
      <c r="R4418" s="290">
        <f>IF($P$5=1,DataSheet!E4417,"")</f>
        <v>0</v>
      </c>
    </row>
    <row r="4419" spans="2:18">
      <c r="B4419" s="202"/>
      <c r="C4419" s="297"/>
      <c r="D4419" s="292"/>
      <c r="E4419" s="202"/>
      <c r="F4419" s="202"/>
      <c r="G4419" s="202"/>
      <c r="H4419" s="202"/>
      <c r="I4419" s="202"/>
      <c r="J4419" s="202"/>
      <c r="K4419" s="146"/>
      <c r="L4419" s="146"/>
      <c r="M4419" s="146"/>
      <c r="N4419" s="146"/>
      <c r="O4419" s="146"/>
      <c r="P4419" s="292"/>
      <c r="Q4419" s="202"/>
      <c r="R4419" s="290">
        <f>IF($P$5=1,DataSheet!E4418,"")</f>
        <v>0</v>
      </c>
    </row>
    <row r="4420" spans="2:18">
      <c r="B4420" s="202"/>
      <c r="C4420" s="297"/>
      <c r="D4420" s="292"/>
      <c r="E4420" s="202"/>
      <c r="F4420" s="202"/>
      <c r="G4420" s="202"/>
      <c r="H4420" s="202"/>
      <c r="I4420" s="202"/>
      <c r="J4420" s="202"/>
      <c r="K4420" s="146"/>
      <c r="L4420" s="146"/>
      <c r="M4420" s="146"/>
      <c r="N4420" s="146"/>
      <c r="O4420" s="146"/>
      <c r="P4420" s="292"/>
      <c r="Q4420" s="202"/>
      <c r="R4420" s="290">
        <f>IF($P$5=1,DataSheet!E4419,"")</f>
        <v>0</v>
      </c>
    </row>
    <row r="4421" spans="2:18">
      <c r="B4421" s="202"/>
      <c r="C4421" s="297"/>
      <c r="D4421" s="292"/>
      <c r="E4421" s="202"/>
      <c r="F4421" s="202"/>
      <c r="G4421" s="202"/>
      <c r="H4421" s="202"/>
      <c r="I4421" s="202"/>
      <c r="J4421" s="202"/>
      <c r="K4421" s="146"/>
      <c r="L4421" s="146"/>
      <c r="M4421" s="146"/>
      <c r="N4421" s="146"/>
      <c r="O4421" s="146"/>
      <c r="P4421" s="292"/>
      <c r="Q4421" s="202"/>
      <c r="R4421" s="290">
        <f>IF($P$5=1,DataSheet!E4420,"")</f>
        <v>0</v>
      </c>
    </row>
    <row r="4422" spans="2:18">
      <c r="B4422" s="202"/>
      <c r="C4422" s="297"/>
      <c r="D4422" s="292"/>
      <c r="E4422" s="202"/>
      <c r="F4422" s="202"/>
      <c r="G4422" s="202"/>
      <c r="H4422" s="202"/>
      <c r="I4422" s="202"/>
      <c r="J4422" s="202"/>
      <c r="K4422" s="146"/>
      <c r="L4422" s="146"/>
      <c r="M4422" s="146"/>
      <c r="N4422" s="146"/>
      <c r="O4422" s="146"/>
      <c r="P4422" s="292"/>
      <c r="Q4422" s="202"/>
      <c r="R4422" s="290">
        <f>IF($P$5=1,DataSheet!E4421,"")</f>
        <v>0</v>
      </c>
    </row>
    <row r="4423" spans="2:18">
      <c r="B4423" s="202"/>
      <c r="C4423" s="297"/>
      <c r="D4423" s="292"/>
      <c r="E4423" s="202"/>
      <c r="F4423" s="202"/>
      <c r="G4423" s="202"/>
      <c r="H4423" s="202"/>
      <c r="I4423" s="202"/>
      <c r="J4423" s="202"/>
      <c r="K4423" s="146"/>
      <c r="L4423" s="146"/>
      <c r="M4423" s="146"/>
      <c r="N4423" s="146"/>
      <c r="O4423" s="146"/>
      <c r="P4423" s="292"/>
      <c r="Q4423" s="202"/>
      <c r="R4423" s="290">
        <f>IF($P$5=1,DataSheet!E4422,"")</f>
        <v>0</v>
      </c>
    </row>
    <row r="4424" spans="2:18">
      <c r="B4424" s="202"/>
      <c r="C4424" s="297"/>
      <c r="D4424" s="292"/>
      <c r="E4424" s="202"/>
      <c r="F4424" s="202"/>
      <c r="G4424" s="202"/>
      <c r="H4424" s="202"/>
      <c r="I4424" s="202"/>
      <c r="J4424" s="202"/>
      <c r="K4424" s="146"/>
      <c r="L4424" s="146"/>
      <c r="M4424" s="146"/>
      <c r="N4424" s="146"/>
      <c r="O4424" s="146"/>
      <c r="P4424" s="292"/>
      <c r="Q4424" s="202"/>
      <c r="R4424" s="290">
        <f>IF($P$5=1,DataSheet!E4423,"")</f>
        <v>0</v>
      </c>
    </row>
    <row r="4425" spans="2:18">
      <c r="B4425" s="202"/>
      <c r="C4425" s="297"/>
      <c r="D4425" s="292"/>
      <c r="E4425" s="202"/>
      <c r="F4425" s="202"/>
      <c r="G4425" s="202"/>
      <c r="H4425" s="202"/>
      <c r="I4425" s="202"/>
      <c r="J4425" s="202"/>
      <c r="K4425" s="146"/>
      <c r="L4425" s="146"/>
      <c r="M4425" s="146"/>
      <c r="N4425" s="146"/>
      <c r="O4425" s="146"/>
      <c r="P4425" s="292"/>
      <c r="Q4425" s="202"/>
      <c r="R4425" s="290">
        <f>IF($P$5=1,DataSheet!E4424,"")</f>
        <v>0</v>
      </c>
    </row>
    <row r="4426" spans="2:18">
      <c r="B4426" s="202"/>
      <c r="C4426" s="297"/>
      <c r="D4426" s="292"/>
      <c r="E4426" s="202"/>
      <c r="F4426" s="202"/>
      <c r="G4426" s="202"/>
      <c r="H4426" s="202"/>
      <c r="I4426" s="202"/>
      <c r="J4426" s="202"/>
      <c r="K4426" s="146"/>
      <c r="L4426" s="146"/>
      <c r="M4426" s="146"/>
      <c r="N4426" s="146"/>
      <c r="O4426" s="146"/>
      <c r="P4426" s="292"/>
      <c r="Q4426" s="202"/>
      <c r="R4426" s="290">
        <f>IF($P$5=1,DataSheet!E4425,"")</f>
        <v>0</v>
      </c>
    </row>
    <row r="4427" spans="2:18">
      <c r="B4427" s="202"/>
      <c r="C4427" s="297"/>
      <c r="D4427" s="292"/>
      <c r="E4427" s="202"/>
      <c r="F4427" s="202"/>
      <c r="G4427" s="202"/>
      <c r="H4427" s="202"/>
      <c r="I4427" s="202"/>
      <c r="J4427" s="202"/>
      <c r="K4427" s="146"/>
      <c r="L4427" s="146"/>
      <c r="M4427" s="146"/>
      <c r="N4427" s="146"/>
      <c r="O4427" s="146"/>
      <c r="P4427" s="292"/>
      <c r="Q4427" s="202"/>
      <c r="R4427" s="290">
        <f>IF($P$5=1,DataSheet!E4426,"")</f>
        <v>0</v>
      </c>
    </row>
    <row r="4428" spans="2:18">
      <c r="B4428" s="202"/>
      <c r="C4428" s="297"/>
      <c r="D4428" s="292"/>
      <c r="E4428" s="202"/>
      <c r="F4428" s="202"/>
      <c r="G4428" s="202"/>
      <c r="H4428" s="202"/>
      <c r="I4428" s="202"/>
      <c r="J4428" s="202"/>
      <c r="K4428" s="146"/>
      <c r="L4428" s="146"/>
      <c r="M4428" s="146"/>
      <c r="N4428" s="146"/>
      <c r="O4428" s="146"/>
      <c r="P4428" s="292"/>
      <c r="Q4428" s="202"/>
      <c r="R4428" s="290">
        <f>IF($P$5=1,DataSheet!E4427,"")</f>
        <v>0</v>
      </c>
    </row>
    <row r="4429" spans="2:18">
      <c r="B4429" s="202"/>
      <c r="C4429" s="297"/>
      <c r="D4429" s="292"/>
      <c r="E4429" s="202"/>
      <c r="F4429" s="202"/>
      <c r="G4429" s="202"/>
      <c r="H4429" s="202"/>
      <c r="I4429" s="202"/>
      <c r="J4429" s="202"/>
      <c r="K4429" s="146"/>
      <c r="L4429" s="146"/>
      <c r="M4429" s="146"/>
      <c r="N4429" s="146"/>
      <c r="O4429" s="146"/>
      <c r="P4429" s="292"/>
      <c r="Q4429" s="202"/>
      <c r="R4429" s="290">
        <f>IF($P$5=1,DataSheet!E4428,"")</f>
        <v>0</v>
      </c>
    </row>
    <row r="4430" spans="2:18">
      <c r="B4430" s="202"/>
      <c r="C4430" s="297"/>
      <c r="D4430" s="292"/>
      <c r="E4430" s="202"/>
      <c r="F4430" s="202"/>
      <c r="G4430" s="202"/>
      <c r="H4430" s="202"/>
      <c r="I4430" s="202"/>
      <c r="J4430" s="202"/>
      <c r="K4430" s="146"/>
      <c r="L4430" s="146"/>
      <c r="M4430" s="146"/>
      <c r="N4430" s="146"/>
      <c r="O4430" s="146"/>
      <c r="P4430" s="292"/>
      <c r="Q4430" s="202"/>
      <c r="R4430" s="290">
        <f>IF($P$5=1,DataSheet!E4429,"")</f>
        <v>0</v>
      </c>
    </row>
    <row r="4431" spans="2:18">
      <c r="B4431" s="202"/>
      <c r="C4431" s="297"/>
      <c r="D4431" s="292"/>
      <c r="E4431" s="202"/>
      <c r="F4431" s="202"/>
      <c r="G4431" s="202"/>
      <c r="H4431" s="202"/>
      <c r="I4431" s="202"/>
      <c r="J4431" s="202"/>
      <c r="K4431" s="146"/>
      <c r="L4431" s="146"/>
      <c r="M4431" s="146"/>
      <c r="N4431" s="146"/>
      <c r="O4431" s="146"/>
      <c r="P4431" s="292"/>
      <c r="Q4431" s="202"/>
      <c r="R4431" s="290">
        <f>IF($P$5=1,DataSheet!E4430,"")</f>
        <v>0</v>
      </c>
    </row>
    <row r="4432" spans="2:18">
      <c r="B4432" s="202"/>
      <c r="C4432" s="297"/>
      <c r="D4432" s="292"/>
      <c r="E4432" s="202"/>
      <c r="F4432" s="202"/>
      <c r="G4432" s="202"/>
      <c r="H4432" s="202"/>
      <c r="I4432" s="202"/>
      <c r="J4432" s="202"/>
      <c r="K4432" s="146"/>
      <c r="L4432" s="146"/>
      <c r="M4432" s="146"/>
      <c r="N4432" s="146"/>
      <c r="O4432" s="146"/>
      <c r="P4432" s="292"/>
      <c r="Q4432" s="202"/>
      <c r="R4432" s="290">
        <f>IF($P$5=1,DataSheet!E4431,"")</f>
        <v>0</v>
      </c>
    </row>
    <row r="4433" spans="2:18">
      <c r="B4433" s="202"/>
      <c r="C4433" s="297"/>
      <c r="D4433" s="292"/>
      <c r="E4433" s="202"/>
      <c r="F4433" s="202"/>
      <c r="G4433" s="202"/>
      <c r="H4433" s="202"/>
      <c r="I4433" s="202"/>
      <c r="J4433" s="202"/>
      <c r="K4433" s="146"/>
      <c r="L4433" s="146"/>
      <c r="M4433" s="146"/>
      <c r="N4433" s="146"/>
      <c r="O4433" s="146"/>
      <c r="P4433" s="292"/>
      <c r="Q4433" s="202"/>
      <c r="R4433" s="290">
        <f>IF($P$5=1,DataSheet!E4432,"")</f>
        <v>0</v>
      </c>
    </row>
    <row r="4434" spans="2:18">
      <c r="B4434" s="202"/>
      <c r="C4434" s="297"/>
      <c r="D4434" s="292"/>
      <c r="E4434" s="202"/>
      <c r="F4434" s="202"/>
      <c r="G4434" s="202"/>
      <c r="H4434" s="202"/>
      <c r="I4434" s="202"/>
      <c r="J4434" s="202"/>
      <c r="K4434" s="146"/>
      <c r="L4434" s="146"/>
      <c r="M4434" s="146"/>
      <c r="N4434" s="146"/>
      <c r="O4434" s="146"/>
      <c r="P4434" s="292"/>
      <c r="Q4434" s="202"/>
      <c r="R4434" s="290">
        <f>IF($P$5=1,DataSheet!E4433,"")</f>
        <v>0</v>
      </c>
    </row>
    <row r="4435" spans="2:18">
      <c r="B4435" s="202"/>
      <c r="C4435" s="297"/>
      <c r="D4435" s="292"/>
      <c r="E4435" s="202"/>
      <c r="F4435" s="202"/>
      <c r="G4435" s="202"/>
      <c r="H4435" s="202"/>
      <c r="I4435" s="202"/>
      <c r="J4435" s="202"/>
      <c r="K4435" s="146"/>
      <c r="L4435" s="146"/>
      <c r="M4435" s="146"/>
      <c r="N4435" s="146"/>
      <c r="O4435" s="146"/>
      <c r="P4435" s="292"/>
      <c r="Q4435" s="202"/>
      <c r="R4435" s="290">
        <f>IF($P$5=1,DataSheet!E4434,"")</f>
        <v>0</v>
      </c>
    </row>
    <row r="4436" spans="2:18">
      <c r="B4436" s="202"/>
      <c r="C4436" s="297"/>
      <c r="D4436" s="292"/>
      <c r="E4436" s="202"/>
      <c r="F4436" s="202"/>
      <c r="G4436" s="202"/>
      <c r="H4436" s="202"/>
      <c r="I4436" s="202"/>
      <c r="J4436" s="202"/>
      <c r="K4436" s="146"/>
      <c r="L4436" s="146"/>
      <c r="M4436" s="146"/>
      <c r="N4436" s="146"/>
      <c r="O4436" s="146"/>
      <c r="P4436" s="292"/>
      <c r="Q4436" s="202"/>
      <c r="R4436" s="290">
        <f>IF($P$5=1,DataSheet!E4435,"")</f>
        <v>0</v>
      </c>
    </row>
    <row r="4437" spans="2:18">
      <c r="B4437" s="202"/>
      <c r="C4437" s="297"/>
      <c r="D4437" s="292"/>
      <c r="E4437" s="202"/>
      <c r="F4437" s="202"/>
      <c r="G4437" s="202"/>
      <c r="H4437" s="202"/>
      <c r="I4437" s="202"/>
      <c r="J4437" s="202"/>
      <c r="K4437" s="146"/>
      <c r="L4437" s="146"/>
      <c r="M4437" s="146"/>
      <c r="N4437" s="146"/>
      <c r="O4437" s="146"/>
      <c r="P4437" s="292"/>
      <c r="Q4437" s="202"/>
      <c r="R4437" s="290">
        <f>IF($P$5=1,DataSheet!E4436,"")</f>
        <v>0</v>
      </c>
    </row>
    <row r="4438" spans="2:18">
      <c r="B4438" s="202"/>
      <c r="C4438" s="297"/>
      <c r="D4438" s="292"/>
      <c r="E4438" s="202"/>
      <c r="F4438" s="202"/>
      <c r="G4438" s="202"/>
      <c r="H4438" s="202"/>
      <c r="I4438" s="202"/>
      <c r="J4438" s="202"/>
      <c r="K4438" s="146"/>
      <c r="L4438" s="146"/>
      <c r="M4438" s="146"/>
      <c r="N4438" s="146"/>
      <c r="O4438" s="146"/>
      <c r="P4438" s="292"/>
      <c r="Q4438" s="202"/>
      <c r="R4438" s="290">
        <f>IF($P$5=1,DataSheet!E4437,"")</f>
        <v>0</v>
      </c>
    </row>
    <row r="4439" spans="2:18">
      <c r="B4439" s="202"/>
      <c r="C4439" s="297"/>
      <c r="D4439" s="292"/>
      <c r="E4439" s="202"/>
      <c r="F4439" s="202"/>
      <c r="G4439" s="202"/>
      <c r="H4439" s="202"/>
      <c r="I4439" s="202"/>
      <c r="J4439" s="202"/>
      <c r="K4439" s="146"/>
      <c r="L4439" s="146"/>
      <c r="M4439" s="146"/>
      <c r="N4439" s="146"/>
      <c r="O4439" s="146"/>
      <c r="P4439" s="292"/>
      <c r="Q4439" s="202"/>
      <c r="R4439" s="290">
        <f>IF($P$5=1,DataSheet!E4438,"")</f>
        <v>0</v>
      </c>
    </row>
    <row r="4440" spans="2:18">
      <c r="B4440" s="202"/>
      <c r="C4440" s="297"/>
      <c r="D4440" s="292"/>
      <c r="E4440" s="202"/>
      <c r="F4440" s="202"/>
      <c r="G4440" s="202"/>
      <c r="H4440" s="202"/>
      <c r="I4440" s="202"/>
      <c r="J4440" s="202"/>
      <c r="K4440" s="146"/>
      <c r="L4440" s="146"/>
      <c r="M4440" s="146"/>
      <c r="N4440" s="146"/>
      <c r="O4440" s="146"/>
      <c r="P4440" s="292"/>
      <c r="Q4440" s="202"/>
      <c r="R4440" s="290">
        <f>IF($P$5=1,DataSheet!E4439,"")</f>
        <v>0</v>
      </c>
    </row>
    <row r="4441" spans="2:18">
      <c r="B4441" s="202"/>
      <c r="C4441" s="297"/>
      <c r="D4441" s="292"/>
      <c r="E4441" s="202"/>
      <c r="F4441" s="202"/>
      <c r="G4441" s="202"/>
      <c r="H4441" s="202"/>
      <c r="I4441" s="202"/>
      <c r="J4441" s="202"/>
      <c r="K4441" s="146"/>
      <c r="L4441" s="146"/>
      <c r="M4441" s="146"/>
      <c r="N4441" s="146"/>
      <c r="O4441" s="146"/>
      <c r="P4441" s="292"/>
      <c r="Q4441" s="202"/>
      <c r="R4441" s="290">
        <f>IF($P$5=1,DataSheet!E4440,"")</f>
        <v>0</v>
      </c>
    </row>
    <row r="4442" spans="2:18">
      <c r="B4442" s="202"/>
      <c r="C4442" s="297"/>
      <c r="D4442" s="292"/>
      <c r="E4442" s="202"/>
      <c r="F4442" s="202"/>
      <c r="G4442" s="202"/>
      <c r="H4442" s="202"/>
      <c r="I4442" s="202"/>
      <c r="J4442" s="202"/>
      <c r="K4442" s="146"/>
      <c r="L4442" s="146"/>
      <c r="M4442" s="146"/>
      <c r="N4442" s="146"/>
      <c r="O4442" s="146"/>
      <c r="P4442" s="292"/>
      <c r="Q4442" s="202"/>
      <c r="R4442" s="290">
        <f>IF($P$5=1,DataSheet!E4441,"")</f>
        <v>0</v>
      </c>
    </row>
    <row r="4443" spans="2:18">
      <c r="B4443" s="202"/>
      <c r="C4443" s="297"/>
      <c r="D4443" s="292"/>
      <c r="E4443" s="202"/>
      <c r="F4443" s="202"/>
      <c r="G4443" s="202"/>
      <c r="H4443" s="202"/>
      <c r="I4443" s="202"/>
      <c r="J4443" s="202"/>
      <c r="K4443" s="146"/>
      <c r="L4443" s="146"/>
      <c r="M4443" s="146"/>
      <c r="N4443" s="146"/>
      <c r="O4443" s="146"/>
      <c r="P4443" s="292"/>
      <c r="Q4443" s="202"/>
      <c r="R4443" s="290">
        <f>IF($P$5=1,DataSheet!E4442,"")</f>
        <v>0</v>
      </c>
    </row>
    <row r="4444" spans="2:18">
      <c r="B4444" s="202"/>
      <c r="C4444" s="297"/>
      <c r="D4444" s="292"/>
      <c r="E4444" s="202"/>
      <c r="F4444" s="202"/>
      <c r="G4444" s="202"/>
      <c r="H4444" s="202"/>
      <c r="I4444" s="202"/>
      <c r="J4444" s="202"/>
      <c r="K4444" s="146"/>
      <c r="L4444" s="146"/>
      <c r="M4444" s="146"/>
      <c r="N4444" s="146"/>
      <c r="O4444" s="146"/>
      <c r="P4444" s="292"/>
      <c r="Q4444" s="202"/>
      <c r="R4444" s="290">
        <f>IF($P$5=1,DataSheet!E4443,"")</f>
        <v>0</v>
      </c>
    </row>
    <row r="4445" spans="2:18">
      <c r="B4445" s="202"/>
      <c r="C4445" s="297"/>
      <c r="D4445" s="292"/>
      <c r="E4445" s="202"/>
      <c r="F4445" s="202"/>
      <c r="G4445" s="202"/>
      <c r="H4445" s="202"/>
      <c r="I4445" s="202"/>
      <c r="J4445" s="202"/>
      <c r="K4445" s="146"/>
      <c r="L4445" s="146"/>
      <c r="M4445" s="146"/>
      <c r="N4445" s="146"/>
      <c r="O4445" s="146"/>
      <c r="P4445" s="292"/>
      <c r="Q4445" s="202"/>
      <c r="R4445" s="290">
        <f>IF($P$5=1,DataSheet!E4444,"")</f>
        <v>0</v>
      </c>
    </row>
    <row r="4446" spans="2:18">
      <c r="B4446" s="202"/>
      <c r="C4446" s="297"/>
      <c r="D4446" s="292"/>
      <c r="E4446" s="202"/>
      <c r="F4446" s="202"/>
      <c r="G4446" s="202"/>
      <c r="H4446" s="202"/>
      <c r="I4446" s="202"/>
      <c r="J4446" s="202"/>
      <c r="K4446" s="146"/>
      <c r="L4446" s="146"/>
      <c r="M4446" s="146"/>
      <c r="N4446" s="146"/>
      <c r="O4446" s="146"/>
      <c r="P4446" s="292"/>
      <c r="Q4446" s="202"/>
      <c r="R4446" s="290">
        <f>IF($P$5=1,DataSheet!E4445,"")</f>
        <v>0</v>
      </c>
    </row>
    <row r="4447" spans="2:18">
      <c r="B4447" s="202"/>
      <c r="C4447" s="297"/>
      <c r="D4447" s="292"/>
      <c r="E4447" s="202"/>
      <c r="F4447" s="202"/>
      <c r="G4447" s="202"/>
      <c r="H4447" s="202"/>
      <c r="I4447" s="202"/>
      <c r="J4447" s="202"/>
      <c r="K4447" s="146"/>
      <c r="L4447" s="146"/>
      <c r="M4447" s="146"/>
      <c r="N4447" s="146"/>
      <c r="O4447" s="146"/>
      <c r="P4447" s="292"/>
      <c r="Q4447" s="202"/>
      <c r="R4447" s="290">
        <f>IF($P$5=1,DataSheet!E4446,"")</f>
        <v>0</v>
      </c>
    </row>
    <row r="4448" spans="2:18">
      <c r="B4448" s="202"/>
      <c r="C4448" s="297"/>
      <c r="D4448" s="292"/>
      <c r="E4448" s="202"/>
      <c r="F4448" s="202"/>
      <c r="G4448" s="202"/>
      <c r="H4448" s="202"/>
      <c r="I4448" s="202"/>
      <c r="J4448" s="202"/>
      <c r="K4448" s="146"/>
      <c r="L4448" s="146"/>
      <c r="M4448" s="146"/>
      <c r="N4448" s="146"/>
      <c r="O4448" s="146"/>
      <c r="P4448" s="292"/>
      <c r="Q4448" s="202"/>
      <c r="R4448" s="290">
        <f>IF($P$5=1,DataSheet!E4447,"")</f>
        <v>0</v>
      </c>
    </row>
    <row r="4449" spans="2:18">
      <c r="B4449" s="202"/>
      <c r="C4449" s="297"/>
      <c r="D4449" s="292"/>
      <c r="E4449" s="202"/>
      <c r="F4449" s="202"/>
      <c r="G4449" s="202"/>
      <c r="H4449" s="202"/>
      <c r="I4449" s="202"/>
      <c r="J4449" s="202"/>
      <c r="K4449" s="146"/>
      <c r="L4449" s="146"/>
      <c r="M4449" s="146"/>
      <c r="N4449" s="146"/>
      <c r="O4449" s="146"/>
      <c r="P4449" s="292"/>
      <c r="Q4449" s="202"/>
      <c r="R4449" s="290">
        <f>IF($P$5=1,DataSheet!E4448,"")</f>
        <v>0</v>
      </c>
    </row>
    <row r="4450" spans="2:18">
      <c r="B4450" s="202"/>
      <c r="C4450" s="297"/>
      <c r="D4450" s="292"/>
      <c r="E4450" s="202"/>
      <c r="F4450" s="202"/>
      <c r="G4450" s="202"/>
      <c r="H4450" s="202"/>
      <c r="I4450" s="202"/>
      <c r="J4450" s="202"/>
      <c r="K4450" s="146"/>
      <c r="L4450" s="146"/>
      <c r="M4450" s="146"/>
      <c r="N4450" s="146"/>
      <c r="O4450" s="146"/>
      <c r="P4450" s="292"/>
      <c r="Q4450" s="202"/>
      <c r="R4450" s="290">
        <f>IF($P$5=1,DataSheet!E4449,"")</f>
        <v>0</v>
      </c>
    </row>
    <row r="4451" spans="2:18">
      <c r="B4451" s="202"/>
      <c r="C4451" s="297"/>
      <c r="D4451" s="292"/>
      <c r="E4451" s="202"/>
      <c r="F4451" s="202"/>
      <c r="G4451" s="202"/>
      <c r="H4451" s="202"/>
      <c r="I4451" s="202"/>
      <c r="J4451" s="202"/>
      <c r="K4451" s="146"/>
      <c r="L4451" s="146"/>
      <c r="M4451" s="146"/>
      <c r="N4451" s="146"/>
      <c r="O4451" s="146"/>
      <c r="P4451" s="292"/>
      <c r="Q4451" s="202"/>
      <c r="R4451" s="290">
        <f>IF($P$5=1,DataSheet!E4450,"")</f>
        <v>0</v>
      </c>
    </row>
    <row r="4452" spans="2:18">
      <c r="B4452" s="202"/>
      <c r="C4452" s="297"/>
      <c r="D4452" s="292"/>
      <c r="E4452" s="202"/>
      <c r="F4452" s="202"/>
      <c r="G4452" s="202"/>
      <c r="H4452" s="202"/>
      <c r="I4452" s="202"/>
      <c r="J4452" s="202"/>
      <c r="K4452" s="146"/>
      <c r="L4452" s="146"/>
      <c r="M4452" s="146"/>
      <c r="N4452" s="146"/>
      <c r="O4452" s="146"/>
      <c r="P4452" s="292"/>
      <c r="Q4452" s="202"/>
      <c r="R4452" s="290">
        <f>IF($P$5=1,DataSheet!E4451,"")</f>
        <v>0</v>
      </c>
    </row>
    <row r="4453" spans="2:18">
      <c r="B4453" s="202"/>
      <c r="C4453" s="297"/>
      <c r="D4453" s="292"/>
      <c r="E4453" s="202"/>
      <c r="F4453" s="202"/>
      <c r="G4453" s="202"/>
      <c r="H4453" s="202"/>
      <c r="I4453" s="202"/>
      <c r="J4453" s="202"/>
      <c r="K4453" s="146"/>
      <c r="L4453" s="146"/>
      <c r="M4453" s="146"/>
      <c r="N4453" s="146"/>
      <c r="O4453" s="146"/>
      <c r="P4453" s="292"/>
      <c r="Q4453" s="202"/>
      <c r="R4453" s="290">
        <f>IF($P$5=1,DataSheet!E4452,"")</f>
        <v>0</v>
      </c>
    </row>
    <row r="4454" spans="2:18">
      <c r="B4454" s="202"/>
      <c r="C4454" s="297"/>
      <c r="D4454" s="292"/>
      <c r="E4454" s="202"/>
      <c r="F4454" s="202"/>
      <c r="G4454" s="202"/>
      <c r="H4454" s="202"/>
      <c r="I4454" s="202"/>
      <c r="J4454" s="202"/>
      <c r="K4454" s="146"/>
      <c r="L4454" s="146"/>
      <c r="M4454" s="146"/>
      <c r="N4454" s="146"/>
      <c r="O4454" s="146"/>
      <c r="P4454" s="292"/>
      <c r="Q4454" s="202"/>
      <c r="R4454" s="290">
        <f>IF($P$5=1,DataSheet!E4453,"")</f>
        <v>0</v>
      </c>
    </row>
    <row r="4455" spans="2:18">
      <c r="B4455" s="202"/>
      <c r="C4455" s="297"/>
      <c r="D4455" s="292"/>
      <c r="E4455" s="202"/>
      <c r="F4455" s="202"/>
      <c r="G4455" s="202"/>
      <c r="H4455" s="202"/>
      <c r="I4455" s="202"/>
      <c r="J4455" s="202"/>
      <c r="K4455" s="146"/>
      <c r="L4455" s="146"/>
      <c r="M4455" s="146"/>
      <c r="N4455" s="146"/>
      <c r="O4455" s="146"/>
      <c r="P4455" s="292"/>
      <c r="Q4455" s="202"/>
      <c r="R4455" s="290">
        <f>IF($P$5=1,DataSheet!E4454,"")</f>
        <v>0</v>
      </c>
    </row>
    <row r="4456" spans="2:18">
      <c r="B4456" s="202"/>
      <c r="C4456" s="297"/>
      <c r="D4456" s="292"/>
      <c r="E4456" s="202"/>
      <c r="F4456" s="202"/>
      <c r="G4456" s="202"/>
      <c r="H4456" s="202"/>
      <c r="I4456" s="202"/>
      <c r="J4456" s="202"/>
      <c r="K4456" s="146"/>
      <c r="L4456" s="146"/>
      <c r="M4456" s="146"/>
      <c r="N4456" s="146"/>
      <c r="O4456" s="146"/>
      <c r="P4456" s="292"/>
      <c r="Q4456" s="202"/>
      <c r="R4456" s="290">
        <f>IF($P$5=1,DataSheet!E4455,"")</f>
        <v>0</v>
      </c>
    </row>
    <row r="4457" spans="2:18">
      <c r="B4457" s="202"/>
      <c r="C4457" s="297"/>
      <c r="D4457" s="292"/>
      <c r="E4457" s="202"/>
      <c r="F4457" s="202"/>
      <c r="G4457" s="202"/>
      <c r="H4457" s="202"/>
      <c r="I4457" s="202"/>
      <c r="J4457" s="202"/>
      <c r="K4457" s="146"/>
      <c r="L4457" s="146"/>
      <c r="M4457" s="146"/>
      <c r="N4457" s="146"/>
      <c r="O4457" s="146"/>
      <c r="P4457" s="292"/>
      <c r="Q4457" s="202"/>
      <c r="R4457" s="290">
        <f>IF($P$5=1,DataSheet!E4456,"")</f>
        <v>0</v>
      </c>
    </row>
    <row r="4458" spans="2:18">
      <c r="B4458" s="202"/>
      <c r="C4458" s="297"/>
      <c r="D4458" s="292"/>
      <c r="E4458" s="202"/>
      <c r="F4458" s="202"/>
      <c r="G4458" s="202"/>
      <c r="H4458" s="202"/>
      <c r="I4458" s="202"/>
      <c r="J4458" s="202"/>
      <c r="K4458" s="146"/>
      <c r="L4458" s="146"/>
      <c r="M4458" s="146"/>
      <c r="N4458" s="146"/>
      <c r="O4458" s="146"/>
      <c r="P4458" s="292"/>
      <c r="Q4458" s="202"/>
      <c r="R4458" s="290">
        <f>IF($P$5=1,DataSheet!E4457,"")</f>
        <v>0</v>
      </c>
    </row>
    <row r="4459" spans="2:18">
      <c r="B4459" s="202"/>
      <c r="C4459" s="297"/>
      <c r="D4459" s="292"/>
      <c r="E4459" s="202"/>
      <c r="F4459" s="202"/>
      <c r="G4459" s="202"/>
      <c r="H4459" s="202"/>
      <c r="I4459" s="202"/>
      <c r="J4459" s="202"/>
      <c r="K4459" s="146"/>
      <c r="L4459" s="146"/>
      <c r="M4459" s="146"/>
      <c r="N4459" s="146"/>
      <c r="O4459" s="146"/>
      <c r="P4459" s="292"/>
      <c r="Q4459" s="202"/>
      <c r="R4459" s="290">
        <f>IF($P$5=1,DataSheet!E4458,"")</f>
        <v>0</v>
      </c>
    </row>
    <row r="4460" spans="2:18">
      <c r="B4460" s="202"/>
      <c r="C4460" s="297"/>
      <c r="D4460" s="292"/>
      <c r="E4460" s="202"/>
      <c r="F4460" s="202"/>
      <c r="G4460" s="202"/>
      <c r="H4460" s="202"/>
      <c r="I4460" s="202"/>
      <c r="J4460" s="202"/>
      <c r="K4460" s="146"/>
      <c r="L4460" s="146"/>
      <c r="M4460" s="146"/>
      <c r="N4460" s="146"/>
      <c r="O4460" s="146"/>
      <c r="P4460" s="292"/>
      <c r="Q4460" s="202"/>
      <c r="R4460" s="290">
        <f>IF($P$5=1,DataSheet!E4459,"")</f>
        <v>0</v>
      </c>
    </row>
    <row r="4461" spans="2:18">
      <c r="B4461" s="202"/>
      <c r="C4461" s="297"/>
      <c r="D4461" s="292"/>
      <c r="E4461" s="202"/>
      <c r="F4461" s="202"/>
      <c r="G4461" s="202"/>
      <c r="H4461" s="202"/>
      <c r="I4461" s="202"/>
      <c r="J4461" s="202"/>
      <c r="K4461" s="146"/>
      <c r="L4461" s="146"/>
      <c r="M4461" s="146"/>
      <c r="N4461" s="146"/>
      <c r="O4461" s="146"/>
      <c r="P4461" s="292"/>
      <c r="Q4461" s="202"/>
      <c r="R4461" s="290">
        <f>IF($P$5=1,DataSheet!E4460,"")</f>
        <v>0</v>
      </c>
    </row>
    <row r="4462" spans="2:18">
      <c r="B4462" s="202"/>
      <c r="C4462" s="297"/>
      <c r="D4462" s="292"/>
      <c r="E4462" s="202"/>
      <c r="F4462" s="202"/>
      <c r="G4462" s="202"/>
      <c r="H4462" s="202"/>
      <c r="I4462" s="202"/>
      <c r="J4462" s="202"/>
      <c r="K4462" s="146"/>
      <c r="L4462" s="146"/>
      <c r="M4462" s="146"/>
      <c r="N4462" s="146"/>
      <c r="O4462" s="146"/>
      <c r="P4462" s="292"/>
      <c r="Q4462" s="202"/>
      <c r="R4462" s="290">
        <f>IF($P$5=1,DataSheet!E4461,"")</f>
        <v>0</v>
      </c>
    </row>
    <row r="4463" spans="2:18">
      <c r="B4463" s="202"/>
      <c r="C4463" s="297"/>
      <c r="D4463" s="292"/>
      <c r="E4463" s="202"/>
      <c r="F4463" s="202"/>
      <c r="G4463" s="202"/>
      <c r="H4463" s="202"/>
      <c r="I4463" s="202"/>
      <c r="J4463" s="202"/>
      <c r="K4463" s="146"/>
      <c r="L4463" s="146"/>
      <c r="M4463" s="146"/>
      <c r="N4463" s="146"/>
      <c r="O4463" s="146"/>
      <c r="P4463" s="292"/>
      <c r="Q4463" s="202"/>
      <c r="R4463" s="290">
        <f>IF($P$5=1,DataSheet!E4462,"")</f>
        <v>0</v>
      </c>
    </row>
    <row r="4464" spans="2:18">
      <c r="B4464" s="202"/>
      <c r="C4464" s="297"/>
      <c r="D4464" s="292"/>
      <c r="E4464" s="202"/>
      <c r="F4464" s="202"/>
      <c r="G4464" s="202"/>
      <c r="H4464" s="202"/>
      <c r="I4464" s="202"/>
      <c r="J4464" s="202"/>
      <c r="K4464" s="146"/>
      <c r="L4464" s="146"/>
      <c r="M4464" s="146"/>
      <c r="N4464" s="146"/>
      <c r="O4464" s="146"/>
      <c r="P4464" s="292"/>
      <c r="Q4464" s="202"/>
      <c r="R4464" s="290">
        <f>IF($P$5=1,DataSheet!E4463,"")</f>
        <v>0</v>
      </c>
    </row>
    <row r="4465" spans="2:18">
      <c r="B4465" s="202"/>
      <c r="C4465" s="297"/>
      <c r="D4465" s="292"/>
      <c r="E4465" s="202"/>
      <c r="F4465" s="202"/>
      <c r="G4465" s="202"/>
      <c r="H4465" s="202"/>
      <c r="I4465" s="202"/>
      <c r="J4465" s="202"/>
      <c r="K4465" s="146"/>
      <c r="L4465" s="146"/>
      <c r="M4465" s="146"/>
      <c r="N4465" s="146"/>
      <c r="O4465" s="146"/>
      <c r="P4465" s="292"/>
      <c r="Q4465" s="202"/>
      <c r="R4465" s="290">
        <f>IF($P$5=1,DataSheet!E4464,"")</f>
        <v>0</v>
      </c>
    </row>
    <row r="4466" spans="2:18">
      <c r="B4466" s="202"/>
      <c r="C4466" s="297"/>
      <c r="D4466" s="292"/>
      <c r="E4466" s="202"/>
      <c r="F4466" s="202"/>
      <c r="G4466" s="202"/>
      <c r="H4466" s="202"/>
      <c r="I4466" s="202"/>
      <c r="J4466" s="202"/>
      <c r="K4466" s="146"/>
      <c r="L4466" s="146"/>
      <c r="M4466" s="146"/>
      <c r="N4466" s="146"/>
      <c r="O4466" s="146"/>
      <c r="P4466" s="292"/>
      <c r="Q4466" s="202"/>
      <c r="R4466" s="290">
        <f>IF($P$5=1,DataSheet!E4465,"")</f>
        <v>0</v>
      </c>
    </row>
    <row r="4467" spans="2:18">
      <c r="B4467" s="202"/>
      <c r="C4467" s="297"/>
      <c r="D4467" s="292"/>
      <c r="E4467" s="202"/>
      <c r="F4467" s="202"/>
      <c r="G4467" s="202"/>
      <c r="H4467" s="202"/>
      <c r="I4467" s="202"/>
      <c r="J4467" s="202"/>
      <c r="K4467" s="146"/>
      <c r="L4467" s="146"/>
      <c r="M4467" s="146"/>
      <c r="N4467" s="146"/>
      <c r="O4467" s="146"/>
      <c r="P4467" s="292"/>
      <c r="Q4467" s="202"/>
      <c r="R4467" s="290">
        <f>IF($P$5=1,DataSheet!E4466,"")</f>
        <v>0</v>
      </c>
    </row>
    <row r="4468" spans="2:18">
      <c r="B4468" s="202"/>
      <c r="C4468" s="297"/>
      <c r="D4468" s="292"/>
      <c r="E4468" s="202"/>
      <c r="F4468" s="202"/>
      <c r="G4468" s="202"/>
      <c r="H4468" s="202"/>
      <c r="I4468" s="202"/>
      <c r="J4468" s="202"/>
      <c r="K4468" s="146"/>
      <c r="L4468" s="146"/>
      <c r="M4468" s="146"/>
      <c r="N4468" s="146"/>
      <c r="O4468" s="146"/>
      <c r="P4468" s="292"/>
      <c r="Q4468" s="202"/>
      <c r="R4468" s="290">
        <f>IF($P$5=1,DataSheet!E4467,"")</f>
        <v>0</v>
      </c>
    </row>
    <row r="4469" spans="2:18">
      <c r="B4469" s="202"/>
      <c r="C4469" s="297"/>
      <c r="D4469" s="292"/>
      <c r="E4469" s="202"/>
      <c r="F4469" s="202"/>
      <c r="G4469" s="202"/>
      <c r="H4469" s="202"/>
      <c r="I4469" s="202"/>
      <c r="J4469" s="202"/>
      <c r="K4469" s="146"/>
      <c r="L4469" s="146"/>
      <c r="M4469" s="146"/>
      <c r="N4469" s="146"/>
      <c r="O4469" s="146"/>
      <c r="P4469" s="292"/>
      <c r="Q4469" s="202"/>
      <c r="R4469" s="290">
        <f>IF($P$5=1,DataSheet!E4468,"")</f>
        <v>0</v>
      </c>
    </row>
    <row r="4470" spans="2:18">
      <c r="B4470" s="202"/>
      <c r="C4470" s="297"/>
      <c r="D4470" s="292"/>
      <c r="E4470" s="202"/>
      <c r="F4470" s="202"/>
      <c r="G4470" s="202"/>
      <c r="H4470" s="202"/>
      <c r="I4470" s="202"/>
      <c r="J4470" s="202"/>
      <c r="K4470" s="146"/>
      <c r="L4470" s="146"/>
      <c r="M4470" s="146"/>
      <c r="N4470" s="146"/>
      <c r="O4470" s="146"/>
      <c r="P4470" s="292"/>
      <c r="Q4470" s="202"/>
      <c r="R4470" s="290">
        <f>IF($P$5=1,DataSheet!E4469,"")</f>
        <v>0</v>
      </c>
    </row>
    <row r="4471" spans="2:18">
      <c r="B4471" s="202"/>
      <c r="C4471" s="297"/>
      <c r="D4471" s="292"/>
      <c r="E4471" s="202"/>
      <c r="F4471" s="202"/>
      <c r="G4471" s="202"/>
      <c r="H4471" s="202"/>
      <c r="I4471" s="202"/>
      <c r="J4471" s="202"/>
      <c r="K4471" s="146"/>
      <c r="L4471" s="146"/>
      <c r="M4471" s="146"/>
      <c r="N4471" s="146"/>
      <c r="O4471" s="146"/>
      <c r="P4471" s="292"/>
      <c r="Q4471" s="202"/>
      <c r="R4471" s="290">
        <f>IF($P$5=1,DataSheet!E4470,"")</f>
        <v>0</v>
      </c>
    </row>
    <row r="4472" spans="2:18">
      <c r="B4472" s="202"/>
      <c r="C4472" s="297"/>
      <c r="D4472" s="292"/>
      <c r="E4472" s="202"/>
      <c r="F4472" s="202"/>
      <c r="G4472" s="202"/>
      <c r="H4472" s="202"/>
      <c r="I4472" s="202"/>
      <c r="J4472" s="202"/>
      <c r="K4472" s="146"/>
      <c r="L4472" s="146"/>
      <c r="M4472" s="146"/>
      <c r="N4472" s="146"/>
      <c r="O4472" s="146"/>
      <c r="P4472" s="292"/>
      <c r="Q4472" s="202"/>
      <c r="R4472" s="290">
        <f>IF($P$5=1,DataSheet!E4471,"")</f>
        <v>0</v>
      </c>
    </row>
    <row r="4473" spans="2:18">
      <c r="B4473" s="202"/>
      <c r="C4473" s="297"/>
      <c r="D4473" s="292"/>
      <c r="E4473" s="202"/>
      <c r="F4473" s="202"/>
      <c r="G4473" s="202"/>
      <c r="H4473" s="202"/>
      <c r="I4473" s="202"/>
      <c r="J4473" s="202"/>
      <c r="K4473" s="146"/>
      <c r="L4473" s="146"/>
      <c r="M4473" s="146"/>
      <c r="N4473" s="146"/>
      <c r="O4473" s="146"/>
      <c r="P4473" s="292"/>
      <c r="Q4473" s="202"/>
      <c r="R4473" s="290">
        <f>IF($P$5=1,DataSheet!E4472,"")</f>
        <v>0</v>
      </c>
    </row>
    <row r="4474" spans="2:18">
      <c r="B4474" s="202"/>
      <c r="C4474" s="297"/>
      <c r="D4474" s="292"/>
      <c r="E4474" s="202"/>
      <c r="F4474" s="202"/>
      <c r="G4474" s="202"/>
      <c r="H4474" s="202"/>
      <c r="I4474" s="202"/>
      <c r="J4474" s="202"/>
      <c r="K4474" s="146"/>
      <c r="L4474" s="146"/>
      <c r="M4474" s="146"/>
      <c r="N4474" s="146"/>
      <c r="O4474" s="146"/>
      <c r="P4474" s="292"/>
      <c r="Q4474" s="202"/>
      <c r="R4474" s="290">
        <f>IF($P$5=1,DataSheet!E4473,"")</f>
        <v>0</v>
      </c>
    </row>
    <row r="4475" spans="2:18">
      <c r="B4475" s="202"/>
      <c r="C4475" s="297"/>
      <c r="D4475" s="292"/>
      <c r="E4475" s="202"/>
      <c r="F4475" s="202"/>
      <c r="G4475" s="202"/>
      <c r="H4475" s="202"/>
      <c r="I4475" s="202"/>
      <c r="J4475" s="202"/>
      <c r="K4475" s="146"/>
      <c r="L4475" s="146"/>
      <c r="M4475" s="146"/>
      <c r="N4475" s="146"/>
      <c r="O4475" s="146"/>
      <c r="P4475" s="292"/>
      <c r="Q4475" s="202"/>
      <c r="R4475" s="290">
        <f>IF($P$5=1,DataSheet!E4474,"")</f>
        <v>0</v>
      </c>
    </row>
    <row r="4476" spans="2:18">
      <c r="B4476" s="202"/>
      <c r="C4476" s="297"/>
      <c r="D4476" s="292"/>
      <c r="E4476" s="202"/>
      <c r="F4476" s="202"/>
      <c r="G4476" s="202"/>
      <c r="H4476" s="202"/>
      <c r="I4476" s="202"/>
      <c r="J4476" s="202"/>
      <c r="K4476" s="146"/>
      <c r="L4476" s="146"/>
      <c r="M4476" s="146"/>
      <c r="N4476" s="146"/>
      <c r="O4476" s="146"/>
      <c r="P4476" s="292"/>
      <c r="Q4476" s="202"/>
      <c r="R4476" s="290">
        <f>IF($P$5=1,DataSheet!E4475,"")</f>
        <v>0</v>
      </c>
    </row>
    <row r="4477" spans="2:18">
      <c r="B4477" s="202"/>
      <c r="C4477" s="297"/>
      <c r="D4477" s="292"/>
      <c r="E4477" s="202"/>
      <c r="F4477" s="202"/>
      <c r="G4477" s="202"/>
      <c r="H4477" s="202"/>
      <c r="I4477" s="202"/>
      <c r="J4477" s="202"/>
      <c r="K4477" s="146"/>
      <c r="L4477" s="146"/>
      <c r="M4477" s="146"/>
      <c r="N4477" s="146"/>
      <c r="O4477" s="146"/>
      <c r="P4477" s="292"/>
      <c r="Q4477" s="202"/>
      <c r="R4477" s="290">
        <f>IF($P$5=1,DataSheet!E4476,"")</f>
        <v>0</v>
      </c>
    </row>
    <row r="4478" spans="2:18">
      <c r="B4478" s="202"/>
      <c r="C4478" s="297"/>
      <c r="D4478" s="292"/>
      <c r="E4478" s="202"/>
      <c r="F4478" s="202"/>
      <c r="G4478" s="202"/>
      <c r="H4478" s="202"/>
      <c r="I4478" s="202"/>
      <c r="J4478" s="202"/>
      <c r="K4478" s="146"/>
      <c r="L4478" s="146"/>
      <c r="M4478" s="146"/>
      <c r="N4478" s="146"/>
      <c r="O4478" s="146"/>
      <c r="P4478" s="292"/>
      <c r="Q4478" s="202"/>
      <c r="R4478" s="290">
        <f>IF($P$5=1,DataSheet!E4477,"")</f>
        <v>0</v>
      </c>
    </row>
    <row r="4479" spans="2:18">
      <c r="B4479" s="202"/>
      <c r="C4479" s="297"/>
      <c r="D4479" s="292"/>
      <c r="E4479" s="202"/>
      <c r="F4479" s="202"/>
      <c r="G4479" s="202"/>
      <c r="H4479" s="202"/>
      <c r="I4479" s="202"/>
      <c r="J4479" s="202"/>
      <c r="K4479" s="146"/>
      <c r="L4479" s="146"/>
      <c r="M4479" s="146"/>
      <c r="N4479" s="146"/>
      <c r="O4479" s="146"/>
      <c r="P4479" s="292"/>
      <c r="Q4479" s="202"/>
      <c r="R4479" s="290">
        <f>IF($P$5=1,DataSheet!E4478,"")</f>
        <v>0</v>
      </c>
    </row>
    <row r="4480" spans="2:18">
      <c r="B4480" s="202"/>
      <c r="C4480" s="297"/>
      <c r="D4480" s="292"/>
      <c r="E4480" s="202"/>
      <c r="F4480" s="202"/>
      <c r="G4480" s="202"/>
      <c r="H4480" s="202"/>
      <c r="I4480" s="202"/>
      <c r="J4480" s="202"/>
      <c r="K4480" s="146"/>
      <c r="L4480" s="146"/>
      <c r="M4480" s="146"/>
      <c r="N4480" s="146"/>
      <c r="O4480" s="146"/>
      <c r="P4480" s="292"/>
      <c r="Q4480" s="202"/>
      <c r="R4480" s="290">
        <f>IF($P$5=1,DataSheet!E4479,"")</f>
        <v>0</v>
      </c>
    </row>
    <row r="4481" spans="2:18">
      <c r="B4481" s="202"/>
      <c r="C4481" s="297"/>
      <c r="D4481" s="292"/>
      <c r="E4481" s="202"/>
      <c r="F4481" s="202"/>
      <c r="G4481" s="202"/>
      <c r="H4481" s="202"/>
      <c r="I4481" s="202"/>
      <c r="J4481" s="202"/>
      <c r="K4481" s="146"/>
      <c r="L4481" s="146"/>
      <c r="M4481" s="146"/>
      <c r="N4481" s="146"/>
      <c r="O4481" s="146"/>
      <c r="P4481" s="292"/>
      <c r="Q4481" s="202"/>
      <c r="R4481" s="290">
        <f>IF($P$5=1,DataSheet!E4480,"")</f>
        <v>0</v>
      </c>
    </row>
    <row r="4482" spans="2:18">
      <c r="B4482" s="202"/>
      <c r="C4482" s="297"/>
      <c r="D4482" s="292"/>
      <c r="E4482" s="202"/>
      <c r="F4482" s="202"/>
      <c r="G4482" s="202"/>
      <c r="H4482" s="202"/>
      <c r="I4482" s="202"/>
      <c r="J4482" s="202"/>
      <c r="K4482" s="146"/>
      <c r="L4482" s="146"/>
      <c r="M4482" s="146"/>
      <c r="N4482" s="146"/>
      <c r="O4482" s="146"/>
      <c r="P4482" s="292"/>
      <c r="Q4482" s="202"/>
      <c r="R4482" s="290">
        <f>IF($P$5=1,DataSheet!E4481,"")</f>
        <v>0</v>
      </c>
    </row>
    <row r="4483" spans="2:18">
      <c r="B4483" s="202"/>
      <c r="C4483" s="297"/>
      <c r="D4483" s="292"/>
      <c r="E4483" s="202"/>
      <c r="F4483" s="202"/>
      <c r="G4483" s="202"/>
      <c r="H4483" s="202"/>
      <c r="I4483" s="202"/>
      <c r="J4483" s="202"/>
      <c r="K4483" s="146"/>
      <c r="L4483" s="146"/>
      <c r="M4483" s="146"/>
      <c r="N4483" s="146"/>
      <c r="O4483" s="146"/>
      <c r="P4483" s="292"/>
      <c r="Q4483" s="202"/>
      <c r="R4483" s="290">
        <f>IF($P$5=1,DataSheet!E4482,"")</f>
        <v>0</v>
      </c>
    </row>
    <row r="4484" spans="2:18">
      <c r="B4484" s="202"/>
      <c r="C4484" s="297"/>
      <c r="D4484" s="292"/>
      <c r="E4484" s="202"/>
      <c r="F4484" s="202"/>
      <c r="G4484" s="202"/>
      <c r="H4484" s="202"/>
      <c r="I4484" s="202"/>
      <c r="J4484" s="202"/>
      <c r="K4484" s="146"/>
      <c r="L4484" s="146"/>
      <c r="M4484" s="146"/>
      <c r="N4484" s="146"/>
      <c r="O4484" s="146"/>
      <c r="P4484" s="292"/>
      <c r="Q4484" s="202"/>
      <c r="R4484" s="290">
        <f>IF($P$5=1,DataSheet!E4483,"")</f>
        <v>0</v>
      </c>
    </row>
    <row r="4485" spans="2:18">
      <c r="B4485" s="202"/>
      <c r="C4485" s="297"/>
      <c r="D4485" s="292"/>
      <c r="E4485" s="202"/>
      <c r="F4485" s="202"/>
      <c r="G4485" s="202"/>
      <c r="H4485" s="202"/>
      <c r="I4485" s="202"/>
      <c r="J4485" s="202"/>
      <c r="K4485" s="146"/>
      <c r="L4485" s="146"/>
      <c r="M4485" s="146"/>
      <c r="N4485" s="146"/>
      <c r="O4485" s="146"/>
      <c r="P4485" s="292"/>
      <c r="Q4485" s="202"/>
      <c r="R4485" s="290">
        <f>IF($P$5=1,DataSheet!E4484,"")</f>
        <v>0</v>
      </c>
    </row>
    <row r="4486" spans="2:18">
      <c r="B4486" s="202"/>
      <c r="C4486" s="297"/>
      <c r="D4486" s="292"/>
      <c r="E4486" s="202"/>
      <c r="F4486" s="202"/>
      <c r="G4486" s="202"/>
      <c r="H4486" s="202"/>
      <c r="I4486" s="202"/>
      <c r="J4486" s="202"/>
      <c r="K4486" s="146"/>
      <c r="L4486" s="146"/>
      <c r="M4486" s="146"/>
      <c r="N4486" s="146"/>
      <c r="O4486" s="146"/>
      <c r="P4486" s="292"/>
      <c r="Q4486" s="202"/>
      <c r="R4486" s="290">
        <f>IF($P$5=1,DataSheet!E4485,"")</f>
        <v>0</v>
      </c>
    </row>
    <row r="4487" spans="2:18">
      <c r="B4487" s="202"/>
      <c r="C4487" s="297"/>
      <c r="D4487" s="292"/>
      <c r="E4487" s="202"/>
      <c r="F4487" s="202"/>
      <c r="G4487" s="202"/>
      <c r="H4487" s="202"/>
      <c r="I4487" s="202"/>
      <c r="J4487" s="202"/>
      <c r="K4487" s="146"/>
      <c r="L4487" s="146"/>
      <c r="M4487" s="146"/>
      <c r="N4487" s="146"/>
      <c r="O4487" s="146"/>
      <c r="P4487" s="292"/>
      <c r="Q4487" s="202"/>
      <c r="R4487" s="290">
        <f>IF($P$5=1,DataSheet!E4486,"")</f>
        <v>0</v>
      </c>
    </row>
    <row r="4488" spans="2:18">
      <c r="B4488" s="202"/>
      <c r="C4488" s="297"/>
      <c r="D4488" s="292"/>
      <c r="E4488" s="202"/>
      <c r="F4488" s="202"/>
      <c r="G4488" s="202"/>
      <c r="H4488" s="202"/>
      <c r="I4488" s="202"/>
      <c r="J4488" s="202"/>
      <c r="K4488" s="146"/>
      <c r="L4488" s="146"/>
      <c r="M4488" s="146"/>
      <c r="N4488" s="146"/>
      <c r="O4488" s="146"/>
      <c r="P4488" s="292"/>
      <c r="Q4488" s="202"/>
      <c r="R4488" s="290">
        <f>IF($P$5=1,DataSheet!E4487,"")</f>
        <v>0</v>
      </c>
    </row>
    <row r="4489" spans="2:18">
      <c r="B4489" s="202"/>
      <c r="C4489" s="297"/>
      <c r="D4489" s="292"/>
      <c r="E4489" s="202"/>
      <c r="F4489" s="202"/>
      <c r="G4489" s="202"/>
      <c r="H4489" s="202"/>
      <c r="I4489" s="202"/>
      <c r="J4489" s="202"/>
      <c r="K4489" s="146"/>
      <c r="L4489" s="146"/>
      <c r="M4489" s="146"/>
      <c r="N4489" s="146"/>
      <c r="O4489" s="146"/>
      <c r="P4489" s="292"/>
      <c r="Q4489" s="202"/>
      <c r="R4489" s="290">
        <f>IF($P$5=1,DataSheet!E4488,"")</f>
        <v>0</v>
      </c>
    </row>
    <row r="4490" spans="2:18">
      <c r="B4490" s="202"/>
      <c r="C4490" s="297"/>
      <c r="D4490" s="292"/>
      <c r="E4490" s="202"/>
      <c r="F4490" s="202"/>
      <c r="G4490" s="202"/>
      <c r="H4490" s="202"/>
      <c r="I4490" s="202"/>
      <c r="J4490" s="202"/>
      <c r="K4490" s="146"/>
      <c r="L4490" s="146"/>
      <c r="M4490" s="146"/>
      <c r="N4490" s="146"/>
      <c r="O4490" s="146"/>
      <c r="P4490" s="292"/>
      <c r="Q4490" s="202"/>
      <c r="R4490" s="290">
        <f>IF($P$5=1,DataSheet!E4489,"")</f>
        <v>0</v>
      </c>
    </row>
    <row r="4491" spans="2:18">
      <c r="B4491" s="202"/>
      <c r="C4491" s="297"/>
      <c r="D4491" s="292"/>
      <c r="E4491" s="202"/>
      <c r="F4491" s="202"/>
      <c r="G4491" s="202"/>
      <c r="H4491" s="202"/>
      <c r="I4491" s="202"/>
      <c r="J4491" s="202"/>
      <c r="K4491" s="146"/>
      <c r="L4491" s="146"/>
      <c r="M4491" s="146"/>
      <c r="N4491" s="146"/>
      <c r="O4491" s="146"/>
      <c r="P4491" s="292"/>
      <c r="Q4491" s="202"/>
      <c r="R4491" s="290">
        <f>IF($P$5=1,DataSheet!E4490,"")</f>
        <v>0</v>
      </c>
    </row>
    <row r="4492" spans="2:18">
      <c r="B4492" s="202"/>
      <c r="C4492" s="297"/>
      <c r="D4492" s="292"/>
      <c r="E4492" s="202"/>
      <c r="F4492" s="202"/>
      <c r="G4492" s="202"/>
      <c r="H4492" s="202"/>
      <c r="I4492" s="202"/>
      <c r="J4492" s="202"/>
      <c r="K4492" s="146"/>
      <c r="L4492" s="146"/>
      <c r="M4492" s="146"/>
      <c r="N4492" s="146"/>
      <c r="O4492" s="146"/>
      <c r="P4492" s="292"/>
      <c r="Q4492" s="202"/>
      <c r="R4492" s="290">
        <f>IF($P$5=1,DataSheet!E4491,"")</f>
        <v>0</v>
      </c>
    </row>
    <row r="4493" spans="2:18">
      <c r="B4493" s="202"/>
      <c r="C4493" s="297"/>
      <c r="D4493" s="292"/>
      <c r="E4493" s="202"/>
      <c r="F4493" s="202"/>
      <c r="G4493" s="202"/>
      <c r="H4493" s="202"/>
      <c r="I4493" s="202"/>
      <c r="J4493" s="202"/>
      <c r="K4493" s="146"/>
      <c r="L4493" s="146"/>
      <c r="M4493" s="146"/>
      <c r="N4493" s="146"/>
      <c r="O4493" s="146"/>
      <c r="P4493" s="292"/>
      <c r="Q4493" s="202"/>
      <c r="R4493" s="290">
        <f>IF($P$5=1,DataSheet!E4492,"")</f>
        <v>0</v>
      </c>
    </row>
    <row r="4494" spans="2:18">
      <c r="B4494" s="202"/>
      <c r="C4494" s="297"/>
      <c r="D4494" s="292"/>
      <c r="E4494" s="202"/>
      <c r="F4494" s="202"/>
      <c r="G4494" s="202"/>
      <c r="H4494" s="202"/>
      <c r="I4494" s="202"/>
      <c r="J4494" s="202"/>
      <c r="K4494" s="146"/>
      <c r="L4494" s="146"/>
      <c r="M4494" s="146"/>
      <c r="N4494" s="146"/>
      <c r="O4494" s="146"/>
      <c r="P4494" s="292"/>
      <c r="Q4494" s="202"/>
      <c r="R4494" s="290">
        <f>IF($P$5=1,DataSheet!E4493,"")</f>
        <v>0</v>
      </c>
    </row>
    <row r="4495" spans="2:18">
      <c r="B4495" s="202"/>
      <c r="C4495" s="297"/>
      <c r="D4495" s="292"/>
      <c r="E4495" s="202"/>
      <c r="F4495" s="202"/>
      <c r="G4495" s="202"/>
      <c r="H4495" s="202"/>
      <c r="I4495" s="202"/>
      <c r="J4495" s="202"/>
      <c r="K4495" s="146"/>
      <c r="L4495" s="146"/>
      <c r="M4495" s="146"/>
      <c r="N4495" s="146"/>
      <c r="O4495" s="146"/>
      <c r="P4495" s="292"/>
      <c r="Q4495" s="202"/>
      <c r="R4495" s="290">
        <f>IF($P$5=1,DataSheet!E4494,"")</f>
        <v>0</v>
      </c>
    </row>
    <row r="4496" spans="2:18">
      <c r="B4496" s="202"/>
      <c r="C4496" s="297"/>
      <c r="D4496" s="292"/>
      <c r="E4496" s="202"/>
      <c r="F4496" s="202"/>
      <c r="G4496" s="202"/>
      <c r="H4496" s="202"/>
      <c r="I4496" s="202"/>
      <c r="J4496" s="202"/>
      <c r="K4496" s="146"/>
      <c r="L4496" s="146"/>
      <c r="M4496" s="146"/>
      <c r="N4496" s="146"/>
      <c r="O4496" s="146"/>
      <c r="P4496" s="292"/>
      <c r="Q4496" s="202"/>
      <c r="R4496" s="290">
        <f>IF($P$5=1,DataSheet!E4495,"")</f>
        <v>0</v>
      </c>
    </row>
    <row r="4497" spans="2:18">
      <c r="B4497" s="202"/>
      <c r="C4497" s="297"/>
      <c r="D4497" s="292"/>
      <c r="E4497" s="202"/>
      <c r="F4497" s="202"/>
      <c r="G4497" s="202"/>
      <c r="H4497" s="202"/>
      <c r="I4497" s="202"/>
      <c r="J4497" s="202"/>
      <c r="K4497" s="146"/>
      <c r="L4497" s="146"/>
      <c r="M4497" s="146"/>
      <c r="N4497" s="146"/>
      <c r="O4497" s="146"/>
      <c r="P4497" s="292"/>
      <c r="Q4497" s="202"/>
      <c r="R4497" s="290">
        <f>IF($P$5=1,DataSheet!E4496,"")</f>
        <v>0</v>
      </c>
    </row>
    <row r="4498" spans="2:18">
      <c r="B4498" s="202"/>
      <c r="C4498" s="297"/>
      <c r="D4498" s="292"/>
      <c r="E4498" s="202"/>
      <c r="F4498" s="202"/>
      <c r="G4498" s="202"/>
      <c r="H4498" s="202"/>
      <c r="I4498" s="202"/>
      <c r="J4498" s="202"/>
      <c r="K4498" s="146"/>
      <c r="L4498" s="146"/>
      <c r="M4498" s="146"/>
      <c r="N4498" s="146"/>
      <c r="O4498" s="146"/>
      <c r="P4498" s="292"/>
      <c r="Q4498" s="202"/>
      <c r="R4498" s="290">
        <f>IF($P$5=1,DataSheet!E4497,"")</f>
        <v>0</v>
      </c>
    </row>
    <row r="4499" spans="2:18">
      <c r="B4499" s="202"/>
      <c r="C4499" s="297"/>
      <c r="D4499" s="292"/>
      <c r="E4499" s="202"/>
      <c r="F4499" s="202"/>
      <c r="G4499" s="202"/>
      <c r="H4499" s="202"/>
      <c r="I4499" s="202"/>
      <c r="J4499" s="202"/>
      <c r="K4499" s="146"/>
      <c r="L4499" s="146"/>
      <c r="M4499" s="146"/>
      <c r="N4499" s="146"/>
      <c r="O4499" s="146"/>
      <c r="P4499" s="292"/>
      <c r="Q4499" s="202"/>
      <c r="R4499" s="290">
        <f>IF($P$5=1,DataSheet!E4498,"")</f>
        <v>0</v>
      </c>
    </row>
    <row r="4500" spans="2:18">
      <c r="B4500" s="202"/>
      <c r="C4500" s="297"/>
      <c r="D4500" s="292"/>
      <c r="E4500" s="202"/>
      <c r="F4500" s="202"/>
      <c r="G4500" s="202"/>
      <c r="H4500" s="202"/>
      <c r="I4500" s="202"/>
      <c r="J4500" s="202"/>
      <c r="K4500" s="146"/>
      <c r="L4500" s="146"/>
      <c r="M4500" s="146"/>
      <c r="N4500" s="146"/>
      <c r="O4500" s="146"/>
      <c r="P4500" s="292"/>
      <c r="Q4500" s="202"/>
      <c r="R4500" s="290">
        <f>IF($P$5=1,DataSheet!E4499,"")</f>
        <v>0</v>
      </c>
    </row>
    <row r="4501" spans="2:18">
      <c r="B4501" s="202"/>
      <c r="C4501" s="297"/>
      <c r="D4501" s="292"/>
      <c r="E4501" s="202"/>
      <c r="F4501" s="202"/>
      <c r="G4501" s="202"/>
      <c r="H4501" s="202"/>
      <c r="I4501" s="202"/>
      <c r="J4501" s="202"/>
      <c r="K4501" s="146"/>
      <c r="L4501" s="146"/>
      <c r="M4501" s="146"/>
      <c r="N4501" s="146"/>
      <c r="O4501" s="146"/>
      <c r="P4501" s="292"/>
      <c r="Q4501" s="202"/>
      <c r="R4501" s="290">
        <f>IF($P$5=1,DataSheet!E4500,"")</f>
        <v>0</v>
      </c>
    </row>
    <row r="4502" spans="2:18">
      <c r="B4502" s="202"/>
      <c r="C4502" s="297"/>
      <c r="D4502" s="292"/>
      <c r="E4502" s="202"/>
      <c r="F4502" s="202"/>
      <c r="G4502" s="202"/>
      <c r="H4502" s="202"/>
      <c r="I4502" s="202"/>
      <c r="J4502" s="202"/>
      <c r="K4502" s="146"/>
      <c r="L4502" s="146"/>
      <c r="M4502" s="146"/>
      <c r="N4502" s="146"/>
      <c r="O4502" s="146"/>
      <c r="P4502" s="292"/>
      <c r="Q4502" s="202"/>
      <c r="R4502" s="290">
        <f>IF($P$5=1,DataSheet!E4501,"")</f>
        <v>0</v>
      </c>
    </row>
    <row r="4503" spans="2:18">
      <c r="B4503" s="202"/>
      <c r="C4503" s="297"/>
      <c r="D4503" s="292"/>
      <c r="E4503" s="202"/>
      <c r="F4503" s="202"/>
      <c r="G4503" s="202"/>
      <c r="H4503" s="202"/>
      <c r="I4503" s="202"/>
      <c r="J4503" s="202"/>
      <c r="K4503" s="146"/>
      <c r="L4503" s="146"/>
      <c r="M4503" s="146"/>
      <c r="N4503" s="146"/>
      <c r="O4503" s="146"/>
      <c r="P4503" s="292"/>
      <c r="Q4503" s="202"/>
      <c r="R4503" s="290">
        <f>IF($P$5=1,DataSheet!E4502,"")</f>
        <v>0</v>
      </c>
    </row>
    <row r="4504" spans="2:18">
      <c r="B4504" s="202"/>
      <c r="C4504" s="297"/>
      <c r="D4504" s="292"/>
      <c r="E4504" s="202"/>
      <c r="F4504" s="202"/>
      <c r="G4504" s="202"/>
      <c r="H4504" s="202"/>
      <c r="I4504" s="202"/>
      <c r="J4504" s="202"/>
      <c r="K4504" s="146"/>
      <c r="L4504" s="146"/>
      <c r="M4504" s="146"/>
      <c r="N4504" s="146"/>
      <c r="O4504" s="146"/>
      <c r="P4504" s="292"/>
      <c r="Q4504" s="202"/>
      <c r="R4504" s="290">
        <f>IF($P$5=1,DataSheet!E4503,"")</f>
        <v>0</v>
      </c>
    </row>
    <row r="4505" spans="2:18">
      <c r="B4505" s="202"/>
      <c r="C4505" s="297"/>
      <c r="D4505" s="292"/>
      <c r="E4505" s="202"/>
      <c r="F4505" s="202"/>
      <c r="G4505" s="202"/>
      <c r="H4505" s="202"/>
      <c r="I4505" s="202"/>
      <c r="J4505" s="202"/>
      <c r="K4505" s="146"/>
      <c r="L4505" s="146"/>
      <c r="M4505" s="146"/>
      <c r="N4505" s="146"/>
      <c r="O4505" s="146"/>
      <c r="P4505" s="292"/>
      <c r="Q4505" s="202"/>
      <c r="R4505" s="290">
        <f>IF($P$5=1,DataSheet!E4504,"")</f>
        <v>0</v>
      </c>
    </row>
    <row r="4506" spans="2:18">
      <c r="B4506" s="202"/>
      <c r="C4506" s="297"/>
      <c r="D4506" s="292"/>
      <c r="E4506" s="202"/>
      <c r="F4506" s="202"/>
      <c r="G4506" s="202"/>
      <c r="H4506" s="202"/>
      <c r="I4506" s="202"/>
      <c r="J4506" s="202"/>
      <c r="K4506" s="146"/>
      <c r="L4506" s="146"/>
      <c r="M4506" s="146"/>
      <c r="N4506" s="146"/>
      <c r="O4506" s="146"/>
      <c r="P4506" s="292"/>
      <c r="Q4506" s="202"/>
      <c r="R4506" s="290">
        <f>IF($P$5=1,DataSheet!E4505,"")</f>
        <v>0</v>
      </c>
    </row>
    <row r="4507" spans="2:18">
      <c r="B4507" s="202"/>
      <c r="C4507" s="297"/>
      <c r="D4507" s="292"/>
      <c r="E4507" s="202"/>
      <c r="F4507" s="202"/>
      <c r="G4507" s="202"/>
      <c r="H4507" s="202"/>
      <c r="I4507" s="202"/>
      <c r="J4507" s="202"/>
      <c r="K4507" s="146"/>
      <c r="L4507" s="146"/>
      <c r="M4507" s="146"/>
      <c r="N4507" s="146"/>
      <c r="O4507" s="146"/>
      <c r="P4507" s="292"/>
      <c r="Q4507" s="202"/>
      <c r="R4507" s="290">
        <f>IF($P$5=1,DataSheet!E4506,"")</f>
        <v>0</v>
      </c>
    </row>
    <row r="4508" spans="2:18">
      <c r="B4508" s="202"/>
      <c r="C4508" s="297"/>
      <c r="D4508" s="292"/>
      <c r="E4508" s="202"/>
      <c r="F4508" s="202"/>
      <c r="G4508" s="202"/>
      <c r="H4508" s="202"/>
      <c r="I4508" s="202"/>
      <c r="J4508" s="202"/>
      <c r="K4508" s="146"/>
      <c r="L4508" s="146"/>
      <c r="M4508" s="146"/>
      <c r="N4508" s="146"/>
      <c r="O4508" s="146"/>
      <c r="P4508" s="292"/>
      <c r="Q4508" s="202"/>
      <c r="R4508" s="290">
        <f>IF($P$5=1,DataSheet!E4507,"")</f>
        <v>0</v>
      </c>
    </row>
    <row r="4509" spans="2:18">
      <c r="B4509" s="202"/>
      <c r="C4509" s="297"/>
      <c r="D4509" s="292"/>
      <c r="E4509" s="202"/>
      <c r="F4509" s="202"/>
      <c r="G4509" s="202"/>
      <c r="H4509" s="202"/>
      <c r="I4509" s="202"/>
      <c r="J4509" s="202"/>
      <c r="K4509" s="146"/>
      <c r="L4509" s="146"/>
      <c r="M4509" s="146"/>
      <c r="N4509" s="146"/>
      <c r="O4509" s="146"/>
      <c r="P4509" s="292"/>
      <c r="Q4509" s="202"/>
      <c r="R4509" s="290">
        <f>IF($P$5=1,DataSheet!E4508,"")</f>
        <v>0</v>
      </c>
    </row>
    <row r="4510" spans="2:18">
      <c r="B4510" s="202"/>
      <c r="C4510" s="297"/>
      <c r="D4510" s="292"/>
      <c r="E4510" s="202"/>
      <c r="F4510" s="202"/>
      <c r="G4510" s="202"/>
      <c r="H4510" s="202"/>
      <c r="I4510" s="202"/>
      <c r="J4510" s="202"/>
      <c r="K4510" s="146"/>
      <c r="L4510" s="146"/>
      <c r="M4510" s="146"/>
      <c r="N4510" s="146"/>
      <c r="O4510" s="146"/>
      <c r="P4510" s="292"/>
      <c r="Q4510" s="202"/>
      <c r="R4510" s="290">
        <f>IF($P$5=1,DataSheet!E4509,"")</f>
        <v>0</v>
      </c>
    </row>
    <row r="4511" spans="2:18">
      <c r="B4511" s="202"/>
      <c r="C4511" s="297"/>
      <c r="D4511" s="292"/>
      <c r="E4511" s="202"/>
      <c r="F4511" s="202"/>
      <c r="G4511" s="202"/>
      <c r="H4511" s="202"/>
      <c r="I4511" s="202"/>
      <c r="J4511" s="202"/>
      <c r="K4511" s="146"/>
      <c r="L4511" s="146"/>
      <c r="M4511" s="146"/>
      <c r="N4511" s="146"/>
      <c r="O4511" s="146"/>
      <c r="P4511" s="292"/>
      <c r="Q4511" s="202"/>
      <c r="R4511" s="290">
        <f>IF($P$5=1,DataSheet!E4510,"")</f>
        <v>0</v>
      </c>
    </row>
    <row r="4512" spans="2:18">
      <c r="B4512" s="202"/>
      <c r="C4512" s="297"/>
      <c r="D4512" s="292"/>
      <c r="E4512" s="202"/>
      <c r="F4512" s="202"/>
      <c r="G4512" s="202"/>
      <c r="H4512" s="202"/>
      <c r="I4512" s="202"/>
      <c r="J4512" s="202"/>
      <c r="K4512" s="146"/>
      <c r="L4512" s="146"/>
      <c r="M4512" s="146"/>
      <c r="N4512" s="146"/>
      <c r="O4512" s="146"/>
      <c r="P4512" s="292"/>
      <c r="Q4512" s="202"/>
      <c r="R4512" s="290">
        <f>IF($P$5=1,DataSheet!E4511,"")</f>
        <v>0</v>
      </c>
    </row>
    <row r="4513" spans="2:18">
      <c r="B4513" s="202"/>
      <c r="C4513" s="297"/>
      <c r="D4513" s="292"/>
      <c r="E4513" s="202"/>
      <c r="F4513" s="202"/>
      <c r="G4513" s="202"/>
      <c r="H4513" s="202"/>
      <c r="I4513" s="202"/>
      <c r="J4513" s="202"/>
      <c r="K4513" s="146"/>
      <c r="L4513" s="146"/>
      <c r="M4513" s="146"/>
      <c r="N4513" s="146"/>
      <c r="O4513" s="146"/>
      <c r="P4513" s="292"/>
      <c r="Q4513" s="202"/>
      <c r="R4513" s="290">
        <f>IF($P$5=1,DataSheet!E4512,"")</f>
        <v>0</v>
      </c>
    </row>
    <row r="4514" spans="2:18">
      <c r="B4514" s="202"/>
      <c r="C4514" s="297"/>
      <c r="D4514" s="292"/>
      <c r="E4514" s="202"/>
      <c r="F4514" s="202"/>
      <c r="G4514" s="202"/>
      <c r="H4514" s="202"/>
      <c r="I4514" s="202"/>
      <c r="J4514" s="202"/>
      <c r="K4514" s="146"/>
      <c r="L4514" s="146"/>
      <c r="M4514" s="146"/>
      <c r="N4514" s="146"/>
      <c r="O4514" s="146"/>
      <c r="P4514" s="292"/>
      <c r="Q4514" s="202"/>
      <c r="R4514" s="290">
        <f>IF($P$5=1,DataSheet!E4513,"")</f>
        <v>0</v>
      </c>
    </row>
    <row r="4515" spans="2:18">
      <c r="B4515" s="202"/>
      <c r="C4515" s="297"/>
      <c r="D4515" s="292"/>
      <c r="E4515" s="202"/>
      <c r="F4515" s="202"/>
      <c r="G4515" s="202"/>
      <c r="H4515" s="202"/>
      <c r="I4515" s="202"/>
      <c r="J4515" s="202"/>
      <c r="K4515" s="146"/>
      <c r="L4515" s="146"/>
      <c r="M4515" s="146"/>
      <c r="N4515" s="146"/>
      <c r="O4515" s="146"/>
      <c r="P4515" s="292"/>
      <c r="Q4515" s="202"/>
      <c r="R4515" s="290">
        <f>IF($P$5=1,DataSheet!E4514,"")</f>
        <v>0</v>
      </c>
    </row>
    <row r="4516" spans="2:18">
      <c r="B4516" s="202"/>
      <c r="C4516" s="297"/>
      <c r="D4516" s="292"/>
      <c r="E4516" s="202"/>
      <c r="F4516" s="202"/>
      <c r="G4516" s="202"/>
      <c r="H4516" s="202"/>
      <c r="I4516" s="202"/>
      <c r="J4516" s="202"/>
      <c r="K4516" s="146"/>
      <c r="L4516" s="146"/>
      <c r="M4516" s="146"/>
      <c r="N4516" s="146"/>
      <c r="O4516" s="146"/>
      <c r="P4516" s="292"/>
      <c r="Q4516" s="202"/>
      <c r="R4516" s="290">
        <f>IF($P$5=1,DataSheet!E4515,"")</f>
        <v>0</v>
      </c>
    </row>
    <row r="4517" spans="2:18">
      <c r="B4517" s="202"/>
      <c r="C4517" s="297"/>
      <c r="D4517" s="292"/>
      <c r="E4517" s="202"/>
      <c r="F4517" s="202"/>
      <c r="G4517" s="202"/>
      <c r="H4517" s="202"/>
      <c r="I4517" s="202"/>
      <c r="J4517" s="202"/>
      <c r="K4517" s="146"/>
      <c r="L4517" s="146"/>
      <c r="M4517" s="146"/>
      <c r="N4517" s="146"/>
      <c r="O4517" s="146"/>
      <c r="P4517" s="292"/>
      <c r="Q4517" s="202"/>
      <c r="R4517" s="290">
        <f>IF($P$5=1,DataSheet!E4516,"")</f>
        <v>0</v>
      </c>
    </row>
    <row r="4518" spans="2:18">
      <c r="B4518" s="202"/>
      <c r="C4518" s="297"/>
      <c r="D4518" s="292"/>
      <c r="E4518" s="202"/>
      <c r="F4518" s="202"/>
      <c r="G4518" s="202"/>
      <c r="H4518" s="202"/>
      <c r="I4518" s="202"/>
      <c r="J4518" s="202"/>
      <c r="K4518" s="146"/>
      <c r="L4518" s="146"/>
      <c r="M4518" s="146"/>
      <c r="N4518" s="146"/>
      <c r="O4518" s="146"/>
      <c r="P4518" s="292"/>
      <c r="Q4518" s="202"/>
      <c r="R4518" s="290">
        <f>IF($P$5=1,DataSheet!E4517,"")</f>
        <v>0</v>
      </c>
    </row>
    <row r="4519" spans="2:18">
      <c r="B4519" s="202"/>
      <c r="C4519" s="297"/>
      <c r="D4519" s="292"/>
      <c r="E4519" s="202"/>
      <c r="F4519" s="202"/>
      <c r="G4519" s="202"/>
      <c r="H4519" s="202"/>
      <c r="I4519" s="202"/>
      <c r="J4519" s="202"/>
      <c r="K4519" s="146"/>
      <c r="L4519" s="146"/>
      <c r="M4519" s="146"/>
      <c r="N4519" s="146"/>
      <c r="O4519" s="146"/>
      <c r="P4519" s="292"/>
      <c r="Q4519" s="202"/>
      <c r="R4519" s="290">
        <f>IF($P$5=1,DataSheet!E4518,"")</f>
        <v>0</v>
      </c>
    </row>
    <row r="4520" spans="2:18">
      <c r="B4520" s="202"/>
      <c r="C4520" s="297"/>
      <c r="D4520" s="292"/>
      <c r="E4520" s="202"/>
      <c r="F4520" s="202"/>
      <c r="G4520" s="202"/>
      <c r="H4520" s="202"/>
      <c r="I4520" s="202"/>
      <c r="J4520" s="202"/>
      <c r="K4520" s="146"/>
      <c r="L4520" s="146"/>
      <c r="M4520" s="146"/>
      <c r="N4520" s="146"/>
      <c r="O4520" s="146"/>
      <c r="P4520" s="292"/>
      <c r="Q4520" s="202"/>
      <c r="R4520" s="290">
        <f>IF($P$5=1,DataSheet!E4519,"")</f>
        <v>0</v>
      </c>
    </row>
    <row r="4521" spans="2:18">
      <c r="B4521" s="202"/>
      <c r="C4521" s="297"/>
      <c r="D4521" s="292"/>
      <c r="E4521" s="202"/>
      <c r="F4521" s="202"/>
      <c r="G4521" s="202"/>
      <c r="H4521" s="202"/>
      <c r="I4521" s="202"/>
      <c r="J4521" s="202"/>
      <c r="K4521" s="146"/>
      <c r="L4521" s="146"/>
      <c r="M4521" s="146"/>
      <c r="N4521" s="146"/>
      <c r="O4521" s="146"/>
      <c r="P4521" s="292"/>
      <c r="Q4521" s="202"/>
      <c r="R4521" s="290">
        <f>IF($P$5=1,DataSheet!E4520,"")</f>
        <v>0</v>
      </c>
    </row>
    <row r="4522" spans="2:18">
      <c r="B4522" s="202"/>
      <c r="C4522" s="297"/>
      <c r="D4522" s="292"/>
      <c r="E4522" s="202"/>
      <c r="F4522" s="202"/>
      <c r="G4522" s="202"/>
      <c r="H4522" s="202"/>
      <c r="I4522" s="202"/>
      <c r="J4522" s="202"/>
      <c r="K4522" s="146"/>
      <c r="L4522" s="146"/>
      <c r="M4522" s="146"/>
      <c r="N4522" s="146"/>
      <c r="O4522" s="146"/>
      <c r="P4522" s="292"/>
      <c r="Q4522" s="202"/>
      <c r="R4522" s="290">
        <f>IF($P$5=1,DataSheet!E4521,"")</f>
        <v>0</v>
      </c>
    </row>
    <row r="4523" spans="2:18">
      <c r="B4523" s="202"/>
      <c r="C4523" s="297"/>
      <c r="D4523" s="292"/>
      <c r="E4523" s="202"/>
      <c r="F4523" s="202"/>
      <c r="G4523" s="202"/>
      <c r="H4523" s="202"/>
      <c r="I4523" s="202"/>
      <c r="J4523" s="202"/>
      <c r="K4523" s="146"/>
      <c r="L4523" s="146"/>
      <c r="M4523" s="146"/>
      <c r="N4523" s="146"/>
      <c r="O4523" s="146"/>
      <c r="P4523" s="292"/>
      <c r="Q4523" s="202"/>
      <c r="R4523" s="290">
        <f>IF($P$5=1,DataSheet!E4522,"")</f>
        <v>0</v>
      </c>
    </row>
    <row r="4524" spans="2:18">
      <c r="B4524" s="202"/>
      <c r="C4524" s="297"/>
      <c r="D4524" s="292"/>
      <c r="E4524" s="202"/>
      <c r="F4524" s="202"/>
      <c r="G4524" s="202"/>
      <c r="H4524" s="202"/>
      <c r="I4524" s="202"/>
      <c r="J4524" s="202"/>
      <c r="K4524" s="146"/>
      <c r="L4524" s="146"/>
      <c r="M4524" s="146"/>
      <c r="N4524" s="146"/>
      <c r="O4524" s="146"/>
      <c r="P4524" s="292"/>
      <c r="Q4524" s="202"/>
      <c r="R4524" s="290">
        <f>IF($P$5=1,DataSheet!E4523,"")</f>
        <v>0</v>
      </c>
    </row>
    <row r="4525" spans="2:18">
      <c r="B4525" s="202"/>
      <c r="C4525" s="297"/>
      <c r="D4525" s="292"/>
      <c r="E4525" s="202"/>
      <c r="F4525" s="202"/>
      <c r="G4525" s="202"/>
      <c r="H4525" s="202"/>
      <c r="I4525" s="202"/>
      <c r="J4525" s="202"/>
      <c r="K4525" s="146"/>
      <c r="L4525" s="146"/>
      <c r="M4525" s="146"/>
      <c r="N4525" s="146"/>
      <c r="O4525" s="146"/>
      <c r="P4525" s="292"/>
      <c r="Q4525" s="202"/>
      <c r="R4525" s="290">
        <f>IF($P$5=1,DataSheet!E4524,"")</f>
        <v>0</v>
      </c>
    </row>
    <row r="4526" spans="2:18">
      <c r="B4526" s="202"/>
      <c r="C4526" s="297"/>
      <c r="D4526" s="292"/>
      <c r="E4526" s="202"/>
      <c r="F4526" s="202"/>
      <c r="G4526" s="202"/>
      <c r="H4526" s="202"/>
      <c r="I4526" s="202"/>
      <c r="J4526" s="202"/>
      <c r="K4526" s="146"/>
      <c r="L4526" s="146"/>
      <c r="M4526" s="146"/>
      <c r="N4526" s="146"/>
      <c r="O4526" s="146"/>
      <c r="P4526" s="292"/>
      <c r="Q4526" s="202"/>
      <c r="R4526" s="290">
        <f>IF($P$5=1,DataSheet!E4525,"")</f>
        <v>0</v>
      </c>
    </row>
    <row r="4527" spans="2:18">
      <c r="B4527" s="202"/>
      <c r="C4527" s="297"/>
      <c r="D4527" s="292"/>
      <c r="E4527" s="202"/>
      <c r="F4527" s="202"/>
      <c r="G4527" s="202"/>
      <c r="H4527" s="202"/>
      <c r="I4527" s="202"/>
      <c r="J4527" s="202"/>
      <c r="K4527" s="146"/>
      <c r="L4527" s="146"/>
      <c r="M4527" s="146"/>
      <c r="N4527" s="146"/>
      <c r="O4527" s="146"/>
      <c r="P4527" s="292"/>
      <c r="Q4527" s="202"/>
      <c r="R4527" s="290">
        <f>IF($P$5=1,DataSheet!E4526,"")</f>
        <v>0</v>
      </c>
    </row>
    <row r="4528" spans="2:18">
      <c r="B4528" s="202"/>
      <c r="C4528" s="297"/>
      <c r="D4528" s="292"/>
      <c r="E4528" s="202"/>
      <c r="F4528" s="202"/>
      <c r="G4528" s="202"/>
      <c r="H4528" s="202"/>
      <c r="I4528" s="202"/>
      <c r="J4528" s="202"/>
      <c r="K4528" s="146"/>
      <c r="L4528" s="146"/>
      <c r="M4528" s="146"/>
      <c r="N4528" s="146"/>
      <c r="O4528" s="146"/>
      <c r="P4528" s="292"/>
      <c r="Q4528" s="202"/>
      <c r="R4528" s="290">
        <f>IF($P$5=1,DataSheet!E4527,"")</f>
        <v>0</v>
      </c>
    </row>
    <row r="4529" spans="2:18">
      <c r="B4529" s="202"/>
      <c r="C4529" s="297"/>
      <c r="D4529" s="292"/>
      <c r="E4529" s="202"/>
      <c r="F4529" s="202"/>
      <c r="G4529" s="202"/>
      <c r="H4529" s="202"/>
      <c r="I4529" s="202"/>
      <c r="J4529" s="202"/>
      <c r="K4529" s="146"/>
      <c r="L4529" s="146"/>
      <c r="M4529" s="146"/>
      <c r="N4529" s="146"/>
      <c r="O4529" s="146"/>
      <c r="P4529" s="292"/>
      <c r="Q4529" s="202"/>
      <c r="R4529" s="290">
        <f>IF($P$5=1,DataSheet!E4528,"")</f>
        <v>0</v>
      </c>
    </row>
    <row r="4530" spans="2:18">
      <c r="B4530" s="202"/>
      <c r="C4530" s="297"/>
      <c r="D4530" s="292"/>
      <c r="E4530" s="202"/>
      <c r="F4530" s="202"/>
      <c r="G4530" s="202"/>
      <c r="H4530" s="202"/>
      <c r="I4530" s="202"/>
      <c r="J4530" s="202"/>
      <c r="K4530" s="146"/>
      <c r="L4530" s="146"/>
      <c r="M4530" s="146"/>
      <c r="N4530" s="146"/>
      <c r="O4530" s="146"/>
      <c r="P4530" s="292"/>
      <c r="Q4530" s="202"/>
      <c r="R4530" s="290">
        <f>IF($P$5=1,DataSheet!E4529,"")</f>
        <v>0</v>
      </c>
    </row>
    <row r="4531" spans="2:18">
      <c r="B4531" s="202"/>
      <c r="C4531" s="297"/>
      <c r="D4531" s="292"/>
      <c r="E4531" s="202"/>
      <c r="F4531" s="202"/>
      <c r="G4531" s="202"/>
      <c r="H4531" s="202"/>
      <c r="I4531" s="202"/>
      <c r="J4531" s="202"/>
      <c r="K4531" s="146"/>
      <c r="L4531" s="146"/>
      <c r="M4531" s="146"/>
      <c r="N4531" s="146"/>
      <c r="O4531" s="146"/>
      <c r="P4531" s="292"/>
      <c r="Q4531" s="202"/>
      <c r="R4531" s="290">
        <f>IF($P$5=1,DataSheet!E4530,"")</f>
        <v>0</v>
      </c>
    </row>
    <row r="4532" spans="2:18">
      <c r="B4532" s="202"/>
      <c r="C4532" s="297"/>
      <c r="D4532" s="292"/>
      <c r="E4532" s="202"/>
      <c r="F4532" s="202"/>
      <c r="G4532" s="202"/>
      <c r="H4532" s="202"/>
      <c r="I4532" s="202"/>
      <c r="J4532" s="202"/>
      <c r="K4532" s="146"/>
      <c r="L4532" s="146"/>
      <c r="M4532" s="146"/>
      <c r="N4532" s="146"/>
      <c r="O4532" s="146"/>
      <c r="P4532" s="292"/>
      <c r="Q4532" s="202"/>
      <c r="R4532" s="290">
        <f>IF($P$5=1,DataSheet!E4531,"")</f>
        <v>0</v>
      </c>
    </row>
    <row r="4533" spans="2:18">
      <c r="B4533" s="202"/>
      <c r="C4533" s="297"/>
      <c r="D4533" s="292"/>
      <c r="E4533" s="202"/>
      <c r="F4533" s="202"/>
      <c r="G4533" s="202"/>
      <c r="H4533" s="202"/>
      <c r="I4533" s="202"/>
      <c r="J4533" s="202"/>
      <c r="K4533" s="146"/>
      <c r="L4533" s="146"/>
      <c r="M4533" s="146"/>
      <c r="N4533" s="146"/>
      <c r="O4533" s="146"/>
      <c r="P4533" s="292"/>
      <c r="Q4533" s="202"/>
      <c r="R4533" s="290">
        <f>IF($P$5=1,DataSheet!E4532,"")</f>
        <v>0</v>
      </c>
    </row>
    <row r="4534" spans="2:18">
      <c r="B4534" s="202"/>
      <c r="C4534" s="297"/>
      <c r="D4534" s="292"/>
      <c r="E4534" s="202"/>
      <c r="F4534" s="202"/>
      <c r="G4534" s="202"/>
      <c r="H4534" s="202"/>
      <c r="I4534" s="202"/>
      <c r="J4534" s="202"/>
      <c r="K4534" s="146"/>
      <c r="L4534" s="146"/>
      <c r="M4534" s="146"/>
      <c r="N4534" s="146"/>
      <c r="O4534" s="146"/>
      <c r="P4534" s="292"/>
      <c r="Q4534" s="202"/>
      <c r="R4534" s="290">
        <f>IF($P$5=1,DataSheet!E4533,"")</f>
        <v>0</v>
      </c>
    </row>
    <row r="4535" spans="2:18">
      <c r="B4535" s="202"/>
      <c r="C4535" s="297"/>
      <c r="D4535" s="292"/>
      <c r="E4535" s="202"/>
      <c r="F4535" s="202"/>
      <c r="G4535" s="202"/>
      <c r="H4535" s="202"/>
      <c r="I4535" s="202"/>
      <c r="J4535" s="202"/>
      <c r="K4535" s="146"/>
      <c r="L4535" s="146"/>
      <c r="M4535" s="146"/>
      <c r="N4535" s="146"/>
      <c r="O4535" s="146"/>
      <c r="P4535" s="292"/>
      <c r="Q4535" s="202"/>
      <c r="R4535" s="290">
        <f>IF($P$5=1,DataSheet!E4534,"")</f>
        <v>0</v>
      </c>
    </row>
    <row r="4536" spans="2:18">
      <c r="B4536" s="202"/>
      <c r="C4536" s="297"/>
      <c r="D4536" s="292"/>
      <c r="E4536" s="202"/>
      <c r="F4536" s="202"/>
      <c r="G4536" s="202"/>
      <c r="H4536" s="202"/>
      <c r="I4536" s="202"/>
      <c r="J4536" s="202"/>
      <c r="K4536" s="146"/>
      <c r="L4536" s="146"/>
      <c r="M4536" s="146"/>
      <c r="N4536" s="146"/>
      <c r="O4536" s="146"/>
      <c r="P4536" s="292"/>
      <c r="Q4536" s="202"/>
      <c r="R4536" s="290">
        <f>IF($P$5=1,DataSheet!E4535,"")</f>
        <v>0</v>
      </c>
    </row>
    <row r="4537" spans="2:18">
      <c r="B4537" s="202"/>
      <c r="C4537" s="297"/>
      <c r="D4537" s="292"/>
      <c r="E4537" s="202"/>
      <c r="F4537" s="202"/>
      <c r="G4537" s="202"/>
      <c r="H4537" s="202"/>
      <c r="I4537" s="202"/>
      <c r="J4537" s="202"/>
      <c r="K4537" s="146"/>
      <c r="L4537" s="146"/>
      <c r="M4537" s="146"/>
      <c r="N4537" s="146"/>
      <c r="O4537" s="146"/>
      <c r="P4537" s="292"/>
      <c r="Q4537" s="202"/>
      <c r="R4537" s="290">
        <f>IF($P$5=1,DataSheet!E4536,"")</f>
        <v>0</v>
      </c>
    </row>
    <row r="4538" spans="2:18">
      <c r="B4538" s="202"/>
      <c r="C4538" s="297"/>
      <c r="D4538" s="292"/>
      <c r="E4538" s="202"/>
      <c r="F4538" s="202"/>
      <c r="G4538" s="202"/>
      <c r="H4538" s="202"/>
      <c r="I4538" s="202"/>
      <c r="J4538" s="202"/>
      <c r="K4538" s="146"/>
      <c r="L4538" s="146"/>
      <c r="M4538" s="146"/>
      <c r="N4538" s="146"/>
      <c r="O4538" s="146"/>
      <c r="P4538" s="292"/>
      <c r="Q4538" s="202"/>
      <c r="R4538" s="290">
        <f>IF($P$5=1,DataSheet!E4537,"")</f>
        <v>0</v>
      </c>
    </row>
    <row r="4539" spans="2:18">
      <c r="B4539" s="202"/>
      <c r="C4539" s="297"/>
      <c r="D4539" s="292"/>
      <c r="E4539" s="202"/>
      <c r="F4539" s="202"/>
      <c r="G4539" s="202"/>
      <c r="H4539" s="202"/>
      <c r="I4539" s="202"/>
      <c r="J4539" s="202"/>
      <c r="K4539" s="146"/>
      <c r="L4539" s="146"/>
      <c r="M4539" s="146"/>
      <c r="N4539" s="146"/>
      <c r="O4539" s="146"/>
      <c r="P4539" s="292"/>
      <c r="Q4539" s="202"/>
      <c r="R4539" s="290">
        <f>IF($P$5=1,DataSheet!E4538,"")</f>
        <v>0</v>
      </c>
    </row>
    <row r="4540" spans="2:18">
      <c r="B4540" s="202"/>
      <c r="C4540" s="297"/>
      <c r="D4540" s="292"/>
      <c r="E4540" s="202"/>
      <c r="F4540" s="202"/>
      <c r="G4540" s="202"/>
      <c r="H4540" s="202"/>
      <c r="I4540" s="202"/>
      <c r="J4540" s="202"/>
      <c r="K4540" s="146"/>
      <c r="L4540" s="146"/>
      <c r="M4540" s="146"/>
      <c r="N4540" s="146"/>
      <c r="O4540" s="146"/>
      <c r="P4540" s="292"/>
      <c r="Q4540" s="202"/>
      <c r="R4540" s="290">
        <f>IF($P$5=1,DataSheet!E4539,"")</f>
        <v>0</v>
      </c>
    </row>
    <row r="4541" spans="2:18">
      <c r="B4541" s="202"/>
      <c r="C4541" s="297"/>
      <c r="D4541" s="292"/>
      <c r="E4541" s="202"/>
      <c r="F4541" s="202"/>
      <c r="G4541" s="202"/>
      <c r="H4541" s="202"/>
      <c r="I4541" s="202"/>
      <c r="J4541" s="202"/>
      <c r="K4541" s="146"/>
      <c r="L4541" s="146"/>
      <c r="M4541" s="146"/>
      <c r="N4541" s="146"/>
      <c r="O4541" s="146"/>
      <c r="P4541" s="292"/>
      <c r="Q4541" s="202"/>
      <c r="R4541" s="290">
        <f>IF($P$5=1,DataSheet!E4540,"")</f>
        <v>0</v>
      </c>
    </row>
    <row r="4542" spans="2:18">
      <c r="B4542" s="202"/>
      <c r="C4542" s="297"/>
      <c r="D4542" s="292"/>
      <c r="E4542" s="202"/>
      <c r="F4542" s="202"/>
      <c r="G4542" s="202"/>
      <c r="H4542" s="202"/>
      <c r="I4542" s="202"/>
      <c r="J4542" s="202"/>
      <c r="K4542" s="146"/>
      <c r="L4542" s="146"/>
      <c r="M4542" s="146"/>
      <c r="N4542" s="146"/>
      <c r="O4542" s="146"/>
      <c r="P4542" s="292"/>
      <c r="Q4542" s="202"/>
      <c r="R4542" s="290">
        <f>IF($P$5=1,DataSheet!E4541,"")</f>
        <v>0</v>
      </c>
    </row>
    <row r="4543" spans="2:18">
      <c r="B4543" s="202"/>
      <c r="C4543" s="297"/>
      <c r="D4543" s="292"/>
      <c r="E4543" s="202"/>
      <c r="F4543" s="202"/>
      <c r="G4543" s="202"/>
      <c r="H4543" s="202"/>
      <c r="I4543" s="202"/>
      <c r="J4543" s="202"/>
      <c r="K4543" s="146"/>
      <c r="L4543" s="146"/>
      <c r="M4543" s="146"/>
      <c r="N4543" s="146"/>
      <c r="O4543" s="146"/>
      <c r="P4543" s="292"/>
      <c r="Q4543" s="202"/>
      <c r="R4543" s="290">
        <f>IF($P$5=1,DataSheet!E4542,"")</f>
        <v>0</v>
      </c>
    </row>
    <row r="4544" spans="2:18">
      <c r="B4544" s="202"/>
      <c r="C4544" s="297"/>
      <c r="D4544" s="292"/>
      <c r="E4544" s="202"/>
      <c r="F4544" s="202"/>
      <c r="G4544" s="202"/>
      <c r="H4544" s="202"/>
      <c r="I4544" s="202"/>
      <c r="J4544" s="202"/>
      <c r="K4544" s="146"/>
      <c r="L4544" s="146"/>
      <c r="M4544" s="146"/>
      <c r="N4544" s="146"/>
      <c r="O4544" s="146"/>
      <c r="P4544" s="292"/>
      <c r="Q4544" s="202"/>
      <c r="R4544" s="290">
        <f>IF($P$5=1,DataSheet!E4543,"")</f>
        <v>0</v>
      </c>
    </row>
    <row r="4545" spans="2:18">
      <c r="B4545" s="202"/>
      <c r="C4545" s="297"/>
      <c r="D4545" s="292"/>
      <c r="E4545" s="202"/>
      <c r="F4545" s="202"/>
      <c r="G4545" s="202"/>
      <c r="H4545" s="202"/>
      <c r="I4545" s="202"/>
      <c r="J4545" s="202"/>
      <c r="K4545" s="146"/>
      <c r="L4545" s="146"/>
      <c r="M4545" s="146"/>
      <c r="N4545" s="146"/>
      <c r="O4545" s="146"/>
      <c r="P4545" s="292"/>
      <c r="Q4545" s="202"/>
      <c r="R4545" s="290">
        <f>IF($P$5=1,DataSheet!E4544,"")</f>
        <v>0</v>
      </c>
    </row>
    <row r="4546" spans="2:18">
      <c r="B4546" s="202"/>
      <c r="C4546" s="297"/>
      <c r="D4546" s="292"/>
      <c r="E4546" s="202"/>
      <c r="F4546" s="202"/>
      <c r="G4546" s="202"/>
      <c r="H4546" s="202"/>
      <c r="I4546" s="202"/>
      <c r="J4546" s="202"/>
      <c r="K4546" s="146"/>
      <c r="L4546" s="146"/>
      <c r="M4546" s="146"/>
      <c r="N4546" s="146"/>
      <c r="O4546" s="146"/>
      <c r="P4546" s="292"/>
      <c r="Q4546" s="202"/>
      <c r="R4546" s="290">
        <f>IF($P$5=1,DataSheet!E4545,"")</f>
        <v>0</v>
      </c>
    </row>
    <row r="4547" spans="2:18">
      <c r="B4547" s="202"/>
      <c r="C4547" s="297"/>
      <c r="D4547" s="292"/>
      <c r="E4547" s="202"/>
      <c r="F4547" s="202"/>
      <c r="G4547" s="202"/>
      <c r="H4547" s="202"/>
      <c r="I4547" s="202"/>
      <c r="J4547" s="202"/>
      <c r="K4547" s="146"/>
      <c r="L4547" s="146"/>
      <c r="M4547" s="146"/>
      <c r="N4547" s="146"/>
      <c r="O4547" s="146"/>
      <c r="P4547" s="292"/>
      <c r="Q4547" s="202"/>
      <c r="R4547" s="290">
        <f>IF($P$5=1,DataSheet!E4546,"")</f>
        <v>0</v>
      </c>
    </row>
    <row r="4548" spans="2:18">
      <c r="B4548" s="202"/>
      <c r="C4548" s="297"/>
      <c r="D4548" s="292"/>
      <c r="E4548" s="202"/>
      <c r="F4548" s="202"/>
      <c r="G4548" s="202"/>
      <c r="H4548" s="202"/>
      <c r="I4548" s="202"/>
      <c r="J4548" s="202"/>
      <c r="K4548" s="146"/>
      <c r="L4548" s="146"/>
      <c r="M4548" s="146"/>
      <c r="N4548" s="146"/>
      <c r="O4548" s="146"/>
      <c r="P4548" s="292"/>
      <c r="Q4548" s="202"/>
      <c r="R4548" s="290">
        <f>IF($P$5=1,DataSheet!E4547,"")</f>
        <v>0</v>
      </c>
    </row>
    <row r="4549" spans="2:18">
      <c r="B4549" s="202"/>
      <c r="C4549" s="297"/>
      <c r="D4549" s="292"/>
      <c r="E4549" s="202"/>
      <c r="F4549" s="202"/>
      <c r="G4549" s="202"/>
      <c r="H4549" s="202"/>
      <c r="I4549" s="202"/>
      <c r="J4549" s="202"/>
      <c r="K4549" s="146"/>
      <c r="L4549" s="146"/>
      <c r="M4549" s="146"/>
      <c r="N4549" s="146"/>
      <c r="O4549" s="146"/>
      <c r="P4549" s="292"/>
      <c r="Q4549" s="202"/>
      <c r="R4549" s="290">
        <f>IF($P$5=1,DataSheet!E4548,"")</f>
        <v>0</v>
      </c>
    </row>
    <row r="4550" spans="2:18">
      <c r="B4550" s="202"/>
      <c r="C4550" s="297"/>
      <c r="D4550" s="292"/>
      <c r="E4550" s="202"/>
      <c r="F4550" s="202"/>
      <c r="G4550" s="202"/>
      <c r="H4550" s="202"/>
      <c r="I4550" s="202"/>
      <c r="J4550" s="202"/>
      <c r="K4550" s="146"/>
      <c r="L4550" s="146"/>
      <c r="M4550" s="146"/>
      <c r="N4550" s="146"/>
      <c r="O4550" s="146"/>
      <c r="P4550" s="292"/>
      <c r="Q4550" s="202"/>
      <c r="R4550" s="290">
        <f>IF($P$5=1,DataSheet!E4549,"")</f>
        <v>0</v>
      </c>
    </row>
    <row r="4551" spans="2:18">
      <c r="B4551" s="202"/>
      <c r="C4551" s="297"/>
      <c r="D4551" s="292"/>
      <c r="E4551" s="202"/>
      <c r="F4551" s="202"/>
      <c r="G4551" s="202"/>
      <c r="H4551" s="202"/>
      <c r="I4551" s="202"/>
      <c r="J4551" s="202"/>
      <c r="K4551" s="146"/>
      <c r="L4551" s="146"/>
      <c r="M4551" s="146"/>
      <c r="N4551" s="146"/>
      <c r="O4551" s="146"/>
      <c r="P4551" s="292"/>
      <c r="Q4551" s="202"/>
      <c r="R4551" s="290">
        <f>IF($P$5=1,DataSheet!E4550,"")</f>
        <v>0</v>
      </c>
    </row>
    <row r="4552" spans="2:18">
      <c r="B4552" s="202"/>
      <c r="C4552" s="297"/>
      <c r="D4552" s="292"/>
      <c r="E4552" s="202"/>
      <c r="F4552" s="202"/>
      <c r="G4552" s="202"/>
      <c r="H4552" s="202"/>
      <c r="I4552" s="202"/>
      <c r="J4552" s="202"/>
      <c r="K4552" s="146"/>
      <c r="L4552" s="146"/>
      <c r="M4552" s="146"/>
      <c r="N4552" s="146"/>
      <c r="O4552" s="146"/>
      <c r="P4552" s="292"/>
      <c r="Q4552" s="202"/>
      <c r="R4552" s="290">
        <f>IF($P$5=1,DataSheet!E4551,"")</f>
        <v>0</v>
      </c>
    </row>
    <row r="4553" spans="2:18">
      <c r="B4553" s="202"/>
      <c r="C4553" s="297"/>
      <c r="D4553" s="292"/>
      <c r="E4553" s="202"/>
      <c r="F4553" s="202"/>
      <c r="G4553" s="202"/>
      <c r="H4553" s="202"/>
      <c r="I4553" s="202"/>
      <c r="J4553" s="202"/>
      <c r="K4553" s="146"/>
      <c r="L4553" s="146"/>
      <c r="M4553" s="146"/>
      <c r="N4553" s="146"/>
      <c r="O4553" s="146"/>
      <c r="P4553" s="292"/>
      <c r="Q4553" s="202"/>
      <c r="R4553" s="290">
        <f>IF($P$5=1,DataSheet!E4552,"")</f>
        <v>0</v>
      </c>
    </row>
    <row r="4554" spans="2:18">
      <c r="B4554" s="202"/>
      <c r="C4554" s="297"/>
      <c r="D4554" s="292"/>
      <c r="E4554" s="202"/>
      <c r="F4554" s="202"/>
      <c r="G4554" s="202"/>
      <c r="H4554" s="202"/>
      <c r="I4554" s="202"/>
      <c r="J4554" s="202"/>
      <c r="K4554" s="146"/>
      <c r="L4554" s="146"/>
      <c r="M4554" s="146"/>
      <c r="N4554" s="146"/>
      <c r="O4554" s="146"/>
      <c r="P4554" s="292"/>
      <c r="Q4554" s="202"/>
      <c r="R4554" s="290">
        <f>IF($P$5=1,DataSheet!E4553,"")</f>
        <v>0</v>
      </c>
    </row>
    <row r="4555" spans="2:18">
      <c r="B4555" s="202"/>
      <c r="C4555" s="297"/>
      <c r="D4555" s="292"/>
      <c r="E4555" s="202"/>
      <c r="F4555" s="202"/>
      <c r="G4555" s="202"/>
      <c r="H4555" s="202"/>
      <c r="I4555" s="202"/>
      <c r="J4555" s="202"/>
      <c r="K4555" s="146"/>
      <c r="L4555" s="146"/>
      <c r="M4555" s="146"/>
      <c r="N4555" s="146"/>
      <c r="O4555" s="146"/>
      <c r="P4555" s="292"/>
      <c r="Q4555" s="202"/>
      <c r="R4555" s="290">
        <f>IF($P$5=1,DataSheet!E4554,"")</f>
        <v>0</v>
      </c>
    </row>
    <row r="4556" spans="2:18">
      <c r="B4556" s="202"/>
      <c r="C4556" s="297"/>
      <c r="D4556" s="292"/>
      <c r="E4556" s="202"/>
      <c r="F4556" s="202"/>
      <c r="G4556" s="202"/>
      <c r="H4556" s="202"/>
      <c r="I4556" s="202"/>
      <c r="J4556" s="202"/>
      <c r="K4556" s="146"/>
      <c r="L4556" s="146"/>
      <c r="M4556" s="146"/>
      <c r="N4556" s="146"/>
      <c r="O4556" s="146"/>
      <c r="P4556" s="292"/>
      <c r="Q4556" s="202"/>
      <c r="R4556" s="290">
        <f>IF($P$5=1,DataSheet!E4555,"")</f>
        <v>0</v>
      </c>
    </row>
    <row r="4557" spans="2:18">
      <c r="B4557" s="202"/>
      <c r="C4557" s="297"/>
      <c r="D4557" s="292"/>
      <c r="E4557" s="202"/>
      <c r="F4557" s="202"/>
      <c r="G4557" s="202"/>
      <c r="H4557" s="202"/>
      <c r="I4557" s="202"/>
      <c r="J4557" s="202"/>
      <c r="K4557" s="146"/>
      <c r="L4557" s="146"/>
      <c r="M4557" s="146"/>
      <c r="N4557" s="146"/>
      <c r="O4557" s="146"/>
      <c r="P4557" s="292"/>
      <c r="Q4557" s="202"/>
      <c r="R4557" s="290">
        <f>IF($P$5=1,DataSheet!E4556,"")</f>
        <v>0</v>
      </c>
    </row>
    <row r="4558" spans="2:18">
      <c r="B4558" s="202"/>
      <c r="C4558" s="297"/>
      <c r="D4558" s="292"/>
      <c r="E4558" s="202"/>
      <c r="F4558" s="202"/>
      <c r="G4558" s="202"/>
      <c r="H4558" s="202"/>
      <c r="I4558" s="202"/>
      <c r="J4558" s="202"/>
      <c r="K4558" s="146"/>
      <c r="L4558" s="146"/>
      <c r="M4558" s="146"/>
      <c r="N4558" s="146"/>
      <c r="O4558" s="146"/>
      <c r="P4558" s="292"/>
      <c r="Q4558" s="202"/>
      <c r="R4558" s="290">
        <f>IF($P$5=1,DataSheet!E4557,"")</f>
        <v>0</v>
      </c>
    </row>
    <row r="4559" spans="2:18">
      <c r="B4559" s="202"/>
      <c r="C4559" s="297"/>
      <c r="D4559" s="292"/>
      <c r="E4559" s="202"/>
      <c r="F4559" s="202"/>
      <c r="G4559" s="202"/>
      <c r="H4559" s="202"/>
      <c r="I4559" s="202"/>
      <c r="J4559" s="202"/>
      <c r="K4559" s="146"/>
      <c r="L4559" s="146"/>
      <c r="M4559" s="146"/>
      <c r="N4559" s="146"/>
      <c r="O4559" s="146"/>
      <c r="P4559" s="292"/>
      <c r="Q4559" s="202"/>
      <c r="R4559" s="290">
        <f>IF($P$5=1,DataSheet!E4558,"")</f>
        <v>0</v>
      </c>
    </row>
    <row r="4560" spans="2:18">
      <c r="B4560" s="202"/>
      <c r="C4560" s="297"/>
      <c r="D4560" s="292"/>
      <c r="E4560" s="202"/>
      <c r="F4560" s="202"/>
      <c r="G4560" s="202"/>
      <c r="H4560" s="202"/>
      <c r="I4560" s="202"/>
      <c r="J4560" s="202"/>
      <c r="K4560" s="146"/>
      <c r="L4560" s="146"/>
      <c r="M4560" s="146"/>
      <c r="N4560" s="146"/>
      <c r="O4560" s="146"/>
      <c r="P4560" s="292"/>
      <c r="Q4560" s="202"/>
      <c r="R4560" s="290">
        <f>IF($P$5=1,DataSheet!E4559,"")</f>
        <v>0</v>
      </c>
    </row>
    <row r="4561" spans="2:18">
      <c r="B4561" s="202"/>
      <c r="C4561" s="297"/>
      <c r="D4561" s="292"/>
      <c r="E4561" s="202"/>
      <c r="F4561" s="202"/>
      <c r="G4561" s="202"/>
      <c r="H4561" s="202"/>
      <c r="I4561" s="202"/>
      <c r="J4561" s="202"/>
      <c r="K4561" s="146"/>
      <c r="L4561" s="146"/>
      <c r="M4561" s="146"/>
      <c r="N4561" s="146"/>
      <c r="O4561" s="146"/>
      <c r="P4561" s="292"/>
      <c r="Q4561" s="202"/>
      <c r="R4561" s="290">
        <f>IF($P$5=1,DataSheet!E4560,"")</f>
        <v>0</v>
      </c>
    </row>
    <row r="4562" spans="2:18">
      <c r="B4562" s="202"/>
      <c r="C4562" s="297"/>
      <c r="D4562" s="292"/>
      <c r="E4562" s="202"/>
      <c r="F4562" s="202"/>
      <c r="G4562" s="202"/>
      <c r="H4562" s="202"/>
      <c r="I4562" s="202"/>
      <c r="J4562" s="202"/>
      <c r="K4562" s="146"/>
      <c r="L4562" s="146"/>
      <c r="M4562" s="146"/>
      <c r="N4562" s="146"/>
      <c r="O4562" s="146"/>
      <c r="P4562" s="292"/>
      <c r="Q4562" s="202"/>
      <c r="R4562" s="290">
        <f>IF($P$5=1,DataSheet!E4561,"")</f>
        <v>0</v>
      </c>
    </row>
    <row r="4563" spans="2:18">
      <c r="B4563" s="202"/>
      <c r="C4563" s="297"/>
      <c r="D4563" s="292"/>
      <c r="E4563" s="202"/>
      <c r="F4563" s="202"/>
      <c r="G4563" s="202"/>
      <c r="H4563" s="202"/>
      <c r="I4563" s="202"/>
      <c r="J4563" s="202"/>
      <c r="K4563" s="146"/>
      <c r="L4563" s="146"/>
      <c r="M4563" s="146"/>
      <c r="N4563" s="146"/>
      <c r="O4563" s="146"/>
      <c r="P4563" s="292"/>
      <c r="Q4563" s="202"/>
      <c r="R4563" s="290">
        <f>IF($P$5=1,DataSheet!E4562,"")</f>
        <v>0</v>
      </c>
    </row>
    <row r="4564" spans="2:18">
      <c r="B4564" s="202"/>
      <c r="C4564" s="297"/>
      <c r="D4564" s="292"/>
      <c r="E4564" s="202"/>
      <c r="F4564" s="202"/>
      <c r="G4564" s="202"/>
      <c r="H4564" s="202"/>
      <c r="I4564" s="202"/>
      <c r="J4564" s="202"/>
      <c r="K4564" s="146"/>
      <c r="L4564" s="146"/>
      <c r="M4564" s="146"/>
      <c r="N4564" s="146"/>
      <c r="O4564" s="146"/>
      <c r="P4564" s="292"/>
      <c r="Q4564" s="202"/>
      <c r="R4564" s="290">
        <f>IF($P$5=1,DataSheet!E4563,"")</f>
        <v>0</v>
      </c>
    </row>
    <row r="4565" spans="2:18">
      <c r="B4565" s="202"/>
      <c r="C4565" s="297"/>
      <c r="D4565" s="292"/>
      <c r="E4565" s="202"/>
      <c r="F4565" s="202"/>
      <c r="G4565" s="202"/>
      <c r="H4565" s="202"/>
      <c r="I4565" s="202"/>
      <c r="J4565" s="202"/>
      <c r="K4565" s="146"/>
      <c r="L4565" s="146"/>
      <c r="M4565" s="146"/>
      <c r="N4565" s="146"/>
      <c r="O4565" s="146"/>
      <c r="P4565" s="292"/>
      <c r="Q4565" s="202"/>
      <c r="R4565" s="290">
        <f>IF($P$5=1,DataSheet!E4564,"")</f>
        <v>0</v>
      </c>
    </row>
    <row r="4566" spans="2:18">
      <c r="B4566" s="202"/>
      <c r="C4566" s="297"/>
      <c r="D4566" s="292"/>
      <c r="E4566" s="202"/>
      <c r="F4566" s="202"/>
      <c r="G4566" s="202"/>
      <c r="H4566" s="202"/>
      <c r="I4566" s="202"/>
      <c r="J4566" s="202"/>
      <c r="K4566" s="146"/>
      <c r="L4566" s="146"/>
      <c r="M4566" s="146"/>
      <c r="N4566" s="146"/>
      <c r="O4566" s="146"/>
      <c r="P4566" s="292"/>
      <c r="Q4566" s="202"/>
      <c r="R4566" s="290">
        <f>IF($P$5=1,DataSheet!E4565,"")</f>
        <v>0</v>
      </c>
    </row>
    <row r="4567" spans="2:18">
      <c r="B4567" s="202"/>
      <c r="C4567" s="297"/>
      <c r="D4567" s="292"/>
      <c r="E4567" s="202"/>
      <c r="F4567" s="202"/>
      <c r="G4567" s="202"/>
      <c r="H4567" s="202"/>
      <c r="I4567" s="202"/>
      <c r="J4567" s="202"/>
      <c r="K4567" s="146"/>
      <c r="L4567" s="146"/>
      <c r="M4567" s="146"/>
      <c r="N4567" s="146"/>
      <c r="O4567" s="146"/>
      <c r="P4567" s="292"/>
      <c r="Q4567" s="202"/>
      <c r="R4567" s="290">
        <f>IF($P$5=1,DataSheet!E4566,"")</f>
        <v>0</v>
      </c>
    </row>
    <row r="4568" spans="2:18">
      <c r="B4568" s="202"/>
      <c r="C4568" s="297"/>
      <c r="D4568" s="292"/>
      <c r="E4568" s="202"/>
      <c r="F4568" s="202"/>
      <c r="G4568" s="202"/>
      <c r="H4568" s="202"/>
      <c r="I4568" s="202"/>
      <c r="J4568" s="202"/>
      <c r="K4568" s="146"/>
      <c r="L4568" s="146"/>
      <c r="M4568" s="146"/>
      <c r="N4568" s="146"/>
      <c r="O4568" s="146"/>
      <c r="P4568" s="292"/>
      <c r="Q4568" s="202"/>
      <c r="R4568" s="290">
        <f>IF($P$5=1,DataSheet!E4567,"")</f>
        <v>0</v>
      </c>
    </row>
    <row r="4569" spans="2:18">
      <c r="B4569" s="202"/>
      <c r="C4569" s="297"/>
      <c r="D4569" s="292"/>
      <c r="E4569" s="202"/>
      <c r="F4569" s="202"/>
      <c r="G4569" s="202"/>
      <c r="H4569" s="202"/>
      <c r="I4569" s="202"/>
      <c r="J4569" s="202"/>
      <c r="K4569" s="146"/>
      <c r="L4569" s="146"/>
      <c r="M4569" s="146"/>
      <c r="N4569" s="146"/>
      <c r="O4569" s="146"/>
      <c r="P4569" s="292"/>
      <c r="Q4569" s="202"/>
      <c r="R4569" s="290">
        <f>IF($P$5=1,DataSheet!E4568,"")</f>
        <v>0</v>
      </c>
    </row>
    <row r="4570" spans="2:18">
      <c r="B4570" s="202"/>
      <c r="C4570" s="297"/>
      <c r="D4570" s="292"/>
      <c r="E4570" s="202"/>
      <c r="F4570" s="202"/>
      <c r="G4570" s="202"/>
      <c r="H4570" s="202"/>
      <c r="I4570" s="202"/>
      <c r="J4570" s="202"/>
      <c r="K4570" s="146"/>
      <c r="L4570" s="146"/>
      <c r="M4570" s="146"/>
      <c r="N4570" s="146"/>
      <c r="O4570" s="146"/>
      <c r="P4570" s="292"/>
      <c r="Q4570" s="202"/>
      <c r="R4570" s="290">
        <f>IF($P$5=1,DataSheet!E4569,"")</f>
        <v>0</v>
      </c>
    </row>
    <row r="4571" spans="2:18">
      <c r="B4571" s="202"/>
      <c r="C4571" s="297"/>
      <c r="D4571" s="292"/>
      <c r="E4571" s="202"/>
      <c r="F4571" s="202"/>
      <c r="G4571" s="202"/>
      <c r="H4571" s="202"/>
      <c r="I4571" s="202"/>
      <c r="J4571" s="202"/>
      <c r="K4571" s="146"/>
      <c r="L4571" s="146"/>
      <c r="M4571" s="146"/>
      <c r="N4571" s="146"/>
      <c r="O4571" s="146"/>
      <c r="P4571" s="292"/>
      <c r="Q4571" s="202"/>
      <c r="R4571" s="290">
        <f>IF($P$5=1,DataSheet!E4570,"")</f>
        <v>0</v>
      </c>
    </row>
    <row r="4572" spans="2:18">
      <c r="B4572" s="202"/>
      <c r="C4572" s="297"/>
      <c r="D4572" s="292"/>
      <c r="E4572" s="202"/>
      <c r="F4572" s="202"/>
      <c r="G4572" s="202"/>
      <c r="H4572" s="202"/>
      <c r="I4572" s="202"/>
      <c r="J4572" s="202"/>
      <c r="K4572" s="146"/>
      <c r="L4572" s="146"/>
      <c r="M4572" s="146"/>
      <c r="N4572" s="146"/>
      <c r="O4572" s="146"/>
      <c r="P4572" s="292"/>
      <c r="Q4572" s="202"/>
      <c r="R4572" s="290">
        <f>IF($P$5=1,DataSheet!E4571,"")</f>
        <v>0</v>
      </c>
    </row>
    <row r="4573" spans="2:18">
      <c r="B4573" s="202"/>
      <c r="C4573" s="297"/>
      <c r="D4573" s="292"/>
      <c r="E4573" s="202"/>
      <c r="F4573" s="202"/>
      <c r="G4573" s="202"/>
      <c r="H4573" s="202"/>
      <c r="I4573" s="202"/>
      <c r="J4573" s="202"/>
      <c r="K4573" s="146"/>
      <c r="L4573" s="146"/>
      <c r="M4573" s="146"/>
      <c r="N4573" s="146"/>
      <c r="O4573" s="146"/>
      <c r="P4573" s="292"/>
      <c r="Q4573" s="202"/>
      <c r="R4573" s="290">
        <f>IF($P$5=1,DataSheet!E4572,"")</f>
        <v>0</v>
      </c>
    </row>
    <row r="4574" spans="2:18">
      <c r="B4574" s="202"/>
      <c r="C4574" s="297"/>
      <c r="D4574" s="292"/>
      <c r="E4574" s="202"/>
      <c r="F4574" s="202"/>
      <c r="G4574" s="202"/>
      <c r="H4574" s="202"/>
      <c r="I4574" s="202"/>
      <c r="J4574" s="202"/>
      <c r="K4574" s="146"/>
      <c r="L4574" s="146"/>
      <c r="M4574" s="146"/>
      <c r="N4574" s="146"/>
      <c r="O4574" s="146"/>
      <c r="P4574" s="292"/>
      <c r="Q4574" s="202"/>
      <c r="R4574" s="290">
        <f>IF($P$5=1,DataSheet!E4573,"")</f>
        <v>0</v>
      </c>
    </row>
    <row r="4575" spans="2:18">
      <c r="B4575" s="202"/>
      <c r="C4575" s="297"/>
      <c r="D4575" s="292"/>
      <c r="E4575" s="202"/>
      <c r="F4575" s="202"/>
      <c r="G4575" s="202"/>
      <c r="H4575" s="202"/>
      <c r="I4575" s="202"/>
      <c r="J4575" s="202"/>
      <c r="K4575" s="146"/>
      <c r="L4575" s="146"/>
      <c r="M4575" s="146"/>
      <c r="N4575" s="146"/>
      <c r="O4575" s="146"/>
      <c r="P4575" s="292"/>
      <c r="Q4575" s="202"/>
      <c r="R4575" s="290">
        <f>IF($P$5=1,DataSheet!E4574,"")</f>
        <v>0</v>
      </c>
    </row>
    <row r="4576" spans="2:18">
      <c r="B4576" s="202"/>
      <c r="C4576" s="297"/>
      <c r="D4576" s="292"/>
      <c r="E4576" s="202"/>
      <c r="F4576" s="202"/>
      <c r="G4576" s="202"/>
      <c r="H4576" s="202"/>
      <c r="I4576" s="202"/>
      <c r="J4576" s="202"/>
      <c r="K4576" s="146"/>
      <c r="L4576" s="146"/>
      <c r="M4576" s="146"/>
      <c r="N4576" s="146"/>
      <c r="O4576" s="146"/>
      <c r="P4576" s="292"/>
      <c r="Q4576" s="202"/>
      <c r="R4576" s="290">
        <f>IF($P$5=1,DataSheet!E4575,"")</f>
        <v>0</v>
      </c>
    </row>
    <row r="4577" spans="2:18">
      <c r="B4577" s="202"/>
      <c r="C4577" s="297"/>
      <c r="D4577" s="292"/>
      <c r="E4577" s="202"/>
      <c r="F4577" s="202"/>
      <c r="G4577" s="202"/>
      <c r="H4577" s="202"/>
      <c r="I4577" s="202"/>
      <c r="J4577" s="202"/>
      <c r="K4577" s="146"/>
      <c r="L4577" s="146"/>
      <c r="M4577" s="146"/>
      <c r="N4577" s="146"/>
      <c r="O4577" s="146"/>
      <c r="P4577" s="292"/>
      <c r="Q4577" s="202"/>
      <c r="R4577" s="290">
        <f>IF($P$5=1,DataSheet!E4576,"")</f>
        <v>0</v>
      </c>
    </row>
    <row r="4578" spans="2:18">
      <c r="B4578" s="202"/>
      <c r="C4578" s="297"/>
      <c r="D4578" s="292"/>
      <c r="E4578" s="202"/>
      <c r="F4578" s="202"/>
      <c r="G4578" s="202"/>
      <c r="H4578" s="202"/>
      <c r="I4578" s="202"/>
      <c r="J4578" s="202"/>
      <c r="K4578" s="146"/>
      <c r="L4578" s="146"/>
      <c r="M4578" s="146"/>
      <c r="N4578" s="146"/>
      <c r="O4578" s="146"/>
      <c r="P4578" s="292"/>
      <c r="Q4578" s="202"/>
      <c r="R4578" s="290">
        <f>IF($P$5=1,DataSheet!E4577,"")</f>
        <v>0</v>
      </c>
    </row>
    <row r="4579" spans="2:18">
      <c r="B4579" s="202"/>
      <c r="C4579" s="297"/>
      <c r="D4579" s="292"/>
      <c r="E4579" s="202"/>
      <c r="F4579" s="202"/>
      <c r="G4579" s="202"/>
      <c r="H4579" s="202"/>
      <c r="I4579" s="202"/>
      <c r="J4579" s="202"/>
      <c r="K4579" s="146"/>
      <c r="L4579" s="146"/>
      <c r="M4579" s="146"/>
      <c r="N4579" s="146"/>
      <c r="O4579" s="146"/>
      <c r="P4579" s="292"/>
      <c r="Q4579" s="202"/>
      <c r="R4579" s="290">
        <f>IF($P$5=1,DataSheet!E4578,"")</f>
        <v>0</v>
      </c>
    </row>
    <row r="4580" spans="2:18">
      <c r="B4580" s="202"/>
      <c r="C4580" s="297"/>
      <c r="D4580" s="292"/>
      <c r="E4580" s="202"/>
      <c r="F4580" s="202"/>
      <c r="G4580" s="202"/>
      <c r="H4580" s="202"/>
      <c r="I4580" s="202"/>
      <c r="J4580" s="202"/>
      <c r="K4580" s="146"/>
      <c r="L4580" s="146"/>
      <c r="M4580" s="146"/>
      <c r="N4580" s="146"/>
      <c r="O4580" s="146"/>
      <c r="P4580" s="292"/>
      <c r="Q4580" s="202"/>
      <c r="R4580" s="290">
        <f>IF($P$5=1,DataSheet!E4579,"")</f>
        <v>0</v>
      </c>
    </row>
    <row r="4581" spans="2:18">
      <c r="B4581" s="202"/>
      <c r="C4581" s="297"/>
      <c r="D4581" s="292"/>
      <c r="E4581" s="202"/>
      <c r="F4581" s="202"/>
      <c r="G4581" s="202"/>
      <c r="H4581" s="202"/>
      <c r="I4581" s="202"/>
      <c r="J4581" s="202"/>
      <c r="K4581" s="146"/>
      <c r="L4581" s="146"/>
      <c r="M4581" s="146"/>
      <c r="N4581" s="146"/>
      <c r="O4581" s="146"/>
      <c r="P4581" s="292"/>
      <c r="Q4581" s="202"/>
      <c r="R4581" s="290">
        <f>IF($P$5=1,DataSheet!E4580,"")</f>
        <v>0</v>
      </c>
    </row>
    <row r="4582" spans="2:18">
      <c r="B4582" s="202"/>
      <c r="C4582" s="297"/>
      <c r="D4582" s="292"/>
      <c r="E4582" s="202"/>
      <c r="F4582" s="202"/>
      <c r="G4582" s="202"/>
      <c r="H4582" s="202"/>
      <c r="I4582" s="202"/>
      <c r="J4582" s="202"/>
      <c r="K4582" s="146"/>
      <c r="L4582" s="146"/>
      <c r="M4582" s="146"/>
      <c r="N4582" s="146"/>
      <c r="O4582" s="146"/>
      <c r="P4582" s="292"/>
      <c r="Q4582" s="202"/>
      <c r="R4582" s="290">
        <f>IF($P$5=1,DataSheet!E4581,"")</f>
        <v>0</v>
      </c>
    </row>
    <row r="4583" spans="2:18">
      <c r="B4583" s="202"/>
      <c r="C4583" s="297"/>
      <c r="D4583" s="292"/>
      <c r="E4583" s="202"/>
      <c r="F4583" s="202"/>
      <c r="G4583" s="202"/>
      <c r="H4583" s="202"/>
      <c r="I4583" s="202"/>
      <c r="J4583" s="202"/>
      <c r="K4583" s="146"/>
      <c r="L4583" s="146"/>
      <c r="M4583" s="146"/>
      <c r="N4583" s="146"/>
      <c r="O4583" s="146"/>
      <c r="P4583" s="292"/>
      <c r="Q4583" s="202"/>
      <c r="R4583" s="290">
        <f>IF($P$5=1,DataSheet!E4582,"")</f>
        <v>0</v>
      </c>
    </row>
    <row r="4584" spans="2:18">
      <c r="B4584" s="202"/>
      <c r="C4584" s="297"/>
      <c r="D4584" s="292"/>
      <c r="E4584" s="202"/>
      <c r="F4584" s="202"/>
      <c r="G4584" s="202"/>
      <c r="H4584" s="202"/>
      <c r="I4584" s="202"/>
      <c r="J4584" s="202"/>
      <c r="K4584" s="146"/>
      <c r="L4584" s="146"/>
      <c r="M4584" s="146"/>
      <c r="N4584" s="146"/>
      <c r="O4584" s="146"/>
      <c r="P4584" s="292"/>
      <c r="Q4584" s="202"/>
      <c r="R4584" s="290">
        <f>IF($P$5=1,DataSheet!E4583,"")</f>
        <v>0</v>
      </c>
    </row>
    <row r="4585" spans="2:18">
      <c r="B4585" s="202"/>
      <c r="C4585" s="297"/>
      <c r="D4585" s="292"/>
      <c r="E4585" s="202"/>
      <c r="F4585" s="202"/>
      <c r="G4585" s="202"/>
      <c r="H4585" s="202"/>
      <c r="I4585" s="202"/>
      <c r="J4585" s="202"/>
      <c r="K4585" s="146"/>
      <c r="L4585" s="146"/>
      <c r="M4585" s="146"/>
      <c r="N4585" s="146"/>
      <c r="O4585" s="146"/>
      <c r="P4585" s="292"/>
      <c r="Q4585" s="202"/>
      <c r="R4585" s="290">
        <f>IF($P$5=1,DataSheet!E4584,"")</f>
        <v>0</v>
      </c>
    </row>
    <row r="4586" spans="2:18">
      <c r="B4586" s="202"/>
      <c r="C4586" s="297"/>
      <c r="D4586" s="292"/>
      <c r="E4586" s="202"/>
      <c r="F4586" s="202"/>
      <c r="G4586" s="202"/>
      <c r="H4586" s="202"/>
      <c r="I4586" s="202"/>
      <c r="J4586" s="202"/>
      <c r="K4586" s="146"/>
      <c r="L4586" s="146"/>
      <c r="M4586" s="146"/>
      <c r="N4586" s="146"/>
      <c r="O4586" s="146"/>
      <c r="P4586" s="292"/>
      <c r="Q4586" s="202"/>
      <c r="R4586" s="290">
        <f>IF($P$5=1,DataSheet!E4585,"")</f>
        <v>0</v>
      </c>
    </row>
    <row r="4587" spans="2:18">
      <c r="B4587" s="202"/>
      <c r="C4587" s="297"/>
      <c r="D4587" s="292"/>
      <c r="E4587" s="202"/>
      <c r="F4587" s="202"/>
      <c r="G4587" s="202"/>
      <c r="H4587" s="202"/>
      <c r="I4587" s="202"/>
      <c r="J4587" s="202"/>
      <c r="K4587" s="146"/>
      <c r="L4587" s="146"/>
      <c r="M4587" s="146"/>
      <c r="N4587" s="146"/>
      <c r="O4587" s="146"/>
      <c r="P4587" s="292"/>
      <c r="Q4587" s="202"/>
      <c r="R4587" s="290">
        <f>IF($P$5=1,DataSheet!E4586,"")</f>
        <v>0</v>
      </c>
    </row>
    <row r="4588" spans="2:18">
      <c r="B4588" s="202"/>
      <c r="C4588" s="297"/>
      <c r="D4588" s="292"/>
      <c r="E4588" s="202"/>
      <c r="F4588" s="202"/>
      <c r="G4588" s="202"/>
      <c r="H4588" s="202"/>
      <c r="I4588" s="202"/>
      <c r="J4588" s="202"/>
      <c r="K4588" s="146"/>
      <c r="L4588" s="146"/>
      <c r="M4588" s="146"/>
      <c r="N4588" s="146"/>
      <c r="O4588" s="146"/>
      <c r="P4588" s="292"/>
      <c r="Q4588" s="202"/>
      <c r="R4588" s="290">
        <f>IF($P$5=1,DataSheet!E4587,"")</f>
        <v>0</v>
      </c>
    </row>
    <row r="4589" spans="2:18">
      <c r="B4589" s="202"/>
      <c r="C4589" s="297"/>
      <c r="D4589" s="292"/>
      <c r="E4589" s="202"/>
      <c r="F4589" s="202"/>
      <c r="G4589" s="202"/>
      <c r="H4589" s="202"/>
      <c r="I4589" s="202"/>
      <c r="J4589" s="202"/>
      <c r="K4589" s="146"/>
      <c r="L4589" s="146"/>
      <c r="M4589" s="146"/>
      <c r="N4589" s="146"/>
      <c r="O4589" s="146"/>
      <c r="P4589" s="292"/>
      <c r="Q4589" s="202"/>
      <c r="R4589" s="290">
        <f>IF($P$5=1,DataSheet!E4588,"")</f>
        <v>0</v>
      </c>
    </row>
    <row r="4590" spans="2:18">
      <c r="B4590" s="202"/>
      <c r="C4590" s="297"/>
      <c r="D4590" s="292"/>
      <c r="E4590" s="202"/>
      <c r="F4590" s="202"/>
      <c r="G4590" s="202"/>
      <c r="H4590" s="202"/>
      <c r="I4590" s="202"/>
      <c r="J4590" s="202"/>
      <c r="K4590" s="146"/>
      <c r="L4590" s="146"/>
      <c r="M4590" s="146"/>
      <c r="N4590" s="146"/>
      <c r="O4590" s="146"/>
      <c r="P4590" s="292"/>
      <c r="Q4590" s="202"/>
      <c r="R4590" s="290">
        <f>IF($P$5=1,DataSheet!E4589,"")</f>
        <v>0</v>
      </c>
    </row>
    <row r="4591" spans="2:18">
      <c r="B4591" s="202"/>
      <c r="C4591" s="297"/>
      <c r="D4591" s="292"/>
      <c r="E4591" s="202"/>
      <c r="F4591" s="202"/>
      <c r="G4591" s="202"/>
      <c r="H4591" s="202"/>
      <c r="I4591" s="202"/>
      <c r="J4591" s="202"/>
      <c r="K4591" s="146"/>
      <c r="L4591" s="146"/>
      <c r="M4591" s="146"/>
      <c r="N4591" s="146"/>
      <c r="O4591" s="146"/>
      <c r="P4591" s="292"/>
      <c r="Q4591" s="202"/>
      <c r="R4591" s="290">
        <f>IF($P$5=1,DataSheet!E4590,"")</f>
        <v>0</v>
      </c>
    </row>
    <row r="4592" spans="2:18">
      <c r="B4592" s="202"/>
      <c r="C4592" s="297"/>
      <c r="D4592" s="292"/>
      <c r="E4592" s="202"/>
      <c r="F4592" s="202"/>
      <c r="G4592" s="202"/>
      <c r="H4592" s="202"/>
      <c r="I4592" s="202"/>
      <c r="J4592" s="202"/>
      <c r="K4592" s="146"/>
      <c r="L4592" s="146"/>
      <c r="M4592" s="146"/>
      <c r="N4592" s="146"/>
      <c r="O4592" s="146"/>
      <c r="P4592" s="292"/>
      <c r="Q4592" s="202"/>
      <c r="R4592" s="290">
        <f>IF($P$5=1,DataSheet!E4591,"")</f>
        <v>0</v>
      </c>
    </row>
    <row r="4593" spans="2:18">
      <c r="B4593" s="202"/>
      <c r="C4593" s="297"/>
      <c r="D4593" s="292"/>
      <c r="E4593" s="202"/>
      <c r="F4593" s="202"/>
      <c r="G4593" s="202"/>
      <c r="H4593" s="202"/>
      <c r="I4593" s="202"/>
      <c r="J4593" s="202"/>
      <c r="K4593" s="146"/>
      <c r="L4593" s="146"/>
      <c r="M4593" s="146"/>
      <c r="N4593" s="146"/>
      <c r="O4593" s="146"/>
      <c r="P4593" s="292"/>
      <c r="Q4593" s="202"/>
      <c r="R4593" s="290">
        <f>IF($P$5=1,DataSheet!E4592,"")</f>
        <v>0</v>
      </c>
    </row>
    <row r="4594" spans="2:18">
      <c r="B4594" s="202"/>
      <c r="C4594" s="297"/>
      <c r="D4594" s="292"/>
      <c r="E4594" s="202"/>
      <c r="F4594" s="202"/>
      <c r="G4594" s="202"/>
      <c r="H4594" s="202"/>
      <c r="I4594" s="202"/>
      <c r="J4594" s="202"/>
      <c r="K4594" s="146"/>
      <c r="L4594" s="146"/>
      <c r="M4594" s="146"/>
      <c r="N4594" s="146"/>
      <c r="O4594" s="146"/>
      <c r="P4594" s="292"/>
      <c r="Q4594" s="202"/>
      <c r="R4594" s="290">
        <f>IF($P$5=1,DataSheet!E4593,"")</f>
        <v>0</v>
      </c>
    </row>
    <row r="4595" spans="2:18">
      <c r="B4595" s="202"/>
      <c r="C4595" s="297"/>
      <c r="D4595" s="292"/>
      <c r="E4595" s="202"/>
      <c r="F4595" s="202"/>
      <c r="G4595" s="202"/>
      <c r="H4595" s="202"/>
      <c r="I4595" s="202"/>
      <c r="J4595" s="202"/>
      <c r="K4595" s="146"/>
      <c r="L4595" s="146"/>
      <c r="M4595" s="146"/>
      <c r="N4595" s="146"/>
      <c r="O4595" s="146"/>
      <c r="P4595" s="292"/>
      <c r="Q4595" s="202"/>
      <c r="R4595" s="290">
        <f>IF($P$5=1,DataSheet!E4594,"")</f>
        <v>0</v>
      </c>
    </row>
    <row r="4596" spans="2:18">
      <c r="B4596" s="202"/>
      <c r="C4596" s="297"/>
      <c r="D4596" s="292"/>
      <c r="E4596" s="202"/>
      <c r="F4596" s="202"/>
      <c r="G4596" s="202"/>
      <c r="H4596" s="202"/>
      <c r="I4596" s="202"/>
      <c r="J4596" s="202"/>
      <c r="K4596" s="146"/>
      <c r="L4596" s="146"/>
      <c r="M4596" s="146"/>
      <c r="N4596" s="146"/>
      <c r="O4596" s="146"/>
      <c r="P4596" s="292"/>
      <c r="Q4596" s="202"/>
      <c r="R4596" s="290">
        <f>IF($P$5=1,DataSheet!E4595,"")</f>
        <v>0</v>
      </c>
    </row>
    <row r="4597" spans="2:18">
      <c r="B4597" s="202"/>
      <c r="C4597" s="297"/>
      <c r="D4597" s="292"/>
      <c r="E4597" s="202"/>
      <c r="F4597" s="202"/>
      <c r="G4597" s="202"/>
      <c r="H4597" s="202"/>
      <c r="I4597" s="202"/>
      <c r="J4597" s="202"/>
      <c r="K4597" s="146"/>
      <c r="L4597" s="146"/>
      <c r="M4597" s="146"/>
      <c r="N4597" s="146"/>
      <c r="O4597" s="146"/>
      <c r="P4597" s="292"/>
      <c r="Q4597" s="202"/>
      <c r="R4597" s="290">
        <f>IF($P$5=1,DataSheet!E4596,"")</f>
        <v>0</v>
      </c>
    </row>
    <row r="4598" spans="2:18">
      <c r="B4598" s="202"/>
      <c r="C4598" s="297"/>
      <c r="D4598" s="292"/>
      <c r="E4598" s="202"/>
      <c r="F4598" s="202"/>
      <c r="G4598" s="202"/>
      <c r="H4598" s="202"/>
      <c r="I4598" s="202"/>
      <c r="J4598" s="202"/>
      <c r="K4598" s="146"/>
      <c r="L4598" s="146"/>
      <c r="M4598" s="146"/>
      <c r="N4598" s="146"/>
      <c r="O4598" s="146"/>
      <c r="P4598" s="292"/>
      <c r="Q4598" s="202"/>
      <c r="R4598" s="290">
        <f>IF($P$5=1,DataSheet!E4597,"")</f>
        <v>0</v>
      </c>
    </row>
    <row r="4599" spans="2:18">
      <c r="B4599" s="202"/>
      <c r="C4599" s="297"/>
      <c r="D4599" s="292"/>
      <c r="E4599" s="202"/>
      <c r="F4599" s="202"/>
      <c r="G4599" s="202"/>
      <c r="H4599" s="202"/>
      <c r="I4599" s="202"/>
      <c r="J4599" s="202"/>
      <c r="K4599" s="146"/>
      <c r="L4599" s="146"/>
      <c r="M4599" s="146"/>
      <c r="N4599" s="146"/>
      <c r="O4599" s="146"/>
      <c r="P4599" s="292"/>
      <c r="Q4599" s="202"/>
      <c r="R4599" s="290">
        <f>IF($P$5=1,DataSheet!E4598,"")</f>
        <v>0</v>
      </c>
    </row>
    <row r="4600" spans="2:18">
      <c r="B4600" s="202"/>
      <c r="C4600" s="297"/>
      <c r="D4600" s="292"/>
      <c r="E4600" s="202"/>
      <c r="F4600" s="202"/>
      <c r="G4600" s="202"/>
      <c r="H4600" s="202"/>
      <c r="I4600" s="202"/>
      <c r="J4600" s="202"/>
      <c r="K4600" s="146"/>
      <c r="L4600" s="146"/>
      <c r="M4600" s="146"/>
      <c r="N4600" s="146"/>
      <c r="O4600" s="146"/>
      <c r="P4600" s="292"/>
      <c r="Q4600" s="202"/>
      <c r="R4600" s="290">
        <f>IF($P$5=1,DataSheet!E4599,"")</f>
        <v>0</v>
      </c>
    </row>
    <row r="4601" spans="2:18">
      <c r="B4601" s="202"/>
      <c r="C4601" s="297"/>
      <c r="D4601" s="292"/>
      <c r="E4601" s="202"/>
      <c r="F4601" s="202"/>
      <c r="G4601" s="202"/>
      <c r="H4601" s="202"/>
      <c r="I4601" s="202"/>
      <c r="J4601" s="202"/>
      <c r="K4601" s="146"/>
      <c r="L4601" s="146"/>
      <c r="M4601" s="146"/>
      <c r="N4601" s="146"/>
      <c r="O4601" s="146"/>
      <c r="P4601" s="292"/>
      <c r="Q4601" s="202"/>
      <c r="R4601" s="290">
        <f>IF($P$5=1,DataSheet!E4600,"")</f>
        <v>0</v>
      </c>
    </row>
    <row r="4602" spans="2:18">
      <c r="B4602" s="202"/>
      <c r="C4602" s="297"/>
      <c r="D4602" s="292"/>
      <c r="E4602" s="202"/>
      <c r="F4602" s="202"/>
      <c r="G4602" s="202"/>
      <c r="H4602" s="202"/>
      <c r="I4602" s="202"/>
      <c r="J4602" s="202"/>
      <c r="K4602" s="146"/>
      <c r="L4602" s="146"/>
      <c r="M4602" s="146"/>
      <c r="N4602" s="146"/>
      <c r="O4602" s="146"/>
      <c r="P4602" s="292"/>
      <c r="Q4602" s="202"/>
      <c r="R4602" s="290">
        <f>IF($P$5=1,DataSheet!E4601,"")</f>
        <v>0</v>
      </c>
    </row>
    <row r="4603" spans="2:18">
      <c r="B4603" s="202"/>
      <c r="C4603" s="297"/>
      <c r="D4603" s="292"/>
      <c r="E4603" s="202"/>
      <c r="F4603" s="202"/>
      <c r="G4603" s="202"/>
      <c r="H4603" s="202"/>
      <c r="I4603" s="202"/>
      <c r="J4603" s="202"/>
      <c r="K4603" s="146"/>
      <c r="L4603" s="146"/>
      <c r="M4603" s="146"/>
      <c r="N4603" s="146"/>
      <c r="O4603" s="146"/>
      <c r="P4603" s="292"/>
      <c r="Q4603" s="202"/>
      <c r="R4603" s="290">
        <f>IF($P$5=1,DataSheet!E4602,"")</f>
        <v>0</v>
      </c>
    </row>
    <row r="4604" spans="2:18">
      <c r="B4604" s="202"/>
      <c r="C4604" s="297"/>
      <c r="D4604" s="292"/>
      <c r="E4604" s="202"/>
      <c r="F4604" s="202"/>
      <c r="G4604" s="202"/>
      <c r="H4604" s="202"/>
      <c r="I4604" s="202"/>
      <c r="J4604" s="202"/>
      <c r="K4604" s="146"/>
      <c r="L4604" s="146"/>
      <c r="M4604" s="146"/>
      <c r="N4604" s="146"/>
      <c r="O4604" s="146"/>
      <c r="P4604" s="292"/>
      <c r="Q4604" s="202"/>
      <c r="R4604" s="290">
        <f>IF($P$5=1,DataSheet!E4603,"")</f>
        <v>0</v>
      </c>
    </row>
    <row r="4605" spans="2:18">
      <c r="B4605" s="202"/>
      <c r="C4605" s="297"/>
      <c r="D4605" s="292"/>
      <c r="E4605" s="202"/>
      <c r="F4605" s="202"/>
      <c r="G4605" s="202"/>
      <c r="H4605" s="202"/>
      <c r="I4605" s="202"/>
      <c r="J4605" s="202"/>
      <c r="K4605" s="146"/>
      <c r="L4605" s="146"/>
      <c r="M4605" s="146"/>
      <c r="N4605" s="146"/>
      <c r="O4605" s="146"/>
      <c r="P4605" s="292"/>
      <c r="Q4605" s="202"/>
      <c r="R4605" s="290">
        <f>IF($P$5=1,DataSheet!E4604,"")</f>
        <v>0</v>
      </c>
    </row>
    <row r="4606" spans="2:18">
      <c r="B4606" s="202"/>
      <c r="C4606" s="297"/>
      <c r="D4606" s="292"/>
      <c r="E4606" s="202"/>
      <c r="F4606" s="202"/>
      <c r="G4606" s="202"/>
      <c r="H4606" s="202"/>
      <c r="I4606" s="202"/>
      <c r="J4606" s="202"/>
      <c r="K4606" s="146"/>
      <c r="L4606" s="146"/>
      <c r="M4606" s="146"/>
      <c r="N4606" s="146"/>
      <c r="O4606" s="146"/>
      <c r="P4606" s="292"/>
      <c r="Q4606" s="202"/>
      <c r="R4606" s="290">
        <f>IF($P$5=1,DataSheet!E4605,"")</f>
        <v>0</v>
      </c>
    </row>
    <row r="4607" spans="2:18">
      <c r="B4607" s="202"/>
      <c r="C4607" s="297"/>
      <c r="D4607" s="292"/>
      <c r="E4607" s="202"/>
      <c r="F4607" s="202"/>
      <c r="G4607" s="202"/>
      <c r="H4607" s="202"/>
      <c r="I4607" s="202"/>
      <c r="J4607" s="202"/>
      <c r="K4607" s="146"/>
      <c r="L4607" s="146"/>
      <c r="M4607" s="146"/>
      <c r="N4607" s="146"/>
      <c r="O4607" s="146"/>
      <c r="P4607" s="292"/>
      <c r="Q4607" s="202"/>
      <c r="R4607" s="290">
        <f>IF($P$5=1,DataSheet!E4606,"")</f>
        <v>0</v>
      </c>
    </row>
    <row r="4608" spans="2:18">
      <c r="B4608" s="202"/>
      <c r="C4608" s="297"/>
      <c r="D4608" s="292"/>
      <c r="E4608" s="202"/>
      <c r="F4608" s="202"/>
      <c r="G4608" s="202"/>
      <c r="H4608" s="202"/>
      <c r="I4608" s="202"/>
      <c r="J4608" s="202"/>
      <c r="K4608" s="146"/>
      <c r="L4608" s="146"/>
      <c r="M4608" s="146"/>
      <c r="N4608" s="146"/>
      <c r="O4608" s="146"/>
      <c r="P4608" s="292"/>
      <c r="Q4608" s="202"/>
      <c r="R4608" s="290">
        <f>IF($P$5=1,DataSheet!E4607,"")</f>
        <v>0</v>
      </c>
    </row>
    <row r="4609" spans="2:18">
      <c r="B4609" s="202"/>
      <c r="C4609" s="297"/>
      <c r="D4609" s="292"/>
      <c r="E4609" s="202"/>
      <c r="F4609" s="202"/>
      <c r="G4609" s="202"/>
      <c r="H4609" s="202"/>
      <c r="I4609" s="202"/>
      <c r="J4609" s="202"/>
      <c r="K4609" s="146"/>
      <c r="L4609" s="146"/>
      <c r="M4609" s="146"/>
      <c r="N4609" s="146"/>
      <c r="O4609" s="146"/>
      <c r="P4609" s="292"/>
      <c r="Q4609" s="202"/>
      <c r="R4609" s="290">
        <f>IF($P$5=1,DataSheet!E4608,"")</f>
        <v>0</v>
      </c>
    </row>
    <row r="4610" spans="2:18">
      <c r="B4610" s="202"/>
      <c r="C4610" s="297"/>
      <c r="D4610" s="292"/>
      <c r="E4610" s="202"/>
      <c r="F4610" s="202"/>
      <c r="G4610" s="202"/>
      <c r="H4610" s="202"/>
      <c r="I4610" s="202"/>
      <c r="J4610" s="202"/>
      <c r="K4610" s="146"/>
      <c r="L4610" s="146"/>
      <c r="M4610" s="146"/>
      <c r="N4610" s="146"/>
      <c r="O4610" s="146"/>
      <c r="P4610" s="292"/>
      <c r="Q4610" s="202"/>
      <c r="R4610" s="290">
        <f>IF($P$5=1,DataSheet!E4609,"")</f>
        <v>0</v>
      </c>
    </row>
    <row r="4611" spans="2:18">
      <c r="B4611" s="202"/>
      <c r="C4611" s="297"/>
      <c r="D4611" s="292"/>
      <c r="E4611" s="202"/>
      <c r="F4611" s="202"/>
      <c r="G4611" s="202"/>
      <c r="H4611" s="202"/>
      <c r="I4611" s="202"/>
      <c r="J4611" s="202"/>
      <c r="K4611" s="146"/>
      <c r="L4611" s="146"/>
      <c r="M4611" s="146"/>
      <c r="N4611" s="146"/>
      <c r="O4611" s="146"/>
      <c r="P4611" s="292"/>
      <c r="Q4611" s="202"/>
      <c r="R4611" s="290">
        <f>IF($P$5=1,DataSheet!E4610,"")</f>
        <v>0</v>
      </c>
    </row>
    <row r="4612" spans="2:18">
      <c r="B4612" s="202"/>
      <c r="C4612" s="297"/>
      <c r="D4612" s="292"/>
      <c r="E4612" s="202"/>
      <c r="F4612" s="202"/>
      <c r="G4612" s="202"/>
      <c r="H4612" s="202"/>
      <c r="I4612" s="202"/>
      <c r="J4612" s="202"/>
      <c r="K4612" s="146"/>
      <c r="L4612" s="146"/>
      <c r="M4612" s="146"/>
      <c r="N4612" s="146"/>
      <c r="O4612" s="146"/>
      <c r="P4612" s="292"/>
      <c r="Q4612" s="202"/>
      <c r="R4612" s="290">
        <f>IF($P$5=1,DataSheet!E4611,"")</f>
        <v>0</v>
      </c>
    </row>
    <row r="4613" spans="2:18">
      <c r="B4613" s="202"/>
      <c r="C4613" s="297"/>
      <c r="D4613" s="292"/>
      <c r="E4613" s="202"/>
      <c r="F4613" s="202"/>
      <c r="G4613" s="202"/>
      <c r="H4613" s="202"/>
      <c r="I4613" s="202"/>
      <c r="J4613" s="202"/>
      <c r="K4613" s="146"/>
      <c r="L4613" s="146"/>
      <c r="M4613" s="146"/>
      <c r="N4613" s="146"/>
      <c r="O4613" s="146"/>
      <c r="P4613" s="292"/>
      <c r="Q4613" s="202"/>
      <c r="R4613" s="290">
        <f>IF($P$5=1,DataSheet!E4612,"")</f>
        <v>0</v>
      </c>
    </row>
    <row r="4614" spans="2:18">
      <c r="B4614" s="202"/>
      <c r="C4614" s="297"/>
      <c r="D4614" s="292"/>
      <c r="E4614" s="202"/>
      <c r="F4614" s="202"/>
      <c r="G4614" s="202"/>
      <c r="H4614" s="202"/>
      <c r="I4614" s="202"/>
      <c r="J4614" s="202"/>
      <c r="K4614" s="146"/>
      <c r="L4614" s="146"/>
      <c r="M4614" s="146"/>
      <c r="N4614" s="146"/>
      <c r="O4614" s="146"/>
      <c r="P4614" s="292"/>
      <c r="Q4614" s="202"/>
      <c r="R4614" s="290">
        <f>IF($P$5=1,DataSheet!E4613,"")</f>
        <v>0</v>
      </c>
    </row>
    <row r="4615" spans="2:18">
      <c r="B4615" s="202"/>
      <c r="C4615" s="297"/>
      <c r="D4615" s="292"/>
      <c r="E4615" s="202"/>
      <c r="F4615" s="202"/>
      <c r="G4615" s="202"/>
      <c r="H4615" s="202"/>
      <c r="I4615" s="202"/>
      <c r="J4615" s="202"/>
      <c r="K4615" s="146"/>
      <c r="L4615" s="146"/>
      <c r="M4615" s="146"/>
      <c r="N4615" s="146"/>
      <c r="O4615" s="146"/>
      <c r="P4615" s="292"/>
      <c r="Q4615" s="202"/>
      <c r="R4615" s="290">
        <f>IF($P$5=1,DataSheet!E4614,"")</f>
        <v>0</v>
      </c>
    </row>
    <row r="4616" spans="2:18">
      <c r="B4616" s="202"/>
      <c r="C4616" s="297"/>
      <c r="D4616" s="292"/>
      <c r="E4616" s="202"/>
      <c r="F4616" s="202"/>
      <c r="G4616" s="202"/>
      <c r="H4616" s="202"/>
      <c r="I4616" s="202"/>
      <c r="J4616" s="202"/>
      <c r="K4616" s="146"/>
      <c r="L4616" s="146"/>
      <c r="M4616" s="146"/>
      <c r="N4616" s="146"/>
      <c r="O4616" s="146"/>
      <c r="P4616" s="292"/>
      <c r="Q4616" s="202"/>
      <c r="R4616" s="290">
        <f>IF($P$5=1,DataSheet!E4615,"")</f>
        <v>0</v>
      </c>
    </row>
    <row r="4617" spans="2:18">
      <c r="B4617" s="202"/>
      <c r="C4617" s="297"/>
      <c r="D4617" s="292"/>
      <c r="E4617" s="202"/>
      <c r="F4617" s="202"/>
      <c r="G4617" s="202"/>
      <c r="H4617" s="202"/>
      <c r="I4617" s="202"/>
      <c r="J4617" s="202"/>
      <c r="K4617" s="146"/>
      <c r="L4617" s="146"/>
      <c r="M4617" s="146"/>
      <c r="N4617" s="146"/>
      <c r="O4617" s="146"/>
      <c r="P4617" s="292"/>
      <c r="Q4617" s="202"/>
      <c r="R4617" s="290">
        <f>IF($P$5=1,DataSheet!E4616,"")</f>
        <v>0</v>
      </c>
    </row>
    <row r="4618" spans="2:18">
      <c r="B4618" s="202"/>
      <c r="C4618" s="297"/>
      <c r="D4618" s="292"/>
      <c r="E4618" s="202"/>
      <c r="F4618" s="202"/>
      <c r="G4618" s="202"/>
      <c r="H4618" s="202"/>
      <c r="I4618" s="202"/>
      <c r="J4618" s="202"/>
      <c r="K4618" s="146"/>
      <c r="L4618" s="146"/>
      <c r="M4618" s="146"/>
      <c r="N4618" s="146"/>
      <c r="O4618" s="146"/>
      <c r="P4618" s="292"/>
      <c r="Q4618" s="202"/>
      <c r="R4618" s="290">
        <f>IF($P$5=1,DataSheet!E4617,"")</f>
        <v>0</v>
      </c>
    </row>
    <row r="4619" spans="2:18">
      <c r="B4619" s="202"/>
      <c r="C4619" s="297"/>
      <c r="D4619" s="292"/>
      <c r="E4619" s="202"/>
      <c r="F4619" s="202"/>
      <c r="G4619" s="202"/>
      <c r="H4619" s="202"/>
      <c r="I4619" s="202"/>
      <c r="J4619" s="202"/>
      <c r="K4619" s="146"/>
      <c r="L4619" s="146"/>
      <c r="M4619" s="146"/>
      <c r="N4619" s="146"/>
      <c r="O4619" s="146"/>
      <c r="P4619" s="292"/>
      <c r="Q4619" s="202"/>
      <c r="R4619" s="290">
        <f>IF($P$5=1,DataSheet!E4618,"")</f>
        <v>0</v>
      </c>
    </row>
    <row r="4620" spans="2:18">
      <c r="B4620" s="202"/>
      <c r="C4620" s="297"/>
      <c r="D4620" s="292"/>
      <c r="E4620" s="202"/>
      <c r="F4620" s="202"/>
      <c r="G4620" s="202"/>
      <c r="H4620" s="202"/>
      <c r="I4620" s="202"/>
      <c r="J4620" s="202"/>
      <c r="K4620" s="146"/>
      <c r="L4620" s="146"/>
      <c r="M4620" s="146"/>
      <c r="N4620" s="146"/>
      <c r="O4620" s="146"/>
      <c r="P4620" s="292"/>
      <c r="Q4620" s="202"/>
      <c r="R4620" s="290">
        <f>IF($P$5=1,DataSheet!E4619,"")</f>
        <v>0</v>
      </c>
    </row>
    <row r="4621" spans="2:18">
      <c r="B4621" s="202"/>
      <c r="C4621" s="297"/>
      <c r="D4621" s="292"/>
      <c r="E4621" s="202"/>
      <c r="F4621" s="202"/>
      <c r="G4621" s="202"/>
      <c r="H4621" s="202"/>
      <c r="I4621" s="202"/>
      <c r="J4621" s="202"/>
      <c r="K4621" s="146"/>
      <c r="L4621" s="146"/>
      <c r="M4621" s="146"/>
      <c r="N4621" s="146"/>
      <c r="O4621" s="146"/>
      <c r="P4621" s="292"/>
      <c r="Q4621" s="202"/>
      <c r="R4621" s="290">
        <f>IF($P$5=1,DataSheet!E4620,"")</f>
        <v>0</v>
      </c>
    </row>
    <row r="4622" spans="2:18">
      <c r="B4622" s="202"/>
      <c r="C4622" s="297"/>
      <c r="D4622" s="292"/>
      <c r="E4622" s="202"/>
      <c r="F4622" s="202"/>
      <c r="G4622" s="202"/>
      <c r="H4622" s="202"/>
      <c r="I4622" s="202"/>
      <c r="J4622" s="202"/>
      <c r="K4622" s="146"/>
      <c r="L4622" s="146"/>
      <c r="M4622" s="146"/>
      <c r="N4622" s="146"/>
      <c r="O4622" s="146"/>
      <c r="P4622" s="292"/>
      <c r="Q4622" s="202"/>
      <c r="R4622" s="290">
        <f>IF($P$5=1,DataSheet!E4621,"")</f>
        <v>0</v>
      </c>
    </row>
    <row r="4623" spans="2:18">
      <c r="B4623" s="202"/>
      <c r="C4623" s="297"/>
      <c r="D4623" s="292"/>
      <c r="E4623" s="202"/>
      <c r="F4623" s="202"/>
      <c r="G4623" s="202"/>
      <c r="H4623" s="202"/>
      <c r="I4623" s="202"/>
      <c r="J4623" s="202"/>
      <c r="K4623" s="146"/>
      <c r="L4623" s="146"/>
      <c r="M4623" s="146"/>
      <c r="N4623" s="146"/>
      <c r="O4623" s="146"/>
      <c r="P4623" s="292"/>
      <c r="Q4623" s="202"/>
      <c r="R4623" s="290">
        <f>IF($P$5=1,DataSheet!E4622,"")</f>
        <v>0</v>
      </c>
    </row>
    <row r="4624" spans="2:18">
      <c r="B4624" s="202"/>
      <c r="C4624" s="297"/>
      <c r="D4624" s="292"/>
      <c r="E4624" s="202"/>
      <c r="F4624" s="202"/>
      <c r="G4624" s="202"/>
      <c r="H4624" s="202"/>
      <c r="I4624" s="202"/>
      <c r="J4624" s="202"/>
      <c r="K4624" s="146"/>
      <c r="L4624" s="146"/>
      <c r="M4624" s="146"/>
      <c r="N4624" s="146"/>
      <c r="O4624" s="146"/>
      <c r="P4624" s="292"/>
      <c r="Q4624" s="202"/>
      <c r="R4624" s="290">
        <f>IF($P$5=1,DataSheet!E4623,"")</f>
        <v>0</v>
      </c>
    </row>
    <row r="4625" spans="2:18">
      <c r="B4625" s="202"/>
      <c r="C4625" s="297"/>
      <c r="D4625" s="292"/>
      <c r="E4625" s="202"/>
      <c r="F4625" s="202"/>
      <c r="G4625" s="202"/>
      <c r="H4625" s="202"/>
      <c r="I4625" s="202"/>
      <c r="J4625" s="202"/>
      <c r="K4625" s="146"/>
      <c r="L4625" s="146"/>
      <c r="M4625" s="146"/>
      <c r="N4625" s="146"/>
      <c r="O4625" s="146"/>
      <c r="P4625" s="292"/>
      <c r="Q4625" s="202"/>
      <c r="R4625" s="290">
        <f>IF($P$5=1,DataSheet!E4624,"")</f>
        <v>0</v>
      </c>
    </row>
    <row r="4626" spans="2:18">
      <c r="B4626" s="202"/>
      <c r="C4626" s="297"/>
      <c r="D4626" s="292"/>
      <c r="E4626" s="202"/>
      <c r="F4626" s="202"/>
      <c r="G4626" s="202"/>
      <c r="H4626" s="202"/>
      <c r="I4626" s="202"/>
      <c r="J4626" s="202"/>
      <c r="K4626" s="146"/>
      <c r="L4626" s="146"/>
      <c r="M4626" s="146"/>
      <c r="N4626" s="146"/>
      <c r="O4626" s="146"/>
      <c r="P4626" s="292"/>
      <c r="Q4626" s="202"/>
      <c r="R4626" s="290">
        <f>IF($P$5=1,DataSheet!E4625,"")</f>
        <v>0</v>
      </c>
    </row>
    <row r="4627" spans="2:18">
      <c r="B4627" s="202"/>
      <c r="C4627" s="297"/>
      <c r="D4627" s="292"/>
      <c r="E4627" s="202"/>
      <c r="F4627" s="202"/>
      <c r="G4627" s="202"/>
      <c r="H4627" s="202"/>
      <c r="I4627" s="202"/>
      <c r="J4627" s="202"/>
      <c r="K4627" s="146"/>
      <c r="L4627" s="146"/>
      <c r="M4627" s="146"/>
      <c r="N4627" s="146"/>
      <c r="O4627" s="146"/>
      <c r="P4627" s="292"/>
      <c r="Q4627" s="202"/>
      <c r="R4627" s="290">
        <f>IF($P$5=1,DataSheet!E4626,"")</f>
        <v>0</v>
      </c>
    </row>
    <row r="4628" spans="2:18">
      <c r="B4628" s="202"/>
      <c r="C4628" s="297"/>
      <c r="D4628" s="292"/>
      <c r="E4628" s="202"/>
      <c r="F4628" s="202"/>
      <c r="G4628" s="202"/>
      <c r="H4628" s="202"/>
      <c r="I4628" s="202"/>
      <c r="J4628" s="202"/>
      <c r="K4628" s="146"/>
      <c r="L4628" s="146"/>
      <c r="M4628" s="146"/>
      <c r="N4628" s="146"/>
      <c r="O4628" s="146"/>
      <c r="P4628" s="292"/>
      <c r="Q4628" s="202"/>
      <c r="R4628" s="290">
        <f>IF($P$5=1,DataSheet!E4627,"")</f>
        <v>0</v>
      </c>
    </row>
    <row r="4629" spans="2:18">
      <c r="B4629" s="202"/>
      <c r="C4629" s="297"/>
      <c r="D4629" s="292"/>
      <c r="E4629" s="202"/>
      <c r="F4629" s="202"/>
      <c r="G4629" s="202"/>
      <c r="H4629" s="202"/>
      <c r="I4629" s="202"/>
      <c r="J4629" s="202"/>
      <c r="K4629" s="146"/>
      <c r="L4629" s="146"/>
      <c r="M4629" s="146"/>
      <c r="N4629" s="146"/>
      <c r="O4629" s="146"/>
      <c r="P4629" s="292"/>
      <c r="Q4629" s="202"/>
      <c r="R4629" s="290">
        <f>IF($P$5=1,DataSheet!E4628,"")</f>
        <v>0</v>
      </c>
    </row>
    <row r="4630" spans="2:18">
      <c r="B4630" s="202"/>
      <c r="C4630" s="297"/>
      <c r="D4630" s="292"/>
      <c r="E4630" s="202"/>
      <c r="F4630" s="202"/>
      <c r="G4630" s="202"/>
      <c r="H4630" s="202"/>
      <c r="I4630" s="202"/>
      <c r="J4630" s="202"/>
      <c r="K4630" s="146"/>
      <c r="L4630" s="146"/>
      <c r="M4630" s="146"/>
      <c r="N4630" s="146"/>
      <c r="O4630" s="146"/>
      <c r="P4630" s="292"/>
      <c r="Q4630" s="202"/>
      <c r="R4630" s="290">
        <f>IF($P$5=1,DataSheet!E4629,"")</f>
        <v>0</v>
      </c>
    </row>
    <row r="4631" spans="2:18">
      <c r="B4631" s="202"/>
      <c r="C4631" s="297"/>
      <c r="D4631" s="292"/>
      <c r="E4631" s="202"/>
      <c r="F4631" s="202"/>
      <c r="G4631" s="202"/>
      <c r="H4631" s="202"/>
      <c r="I4631" s="202"/>
      <c r="J4631" s="202"/>
      <c r="K4631" s="146"/>
      <c r="L4631" s="146"/>
      <c r="M4631" s="146"/>
      <c r="N4631" s="146"/>
      <c r="O4631" s="146"/>
      <c r="P4631" s="292"/>
      <c r="Q4631" s="202"/>
      <c r="R4631" s="290">
        <f>IF($P$5=1,DataSheet!E4630,"")</f>
        <v>0</v>
      </c>
    </row>
    <row r="4632" spans="2:18">
      <c r="B4632" s="202"/>
      <c r="C4632" s="297"/>
      <c r="D4632" s="292"/>
      <c r="E4632" s="202"/>
      <c r="F4632" s="202"/>
      <c r="G4632" s="202"/>
      <c r="H4632" s="202"/>
      <c r="I4632" s="202"/>
      <c r="J4632" s="202"/>
      <c r="K4632" s="146"/>
      <c r="L4632" s="146"/>
      <c r="M4632" s="146"/>
      <c r="N4632" s="146"/>
      <c r="O4632" s="146"/>
      <c r="P4632" s="292"/>
      <c r="Q4632" s="202"/>
      <c r="R4632" s="290">
        <f>IF($P$5=1,DataSheet!E4631,"")</f>
        <v>0</v>
      </c>
    </row>
    <row r="4633" spans="2:18">
      <c r="B4633" s="202"/>
      <c r="C4633" s="297"/>
      <c r="D4633" s="292"/>
      <c r="E4633" s="202"/>
      <c r="F4633" s="202"/>
      <c r="G4633" s="202"/>
      <c r="H4633" s="202"/>
      <c r="I4633" s="202"/>
      <c r="J4633" s="202"/>
      <c r="K4633" s="146"/>
      <c r="L4633" s="146"/>
      <c r="M4633" s="146"/>
      <c r="N4633" s="146"/>
      <c r="O4633" s="146"/>
      <c r="P4633" s="292"/>
      <c r="Q4633" s="202"/>
      <c r="R4633" s="290">
        <f>IF($P$5=1,DataSheet!E4632,"")</f>
        <v>0</v>
      </c>
    </row>
    <row r="4634" spans="2:18">
      <c r="B4634" s="202"/>
      <c r="C4634" s="297"/>
      <c r="D4634" s="292"/>
      <c r="E4634" s="202"/>
      <c r="F4634" s="202"/>
      <c r="G4634" s="202"/>
      <c r="H4634" s="202"/>
      <c r="I4634" s="202"/>
      <c r="J4634" s="202"/>
      <c r="K4634" s="146"/>
      <c r="L4634" s="146"/>
      <c r="M4634" s="146"/>
      <c r="N4634" s="146"/>
      <c r="O4634" s="146"/>
      <c r="P4634" s="292"/>
      <c r="Q4634" s="202"/>
      <c r="R4634" s="290">
        <f>IF($P$5=1,DataSheet!E4633,"")</f>
        <v>0</v>
      </c>
    </row>
    <row r="4635" spans="2:18">
      <c r="B4635" s="202"/>
      <c r="C4635" s="297"/>
      <c r="D4635" s="292"/>
      <c r="E4635" s="202"/>
      <c r="F4635" s="202"/>
      <c r="G4635" s="202"/>
      <c r="H4635" s="202"/>
      <c r="I4635" s="202"/>
      <c r="J4635" s="202"/>
      <c r="K4635" s="146"/>
      <c r="L4635" s="146"/>
      <c r="M4635" s="146"/>
      <c r="N4635" s="146"/>
      <c r="O4635" s="146"/>
      <c r="P4635" s="292"/>
      <c r="Q4635" s="202"/>
      <c r="R4635" s="290">
        <f>IF($P$5=1,DataSheet!E4634,"")</f>
        <v>0</v>
      </c>
    </row>
    <row r="4636" spans="2:18">
      <c r="B4636" s="202"/>
      <c r="C4636" s="297"/>
      <c r="D4636" s="292"/>
      <c r="E4636" s="202"/>
      <c r="F4636" s="202"/>
      <c r="G4636" s="202"/>
      <c r="H4636" s="202"/>
      <c r="I4636" s="202"/>
      <c r="J4636" s="202"/>
      <c r="K4636" s="146"/>
      <c r="L4636" s="146"/>
      <c r="M4636" s="146"/>
      <c r="N4636" s="146"/>
      <c r="O4636" s="146"/>
      <c r="P4636" s="292"/>
      <c r="Q4636" s="202"/>
      <c r="R4636" s="290">
        <f>IF($P$5=1,DataSheet!E4635,"")</f>
        <v>0</v>
      </c>
    </row>
    <row r="4637" spans="2:18">
      <c r="B4637" s="202"/>
      <c r="C4637" s="297"/>
      <c r="D4637" s="292"/>
      <c r="E4637" s="202"/>
      <c r="F4637" s="202"/>
      <c r="G4637" s="202"/>
      <c r="H4637" s="202"/>
      <c r="I4637" s="202"/>
      <c r="J4637" s="202"/>
      <c r="K4637" s="146"/>
      <c r="L4637" s="146"/>
      <c r="M4637" s="146"/>
      <c r="N4637" s="146"/>
      <c r="O4637" s="146"/>
      <c r="P4637" s="292"/>
      <c r="Q4637" s="202"/>
      <c r="R4637" s="290">
        <f>IF($P$5=1,DataSheet!E4636,"")</f>
        <v>0</v>
      </c>
    </row>
    <row r="4638" spans="2:18">
      <c r="B4638" s="202"/>
      <c r="C4638" s="297"/>
      <c r="D4638" s="292"/>
      <c r="E4638" s="202"/>
      <c r="F4638" s="202"/>
      <c r="G4638" s="202"/>
      <c r="H4638" s="202"/>
      <c r="I4638" s="202"/>
      <c r="J4638" s="202"/>
      <c r="K4638" s="146"/>
      <c r="L4638" s="146"/>
      <c r="M4638" s="146"/>
      <c r="N4638" s="146"/>
      <c r="O4638" s="146"/>
      <c r="P4638" s="292"/>
      <c r="Q4638" s="202"/>
      <c r="R4638" s="290">
        <f>IF($P$5=1,DataSheet!E4637,"")</f>
        <v>0</v>
      </c>
    </row>
    <row r="4639" spans="2:18">
      <c r="B4639" s="202"/>
      <c r="C4639" s="297"/>
      <c r="D4639" s="292"/>
      <c r="E4639" s="202"/>
      <c r="F4639" s="202"/>
      <c r="G4639" s="202"/>
      <c r="H4639" s="202"/>
      <c r="I4639" s="202"/>
      <c r="J4639" s="202"/>
      <c r="K4639" s="146"/>
      <c r="L4639" s="146"/>
      <c r="M4639" s="146"/>
      <c r="N4639" s="146"/>
      <c r="O4639" s="146"/>
      <c r="P4639" s="292"/>
      <c r="Q4639" s="202"/>
      <c r="R4639" s="290">
        <f>IF($P$5=1,DataSheet!E4638,"")</f>
        <v>0</v>
      </c>
    </row>
    <row r="4640" spans="2:18">
      <c r="B4640" s="202"/>
      <c r="C4640" s="297"/>
      <c r="D4640" s="292"/>
      <c r="E4640" s="202"/>
      <c r="F4640" s="202"/>
      <c r="G4640" s="202"/>
      <c r="H4640" s="202"/>
      <c r="I4640" s="202"/>
      <c r="J4640" s="202"/>
      <c r="K4640" s="146"/>
      <c r="L4640" s="146"/>
      <c r="M4640" s="146"/>
      <c r="N4640" s="146"/>
      <c r="O4640" s="146"/>
      <c r="P4640" s="292"/>
      <c r="Q4640" s="202"/>
      <c r="R4640" s="290">
        <f>IF($P$5=1,DataSheet!E4639,"")</f>
        <v>0</v>
      </c>
    </row>
    <row r="4641" spans="2:18">
      <c r="B4641" s="202"/>
      <c r="C4641" s="297"/>
      <c r="D4641" s="292"/>
      <c r="E4641" s="202"/>
      <c r="F4641" s="202"/>
      <c r="G4641" s="202"/>
      <c r="H4641" s="202"/>
      <c r="I4641" s="202"/>
      <c r="J4641" s="202"/>
      <c r="K4641" s="146"/>
      <c r="L4641" s="146"/>
      <c r="M4641" s="146"/>
      <c r="N4641" s="146"/>
      <c r="O4641" s="146"/>
      <c r="P4641" s="292"/>
      <c r="Q4641" s="202"/>
      <c r="R4641" s="290">
        <f>IF($P$5=1,DataSheet!E4640,"")</f>
        <v>0</v>
      </c>
    </row>
    <row r="4642" spans="2:18">
      <c r="B4642" s="202"/>
      <c r="C4642" s="297"/>
      <c r="D4642" s="292"/>
      <c r="E4642" s="202"/>
      <c r="F4642" s="202"/>
      <c r="G4642" s="202"/>
      <c r="H4642" s="202"/>
      <c r="I4642" s="202"/>
      <c r="J4642" s="202"/>
      <c r="K4642" s="146"/>
      <c r="L4642" s="146"/>
      <c r="M4642" s="146"/>
      <c r="N4642" s="146"/>
      <c r="O4642" s="146"/>
      <c r="P4642" s="292"/>
      <c r="Q4642" s="202"/>
      <c r="R4642" s="290">
        <f>IF($P$5=1,DataSheet!E4641,"")</f>
        <v>0</v>
      </c>
    </row>
    <row r="4643" spans="2:18">
      <c r="B4643" s="202"/>
      <c r="C4643" s="297"/>
      <c r="D4643" s="292"/>
      <c r="E4643" s="202"/>
      <c r="F4643" s="202"/>
      <c r="G4643" s="202"/>
      <c r="H4643" s="202"/>
      <c r="I4643" s="202"/>
      <c r="J4643" s="202"/>
      <c r="K4643" s="146"/>
      <c r="L4643" s="146"/>
      <c r="M4643" s="146"/>
      <c r="N4643" s="146"/>
      <c r="O4643" s="146"/>
      <c r="P4643" s="292"/>
      <c r="Q4643" s="202"/>
      <c r="R4643" s="290">
        <f>IF($P$5=1,DataSheet!E4642,"")</f>
        <v>0</v>
      </c>
    </row>
    <row r="4644" spans="2:18">
      <c r="B4644" s="202"/>
      <c r="C4644" s="297"/>
      <c r="D4644" s="292"/>
      <c r="E4644" s="202"/>
      <c r="F4644" s="202"/>
      <c r="G4644" s="202"/>
      <c r="H4644" s="202"/>
      <c r="I4644" s="202"/>
      <c r="J4644" s="202"/>
      <c r="K4644" s="146"/>
      <c r="L4644" s="146"/>
      <c r="M4644" s="146"/>
      <c r="N4644" s="146"/>
      <c r="O4644" s="146"/>
      <c r="P4644" s="292"/>
      <c r="Q4644" s="202"/>
      <c r="R4644" s="290">
        <f>IF($P$5=1,DataSheet!E4643,"")</f>
        <v>0</v>
      </c>
    </row>
    <row r="4645" spans="2:18">
      <c r="B4645" s="202"/>
      <c r="C4645" s="297"/>
      <c r="D4645" s="292"/>
      <c r="E4645" s="202"/>
      <c r="F4645" s="202"/>
      <c r="G4645" s="202"/>
      <c r="H4645" s="202"/>
      <c r="I4645" s="202"/>
      <c r="J4645" s="202"/>
      <c r="K4645" s="146"/>
      <c r="L4645" s="146"/>
      <c r="M4645" s="146"/>
      <c r="N4645" s="146"/>
      <c r="O4645" s="146"/>
      <c r="P4645" s="292"/>
      <c r="Q4645" s="202"/>
      <c r="R4645" s="290">
        <f>IF($P$5=1,DataSheet!E4644,"")</f>
        <v>0</v>
      </c>
    </row>
    <row r="4646" spans="2:18">
      <c r="B4646" s="202"/>
      <c r="C4646" s="297"/>
      <c r="D4646" s="292"/>
      <c r="E4646" s="202"/>
      <c r="F4646" s="202"/>
      <c r="G4646" s="202"/>
      <c r="H4646" s="202"/>
      <c r="I4646" s="202"/>
      <c r="J4646" s="202"/>
      <c r="K4646" s="146"/>
      <c r="L4646" s="146"/>
      <c r="M4646" s="146"/>
      <c r="N4646" s="146"/>
      <c r="O4646" s="146"/>
      <c r="P4646" s="292"/>
      <c r="Q4646" s="202"/>
      <c r="R4646" s="290">
        <f>IF($P$5=1,DataSheet!E4645,"")</f>
        <v>0</v>
      </c>
    </row>
    <row r="4647" spans="2:18">
      <c r="B4647" s="202"/>
      <c r="C4647" s="297"/>
      <c r="D4647" s="292"/>
      <c r="E4647" s="202"/>
      <c r="F4647" s="202"/>
      <c r="G4647" s="202"/>
      <c r="H4647" s="202"/>
      <c r="I4647" s="202"/>
      <c r="J4647" s="202"/>
      <c r="K4647" s="146"/>
      <c r="L4647" s="146"/>
      <c r="M4647" s="146"/>
      <c r="N4647" s="146"/>
      <c r="O4647" s="146"/>
      <c r="P4647" s="292"/>
      <c r="Q4647" s="202"/>
      <c r="R4647" s="290">
        <f>IF($P$5=1,DataSheet!E4646,"")</f>
        <v>0</v>
      </c>
    </row>
    <row r="4648" spans="2:18">
      <c r="B4648" s="202"/>
      <c r="C4648" s="297"/>
      <c r="D4648" s="292"/>
      <c r="E4648" s="202"/>
      <c r="F4648" s="202"/>
      <c r="G4648" s="202"/>
      <c r="H4648" s="202"/>
      <c r="I4648" s="202"/>
      <c r="J4648" s="202"/>
      <c r="K4648" s="146"/>
      <c r="L4648" s="146"/>
      <c r="M4648" s="146"/>
      <c r="N4648" s="146"/>
      <c r="O4648" s="146"/>
      <c r="P4648" s="292"/>
      <c r="Q4648" s="202"/>
      <c r="R4648" s="290">
        <f>IF($P$5=1,DataSheet!E4647,"")</f>
        <v>0</v>
      </c>
    </row>
    <row r="4649" spans="2:18">
      <c r="B4649" s="202"/>
      <c r="C4649" s="297"/>
      <c r="D4649" s="292"/>
      <c r="E4649" s="202"/>
      <c r="F4649" s="202"/>
      <c r="G4649" s="202"/>
      <c r="H4649" s="202"/>
      <c r="I4649" s="202"/>
      <c r="J4649" s="202"/>
      <c r="K4649" s="146"/>
      <c r="L4649" s="146"/>
      <c r="M4649" s="146"/>
      <c r="N4649" s="146"/>
      <c r="O4649" s="146"/>
      <c r="P4649" s="292"/>
      <c r="Q4649" s="202"/>
      <c r="R4649" s="290">
        <f>IF($P$5=1,DataSheet!E4648,"")</f>
        <v>0</v>
      </c>
    </row>
    <row r="4650" spans="2:18">
      <c r="B4650" s="202"/>
      <c r="C4650" s="297"/>
      <c r="D4650" s="292"/>
      <c r="E4650" s="202"/>
      <c r="F4650" s="202"/>
      <c r="G4650" s="202"/>
      <c r="H4650" s="202"/>
      <c r="I4650" s="202"/>
      <c r="J4650" s="202"/>
      <c r="K4650" s="146"/>
      <c r="L4650" s="146"/>
      <c r="M4650" s="146"/>
      <c r="N4650" s="146"/>
      <c r="O4650" s="146"/>
      <c r="P4650" s="292"/>
      <c r="Q4650" s="202"/>
      <c r="R4650" s="290">
        <f>IF($P$5=1,DataSheet!E4649,"")</f>
        <v>0</v>
      </c>
    </row>
    <row r="4651" spans="2:18">
      <c r="B4651" s="202"/>
      <c r="C4651" s="297"/>
      <c r="D4651" s="292"/>
      <c r="E4651" s="202"/>
      <c r="F4651" s="202"/>
      <c r="G4651" s="202"/>
      <c r="H4651" s="202"/>
      <c r="I4651" s="202"/>
      <c r="J4651" s="202"/>
      <c r="K4651" s="146"/>
      <c r="L4651" s="146"/>
      <c r="M4651" s="146"/>
      <c r="N4651" s="146"/>
      <c r="O4651" s="146"/>
      <c r="P4651" s="292"/>
      <c r="Q4651" s="202"/>
      <c r="R4651" s="290">
        <f>IF($P$5=1,DataSheet!E4650,"")</f>
        <v>0</v>
      </c>
    </row>
    <row r="4652" spans="2:18">
      <c r="B4652" s="202"/>
      <c r="C4652" s="297"/>
      <c r="D4652" s="292"/>
      <c r="E4652" s="202"/>
      <c r="F4652" s="202"/>
      <c r="G4652" s="202"/>
      <c r="H4652" s="202"/>
      <c r="I4652" s="202"/>
      <c r="J4652" s="202"/>
      <c r="K4652" s="146"/>
      <c r="L4652" s="146"/>
      <c r="M4652" s="146"/>
      <c r="N4652" s="146"/>
      <c r="O4652" s="146"/>
      <c r="P4652" s="292"/>
      <c r="Q4652" s="202"/>
      <c r="R4652" s="290">
        <f>IF($P$5=1,DataSheet!E4651,"")</f>
        <v>0</v>
      </c>
    </row>
    <row r="4653" spans="2:18">
      <c r="B4653" s="202"/>
      <c r="C4653" s="297"/>
      <c r="D4653" s="292"/>
      <c r="E4653" s="202"/>
      <c r="F4653" s="202"/>
      <c r="G4653" s="202"/>
      <c r="H4653" s="202"/>
      <c r="I4653" s="202"/>
      <c r="J4653" s="202"/>
      <c r="K4653" s="146"/>
      <c r="L4653" s="146"/>
      <c r="M4653" s="146"/>
      <c r="N4653" s="146"/>
      <c r="O4653" s="146"/>
      <c r="P4653" s="292"/>
      <c r="Q4653" s="202"/>
      <c r="R4653" s="290">
        <f>IF($P$5=1,DataSheet!E4652,"")</f>
        <v>0</v>
      </c>
    </row>
    <row r="4654" spans="2:18">
      <c r="B4654" s="202"/>
      <c r="C4654" s="297"/>
      <c r="D4654" s="292"/>
      <c r="E4654" s="202"/>
      <c r="F4654" s="202"/>
      <c r="G4654" s="202"/>
      <c r="H4654" s="202"/>
      <c r="I4654" s="202"/>
      <c r="J4654" s="202"/>
      <c r="K4654" s="146"/>
      <c r="L4654" s="146"/>
      <c r="M4654" s="146"/>
      <c r="N4654" s="146"/>
      <c r="O4654" s="146"/>
      <c r="P4654" s="292"/>
      <c r="Q4654" s="202"/>
      <c r="R4654" s="290">
        <f>IF($P$5=1,DataSheet!E4653,"")</f>
        <v>0</v>
      </c>
    </row>
    <row r="4655" spans="2:18">
      <c r="B4655" s="202"/>
      <c r="C4655" s="297"/>
      <c r="D4655" s="292"/>
      <c r="E4655" s="202"/>
      <c r="F4655" s="202"/>
      <c r="G4655" s="202"/>
      <c r="H4655" s="202"/>
      <c r="I4655" s="202"/>
      <c r="J4655" s="202"/>
      <c r="K4655" s="146"/>
      <c r="L4655" s="146"/>
      <c r="M4655" s="146"/>
      <c r="N4655" s="146"/>
      <c r="O4655" s="146"/>
      <c r="P4655" s="292"/>
      <c r="Q4655" s="202"/>
      <c r="R4655" s="290">
        <f>IF($P$5=1,DataSheet!E4654,"")</f>
        <v>0</v>
      </c>
    </row>
    <row r="4656" spans="2:18">
      <c r="B4656" s="202"/>
      <c r="C4656" s="297"/>
      <c r="D4656" s="292"/>
      <c r="E4656" s="202"/>
      <c r="F4656" s="202"/>
      <c r="G4656" s="202"/>
      <c r="H4656" s="202"/>
      <c r="I4656" s="202"/>
      <c r="J4656" s="202"/>
      <c r="K4656" s="146"/>
      <c r="L4656" s="146"/>
      <c r="M4656" s="146"/>
      <c r="N4656" s="146"/>
      <c r="O4656" s="146"/>
      <c r="P4656" s="292"/>
      <c r="Q4656" s="202"/>
      <c r="R4656" s="290">
        <f>IF($P$5=1,DataSheet!E4655,"")</f>
        <v>0</v>
      </c>
    </row>
    <row r="4657" spans="2:18">
      <c r="B4657" s="202"/>
      <c r="C4657" s="297"/>
      <c r="D4657" s="292"/>
      <c r="E4657" s="202"/>
      <c r="F4657" s="202"/>
      <c r="G4657" s="202"/>
      <c r="H4657" s="202"/>
      <c r="I4657" s="202"/>
      <c r="J4657" s="202"/>
      <c r="K4657" s="146"/>
      <c r="L4657" s="146"/>
      <c r="M4657" s="146"/>
      <c r="N4657" s="146"/>
      <c r="O4657" s="146"/>
      <c r="P4657" s="292"/>
      <c r="Q4657" s="202"/>
      <c r="R4657" s="290">
        <f>IF($P$5=1,DataSheet!E4656,"")</f>
        <v>0</v>
      </c>
    </row>
    <row r="4658" spans="2:18">
      <c r="B4658" s="202"/>
      <c r="C4658" s="297"/>
      <c r="D4658" s="292"/>
      <c r="E4658" s="202"/>
      <c r="F4658" s="202"/>
      <c r="G4658" s="202"/>
      <c r="H4658" s="202"/>
      <c r="I4658" s="202"/>
      <c r="J4658" s="202"/>
      <c r="K4658" s="146"/>
      <c r="L4658" s="146"/>
      <c r="M4658" s="146"/>
      <c r="N4658" s="146"/>
      <c r="O4658" s="146"/>
      <c r="P4658" s="292"/>
      <c r="Q4658" s="202"/>
      <c r="R4658" s="290">
        <f>IF($P$5=1,DataSheet!E4657,"")</f>
        <v>0</v>
      </c>
    </row>
    <row r="4659" spans="2:18">
      <c r="B4659" s="202"/>
      <c r="C4659" s="297"/>
      <c r="D4659" s="292"/>
      <c r="E4659" s="202"/>
      <c r="F4659" s="202"/>
      <c r="G4659" s="202"/>
      <c r="H4659" s="202"/>
      <c r="I4659" s="202"/>
      <c r="J4659" s="202"/>
      <c r="K4659" s="146"/>
      <c r="L4659" s="146"/>
      <c r="M4659" s="146"/>
      <c r="N4659" s="146"/>
      <c r="O4659" s="146"/>
      <c r="P4659" s="292"/>
      <c r="Q4659" s="202"/>
      <c r="R4659" s="290">
        <f>IF($P$5=1,DataSheet!E4658,"")</f>
        <v>0</v>
      </c>
    </row>
    <row r="4660" spans="2:18">
      <c r="B4660" s="202"/>
      <c r="C4660" s="297"/>
      <c r="D4660" s="292"/>
      <c r="E4660" s="202"/>
      <c r="F4660" s="202"/>
      <c r="G4660" s="202"/>
      <c r="H4660" s="202"/>
      <c r="I4660" s="202"/>
      <c r="J4660" s="202"/>
      <c r="K4660" s="146"/>
      <c r="L4660" s="146"/>
      <c r="M4660" s="146"/>
      <c r="N4660" s="146"/>
      <c r="O4660" s="146"/>
      <c r="P4660" s="292"/>
      <c r="Q4660" s="202"/>
      <c r="R4660" s="290">
        <f>IF($P$5=1,DataSheet!E4659,"")</f>
        <v>0</v>
      </c>
    </row>
    <row r="4661" spans="2:18">
      <c r="B4661" s="202"/>
      <c r="C4661" s="297"/>
      <c r="D4661" s="292"/>
      <c r="E4661" s="202"/>
      <c r="F4661" s="202"/>
      <c r="G4661" s="202"/>
      <c r="H4661" s="202"/>
      <c r="I4661" s="202"/>
      <c r="J4661" s="202"/>
      <c r="K4661" s="146"/>
      <c r="L4661" s="146"/>
      <c r="M4661" s="146"/>
      <c r="N4661" s="146"/>
      <c r="O4661" s="146"/>
      <c r="P4661" s="292"/>
      <c r="Q4661" s="202"/>
      <c r="R4661" s="290">
        <f>IF($P$5=1,DataSheet!E4660,"")</f>
        <v>0</v>
      </c>
    </row>
    <row r="4662" spans="2:18">
      <c r="B4662" s="202"/>
      <c r="C4662" s="297"/>
      <c r="D4662" s="292"/>
      <c r="E4662" s="202"/>
      <c r="F4662" s="202"/>
      <c r="G4662" s="202"/>
      <c r="H4662" s="202"/>
      <c r="I4662" s="202"/>
      <c r="J4662" s="202"/>
      <c r="K4662" s="146"/>
      <c r="L4662" s="146"/>
      <c r="M4662" s="146"/>
      <c r="N4662" s="146"/>
      <c r="O4662" s="146"/>
      <c r="P4662" s="292"/>
      <c r="Q4662" s="202"/>
      <c r="R4662" s="290">
        <f>IF($P$5=1,DataSheet!E4661,"")</f>
        <v>0</v>
      </c>
    </row>
    <row r="4663" spans="2:18">
      <c r="B4663" s="202"/>
      <c r="C4663" s="297"/>
      <c r="D4663" s="292"/>
      <c r="E4663" s="202"/>
      <c r="F4663" s="202"/>
      <c r="G4663" s="202"/>
      <c r="H4663" s="202"/>
      <c r="I4663" s="202"/>
      <c r="J4663" s="202"/>
      <c r="K4663" s="146"/>
      <c r="L4663" s="146"/>
      <c r="M4663" s="146"/>
      <c r="N4663" s="146"/>
      <c r="O4663" s="146"/>
      <c r="P4663" s="292"/>
      <c r="Q4663" s="202"/>
      <c r="R4663" s="290">
        <f>IF($P$5=1,DataSheet!E4662,"")</f>
        <v>0</v>
      </c>
    </row>
    <row r="4664" spans="2:18">
      <c r="B4664" s="202"/>
      <c r="C4664" s="297"/>
      <c r="D4664" s="292"/>
      <c r="E4664" s="202"/>
      <c r="F4664" s="202"/>
      <c r="G4664" s="202"/>
      <c r="H4664" s="202"/>
      <c r="I4664" s="202"/>
      <c r="J4664" s="202"/>
      <c r="K4664" s="146"/>
      <c r="L4664" s="146"/>
      <c r="M4664" s="146"/>
      <c r="N4664" s="146"/>
      <c r="O4664" s="146"/>
      <c r="P4664" s="292"/>
      <c r="Q4664" s="202"/>
      <c r="R4664" s="290">
        <f>IF($P$5=1,DataSheet!E4663,"")</f>
        <v>0</v>
      </c>
    </row>
    <row r="4665" spans="2:18">
      <c r="B4665" s="202"/>
      <c r="C4665" s="297"/>
      <c r="D4665" s="292"/>
      <c r="E4665" s="202"/>
      <c r="F4665" s="202"/>
      <c r="G4665" s="202"/>
      <c r="H4665" s="202"/>
      <c r="I4665" s="202"/>
      <c r="J4665" s="202"/>
      <c r="K4665" s="146"/>
      <c r="L4665" s="146"/>
      <c r="M4665" s="146"/>
      <c r="N4665" s="146"/>
      <c r="O4665" s="146"/>
      <c r="P4665" s="292"/>
      <c r="Q4665" s="202"/>
      <c r="R4665" s="290">
        <f>IF($P$5=1,DataSheet!E4664,"")</f>
        <v>0</v>
      </c>
    </row>
    <row r="4666" spans="2:18">
      <c r="B4666" s="202"/>
      <c r="C4666" s="297"/>
      <c r="D4666" s="292"/>
      <c r="E4666" s="202"/>
      <c r="F4666" s="202"/>
      <c r="G4666" s="202"/>
      <c r="H4666" s="202"/>
      <c r="I4666" s="202"/>
      <c r="J4666" s="202"/>
      <c r="K4666" s="146"/>
      <c r="L4666" s="146"/>
      <c r="M4666" s="146"/>
      <c r="N4666" s="146"/>
      <c r="O4666" s="146"/>
      <c r="P4666" s="292"/>
      <c r="Q4666" s="202"/>
      <c r="R4666" s="290">
        <f>IF($P$5=1,DataSheet!E4665,"")</f>
        <v>0</v>
      </c>
    </row>
    <row r="4667" spans="2:18">
      <c r="B4667" s="202"/>
      <c r="C4667" s="297"/>
      <c r="D4667" s="292"/>
      <c r="E4667" s="202"/>
      <c r="F4667" s="202"/>
      <c r="G4667" s="202"/>
      <c r="H4667" s="202"/>
      <c r="I4667" s="202"/>
      <c r="J4667" s="202"/>
      <c r="K4667" s="146"/>
      <c r="L4667" s="146"/>
      <c r="M4667" s="146"/>
      <c r="N4667" s="146"/>
      <c r="O4667" s="146"/>
      <c r="P4667" s="292"/>
      <c r="Q4667" s="202"/>
      <c r="R4667" s="290">
        <f>IF($P$5=1,DataSheet!E4666,"")</f>
        <v>0</v>
      </c>
    </row>
    <row r="4668" spans="2:18">
      <c r="B4668" s="202"/>
      <c r="C4668" s="297"/>
      <c r="D4668" s="292"/>
      <c r="E4668" s="202"/>
      <c r="F4668" s="202"/>
      <c r="G4668" s="202"/>
      <c r="H4668" s="202"/>
      <c r="I4668" s="202"/>
      <c r="J4668" s="202"/>
      <c r="K4668" s="146"/>
      <c r="L4668" s="146"/>
      <c r="M4668" s="146"/>
      <c r="N4668" s="146"/>
      <c r="O4668" s="146"/>
      <c r="P4668" s="292"/>
      <c r="Q4668" s="202"/>
      <c r="R4668" s="290">
        <f>IF($P$5=1,DataSheet!E4667,"")</f>
        <v>0</v>
      </c>
    </row>
    <row r="4669" spans="2:18">
      <c r="B4669" s="202"/>
      <c r="C4669" s="297"/>
      <c r="D4669" s="292"/>
      <c r="E4669" s="202"/>
      <c r="F4669" s="202"/>
      <c r="G4669" s="202"/>
      <c r="H4669" s="202"/>
      <c r="I4669" s="202"/>
      <c r="J4669" s="202"/>
      <c r="K4669" s="146"/>
      <c r="L4669" s="146"/>
      <c r="M4669" s="146"/>
      <c r="N4669" s="146"/>
      <c r="O4669" s="146"/>
      <c r="P4669" s="292"/>
      <c r="Q4669" s="202"/>
      <c r="R4669" s="290">
        <f>IF($P$5=1,DataSheet!E4668,"")</f>
        <v>0</v>
      </c>
    </row>
    <row r="4670" spans="2:18">
      <c r="B4670" s="202"/>
      <c r="C4670" s="297"/>
      <c r="D4670" s="292"/>
      <c r="E4670" s="202"/>
      <c r="F4670" s="202"/>
      <c r="G4670" s="202"/>
      <c r="H4670" s="202"/>
      <c r="I4670" s="202"/>
      <c r="J4670" s="202"/>
      <c r="K4670" s="146"/>
      <c r="L4670" s="146"/>
      <c r="M4670" s="146"/>
      <c r="N4670" s="146"/>
      <c r="O4670" s="146"/>
      <c r="P4670" s="292"/>
      <c r="Q4670" s="202"/>
      <c r="R4670" s="290">
        <f>IF($P$5=1,DataSheet!E4669,"")</f>
        <v>0</v>
      </c>
    </row>
    <row r="4671" spans="2:18">
      <c r="B4671" s="202"/>
      <c r="C4671" s="297"/>
      <c r="D4671" s="292"/>
      <c r="E4671" s="202"/>
      <c r="F4671" s="202"/>
      <c r="G4671" s="202"/>
      <c r="H4671" s="202"/>
      <c r="I4671" s="202"/>
      <c r="J4671" s="202"/>
      <c r="K4671" s="146"/>
      <c r="L4671" s="146"/>
      <c r="M4671" s="146"/>
      <c r="N4671" s="146"/>
      <c r="O4671" s="146"/>
      <c r="P4671" s="292"/>
      <c r="Q4671" s="202"/>
      <c r="R4671" s="290">
        <f>IF($P$5=1,DataSheet!E4670,"")</f>
        <v>0</v>
      </c>
    </row>
    <row r="4672" spans="2:18">
      <c r="B4672" s="202"/>
      <c r="C4672" s="297"/>
      <c r="D4672" s="292"/>
      <c r="E4672" s="202"/>
      <c r="F4672" s="202"/>
      <c r="G4672" s="202"/>
      <c r="H4672" s="202"/>
      <c r="I4672" s="202"/>
      <c r="J4672" s="202"/>
      <c r="K4672" s="146"/>
      <c r="L4672" s="146"/>
      <c r="M4672" s="146"/>
      <c r="N4672" s="146"/>
      <c r="O4672" s="146"/>
      <c r="P4672" s="292"/>
      <c r="Q4672" s="202"/>
      <c r="R4672" s="290">
        <f>IF($P$5=1,DataSheet!E4671,"")</f>
        <v>0</v>
      </c>
    </row>
    <row r="4673" spans="2:18">
      <c r="B4673" s="202"/>
      <c r="C4673" s="297"/>
      <c r="D4673" s="292"/>
      <c r="E4673" s="202"/>
      <c r="F4673" s="202"/>
      <c r="G4673" s="202"/>
      <c r="H4673" s="202"/>
      <c r="I4673" s="202"/>
      <c r="J4673" s="202"/>
      <c r="K4673" s="146"/>
      <c r="L4673" s="146"/>
      <c r="M4673" s="146"/>
      <c r="N4673" s="146"/>
      <c r="O4673" s="146"/>
      <c r="P4673" s="292"/>
      <c r="Q4673" s="202"/>
      <c r="R4673" s="290">
        <f>IF($P$5=1,DataSheet!E4672,"")</f>
        <v>0</v>
      </c>
    </row>
    <row r="4674" spans="2:18">
      <c r="B4674" s="202"/>
      <c r="C4674" s="297"/>
      <c r="D4674" s="292"/>
      <c r="E4674" s="202"/>
      <c r="F4674" s="202"/>
      <c r="G4674" s="202"/>
      <c r="H4674" s="202"/>
      <c r="I4674" s="202"/>
      <c r="J4674" s="202"/>
      <c r="K4674" s="146"/>
      <c r="L4674" s="146"/>
      <c r="M4674" s="146"/>
      <c r="N4674" s="146"/>
      <c r="O4674" s="146"/>
      <c r="P4674" s="292"/>
      <c r="Q4674" s="202"/>
      <c r="R4674" s="290">
        <f>IF($P$5=1,DataSheet!E4673,"")</f>
        <v>0</v>
      </c>
    </row>
    <row r="4675" spans="2:18">
      <c r="B4675" s="202"/>
      <c r="C4675" s="297"/>
      <c r="D4675" s="292"/>
      <c r="E4675" s="202"/>
      <c r="F4675" s="202"/>
      <c r="G4675" s="202"/>
      <c r="H4675" s="202"/>
      <c r="I4675" s="202"/>
      <c r="J4675" s="202"/>
      <c r="K4675" s="146"/>
      <c r="L4675" s="146"/>
      <c r="M4675" s="146"/>
      <c r="N4675" s="146"/>
      <c r="O4675" s="146"/>
      <c r="P4675" s="292"/>
      <c r="Q4675" s="202"/>
      <c r="R4675" s="290">
        <f>IF($P$5=1,DataSheet!E4674,"")</f>
        <v>0</v>
      </c>
    </row>
    <row r="4676" spans="2:18">
      <c r="B4676" s="202"/>
      <c r="C4676" s="297"/>
      <c r="D4676" s="292"/>
      <c r="E4676" s="202"/>
      <c r="F4676" s="202"/>
      <c r="G4676" s="202"/>
      <c r="H4676" s="202"/>
      <c r="I4676" s="202"/>
      <c r="J4676" s="202"/>
      <c r="K4676" s="146"/>
      <c r="L4676" s="146"/>
      <c r="M4676" s="146"/>
      <c r="N4676" s="146"/>
      <c r="O4676" s="146"/>
      <c r="P4676" s="292"/>
      <c r="Q4676" s="202"/>
      <c r="R4676" s="290">
        <f>IF($P$5=1,DataSheet!E4675,"")</f>
        <v>0</v>
      </c>
    </row>
    <row r="4677" spans="2:18">
      <c r="B4677" s="202"/>
      <c r="C4677" s="297"/>
      <c r="D4677" s="292"/>
      <c r="E4677" s="202"/>
      <c r="F4677" s="202"/>
      <c r="G4677" s="202"/>
      <c r="H4677" s="202"/>
      <c r="I4677" s="202"/>
      <c r="J4677" s="202"/>
      <c r="K4677" s="146"/>
      <c r="L4677" s="146"/>
      <c r="M4677" s="146"/>
      <c r="N4677" s="146"/>
      <c r="O4677" s="146"/>
      <c r="P4677" s="292"/>
      <c r="Q4677" s="202"/>
      <c r="R4677" s="290">
        <f>IF($P$5=1,DataSheet!E4676,"")</f>
        <v>0</v>
      </c>
    </row>
    <row r="4678" spans="2:18">
      <c r="B4678" s="202"/>
      <c r="C4678" s="297"/>
      <c r="D4678" s="292"/>
      <c r="E4678" s="202"/>
      <c r="F4678" s="202"/>
      <c r="G4678" s="202"/>
      <c r="H4678" s="202"/>
      <c r="I4678" s="202"/>
      <c r="J4678" s="202"/>
      <c r="K4678" s="146"/>
      <c r="L4678" s="146"/>
      <c r="M4678" s="146"/>
      <c r="N4678" s="146"/>
      <c r="O4678" s="146"/>
      <c r="P4678" s="292"/>
      <c r="Q4678" s="202"/>
      <c r="R4678" s="290">
        <f>IF($P$5=1,DataSheet!E4677,"")</f>
        <v>0</v>
      </c>
    </row>
    <row r="4679" spans="2:18">
      <c r="B4679" s="202"/>
      <c r="C4679" s="297"/>
      <c r="D4679" s="292"/>
      <c r="E4679" s="202"/>
      <c r="F4679" s="202"/>
      <c r="G4679" s="202"/>
      <c r="H4679" s="202"/>
      <c r="I4679" s="202"/>
      <c r="J4679" s="202"/>
      <c r="K4679" s="146"/>
      <c r="L4679" s="146"/>
      <c r="M4679" s="146"/>
      <c r="N4679" s="146"/>
      <c r="O4679" s="146"/>
      <c r="P4679" s="292"/>
      <c r="Q4679" s="202"/>
      <c r="R4679" s="290">
        <f>IF($P$5=1,DataSheet!E4678,"")</f>
        <v>0</v>
      </c>
    </row>
    <row r="4680" spans="2:18">
      <c r="B4680" s="202"/>
      <c r="C4680" s="297"/>
      <c r="D4680" s="292"/>
      <c r="E4680" s="202"/>
      <c r="F4680" s="202"/>
      <c r="G4680" s="202"/>
      <c r="H4680" s="202"/>
      <c r="I4680" s="202"/>
      <c r="J4680" s="202"/>
      <c r="K4680" s="146"/>
      <c r="L4680" s="146"/>
      <c r="M4680" s="146"/>
      <c r="N4680" s="146"/>
      <c r="O4680" s="146"/>
      <c r="P4680" s="292"/>
      <c r="Q4680" s="202"/>
      <c r="R4680" s="290">
        <f>IF($P$5=1,DataSheet!E4679,"")</f>
        <v>0</v>
      </c>
    </row>
    <row r="4681" spans="2:18">
      <c r="B4681" s="202"/>
      <c r="C4681" s="297"/>
      <c r="D4681" s="292"/>
      <c r="E4681" s="202"/>
      <c r="F4681" s="202"/>
      <c r="G4681" s="202"/>
      <c r="H4681" s="202"/>
      <c r="I4681" s="202"/>
      <c r="J4681" s="202"/>
      <c r="K4681" s="146"/>
      <c r="L4681" s="146"/>
      <c r="M4681" s="146"/>
      <c r="N4681" s="146"/>
      <c r="O4681" s="146"/>
      <c r="P4681" s="292"/>
      <c r="Q4681" s="202"/>
      <c r="R4681" s="290">
        <f>IF($P$5=1,DataSheet!E4680,"")</f>
        <v>0</v>
      </c>
    </row>
    <row r="4682" spans="2:18">
      <c r="B4682" s="202"/>
      <c r="C4682" s="297"/>
      <c r="D4682" s="292"/>
      <c r="E4682" s="202"/>
      <c r="F4682" s="202"/>
      <c r="G4682" s="202"/>
      <c r="H4682" s="202"/>
      <c r="I4682" s="202"/>
      <c r="J4682" s="202"/>
      <c r="K4682" s="146"/>
      <c r="L4682" s="146"/>
      <c r="M4682" s="146"/>
      <c r="N4682" s="146"/>
      <c r="O4682" s="146"/>
      <c r="P4682" s="292"/>
      <c r="Q4682" s="202"/>
      <c r="R4682" s="290">
        <f>IF($P$5=1,DataSheet!E4681,"")</f>
        <v>0</v>
      </c>
    </row>
    <row r="4683" spans="2:18">
      <c r="B4683" s="202"/>
      <c r="C4683" s="297"/>
      <c r="D4683" s="292"/>
      <c r="E4683" s="202"/>
      <c r="F4683" s="202"/>
      <c r="G4683" s="202"/>
      <c r="H4683" s="202"/>
      <c r="I4683" s="202"/>
      <c r="J4683" s="202"/>
      <c r="K4683" s="146"/>
      <c r="L4683" s="146"/>
      <c r="M4683" s="146"/>
      <c r="N4683" s="146"/>
      <c r="O4683" s="146"/>
      <c r="P4683" s="292"/>
      <c r="Q4683" s="202"/>
      <c r="R4683" s="290">
        <f>IF($P$5=1,DataSheet!E4682,"")</f>
        <v>0</v>
      </c>
    </row>
    <row r="4684" spans="2:18">
      <c r="B4684" s="202"/>
      <c r="C4684" s="297"/>
      <c r="D4684" s="292"/>
      <c r="E4684" s="202"/>
      <c r="F4684" s="202"/>
      <c r="G4684" s="202"/>
      <c r="H4684" s="202"/>
      <c r="I4684" s="202"/>
      <c r="J4684" s="202"/>
      <c r="K4684" s="146"/>
      <c r="L4684" s="146"/>
      <c r="M4684" s="146"/>
      <c r="N4684" s="146"/>
      <c r="O4684" s="146"/>
      <c r="P4684" s="292"/>
      <c r="Q4684" s="202"/>
      <c r="R4684" s="290">
        <f>IF($P$5=1,DataSheet!E4683,"")</f>
        <v>0</v>
      </c>
    </row>
    <row r="4685" spans="2:18">
      <c r="B4685" s="202"/>
      <c r="C4685" s="297"/>
      <c r="D4685" s="292"/>
      <c r="E4685" s="202"/>
      <c r="F4685" s="202"/>
      <c r="G4685" s="202"/>
      <c r="H4685" s="202"/>
      <c r="I4685" s="202"/>
      <c r="J4685" s="202"/>
      <c r="K4685" s="146"/>
      <c r="L4685" s="146"/>
      <c r="M4685" s="146"/>
      <c r="N4685" s="146"/>
      <c r="O4685" s="146"/>
      <c r="P4685" s="292"/>
      <c r="Q4685" s="202"/>
      <c r="R4685" s="290">
        <f>IF($P$5=1,DataSheet!E4684,"")</f>
        <v>0</v>
      </c>
    </row>
    <row r="4686" spans="2:18">
      <c r="B4686" s="202"/>
      <c r="C4686" s="297"/>
      <c r="D4686" s="292"/>
      <c r="E4686" s="202"/>
      <c r="F4686" s="202"/>
      <c r="G4686" s="202"/>
      <c r="H4686" s="202"/>
      <c r="I4686" s="202"/>
      <c r="J4686" s="202"/>
      <c r="K4686" s="146"/>
      <c r="L4686" s="146"/>
      <c r="M4686" s="146"/>
      <c r="N4686" s="146"/>
      <c r="O4686" s="146"/>
      <c r="P4686" s="292"/>
      <c r="Q4686" s="202"/>
      <c r="R4686" s="290">
        <f>IF($P$5=1,DataSheet!E4685,"")</f>
        <v>0</v>
      </c>
    </row>
    <row r="4687" spans="2:18">
      <c r="B4687" s="202"/>
      <c r="C4687" s="297"/>
      <c r="D4687" s="292"/>
      <c r="E4687" s="202"/>
      <c r="F4687" s="202"/>
      <c r="G4687" s="202"/>
      <c r="H4687" s="202"/>
      <c r="I4687" s="202"/>
      <c r="J4687" s="202"/>
      <c r="K4687" s="146"/>
      <c r="L4687" s="146"/>
      <c r="M4687" s="146"/>
      <c r="N4687" s="146"/>
      <c r="O4687" s="146"/>
      <c r="P4687" s="292"/>
      <c r="Q4687" s="202"/>
      <c r="R4687" s="290">
        <f>IF($P$5=1,DataSheet!E4686,"")</f>
        <v>0</v>
      </c>
    </row>
    <row r="4688" spans="2:18">
      <c r="B4688" s="202"/>
      <c r="C4688" s="297"/>
      <c r="D4688" s="292"/>
      <c r="E4688" s="202"/>
      <c r="F4688" s="202"/>
      <c r="G4688" s="202"/>
      <c r="H4688" s="202"/>
      <c r="I4688" s="202"/>
      <c r="J4688" s="202"/>
      <c r="K4688" s="146"/>
      <c r="L4688" s="146"/>
      <c r="M4688" s="146"/>
      <c r="N4688" s="146"/>
      <c r="O4688" s="146"/>
      <c r="P4688" s="292"/>
      <c r="Q4688" s="202"/>
      <c r="R4688" s="290">
        <f>IF($P$5=1,DataSheet!E4687,"")</f>
        <v>0</v>
      </c>
    </row>
    <row r="4689" spans="2:18">
      <c r="B4689" s="202"/>
      <c r="C4689" s="297"/>
      <c r="D4689" s="292"/>
      <c r="E4689" s="202"/>
      <c r="F4689" s="202"/>
      <c r="G4689" s="202"/>
      <c r="H4689" s="202"/>
      <c r="I4689" s="202"/>
      <c r="J4689" s="202"/>
      <c r="K4689" s="146"/>
      <c r="L4689" s="146"/>
      <c r="M4689" s="146"/>
      <c r="N4689" s="146"/>
      <c r="O4689" s="146"/>
      <c r="P4689" s="292"/>
      <c r="Q4689" s="202"/>
      <c r="R4689" s="290">
        <f>IF($P$5=1,DataSheet!E4688,"")</f>
        <v>0</v>
      </c>
    </row>
    <row r="4690" spans="2:18">
      <c r="B4690" s="202"/>
      <c r="C4690" s="297"/>
      <c r="D4690" s="292"/>
      <c r="E4690" s="202"/>
      <c r="F4690" s="202"/>
      <c r="G4690" s="202"/>
      <c r="H4690" s="202"/>
      <c r="I4690" s="202"/>
      <c r="J4690" s="202"/>
      <c r="K4690" s="146"/>
      <c r="L4690" s="146"/>
      <c r="M4690" s="146"/>
      <c r="N4690" s="146"/>
      <c r="O4690" s="146"/>
      <c r="P4690" s="292"/>
      <c r="Q4690" s="202"/>
      <c r="R4690" s="290">
        <f>IF($P$5=1,DataSheet!E4689,"")</f>
        <v>0</v>
      </c>
    </row>
    <row r="4691" spans="2:18">
      <c r="B4691" s="202"/>
      <c r="C4691" s="297"/>
      <c r="D4691" s="292"/>
      <c r="E4691" s="202"/>
      <c r="F4691" s="202"/>
      <c r="G4691" s="202"/>
      <c r="H4691" s="202"/>
      <c r="I4691" s="202"/>
      <c r="J4691" s="202"/>
      <c r="K4691" s="146"/>
      <c r="L4691" s="146"/>
      <c r="M4691" s="146"/>
      <c r="N4691" s="146"/>
      <c r="O4691" s="146"/>
      <c r="P4691" s="292"/>
      <c r="Q4691" s="202"/>
      <c r="R4691" s="290">
        <f>IF($P$5=1,DataSheet!E4690,"")</f>
        <v>0</v>
      </c>
    </row>
    <row r="4692" spans="2:18">
      <c r="B4692" s="202"/>
      <c r="C4692" s="297"/>
      <c r="D4692" s="292"/>
      <c r="E4692" s="202"/>
      <c r="F4692" s="202"/>
      <c r="G4692" s="202"/>
      <c r="H4692" s="202"/>
      <c r="I4692" s="202"/>
      <c r="J4692" s="202"/>
      <c r="K4692" s="146"/>
      <c r="L4692" s="146"/>
      <c r="M4692" s="146"/>
      <c r="N4692" s="146"/>
      <c r="O4692" s="146"/>
      <c r="P4692" s="292"/>
      <c r="Q4692" s="202"/>
      <c r="R4692" s="290">
        <f>IF($P$5=1,DataSheet!E4691,"")</f>
        <v>0</v>
      </c>
    </row>
    <row r="4693" spans="2:18">
      <c r="B4693" s="202"/>
      <c r="C4693" s="297"/>
      <c r="D4693" s="292"/>
      <c r="E4693" s="202"/>
      <c r="F4693" s="202"/>
      <c r="G4693" s="202"/>
      <c r="H4693" s="202"/>
      <c r="I4693" s="202"/>
      <c r="J4693" s="202"/>
      <c r="K4693" s="146"/>
      <c r="L4693" s="146"/>
      <c r="M4693" s="146"/>
      <c r="N4693" s="146"/>
      <c r="O4693" s="146"/>
      <c r="P4693" s="292"/>
      <c r="Q4693" s="202"/>
      <c r="R4693" s="290">
        <f>IF($P$5=1,DataSheet!E4692,"")</f>
        <v>0</v>
      </c>
    </row>
    <row r="4694" spans="2:18">
      <c r="B4694" s="202"/>
      <c r="C4694" s="297"/>
      <c r="D4694" s="292"/>
      <c r="E4694" s="202"/>
      <c r="F4694" s="202"/>
      <c r="G4694" s="202"/>
      <c r="H4694" s="202"/>
      <c r="I4694" s="202"/>
      <c r="J4694" s="202"/>
      <c r="K4694" s="146"/>
      <c r="L4694" s="146"/>
      <c r="M4694" s="146"/>
      <c r="N4694" s="146"/>
      <c r="O4694" s="146"/>
      <c r="P4694" s="292"/>
      <c r="Q4694" s="202"/>
      <c r="R4694" s="290">
        <f>IF($P$5=1,DataSheet!E4693,"")</f>
        <v>0</v>
      </c>
    </row>
    <row r="4695" spans="2:18">
      <c r="B4695" s="202"/>
      <c r="C4695" s="297"/>
      <c r="D4695" s="292"/>
      <c r="E4695" s="202"/>
      <c r="F4695" s="202"/>
      <c r="G4695" s="202"/>
      <c r="H4695" s="202"/>
      <c r="I4695" s="202"/>
      <c r="J4695" s="202"/>
      <c r="K4695" s="146"/>
      <c r="L4695" s="146"/>
      <c r="M4695" s="146"/>
      <c r="N4695" s="146"/>
      <c r="O4695" s="146"/>
      <c r="P4695" s="292"/>
      <c r="Q4695" s="202"/>
      <c r="R4695" s="290">
        <f>IF($P$5=1,DataSheet!E4694,"")</f>
        <v>0</v>
      </c>
    </row>
    <row r="4696" spans="2:18">
      <c r="B4696" s="202"/>
      <c r="C4696" s="297"/>
      <c r="D4696" s="292"/>
      <c r="E4696" s="202"/>
      <c r="F4696" s="202"/>
      <c r="G4696" s="202"/>
      <c r="H4696" s="202"/>
      <c r="I4696" s="202"/>
      <c r="J4696" s="202"/>
      <c r="K4696" s="146"/>
      <c r="L4696" s="146"/>
      <c r="M4696" s="146"/>
      <c r="N4696" s="146"/>
      <c r="O4696" s="146"/>
      <c r="P4696" s="292"/>
      <c r="Q4696" s="202"/>
      <c r="R4696" s="290">
        <f>IF($P$5=1,DataSheet!E4695,"")</f>
        <v>0</v>
      </c>
    </row>
    <row r="4697" spans="2:18">
      <c r="B4697" s="202"/>
      <c r="C4697" s="297"/>
      <c r="D4697" s="292"/>
      <c r="E4697" s="202"/>
      <c r="F4697" s="202"/>
      <c r="G4697" s="202"/>
      <c r="H4697" s="202"/>
      <c r="I4697" s="202"/>
      <c r="J4697" s="202"/>
      <c r="K4697" s="146"/>
      <c r="L4697" s="146"/>
      <c r="M4697" s="146"/>
      <c r="N4697" s="146"/>
      <c r="O4697" s="146"/>
      <c r="P4697" s="292"/>
      <c r="Q4697" s="202"/>
      <c r="R4697" s="290">
        <f>IF($P$5=1,DataSheet!E4696,"")</f>
        <v>0</v>
      </c>
    </row>
    <row r="4698" spans="2:18">
      <c r="B4698" s="202"/>
      <c r="C4698" s="297"/>
      <c r="D4698" s="292"/>
      <c r="E4698" s="202"/>
      <c r="F4698" s="202"/>
      <c r="G4698" s="202"/>
      <c r="H4698" s="202"/>
      <c r="I4698" s="202"/>
      <c r="J4698" s="202"/>
      <c r="K4698" s="146"/>
      <c r="L4698" s="146"/>
      <c r="M4698" s="146"/>
      <c r="N4698" s="146"/>
      <c r="O4698" s="146"/>
      <c r="P4698" s="292"/>
      <c r="Q4698" s="202"/>
      <c r="R4698" s="290">
        <f>IF($P$5=1,DataSheet!E4697,"")</f>
        <v>0</v>
      </c>
    </row>
    <row r="4699" spans="2:18">
      <c r="B4699" s="202"/>
      <c r="C4699" s="297"/>
      <c r="D4699" s="292"/>
      <c r="E4699" s="202"/>
      <c r="F4699" s="202"/>
      <c r="G4699" s="202"/>
      <c r="H4699" s="202"/>
      <c r="I4699" s="202"/>
      <c r="J4699" s="202"/>
      <c r="K4699" s="146"/>
      <c r="L4699" s="146"/>
      <c r="M4699" s="146"/>
      <c r="N4699" s="146"/>
      <c r="O4699" s="146"/>
      <c r="P4699" s="292"/>
      <c r="Q4699" s="202"/>
      <c r="R4699" s="290">
        <f>IF($P$5=1,DataSheet!E4698,"")</f>
        <v>0</v>
      </c>
    </row>
    <row r="4700" spans="2:18">
      <c r="B4700" s="202"/>
      <c r="C4700" s="297"/>
      <c r="D4700" s="292"/>
      <c r="E4700" s="202"/>
      <c r="F4700" s="202"/>
      <c r="G4700" s="202"/>
      <c r="H4700" s="202"/>
      <c r="I4700" s="202"/>
      <c r="J4700" s="202"/>
      <c r="K4700" s="146"/>
      <c r="L4700" s="146"/>
      <c r="M4700" s="146"/>
      <c r="N4700" s="146"/>
      <c r="O4700" s="146"/>
      <c r="P4700" s="292"/>
      <c r="Q4700" s="202"/>
      <c r="R4700" s="290">
        <f>IF($P$5=1,DataSheet!E4699,"")</f>
        <v>0</v>
      </c>
    </row>
    <row r="4701" spans="2:18">
      <c r="B4701" s="202"/>
      <c r="C4701" s="297"/>
      <c r="D4701" s="292"/>
      <c r="E4701" s="202"/>
      <c r="F4701" s="202"/>
      <c r="G4701" s="202"/>
      <c r="H4701" s="202"/>
      <c r="I4701" s="202"/>
      <c r="J4701" s="202"/>
      <c r="K4701" s="146"/>
      <c r="L4701" s="146"/>
      <c r="M4701" s="146"/>
      <c r="N4701" s="146"/>
      <c r="O4701" s="146"/>
      <c r="P4701" s="292"/>
      <c r="Q4701" s="202"/>
      <c r="R4701" s="290">
        <f>IF($P$5=1,DataSheet!E4700,"")</f>
        <v>0</v>
      </c>
    </row>
    <row r="4702" spans="2:18">
      <c r="B4702" s="202"/>
      <c r="C4702" s="297"/>
      <c r="D4702" s="292"/>
      <c r="E4702" s="202"/>
      <c r="F4702" s="202"/>
      <c r="G4702" s="202"/>
      <c r="H4702" s="202"/>
      <c r="I4702" s="202"/>
      <c r="J4702" s="202"/>
      <c r="K4702" s="146"/>
      <c r="L4702" s="146"/>
      <c r="M4702" s="146"/>
      <c r="N4702" s="146"/>
      <c r="O4702" s="146"/>
      <c r="P4702" s="292"/>
      <c r="Q4702" s="202"/>
      <c r="R4702" s="290">
        <f>IF($P$5=1,DataSheet!E4701,"")</f>
        <v>0</v>
      </c>
    </row>
    <row r="4703" spans="2:18">
      <c r="B4703" s="202"/>
      <c r="C4703" s="297"/>
      <c r="D4703" s="292"/>
      <c r="E4703" s="202"/>
      <c r="F4703" s="202"/>
      <c r="G4703" s="202"/>
      <c r="H4703" s="202"/>
      <c r="I4703" s="202"/>
      <c r="J4703" s="202"/>
      <c r="K4703" s="146"/>
      <c r="L4703" s="146"/>
      <c r="M4703" s="146"/>
      <c r="N4703" s="146"/>
      <c r="O4703" s="146"/>
      <c r="P4703" s="292"/>
      <c r="Q4703" s="202"/>
      <c r="R4703" s="290">
        <f>IF($P$5=1,DataSheet!E4702,"")</f>
        <v>0</v>
      </c>
    </row>
    <row r="4704" spans="2:18">
      <c r="B4704" s="202"/>
      <c r="C4704" s="297"/>
      <c r="D4704" s="292"/>
      <c r="E4704" s="202"/>
      <c r="F4704" s="202"/>
      <c r="G4704" s="202"/>
      <c r="H4704" s="202"/>
      <c r="I4704" s="202"/>
      <c r="J4704" s="202"/>
      <c r="K4704" s="146"/>
      <c r="L4704" s="146"/>
      <c r="M4704" s="146"/>
      <c r="N4704" s="146"/>
      <c r="O4704" s="146"/>
      <c r="P4704" s="292"/>
      <c r="Q4704" s="202"/>
      <c r="R4704" s="290">
        <f>IF($P$5=1,DataSheet!E4703,"")</f>
        <v>0</v>
      </c>
    </row>
    <row r="4705" spans="2:18">
      <c r="B4705" s="202"/>
      <c r="C4705" s="297"/>
      <c r="D4705" s="292"/>
      <c r="E4705" s="202"/>
      <c r="F4705" s="202"/>
      <c r="G4705" s="202"/>
      <c r="H4705" s="202"/>
      <c r="I4705" s="202"/>
      <c r="J4705" s="202"/>
      <c r="K4705" s="146"/>
      <c r="L4705" s="146"/>
      <c r="M4705" s="146"/>
      <c r="N4705" s="146"/>
      <c r="O4705" s="146"/>
      <c r="P4705" s="292"/>
      <c r="Q4705" s="202"/>
      <c r="R4705" s="290">
        <f>IF($P$5=1,DataSheet!E4704,"")</f>
        <v>0</v>
      </c>
    </row>
    <row r="4706" spans="2:18">
      <c r="B4706" s="202"/>
      <c r="C4706" s="297"/>
      <c r="D4706" s="292"/>
      <c r="E4706" s="202"/>
      <c r="F4706" s="202"/>
      <c r="G4706" s="202"/>
      <c r="H4706" s="202"/>
      <c r="I4706" s="202"/>
      <c r="J4706" s="202"/>
      <c r="K4706" s="146"/>
      <c r="L4706" s="146"/>
      <c r="M4706" s="146"/>
      <c r="N4706" s="146"/>
      <c r="O4706" s="146"/>
      <c r="P4706" s="292"/>
      <c r="Q4706" s="202"/>
      <c r="R4706" s="290">
        <f>IF($P$5=1,DataSheet!E4705,"")</f>
        <v>0</v>
      </c>
    </row>
    <row r="4707" spans="2:18">
      <c r="B4707" s="202"/>
      <c r="C4707" s="297"/>
      <c r="D4707" s="292"/>
      <c r="E4707" s="202"/>
      <c r="F4707" s="202"/>
      <c r="G4707" s="202"/>
      <c r="H4707" s="202"/>
      <c r="I4707" s="202"/>
      <c r="J4707" s="202"/>
      <c r="K4707" s="146"/>
      <c r="L4707" s="146"/>
      <c r="M4707" s="146"/>
      <c r="N4707" s="146"/>
      <c r="O4707" s="146"/>
      <c r="P4707" s="292"/>
      <c r="Q4707" s="202"/>
      <c r="R4707" s="290">
        <f>IF($P$5=1,DataSheet!E4706,"")</f>
        <v>0</v>
      </c>
    </row>
    <row r="4708" spans="2:18">
      <c r="B4708" s="202"/>
      <c r="C4708" s="297"/>
      <c r="D4708" s="292"/>
      <c r="E4708" s="202"/>
      <c r="F4708" s="202"/>
      <c r="G4708" s="202"/>
      <c r="H4708" s="202"/>
      <c r="I4708" s="202"/>
      <c r="J4708" s="202"/>
      <c r="K4708" s="146"/>
      <c r="L4708" s="146"/>
      <c r="M4708" s="146"/>
      <c r="N4708" s="146"/>
      <c r="O4708" s="146"/>
      <c r="P4708" s="292"/>
      <c r="Q4708" s="202"/>
      <c r="R4708" s="290">
        <f>IF($P$5=1,DataSheet!E4707,"")</f>
        <v>0</v>
      </c>
    </row>
    <row r="4709" spans="2:18">
      <c r="B4709" s="202"/>
      <c r="C4709" s="297"/>
      <c r="D4709" s="292"/>
      <c r="E4709" s="202"/>
      <c r="F4709" s="202"/>
      <c r="G4709" s="202"/>
      <c r="H4709" s="202"/>
      <c r="I4709" s="202"/>
      <c r="J4709" s="202"/>
      <c r="K4709" s="146"/>
      <c r="L4709" s="146"/>
      <c r="M4709" s="146"/>
      <c r="N4709" s="146"/>
      <c r="O4709" s="146"/>
      <c r="P4709" s="292"/>
      <c r="Q4709" s="202"/>
      <c r="R4709" s="290">
        <f>IF($P$5=1,DataSheet!E4708,"")</f>
        <v>0</v>
      </c>
    </row>
    <row r="4710" spans="2:18">
      <c r="B4710" s="202"/>
      <c r="C4710" s="297"/>
      <c r="D4710" s="292"/>
      <c r="E4710" s="202"/>
      <c r="F4710" s="202"/>
      <c r="G4710" s="202"/>
      <c r="H4710" s="202"/>
      <c r="I4710" s="202"/>
      <c r="J4710" s="202"/>
      <c r="K4710" s="146"/>
      <c r="L4710" s="146"/>
      <c r="M4710" s="146"/>
      <c r="N4710" s="146"/>
      <c r="O4710" s="146"/>
      <c r="P4710" s="292"/>
      <c r="Q4710" s="202"/>
      <c r="R4710" s="290">
        <f>IF($P$5=1,DataSheet!E4709,"")</f>
        <v>0</v>
      </c>
    </row>
    <row r="4711" spans="2:18">
      <c r="B4711" s="202"/>
      <c r="C4711" s="297"/>
      <c r="D4711" s="292"/>
      <c r="E4711" s="202"/>
      <c r="F4711" s="202"/>
      <c r="G4711" s="202"/>
      <c r="H4711" s="202"/>
      <c r="I4711" s="202"/>
      <c r="J4711" s="202"/>
      <c r="K4711" s="146"/>
      <c r="L4711" s="146"/>
      <c r="M4711" s="146"/>
      <c r="N4711" s="146"/>
      <c r="O4711" s="146"/>
      <c r="P4711" s="292"/>
      <c r="Q4711" s="202"/>
      <c r="R4711" s="290">
        <f>IF($P$5=1,DataSheet!E4710,"")</f>
        <v>0</v>
      </c>
    </row>
    <row r="4712" spans="2:18">
      <c r="B4712" s="202"/>
      <c r="C4712" s="297"/>
      <c r="D4712" s="292"/>
      <c r="E4712" s="202"/>
      <c r="F4712" s="202"/>
      <c r="G4712" s="202"/>
      <c r="H4712" s="202"/>
      <c r="I4712" s="202"/>
      <c r="J4712" s="202"/>
      <c r="K4712" s="146"/>
      <c r="L4712" s="146"/>
      <c r="M4712" s="146"/>
      <c r="N4712" s="146"/>
      <c r="O4712" s="146"/>
      <c r="P4712" s="292"/>
      <c r="Q4712" s="202"/>
      <c r="R4712" s="290">
        <f>IF($P$5=1,DataSheet!E4711,"")</f>
        <v>0</v>
      </c>
    </row>
    <row r="4713" spans="2:18">
      <c r="B4713" s="202"/>
      <c r="C4713" s="297"/>
      <c r="D4713" s="292"/>
      <c r="E4713" s="202"/>
      <c r="F4713" s="202"/>
      <c r="G4713" s="202"/>
      <c r="H4713" s="202"/>
      <c r="I4713" s="202"/>
      <c r="J4713" s="202"/>
      <c r="K4713" s="146"/>
      <c r="L4713" s="146"/>
      <c r="M4713" s="146"/>
      <c r="N4713" s="146"/>
      <c r="O4713" s="146"/>
      <c r="P4713" s="292"/>
      <c r="Q4713" s="202"/>
      <c r="R4713" s="290">
        <f>IF($P$5=1,DataSheet!E4712,"")</f>
        <v>0</v>
      </c>
    </row>
    <row r="4714" spans="2:18">
      <c r="B4714" s="202"/>
      <c r="C4714" s="297"/>
      <c r="D4714" s="292"/>
      <c r="E4714" s="202"/>
      <c r="F4714" s="202"/>
      <c r="G4714" s="202"/>
      <c r="H4714" s="202"/>
      <c r="I4714" s="202"/>
      <c r="J4714" s="202"/>
      <c r="K4714" s="146"/>
      <c r="L4714" s="146"/>
      <c r="M4714" s="146"/>
      <c r="N4714" s="146"/>
      <c r="O4714" s="146"/>
      <c r="P4714" s="292"/>
      <c r="Q4714" s="202"/>
      <c r="R4714" s="290">
        <f>IF($P$5=1,DataSheet!E4713,"")</f>
        <v>0</v>
      </c>
    </row>
    <row r="4715" spans="2:18">
      <c r="B4715" s="202"/>
      <c r="C4715" s="297"/>
      <c r="D4715" s="292"/>
      <c r="E4715" s="202"/>
      <c r="F4715" s="202"/>
      <c r="G4715" s="202"/>
      <c r="H4715" s="202"/>
      <c r="I4715" s="202"/>
      <c r="J4715" s="202"/>
      <c r="K4715" s="146"/>
      <c r="L4715" s="146"/>
      <c r="M4715" s="146"/>
      <c r="N4715" s="146"/>
      <c r="O4715" s="146"/>
      <c r="P4715" s="292"/>
      <c r="Q4715" s="202"/>
      <c r="R4715" s="290">
        <f>IF($P$5=1,DataSheet!E4714,"")</f>
        <v>0</v>
      </c>
    </row>
    <row r="4716" spans="2:18">
      <c r="B4716" s="202"/>
      <c r="C4716" s="297"/>
      <c r="D4716" s="292"/>
      <c r="E4716" s="202"/>
      <c r="F4716" s="202"/>
      <c r="G4716" s="202"/>
      <c r="H4716" s="202"/>
      <c r="I4716" s="202"/>
      <c r="J4716" s="202"/>
      <c r="K4716" s="146"/>
      <c r="L4716" s="146"/>
      <c r="M4716" s="146"/>
      <c r="N4716" s="146"/>
      <c r="O4716" s="146"/>
      <c r="P4716" s="292"/>
      <c r="Q4716" s="202"/>
      <c r="R4716" s="290">
        <f>IF($P$5=1,DataSheet!E4715,"")</f>
        <v>0</v>
      </c>
    </row>
    <row r="4717" spans="2:18">
      <c r="B4717" s="202"/>
      <c r="C4717" s="297"/>
      <c r="D4717" s="292"/>
      <c r="E4717" s="202"/>
      <c r="F4717" s="202"/>
      <c r="G4717" s="202"/>
      <c r="H4717" s="202"/>
      <c r="I4717" s="202"/>
      <c r="J4717" s="202"/>
      <c r="K4717" s="146"/>
      <c r="L4717" s="146"/>
      <c r="M4717" s="146"/>
      <c r="N4717" s="146"/>
      <c r="O4717" s="146"/>
      <c r="P4717" s="292"/>
      <c r="Q4717" s="202"/>
      <c r="R4717" s="290">
        <f>IF($P$5=1,DataSheet!E4716,"")</f>
        <v>0</v>
      </c>
    </row>
    <row r="4718" spans="2:18">
      <c r="B4718" s="202"/>
      <c r="C4718" s="297"/>
      <c r="D4718" s="292"/>
      <c r="E4718" s="202"/>
      <c r="F4718" s="202"/>
      <c r="G4718" s="202"/>
      <c r="H4718" s="202"/>
      <c r="I4718" s="202"/>
      <c r="J4718" s="202"/>
      <c r="K4718" s="146"/>
      <c r="L4718" s="146"/>
      <c r="M4718" s="146"/>
      <c r="N4718" s="146"/>
      <c r="O4718" s="146"/>
      <c r="P4718" s="292"/>
      <c r="Q4718" s="202"/>
      <c r="R4718" s="290">
        <f>IF($P$5=1,DataSheet!E4717,"")</f>
        <v>0</v>
      </c>
    </row>
    <row r="4719" spans="2:18">
      <c r="B4719" s="202"/>
      <c r="C4719" s="297"/>
      <c r="D4719" s="292"/>
      <c r="E4719" s="202"/>
      <c r="F4719" s="202"/>
      <c r="G4719" s="202"/>
      <c r="H4719" s="202"/>
      <c r="I4719" s="202"/>
      <c r="J4719" s="202"/>
      <c r="K4719" s="146"/>
      <c r="L4719" s="146"/>
      <c r="M4719" s="146"/>
      <c r="N4719" s="146"/>
      <c r="O4719" s="146"/>
      <c r="P4719" s="292"/>
      <c r="Q4719" s="202"/>
      <c r="R4719" s="290">
        <f>IF($P$5=1,DataSheet!E4718,"")</f>
        <v>0</v>
      </c>
    </row>
    <row r="4720" spans="2:18">
      <c r="B4720" s="202"/>
      <c r="C4720" s="297"/>
      <c r="D4720" s="292"/>
      <c r="E4720" s="202"/>
      <c r="F4720" s="202"/>
      <c r="G4720" s="202"/>
      <c r="H4720" s="202"/>
      <c r="I4720" s="202"/>
      <c r="J4720" s="202"/>
      <c r="K4720" s="146"/>
      <c r="L4720" s="146"/>
      <c r="M4720" s="146"/>
      <c r="N4720" s="146"/>
      <c r="O4720" s="146"/>
      <c r="P4720" s="292"/>
      <c r="Q4720" s="202"/>
      <c r="R4720" s="290">
        <f>IF($P$5=1,DataSheet!E4719,"")</f>
        <v>0</v>
      </c>
    </row>
    <row r="4721" spans="2:18">
      <c r="B4721" s="202"/>
      <c r="C4721" s="297"/>
      <c r="D4721" s="292"/>
      <c r="E4721" s="202"/>
      <c r="F4721" s="202"/>
      <c r="G4721" s="202"/>
      <c r="H4721" s="202"/>
      <c r="I4721" s="202"/>
      <c r="J4721" s="202"/>
      <c r="K4721" s="146"/>
      <c r="L4721" s="146"/>
      <c r="M4721" s="146"/>
      <c r="N4721" s="146"/>
      <c r="O4721" s="146"/>
      <c r="P4721" s="292"/>
      <c r="Q4721" s="202"/>
      <c r="R4721" s="290">
        <f>IF($P$5=1,DataSheet!E4720,"")</f>
        <v>0</v>
      </c>
    </row>
    <row r="4722" spans="2:18">
      <c r="B4722" s="202"/>
      <c r="C4722" s="297"/>
      <c r="D4722" s="292"/>
      <c r="E4722" s="202"/>
      <c r="F4722" s="202"/>
      <c r="G4722" s="202"/>
      <c r="H4722" s="202"/>
      <c r="I4722" s="202"/>
      <c r="J4722" s="202"/>
      <c r="K4722" s="146"/>
      <c r="L4722" s="146"/>
      <c r="M4722" s="146"/>
      <c r="N4722" s="146"/>
      <c r="O4722" s="146"/>
      <c r="P4722" s="292"/>
      <c r="Q4722" s="202"/>
      <c r="R4722" s="290">
        <f>IF($P$5=1,DataSheet!E4721,"")</f>
        <v>0</v>
      </c>
    </row>
    <row r="4723" spans="2:18">
      <c r="B4723" s="202"/>
      <c r="C4723" s="297"/>
      <c r="D4723" s="292"/>
      <c r="E4723" s="202"/>
      <c r="F4723" s="202"/>
      <c r="G4723" s="202"/>
      <c r="H4723" s="202"/>
      <c r="I4723" s="202"/>
      <c r="J4723" s="202"/>
      <c r="K4723" s="146"/>
      <c r="L4723" s="146"/>
      <c r="M4723" s="146"/>
      <c r="N4723" s="146"/>
      <c r="O4723" s="146"/>
      <c r="P4723" s="292"/>
      <c r="Q4723" s="202"/>
      <c r="R4723" s="290">
        <f>IF($P$5=1,DataSheet!E4722,"")</f>
        <v>0</v>
      </c>
    </row>
    <row r="4724" spans="2:18">
      <c r="B4724" s="202"/>
      <c r="C4724" s="297"/>
      <c r="D4724" s="292"/>
      <c r="E4724" s="202"/>
      <c r="F4724" s="202"/>
      <c r="G4724" s="202"/>
      <c r="H4724" s="202"/>
      <c r="I4724" s="202"/>
      <c r="J4724" s="202"/>
      <c r="K4724" s="146"/>
      <c r="L4724" s="146"/>
      <c r="M4724" s="146"/>
      <c r="N4724" s="146"/>
      <c r="O4724" s="146"/>
      <c r="P4724" s="292"/>
      <c r="Q4724" s="202"/>
      <c r="R4724" s="290">
        <f>IF($P$5=1,DataSheet!E4723,"")</f>
        <v>0</v>
      </c>
    </row>
    <row r="4725" spans="2:18">
      <c r="B4725" s="202"/>
      <c r="C4725" s="297"/>
      <c r="D4725" s="292"/>
      <c r="E4725" s="202"/>
      <c r="F4725" s="202"/>
      <c r="G4725" s="202"/>
      <c r="H4725" s="202"/>
      <c r="I4725" s="202"/>
      <c r="J4725" s="202"/>
      <c r="K4725" s="146"/>
      <c r="L4725" s="146"/>
      <c r="M4725" s="146"/>
      <c r="N4725" s="146"/>
      <c r="O4725" s="146"/>
      <c r="P4725" s="292"/>
      <c r="Q4725" s="202"/>
      <c r="R4725" s="290">
        <f>IF($P$5=1,DataSheet!E4724,"")</f>
        <v>0</v>
      </c>
    </row>
    <row r="4726" spans="2:18">
      <c r="B4726" s="202"/>
      <c r="C4726" s="297"/>
      <c r="D4726" s="292"/>
      <c r="E4726" s="202"/>
      <c r="F4726" s="202"/>
      <c r="G4726" s="202"/>
      <c r="H4726" s="202"/>
      <c r="I4726" s="202"/>
      <c r="J4726" s="202"/>
      <c r="K4726" s="146"/>
      <c r="L4726" s="146"/>
      <c r="M4726" s="146"/>
      <c r="N4726" s="146"/>
      <c r="O4726" s="146"/>
      <c r="P4726" s="292"/>
      <c r="Q4726" s="202"/>
      <c r="R4726" s="290">
        <f>IF($P$5=1,DataSheet!E4725,"")</f>
        <v>0</v>
      </c>
    </row>
    <row r="4727" spans="2:18">
      <c r="B4727" s="202"/>
      <c r="C4727" s="297"/>
      <c r="D4727" s="292"/>
      <c r="E4727" s="202"/>
      <c r="F4727" s="202"/>
      <c r="G4727" s="202"/>
      <c r="H4727" s="202"/>
      <c r="I4727" s="202"/>
      <c r="J4727" s="202"/>
      <c r="K4727" s="146"/>
      <c r="L4727" s="146"/>
      <c r="M4727" s="146"/>
      <c r="N4727" s="146"/>
      <c r="O4727" s="146"/>
      <c r="P4727" s="292"/>
      <c r="Q4727" s="202"/>
      <c r="R4727" s="290">
        <f>IF($P$5=1,DataSheet!E4726,"")</f>
        <v>0</v>
      </c>
    </row>
    <row r="4728" spans="2:18">
      <c r="B4728" s="202"/>
      <c r="C4728" s="297"/>
      <c r="D4728" s="292"/>
      <c r="E4728" s="202"/>
      <c r="F4728" s="202"/>
      <c r="G4728" s="202"/>
      <c r="H4728" s="202"/>
      <c r="I4728" s="202"/>
      <c r="J4728" s="202"/>
      <c r="K4728" s="146"/>
      <c r="L4728" s="146"/>
      <c r="M4728" s="146"/>
      <c r="N4728" s="146"/>
      <c r="O4728" s="146"/>
      <c r="P4728" s="292"/>
      <c r="Q4728" s="202"/>
      <c r="R4728" s="290">
        <f>IF($P$5=1,DataSheet!E4727,"")</f>
        <v>0</v>
      </c>
    </row>
    <row r="4729" spans="2:18">
      <c r="B4729" s="202"/>
      <c r="C4729" s="297"/>
      <c r="D4729" s="292"/>
      <c r="E4729" s="202"/>
      <c r="F4729" s="202"/>
      <c r="G4729" s="202"/>
      <c r="H4729" s="202"/>
      <c r="I4729" s="202"/>
      <c r="J4729" s="202"/>
      <c r="K4729" s="146"/>
      <c r="L4729" s="146"/>
      <c r="M4729" s="146"/>
      <c r="N4729" s="146"/>
      <c r="O4729" s="146"/>
      <c r="P4729" s="292"/>
      <c r="Q4729" s="202"/>
      <c r="R4729" s="290">
        <f>IF($P$5=1,DataSheet!E4728,"")</f>
        <v>0</v>
      </c>
    </row>
    <row r="4730" spans="2:18">
      <c r="B4730" s="202"/>
      <c r="C4730" s="297"/>
      <c r="D4730" s="292"/>
      <c r="E4730" s="202"/>
      <c r="F4730" s="202"/>
      <c r="G4730" s="202"/>
      <c r="H4730" s="202"/>
      <c r="I4730" s="202"/>
      <c r="J4730" s="202"/>
      <c r="K4730" s="146"/>
      <c r="L4730" s="146"/>
      <c r="M4730" s="146"/>
      <c r="N4730" s="146"/>
      <c r="O4730" s="146"/>
      <c r="P4730" s="292"/>
      <c r="Q4730" s="202"/>
      <c r="R4730" s="290">
        <f>IF($P$5=1,DataSheet!E4729,"")</f>
        <v>0</v>
      </c>
    </row>
    <row r="4731" spans="2:18">
      <c r="B4731" s="202"/>
      <c r="C4731" s="297"/>
      <c r="D4731" s="292"/>
      <c r="E4731" s="202"/>
      <c r="F4731" s="202"/>
      <c r="G4731" s="202"/>
      <c r="H4731" s="202"/>
      <c r="I4731" s="202"/>
      <c r="J4731" s="202"/>
      <c r="K4731" s="146"/>
      <c r="L4731" s="146"/>
      <c r="M4731" s="146"/>
      <c r="N4731" s="146"/>
      <c r="O4731" s="146"/>
      <c r="P4731" s="292"/>
      <c r="Q4731" s="202"/>
      <c r="R4731" s="290">
        <f>IF($P$5=1,DataSheet!E4730,"")</f>
        <v>0</v>
      </c>
    </row>
    <row r="4732" spans="2:18">
      <c r="B4732" s="202"/>
      <c r="C4732" s="297"/>
      <c r="D4732" s="292"/>
      <c r="E4732" s="202"/>
      <c r="F4732" s="202"/>
      <c r="G4732" s="202"/>
      <c r="H4732" s="202"/>
      <c r="I4732" s="202"/>
      <c r="J4732" s="202"/>
      <c r="K4732" s="146"/>
      <c r="L4732" s="146"/>
      <c r="M4732" s="146"/>
      <c r="N4732" s="146"/>
      <c r="O4732" s="146"/>
      <c r="P4732" s="292"/>
      <c r="Q4732" s="202"/>
      <c r="R4732" s="290">
        <f>IF($P$5=1,DataSheet!E4731,"")</f>
        <v>0</v>
      </c>
    </row>
    <row r="4733" spans="2:18">
      <c r="B4733" s="202"/>
      <c r="C4733" s="297"/>
      <c r="D4733" s="292"/>
      <c r="E4733" s="202"/>
      <c r="F4733" s="202"/>
      <c r="G4733" s="202"/>
      <c r="H4733" s="202"/>
      <c r="I4733" s="202"/>
      <c r="J4733" s="202"/>
      <c r="K4733" s="146"/>
      <c r="L4733" s="146"/>
      <c r="M4733" s="146"/>
      <c r="N4733" s="146"/>
      <c r="O4733" s="146"/>
      <c r="P4733" s="292"/>
      <c r="Q4733" s="202"/>
      <c r="R4733" s="290">
        <f>IF($P$5=1,DataSheet!E4732,"")</f>
        <v>0</v>
      </c>
    </row>
    <row r="4734" spans="2:18">
      <c r="B4734" s="202"/>
      <c r="C4734" s="297"/>
      <c r="D4734" s="292"/>
      <c r="E4734" s="202"/>
      <c r="F4734" s="202"/>
      <c r="G4734" s="202"/>
      <c r="H4734" s="202"/>
      <c r="I4734" s="202"/>
      <c r="J4734" s="202"/>
      <c r="K4734" s="146"/>
      <c r="L4734" s="146"/>
      <c r="M4734" s="146"/>
      <c r="N4734" s="146"/>
      <c r="O4734" s="146"/>
      <c r="P4734" s="292"/>
      <c r="Q4734" s="202"/>
      <c r="R4734" s="290">
        <f>IF($P$5=1,DataSheet!E4733,"")</f>
        <v>0</v>
      </c>
    </row>
    <row r="4735" spans="2:18">
      <c r="B4735" s="202"/>
      <c r="C4735" s="297"/>
      <c r="D4735" s="292"/>
      <c r="E4735" s="202"/>
      <c r="F4735" s="202"/>
      <c r="G4735" s="202"/>
      <c r="H4735" s="202"/>
      <c r="I4735" s="202"/>
      <c r="J4735" s="202"/>
      <c r="K4735" s="146"/>
      <c r="L4735" s="146"/>
      <c r="M4735" s="146"/>
      <c r="N4735" s="146"/>
      <c r="O4735" s="146"/>
      <c r="P4735" s="292"/>
      <c r="Q4735" s="202"/>
      <c r="R4735" s="290">
        <f>IF($P$5=1,DataSheet!E4734,"")</f>
        <v>0</v>
      </c>
    </row>
    <row r="4736" spans="2:18">
      <c r="B4736" s="202"/>
      <c r="C4736" s="297"/>
      <c r="D4736" s="292"/>
      <c r="E4736" s="202"/>
      <c r="F4736" s="202"/>
      <c r="G4736" s="202"/>
      <c r="H4736" s="202"/>
      <c r="I4736" s="202"/>
      <c r="J4736" s="202"/>
      <c r="K4736" s="146"/>
      <c r="L4736" s="146"/>
      <c r="M4736" s="146"/>
      <c r="N4736" s="146"/>
      <c r="O4736" s="146"/>
      <c r="P4736" s="292"/>
      <c r="Q4736" s="202"/>
      <c r="R4736" s="290">
        <f>IF($P$5=1,DataSheet!E4735,"")</f>
        <v>0</v>
      </c>
    </row>
    <row r="4737" spans="2:18">
      <c r="B4737" s="202"/>
      <c r="C4737" s="297"/>
      <c r="D4737" s="292"/>
      <c r="E4737" s="202"/>
      <c r="F4737" s="202"/>
      <c r="G4737" s="202"/>
      <c r="H4737" s="202"/>
      <c r="I4737" s="202"/>
      <c r="J4737" s="202"/>
      <c r="K4737" s="146"/>
      <c r="L4737" s="146"/>
      <c r="M4737" s="146"/>
      <c r="N4737" s="146"/>
      <c r="O4737" s="146"/>
      <c r="P4737" s="292"/>
      <c r="Q4737" s="202"/>
      <c r="R4737" s="290">
        <f>IF($P$5=1,DataSheet!E4736,"")</f>
        <v>0</v>
      </c>
    </row>
    <row r="4738" spans="2:18">
      <c r="B4738" s="202"/>
      <c r="C4738" s="297"/>
      <c r="D4738" s="292"/>
      <c r="E4738" s="202"/>
      <c r="F4738" s="202"/>
      <c r="G4738" s="202"/>
      <c r="H4738" s="202"/>
      <c r="I4738" s="202"/>
      <c r="J4738" s="202"/>
      <c r="K4738" s="146"/>
      <c r="L4738" s="146"/>
      <c r="M4738" s="146"/>
      <c r="N4738" s="146"/>
      <c r="O4738" s="146"/>
      <c r="P4738" s="292"/>
      <c r="Q4738" s="202"/>
      <c r="R4738" s="290">
        <f>IF($P$5=1,DataSheet!E4737,"")</f>
        <v>0</v>
      </c>
    </row>
    <row r="4739" spans="2:18">
      <c r="B4739" s="202"/>
      <c r="C4739" s="297"/>
      <c r="D4739" s="292"/>
      <c r="E4739" s="202"/>
      <c r="F4739" s="202"/>
      <c r="G4739" s="202"/>
      <c r="H4739" s="202"/>
      <c r="I4739" s="202"/>
      <c r="J4739" s="202"/>
      <c r="K4739" s="146"/>
      <c r="L4739" s="146"/>
      <c r="M4739" s="146"/>
      <c r="N4739" s="146"/>
      <c r="O4739" s="146"/>
      <c r="P4739" s="292"/>
      <c r="Q4739" s="202"/>
      <c r="R4739" s="290">
        <f>IF($P$5=1,DataSheet!E4738,"")</f>
        <v>0</v>
      </c>
    </row>
    <row r="4740" spans="2:18">
      <c r="B4740" s="202"/>
      <c r="C4740" s="297"/>
      <c r="D4740" s="292"/>
      <c r="E4740" s="202"/>
      <c r="F4740" s="202"/>
      <c r="G4740" s="202"/>
      <c r="H4740" s="202"/>
      <c r="I4740" s="202"/>
      <c r="J4740" s="202"/>
      <c r="K4740" s="146"/>
      <c r="L4740" s="146"/>
      <c r="M4740" s="146"/>
      <c r="N4740" s="146"/>
      <c r="O4740" s="146"/>
      <c r="P4740" s="292"/>
      <c r="Q4740" s="202"/>
      <c r="R4740" s="290">
        <f>IF($P$5=1,DataSheet!E4739,"")</f>
        <v>0</v>
      </c>
    </row>
    <row r="4741" spans="2:18">
      <c r="B4741" s="202"/>
      <c r="C4741" s="297"/>
      <c r="D4741" s="292"/>
      <c r="E4741" s="202"/>
      <c r="F4741" s="202"/>
      <c r="G4741" s="202"/>
      <c r="H4741" s="202"/>
      <c r="I4741" s="202"/>
      <c r="J4741" s="202"/>
      <c r="K4741" s="146"/>
      <c r="L4741" s="146"/>
      <c r="M4741" s="146"/>
      <c r="N4741" s="146"/>
      <c r="O4741" s="146"/>
      <c r="P4741" s="292"/>
      <c r="Q4741" s="202"/>
      <c r="R4741" s="290">
        <f>IF($P$5=1,DataSheet!E4740,"")</f>
        <v>0</v>
      </c>
    </row>
    <row r="4742" spans="2:18">
      <c r="B4742" s="202"/>
      <c r="C4742" s="297"/>
      <c r="D4742" s="292"/>
      <c r="E4742" s="202"/>
      <c r="F4742" s="202"/>
      <c r="G4742" s="202"/>
      <c r="H4742" s="202"/>
      <c r="I4742" s="202"/>
      <c r="J4742" s="202"/>
      <c r="K4742" s="146"/>
      <c r="L4742" s="146"/>
      <c r="M4742" s="146"/>
      <c r="N4742" s="146"/>
      <c r="O4742" s="146"/>
      <c r="P4742" s="292"/>
      <c r="Q4742" s="202"/>
      <c r="R4742" s="290">
        <f>IF($P$5=1,DataSheet!E4741,"")</f>
        <v>0</v>
      </c>
    </row>
    <row r="4743" spans="2:18">
      <c r="B4743" s="202"/>
      <c r="C4743" s="297"/>
      <c r="D4743" s="292"/>
      <c r="E4743" s="202"/>
      <c r="F4743" s="202"/>
      <c r="G4743" s="202"/>
      <c r="H4743" s="202"/>
      <c r="I4743" s="202"/>
      <c r="J4743" s="202"/>
      <c r="K4743" s="146"/>
      <c r="L4743" s="146"/>
      <c r="M4743" s="146"/>
      <c r="N4743" s="146"/>
      <c r="O4743" s="146"/>
      <c r="P4743" s="292"/>
      <c r="Q4743" s="202"/>
      <c r="R4743" s="290">
        <f>IF($P$5=1,DataSheet!E4742,"")</f>
        <v>0</v>
      </c>
    </row>
    <row r="4744" spans="2:18">
      <c r="B4744" s="202"/>
      <c r="C4744" s="297"/>
      <c r="D4744" s="292"/>
      <c r="E4744" s="202"/>
      <c r="F4744" s="202"/>
      <c r="G4744" s="202"/>
      <c r="H4744" s="202"/>
      <c r="I4744" s="202"/>
      <c r="J4744" s="202"/>
      <c r="K4744" s="146"/>
      <c r="L4744" s="146"/>
      <c r="M4744" s="146"/>
      <c r="N4744" s="146"/>
      <c r="O4744" s="146"/>
      <c r="P4744" s="292"/>
      <c r="Q4744" s="202"/>
      <c r="R4744" s="290">
        <f>IF($P$5=1,DataSheet!E4743,"")</f>
        <v>0</v>
      </c>
    </row>
    <row r="4745" spans="2:18">
      <c r="B4745" s="202"/>
      <c r="C4745" s="297"/>
      <c r="D4745" s="292"/>
      <c r="E4745" s="202"/>
      <c r="F4745" s="202"/>
      <c r="G4745" s="202"/>
      <c r="H4745" s="202"/>
      <c r="I4745" s="202"/>
      <c r="J4745" s="202"/>
      <c r="K4745" s="146"/>
      <c r="L4745" s="146"/>
      <c r="M4745" s="146"/>
      <c r="N4745" s="146"/>
      <c r="O4745" s="146"/>
      <c r="P4745" s="292"/>
      <c r="Q4745" s="202"/>
      <c r="R4745" s="290">
        <f>IF($P$5=1,DataSheet!E4744,"")</f>
        <v>0</v>
      </c>
    </row>
    <row r="4746" spans="2:18">
      <c r="B4746" s="202"/>
      <c r="C4746" s="297"/>
      <c r="D4746" s="292"/>
      <c r="E4746" s="202"/>
      <c r="F4746" s="202"/>
      <c r="G4746" s="202"/>
      <c r="H4746" s="202"/>
      <c r="I4746" s="202"/>
      <c r="J4746" s="202"/>
      <c r="K4746" s="146"/>
      <c r="L4746" s="146"/>
      <c r="M4746" s="146"/>
      <c r="N4746" s="146"/>
      <c r="O4746" s="146"/>
      <c r="P4746" s="292"/>
      <c r="Q4746" s="202"/>
      <c r="R4746" s="290">
        <f>IF($P$5=1,DataSheet!E4745,"")</f>
        <v>0</v>
      </c>
    </row>
    <row r="4747" spans="2:18">
      <c r="B4747" s="202"/>
      <c r="C4747" s="297"/>
      <c r="D4747" s="292"/>
      <c r="E4747" s="202"/>
      <c r="F4747" s="202"/>
      <c r="G4747" s="202"/>
      <c r="H4747" s="202"/>
      <c r="I4747" s="202"/>
      <c r="J4747" s="202"/>
      <c r="K4747" s="146"/>
      <c r="L4747" s="146"/>
      <c r="M4747" s="146"/>
      <c r="N4747" s="146"/>
      <c r="O4747" s="146"/>
      <c r="P4747" s="292"/>
      <c r="Q4747" s="202"/>
      <c r="R4747" s="290">
        <f>IF($P$5=1,DataSheet!E4746,"")</f>
        <v>0</v>
      </c>
    </row>
    <row r="4748" spans="2:18">
      <c r="B4748" s="202"/>
      <c r="C4748" s="297"/>
      <c r="D4748" s="292"/>
      <c r="E4748" s="202"/>
      <c r="F4748" s="202"/>
      <c r="G4748" s="202"/>
      <c r="H4748" s="202"/>
      <c r="I4748" s="202"/>
      <c r="J4748" s="202"/>
      <c r="K4748" s="146"/>
      <c r="L4748" s="146"/>
      <c r="M4748" s="146"/>
      <c r="N4748" s="146"/>
      <c r="O4748" s="146"/>
      <c r="P4748" s="292"/>
      <c r="Q4748" s="202"/>
      <c r="R4748" s="290">
        <f>IF($P$5=1,DataSheet!E4747,"")</f>
        <v>0</v>
      </c>
    </row>
    <row r="4749" spans="2:18">
      <c r="B4749" s="202"/>
      <c r="C4749" s="297"/>
      <c r="D4749" s="292"/>
      <c r="E4749" s="202"/>
      <c r="F4749" s="202"/>
      <c r="G4749" s="202"/>
      <c r="H4749" s="202"/>
      <c r="I4749" s="202"/>
      <c r="J4749" s="202"/>
      <c r="K4749" s="146"/>
      <c r="L4749" s="146"/>
      <c r="M4749" s="146"/>
      <c r="N4749" s="146"/>
      <c r="O4749" s="146"/>
      <c r="P4749" s="292"/>
      <c r="Q4749" s="202"/>
      <c r="R4749" s="290">
        <f>IF($P$5=1,DataSheet!E4748,"")</f>
        <v>0</v>
      </c>
    </row>
    <row r="4750" spans="2:18">
      <c r="B4750" s="202"/>
      <c r="C4750" s="297"/>
      <c r="D4750" s="292"/>
      <c r="E4750" s="202"/>
      <c r="F4750" s="202"/>
      <c r="G4750" s="202"/>
      <c r="H4750" s="202"/>
      <c r="I4750" s="202"/>
      <c r="J4750" s="202"/>
      <c r="K4750" s="146"/>
      <c r="L4750" s="146"/>
      <c r="M4750" s="146"/>
      <c r="N4750" s="146"/>
      <c r="O4750" s="146"/>
      <c r="P4750" s="292"/>
      <c r="Q4750" s="202"/>
      <c r="R4750" s="290">
        <f>IF($P$5=1,DataSheet!E4749,"")</f>
        <v>0</v>
      </c>
    </row>
    <row r="4751" spans="2:18">
      <c r="B4751" s="202"/>
      <c r="C4751" s="297"/>
      <c r="D4751" s="292"/>
      <c r="E4751" s="202"/>
      <c r="F4751" s="202"/>
      <c r="G4751" s="202"/>
      <c r="H4751" s="202"/>
      <c r="I4751" s="202"/>
      <c r="J4751" s="202"/>
      <c r="K4751" s="146"/>
      <c r="L4751" s="146"/>
      <c r="M4751" s="146"/>
      <c r="N4751" s="146"/>
      <c r="O4751" s="146"/>
      <c r="P4751" s="292"/>
      <c r="Q4751" s="202"/>
      <c r="R4751" s="290">
        <f>IF($P$5=1,DataSheet!E4750,"")</f>
        <v>0</v>
      </c>
    </row>
    <row r="4752" spans="2:18">
      <c r="B4752" s="202"/>
      <c r="C4752" s="297"/>
      <c r="D4752" s="292"/>
      <c r="E4752" s="202"/>
      <c r="F4752" s="202"/>
      <c r="G4752" s="202"/>
      <c r="H4752" s="202"/>
      <c r="I4752" s="202"/>
      <c r="J4752" s="202"/>
      <c r="K4752" s="146"/>
      <c r="L4752" s="146"/>
      <c r="M4752" s="146"/>
      <c r="N4752" s="146"/>
      <c r="O4752" s="146"/>
      <c r="P4752" s="292"/>
      <c r="Q4752" s="202"/>
      <c r="R4752" s="290">
        <f>IF($P$5=1,DataSheet!E4751,"")</f>
        <v>0</v>
      </c>
    </row>
    <row r="4753" spans="2:18">
      <c r="B4753" s="202"/>
      <c r="C4753" s="297"/>
      <c r="D4753" s="292"/>
      <c r="E4753" s="202"/>
      <c r="F4753" s="202"/>
      <c r="G4753" s="202"/>
      <c r="H4753" s="202"/>
      <c r="I4753" s="202"/>
      <c r="J4753" s="202"/>
      <c r="K4753" s="146"/>
      <c r="L4753" s="146"/>
      <c r="M4753" s="146"/>
      <c r="N4753" s="146"/>
      <c r="O4753" s="146"/>
      <c r="P4753" s="292"/>
      <c r="Q4753" s="202"/>
      <c r="R4753" s="290">
        <f>IF($P$5=1,DataSheet!E4752,"")</f>
        <v>0</v>
      </c>
    </row>
    <row r="4754" spans="2:18">
      <c r="B4754" s="202"/>
      <c r="C4754" s="297"/>
      <c r="D4754" s="292"/>
      <c r="E4754" s="202"/>
      <c r="F4754" s="202"/>
      <c r="G4754" s="202"/>
      <c r="H4754" s="202"/>
      <c r="I4754" s="202"/>
      <c r="J4754" s="202"/>
      <c r="K4754" s="146"/>
      <c r="L4754" s="146"/>
      <c r="M4754" s="146"/>
      <c r="N4754" s="146"/>
      <c r="O4754" s="146"/>
      <c r="P4754" s="292"/>
      <c r="Q4754" s="202"/>
      <c r="R4754" s="290">
        <f>IF($P$5=1,DataSheet!E4753,"")</f>
        <v>0</v>
      </c>
    </row>
    <row r="4755" spans="2:18">
      <c r="B4755" s="202"/>
      <c r="C4755" s="297"/>
      <c r="D4755" s="292"/>
      <c r="E4755" s="202"/>
      <c r="F4755" s="202"/>
      <c r="G4755" s="202"/>
      <c r="H4755" s="202"/>
      <c r="I4755" s="202"/>
      <c r="J4755" s="202"/>
      <c r="K4755" s="146"/>
      <c r="L4755" s="146"/>
      <c r="M4755" s="146"/>
      <c r="N4755" s="146"/>
      <c r="O4755" s="146"/>
      <c r="P4755" s="292"/>
      <c r="Q4755" s="202"/>
      <c r="R4755" s="290">
        <f>IF($P$5=1,DataSheet!E4754,"")</f>
        <v>0</v>
      </c>
    </row>
    <row r="4756" spans="2:18">
      <c r="B4756" s="202"/>
      <c r="C4756" s="297"/>
      <c r="D4756" s="292"/>
      <c r="E4756" s="202"/>
      <c r="F4756" s="202"/>
      <c r="G4756" s="202"/>
      <c r="H4756" s="202"/>
      <c r="I4756" s="202"/>
      <c r="J4756" s="202"/>
      <c r="K4756" s="146"/>
      <c r="L4756" s="146"/>
      <c r="M4756" s="146"/>
      <c r="N4756" s="146"/>
      <c r="O4756" s="146"/>
      <c r="P4756" s="292"/>
      <c r="Q4756" s="202"/>
      <c r="R4756" s="290">
        <f>IF($P$5=1,DataSheet!E4755,"")</f>
        <v>0</v>
      </c>
    </row>
    <row r="4757" spans="2:18">
      <c r="B4757" s="202"/>
      <c r="C4757" s="297"/>
      <c r="D4757" s="292"/>
      <c r="E4757" s="202"/>
      <c r="F4757" s="202"/>
      <c r="G4757" s="202"/>
      <c r="H4757" s="202"/>
      <c r="I4757" s="202"/>
      <c r="J4757" s="202"/>
      <c r="K4757" s="146"/>
      <c r="L4757" s="146"/>
      <c r="M4757" s="146"/>
      <c r="N4757" s="146"/>
      <c r="O4757" s="146"/>
      <c r="P4757" s="292"/>
      <c r="Q4757" s="202"/>
      <c r="R4757" s="290">
        <f>IF($P$5=1,DataSheet!E4756,"")</f>
        <v>0</v>
      </c>
    </row>
    <row r="4758" spans="2:18">
      <c r="B4758" s="202"/>
      <c r="C4758" s="297"/>
      <c r="D4758" s="292"/>
      <c r="E4758" s="202"/>
      <c r="F4758" s="202"/>
      <c r="G4758" s="202"/>
      <c r="H4758" s="202"/>
      <c r="I4758" s="202"/>
      <c r="J4758" s="202"/>
      <c r="K4758" s="146"/>
      <c r="L4758" s="146"/>
      <c r="M4758" s="146"/>
      <c r="N4758" s="146"/>
      <c r="O4758" s="146"/>
      <c r="P4758" s="292"/>
      <c r="Q4758" s="202"/>
      <c r="R4758" s="290">
        <f>IF($P$5=1,DataSheet!E4757,"")</f>
        <v>0</v>
      </c>
    </row>
    <row r="4759" spans="2:18">
      <c r="B4759" s="202"/>
      <c r="C4759" s="297"/>
      <c r="D4759" s="292"/>
      <c r="E4759" s="202"/>
      <c r="F4759" s="202"/>
      <c r="G4759" s="202"/>
      <c r="H4759" s="202"/>
      <c r="I4759" s="202"/>
      <c r="J4759" s="202"/>
      <c r="K4759" s="146"/>
      <c r="L4759" s="146"/>
      <c r="M4759" s="146"/>
      <c r="N4759" s="146"/>
      <c r="O4759" s="146"/>
      <c r="P4759" s="292"/>
      <c r="Q4759" s="202"/>
      <c r="R4759" s="290">
        <f>IF($P$5=1,DataSheet!E4758,"")</f>
        <v>0</v>
      </c>
    </row>
    <row r="4760" spans="2:18">
      <c r="B4760" s="202"/>
      <c r="C4760" s="297"/>
      <c r="D4760" s="292"/>
      <c r="E4760" s="202"/>
      <c r="F4760" s="202"/>
      <c r="G4760" s="202"/>
      <c r="H4760" s="202"/>
      <c r="I4760" s="202"/>
      <c r="J4760" s="202"/>
      <c r="K4760" s="146"/>
      <c r="L4760" s="146"/>
      <c r="M4760" s="146"/>
      <c r="N4760" s="146"/>
      <c r="O4760" s="146"/>
      <c r="P4760" s="292"/>
      <c r="Q4760" s="202"/>
      <c r="R4760" s="290">
        <f>IF($P$5=1,DataSheet!E4759,"")</f>
        <v>0</v>
      </c>
    </row>
    <row r="4761" spans="2:18">
      <c r="B4761" s="202"/>
      <c r="C4761" s="297"/>
      <c r="D4761" s="292"/>
      <c r="E4761" s="202"/>
      <c r="F4761" s="202"/>
      <c r="G4761" s="202"/>
      <c r="H4761" s="202"/>
      <c r="I4761" s="202"/>
      <c r="J4761" s="202"/>
      <c r="K4761" s="146"/>
      <c r="L4761" s="146"/>
      <c r="M4761" s="146"/>
      <c r="N4761" s="146"/>
      <c r="O4761" s="146"/>
      <c r="P4761" s="292"/>
      <c r="Q4761" s="202"/>
      <c r="R4761" s="290">
        <f>IF($P$5=1,DataSheet!E4760,"")</f>
        <v>0</v>
      </c>
    </row>
    <row r="4762" spans="2:18">
      <c r="B4762" s="202"/>
      <c r="C4762" s="297"/>
      <c r="D4762" s="292"/>
      <c r="E4762" s="202"/>
      <c r="F4762" s="202"/>
      <c r="G4762" s="202"/>
      <c r="H4762" s="202"/>
      <c r="I4762" s="202"/>
      <c r="J4762" s="202"/>
      <c r="K4762" s="146"/>
      <c r="L4762" s="146"/>
      <c r="M4762" s="146"/>
      <c r="N4762" s="146"/>
      <c r="O4762" s="146"/>
      <c r="P4762" s="292"/>
      <c r="Q4762" s="202"/>
      <c r="R4762" s="290">
        <f>IF($P$5=1,DataSheet!E4761,"")</f>
        <v>0</v>
      </c>
    </row>
    <row r="4763" spans="2:18">
      <c r="B4763" s="202"/>
      <c r="C4763" s="297"/>
      <c r="D4763" s="292"/>
      <c r="E4763" s="202"/>
      <c r="F4763" s="202"/>
      <c r="G4763" s="202"/>
      <c r="H4763" s="202"/>
      <c r="I4763" s="202"/>
      <c r="J4763" s="202"/>
      <c r="K4763" s="146"/>
      <c r="L4763" s="146"/>
      <c r="M4763" s="146"/>
      <c r="N4763" s="146"/>
      <c r="O4763" s="146"/>
      <c r="P4763" s="292"/>
      <c r="Q4763" s="202"/>
      <c r="R4763" s="290">
        <f>IF($P$5=1,DataSheet!E4762,"")</f>
        <v>0</v>
      </c>
    </row>
    <row r="4764" spans="2:18">
      <c r="B4764" s="202"/>
      <c r="C4764" s="297"/>
      <c r="D4764" s="292"/>
      <c r="E4764" s="202"/>
      <c r="F4764" s="202"/>
      <c r="G4764" s="202"/>
      <c r="H4764" s="202"/>
      <c r="I4764" s="202"/>
      <c r="J4764" s="202"/>
      <c r="K4764" s="146"/>
      <c r="L4764" s="146"/>
      <c r="M4764" s="146"/>
      <c r="N4764" s="146"/>
      <c r="O4764" s="146"/>
      <c r="P4764" s="292"/>
      <c r="Q4764" s="202"/>
      <c r="R4764" s="290">
        <f>IF($P$5=1,DataSheet!E4763,"")</f>
        <v>0</v>
      </c>
    </row>
    <row r="4765" spans="2:18">
      <c r="B4765" s="202"/>
      <c r="C4765" s="297"/>
      <c r="D4765" s="292"/>
      <c r="E4765" s="202"/>
      <c r="F4765" s="202"/>
      <c r="G4765" s="202"/>
      <c r="H4765" s="202"/>
      <c r="I4765" s="202"/>
      <c r="J4765" s="202"/>
      <c r="K4765" s="146"/>
      <c r="L4765" s="146"/>
      <c r="M4765" s="146"/>
      <c r="N4765" s="146"/>
      <c r="O4765" s="146"/>
      <c r="P4765" s="292"/>
      <c r="Q4765" s="202"/>
      <c r="R4765" s="290">
        <f>IF($P$5=1,DataSheet!E4764,"")</f>
        <v>0</v>
      </c>
    </row>
    <row r="4766" spans="2:18">
      <c r="B4766" s="202"/>
      <c r="C4766" s="297"/>
      <c r="D4766" s="292"/>
      <c r="E4766" s="202"/>
      <c r="F4766" s="202"/>
      <c r="G4766" s="202"/>
      <c r="H4766" s="202"/>
      <c r="I4766" s="202"/>
      <c r="J4766" s="202"/>
      <c r="K4766" s="146"/>
      <c r="L4766" s="146"/>
      <c r="M4766" s="146"/>
      <c r="N4766" s="146"/>
      <c r="O4766" s="146"/>
      <c r="P4766" s="292"/>
      <c r="Q4766" s="202"/>
      <c r="R4766" s="290">
        <f>IF($P$5=1,DataSheet!E4765,"")</f>
        <v>0</v>
      </c>
    </row>
    <row r="4767" spans="2:18">
      <c r="B4767" s="202"/>
      <c r="C4767" s="297"/>
      <c r="D4767" s="292"/>
      <c r="E4767" s="202"/>
      <c r="F4767" s="202"/>
      <c r="G4767" s="202"/>
      <c r="H4767" s="202"/>
      <c r="I4767" s="202"/>
      <c r="J4767" s="202"/>
      <c r="K4767" s="146"/>
      <c r="L4767" s="146"/>
      <c r="M4767" s="146"/>
      <c r="N4767" s="146"/>
      <c r="O4767" s="146"/>
      <c r="P4767" s="292"/>
      <c r="Q4767" s="202"/>
      <c r="R4767" s="290">
        <f>IF($P$5=1,DataSheet!E4766,"")</f>
        <v>0</v>
      </c>
    </row>
    <row r="4768" spans="2:18">
      <c r="B4768" s="202"/>
      <c r="C4768" s="297"/>
      <c r="D4768" s="292"/>
      <c r="E4768" s="202"/>
      <c r="F4768" s="202"/>
      <c r="G4768" s="202"/>
      <c r="H4768" s="202"/>
      <c r="I4768" s="202"/>
      <c r="J4768" s="202"/>
      <c r="K4768" s="146"/>
      <c r="L4768" s="146"/>
      <c r="M4768" s="146"/>
      <c r="N4768" s="146"/>
      <c r="O4768" s="146"/>
      <c r="P4768" s="292"/>
      <c r="Q4768" s="202"/>
      <c r="R4768" s="290">
        <f>IF($P$5=1,DataSheet!E4767,"")</f>
        <v>0</v>
      </c>
    </row>
    <row r="4769" spans="2:18">
      <c r="B4769" s="202"/>
      <c r="C4769" s="297"/>
      <c r="D4769" s="292"/>
      <c r="E4769" s="202"/>
      <c r="F4769" s="202"/>
      <c r="G4769" s="202"/>
      <c r="H4769" s="202"/>
      <c r="I4769" s="202"/>
      <c r="J4769" s="202"/>
      <c r="K4769" s="146"/>
      <c r="L4769" s="146"/>
      <c r="M4769" s="146"/>
      <c r="N4769" s="146"/>
      <c r="O4769" s="146"/>
      <c r="P4769" s="292"/>
      <c r="Q4769" s="202"/>
      <c r="R4769" s="290">
        <f>IF($P$5=1,DataSheet!E4768,"")</f>
        <v>0</v>
      </c>
    </row>
    <row r="4770" spans="2:18">
      <c r="B4770" s="202"/>
      <c r="C4770" s="297"/>
      <c r="D4770" s="292"/>
      <c r="E4770" s="202"/>
      <c r="F4770" s="202"/>
      <c r="G4770" s="202"/>
      <c r="H4770" s="202"/>
      <c r="I4770" s="202"/>
      <c r="J4770" s="202"/>
      <c r="K4770" s="146"/>
      <c r="L4770" s="146"/>
      <c r="M4770" s="146"/>
      <c r="N4770" s="146"/>
      <c r="O4770" s="146"/>
      <c r="P4770" s="292"/>
      <c r="Q4770" s="202"/>
      <c r="R4770" s="290">
        <f>IF($P$5=1,DataSheet!E4769,"")</f>
        <v>0</v>
      </c>
    </row>
    <row r="4771" spans="2:18">
      <c r="B4771" s="202"/>
      <c r="C4771" s="297"/>
      <c r="D4771" s="292"/>
      <c r="E4771" s="202"/>
      <c r="F4771" s="202"/>
      <c r="G4771" s="202"/>
      <c r="H4771" s="202"/>
      <c r="I4771" s="202"/>
      <c r="J4771" s="202"/>
      <c r="K4771" s="146"/>
      <c r="L4771" s="146"/>
      <c r="M4771" s="146"/>
      <c r="N4771" s="146"/>
      <c r="O4771" s="146"/>
      <c r="P4771" s="292"/>
      <c r="Q4771" s="202"/>
      <c r="R4771" s="290">
        <f>IF($P$5=1,DataSheet!E4770,"")</f>
        <v>0</v>
      </c>
    </row>
    <row r="4772" spans="2:18">
      <c r="B4772" s="202"/>
      <c r="C4772" s="297"/>
      <c r="D4772" s="292"/>
      <c r="E4772" s="202"/>
      <c r="F4772" s="202"/>
      <c r="G4772" s="202"/>
      <c r="H4772" s="202"/>
      <c r="I4772" s="202"/>
      <c r="J4772" s="202"/>
      <c r="K4772" s="146"/>
      <c r="L4772" s="146"/>
      <c r="M4772" s="146"/>
      <c r="N4772" s="146"/>
      <c r="O4772" s="146"/>
      <c r="P4772" s="292"/>
      <c r="Q4772" s="202"/>
      <c r="R4772" s="290">
        <f>IF($P$5=1,DataSheet!E4771,"")</f>
        <v>0</v>
      </c>
    </row>
    <row r="4773" spans="2:18">
      <c r="B4773" s="202"/>
      <c r="C4773" s="297"/>
      <c r="D4773" s="292"/>
      <c r="E4773" s="202"/>
      <c r="F4773" s="202"/>
      <c r="G4773" s="202"/>
      <c r="H4773" s="202"/>
      <c r="I4773" s="202"/>
      <c r="J4773" s="202"/>
      <c r="K4773" s="146"/>
      <c r="L4773" s="146"/>
      <c r="M4773" s="146"/>
      <c r="N4773" s="146"/>
      <c r="O4773" s="146"/>
      <c r="P4773" s="292"/>
      <c r="Q4773" s="202"/>
      <c r="R4773" s="290">
        <f>IF($P$5=1,DataSheet!E4772,"")</f>
        <v>0</v>
      </c>
    </row>
    <row r="4774" spans="2:18">
      <c r="B4774" s="202"/>
      <c r="C4774" s="297"/>
      <c r="D4774" s="292"/>
      <c r="E4774" s="202"/>
      <c r="F4774" s="202"/>
      <c r="G4774" s="202"/>
      <c r="H4774" s="202"/>
      <c r="I4774" s="202"/>
      <c r="J4774" s="202"/>
      <c r="K4774" s="146"/>
      <c r="L4774" s="146"/>
      <c r="M4774" s="146"/>
      <c r="N4774" s="146"/>
      <c r="O4774" s="146"/>
      <c r="P4774" s="292"/>
      <c r="Q4774" s="202"/>
      <c r="R4774" s="290">
        <f>IF($P$5=1,DataSheet!E4773,"")</f>
        <v>0</v>
      </c>
    </row>
    <row r="4775" spans="2:18">
      <c r="B4775" s="202"/>
      <c r="C4775" s="297"/>
      <c r="D4775" s="292"/>
      <c r="E4775" s="202"/>
      <c r="F4775" s="202"/>
      <c r="G4775" s="202"/>
      <c r="H4775" s="202"/>
      <c r="I4775" s="202"/>
      <c r="J4775" s="202"/>
      <c r="K4775" s="146"/>
      <c r="L4775" s="146"/>
      <c r="M4775" s="146"/>
      <c r="N4775" s="146"/>
      <c r="O4775" s="146"/>
      <c r="P4775" s="292"/>
      <c r="Q4775" s="202"/>
      <c r="R4775" s="290">
        <f>IF($P$5=1,DataSheet!E4774,"")</f>
        <v>0</v>
      </c>
    </row>
    <row r="4776" spans="2:18">
      <c r="B4776" s="202"/>
      <c r="C4776" s="297"/>
      <c r="D4776" s="292"/>
      <c r="E4776" s="202"/>
      <c r="F4776" s="202"/>
      <c r="G4776" s="202"/>
      <c r="H4776" s="202"/>
      <c r="I4776" s="202"/>
      <c r="J4776" s="202"/>
      <c r="K4776" s="146"/>
      <c r="L4776" s="146"/>
      <c r="M4776" s="146"/>
      <c r="N4776" s="146"/>
      <c r="O4776" s="146"/>
      <c r="P4776" s="292"/>
      <c r="Q4776" s="202"/>
      <c r="R4776" s="290">
        <f>IF($P$5=1,DataSheet!E4775,"")</f>
        <v>0</v>
      </c>
    </row>
    <row r="4777" spans="2:18">
      <c r="B4777" s="202"/>
      <c r="C4777" s="297"/>
      <c r="D4777" s="292"/>
      <c r="E4777" s="202"/>
      <c r="F4777" s="202"/>
      <c r="G4777" s="202"/>
      <c r="H4777" s="202"/>
      <c r="I4777" s="202"/>
      <c r="J4777" s="202"/>
      <c r="K4777" s="146"/>
      <c r="L4777" s="146"/>
      <c r="M4777" s="146"/>
      <c r="N4777" s="146"/>
      <c r="O4777" s="146"/>
      <c r="P4777" s="292"/>
      <c r="Q4777" s="202"/>
      <c r="R4777" s="290">
        <f>IF($P$5=1,DataSheet!E4776,"")</f>
        <v>0</v>
      </c>
    </row>
    <row r="4778" spans="2:18">
      <c r="B4778" s="202"/>
      <c r="C4778" s="297"/>
      <c r="D4778" s="292"/>
      <c r="E4778" s="202"/>
      <c r="F4778" s="202"/>
      <c r="G4778" s="202"/>
      <c r="H4778" s="202"/>
      <c r="I4778" s="202"/>
      <c r="J4778" s="202"/>
      <c r="K4778" s="146"/>
      <c r="L4778" s="146"/>
      <c r="M4778" s="146"/>
      <c r="N4778" s="146"/>
      <c r="O4778" s="146"/>
      <c r="P4778" s="292"/>
      <c r="Q4778" s="202"/>
      <c r="R4778" s="290">
        <f>IF($P$5=1,DataSheet!E4777,"")</f>
        <v>0</v>
      </c>
    </row>
    <row r="4779" spans="2:18">
      <c r="B4779" s="202"/>
      <c r="C4779" s="297"/>
      <c r="D4779" s="292"/>
      <c r="E4779" s="202"/>
      <c r="F4779" s="202"/>
      <c r="G4779" s="202"/>
      <c r="H4779" s="202"/>
      <c r="I4779" s="202"/>
      <c r="J4779" s="202"/>
      <c r="K4779" s="146"/>
      <c r="L4779" s="146"/>
      <c r="M4779" s="146"/>
      <c r="N4779" s="146"/>
      <c r="O4779" s="146"/>
      <c r="P4779" s="292"/>
      <c r="Q4779" s="202"/>
      <c r="R4779" s="290">
        <f>IF($P$5=1,DataSheet!E4778,"")</f>
        <v>0</v>
      </c>
    </row>
    <row r="4780" spans="2:18">
      <c r="B4780" s="202"/>
      <c r="C4780" s="297"/>
      <c r="D4780" s="292"/>
      <c r="E4780" s="202"/>
      <c r="F4780" s="202"/>
      <c r="G4780" s="202"/>
      <c r="H4780" s="202"/>
      <c r="I4780" s="202"/>
      <c r="J4780" s="202"/>
      <c r="K4780" s="146"/>
      <c r="L4780" s="146"/>
      <c r="M4780" s="146"/>
      <c r="N4780" s="146"/>
      <c r="O4780" s="146"/>
      <c r="P4780" s="292"/>
      <c r="Q4780" s="202"/>
      <c r="R4780" s="290">
        <f>IF($P$5=1,DataSheet!E4779,"")</f>
        <v>0</v>
      </c>
    </row>
    <row r="4781" spans="2:18">
      <c r="B4781" s="202"/>
      <c r="C4781" s="297"/>
      <c r="D4781" s="292"/>
      <c r="E4781" s="202"/>
      <c r="F4781" s="202"/>
      <c r="G4781" s="202"/>
      <c r="H4781" s="202"/>
      <c r="I4781" s="202"/>
      <c r="J4781" s="202"/>
      <c r="K4781" s="146"/>
      <c r="L4781" s="146"/>
      <c r="M4781" s="146"/>
      <c r="N4781" s="146"/>
      <c r="O4781" s="146"/>
      <c r="P4781" s="292"/>
      <c r="Q4781" s="202"/>
      <c r="R4781" s="290">
        <f>IF($P$5=1,DataSheet!E4780,"")</f>
        <v>0</v>
      </c>
    </row>
    <row r="4782" spans="2:18">
      <c r="B4782" s="202"/>
      <c r="C4782" s="297"/>
      <c r="D4782" s="292"/>
      <c r="E4782" s="202"/>
      <c r="F4782" s="202"/>
      <c r="G4782" s="202"/>
      <c r="H4782" s="202"/>
      <c r="I4782" s="202"/>
      <c r="J4782" s="202"/>
      <c r="K4782" s="146"/>
      <c r="L4782" s="146"/>
      <c r="M4782" s="146"/>
      <c r="N4782" s="146"/>
      <c r="O4782" s="146"/>
      <c r="P4782" s="292"/>
      <c r="Q4782" s="202"/>
      <c r="R4782" s="290">
        <f>IF($P$5=1,DataSheet!E4781,"")</f>
        <v>0</v>
      </c>
    </row>
    <row r="4783" spans="2:18">
      <c r="B4783" s="202"/>
      <c r="C4783" s="297"/>
      <c r="D4783" s="292"/>
      <c r="E4783" s="202"/>
      <c r="F4783" s="202"/>
      <c r="G4783" s="202"/>
      <c r="H4783" s="202"/>
      <c r="I4783" s="202"/>
      <c r="J4783" s="202"/>
      <c r="K4783" s="146"/>
      <c r="L4783" s="146"/>
      <c r="M4783" s="146"/>
      <c r="N4783" s="146"/>
      <c r="O4783" s="146"/>
      <c r="P4783" s="292"/>
      <c r="Q4783" s="202"/>
      <c r="R4783" s="290">
        <f>IF($P$5=1,DataSheet!E4782,"")</f>
        <v>0</v>
      </c>
    </row>
    <row r="4784" spans="2:18">
      <c r="B4784" s="202"/>
      <c r="C4784" s="297"/>
      <c r="D4784" s="292"/>
      <c r="E4784" s="202"/>
      <c r="F4784" s="202"/>
      <c r="G4784" s="202"/>
      <c r="H4784" s="202"/>
      <c r="I4784" s="202"/>
      <c r="J4784" s="202"/>
      <c r="K4784" s="146"/>
      <c r="L4784" s="146"/>
      <c r="M4784" s="146"/>
      <c r="N4784" s="146"/>
      <c r="O4784" s="146"/>
      <c r="P4784" s="292"/>
      <c r="Q4784" s="202"/>
      <c r="R4784" s="290">
        <f>IF($P$5=1,DataSheet!E4783,"")</f>
        <v>0</v>
      </c>
    </row>
    <row r="4785" spans="2:18">
      <c r="B4785" s="202"/>
      <c r="C4785" s="297"/>
      <c r="D4785" s="292"/>
      <c r="E4785" s="202"/>
      <c r="F4785" s="202"/>
      <c r="G4785" s="202"/>
      <c r="H4785" s="202"/>
      <c r="I4785" s="202"/>
      <c r="J4785" s="202"/>
      <c r="K4785" s="146"/>
      <c r="L4785" s="146"/>
      <c r="M4785" s="146"/>
      <c r="N4785" s="146"/>
      <c r="O4785" s="146"/>
      <c r="P4785" s="292"/>
      <c r="Q4785" s="202"/>
      <c r="R4785" s="290">
        <f>IF($P$5=1,DataSheet!E4784,"")</f>
        <v>0</v>
      </c>
    </row>
    <row r="4786" spans="2:18">
      <c r="B4786" s="202"/>
      <c r="C4786" s="297"/>
      <c r="D4786" s="292"/>
      <c r="E4786" s="202"/>
      <c r="F4786" s="202"/>
      <c r="G4786" s="202"/>
      <c r="H4786" s="202"/>
      <c r="I4786" s="202"/>
      <c r="J4786" s="202"/>
      <c r="K4786" s="146"/>
      <c r="L4786" s="146"/>
      <c r="M4786" s="146"/>
      <c r="N4786" s="146"/>
      <c r="O4786" s="146"/>
      <c r="P4786" s="292"/>
      <c r="Q4786" s="202"/>
      <c r="R4786" s="290">
        <f>IF($P$5=1,DataSheet!E4785,"")</f>
        <v>0</v>
      </c>
    </row>
    <row r="4787" spans="2:18">
      <c r="B4787" s="202"/>
      <c r="C4787" s="297"/>
      <c r="D4787" s="292"/>
      <c r="E4787" s="202"/>
      <c r="F4787" s="202"/>
      <c r="G4787" s="202"/>
      <c r="H4787" s="202"/>
      <c r="I4787" s="202"/>
      <c r="J4787" s="202"/>
      <c r="K4787" s="146"/>
      <c r="L4787" s="146"/>
      <c r="M4787" s="146"/>
      <c r="N4787" s="146"/>
      <c r="O4787" s="146"/>
      <c r="P4787" s="292"/>
      <c r="Q4787" s="202"/>
      <c r="R4787" s="290">
        <f>IF($P$5=1,DataSheet!E4786,"")</f>
        <v>0</v>
      </c>
    </row>
    <row r="4788" spans="2:18">
      <c r="B4788" s="202"/>
      <c r="C4788" s="297"/>
      <c r="D4788" s="292"/>
      <c r="E4788" s="202"/>
      <c r="F4788" s="202"/>
      <c r="G4788" s="202"/>
      <c r="H4788" s="202"/>
      <c r="I4788" s="202"/>
      <c r="J4788" s="202"/>
      <c r="K4788" s="146"/>
      <c r="L4788" s="146"/>
      <c r="M4788" s="146"/>
      <c r="N4788" s="146"/>
      <c r="O4788" s="146"/>
      <c r="P4788" s="292"/>
      <c r="Q4788" s="202"/>
      <c r="R4788" s="290">
        <f>IF($P$5=1,DataSheet!E4787,"")</f>
        <v>0</v>
      </c>
    </row>
    <row r="4789" spans="2:18">
      <c r="B4789" s="202"/>
      <c r="C4789" s="297"/>
      <c r="D4789" s="292"/>
      <c r="E4789" s="202"/>
      <c r="F4789" s="202"/>
      <c r="G4789" s="202"/>
      <c r="H4789" s="202"/>
      <c r="I4789" s="202"/>
      <c r="J4789" s="202"/>
      <c r="K4789" s="146"/>
      <c r="L4789" s="146"/>
      <c r="M4789" s="146"/>
      <c r="N4789" s="146"/>
      <c r="O4789" s="146"/>
      <c r="P4789" s="292"/>
      <c r="Q4789" s="202"/>
      <c r="R4789" s="290">
        <f>IF($P$5=1,DataSheet!E4788,"")</f>
        <v>0</v>
      </c>
    </row>
    <row r="4790" spans="2:18">
      <c r="B4790" s="202"/>
      <c r="C4790" s="297"/>
      <c r="D4790" s="292"/>
      <c r="E4790" s="202"/>
      <c r="F4790" s="202"/>
      <c r="G4790" s="202"/>
      <c r="H4790" s="202"/>
      <c r="I4790" s="202"/>
      <c r="J4790" s="202"/>
      <c r="K4790" s="146"/>
      <c r="L4790" s="146"/>
      <c r="M4790" s="146"/>
      <c r="N4790" s="146"/>
      <c r="O4790" s="146"/>
      <c r="P4790" s="292"/>
      <c r="Q4790" s="202"/>
      <c r="R4790" s="290">
        <f>IF($P$5=1,DataSheet!E4789,"")</f>
        <v>0</v>
      </c>
    </row>
    <row r="4791" spans="2:18">
      <c r="B4791" s="202"/>
      <c r="C4791" s="297"/>
      <c r="D4791" s="292"/>
      <c r="E4791" s="202"/>
      <c r="F4791" s="202"/>
      <c r="G4791" s="202"/>
      <c r="H4791" s="202"/>
      <c r="I4791" s="202"/>
      <c r="J4791" s="202"/>
      <c r="K4791" s="146"/>
      <c r="L4791" s="146"/>
      <c r="M4791" s="146"/>
      <c r="N4791" s="146"/>
      <c r="O4791" s="146"/>
      <c r="P4791" s="292"/>
      <c r="Q4791" s="202"/>
      <c r="R4791" s="290">
        <f>IF($P$5=1,DataSheet!E4790,"")</f>
        <v>0</v>
      </c>
    </row>
    <row r="4792" spans="2:18">
      <c r="B4792" s="202"/>
      <c r="C4792" s="297"/>
      <c r="D4792" s="292"/>
      <c r="E4792" s="202"/>
      <c r="F4792" s="202"/>
      <c r="G4792" s="202"/>
      <c r="H4792" s="202"/>
      <c r="I4792" s="202"/>
      <c r="J4792" s="202"/>
      <c r="K4792" s="146"/>
      <c r="L4792" s="146"/>
      <c r="M4792" s="146"/>
      <c r="N4792" s="146"/>
      <c r="O4792" s="146"/>
      <c r="P4792" s="292"/>
      <c r="Q4792" s="202"/>
      <c r="R4792" s="290">
        <f>IF($P$5=1,DataSheet!E4791,"")</f>
        <v>0</v>
      </c>
    </row>
    <row r="4793" spans="2:18">
      <c r="B4793" s="202"/>
      <c r="C4793" s="297"/>
      <c r="D4793" s="292"/>
      <c r="E4793" s="202"/>
      <c r="F4793" s="202"/>
      <c r="G4793" s="202"/>
      <c r="H4793" s="202"/>
      <c r="I4793" s="202"/>
      <c r="J4793" s="202"/>
      <c r="K4793" s="146"/>
      <c r="L4793" s="146"/>
      <c r="M4793" s="146"/>
      <c r="N4793" s="146"/>
      <c r="O4793" s="146"/>
      <c r="P4793" s="292"/>
      <c r="Q4793" s="202"/>
      <c r="R4793" s="290">
        <f>IF($P$5=1,DataSheet!E4792,"")</f>
        <v>0</v>
      </c>
    </row>
    <row r="4794" spans="2:18">
      <c r="B4794" s="202"/>
      <c r="C4794" s="297"/>
      <c r="D4794" s="292"/>
      <c r="E4794" s="202"/>
      <c r="F4794" s="202"/>
      <c r="G4794" s="202"/>
      <c r="H4794" s="202"/>
      <c r="I4794" s="202"/>
      <c r="J4794" s="202"/>
      <c r="K4794" s="146"/>
      <c r="L4794" s="146"/>
      <c r="M4794" s="146"/>
      <c r="N4794" s="146"/>
      <c r="O4794" s="146"/>
      <c r="P4794" s="292"/>
      <c r="Q4794" s="202"/>
      <c r="R4794" s="290">
        <f>IF($P$5=1,DataSheet!E4793,"")</f>
        <v>0</v>
      </c>
    </row>
    <row r="4795" spans="2:18">
      <c r="B4795" s="202"/>
      <c r="C4795" s="297"/>
      <c r="D4795" s="292"/>
      <c r="E4795" s="202"/>
      <c r="F4795" s="202"/>
      <c r="G4795" s="202"/>
      <c r="H4795" s="202"/>
      <c r="I4795" s="202"/>
      <c r="J4795" s="202"/>
      <c r="K4795" s="146"/>
      <c r="L4795" s="146"/>
      <c r="M4795" s="146"/>
      <c r="N4795" s="146"/>
      <c r="O4795" s="146"/>
      <c r="P4795" s="292"/>
      <c r="Q4795" s="202"/>
      <c r="R4795" s="290">
        <f>IF($P$5=1,DataSheet!E4794,"")</f>
        <v>0</v>
      </c>
    </row>
    <row r="4796" spans="2:18">
      <c r="B4796" s="202"/>
      <c r="C4796" s="297"/>
      <c r="D4796" s="292"/>
      <c r="E4796" s="202"/>
      <c r="F4796" s="202"/>
      <c r="G4796" s="202"/>
      <c r="H4796" s="202"/>
      <c r="I4796" s="202"/>
      <c r="J4796" s="202"/>
      <c r="K4796" s="146"/>
      <c r="L4796" s="146"/>
      <c r="M4796" s="146"/>
      <c r="N4796" s="146"/>
      <c r="O4796" s="146"/>
      <c r="P4796" s="292"/>
      <c r="Q4796" s="202"/>
      <c r="R4796" s="290">
        <f>IF($P$5=1,DataSheet!E4795,"")</f>
        <v>0</v>
      </c>
    </row>
    <row r="4797" spans="2:18">
      <c r="B4797" s="202"/>
      <c r="C4797" s="297"/>
      <c r="D4797" s="292"/>
      <c r="E4797" s="202"/>
      <c r="F4797" s="202"/>
      <c r="G4797" s="202"/>
      <c r="H4797" s="202"/>
      <c r="I4797" s="202"/>
      <c r="J4797" s="202"/>
      <c r="K4797" s="146"/>
      <c r="L4797" s="146"/>
      <c r="M4797" s="146"/>
      <c r="N4797" s="146"/>
      <c r="O4797" s="146"/>
      <c r="P4797" s="292"/>
      <c r="Q4797" s="202"/>
      <c r="R4797" s="290">
        <f>IF($P$5=1,DataSheet!E4796,"")</f>
        <v>0</v>
      </c>
    </row>
    <row r="4798" spans="2:18">
      <c r="B4798" s="202"/>
      <c r="C4798" s="297"/>
      <c r="D4798" s="292"/>
      <c r="E4798" s="202"/>
      <c r="F4798" s="202"/>
      <c r="G4798" s="202"/>
      <c r="H4798" s="202"/>
      <c r="I4798" s="202"/>
      <c r="J4798" s="202"/>
      <c r="K4798" s="146"/>
      <c r="L4798" s="146"/>
      <c r="M4798" s="146"/>
      <c r="N4798" s="146"/>
      <c r="O4798" s="146"/>
      <c r="P4798" s="292"/>
      <c r="Q4798" s="202"/>
      <c r="R4798" s="290">
        <f>IF($P$5=1,DataSheet!E4797,"")</f>
        <v>0</v>
      </c>
    </row>
    <row r="4799" spans="2:18">
      <c r="B4799" s="202"/>
      <c r="C4799" s="297"/>
      <c r="D4799" s="292"/>
      <c r="E4799" s="202"/>
      <c r="F4799" s="202"/>
      <c r="G4799" s="202"/>
      <c r="H4799" s="202"/>
      <c r="I4799" s="202"/>
      <c r="J4799" s="202"/>
      <c r="K4799" s="146"/>
      <c r="L4799" s="146"/>
      <c r="M4799" s="146"/>
      <c r="N4799" s="146"/>
      <c r="O4799" s="146"/>
      <c r="P4799" s="292"/>
      <c r="Q4799" s="202"/>
      <c r="R4799" s="290">
        <f>IF($P$5=1,DataSheet!E4798,"")</f>
        <v>0</v>
      </c>
    </row>
    <row r="4800" spans="2:18">
      <c r="B4800" s="202"/>
      <c r="C4800" s="297"/>
      <c r="D4800" s="292"/>
      <c r="E4800" s="202"/>
      <c r="F4800" s="202"/>
      <c r="G4800" s="202"/>
      <c r="H4800" s="202"/>
      <c r="I4800" s="202"/>
      <c r="J4800" s="202"/>
      <c r="K4800" s="146"/>
      <c r="L4800" s="146"/>
      <c r="M4800" s="146"/>
      <c r="N4800" s="146"/>
      <c r="O4800" s="146"/>
      <c r="P4800" s="292"/>
      <c r="Q4800" s="202"/>
      <c r="R4800" s="290">
        <f>IF($P$5=1,DataSheet!E4799,"")</f>
        <v>0</v>
      </c>
    </row>
    <row r="4801" spans="2:18">
      <c r="B4801" s="202"/>
      <c r="C4801" s="297"/>
      <c r="D4801" s="292"/>
      <c r="E4801" s="202"/>
      <c r="F4801" s="202"/>
      <c r="G4801" s="202"/>
      <c r="H4801" s="202"/>
      <c r="I4801" s="202"/>
      <c r="J4801" s="202"/>
      <c r="K4801" s="146"/>
      <c r="L4801" s="146"/>
      <c r="M4801" s="146"/>
      <c r="N4801" s="146"/>
      <c r="O4801" s="146"/>
      <c r="P4801" s="292"/>
      <c r="Q4801" s="202"/>
      <c r="R4801" s="290">
        <f>IF($P$5=1,DataSheet!E4800,"")</f>
        <v>0</v>
      </c>
    </row>
    <row r="4802" spans="2:18">
      <c r="B4802" s="202"/>
      <c r="C4802" s="297"/>
      <c r="D4802" s="292"/>
      <c r="E4802" s="202"/>
      <c r="F4802" s="202"/>
      <c r="G4802" s="202"/>
      <c r="H4802" s="202"/>
      <c r="I4802" s="202"/>
      <c r="J4802" s="202"/>
      <c r="K4802" s="146"/>
      <c r="L4802" s="146"/>
      <c r="M4802" s="146"/>
      <c r="N4802" s="146"/>
      <c r="O4802" s="146"/>
      <c r="P4802" s="292"/>
      <c r="Q4802" s="202"/>
      <c r="R4802" s="290">
        <f>IF($P$5=1,DataSheet!E4801,"")</f>
        <v>0</v>
      </c>
    </row>
    <row r="4803" spans="2:18">
      <c r="B4803" s="202"/>
      <c r="C4803" s="297"/>
      <c r="D4803" s="292"/>
      <c r="E4803" s="202"/>
      <c r="F4803" s="202"/>
      <c r="G4803" s="202"/>
      <c r="H4803" s="202"/>
      <c r="I4803" s="202"/>
      <c r="J4803" s="202"/>
      <c r="K4803" s="146"/>
      <c r="L4803" s="146"/>
      <c r="M4803" s="146"/>
      <c r="N4803" s="146"/>
      <c r="O4803" s="146"/>
      <c r="P4803" s="292"/>
      <c r="Q4803" s="202"/>
      <c r="R4803" s="290">
        <f>IF($P$5=1,DataSheet!E4802,"")</f>
        <v>0</v>
      </c>
    </row>
    <row r="4804" spans="2:18">
      <c r="B4804" s="202"/>
      <c r="C4804" s="297"/>
      <c r="D4804" s="292"/>
      <c r="E4804" s="202"/>
      <c r="F4804" s="202"/>
      <c r="G4804" s="202"/>
      <c r="H4804" s="202"/>
      <c r="I4804" s="202"/>
      <c r="J4804" s="202"/>
      <c r="K4804" s="146"/>
      <c r="L4804" s="146"/>
      <c r="M4804" s="146"/>
      <c r="N4804" s="146"/>
      <c r="O4804" s="146"/>
      <c r="P4804" s="292"/>
      <c r="Q4804" s="202"/>
      <c r="R4804" s="290">
        <f>IF($P$5=1,DataSheet!E4803,"")</f>
        <v>0</v>
      </c>
    </row>
    <row r="4805" spans="2:18">
      <c r="B4805" s="202"/>
      <c r="C4805" s="297"/>
      <c r="D4805" s="292"/>
      <c r="E4805" s="202"/>
      <c r="F4805" s="202"/>
      <c r="G4805" s="202"/>
      <c r="H4805" s="202"/>
      <c r="I4805" s="202"/>
      <c r="J4805" s="202"/>
      <c r="K4805" s="146"/>
      <c r="L4805" s="146"/>
      <c r="M4805" s="146"/>
      <c r="N4805" s="146"/>
      <c r="O4805" s="146"/>
      <c r="P4805" s="292"/>
      <c r="Q4805" s="202"/>
      <c r="R4805" s="290">
        <f>IF($P$5=1,DataSheet!E4804,"")</f>
        <v>0</v>
      </c>
    </row>
    <row r="4806" spans="2:18">
      <c r="B4806" s="202"/>
      <c r="C4806" s="297"/>
      <c r="D4806" s="292"/>
      <c r="E4806" s="202"/>
      <c r="F4806" s="202"/>
      <c r="G4806" s="202"/>
      <c r="H4806" s="202"/>
      <c r="I4806" s="202"/>
      <c r="J4806" s="202"/>
      <c r="K4806" s="146"/>
      <c r="L4806" s="146"/>
      <c r="M4806" s="146"/>
      <c r="N4806" s="146"/>
      <c r="O4806" s="146"/>
      <c r="P4806" s="292"/>
      <c r="Q4806" s="202"/>
      <c r="R4806" s="290">
        <f>IF($P$5=1,DataSheet!E4805,"")</f>
        <v>0</v>
      </c>
    </row>
    <row r="4807" spans="2:18">
      <c r="B4807" s="202"/>
      <c r="C4807" s="297"/>
      <c r="D4807" s="292"/>
      <c r="E4807" s="202"/>
      <c r="F4807" s="202"/>
      <c r="G4807" s="202"/>
      <c r="H4807" s="202"/>
      <c r="I4807" s="202"/>
      <c r="J4807" s="202"/>
      <c r="K4807" s="146"/>
      <c r="L4807" s="146"/>
      <c r="M4807" s="146"/>
      <c r="N4807" s="146"/>
      <c r="O4807" s="146"/>
      <c r="P4807" s="292"/>
      <c r="Q4807" s="202"/>
      <c r="R4807" s="290">
        <f>IF($P$5=1,DataSheet!E4806,"")</f>
        <v>0</v>
      </c>
    </row>
    <row r="4808" spans="2:18">
      <c r="B4808" s="202"/>
      <c r="C4808" s="297"/>
      <c r="D4808" s="292"/>
      <c r="E4808" s="202"/>
      <c r="F4808" s="202"/>
      <c r="G4808" s="202"/>
      <c r="H4808" s="202"/>
      <c r="I4808" s="202"/>
      <c r="J4808" s="202"/>
      <c r="K4808" s="146"/>
      <c r="L4808" s="146"/>
      <c r="M4808" s="146"/>
      <c r="N4808" s="146"/>
      <c r="O4808" s="146"/>
      <c r="P4808" s="292"/>
      <c r="Q4808" s="202"/>
      <c r="R4808" s="290">
        <f>IF($P$5=1,DataSheet!E4807,"")</f>
        <v>0</v>
      </c>
    </row>
    <row r="4809" spans="2:18">
      <c r="B4809" s="202"/>
      <c r="C4809" s="297"/>
      <c r="D4809" s="292"/>
      <c r="E4809" s="202"/>
      <c r="F4809" s="202"/>
      <c r="G4809" s="202"/>
      <c r="H4809" s="202"/>
      <c r="I4809" s="202"/>
      <c r="J4809" s="202"/>
      <c r="K4809" s="146"/>
      <c r="L4809" s="146"/>
      <c r="M4809" s="146"/>
      <c r="N4809" s="146"/>
      <c r="O4809" s="146"/>
      <c r="P4809" s="292"/>
      <c r="Q4809" s="202"/>
      <c r="R4809" s="290">
        <f>IF($P$5=1,DataSheet!E4808,"")</f>
        <v>0</v>
      </c>
    </row>
    <row r="4810" spans="2:18">
      <c r="B4810" s="202"/>
      <c r="C4810" s="297"/>
      <c r="D4810" s="292"/>
      <c r="E4810" s="202"/>
      <c r="F4810" s="202"/>
      <c r="G4810" s="202"/>
      <c r="H4810" s="202"/>
      <c r="I4810" s="202"/>
      <c r="J4810" s="202"/>
      <c r="K4810" s="146"/>
      <c r="L4810" s="146"/>
      <c r="M4810" s="146"/>
      <c r="N4810" s="146"/>
      <c r="O4810" s="146"/>
      <c r="P4810" s="292"/>
      <c r="Q4810" s="202"/>
      <c r="R4810" s="290">
        <f>IF($P$5=1,DataSheet!E4809,"")</f>
        <v>0</v>
      </c>
    </row>
    <row r="4811" spans="2:18">
      <c r="B4811" s="202"/>
      <c r="C4811" s="297"/>
      <c r="D4811" s="292"/>
      <c r="E4811" s="202"/>
      <c r="F4811" s="202"/>
      <c r="G4811" s="202"/>
      <c r="H4811" s="202"/>
      <c r="I4811" s="202"/>
      <c r="J4811" s="202"/>
      <c r="K4811" s="146"/>
      <c r="L4811" s="146"/>
      <c r="M4811" s="146"/>
      <c r="N4811" s="146"/>
      <c r="O4811" s="146"/>
      <c r="P4811" s="292"/>
      <c r="Q4811" s="202"/>
      <c r="R4811" s="290">
        <f>IF($P$5=1,DataSheet!E4810,"")</f>
        <v>0</v>
      </c>
    </row>
    <row r="4812" spans="2:18">
      <c r="B4812" s="202"/>
      <c r="C4812" s="297"/>
      <c r="D4812" s="292"/>
      <c r="E4812" s="202"/>
      <c r="F4812" s="202"/>
      <c r="G4812" s="202"/>
      <c r="H4812" s="202"/>
      <c r="I4812" s="202"/>
      <c r="J4812" s="202"/>
      <c r="K4812" s="146"/>
      <c r="L4812" s="146"/>
      <c r="M4812" s="146"/>
      <c r="N4812" s="146"/>
      <c r="O4812" s="146"/>
      <c r="P4812" s="292"/>
      <c r="Q4812" s="202"/>
      <c r="R4812" s="290">
        <f>IF($P$5=1,DataSheet!E4811,"")</f>
        <v>0</v>
      </c>
    </row>
    <row r="4813" spans="2:18">
      <c r="B4813" s="202"/>
      <c r="C4813" s="297"/>
      <c r="D4813" s="292"/>
      <c r="E4813" s="202"/>
      <c r="F4813" s="202"/>
      <c r="G4813" s="202"/>
      <c r="H4813" s="202"/>
      <c r="I4813" s="202"/>
      <c r="J4813" s="202"/>
      <c r="K4813" s="146"/>
      <c r="L4813" s="146"/>
      <c r="M4813" s="146"/>
      <c r="N4813" s="146"/>
      <c r="O4813" s="146"/>
      <c r="P4813" s="292"/>
      <c r="Q4813" s="202"/>
      <c r="R4813" s="290">
        <f>IF($P$5=1,DataSheet!E4812,"")</f>
        <v>0</v>
      </c>
    </row>
    <row r="4814" spans="2:18">
      <c r="B4814" s="202"/>
      <c r="C4814" s="297"/>
      <c r="D4814" s="292"/>
      <c r="E4814" s="202"/>
      <c r="F4814" s="202"/>
      <c r="G4814" s="202"/>
      <c r="H4814" s="202"/>
      <c r="I4814" s="202"/>
      <c r="J4814" s="202"/>
      <c r="K4814" s="146"/>
      <c r="L4814" s="146"/>
      <c r="M4814" s="146"/>
      <c r="N4814" s="146"/>
      <c r="O4814" s="146"/>
      <c r="P4814" s="292"/>
      <c r="Q4814" s="202"/>
      <c r="R4814" s="290">
        <f>IF($P$5=1,DataSheet!E4813,"")</f>
        <v>0</v>
      </c>
    </row>
    <row r="4815" spans="2:18">
      <c r="B4815" s="202"/>
      <c r="C4815" s="297"/>
      <c r="D4815" s="292"/>
      <c r="E4815" s="202"/>
      <c r="F4815" s="202"/>
      <c r="G4815" s="202"/>
      <c r="H4815" s="202"/>
      <c r="I4815" s="202"/>
      <c r="J4815" s="202"/>
      <c r="K4815" s="146"/>
      <c r="L4815" s="146"/>
      <c r="M4815" s="146"/>
      <c r="N4815" s="146"/>
      <c r="O4815" s="146"/>
      <c r="P4815" s="292"/>
      <c r="Q4815" s="202"/>
      <c r="R4815" s="290">
        <f>IF($P$5=1,DataSheet!E4814,"")</f>
        <v>0</v>
      </c>
    </row>
    <row r="4816" spans="2:18">
      <c r="B4816" s="202"/>
      <c r="C4816" s="297"/>
      <c r="D4816" s="292"/>
      <c r="E4816" s="202"/>
      <c r="F4816" s="202"/>
      <c r="G4816" s="202"/>
      <c r="H4816" s="202"/>
      <c r="I4816" s="202"/>
      <c r="J4816" s="202"/>
      <c r="K4816" s="146"/>
      <c r="L4816" s="146"/>
      <c r="M4816" s="146"/>
      <c r="N4816" s="146"/>
      <c r="O4816" s="146"/>
      <c r="P4816" s="292"/>
      <c r="Q4816" s="202"/>
      <c r="R4816" s="290">
        <f>IF($P$5=1,DataSheet!E4815,"")</f>
        <v>0</v>
      </c>
    </row>
    <row r="4817" spans="2:18">
      <c r="B4817" s="202"/>
      <c r="C4817" s="297"/>
      <c r="D4817" s="292"/>
      <c r="E4817" s="202"/>
      <c r="F4817" s="202"/>
      <c r="G4817" s="202"/>
      <c r="H4817" s="202"/>
      <c r="I4817" s="202"/>
      <c r="J4817" s="202"/>
      <c r="K4817" s="146"/>
      <c r="L4817" s="146"/>
      <c r="M4817" s="146"/>
      <c r="N4817" s="146"/>
      <c r="O4817" s="146"/>
      <c r="P4817" s="292"/>
      <c r="Q4817" s="202"/>
      <c r="R4817" s="290">
        <f>IF($P$5=1,DataSheet!E4816,"")</f>
        <v>0</v>
      </c>
    </row>
    <row r="4818" spans="2:18">
      <c r="B4818" s="202"/>
      <c r="C4818" s="297"/>
      <c r="D4818" s="292"/>
      <c r="E4818" s="202"/>
      <c r="F4818" s="202"/>
      <c r="G4818" s="202"/>
      <c r="H4818" s="202"/>
      <c r="I4818" s="202"/>
      <c r="J4818" s="202"/>
      <c r="K4818" s="146"/>
      <c r="L4818" s="146"/>
      <c r="M4818" s="146"/>
      <c r="N4818" s="146"/>
      <c r="O4818" s="146"/>
      <c r="P4818" s="292"/>
      <c r="Q4818" s="202"/>
      <c r="R4818" s="290">
        <f>IF($P$5=1,DataSheet!E4817,"")</f>
        <v>0</v>
      </c>
    </row>
    <row r="4819" spans="2:18">
      <c r="B4819" s="202"/>
      <c r="C4819" s="297"/>
      <c r="D4819" s="292"/>
      <c r="E4819" s="202"/>
      <c r="F4819" s="202"/>
      <c r="G4819" s="202"/>
      <c r="H4819" s="202"/>
      <c r="I4819" s="202"/>
      <c r="J4819" s="202"/>
      <c r="K4819" s="146"/>
      <c r="L4819" s="146"/>
      <c r="M4819" s="146"/>
      <c r="N4819" s="146"/>
      <c r="O4819" s="146"/>
      <c r="P4819" s="292"/>
      <c r="Q4819" s="202"/>
      <c r="R4819" s="290">
        <f>IF($P$5=1,DataSheet!E4818,"")</f>
        <v>0</v>
      </c>
    </row>
    <row r="4820" spans="2:18">
      <c r="B4820" s="202"/>
      <c r="C4820" s="297"/>
      <c r="D4820" s="292"/>
      <c r="E4820" s="202"/>
      <c r="F4820" s="202"/>
      <c r="G4820" s="202"/>
      <c r="H4820" s="202"/>
      <c r="I4820" s="202"/>
      <c r="J4820" s="202"/>
      <c r="K4820" s="146"/>
      <c r="L4820" s="146"/>
      <c r="M4820" s="146"/>
      <c r="N4820" s="146"/>
      <c r="O4820" s="146"/>
      <c r="P4820" s="292"/>
      <c r="Q4820" s="202"/>
      <c r="R4820" s="290">
        <f>IF($P$5=1,DataSheet!E4819,"")</f>
        <v>0</v>
      </c>
    </row>
    <row r="4821" spans="2:18">
      <c r="B4821" s="202"/>
      <c r="C4821" s="297"/>
      <c r="D4821" s="292"/>
      <c r="E4821" s="202"/>
      <c r="F4821" s="202"/>
      <c r="G4821" s="202"/>
      <c r="H4821" s="202"/>
      <c r="I4821" s="202"/>
      <c r="J4821" s="202"/>
      <c r="K4821" s="146"/>
      <c r="L4821" s="146"/>
      <c r="M4821" s="146"/>
      <c r="N4821" s="146"/>
      <c r="O4821" s="146"/>
      <c r="P4821" s="292"/>
      <c r="Q4821" s="202"/>
      <c r="R4821" s="290">
        <f>IF($P$5=1,DataSheet!E4820,"")</f>
        <v>0</v>
      </c>
    </row>
    <row r="4822" spans="2:18">
      <c r="B4822" s="202"/>
      <c r="C4822" s="297"/>
      <c r="D4822" s="292"/>
      <c r="E4822" s="202"/>
      <c r="F4822" s="202"/>
      <c r="G4822" s="202"/>
      <c r="H4822" s="202"/>
      <c r="I4822" s="202"/>
      <c r="J4822" s="202"/>
      <c r="K4822" s="146"/>
      <c r="L4822" s="146"/>
      <c r="M4822" s="146"/>
      <c r="N4822" s="146"/>
      <c r="O4822" s="146"/>
      <c r="P4822" s="292"/>
      <c r="Q4822" s="202"/>
      <c r="R4822" s="290">
        <f>IF($P$5=1,DataSheet!E4821,"")</f>
        <v>0</v>
      </c>
    </row>
    <row r="4823" spans="2:18">
      <c r="B4823" s="202"/>
      <c r="C4823" s="297"/>
      <c r="D4823" s="292"/>
      <c r="E4823" s="202"/>
      <c r="F4823" s="202"/>
      <c r="G4823" s="202"/>
      <c r="H4823" s="202"/>
      <c r="I4823" s="202"/>
      <c r="J4823" s="202"/>
      <c r="K4823" s="146"/>
      <c r="L4823" s="146"/>
      <c r="M4823" s="146"/>
      <c r="N4823" s="146"/>
      <c r="O4823" s="146"/>
      <c r="P4823" s="292"/>
      <c r="Q4823" s="202"/>
      <c r="R4823" s="290">
        <f>IF($P$5=1,DataSheet!E4822,"")</f>
        <v>0</v>
      </c>
    </row>
    <row r="4824" spans="2:18">
      <c r="B4824" s="202"/>
      <c r="C4824" s="297"/>
      <c r="D4824" s="292"/>
      <c r="E4824" s="202"/>
      <c r="F4824" s="202"/>
      <c r="G4824" s="202"/>
      <c r="H4824" s="202"/>
      <c r="I4824" s="202"/>
      <c r="J4824" s="202"/>
      <c r="K4824" s="146"/>
      <c r="L4824" s="146"/>
      <c r="M4824" s="146"/>
      <c r="N4824" s="146"/>
      <c r="O4824" s="146"/>
      <c r="P4824" s="292"/>
      <c r="Q4824" s="202"/>
      <c r="R4824" s="290">
        <f>IF($P$5=1,DataSheet!E4823,"")</f>
        <v>0</v>
      </c>
    </row>
    <row r="4825" spans="2:18">
      <c r="B4825" s="202"/>
      <c r="C4825" s="297"/>
      <c r="D4825" s="292"/>
      <c r="E4825" s="202"/>
      <c r="F4825" s="202"/>
      <c r="G4825" s="202"/>
      <c r="H4825" s="202"/>
      <c r="I4825" s="202"/>
      <c r="J4825" s="202"/>
      <c r="K4825" s="146"/>
      <c r="L4825" s="146"/>
      <c r="M4825" s="146"/>
      <c r="N4825" s="146"/>
      <c r="O4825" s="146"/>
      <c r="P4825" s="292"/>
      <c r="Q4825" s="202"/>
      <c r="R4825" s="290">
        <f>IF($P$5=1,DataSheet!E4824,"")</f>
        <v>0</v>
      </c>
    </row>
    <row r="4826" spans="2:18">
      <c r="B4826" s="202"/>
      <c r="C4826" s="297"/>
      <c r="D4826" s="292"/>
      <c r="E4826" s="202"/>
      <c r="F4826" s="202"/>
      <c r="G4826" s="202"/>
      <c r="H4826" s="202"/>
      <c r="I4826" s="202"/>
      <c r="J4826" s="202"/>
      <c r="K4826" s="146"/>
      <c r="L4826" s="146"/>
      <c r="M4826" s="146"/>
      <c r="N4826" s="146"/>
      <c r="O4826" s="146"/>
      <c r="P4826" s="292"/>
      <c r="Q4826" s="202"/>
      <c r="R4826" s="290">
        <f>IF($P$5=1,DataSheet!E4825,"")</f>
        <v>0</v>
      </c>
    </row>
    <row r="4827" spans="2:18">
      <c r="B4827" s="202"/>
      <c r="C4827" s="297"/>
      <c r="D4827" s="292"/>
      <c r="E4827" s="202"/>
      <c r="F4827" s="202"/>
      <c r="G4827" s="202"/>
      <c r="H4827" s="202"/>
      <c r="I4827" s="202"/>
      <c r="J4827" s="202"/>
      <c r="K4827" s="146"/>
      <c r="L4827" s="146"/>
      <c r="M4827" s="146"/>
      <c r="N4827" s="146"/>
      <c r="O4827" s="146"/>
      <c r="P4827" s="292"/>
      <c r="Q4827" s="202"/>
      <c r="R4827" s="290">
        <f>IF($P$5=1,DataSheet!E4826,"")</f>
        <v>0</v>
      </c>
    </row>
    <row r="4828" spans="2:18">
      <c r="B4828" s="202"/>
      <c r="C4828" s="297"/>
      <c r="D4828" s="292"/>
      <c r="E4828" s="202"/>
      <c r="F4828" s="202"/>
      <c r="G4828" s="202"/>
      <c r="H4828" s="202"/>
      <c r="I4828" s="202"/>
      <c r="J4828" s="202"/>
      <c r="K4828" s="146"/>
      <c r="L4828" s="146"/>
      <c r="M4828" s="146"/>
      <c r="N4828" s="146"/>
      <c r="O4828" s="146"/>
      <c r="P4828" s="292"/>
      <c r="Q4828" s="202"/>
      <c r="R4828" s="290">
        <f>IF($P$5=1,DataSheet!E4827,"")</f>
        <v>0</v>
      </c>
    </row>
    <row r="4829" spans="2:18">
      <c r="B4829" s="202"/>
      <c r="C4829" s="297"/>
      <c r="D4829" s="292"/>
      <c r="E4829" s="202"/>
      <c r="F4829" s="202"/>
      <c r="G4829" s="202"/>
      <c r="H4829" s="202"/>
      <c r="I4829" s="202"/>
      <c r="J4829" s="202"/>
      <c r="K4829" s="146"/>
      <c r="L4829" s="146"/>
      <c r="M4829" s="146"/>
      <c r="N4829" s="146"/>
      <c r="O4829" s="146"/>
      <c r="P4829" s="292"/>
      <c r="Q4829" s="202"/>
      <c r="R4829" s="290">
        <f>IF($P$5=1,DataSheet!E4828,"")</f>
        <v>0</v>
      </c>
    </row>
    <row r="4830" spans="2:18">
      <c r="B4830" s="202"/>
      <c r="C4830" s="297"/>
      <c r="D4830" s="292"/>
      <c r="E4830" s="202"/>
      <c r="F4830" s="202"/>
      <c r="G4830" s="202"/>
      <c r="H4830" s="202"/>
      <c r="I4830" s="202"/>
      <c r="J4830" s="202"/>
      <c r="K4830" s="146"/>
      <c r="L4830" s="146"/>
      <c r="M4830" s="146"/>
      <c r="N4830" s="146"/>
      <c r="O4830" s="146"/>
      <c r="P4830" s="292"/>
      <c r="Q4830" s="202"/>
      <c r="R4830" s="290">
        <f>IF($P$5=1,DataSheet!E4829,"")</f>
        <v>0</v>
      </c>
    </row>
    <row r="4831" spans="2:18">
      <c r="B4831" s="202"/>
      <c r="C4831" s="297"/>
      <c r="D4831" s="292"/>
      <c r="E4831" s="202"/>
      <c r="F4831" s="202"/>
      <c r="G4831" s="202"/>
      <c r="H4831" s="202"/>
      <c r="I4831" s="202"/>
      <c r="J4831" s="202"/>
      <c r="K4831" s="146"/>
      <c r="L4831" s="146"/>
      <c r="M4831" s="146"/>
      <c r="N4831" s="146"/>
      <c r="O4831" s="146"/>
      <c r="P4831" s="292"/>
      <c r="Q4831" s="202"/>
      <c r="R4831" s="290">
        <f>IF($P$5=1,DataSheet!E4830,"")</f>
        <v>0</v>
      </c>
    </row>
    <row r="4832" spans="2:18">
      <c r="B4832" s="202"/>
      <c r="C4832" s="297"/>
      <c r="D4832" s="292"/>
      <c r="E4832" s="202"/>
      <c r="F4832" s="202"/>
      <c r="G4832" s="202"/>
      <c r="H4832" s="202"/>
      <c r="I4832" s="202"/>
      <c r="J4832" s="202"/>
      <c r="K4832" s="146"/>
      <c r="L4832" s="146"/>
      <c r="M4832" s="146"/>
      <c r="N4832" s="146"/>
      <c r="O4832" s="146"/>
      <c r="P4832" s="292"/>
      <c r="Q4832" s="202"/>
      <c r="R4832" s="290">
        <f>IF($P$5=1,DataSheet!E4831,"")</f>
        <v>0</v>
      </c>
    </row>
    <row r="4833" spans="2:18">
      <c r="B4833" s="202"/>
      <c r="C4833" s="297"/>
      <c r="D4833" s="292"/>
      <c r="E4833" s="202"/>
      <c r="F4833" s="202"/>
      <c r="G4833" s="202"/>
      <c r="H4833" s="202"/>
      <c r="I4833" s="202"/>
      <c r="J4833" s="202"/>
      <c r="K4833" s="146"/>
      <c r="L4833" s="146"/>
      <c r="M4833" s="146"/>
      <c r="N4833" s="146"/>
      <c r="O4833" s="146"/>
      <c r="P4833" s="292"/>
      <c r="Q4833" s="202"/>
      <c r="R4833" s="290">
        <f>IF($P$5=1,DataSheet!E4832,"")</f>
        <v>0</v>
      </c>
    </row>
    <row r="4834" spans="2:18">
      <c r="B4834" s="202"/>
      <c r="C4834" s="297"/>
      <c r="D4834" s="292"/>
      <c r="E4834" s="202"/>
      <c r="F4834" s="202"/>
      <c r="G4834" s="202"/>
      <c r="H4834" s="202"/>
      <c r="I4834" s="202"/>
      <c r="J4834" s="202"/>
      <c r="K4834" s="146"/>
      <c r="L4834" s="146"/>
      <c r="M4834" s="146"/>
      <c r="N4834" s="146"/>
      <c r="O4834" s="146"/>
      <c r="P4834" s="292"/>
      <c r="Q4834" s="202"/>
      <c r="R4834" s="290">
        <f>IF($P$5=1,DataSheet!E4833,"")</f>
        <v>0</v>
      </c>
    </row>
    <row r="4835" spans="2:18">
      <c r="B4835" s="202"/>
      <c r="C4835" s="297"/>
      <c r="D4835" s="292"/>
      <c r="E4835" s="202"/>
      <c r="F4835" s="202"/>
      <c r="G4835" s="202"/>
      <c r="H4835" s="202"/>
      <c r="I4835" s="202"/>
      <c r="J4835" s="202"/>
      <c r="K4835" s="146"/>
      <c r="L4835" s="146"/>
      <c r="M4835" s="146"/>
      <c r="N4835" s="146"/>
      <c r="O4835" s="146"/>
      <c r="P4835" s="292"/>
      <c r="Q4835" s="202"/>
      <c r="R4835" s="290">
        <f>IF($P$5=1,DataSheet!E4834,"")</f>
        <v>0</v>
      </c>
    </row>
    <row r="4836" spans="2:18">
      <c r="B4836" s="202"/>
      <c r="C4836" s="297"/>
      <c r="D4836" s="292"/>
      <c r="E4836" s="202"/>
      <c r="F4836" s="202"/>
      <c r="G4836" s="202"/>
      <c r="H4836" s="202"/>
      <c r="I4836" s="202"/>
      <c r="J4836" s="202"/>
      <c r="K4836" s="146"/>
      <c r="L4836" s="146"/>
      <c r="M4836" s="146"/>
      <c r="N4836" s="146"/>
      <c r="O4836" s="146"/>
      <c r="P4836" s="292"/>
      <c r="Q4836" s="202"/>
      <c r="R4836" s="290">
        <f>IF($P$5=1,DataSheet!E4835,"")</f>
        <v>0</v>
      </c>
    </row>
    <row r="4837" spans="2:18">
      <c r="B4837" s="202"/>
      <c r="C4837" s="297"/>
      <c r="D4837" s="292"/>
      <c r="E4837" s="202"/>
      <c r="F4837" s="202"/>
      <c r="G4837" s="202"/>
      <c r="H4837" s="202"/>
      <c r="I4837" s="202"/>
      <c r="J4837" s="202"/>
      <c r="K4837" s="146"/>
      <c r="L4837" s="146"/>
      <c r="M4837" s="146"/>
      <c r="N4837" s="146"/>
      <c r="O4837" s="146"/>
      <c r="P4837" s="292"/>
      <c r="Q4837" s="202"/>
      <c r="R4837" s="290">
        <f>IF($P$5=1,DataSheet!E4836,"")</f>
        <v>0</v>
      </c>
    </row>
    <row r="4838" spans="2:18">
      <c r="B4838" s="202"/>
      <c r="C4838" s="297"/>
      <c r="D4838" s="292"/>
      <c r="E4838" s="202"/>
      <c r="F4838" s="202"/>
      <c r="G4838" s="202"/>
      <c r="H4838" s="202"/>
      <c r="I4838" s="202"/>
      <c r="J4838" s="202"/>
      <c r="K4838" s="146"/>
      <c r="L4838" s="146"/>
      <c r="M4838" s="146"/>
      <c r="N4838" s="146"/>
      <c r="O4838" s="146"/>
      <c r="P4838" s="292"/>
      <c r="Q4838" s="202"/>
      <c r="R4838" s="290">
        <f>IF($P$5=1,DataSheet!E4837,"")</f>
        <v>0</v>
      </c>
    </row>
    <row r="4839" spans="2:18">
      <c r="B4839" s="202"/>
      <c r="C4839" s="297"/>
      <c r="D4839" s="292"/>
      <c r="E4839" s="202"/>
      <c r="F4839" s="202"/>
      <c r="G4839" s="202"/>
      <c r="H4839" s="202"/>
      <c r="I4839" s="202"/>
      <c r="J4839" s="202"/>
      <c r="K4839" s="146"/>
      <c r="L4839" s="146"/>
      <c r="M4839" s="146"/>
      <c r="N4839" s="146"/>
      <c r="O4839" s="146"/>
      <c r="P4839" s="292"/>
      <c r="Q4839" s="202"/>
      <c r="R4839" s="290">
        <f>IF($P$5=1,DataSheet!E4838,"")</f>
        <v>0</v>
      </c>
    </row>
    <row r="4840" spans="2:18">
      <c r="B4840" s="202"/>
      <c r="C4840" s="297"/>
      <c r="D4840" s="292"/>
      <c r="E4840" s="202"/>
      <c r="F4840" s="202"/>
      <c r="G4840" s="202"/>
      <c r="H4840" s="202"/>
      <c r="I4840" s="202"/>
      <c r="J4840" s="202"/>
      <c r="K4840" s="146"/>
      <c r="L4840" s="146"/>
      <c r="M4840" s="146"/>
      <c r="N4840" s="146"/>
      <c r="O4840" s="146"/>
      <c r="P4840" s="292"/>
      <c r="Q4840" s="202"/>
      <c r="R4840" s="290">
        <f>IF($P$5=1,DataSheet!E4839,"")</f>
        <v>0</v>
      </c>
    </row>
    <row r="4841" spans="2:18">
      <c r="B4841" s="202"/>
      <c r="C4841" s="297"/>
      <c r="D4841" s="292"/>
      <c r="E4841" s="202"/>
      <c r="F4841" s="202"/>
      <c r="G4841" s="202"/>
      <c r="H4841" s="202"/>
      <c r="I4841" s="202"/>
      <c r="J4841" s="202"/>
      <c r="K4841" s="146"/>
      <c r="L4841" s="146"/>
      <c r="M4841" s="146"/>
      <c r="N4841" s="146"/>
      <c r="O4841" s="146"/>
      <c r="P4841" s="292"/>
      <c r="Q4841" s="202"/>
      <c r="R4841" s="290">
        <f>IF($P$5=1,DataSheet!E4840,"")</f>
        <v>0</v>
      </c>
    </row>
    <row r="4842" spans="2:18">
      <c r="B4842" s="202"/>
      <c r="C4842" s="297"/>
      <c r="D4842" s="292"/>
      <c r="E4842" s="202"/>
      <c r="F4842" s="202"/>
      <c r="G4842" s="202"/>
      <c r="H4842" s="202"/>
      <c r="I4842" s="202"/>
      <c r="J4842" s="202"/>
      <c r="K4842" s="146"/>
      <c r="L4842" s="146"/>
      <c r="M4842" s="146"/>
      <c r="N4842" s="146"/>
      <c r="O4842" s="146"/>
      <c r="P4842" s="292"/>
      <c r="Q4842" s="202"/>
      <c r="R4842" s="290">
        <f>IF($P$5=1,DataSheet!E4841,"")</f>
        <v>0</v>
      </c>
    </row>
    <row r="4843" spans="2:18">
      <c r="B4843" s="202"/>
      <c r="C4843" s="297"/>
      <c r="D4843" s="292"/>
      <c r="E4843" s="202"/>
      <c r="F4843" s="202"/>
      <c r="G4843" s="202"/>
      <c r="H4843" s="202"/>
      <c r="I4843" s="202"/>
      <c r="J4843" s="202"/>
      <c r="K4843" s="146"/>
      <c r="L4843" s="146"/>
      <c r="M4843" s="146"/>
      <c r="N4843" s="146"/>
      <c r="O4843" s="146"/>
      <c r="P4843" s="292"/>
      <c r="Q4843" s="202"/>
      <c r="R4843" s="290">
        <f>IF($P$5=1,DataSheet!E4842,"")</f>
        <v>0</v>
      </c>
    </row>
    <row r="4844" spans="2:18">
      <c r="B4844" s="202"/>
      <c r="C4844" s="297"/>
      <c r="D4844" s="292"/>
      <c r="E4844" s="202"/>
      <c r="F4844" s="202"/>
      <c r="G4844" s="202"/>
      <c r="H4844" s="202"/>
      <c r="I4844" s="202"/>
      <c r="J4844" s="202"/>
      <c r="K4844" s="146"/>
      <c r="L4844" s="146"/>
      <c r="M4844" s="146"/>
      <c r="N4844" s="146"/>
      <c r="O4844" s="146"/>
      <c r="P4844" s="292"/>
      <c r="Q4844" s="202"/>
      <c r="R4844" s="290">
        <f>IF($P$5=1,DataSheet!E4843,"")</f>
        <v>0</v>
      </c>
    </row>
    <row r="4845" spans="2:18">
      <c r="B4845" s="202"/>
      <c r="C4845" s="297"/>
      <c r="D4845" s="292"/>
      <c r="E4845" s="202"/>
      <c r="F4845" s="202"/>
      <c r="G4845" s="202"/>
      <c r="H4845" s="202"/>
      <c r="I4845" s="202"/>
      <c r="J4845" s="202"/>
      <c r="K4845" s="146"/>
      <c r="L4845" s="146"/>
      <c r="M4845" s="146"/>
      <c r="N4845" s="146"/>
      <c r="O4845" s="146"/>
      <c r="P4845" s="292"/>
      <c r="Q4845" s="202"/>
      <c r="R4845" s="290">
        <f>IF($P$5=1,DataSheet!E4844,"")</f>
        <v>0</v>
      </c>
    </row>
    <row r="4846" spans="2:18">
      <c r="B4846" s="202"/>
      <c r="C4846" s="297"/>
      <c r="D4846" s="292"/>
      <c r="E4846" s="202"/>
      <c r="F4846" s="202"/>
      <c r="G4846" s="202"/>
      <c r="H4846" s="202"/>
      <c r="I4846" s="202"/>
      <c r="J4846" s="202"/>
      <c r="K4846" s="146"/>
      <c r="L4846" s="146"/>
      <c r="M4846" s="146"/>
      <c r="N4846" s="146"/>
      <c r="O4846" s="146"/>
      <c r="P4846" s="292"/>
      <c r="Q4846" s="202"/>
      <c r="R4846" s="290">
        <f>IF($P$5=1,DataSheet!E4845,"")</f>
        <v>0</v>
      </c>
    </row>
    <row r="4847" spans="2:18">
      <c r="B4847" s="202"/>
      <c r="C4847" s="297"/>
      <c r="D4847" s="292"/>
      <c r="E4847" s="202"/>
      <c r="F4847" s="202"/>
      <c r="G4847" s="202"/>
      <c r="H4847" s="202"/>
      <c r="I4847" s="202"/>
      <c r="J4847" s="202"/>
      <c r="K4847" s="146"/>
      <c r="L4847" s="146"/>
      <c r="M4847" s="146"/>
      <c r="N4847" s="146"/>
      <c r="O4847" s="146"/>
      <c r="P4847" s="292"/>
      <c r="Q4847" s="202"/>
      <c r="R4847" s="290">
        <f>IF($P$5=1,DataSheet!E4846,"")</f>
        <v>0</v>
      </c>
    </row>
    <row r="4848" spans="2:18">
      <c r="B4848" s="202"/>
      <c r="C4848" s="297"/>
      <c r="D4848" s="292"/>
      <c r="E4848" s="202"/>
      <c r="F4848" s="202"/>
      <c r="G4848" s="202"/>
      <c r="H4848" s="202"/>
      <c r="I4848" s="202"/>
      <c r="J4848" s="202"/>
      <c r="K4848" s="146"/>
      <c r="L4848" s="146"/>
      <c r="M4848" s="146"/>
      <c r="N4848" s="146"/>
      <c r="O4848" s="146"/>
      <c r="P4848" s="292"/>
      <c r="Q4848" s="202"/>
      <c r="R4848" s="290">
        <f>IF($P$5=1,DataSheet!E4847,"")</f>
        <v>0</v>
      </c>
    </row>
    <row r="4849" spans="2:18">
      <c r="B4849" s="202"/>
      <c r="C4849" s="297"/>
      <c r="D4849" s="292"/>
      <c r="E4849" s="202"/>
      <c r="F4849" s="202"/>
      <c r="G4849" s="202"/>
      <c r="H4849" s="202"/>
      <c r="I4849" s="202"/>
      <c r="J4849" s="202"/>
      <c r="K4849" s="146"/>
      <c r="L4849" s="146"/>
      <c r="M4849" s="146"/>
      <c r="N4849" s="146"/>
      <c r="O4849" s="146"/>
      <c r="P4849" s="292"/>
      <c r="Q4849" s="202"/>
      <c r="R4849" s="290">
        <f>IF($P$5=1,DataSheet!E4848,"")</f>
        <v>0</v>
      </c>
    </row>
    <row r="4850" spans="2:18">
      <c r="B4850" s="202"/>
      <c r="C4850" s="297"/>
      <c r="D4850" s="292"/>
      <c r="E4850" s="202"/>
      <c r="F4850" s="202"/>
      <c r="G4850" s="202"/>
      <c r="H4850" s="202"/>
      <c r="I4850" s="202"/>
      <c r="J4850" s="202"/>
      <c r="K4850" s="146"/>
      <c r="L4850" s="146"/>
      <c r="M4850" s="146"/>
      <c r="N4850" s="146"/>
      <c r="O4850" s="146"/>
      <c r="P4850" s="292"/>
      <c r="Q4850" s="202"/>
      <c r="R4850" s="290">
        <f>IF($P$5=1,DataSheet!E4849,"")</f>
        <v>0</v>
      </c>
    </row>
    <row r="4851" spans="2:18">
      <c r="B4851" s="202"/>
      <c r="C4851" s="297"/>
      <c r="D4851" s="292"/>
      <c r="E4851" s="202"/>
      <c r="F4851" s="202"/>
      <c r="G4851" s="202"/>
      <c r="H4851" s="202"/>
      <c r="I4851" s="202"/>
      <c r="J4851" s="202"/>
      <c r="K4851" s="146"/>
      <c r="L4851" s="146"/>
      <c r="M4851" s="146"/>
      <c r="N4851" s="146"/>
      <c r="O4851" s="146"/>
      <c r="P4851" s="292"/>
      <c r="Q4851" s="202"/>
      <c r="R4851" s="290">
        <f>IF($P$5=1,DataSheet!E4850,"")</f>
        <v>0</v>
      </c>
    </row>
    <row r="4852" spans="2:18">
      <c r="B4852" s="202"/>
      <c r="C4852" s="297"/>
      <c r="D4852" s="292"/>
      <c r="E4852" s="202"/>
      <c r="F4852" s="202"/>
      <c r="G4852" s="202"/>
      <c r="H4852" s="202"/>
      <c r="I4852" s="202"/>
      <c r="J4852" s="202"/>
      <c r="K4852" s="146"/>
      <c r="L4852" s="146"/>
      <c r="M4852" s="146"/>
      <c r="N4852" s="146"/>
      <c r="O4852" s="146"/>
      <c r="P4852" s="292"/>
      <c r="Q4852" s="202"/>
      <c r="R4852" s="290">
        <f>IF($P$5=1,DataSheet!E4851,"")</f>
        <v>0</v>
      </c>
    </row>
    <row r="4853" spans="2:18">
      <c r="B4853" s="202"/>
      <c r="C4853" s="297"/>
      <c r="D4853" s="292"/>
      <c r="E4853" s="202"/>
      <c r="F4853" s="202"/>
      <c r="G4853" s="202"/>
      <c r="H4853" s="202"/>
      <c r="I4853" s="202"/>
      <c r="J4853" s="202"/>
      <c r="K4853" s="146"/>
      <c r="L4853" s="146"/>
      <c r="M4853" s="146"/>
      <c r="N4853" s="146"/>
      <c r="O4853" s="146"/>
      <c r="P4853" s="292"/>
      <c r="Q4853" s="202"/>
      <c r="R4853" s="290">
        <f>IF($P$5=1,DataSheet!E4852,"")</f>
        <v>0</v>
      </c>
    </row>
    <row r="4854" spans="2:18">
      <c r="B4854" s="202"/>
      <c r="C4854" s="297"/>
      <c r="D4854" s="292"/>
      <c r="E4854" s="202"/>
      <c r="F4854" s="202"/>
      <c r="G4854" s="202"/>
      <c r="H4854" s="202"/>
      <c r="I4854" s="202"/>
      <c r="J4854" s="202"/>
      <c r="K4854" s="146"/>
      <c r="L4854" s="146"/>
      <c r="M4854" s="146"/>
      <c r="N4854" s="146"/>
      <c r="O4854" s="146"/>
      <c r="P4854" s="292"/>
      <c r="Q4854" s="202"/>
      <c r="R4854" s="290">
        <f>IF($P$5=1,DataSheet!E4853,"")</f>
        <v>0</v>
      </c>
    </row>
    <row r="4855" spans="2:18">
      <c r="B4855" s="202"/>
      <c r="C4855" s="297"/>
      <c r="D4855" s="292"/>
      <c r="E4855" s="202"/>
      <c r="F4855" s="202"/>
      <c r="G4855" s="202"/>
      <c r="H4855" s="202"/>
      <c r="I4855" s="202"/>
      <c r="J4855" s="202"/>
      <c r="K4855" s="146"/>
      <c r="L4855" s="146"/>
      <c r="M4855" s="146"/>
      <c r="N4855" s="146"/>
      <c r="O4855" s="146"/>
      <c r="P4855" s="292"/>
      <c r="Q4855" s="202"/>
      <c r="R4855" s="290">
        <f>IF($P$5=1,DataSheet!E4854,"")</f>
        <v>0</v>
      </c>
    </row>
    <row r="4856" spans="2:18">
      <c r="B4856" s="202"/>
      <c r="C4856" s="297"/>
      <c r="D4856" s="292"/>
      <c r="E4856" s="202"/>
      <c r="F4856" s="202"/>
      <c r="G4856" s="202"/>
      <c r="H4856" s="202"/>
      <c r="I4856" s="202"/>
      <c r="J4856" s="202"/>
      <c r="K4856" s="146"/>
      <c r="L4856" s="146"/>
      <c r="M4856" s="146"/>
      <c r="N4856" s="146"/>
      <c r="O4856" s="146"/>
      <c r="P4856" s="292"/>
      <c r="Q4856" s="202"/>
      <c r="R4856" s="290">
        <f>IF($P$5=1,DataSheet!E4855,"")</f>
        <v>0</v>
      </c>
    </row>
    <row r="4857" spans="2:18">
      <c r="B4857" s="202"/>
      <c r="C4857" s="297"/>
      <c r="D4857" s="292"/>
      <c r="E4857" s="202"/>
      <c r="F4857" s="202"/>
      <c r="G4857" s="202"/>
      <c r="H4857" s="202"/>
      <c r="I4857" s="202"/>
      <c r="J4857" s="202"/>
      <c r="K4857" s="146"/>
      <c r="L4857" s="146"/>
      <c r="M4857" s="146"/>
      <c r="N4857" s="146"/>
      <c r="O4857" s="146"/>
      <c r="P4857" s="292"/>
      <c r="Q4857" s="202"/>
      <c r="R4857" s="290">
        <f>IF($P$5=1,DataSheet!E4856,"")</f>
        <v>0</v>
      </c>
    </row>
    <row r="4858" spans="2:18">
      <c r="B4858" s="202"/>
      <c r="C4858" s="297"/>
      <c r="D4858" s="292"/>
      <c r="E4858" s="202"/>
      <c r="F4858" s="202"/>
      <c r="G4858" s="202"/>
      <c r="H4858" s="202"/>
      <c r="I4858" s="202"/>
      <c r="J4858" s="202"/>
      <c r="K4858" s="146"/>
      <c r="L4858" s="146"/>
      <c r="M4858" s="146"/>
      <c r="N4858" s="146"/>
      <c r="O4858" s="146"/>
      <c r="P4858" s="292"/>
      <c r="Q4858" s="202"/>
      <c r="R4858" s="290">
        <f>IF($P$5=1,DataSheet!E4857,"")</f>
        <v>0</v>
      </c>
    </row>
    <row r="4859" spans="2:18">
      <c r="B4859" s="202"/>
      <c r="C4859" s="297"/>
      <c r="D4859" s="292"/>
      <c r="E4859" s="202"/>
      <c r="F4859" s="202"/>
      <c r="G4859" s="202"/>
      <c r="H4859" s="202"/>
      <c r="I4859" s="202"/>
      <c r="J4859" s="202"/>
      <c r="K4859" s="146"/>
      <c r="L4859" s="146"/>
      <c r="M4859" s="146"/>
      <c r="N4859" s="146"/>
      <c r="O4859" s="146"/>
      <c r="P4859" s="292"/>
      <c r="Q4859" s="202"/>
      <c r="R4859" s="290">
        <f>IF($P$5=1,DataSheet!E4858,"")</f>
        <v>0</v>
      </c>
    </row>
    <row r="4860" spans="2:18">
      <c r="B4860" s="202"/>
      <c r="C4860" s="297"/>
      <c r="D4860" s="292"/>
      <c r="E4860" s="202"/>
      <c r="F4860" s="202"/>
      <c r="G4860" s="202"/>
      <c r="H4860" s="202"/>
      <c r="I4860" s="202"/>
      <c r="J4860" s="202"/>
      <c r="K4860" s="146"/>
      <c r="L4860" s="146"/>
      <c r="M4860" s="146"/>
      <c r="N4860" s="146"/>
      <c r="O4860" s="146"/>
      <c r="P4860" s="292"/>
      <c r="Q4860" s="202"/>
      <c r="R4860" s="290">
        <f>IF($P$5=1,DataSheet!E4859,"")</f>
        <v>0</v>
      </c>
    </row>
    <row r="4861" spans="2:18">
      <c r="B4861" s="202"/>
      <c r="C4861" s="297"/>
      <c r="D4861" s="292"/>
      <c r="E4861" s="202"/>
      <c r="F4861" s="202"/>
      <c r="G4861" s="202"/>
      <c r="H4861" s="202"/>
      <c r="I4861" s="202"/>
      <c r="J4861" s="202"/>
      <c r="K4861" s="146"/>
      <c r="L4861" s="146"/>
      <c r="M4861" s="146"/>
      <c r="N4861" s="146"/>
      <c r="O4861" s="146"/>
      <c r="P4861" s="292"/>
      <c r="Q4861" s="202"/>
      <c r="R4861" s="290">
        <f>IF($P$5=1,DataSheet!E4860,"")</f>
        <v>0</v>
      </c>
    </row>
    <row r="4862" spans="2:18">
      <c r="B4862" s="202"/>
      <c r="C4862" s="297"/>
      <c r="D4862" s="292"/>
      <c r="E4862" s="202"/>
      <c r="F4862" s="202"/>
      <c r="G4862" s="202"/>
      <c r="H4862" s="202"/>
      <c r="I4862" s="202"/>
      <c r="J4862" s="202"/>
      <c r="K4862" s="146"/>
      <c r="L4862" s="146"/>
      <c r="M4862" s="146"/>
      <c r="N4862" s="146"/>
      <c r="O4862" s="146"/>
      <c r="P4862" s="292"/>
      <c r="Q4862" s="202"/>
      <c r="R4862" s="290">
        <f>IF($P$5=1,DataSheet!E4861,"")</f>
        <v>0</v>
      </c>
    </row>
    <row r="4863" spans="2:18">
      <c r="B4863" s="202"/>
      <c r="C4863" s="297"/>
      <c r="D4863" s="292"/>
      <c r="E4863" s="202"/>
      <c r="F4863" s="202"/>
      <c r="G4863" s="202"/>
      <c r="H4863" s="202"/>
      <c r="I4863" s="202"/>
      <c r="J4863" s="202"/>
      <c r="K4863" s="146"/>
      <c r="L4863" s="146"/>
      <c r="M4863" s="146"/>
      <c r="N4863" s="146"/>
      <c r="O4863" s="146"/>
      <c r="P4863" s="292"/>
      <c r="Q4863" s="202"/>
      <c r="R4863" s="290">
        <f>IF($P$5=1,DataSheet!E4862,"")</f>
        <v>0</v>
      </c>
    </row>
    <row r="4864" spans="2:18">
      <c r="B4864" s="202"/>
      <c r="C4864" s="297"/>
      <c r="D4864" s="292"/>
      <c r="E4864" s="202"/>
      <c r="F4864" s="202"/>
      <c r="G4864" s="202"/>
      <c r="H4864" s="202"/>
      <c r="I4864" s="202"/>
      <c r="J4864" s="202"/>
      <c r="K4864" s="146"/>
      <c r="L4864" s="146"/>
      <c r="M4864" s="146"/>
      <c r="N4864" s="146"/>
      <c r="O4864" s="146"/>
      <c r="P4864" s="292"/>
      <c r="Q4864" s="202"/>
      <c r="R4864" s="290">
        <f>IF($P$5=1,DataSheet!E4863,"")</f>
        <v>0</v>
      </c>
    </row>
    <row r="4865" spans="2:18">
      <c r="B4865" s="202"/>
      <c r="C4865" s="297"/>
      <c r="D4865" s="292"/>
      <c r="E4865" s="202"/>
      <c r="F4865" s="202"/>
      <c r="G4865" s="202"/>
      <c r="H4865" s="202"/>
      <c r="I4865" s="202"/>
      <c r="J4865" s="202"/>
      <c r="K4865" s="146"/>
      <c r="L4865" s="146"/>
      <c r="M4865" s="146"/>
      <c r="N4865" s="146"/>
      <c r="O4865" s="146"/>
      <c r="P4865" s="292"/>
      <c r="Q4865" s="202"/>
      <c r="R4865" s="290">
        <f>IF($P$5=1,DataSheet!E4864,"")</f>
        <v>0</v>
      </c>
    </row>
    <row r="4866" spans="2:18">
      <c r="B4866" s="202"/>
      <c r="C4866" s="297"/>
      <c r="D4866" s="292"/>
      <c r="E4866" s="202"/>
      <c r="F4866" s="202"/>
      <c r="G4866" s="202"/>
      <c r="H4866" s="202"/>
      <c r="I4866" s="202"/>
      <c r="J4866" s="202"/>
      <c r="K4866" s="146"/>
      <c r="L4866" s="146"/>
      <c r="M4866" s="146"/>
      <c r="N4866" s="146"/>
      <c r="O4866" s="146"/>
      <c r="P4866" s="292"/>
      <c r="Q4866" s="202"/>
      <c r="R4866" s="290">
        <f>IF($P$5=1,DataSheet!E4865,"")</f>
        <v>0</v>
      </c>
    </row>
    <row r="4867" spans="2:18">
      <c r="B4867" s="202"/>
      <c r="C4867" s="297"/>
      <c r="D4867" s="292"/>
      <c r="E4867" s="202"/>
      <c r="F4867" s="202"/>
      <c r="G4867" s="202"/>
      <c r="H4867" s="202"/>
      <c r="I4867" s="202"/>
      <c r="J4867" s="202"/>
      <c r="K4867" s="146"/>
      <c r="L4867" s="146"/>
      <c r="M4867" s="146"/>
      <c r="N4867" s="146"/>
      <c r="O4867" s="146"/>
      <c r="P4867" s="292"/>
      <c r="Q4867" s="202"/>
      <c r="R4867" s="290">
        <f>IF($P$5=1,DataSheet!E4866,"")</f>
        <v>0</v>
      </c>
    </row>
    <row r="4868" spans="2:18">
      <c r="B4868" s="202"/>
      <c r="C4868" s="297"/>
      <c r="D4868" s="292"/>
      <c r="E4868" s="202"/>
      <c r="F4868" s="202"/>
      <c r="G4868" s="202"/>
      <c r="H4868" s="202"/>
      <c r="I4868" s="202"/>
      <c r="J4868" s="202"/>
      <c r="K4868" s="146"/>
      <c r="L4868" s="146"/>
      <c r="M4868" s="146"/>
      <c r="N4868" s="146"/>
      <c r="O4868" s="146"/>
      <c r="P4868" s="292"/>
      <c r="Q4868" s="202"/>
      <c r="R4868" s="290">
        <f>IF($P$5=1,DataSheet!E4867,"")</f>
        <v>0</v>
      </c>
    </row>
    <row r="4869" spans="2:18">
      <c r="B4869" s="202"/>
      <c r="C4869" s="297"/>
      <c r="D4869" s="292"/>
      <c r="E4869" s="202"/>
      <c r="F4869" s="202"/>
      <c r="G4869" s="202"/>
      <c r="H4869" s="202"/>
      <c r="I4869" s="202"/>
      <c r="J4869" s="202"/>
      <c r="K4869" s="146"/>
      <c r="L4869" s="146"/>
      <c r="M4869" s="146"/>
      <c r="N4869" s="146"/>
      <c r="O4869" s="146"/>
      <c r="P4869" s="292"/>
      <c r="Q4869" s="202"/>
      <c r="R4869" s="290">
        <f>IF($P$5=1,DataSheet!E4868,"")</f>
        <v>0</v>
      </c>
    </row>
    <row r="4870" spans="2:18">
      <c r="B4870" s="202"/>
      <c r="C4870" s="297"/>
      <c r="D4870" s="292"/>
      <c r="E4870" s="202"/>
      <c r="F4870" s="202"/>
      <c r="G4870" s="202"/>
      <c r="H4870" s="202"/>
      <c r="I4870" s="202"/>
      <c r="J4870" s="202"/>
      <c r="K4870" s="146"/>
      <c r="L4870" s="146"/>
      <c r="M4870" s="146"/>
      <c r="N4870" s="146"/>
      <c r="O4870" s="146"/>
      <c r="P4870" s="292"/>
      <c r="Q4870" s="202"/>
      <c r="R4870" s="290">
        <f>IF($P$5=1,DataSheet!E4869,"")</f>
        <v>0</v>
      </c>
    </row>
    <row r="4871" spans="2:18">
      <c r="B4871" s="202"/>
      <c r="C4871" s="297"/>
      <c r="D4871" s="292"/>
      <c r="E4871" s="202"/>
      <c r="F4871" s="202"/>
      <c r="G4871" s="202"/>
      <c r="H4871" s="202"/>
      <c r="I4871" s="202"/>
      <c r="J4871" s="202"/>
      <c r="K4871" s="146"/>
      <c r="L4871" s="146"/>
      <c r="M4871" s="146"/>
      <c r="N4871" s="146"/>
      <c r="O4871" s="146"/>
      <c r="P4871" s="292"/>
      <c r="Q4871" s="202"/>
      <c r="R4871" s="290">
        <f>IF($P$5=1,DataSheet!E4870,"")</f>
        <v>0</v>
      </c>
    </row>
    <row r="4872" spans="2:18">
      <c r="B4872" s="202"/>
      <c r="C4872" s="297"/>
      <c r="D4872" s="292"/>
      <c r="E4872" s="202"/>
      <c r="F4872" s="202"/>
      <c r="G4872" s="202"/>
      <c r="H4872" s="202"/>
      <c r="I4872" s="202"/>
      <c r="J4872" s="202"/>
      <c r="K4872" s="146"/>
      <c r="L4872" s="146"/>
      <c r="M4872" s="146"/>
      <c r="N4872" s="146"/>
      <c r="O4872" s="146"/>
      <c r="P4872" s="292"/>
      <c r="Q4872" s="202"/>
      <c r="R4872" s="290">
        <f>IF($P$5=1,DataSheet!E4871,"")</f>
        <v>0</v>
      </c>
    </row>
    <row r="4873" spans="2:18">
      <c r="B4873" s="202"/>
      <c r="C4873" s="297"/>
      <c r="D4873" s="292"/>
      <c r="E4873" s="202"/>
      <c r="F4873" s="202"/>
      <c r="G4873" s="202"/>
      <c r="H4873" s="202"/>
      <c r="I4873" s="202"/>
      <c r="J4873" s="202"/>
      <c r="K4873" s="146"/>
      <c r="L4873" s="146"/>
      <c r="M4873" s="146"/>
      <c r="N4873" s="146"/>
      <c r="O4873" s="146"/>
      <c r="P4873" s="292"/>
      <c r="Q4873" s="202"/>
      <c r="R4873" s="290">
        <f>IF($P$5=1,DataSheet!E4872,"")</f>
        <v>0</v>
      </c>
    </row>
    <row r="4874" spans="2:18">
      <c r="B4874" s="202"/>
      <c r="C4874" s="297"/>
      <c r="D4874" s="292"/>
      <c r="E4874" s="202"/>
      <c r="F4874" s="202"/>
      <c r="G4874" s="202"/>
      <c r="H4874" s="202"/>
      <c r="I4874" s="202"/>
      <c r="J4874" s="202"/>
      <c r="K4874" s="146"/>
      <c r="L4874" s="146"/>
      <c r="M4874" s="146"/>
      <c r="N4874" s="146"/>
      <c r="O4874" s="146"/>
      <c r="P4874" s="292"/>
      <c r="Q4874" s="202"/>
      <c r="R4874" s="290">
        <f>IF($P$5=1,DataSheet!E4873,"")</f>
        <v>0</v>
      </c>
    </row>
    <row r="4875" spans="2:18">
      <c r="B4875" s="202"/>
      <c r="C4875" s="297"/>
      <c r="D4875" s="292"/>
      <c r="E4875" s="202"/>
      <c r="F4875" s="202"/>
      <c r="G4875" s="202"/>
      <c r="H4875" s="202"/>
      <c r="I4875" s="202"/>
      <c r="J4875" s="202"/>
      <c r="K4875" s="146"/>
      <c r="L4875" s="146"/>
      <c r="M4875" s="146"/>
      <c r="N4875" s="146"/>
      <c r="O4875" s="146"/>
      <c r="P4875" s="292"/>
      <c r="Q4875" s="202"/>
      <c r="R4875" s="290">
        <f>IF($P$5=1,DataSheet!E4874,"")</f>
        <v>0</v>
      </c>
    </row>
    <row r="4876" spans="2:18">
      <c r="B4876" s="202"/>
      <c r="C4876" s="297"/>
      <c r="D4876" s="292"/>
      <c r="E4876" s="202"/>
      <c r="F4876" s="202"/>
      <c r="G4876" s="202"/>
      <c r="H4876" s="202"/>
      <c r="I4876" s="202"/>
      <c r="J4876" s="202"/>
      <c r="K4876" s="146"/>
      <c r="L4876" s="146"/>
      <c r="M4876" s="146"/>
      <c r="N4876" s="146"/>
      <c r="O4876" s="146"/>
      <c r="P4876" s="292"/>
      <c r="Q4876" s="202"/>
      <c r="R4876" s="290">
        <f>IF($P$5=1,DataSheet!E4875,"")</f>
        <v>0</v>
      </c>
    </row>
    <row r="4877" spans="2:18">
      <c r="B4877" s="202"/>
      <c r="C4877" s="297"/>
      <c r="D4877" s="292"/>
      <c r="E4877" s="202"/>
      <c r="F4877" s="202"/>
      <c r="G4877" s="202"/>
      <c r="H4877" s="202"/>
      <c r="I4877" s="202"/>
      <c r="J4877" s="202"/>
      <c r="K4877" s="146"/>
      <c r="L4877" s="146"/>
      <c r="M4877" s="146"/>
      <c r="N4877" s="146"/>
      <c r="O4877" s="146"/>
      <c r="P4877" s="292"/>
      <c r="Q4877" s="202"/>
      <c r="R4877" s="290">
        <f>IF($P$5=1,DataSheet!E4876,"")</f>
        <v>0</v>
      </c>
    </row>
    <row r="4878" spans="2:18">
      <c r="B4878" s="202"/>
      <c r="C4878" s="297"/>
      <c r="D4878" s="292"/>
      <c r="E4878" s="202"/>
      <c r="F4878" s="202"/>
      <c r="G4878" s="202"/>
      <c r="H4878" s="202"/>
      <c r="I4878" s="202"/>
      <c r="J4878" s="202"/>
      <c r="K4878" s="146"/>
      <c r="L4878" s="146"/>
      <c r="M4878" s="146"/>
      <c r="N4878" s="146"/>
      <c r="O4878" s="146"/>
      <c r="P4878" s="292"/>
      <c r="Q4878" s="202"/>
      <c r="R4878" s="290">
        <f>IF($P$5=1,DataSheet!E4877,"")</f>
        <v>0</v>
      </c>
    </row>
    <row r="4879" spans="2:18">
      <c r="B4879" s="202"/>
      <c r="C4879" s="297"/>
      <c r="D4879" s="292"/>
      <c r="E4879" s="202"/>
      <c r="F4879" s="202"/>
      <c r="G4879" s="202"/>
      <c r="H4879" s="202"/>
      <c r="I4879" s="202"/>
      <c r="J4879" s="202"/>
      <c r="K4879" s="146"/>
      <c r="L4879" s="146"/>
      <c r="M4879" s="146"/>
      <c r="N4879" s="146"/>
      <c r="O4879" s="146"/>
      <c r="P4879" s="292"/>
      <c r="Q4879" s="202"/>
      <c r="R4879" s="290">
        <f>IF($P$5=1,DataSheet!E4878,"")</f>
        <v>0</v>
      </c>
    </row>
    <row r="4880" spans="2:18">
      <c r="B4880" s="202"/>
      <c r="C4880" s="297"/>
      <c r="D4880" s="292"/>
      <c r="E4880" s="202"/>
      <c r="F4880" s="202"/>
      <c r="G4880" s="202"/>
      <c r="H4880" s="202"/>
      <c r="I4880" s="202"/>
      <c r="J4880" s="202"/>
      <c r="K4880" s="146"/>
      <c r="L4880" s="146"/>
      <c r="M4880" s="146"/>
      <c r="N4880" s="146"/>
      <c r="O4880" s="146"/>
      <c r="P4880" s="292"/>
      <c r="Q4880" s="202"/>
      <c r="R4880" s="290">
        <f>IF($P$5=1,DataSheet!E4879,"")</f>
        <v>0</v>
      </c>
    </row>
    <row r="4881" spans="2:18">
      <c r="B4881" s="202"/>
      <c r="C4881" s="297"/>
      <c r="D4881" s="292"/>
      <c r="E4881" s="202"/>
      <c r="F4881" s="202"/>
      <c r="G4881" s="202"/>
      <c r="H4881" s="202"/>
      <c r="I4881" s="202"/>
      <c r="J4881" s="202"/>
      <c r="K4881" s="146"/>
      <c r="L4881" s="146"/>
      <c r="M4881" s="146"/>
      <c r="N4881" s="146"/>
      <c r="O4881" s="146"/>
      <c r="P4881" s="292"/>
      <c r="Q4881" s="202"/>
      <c r="R4881" s="290">
        <f>IF($P$5=1,DataSheet!E4880,"")</f>
        <v>0</v>
      </c>
    </row>
    <row r="4882" spans="2:18">
      <c r="B4882" s="202"/>
      <c r="C4882" s="297"/>
      <c r="D4882" s="292"/>
      <c r="E4882" s="202"/>
      <c r="F4882" s="202"/>
      <c r="G4882" s="202"/>
      <c r="H4882" s="202"/>
      <c r="I4882" s="202"/>
      <c r="J4882" s="202"/>
      <c r="K4882" s="146"/>
      <c r="L4882" s="146"/>
      <c r="M4882" s="146"/>
      <c r="N4882" s="146"/>
      <c r="O4882" s="146"/>
      <c r="P4882" s="292"/>
      <c r="Q4882" s="202"/>
      <c r="R4882" s="290">
        <f>IF($P$5=1,DataSheet!E4881,"")</f>
        <v>0</v>
      </c>
    </row>
    <row r="4883" spans="2:18">
      <c r="B4883" s="202"/>
      <c r="C4883" s="297"/>
      <c r="D4883" s="292"/>
      <c r="E4883" s="202"/>
      <c r="F4883" s="202"/>
      <c r="G4883" s="202"/>
      <c r="H4883" s="202"/>
      <c r="I4883" s="202"/>
      <c r="J4883" s="202"/>
      <c r="K4883" s="146"/>
      <c r="L4883" s="146"/>
      <c r="M4883" s="146"/>
      <c r="N4883" s="146"/>
      <c r="O4883" s="146"/>
      <c r="P4883" s="292"/>
      <c r="Q4883" s="202"/>
      <c r="R4883" s="290">
        <f>IF($P$5=1,DataSheet!E4882,"")</f>
        <v>0</v>
      </c>
    </row>
    <row r="4884" spans="2:18">
      <c r="B4884" s="202"/>
      <c r="C4884" s="297"/>
      <c r="D4884" s="292"/>
      <c r="E4884" s="202"/>
      <c r="F4884" s="202"/>
      <c r="G4884" s="202"/>
      <c r="H4884" s="202"/>
      <c r="I4884" s="202"/>
      <c r="J4884" s="202"/>
      <c r="K4884" s="146"/>
      <c r="L4884" s="146"/>
      <c r="M4884" s="146"/>
      <c r="N4884" s="146"/>
      <c r="O4884" s="146"/>
      <c r="P4884" s="292"/>
      <c r="Q4884" s="202"/>
      <c r="R4884" s="290">
        <f>IF($P$5=1,DataSheet!E4883,"")</f>
        <v>0</v>
      </c>
    </row>
    <row r="4885" spans="2:18">
      <c r="B4885" s="202"/>
      <c r="C4885" s="297"/>
      <c r="D4885" s="292"/>
      <c r="E4885" s="202"/>
      <c r="F4885" s="202"/>
      <c r="G4885" s="202"/>
      <c r="H4885" s="202"/>
      <c r="I4885" s="202"/>
      <c r="J4885" s="202"/>
      <c r="K4885" s="146"/>
      <c r="L4885" s="146"/>
      <c r="M4885" s="146"/>
      <c r="N4885" s="146"/>
      <c r="O4885" s="146"/>
      <c r="P4885" s="292"/>
      <c r="Q4885" s="202"/>
      <c r="R4885" s="290">
        <f>IF($P$5=1,DataSheet!E4884,"")</f>
        <v>0</v>
      </c>
    </row>
    <row r="4886" spans="2:18">
      <c r="B4886" s="202"/>
      <c r="C4886" s="297"/>
      <c r="D4886" s="292"/>
      <c r="E4886" s="202"/>
      <c r="F4886" s="202"/>
      <c r="G4886" s="202"/>
      <c r="H4886" s="202"/>
      <c r="I4886" s="202"/>
      <c r="J4886" s="202"/>
      <c r="K4886" s="146"/>
      <c r="L4886" s="146"/>
      <c r="M4886" s="146"/>
      <c r="N4886" s="146"/>
      <c r="O4886" s="146"/>
      <c r="P4886" s="292"/>
      <c r="Q4886" s="202"/>
      <c r="R4886" s="290">
        <f>IF($P$5=1,DataSheet!E4885,"")</f>
        <v>0</v>
      </c>
    </row>
    <row r="4887" spans="2:18">
      <c r="B4887" s="202"/>
      <c r="C4887" s="297"/>
      <c r="D4887" s="292"/>
      <c r="E4887" s="202"/>
      <c r="F4887" s="202"/>
      <c r="G4887" s="202"/>
      <c r="H4887" s="202"/>
      <c r="I4887" s="202"/>
      <c r="J4887" s="202"/>
      <c r="K4887" s="146"/>
      <c r="L4887" s="146"/>
      <c r="M4887" s="146"/>
      <c r="N4887" s="146"/>
      <c r="O4887" s="146"/>
      <c r="P4887" s="292"/>
      <c r="Q4887" s="202"/>
      <c r="R4887" s="290">
        <f>IF($P$5=1,DataSheet!E4886,"")</f>
        <v>0</v>
      </c>
    </row>
    <row r="4888" spans="2:18">
      <c r="B4888" s="202"/>
      <c r="C4888" s="297"/>
      <c r="D4888" s="292"/>
      <c r="E4888" s="202"/>
      <c r="F4888" s="202"/>
      <c r="G4888" s="202"/>
      <c r="H4888" s="202"/>
      <c r="I4888" s="202"/>
      <c r="J4888" s="202"/>
      <c r="K4888" s="146"/>
      <c r="L4888" s="146"/>
      <c r="M4888" s="146"/>
      <c r="N4888" s="146"/>
      <c r="O4888" s="146"/>
      <c r="P4888" s="292"/>
      <c r="Q4888" s="202"/>
      <c r="R4888" s="290">
        <f>IF($P$5=1,DataSheet!E4887,"")</f>
        <v>0</v>
      </c>
    </row>
    <row r="4889" spans="2:18">
      <c r="B4889" s="202"/>
      <c r="C4889" s="297"/>
      <c r="D4889" s="292"/>
      <c r="E4889" s="202"/>
      <c r="F4889" s="202"/>
      <c r="G4889" s="202"/>
      <c r="H4889" s="202"/>
      <c r="I4889" s="202"/>
      <c r="J4889" s="202"/>
      <c r="K4889" s="146"/>
      <c r="L4889" s="146"/>
      <c r="M4889" s="146"/>
      <c r="N4889" s="146"/>
      <c r="O4889" s="146"/>
      <c r="P4889" s="292"/>
      <c r="Q4889" s="202"/>
      <c r="R4889" s="290">
        <f>IF($P$5=1,DataSheet!E4888,"")</f>
        <v>0</v>
      </c>
    </row>
    <row r="4890" spans="2:18">
      <c r="B4890" s="202"/>
      <c r="C4890" s="297"/>
      <c r="D4890" s="292"/>
      <c r="E4890" s="202"/>
      <c r="F4890" s="202"/>
      <c r="G4890" s="202"/>
      <c r="H4890" s="202"/>
      <c r="I4890" s="202"/>
      <c r="J4890" s="202"/>
      <c r="K4890" s="146"/>
      <c r="L4890" s="146"/>
      <c r="M4890" s="146"/>
      <c r="N4890" s="146"/>
      <c r="O4890" s="146"/>
      <c r="P4890" s="292"/>
      <c r="Q4890" s="202"/>
      <c r="R4890" s="290">
        <f>IF($P$5=1,DataSheet!E4889,"")</f>
        <v>0</v>
      </c>
    </row>
    <row r="4891" spans="2:18">
      <c r="B4891" s="202"/>
      <c r="C4891" s="297"/>
      <c r="D4891" s="292"/>
      <c r="E4891" s="202"/>
      <c r="F4891" s="202"/>
      <c r="G4891" s="202"/>
      <c r="H4891" s="202"/>
      <c r="I4891" s="202"/>
      <c r="J4891" s="202"/>
      <c r="K4891" s="146"/>
      <c r="L4891" s="146"/>
      <c r="M4891" s="146"/>
      <c r="N4891" s="146"/>
      <c r="O4891" s="146"/>
      <c r="P4891" s="292"/>
      <c r="Q4891" s="202"/>
      <c r="R4891" s="290">
        <f>IF($P$5=1,DataSheet!E4890,"")</f>
        <v>0</v>
      </c>
    </row>
    <row r="4892" spans="2:18">
      <c r="B4892" s="202"/>
      <c r="C4892" s="297"/>
      <c r="D4892" s="292"/>
      <c r="E4892" s="202"/>
      <c r="F4892" s="202"/>
      <c r="G4892" s="202"/>
      <c r="H4892" s="202"/>
      <c r="I4892" s="202"/>
      <c r="J4892" s="202"/>
      <c r="K4892" s="146"/>
      <c r="L4892" s="146"/>
      <c r="M4892" s="146"/>
      <c r="N4892" s="146"/>
      <c r="O4892" s="146"/>
      <c r="P4892" s="292"/>
      <c r="Q4892" s="202"/>
      <c r="R4892" s="290">
        <f>IF($P$5=1,DataSheet!E4891,"")</f>
        <v>0</v>
      </c>
    </row>
    <row r="4893" spans="2:18">
      <c r="B4893" s="202"/>
      <c r="C4893" s="297"/>
      <c r="D4893" s="292"/>
      <c r="E4893" s="202"/>
      <c r="F4893" s="202"/>
      <c r="G4893" s="202"/>
      <c r="H4893" s="202"/>
      <c r="I4893" s="202"/>
      <c r="J4893" s="202"/>
      <c r="K4893" s="146"/>
      <c r="L4893" s="146"/>
      <c r="M4893" s="146"/>
      <c r="N4893" s="146"/>
      <c r="O4893" s="146"/>
      <c r="P4893" s="292"/>
      <c r="Q4893" s="202"/>
      <c r="R4893" s="290">
        <f>IF($P$5=1,DataSheet!E4892,"")</f>
        <v>0</v>
      </c>
    </row>
    <row r="4894" spans="2:18">
      <c r="B4894" s="202"/>
      <c r="C4894" s="297"/>
      <c r="D4894" s="292"/>
      <c r="E4894" s="202"/>
      <c r="F4894" s="202"/>
      <c r="G4894" s="202"/>
      <c r="H4894" s="202"/>
      <c r="I4894" s="202"/>
      <c r="J4894" s="202"/>
      <c r="K4894" s="146"/>
      <c r="L4894" s="146"/>
      <c r="M4894" s="146"/>
      <c r="N4894" s="146"/>
      <c r="O4894" s="146"/>
      <c r="P4894" s="292"/>
      <c r="Q4894" s="202"/>
      <c r="R4894" s="290">
        <f>IF($P$5=1,DataSheet!E4893,"")</f>
        <v>0</v>
      </c>
    </row>
    <row r="4895" spans="2:18">
      <c r="B4895" s="202"/>
      <c r="C4895" s="297"/>
      <c r="D4895" s="292"/>
      <c r="E4895" s="202"/>
      <c r="F4895" s="202"/>
      <c r="G4895" s="202"/>
      <c r="H4895" s="202"/>
      <c r="I4895" s="202"/>
      <c r="J4895" s="202"/>
      <c r="K4895" s="146"/>
      <c r="L4895" s="146"/>
      <c r="M4895" s="146"/>
      <c r="N4895" s="146"/>
      <c r="O4895" s="146"/>
      <c r="P4895" s="292"/>
      <c r="Q4895" s="202"/>
      <c r="R4895" s="290">
        <f>IF($P$5=1,DataSheet!E4894,"")</f>
        <v>0</v>
      </c>
    </row>
    <row r="4896" spans="2:18">
      <c r="B4896" s="202"/>
      <c r="C4896" s="297"/>
      <c r="D4896" s="292"/>
      <c r="E4896" s="202"/>
      <c r="F4896" s="202"/>
      <c r="G4896" s="202"/>
      <c r="H4896" s="202"/>
      <c r="I4896" s="202"/>
      <c r="J4896" s="202"/>
      <c r="K4896" s="146"/>
      <c r="L4896" s="146"/>
      <c r="M4896" s="146"/>
      <c r="N4896" s="146"/>
      <c r="O4896" s="146"/>
      <c r="P4896" s="292"/>
      <c r="Q4896" s="202"/>
      <c r="R4896" s="290">
        <f>IF($P$5=1,DataSheet!E4895,"")</f>
        <v>0</v>
      </c>
    </row>
    <row r="4897" spans="2:18">
      <c r="B4897" s="202"/>
      <c r="C4897" s="297"/>
      <c r="D4897" s="292"/>
      <c r="E4897" s="202"/>
      <c r="F4897" s="202"/>
      <c r="G4897" s="202"/>
      <c r="H4897" s="202"/>
      <c r="I4897" s="202"/>
      <c r="J4897" s="202"/>
      <c r="K4897" s="146"/>
      <c r="L4897" s="146"/>
      <c r="M4897" s="146"/>
      <c r="N4897" s="146"/>
      <c r="O4897" s="146"/>
      <c r="P4897" s="292"/>
      <c r="Q4897" s="202"/>
      <c r="R4897" s="290">
        <f>IF($P$5=1,DataSheet!E4896,"")</f>
        <v>0</v>
      </c>
    </row>
    <row r="4898" spans="2:18">
      <c r="B4898" s="202"/>
      <c r="C4898" s="297"/>
      <c r="D4898" s="292"/>
      <c r="E4898" s="202"/>
      <c r="F4898" s="202"/>
      <c r="G4898" s="202"/>
      <c r="H4898" s="202"/>
      <c r="I4898" s="202"/>
      <c r="J4898" s="202"/>
      <c r="K4898" s="146"/>
      <c r="L4898" s="146"/>
      <c r="M4898" s="146"/>
      <c r="N4898" s="146"/>
      <c r="O4898" s="146"/>
      <c r="P4898" s="292"/>
      <c r="Q4898" s="202"/>
      <c r="R4898" s="290">
        <f>IF($P$5=1,DataSheet!E4897,"")</f>
        <v>0</v>
      </c>
    </row>
    <row r="4899" spans="2:18">
      <c r="B4899" s="202"/>
      <c r="C4899" s="297"/>
      <c r="D4899" s="292"/>
      <c r="E4899" s="202"/>
      <c r="F4899" s="202"/>
      <c r="G4899" s="202"/>
      <c r="H4899" s="202"/>
      <c r="I4899" s="202"/>
      <c r="J4899" s="202"/>
      <c r="K4899" s="146"/>
      <c r="L4899" s="146"/>
      <c r="M4899" s="146"/>
      <c r="N4899" s="146"/>
      <c r="O4899" s="146"/>
      <c r="P4899" s="292"/>
      <c r="Q4899" s="202"/>
      <c r="R4899" s="290">
        <f>IF($P$5=1,DataSheet!E4898,"")</f>
        <v>0</v>
      </c>
    </row>
    <row r="4900" spans="2:18">
      <c r="B4900" s="202"/>
      <c r="C4900" s="297"/>
      <c r="D4900" s="292"/>
      <c r="E4900" s="202"/>
      <c r="F4900" s="202"/>
      <c r="G4900" s="202"/>
      <c r="H4900" s="202"/>
      <c r="I4900" s="202"/>
      <c r="J4900" s="202"/>
      <c r="K4900" s="146"/>
      <c r="L4900" s="146"/>
      <c r="M4900" s="146"/>
      <c r="N4900" s="146"/>
      <c r="O4900" s="146"/>
      <c r="P4900" s="292"/>
      <c r="Q4900" s="202"/>
      <c r="R4900" s="290">
        <f>IF($P$5=1,DataSheet!E4899,"")</f>
        <v>0</v>
      </c>
    </row>
    <row r="4901" spans="2:18">
      <c r="B4901" s="202"/>
      <c r="C4901" s="297"/>
      <c r="D4901" s="292"/>
      <c r="E4901" s="202"/>
      <c r="F4901" s="202"/>
      <c r="G4901" s="202"/>
      <c r="H4901" s="202"/>
      <c r="I4901" s="202"/>
      <c r="J4901" s="202"/>
      <c r="K4901" s="146"/>
      <c r="L4901" s="146"/>
      <c r="M4901" s="146"/>
      <c r="N4901" s="146"/>
      <c r="O4901" s="146"/>
      <c r="P4901" s="292"/>
      <c r="Q4901" s="202"/>
      <c r="R4901" s="290">
        <f>IF($P$5=1,DataSheet!E4900,"")</f>
        <v>0</v>
      </c>
    </row>
    <row r="4902" spans="2:18">
      <c r="B4902" s="202"/>
      <c r="C4902" s="297"/>
      <c r="D4902" s="292"/>
      <c r="E4902" s="202"/>
      <c r="F4902" s="202"/>
      <c r="G4902" s="202"/>
      <c r="H4902" s="202"/>
      <c r="I4902" s="202"/>
      <c r="J4902" s="202"/>
      <c r="K4902" s="146"/>
      <c r="L4902" s="146"/>
      <c r="M4902" s="146"/>
      <c r="N4902" s="146"/>
      <c r="O4902" s="146"/>
      <c r="P4902" s="292"/>
      <c r="Q4902" s="202"/>
      <c r="R4902" s="290">
        <f>IF($P$5=1,DataSheet!E4901,"")</f>
        <v>0</v>
      </c>
    </row>
    <row r="4903" spans="2:18">
      <c r="B4903" s="202"/>
      <c r="C4903" s="297"/>
      <c r="D4903" s="292"/>
      <c r="E4903" s="202"/>
      <c r="F4903" s="202"/>
      <c r="G4903" s="202"/>
      <c r="H4903" s="202"/>
      <c r="I4903" s="202"/>
      <c r="J4903" s="202"/>
      <c r="K4903" s="146"/>
      <c r="L4903" s="146"/>
      <c r="M4903" s="146"/>
      <c r="N4903" s="146"/>
      <c r="O4903" s="146"/>
      <c r="P4903" s="292"/>
      <c r="Q4903" s="202"/>
      <c r="R4903" s="290">
        <f>IF($P$5=1,DataSheet!E4902,"")</f>
        <v>0</v>
      </c>
    </row>
    <row r="4904" spans="2:18">
      <c r="B4904" s="202"/>
      <c r="C4904" s="297"/>
      <c r="D4904" s="292"/>
      <c r="E4904" s="202"/>
      <c r="F4904" s="202"/>
      <c r="G4904" s="202"/>
      <c r="H4904" s="202"/>
      <c r="I4904" s="202"/>
      <c r="J4904" s="202"/>
      <c r="K4904" s="146"/>
      <c r="L4904" s="146"/>
      <c r="M4904" s="146"/>
      <c r="N4904" s="146"/>
      <c r="O4904" s="146"/>
      <c r="P4904" s="292"/>
      <c r="Q4904" s="202"/>
      <c r="R4904" s="290">
        <f>IF($P$5=1,DataSheet!E4903,"")</f>
        <v>0</v>
      </c>
    </row>
    <row r="4905" spans="2:18">
      <c r="B4905" s="202"/>
      <c r="C4905" s="297"/>
      <c r="D4905" s="292"/>
      <c r="E4905" s="202"/>
      <c r="F4905" s="202"/>
      <c r="G4905" s="202"/>
      <c r="H4905" s="202"/>
      <c r="I4905" s="202"/>
      <c r="J4905" s="202"/>
      <c r="K4905" s="146"/>
      <c r="L4905" s="146"/>
      <c r="M4905" s="146"/>
      <c r="N4905" s="146"/>
      <c r="O4905" s="146"/>
      <c r="P4905" s="292"/>
      <c r="Q4905" s="202"/>
      <c r="R4905" s="290">
        <f>IF($P$5=1,DataSheet!E4904,"")</f>
        <v>0</v>
      </c>
    </row>
    <row r="4906" spans="2:18">
      <c r="B4906" s="202"/>
      <c r="C4906" s="297"/>
      <c r="D4906" s="292"/>
      <c r="E4906" s="202"/>
      <c r="F4906" s="202"/>
      <c r="G4906" s="202"/>
      <c r="H4906" s="202"/>
      <c r="I4906" s="202"/>
      <c r="J4906" s="202"/>
      <c r="K4906" s="146"/>
      <c r="L4906" s="146"/>
      <c r="M4906" s="146"/>
      <c r="N4906" s="146"/>
      <c r="O4906" s="146"/>
      <c r="P4906" s="292"/>
      <c r="Q4906" s="202"/>
      <c r="R4906" s="290">
        <f>IF($P$5=1,DataSheet!E4905,"")</f>
        <v>0</v>
      </c>
    </row>
    <row r="4907" spans="2:18">
      <c r="B4907" s="202"/>
      <c r="C4907" s="297"/>
      <c r="D4907" s="292"/>
      <c r="E4907" s="202"/>
      <c r="F4907" s="202"/>
      <c r="G4907" s="202"/>
      <c r="H4907" s="202"/>
      <c r="I4907" s="202"/>
      <c r="J4907" s="202"/>
      <c r="K4907" s="146"/>
      <c r="L4907" s="146"/>
      <c r="M4907" s="146"/>
      <c r="N4907" s="146"/>
      <c r="O4907" s="146"/>
      <c r="P4907" s="292"/>
      <c r="Q4907" s="202"/>
      <c r="R4907" s="290">
        <f>IF($P$5=1,DataSheet!E4906,"")</f>
        <v>0</v>
      </c>
    </row>
    <row r="4908" spans="2:18">
      <c r="B4908" s="202"/>
      <c r="C4908" s="297"/>
      <c r="D4908" s="292"/>
      <c r="E4908" s="202"/>
      <c r="F4908" s="202"/>
      <c r="G4908" s="202"/>
      <c r="H4908" s="202"/>
      <c r="I4908" s="202"/>
      <c r="J4908" s="202"/>
      <c r="K4908" s="146"/>
      <c r="L4908" s="146"/>
      <c r="M4908" s="146"/>
      <c r="N4908" s="146"/>
      <c r="O4908" s="146"/>
      <c r="P4908" s="292"/>
      <c r="Q4908" s="202"/>
      <c r="R4908" s="290">
        <f>IF($P$5=1,DataSheet!E4907,"")</f>
        <v>0</v>
      </c>
    </row>
    <row r="4909" spans="2:18">
      <c r="B4909" s="202"/>
      <c r="C4909" s="297"/>
      <c r="D4909" s="292"/>
      <c r="E4909" s="202"/>
      <c r="F4909" s="202"/>
      <c r="G4909" s="202"/>
      <c r="H4909" s="202"/>
      <c r="I4909" s="202"/>
      <c r="J4909" s="202"/>
      <c r="K4909" s="146"/>
      <c r="L4909" s="146"/>
      <c r="M4909" s="146"/>
      <c r="N4909" s="146"/>
      <c r="O4909" s="146"/>
      <c r="P4909" s="292"/>
      <c r="Q4909" s="202"/>
      <c r="R4909" s="290">
        <f>IF($P$5=1,DataSheet!E4908,"")</f>
        <v>0</v>
      </c>
    </row>
    <row r="4910" spans="2:18">
      <c r="B4910" s="202"/>
      <c r="C4910" s="297"/>
      <c r="D4910" s="292"/>
      <c r="E4910" s="202"/>
      <c r="F4910" s="202"/>
      <c r="G4910" s="202"/>
      <c r="H4910" s="202"/>
      <c r="I4910" s="202"/>
      <c r="J4910" s="202"/>
      <c r="K4910" s="146"/>
      <c r="L4910" s="146"/>
      <c r="M4910" s="146"/>
      <c r="N4910" s="146"/>
      <c r="O4910" s="146"/>
      <c r="P4910" s="292"/>
      <c r="Q4910" s="202"/>
      <c r="R4910" s="290">
        <f>IF($P$5=1,DataSheet!E4909,"")</f>
        <v>0</v>
      </c>
    </row>
    <row r="4911" spans="2:18">
      <c r="B4911" s="202"/>
      <c r="C4911" s="297"/>
      <c r="D4911" s="292"/>
      <c r="E4911" s="202"/>
      <c r="F4911" s="202"/>
      <c r="G4911" s="202"/>
      <c r="H4911" s="202"/>
      <c r="I4911" s="202"/>
      <c r="J4911" s="202"/>
      <c r="K4911" s="146"/>
      <c r="L4911" s="146"/>
      <c r="M4911" s="146"/>
      <c r="N4911" s="146"/>
      <c r="O4911" s="146"/>
      <c r="P4911" s="292"/>
      <c r="Q4911" s="202"/>
      <c r="R4911" s="290">
        <f>IF($P$5=1,DataSheet!E4910,"")</f>
        <v>0</v>
      </c>
    </row>
    <row r="4912" spans="2:18">
      <c r="B4912" s="202"/>
      <c r="C4912" s="297"/>
      <c r="D4912" s="292"/>
      <c r="E4912" s="202"/>
      <c r="F4912" s="202"/>
      <c r="G4912" s="202"/>
      <c r="H4912" s="202"/>
      <c r="I4912" s="202"/>
      <c r="J4912" s="202"/>
      <c r="K4912" s="146"/>
      <c r="L4912" s="146"/>
      <c r="M4912" s="146"/>
      <c r="N4912" s="146"/>
      <c r="O4912" s="146"/>
      <c r="P4912" s="292"/>
      <c r="Q4912" s="202"/>
      <c r="R4912" s="290">
        <f>IF($P$5=1,DataSheet!E4911,"")</f>
        <v>0</v>
      </c>
    </row>
    <row r="4913" spans="2:18">
      <c r="B4913" s="202"/>
      <c r="C4913" s="297"/>
      <c r="D4913" s="292"/>
      <c r="E4913" s="202"/>
      <c r="F4913" s="202"/>
      <c r="G4913" s="202"/>
      <c r="H4913" s="202"/>
      <c r="I4913" s="202"/>
      <c r="J4913" s="202"/>
      <c r="K4913" s="146"/>
      <c r="L4913" s="146"/>
      <c r="M4913" s="146"/>
      <c r="N4913" s="146"/>
      <c r="O4913" s="146"/>
      <c r="P4913" s="292"/>
      <c r="Q4913" s="202"/>
      <c r="R4913" s="290">
        <f>IF($P$5=1,DataSheet!E4912,"")</f>
        <v>0</v>
      </c>
    </row>
    <row r="4914" spans="2:18">
      <c r="B4914" s="202"/>
      <c r="C4914" s="297"/>
      <c r="D4914" s="292"/>
      <c r="E4914" s="202"/>
      <c r="F4914" s="202"/>
      <c r="G4914" s="202"/>
      <c r="H4914" s="202"/>
      <c r="I4914" s="202"/>
      <c r="J4914" s="202"/>
      <c r="K4914" s="146"/>
      <c r="L4914" s="146"/>
      <c r="M4914" s="146"/>
      <c r="N4914" s="146"/>
      <c r="O4914" s="146"/>
      <c r="P4914" s="292"/>
      <c r="Q4914" s="202"/>
      <c r="R4914" s="290">
        <f>IF($P$5=1,DataSheet!E4913,"")</f>
        <v>0</v>
      </c>
    </row>
    <row r="4915" spans="2:18">
      <c r="B4915" s="202"/>
      <c r="C4915" s="297"/>
      <c r="D4915" s="292"/>
      <c r="E4915" s="202"/>
      <c r="F4915" s="202"/>
      <c r="G4915" s="202"/>
      <c r="H4915" s="202"/>
      <c r="I4915" s="202"/>
      <c r="J4915" s="202"/>
      <c r="K4915" s="146"/>
      <c r="L4915" s="146"/>
      <c r="M4915" s="146"/>
      <c r="N4915" s="146"/>
      <c r="O4915" s="146"/>
      <c r="P4915" s="292"/>
      <c r="Q4915" s="202"/>
      <c r="R4915" s="290">
        <f>IF($P$5=1,DataSheet!E4914,"")</f>
        <v>0</v>
      </c>
    </row>
    <row r="4916" spans="2:18">
      <c r="B4916" s="202"/>
      <c r="C4916" s="297"/>
      <c r="D4916" s="292"/>
      <c r="E4916" s="202"/>
      <c r="F4916" s="202"/>
      <c r="G4916" s="202"/>
      <c r="H4916" s="202"/>
      <c r="I4916" s="202"/>
      <c r="J4916" s="202"/>
      <c r="K4916" s="146"/>
      <c r="L4916" s="146"/>
      <c r="M4916" s="146"/>
      <c r="N4916" s="146"/>
      <c r="O4916" s="146"/>
      <c r="P4916" s="292"/>
      <c r="Q4916" s="202"/>
      <c r="R4916" s="290">
        <f>IF($P$5=1,DataSheet!E4915,"")</f>
        <v>0</v>
      </c>
    </row>
    <row r="4917" spans="2:18">
      <c r="B4917" s="202"/>
      <c r="C4917" s="297"/>
      <c r="D4917" s="292"/>
      <c r="E4917" s="202"/>
      <c r="F4917" s="202"/>
      <c r="G4917" s="202"/>
      <c r="H4917" s="202"/>
      <c r="I4917" s="202"/>
      <c r="J4917" s="202"/>
      <c r="K4917" s="146"/>
      <c r="L4917" s="146"/>
      <c r="M4917" s="146"/>
      <c r="N4917" s="146"/>
      <c r="O4917" s="146"/>
      <c r="P4917" s="292"/>
      <c r="Q4917" s="202"/>
      <c r="R4917" s="290">
        <f>IF($P$5=1,DataSheet!E4916,"")</f>
        <v>0</v>
      </c>
    </row>
    <row r="4918" spans="2:18">
      <c r="B4918" s="202"/>
      <c r="C4918" s="297"/>
      <c r="D4918" s="292"/>
      <c r="E4918" s="202"/>
      <c r="F4918" s="202"/>
      <c r="G4918" s="202"/>
      <c r="H4918" s="202"/>
      <c r="I4918" s="202"/>
      <c r="J4918" s="202"/>
      <c r="K4918" s="146"/>
      <c r="L4918" s="146"/>
      <c r="M4918" s="146"/>
      <c r="N4918" s="146"/>
      <c r="O4918" s="146"/>
      <c r="P4918" s="292"/>
      <c r="Q4918" s="202"/>
      <c r="R4918" s="290">
        <f>IF($P$5=1,DataSheet!E4917,"")</f>
        <v>0</v>
      </c>
    </row>
    <row r="4919" spans="2:18">
      <c r="B4919" s="202"/>
      <c r="C4919" s="297"/>
      <c r="D4919" s="292"/>
      <c r="E4919" s="202"/>
      <c r="F4919" s="202"/>
      <c r="G4919" s="202"/>
      <c r="H4919" s="202"/>
      <c r="I4919" s="202"/>
      <c r="J4919" s="202"/>
      <c r="K4919" s="146"/>
      <c r="L4919" s="146"/>
      <c r="M4919" s="146"/>
      <c r="N4919" s="146"/>
      <c r="O4919" s="146"/>
      <c r="P4919" s="292"/>
      <c r="Q4919" s="202"/>
      <c r="R4919" s="290">
        <f>IF($P$5=1,DataSheet!E4918,"")</f>
        <v>0</v>
      </c>
    </row>
    <row r="4920" spans="2:18">
      <c r="B4920" s="202"/>
      <c r="C4920" s="297"/>
      <c r="D4920" s="292"/>
      <c r="E4920" s="202"/>
      <c r="F4920" s="202"/>
      <c r="G4920" s="202"/>
      <c r="H4920" s="202"/>
      <c r="I4920" s="202"/>
      <c r="J4920" s="202"/>
      <c r="K4920" s="146"/>
      <c r="L4920" s="146"/>
      <c r="M4920" s="146"/>
      <c r="N4920" s="146"/>
      <c r="O4920" s="146"/>
      <c r="P4920" s="292"/>
      <c r="Q4920" s="202"/>
      <c r="R4920" s="290">
        <f>IF($P$5=1,DataSheet!E4919,"")</f>
        <v>0</v>
      </c>
    </row>
    <row r="4921" spans="2:18">
      <c r="B4921" s="202"/>
      <c r="C4921" s="297"/>
      <c r="D4921" s="292"/>
      <c r="E4921" s="202"/>
      <c r="F4921" s="202"/>
      <c r="G4921" s="202"/>
      <c r="H4921" s="202"/>
      <c r="I4921" s="202"/>
      <c r="J4921" s="202"/>
      <c r="K4921" s="146"/>
      <c r="L4921" s="146"/>
      <c r="M4921" s="146"/>
      <c r="N4921" s="146"/>
      <c r="O4921" s="146"/>
      <c r="P4921" s="292"/>
      <c r="Q4921" s="202"/>
      <c r="R4921" s="290">
        <f>IF($P$5=1,DataSheet!E4920,"")</f>
        <v>0</v>
      </c>
    </row>
    <row r="4922" spans="2:18">
      <c r="B4922" s="202"/>
      <c r="C4922" s="297"/>
      <c r="D4922" s="292"/>
      <c r="E4922" s="202"/>
      <c r="F4922" s="202"/>
      <c r="G4922" s="202"/>
      <c r="H4922" s="202"/>
      <c r="I4922" s="202"/>
      <c r="J4922" s="202"/>
      <c r="K4922" s="146"/>
      <c r="L4922" s="146"/>
      <c r="M4922" s="146"/>
      <c r="N4922" s="146"/>
      <c r="O4922" s="146"/>
      <c r="P4922" s="292"/>
      <c r="Q4922" s="202"/>
      <c r="R4922" s="290">
        <f>IF($P$5=1,DataSheet!E4921,"")</f>
        <v>0</v>
      </c>
    </row>
    <row r="4923" spans="2:18">
      <c r="B4923" s="202"/>
      <c r="C4923" s="297"/>
      <c r="D4923" s="292"/>
      <c r="E4923" s="202"/>
      <c r="F4923" s="202"/>
      <c r="G4923" s="202"/>
      <c r="H4923" s="202"/>
      <c r="I4923" s="202"/>
      <c r="J4923" s="202"/>
      <c r="K4923" s="146"/>
      <c r="L4923" s="146"/>
      <c r="M4923" s="146"/>
      <c r="N4923" s="146"/>
      <c r="O4923" s="146"/>
      <c r="P4923" s="292"/>
      <c r="Q4923" s="202"/>
      <c r="R4923" s="290">
        <f>IF($P$5=1,DataSheet!E4922,"")</f>
        <v>0</v>
      </c>
    </row>
    <row r="4924" spans="2:18">
      <c r="B4924" s="202"/>
      <c r="C4924" s="297"/>
      <c r="D4924" s="292"/>
      <c r="E4924" s="202"/>
      <c r="F4924" s="202"/>
      <c r="G4924" s="202"/>
      <c r="H4924" s="202"/>
      <c r="I4924" s="202"/>
      <c r="J4924" s="202"/>
      <c r="K4924" s="146"/>
      <c r="L4924" s="146"/>
      <c r="M4924" s="146"/>
      <c r="N4924" s="146"/>
      <c r="O4924" s="146"/>
      <c r="P4924" s="292"/>
      <c r="Q4924" s="202"/>
      <c r="R4924" s="290">
        <f>IF($P$5=1,DataSheet!E4923,"")</f>
        <v>0</v>
      </c>
    </row>
    <row r="4925" spans="2:18">
      <c r="B4925" s="202"/>
      <c r="C4925" s="297"/>
      <c r="D4925" s="292"/>
      <c r="E4925" s="202"/>
      <c r="F4925" s="202"/>
      <c r="G4925" s="202"/>
      <c r="H4925" s="202"/>
      <c r="I4925" s="202"/>
      <c r="J4925" s="202"/>
      <c r="K4925" s="146"/>
      <c r="L4925" s="146"/>
      <c r="M4925" s="146"/>
      <c r="N4925" s="146"/>
      <c r="O4925" s="146"/>
      <c r="P4925" s="292"/>
      <c r="Q4925" s="202"/>
      <c r="R4925" s="290">
        <f>IF($P$5=1,DataSheet!E4924,"")</f>
        <v>0</v>
      </c>
    </row>
    <row r="4926" spans="2:18">
      <c r="B4926" s="202"/>
      <c r="C4926" s="297"/>
      <c r="D4926" s="292"/>
      <c r="E4926" s="202"/>
      <c r="F4926" s="202"/>
      <c r="G4926" s="202"/>
      <c r="H4926" s="202"/>
      <c r="I4926" s="202"/>
      <c r="J4926" s="202"/>
      <c r="K4926" s="146"/>
      <c r="L4926" s="146"/>
      <c r="M4926" s="146"/>
      <c r="N4926" s="146"/>
      <c r="O4926" s="146"/>
      <c r="P4926" s="292"/>
      <c r="Q4926" s="202"/>
      <c r="R4926" s="290">
        <f>IF($P$5=1,DataSheet!E4925,"")</f>
        <v>0</v>
      </c>
    </row>
    <row r="4927" spans="2:18">
      <c r="B4927" s="202"/>
      <c r="C4927" s="297"/>
      <c r="D4927" s="292"/>
      <c r="E4927" s="202"/>
      <c r="F4927" s="202"/>
      <c r="G4927" s="202"/>
      <c r="H4927" s="202"/>
      <c r="I4927" s="202"/>
      <c r="J4927" s="202"/>
      <c r="K4927" s="146"/>
      <c r="L4927" s="146"/>
      <c r="M4927" s="146"/>
      <c r="N4927" s="146"/>
      <c r="O4927" s="146"/>
      <c r="P4927" s="292"/>
      <c r="Q4927" s="202"/>
      <c r="R4927" s="290">
        <f>IF($P$5=1,DataSheet!E4926,"")</f>
        <v>0</v>
      </c>
    </row>
    <row r="4928" spans="2:18">
      <c r="B4928" s="202"/>
      <c r="C4928" s="297"/>
      <c r="D4928" s="292"/>
      <c r="E4928" s="202"/>
      <c r="F4928" s="202"/>
      <c r="G4928" s="202"/>
      <c r="H4928" s="202"/>
      <c r="I4928" s="202"/>
      <c r="J4928" s="202"/>
      <c r="K4928" s="146"/>
      <c r="L4928" s="146"/>
      <c r="M4928" s="146"/>
      <c r="N4928" s="146"/>
      <c r="O4928" s="146"/>
      <c r="P4928" s="292"/>
      <c r="Q4928" s="202"/>
      <c r="R4928" s="290">
        <f>IF($P$5=1,DataSheet!E4927,"")</f>
        <v>0</v>
      </c>
    </row>
    <row r="4929" spans="2:18">
      <c r="B4929" s="202"/>
      <c r="C4929" s="297"/>
      <c r="D4929" s="292"/>
      <c r="E4929" s="202"/>
      <c r="F4929" s="202"/>
      <c r="G4929" s="202"/>
      <c r="H4929" s="202"/>
      <c r="I4929" s="202"/>
      <c r="J4929" s="202"/>
      <c r="K4929" s="146"/>
      <c r="L4929" s="146"/>
      <c r="M4929" s="146"/>
      <c r="N4929" s="146"/>
      <c r="O4929" s="146"/>
      <c r="P4929" s="292"/>
      <c r="Q4929" s="202"/>
      <c r="R4929" s="290">
        <f>IF($P$5=1,DataSheet!E4928,"")</f>
        <v>0</v>
      </c>
    </row>
    <row r="4930" spans="2:18">
      <c r="B4930" s="202"/>
      <c r="C4930" s="297"/>
      <c r="D4930" s="292"/>
      <c r="E4930" s="202"/>
      <c r="F4930" s="202"/>
      <c r="G4930" s="202"/>
      <c r="H4930" s="202"/>
      <c r="I4930" s="202"/>
      <c r="J4930" s="202"/>
      <c r="K4930" s="146"/>
      <c r="L4930" s="146"/>
      <c r="M4930" s="146"/>
      <c r="N4930" s="146"/>
      <c r="O4930" s="146"/>
      <c r="P4930" s="292"/>
      <c r="Q4930" s="202"/>
      <c r="R4930" s="290">
        <f>IF($P$5=1,DataSheet!E4929,"")</f>
        <v>0</v>
      </c>
    </row>
    <row r="4931" spans="2:18">
      <c r="B4931" s="202"/>
      <c r="C4931" s="297"/>
      <c r="D4931" s="292"/>
      <c r="E4931" s="202"/>
      <c r="F4931" s="202"/>
      <c r="G4931" s="202"/>
      <c r="H4931" s="202"/>
      <c r="I4931" s="202"/>
      <c r="J4931" s="202"/>
      <c r="K4931" s="146"/>
      <c r="L4931" s="146"/>
      <c r="M4931" s="146"/>
      <c r="N4931" s="146"/>
      <c r="O4931" s="146"/>
      <c r="P4931" s="292"/>
      <c r="Q4931" s="202"/>
      <c r="R4931" s="290">
        <f>IF($P$5=1,DataSheet!E4930,"")</f>
        <v>0</v>
      </c>
    </row>
    <row r="4932" spans="2:18">
      <c r="B4932" s="202"/>
      <c r="C4932" s="297"/>
      <c r="D4932" s="292"/>
      <c r="E4932" s="202"/>
      <c r="F4932" s="202"/>
      <c r="G4932" s="202"/>
      <c r="H4932" s="202"/>
      <c r="I4932" s="202"/>
      <c r="J4932" s="202"/>
      <c r="K4932" s="146"/>
      <c r="L4932" s="146"/>
      <c r="M4932" s="146"/>
      <c r="N4932" s="146"/>
      <c r="O4932" s="146"/>
      <c r="P4932" s="292"/>
      <c r="Q4932" s="202"/>
      <c r="R4932" s="290">
        <f>IF($P$5=1,DataSheet!E4931,"")</f>
        <v>0</v>
      </c>
    </row>
    <row r="4933" spans="2:18">
      <c r="B4933" s="202"/>
      <c r="C4933" s="297"/>
      <c r="D4933" s="292"/>
      <c r="E4933" s="202"/>
      <c r="F4933" s="202"/>
      <c r="G4933" s="202"/>
      <c r="H4933" s="202"/>
      <c r="I4933" s="202"/>
      <c r="J4933" s="202"/>
      <c r="K4933" s="146"/>
      <c r="L4933" s="146"/>
      <c r="M4933" s="146"/>
      <c r="N4933" s="146"/>
      <c r="O4933" s="146"/>
      <c r="P4933" s="292"/>
      <c r="Q4933" s="202"/>
      <c r="R4933" s="290">
        <f>IF($P$5=1,DataSheet!E4932,"")</f>
        <v>0</v>
      </c>
    </row>
    <row r="4934" spans="2:18">
      <c r="B4934" s="202"/>
      <c r="C4934" s="297"/>
      <c r="D4934" s="292"/>
      <c r="E4934" s="202"/>
      <c r="F4934" s="202"/>
      <c r="G4934" s="202"/>
      <c r="H4934" s="202"/>
      <c r="I4934" s="202"/>
      <c r="J4934" s="202"/>
      <c r="K4934" s="146"/>
      <c r="L4934" s="146"/>
      <c r="M4934" s="146"/>
      <c r="N4934" s="146"/>
      <c r="O4934" s="146"/>
      <c r="P4934" s="292"/>
      <c r="Q4934" s="202"/>
      <c r="R4934" s="290">
        <f>IF($P$5=1,DataSheet!E4933,"")</f>
        <v>0</v>
      </c>
    </row>
    <row r="4935" spans="2:18">
      <c r="B4935" s="202"/>
      <c r="C4935" s="297"/>
      <c r="D4935" s="292"/>
      <c r="E4935" s="202"/>
      <c r="F4935" s="202"/>
      <c r="G4935" s="202"/>
      <c r="H4935" s="202"/>
      <c r="I4935" s="202"/>
      <c r="J4935" s="202"/>
      <c r="K4935" s="146"/>
      <c r="L4935" s="146"/>
      <c r="M4935" s="146"/>
      <c r="N4935" s="146"/>
      <c r="O4935" s="146"/>
      <c r="P4935" s="292"/>
      <c r="Q4935" s="202"/>
      <c r="R4935" s="290">
        <f>IF($P$5=1,DataSheet!E4934,"")</f>
        <v>0</v>
      </c>
    </row>
    <row r="4936" spans="2:18">
      <c r="B4936" s="202"/>
      <c r="C4936" s="297"/>
      <c r="D4936" s="292"/>
      <c r="E4936" s="202"/>
      <c r="F4936" s="202"/>
      <c r="G4936" s="202"/>
      <c r="H4936" s="202"/>
      <c r="I4936" s="202"/>
      <c r="J4936" s="202"/>
      <c r="K4936" s="146"/>
      <c r="L4936" s="146"/>
      <c r="M4936" s="146"/>
      <c r="N4936" s="146"/>
      <c r="O4936" s="146"/>
      <c r="P4936" s="292"/>
      <c r="Q4936" s="202"/>
      <c r="R4936" s="290">
        <f>IF($P$5=1,DataSheet!E4935,"")</f>
        <v>0</v>
      </c>
    </row>
    <row r="4937" spans="2:18">
      <c r="B4937" s="202"/>
      <c r="C4937" s="297"/>
      <c r="D4937" s="292"/>
      <c r="E4937" s="202"/>
      <c r="F4937" s="202"/>
      <c r="G4937" s="202"/>
      <c r="H4937" s="202"/>
      <c r="I4937" s="202"/>
      <c r="J4937" s="202"/>
      <c r="K4937" s="146"/>
      <c r="L4937" s="146"/>
      <c r="M4937" s="146"/>
      <c r="N4937" s="146"/>
      <c r="O4937" s="146"/>
      <c r="P4937" s="292"/>
      <c r="Q4937" s="202"/>
      <c r="R4937" s="290">
        <f>IF($P$5=1,DataSheet!E4936,"")</f>
        <v>0</v>
      </c>
    </row>
    <row r="4938" spans="2:18">
      <c r="B4938" s="202"/>
      <c r="C4938" s="297"/>
      <c r="D4938" s="292"/>
      <c r="E4938" s="202"/>
      <c r="F4938" s="202"/>
      <c r="G4938" s="202"/>
      <c r="H4938" s="202"/>
      <c r="I4938" s="202"/>
      <c r="J4938" s="202"/>
      <c r="K4938" s="146"/>
      <c r="L4938" s="146"/>
      <c r="M4938" s="146"/>
      <c r="N4938" s="146"/>
      <c r="O4938" s="146"/>
      <c r="P4938" s="292"/>
      <c r="Q4938" s="202"/>
      <c r="R4938" s="290">
        <f>IF($P$5=1,DataSheet!E4937,"")</f>
        <v>0</v>
      </c>
    </row>
    <row r="4939" spans="2:18">
      <c r="B4939" s="202"/>
      <c r="C4939" s="297"/>
      <c r="D4939" s="292"/>
      <c r="E4939" s="202"/>
      <c r="F4939" s="202"/>
      <c r="G4939" s="202"/>
      <c r="H4939" s="202"/>
      <c r="I4939" s="202"/>
      <c r="J4939" s="202"/>
      <c r="K4939" s="146"/>
      <c r="L4939" s="146"/>
      <c r="M4939" s="146"/>
      <c r="N4939" s="146"/>
      <c r="O4939" s="146"/>
      <c r="P4939" s="292"/>
      <c r="Q4939" s="202"/>
      <c r="R4939" s="290">
        <f>IF($P$5=1,DataSheet!E4938,"")</f>
        <v>0</v>
      </c>
    </row>
    <row r="4940" spans="2:18">
      <c r="B4940" s="202"/>
      <c r="C4940" s="297"/>
      <c r="D4940" s="292"/>
      <c r="E4940" s="202"/>
      <c r="F4940" s="202"/>
      <c r="G4940" s="202"/>
      <c r="H4940" s="202"/>
      <c r="I4940" s="202"/>
      <c r="J4940" s="202"/>
      <c r="K4940" s="146"/>
      <c r="L4940" s="146"/>
      <c r="M4940" s="146"/>
      <c r="N4940" s="146"/>
      <c r="O4940" s="146"/>
      <c r="P4940" s="292"/>
      <c r="Q4940" s="202"/>
      <c r="R4940" s="290">
        <f>IF($P$5=1,DataSheet!E4939,"")</f>
        <v>0</v>
      </c>
    </row>
    <row r="4941" spans="2:18">
      <c r="B4941" s="202"/>
      <c r="C4941" s="297"/>
      <c r="D4941" s="292"/>
      <c r="E4941" s="202"/>
      <c r="F4941" s="202"/>
      <c r="G4941" s="202"/>
      <c r="H4941" s="202"/>
      <c r="I4941" s="202"/>
      <c r="J4941" s="202"/>
      <c r="K4941" s="146"/>
      <c r="L4941" s="146"/>
      <c r="M4941" s="146"/>
      <c r="N4941" s="146"/>
      <c r="O4941" s="146"/>
      <c r="P4941" s="292"/>
      <c r="Q4941" s="202"/>
      <c r="R4941" s="290">
        <f>IF($P$5=1,DataSheet!E4940,"")</f>
        <v>0</v>
      </c>
    </row>
    <row r="4942" spans="2:18">
      <c r="B4942" s="202"/>
      <c r="C4942" s="297"/>
      <c r="D4942" s="292"/>
      <c r="E4942" s="202"/>
      <c r="F4942" s="202"/>
      <c r="G4942" s="202"/>
      <c r="H4942" s="202"/>
      <c r="I4942" s="202"/>
      <c r="J4942" s="202"/>
      <c r="K4942" s="146"/>
      <c r="L4942" s="146"/>
      <c r="M4942" s="146"/>
      <c r="N4942" s="146"/>
      <c r="O4942" s="146"/>
      <c r="P4942" s="292"/>
      <c r="Q4942" s="202"/>
      <c r="R4942" s="290">
        <f>IF($P$5=1,DataSheet!E4941,"")</f>
        <v>0</v>
      </c>
    </row>
    <row r="4943" spans="2:18">
      <c r="B4943" s="202"/>
      <c r="C4943" s="297"/>
      <c r="D4943" s="292"/>
      <c r="E4943" s="202"/>
      <c r="F4943" s="202"/>
      <c r="G4943" s="202"/>
      <c r="H4943" s="202"/>
      <c r="I4943" s="202"/>
      <c r="J4943" s="202"/>
      <c r="K4943" s="146"/>
      <c r="L4943" s="146"/>
      <c r="M4943" s="146"/>
      <c r="N4943" s="146"/>
      <c r="O4943" s="146"/>
      <c r="P4943" s="292"/>
      <c r="Q4943" s="202"/>
      <c r="R4943" s="290">
        <f>IF($P$5=1,DataSheet!E4942,"")</f>
        <v>0</v>
      </c>
    </row>
    <row r="4944" spans="2:18">
      <c r="B4944" s="202"/>
      <c r="C4944" s="297"/>
      <c r="D4944" s="292"/>
      <c r="E4944" s="202"/>
      <c r="F4944" s="202"/>
      <c r="G4944" s="202"/>
      <c r="H4944" s="202"/>
      <c r="I4944" s="202"/>
      <c r="J4944" s="202"/>
      <c r="K4944" s="146"/>
      <c r="L4944" s="146"/>
      <c r="M4944" s="146"/>
      <c r="N4944" s="146"/>
      <c r="O4944" s="146"/>
      <c r="P4944" s="292"/>
      <c r="Q4944" s="202"/>
      <c r="R4944" s="290">
        <f>IF($P$5=1,DataSheet!E4943,"")</f>
        <v>0</v>
      </c>
    </row>
    <row r="4945" spans="2:18">
      <c r="B4945" s="202"/>
      <c r="C4945" s="297"/>
      <c r="D4945" s="292"/>
      <c r="E4945" s="202"/>
      <c r="F4945" s="202"/>
      <c r="G4945" s="202"/>
      <c r="H4945" s="202"/>
      <c r="I4945" s="202"/>
      <c r="J4945" s="202"/>
      <c r="K4945" s="146"/>
      <c r="L4945" s="146"/>
      <c r="M4945" s="146"/>
      <c r="N4945" s="146"/>
      <c r="O4945" s="146"/>
      <c r="P4945" s="292"/>
      <c r="Q4945" s="202"/>
      <c r="R4945" s="290">
        <f>IF($P$5=1,DataSheet!E4944,"")</f>
        <v>0</v>
      </c>
    </row>
    <row r="4946" spans="2:18">
      <c r="B4946" s="202"/>
      <c r="C4946" s="297"/>
      <c r="D4946" s="292"/>
      <c r="E4946" s="202"/>
      <c r="F4946" s="202"/>
      <c r="G4946" s="202"/>
      <c r="H4946" s="202"/>
      <c r="I4946" s="202"/>
      <c r="J4946" s="202"/>
      <c r="K4946" s="146"/>
      <c r="L4946" s="146"/>
      <c r="M4946" s="146"/>
      <c r="N4946" s="146"/>
      <c r="O4946" s="146"/>
      <c r="P4946" s="292"/>
      <c r="Q4946" s="202"/>
      <c r="R4946" s="290">
        <f>IF($P$5=1,DataSheet!E4945,"")</f>
        <v>0</v>
      </c>
    </row>
    <row r="4947" spans="2:18">
      <c r="B4947" s="202"/>
      <c r="C4947" s="297"/>
      <c r="D4947" s="292"/>
      <c r="E4947" s="202"/>
      <c r="F4947" s="202"/>
      <c r="G4947" s="202"/>
      <c r="H4947" s="202"/>
      <c r="I4947" s="202"/>
      <c r="J4947" s="202"/>
      <c r="K4947" s="146"/>
      <c r="L4947" s="146"/>
      <c r="M4947" s="146"/>
      <c r="N4947" s="146"/>
      <c r="O4947" s="146"/>
      <c r="P4947" s="292"/>
      <c r="Q4947" s="202"/>
      <c r="R4947" s="290">
        <f>IF($P$5=1,DataSheet!E4946,"")</f>
        <v>0</v>
      </c>
    </row>
    <row r="4948" spans="2:18">
      <c r="B4948" s="202"/>
      <c r="C4948" s="297"/>
      <c r="D4948" s="292"/>
      <c r="E4948" s="202"/>
      <c r="F4948" s="202"/>
      <c r="G4948" s="202"/>
      <c r="H4948" s="202"/>
      <c r="I4948" s="202"/>
      <c r="J4948" s="202"/>
      <c r="K4948" s="146"/>
      <c r="L4948" s="146"/>
      <c r="M4948" s="146"/>
      <c r="N4948" s="146"/>
      <c r="O4948" s="146"/>
      <c r="P4948" s="292"/>
      <c r="Q4948" s="202"/>
      <c r="R4948" s="290">
        <f>IF($P$5=1,DataSheet!E4947,"")</f>
        <v>0</v>
      </c>
    </row>
    <row r="4949" spans="2:18">
      <c r="B4949" s="202"/>
      <c r="C4949" s="297"/>
      <c r="D4949" s="292"/>
      <c r="E4949" s="202"/>
      <c r="F4949" s="202"/>
      <c r="G4949" s="202"/>
      <c r="H4949" s="202"/>
      <c r="I4949" s="202"/>
      <c r="J4949" s="202"/>
      <c r="K4949" s="146"/>
      <c r="L4949" s="146"/>
      <c r="M4949" s="146"/>
      <c r="N4949" s="146"/>
      <c r="O4949" s="146"/>
      <c r="P4949" s="292"/>
      <c r="Q4949" s="202"/>
      <c r="R4949" s="290">
        <f>IF($P$5=1,DataSheet!E4948,"")</f>
        <v>0</v>
      </c>
    </row>
    <row r="4950" spans="2:18">
      <c r="B4950" s="202"/>
      <c r="C4950" s="297"/>
      <c r="D4950" s="292"/>
      <c r="E4950" s="202"/>
      <c r="F4950" s="202"/>
      <c r="G4950" s="202"/>
      <c r="H4950" s="202"/>
      <c r="I4950" s="202"/>
      <c r="J4950" s="202"/>
      <c r="K4950" s="146"/>
      <c r="L4950" s="146"/>
      <c r="M4950" s="146"/>
      <c r="N4950" s="146"/>
      <c r="O4950" s="146"/>
      <c r="P4950" s="292"/>
      <c r="Q4950" s="202"/>
      <c r="R4950" s="290">
        <f>IF($P$5=1,DataSheet!E4949,"")</f>
        <v>0</v>
      </c>
    </row>
    <row r="4951" spans="2:18">
      <c r="B4951" s="202"/>
      <c r="C4951" s="297"/>
      <c r="D4951" s="292"/>
      <c r="E4951" s="202"/>
      <c r="F4951" s="202"/>
      <c r="G4951" s="202"/>
      <c r="H4951" s="202"/>
      <c r="I4951" s="202"/>
      <c r="J4951" s="202"/>
      <c r="K4951" s="146"/>
      <c r="L4951" s="146"/>
      <c r="M4951" s="146"/>
      <c r="N4951" s="146"/>
      <c r="O4951" s="146"/>
      <c r="P4951" s="292"/>
      <c r="Q4951" s="202"/>
      <c r="R4951" s="290">
        <f>IF($P$5=1,DataSheet!E4950,"")</f>
        <v>0</v>
      </c>
    </row>
    <row r="4952" spans="2:18">
      <c r="B4952" s="202"/>
      <c r="C4952" s="297"/>
      <c r="D4952" s="292"/>
      <c r="E4952" s="202"/>
      <c r="F4952" s="202"/>
      <c r="G4952" s="202"/>
      <c r="H4952" s="202"/>
      <c r="I4952" s="202"/>
      <c r="J4952" s="202"/>
      <c r="K4952" s="146"/>
      <c r="L4952" s="146"/>
      <c r="M4952" s="146"/>
      <c r="N4952" s="146"/>
      <c r="O4952" s="146"/>
      <c r="P4952" s="292"/>
      <c r="Q4952" s="202"/>
      <c r="R4952" s="290">
        <f>IF($P$5=1,DataSheet!E4951,"")</f>
        <v>0</v>
      </c>
    </row>
    <row r="4953" spans="2:18">
      <c r="B4953" s="202"/>
      <c r="C4953" s="297"/>
      <c r="D4953" s="292"/>
      <c r="E4953" s="202"/>
      <c r="F4953" s="202"/>
      <c r="G4953" s="202"/>
      <c r="H4953" s="202"/>
      <c r="I4953" s="202"/>
      <c r="J4953" s="202"/>
      <c r="K4953" s="146"/>
      <c r="L4953" s="146"/>
      <c r="M4953" s="146"/>
      <c r="N4953" s="146"/>
      <c r="O4953" s="146"/>
      <c r="P4953" s="292"/>
      <c r="Q4953" s="202"/>
      <c r="R4953" s="290">
        <f>IF($P$5=1,DataSheet!E4952,"")</f>
        <v>0</v>
      </c>
    </row>
    <row r="4954" spans="2:18">
      <c r="B4954" s="202"/>
      <c r="C4954" s="297"/>
      <c r="D4954" s="292"/>
      <c r="E4954" s="202"/>
      <c r="F4954" s="202"/>
      <c r="G4954" s="202"/>
      <c r="H4954" s="202"/>
      <c r="I4954" s="202"/>
      <c r="J4954" s="202"/>
      <c r="K4954" s="146"/>
      <c r="L4954" s="146"/>
      <c r="M4954" s="146"/>
      <c r="N4954" s="146"/>
      <c r="O4954" s="146"/>
      <c r="P4954" s="292"/>
      <c r="Q4954" s="202"/>
      <c r="R4954" s="290">
        <f>IF($P$5=1,DataSheet!E4953,"")</f>
        <v>0</v>
      </c>
    </row>
    <row r="4955" spans="2:18">
      <c r="B4955" s="202"/>
      <c r="C4955" s="297"/>
      <c r="D4955" s="292"/>
      <c r="E4955" s="202"/>
      <c r="F4955" s="202"/>
      <c r="G4955" s="202"/>
      <c r="H4955" s="202"/>
      <c r="I4955" s="202"/>
      <c r="J4955" s="202"/>
      <c r="K4955" s="146"/>
      <c r="L4955" s="146"/>
      <c r="M4955" s="146"/>
      <c r="N4955" s="146"/>
      <c r="O4955" s="146"/>
      <c r="P4955" s="292"/>
      <c r="Q4955" s="202"/>
      <c r="R4955" s="290">
        <f>IF($P$5=1,DataSheet!E4954,"")</f>
        <v>0</v>
      </c>
    </row>
    <row r="4956" spans="2:18">
      <c r="B4956" s="202"/>
      <c r="C4956" s="297"/>
      <c r="D4956" s="292"/>
      <c r="E4956" s="202"/>
      <c r="F4956" s="202"/>
      <c r="G4956" s="202"/>
      <c r="H4956" s="202"/>
      <c r="I4956" s="202"/>
      <c r="J4956" s="202"/>
      <c r="K4956" s="146"/>
      <c r="L4956" s="146"/>
      <c r="M4956" s="146"/>
      <c r="N4956" s="146"/>
      <c r="O4956" s="146"/>
      <c r="P4956" s="292"/>
      <c r="Q4956" s="202"/>
      <c r="R4956" s="290">
        <f>IF($P$5=1,DataSheet!E4955,"")</f>
        <v>0</v>
      </c>
    </row>
    <row r="4957" spans="2:18">
      <c r="B4957" s="202"/>
      <c r="C4957" s="297"/>
      <c r="D4957" s="292"/>
      <c r="E4957" s="202"/>
      <c r="F4957" s="202"/>
      <c r="G4957" s="202"/>
      <c r="H4957" s="202"/>
      <c r="I4957" s="202"/>
      <c r="J4957" s="202"/>
      <c r="K4957" s="146"/>
      <c r="L4957" s="146"/>
      <c r="M4957" s="146"/>
      <c r="N4957" s="146"/>
      <c r="O4957" s="146"/>
      <c r="P4957" s="292"/>
      <c r="Q4957" s="202"/>
      <c r="R4957" s="290">
        <f>IF($P$5=1,DataSheet!E4956,"")</f>
        <v>0</v>
      </c>
    </row>
    <row r="4958" spans="2:18">
      <c r="B4958" s="202"/>
      <c r="C4958" s="297"/>
      <c r="D4958" s="292"/>
      <c r="E4958" s="202"/>
      <c r="F4958" s="202"/>
      <c r="G4958" s="202"/>
      <c r="H4958" s="202"/>
      <c r="I4958" s="202"/>
      <c r="J4958" s="202"/>
      <c r="K4958" s="146"/>
      <c r="L4958" s="146"/>
      <c r="M4958" s="146"/>
      <c r="N4958" s="146"/>
      <c r="O4958" s="146"/>
      <c r="P4958" s="292"/>
      <c r="Q4958" s="202"/>
      <c r="R4958" s="290">
        <f>IF($P$5=1,DataSheet!E4957,"")</f>
        <v>0</v>
      </c>
    </row>
    <row r="4959" spans="2:18">
      <c r="B4959" s="202"/>
      <c r="C4959" s="297"/>
      <c r="D4959" s="292"/>
      <c r="E4959" s="202"/>
      <c r="F4959" s="202"/>
      <c r="G4959" s="202"/>
      <c r="H4959" s="202"/>
      <c r="I4959" s="202"/>
      <c r="J4959" s="202"/>
      <c r="K4959" s="146"/>
      <c r="L4959" s="146"/>
      <c r="M4959" s="146"/>
      <c r="N4959" s="146"/>
      <c r="O4959" s="146"/>
      <c r="P4959" s="292"/>
      <c r="Q4959" s="202"/>
      <c r="R4959" s="290">
        <f>IF($P$5=1,DataSheet!E4958,"")</f>
        <v>0</v>
      </c>
    </row>
    <row r="4960" spans="2:18">
      <c r="B4960" s="202"/>
      <c r="C4960" s="297"/>
      <c r="D4960" s="292"/>
      <c r="E4960" s="202"/>
      <c r="F4960" s="202"/>
      <c r="G4960" s="202"/>
      <c r="H4960" s="202"/>
      <c r="I4960" s="202"/>
      <c r="J4960" s="202"/>
      <c r="K4960" s="146"/>
      <c r="L4960" s="146"/>
      <c r="M4960" s="146"/>
      <c r="N4960" s="146"/>
      <c r="O4960" s="146"/>
      <c r="P4960" s="292"/>
      <c r="Q4960" s="202"/>
      <c r="R4960" s="290">
        <f>IF($P$5=1,DataSheet!E4959,"")</f>
        <v>0</v>
      </c>
    </row>
    <row r="4961" spans="2:18">
      <c r="B4961" s="202"/>
      <c r="C4961" s="297"/>
      <c r="D4961" s="292"/>
      <c r="E4961" s="202"/>
      <c r="F4961" s="202"/>
      <c r="G4961" s="202"/>
      <c r="H4961" s="202"/>
      <c r="I4961" s="202"/>
      <c r="J4961" s="202"/>
      <c r="K4961" s="146"/>
      <c r="L4961" s="146"/>
      <c r="M4961" s="146"/>
      <c r="N4961" s="146"/>
      <c r="O4961" s="146"/>
      <c r="P4961" s="292"/>
      <c r="Q4961" s="202"/>
      <c r="R4961" s="290">
        <f>IF($P$5=1,DataSheet!E4960,"")</f>
        <v>0</v>
      </c>
    </row>
    <row r="4962" spans="2:18">
      <c r="B4962" s="202"/>
      <c r="C4962" s="297"/>
      <c r="D4962" s="292"/>
      <c r="E4962" s="202"/>
      <c r="F4962" s="202"/>
      <c r="G4962" s="202"/>
      <c r="H4962" s="202"/>
      <c r="I4962" s="202"/>
      <c r="J4962" s="202"/>
      <c r="K4962" s="146"/>
      <c r="L4962" s="146"/>
      <c r="M4962" s="146"/>
      <c r="N4962" s="146"/>
      <c r="O4962" s="146"/>
      <c r="P4962" s="292"/>
      <c r="Q4962" s="202"/>
      <c r="R4962" s="290">
        <f>IF($P$5=1,DataSheet!E4961,"")</f>
        <v>0</v>
      </c>
    </row>
    <row r="4963" spans="2:18">
      <c r="B4963" s="202"/>
      <c r="C4963" s="297"/>
      <c r="D4963" s="292"/>
      <c r="E4963" s="202"/>
      <c r="F4963" s="202"/>
      <c r="G4963" s="202"/>
      <c r="H4963" s="202"/>
      <c r="I4963" s="202"/>
      <c r="J4963" s="202"/>
      <c r="K4963" s="146"/>
      <c r="L4963" s="146"/>
      <c r="M4963" s="146"/>
      <c r="N4963" s="146"/>
      <c r="O4963" s="146"/>
      <c r="P4963" s="292"/>
      <c r="Q4963" s="202"/>
      <c r="R4963" s="290">
        <f>IF($P$5=1,DataSheet!E4962,"")</f>
        <v>0</v>
      </c>
    </row>
    <row r="4964" spans="2:18">
      <c r="B4964" s="202"/>
      <c r="C4964" s="297"/>
      <c r="D4964" s="292"/>
      <c r="E4964" s="202"/>
      <c r="F4964" s="202"/>
      <c r="G4964" s="202"/>
      <c r="H4964" s="202"/>
      <c r="I4964" s="202"/>
      <c r="J4964" s="202"/>
      <c r="K4964" s="146"/>
      <c r="L4964" s="146"/>
      <c r="M4964" s="146"/>
      <c r="N4964" s="146"/>
      <c r="O4964" s="146"/>
      <c r="P4964" s="292"/>
      <c r="Q4964" s="202"/>
      <c r="R4964" s="290">
        <f>IF($P$5=1,DataSheet!E4963,"")</f>
        <v>0</v>
      </c>
    </row>
    <row r="4965" spans="2:18">
      <c r="B4965" s="202"/>
      <c r="C4965" s="297"/>
      <c r="D4965" s="292"/>
      <c r="E4965" s="202"/>
      <c r="F4965" s="202"/>
      <c r="G4965" s="202"/>
      <c r="H4965" s="202"/>
      <c r="I4965" s="202"/>
      <c r="J4965" s="202"/>
      <c r="K4965" s="146"/>
      <c r="L4965" s="146"/>
      <c r="M4965" s="146"/>
      <c r="N4965" s="146"/>
      <c r="O4965" s="146"/>
      <c r="P4965" s="292"/>
      <c r="Q4965" s="202"/>
      <c r="R4965" s="290">
        <f>IF($P$5=1,DataSheet!E4964,"")</f>
        <v>0</v>
      </c>
    </row>
    <row r="4966" spans="2:18">
      <c r="B4966" s="202"/>
      <c r="C4966" s="297"/>
      <c r="D4966" s="292"/>
      <c r="E4966" s="202"/>
      <c r="F4966" s="202"/>
      <c r="G4966" s="202"/>
      <c r="H4966" s="202"/>
      <c r="I4966" s="202"/>
      <c r="J4966" s="202"/>
      <c r="K4966" s="146"/>
      <c r="L4966" s="146"/>
      <c r="M4966" s="146"/>
      <c r="N4966" s="146"/>
      <c r="O4966" s="146"/>
      <c r="P4966" s="292"/>
      <c r="Q4966" s="202"/>
      <c r="R4966" s="290">
        <f>IF($P$5=1,DataSheet!E4965,"")</f>
        <v>0</v>
      </c>
    </row>
    <row r="4967" spans="2:18">
      <c r="B4967" s="202"/>
      <c r="C4967" s="297"/>
      <c r="D4967" s="292"/>
      <c r="E4967" s="202"/>
      <c r="F4967" s="202"/>
      <c r="G4967" s="202"/>
      <c r="H4967" s="202"/>
      <c r="I4967" s="202"/>
      <c r="J4967" s="202"/>
      <c r="K4967" s="146"/>
      <c r="L4967" s="146"/>
      <c r="M4967" s="146"/>
      <c r="N4967" s="146"/>
      <c r="O4967" s="146"/>
      <c r="P4967" s="292"/>
      <c r="Q4967" s="202"/>
      <c r="R4967" s="290">
        <f>IF($P$5=1,DataSheet!E4966,"")</f>
        <v>0</v>
      </c>
    </row>
    <row r="4968" spans="2:18">
      <c r="B4968" s="202"/>
      <c r="C4968" s="297"/>
      <c r="D4968" s="292"/>
      <c r="E4968" s="202"/>
      <c r="F4968" s="202"/>
      <c r="G4968" s="202"/>
      <c r="H4968" s="202"/>
      <c r="I4968" s="202"/>
      <c r="J4968" s="202"/>
      <c r="K4968" s="146"/>
      <c r="L4968" s="146"/>
      <c r="M4968" s="146"/>
      <c r="N4968" s="146"/>
      <c r="O4968" s="146"/>
      <c r="P4968" s="292"/>
      <c r="Q4968" s="202"/>
      <c r="R4968" s="290">
        <f>IF($P$5=1,DataSheet!E4967,"")</f>
        <v>0</v>
      </c>
    </row>
    <row r="4969" spans="2:18">
      <c r="B4969" s="202"/>
      <c r="C4969" s="297"/>
      <c r="D4969" s="292"/>
      <c r="E4969" s="202"/>
      <c r="F4969" s="202"/>
      <c r="G4969" s="202"/>
      <c r="H4969" s="202"/>
      <c r="I4969" s="202"/>
      <c r="J4969" s="202"/>
      <c r="K4969" s="146"/>
      <c r="L4969" s="146"/>
      <c r="M4969" s="146"/>
      <c r="N4969" s="146"/>
      <c r="O4969" s="146"/>
      <c r="P4969" s="292"/>
      <c r="Q4969" s="202"/>
      <c r="R4969" s="290">
        <f>IF($P$5=1,DataSheet!E4968,"")</f>
        <v>0</v>
      </c>
    </row>
    <row r="4970" spans="2:18">
      <c r="B4970" s="202"/>
      <c r="C4970" s="297"/>
      <c r="D4970" s="292"/>
      <c r="E4970" s="202"/>
      <c r="F4970" s="202"/>
      <c r="G4970" s="202"/>
      <c r="H4970" s="202"/>
      <c r="I4970" s="202"/>
      <c r="J4970" s="202"/>
      <c r="K4970" s="146"/>
      <c r="L4970" s="146"/>
      <c r="M4970" s="146"/>
      <c r="N4970" s="146"/>
      <c r="O4970" s="146"/>
      <c r="P4970" s="292"/>
      <c r="Q4970" s="202"/>
      <c r="R4970" s="290">
        <f>IF($P$5=1,DataSheet!E4969,"")</f>
        <v>0</v>
      </c>
    </row>
    <row r="4971" spans="2:18">
      <c r="B4971" s="202"/>
      <c r="C4971" s="297"/>
      <c r="D4971" s="292"/>
      <c r="E4971" s="202"/>
      <c r="F4971" s="202"/>
      <c r="G4971" s="202"/>
      <c r="H4971" s="202"/>
      <c r="I4971" s="202"/>
      <c r="J4971" s="202"/>
      <c r="K4971" s="146"/>
      <c r="L4971" s="146"/>
      <c r="M4971" s="146"/>
      <c r="N4971" s="146"/>
      <c r="O4971" s="146"/>
      <c r="P4971" s="292"/>
      <c r="Q4971" s="202"/>
      <c r="R4971" s="290">
        <f>IF($P$5=1,DataSheet!E4970,"")</f>
        <v>0</v>
      </c>
    </row>
    <row r="4972" spans="2:18">
      <c r="B4972" s="202"/>
      <c r="C4972" s="297"/>
      <c r="D4972" s="292"/>
      <c r="E4972" s="202"/>
      <c r="F4972" s="202"/>
      <c r="G4972" s="202"/>
      <c r="H4972" s="202"/>
      <c r="I4972" s="202"/>
      <c r="J4972" s="202"/>
      <c r="K4972" s="146"/>
      <c r="L4972" s="146"/>
      <c r="M4972" s="146"/>
      <c r="N4972" s="146"/>
      <c r="O4972" s="146"/>
      <c r="P4972" s="292"/>
      <c r="Q4972" s="202"/>
      <c r="R4972" s="290">
        <f>IF($P$5=1,DataSheet!E4971,"")</f>
        <v>0</v>
      </c>
    </row>
    <row r="4973" spans="2:18">
      <c r="B4973" s="202"/>
      <c r="C4973" s="297"/>
      <c r="D4973" s="292"/>
      <c r="E4973" s="202"/>
      <c r="F4973" s="202"/>
      <c r="G4973" s="202"/>
      <c r="H4973" s="202"/>
      <c r="I4973" s="202"/>
      <c r="J4973" s="202"/>
      <c r="K4973" s="146"/>
      <c r="L4973" s="146"/>
      <c r="M4973" s="146"/>
      <c r="N4973" s="146"/>
      <c r="O4973" s="146"/>
      <c r="P4973" s="292"/>
      <c r="Q4973" s="202"/>
      <c r="R4973" s="290">
        <f>IF($P$5=1,DataSheet!E4972,"")</f>
        <v>0</v>
      </c>
    </row>
    <row r="4974" spans="2:18">
      <c r="B4974" s="202"/>
      <c r="C4974" s="297"/>
      <c r="D4974" s="292"/>
      <c r="E4974" s="202"/>
      <c r="F4974" s="202"/>
      <c r="G4974" s="202"/>
      <c r="H4974" s="202"/>
      <c r="I4974" s="202"/>
      <c r="J4974" s="202"/>
      <c r="K4974" s="146"/>
      <c r="L4974" s="146"/>
      <c r="M4974" s="146"/>
      <c r="N4974" s="146"/>
      <c r="O4974" s="146"/>
      <c r="P4974" s="292"/>
      <c r="Q4974" s="202"/>
      <c r="R4974" s="290">
        <f>IF($P$5=1,DataSheet!E4973,"")</f>
        <v>0</v>
      </c>
    </row>
    <row r="4975" spans="2:18">
      <c r="B4975" s="202"/>
      <c r="C4975" s="297"/>
      <c r="D4975" s="292"/>
      <c r="E4975" s="202"/>
      <c r="F4975" s="202"/>
      <c r="G4975" s="202"/>
      <c r="H4975" s="202"/>
      <c r="I4975" s="202"/>
      <c r="J4975" s="202"/>
      <c r="K4975" s="146"/>
      <c r="L4975" s="146"/>
      <c r="M4975" s="146"/>
      <c r="N4975" s="146"/>
      <c r="O4975" s="146"/>
      <c r="P4975" s="292"/>
      <c r="Q4975" s="202"/>
      <c r="R4975" s="290">
        <f>IF($P$5=1,DataSheet!E4974,"")</f>
        <v>0</v>
      </c>
    </row>
    <row r="4976" spans="2:18">
      <c r="B4976" s="202"/>
      <c r="C4976" s="297"/>
      <c r="D4976" s="292"/>
      <c r="E4976" s="202"/>
      <c r="F4976" s="202"/>
      <c r="G4976" s="202"/>
      <c r="H4976" s="202"/>
      <c r="I4976" s="202"/>
      <c r="J4976" s="202"/>
      <c r="K4976" s="146"/>
      <c r="L4976" s="146"/>
      <c r="M4976" s="146"/>
      <c r="N4976" s="146"/>
      <c r="O4976" s="146"/>
      <c r="P4976" s="292"/>
      <c r="Q4976" s="202"/>
      <c r="R4976" s="290">
        <f>IF($P$5=1,DataSheet!E4975,"")</f>
        <v>0</v>
      </c>
    </row>
    <row r="4977" spans="2:18">
      <c r="B4977" s="202"/>
      <c r="C4977" s="297"/>
      <c r="D4977" s="292"/>
      <c r="E4977" s="202"/>
      <c r="F4977" s="202"/>
      <c r="G4977" s="202"/>
      <c r="H4977" s="202"/>
      <c r="I4977" s="202"/>
      <c r="J4977" s="202"/>
      <c r="K4977" s="146"/>
      <c r="L4977" s="146"/>
      <c r="M4977" s="146"/>
      <c r="N4977" s="146"/>
      <c r="O4977" s="146"/>
      <c r="P4977" s="292"/>
      <c r="Q4977" s="202"/>
      <c r="R4977" s="290">
        <f>IF($P$5=1,DataSheet!E4976,"")</f>
        <v>0</v>
      </c>
    </row>
    <row r="4978" spans="2:18">
      <c r="B4978" s="202"/>
      <c r="C4978" s="297"/>
      <c r="D4978" s="292"/>
      <c r="E4978" s="202"/>
      <c r="F4978" s="202"/>
      <c r="G4978" s="202"/>
      <c r="H4978" s="202"/>
      <c r="I4978" s="202"/>
      <c r="J4978" s="202"/>
      <c r="K4978" s="146"/>
      <c r="L4978" s="146"/>
      <c r="M4978" s="146"/>
      <c r="N4978" s="146"/>
      <c r="O4978" s="146"/>
      <c r="P4978" s="292"/>
      <c r="Q4978" s="202"/>
      <c r="R4978" s="290">
        <f>IF($P$5=1,DataSheet!E4977,"")</f>
        <v>0</v>
      </c>
    </row>
    <row r="4979" spans="2:18">
      <c r="B4979" s="202"/>
      <c r="C4979" s="297"/>
      <c r="D4979" s="292"/>
      <c r="E4979" s="202"/>
      <c r="F4979" s="202"/>
      <c r="G4979" s="202"/>
      <c r="H4979" s="202"/>
      <c r="I4979" s="202"/>
      <c r="J4979" s="202"/>
      <c r="K4979" s="146"/>
      <c r="L4979" s="146"/>
      <c r="M4979" s="146"/>
      <c r="N4979" s="146"/>
      <c r="O4979" s="146"/>
      <c r="P4979" s="292"/>
      <c r="Q4979" s="202"/>
      <c r="R4979" s="290">
        <f>IF($P$5=1,DataSheet!E4978,"")</f>
        <v>0</v>
      </c>
    </row>
    <row r="4980" spans="2:18">
      <c r="B4980" s="202"/>
      <c r="C4980" s="297"/>
      <c r="D4980" s="292"/>
      <c r="E4980" s="202"/>
      <c r="F4980" s="202"/>
      <c r="G4980" s="202"/>
      <c r="H4980" s="202"/>
      <c r="I4980" s="202"/>
      <c r="J4980" s="202"/>
      <c r="K4980" s="146"/>
      <c r="L4980" s="146"/>
      <c r="M4980" s="146"/>
      <c r="N4980" s="146"/>
      <c r="O4980" s="146"/>
      <c r="P4980" s="292"/>
      <c r="Q4980" s="202"/>
      <c r="R4980" s="290">
        <f>IF($P$5=1,DataSheet!E4979,"")</f>
        <v>0</v>
      </c>
    </row>
    <row r="4981" spans="2:18">
      <c r="B4981" s="202"/>
      <c r="C4981" s="297"/>
      <c r="D4981" s="292"/>
      <c r="E4981" s="202"/>
      <c r="F4981" s="202"/>
      <c r="G4981" s="202"/>
      <c r="H4981" s="202"/>
      <c r="I4981" s="202"/>
      <c r="J4981" s="202"/>
      <c r="K4981" s="146"/>
      <c r="L4981" s="146"/>
      <c r="M4981" s="146"/>
      <c r="N4981" s="146"/>
      <c r="O4981" s="146"/>
      <c r="P4981" s="292"/>
      <c r="Q4981" s="202"/>
      <c r="R4981" s="290">
        <f>IF($P$5=1,DataSheet!E4980,"")</f>
        <v>0</v>
      </c>
    </row>
    <row r="4982" spans="2:18">
      <c r="B4982" s="202"/>
      <c r="C4982" s="297"/>
      <c r="D4982" s="292"/>
      <c r="E4982" s="202"/>
      <c r="F4982" s="202"/>
      <c r="G4982" s="202"/>
      <c r="H4982" s="202"/>
      <c r="I4982" s="202"/>
      <c r="J4982" s="202"/>
      <c r="K4982" s="146"/>
      <c r="L4982" s="146"/>
      <c r="M4982" s="146"/>
      <c r="N4982" s="146"/>
      <c r="O4982" s="146"/>
      <c r="P4982" s="292"/>
      <c r="Q4982" s="202"/>
      <c r="R4982" s="290">
        <f>IF($P$5=1,DataSheet!E4981,"")</f>
        <v>0</v>
      </c>
    </row>
    <row r="4983" spans="2:18">
      <c r="B4983" s="202"/>
      <c r="C4983" s="297"/>
      <c r="D4983" s="292"/>
      <c r="E4983" s="202"/>
      <c r="F4983" s="202"/>
      <c r="G4983" s="202"/>
      <c r="H4983" s="202"/>
      <c r="I4983" s="202"/>
      <c r="J4983" s="202"/>
      <c r="K4983" s="146"/>
      <c r="L4983" s="146"/>
      <c r="M4983" s="146"/>
      <c r="N4983" s="146"/>
      <c r="O4983" s="146"/>
      <c r="P4983" s="292"/>
      <c r="Q4983" s="202"/>
      <c r="R4983" s="290">
        <f>IF($P$5=1,DataSheet!E4982,"")</f>
        <v>0</v>
      </c>
    </row>
    <row r="4984" spans="2:18">
      <c r="B4984" s="202"/>
      <c r="C4984" s="297"/>
      <c r="D4984" s="292"/>
      <c r="E4984" s="202"/>
      <c r="F4984" s="202"/>
      <c r="G4984" s="202"/>
      <c r="H4984" s="202"/>
      <c r="I4984" s="202"/>
      <c r="J4984" s="202"/>
      <c r="K4984" s="146"/>
      <c r="L4984" s="146"/>
      <c r="M4984" s="146"/>
      <c r="N4984" s="146"/>
      <c r="O4984" s="146"/>
      <c r="P4984" s="292"/>
      <c r="Q4984" s="202"/>
      <c r="R4984" s="290">
        <f>IF($P$5=1,DataSheet!E4983,"")</f>
        <v>0</v>
      </c>
    </row>
    <row r="4985" spans="2:18">
      <c r="B4985" s="202"/>
      <c r="C4985" s="297"/>
      <c r="D4985" s="292"/>
      <c r="E4985" s="202"/>
      <c r="F4985" s="202"/>
      <c r="G4985" s="202"/>
      <c r="H4985" s="202"/>
      <c r="I4985" s="202"/>
      <c r="J4985" s="202"/>
      <c r="K4985" s="146"/>
      <c r="L4985" s="146"/>
      <c r="M4985" s="146"/>
      <c r="N4985" s="146"/>
      <c r="O4985" s="146"/>
      <c r="P4985" s="292"/>
      <c r="Q4985" s="202"/>
      <c r="R4985" s="290">
        <f>IF($P$5=1,DataSheet!E4984,"")</f>
        <v>0</v>
      </c>
    </row>
    <row r="4986" spans="2:18">
      <c r="B4986" s="202"/>
      <c r="C4986" s="297"/>
      <c r="D4986" s="292"/>
      <c r="E4986" s="202"/>
      <c r="F4986" s="202"/>
      <c r="G4986" s="202"/>
      <c r="H4986" s="202"/>
      <c r="I4986" s="202"/>
      <c r="J4986" s="202"/>
      <c r="K4986" s="146"/>
      <c r="L4986" s="146"/>
      <c r="M4986" s="146"/>
      <c r="N4986" s="146"/>
      <c r="O4986" s="146"/>
      <c r="P4986" s="292"/>
      <c r="Q4986" s="202"/>
      <c r="R4986" s="290">
        <f>IF($P$5=1,DataSheet!E4985,"")</f>
        <v>0</v>
      </c>
    </row>
    <row r="4987" spans="2:18">
      <c r="B4987" s="202"/>
      <c r="C4987" s="297"/>
      <c r="D4987" s="292"/>
      <c r="E4987" s="202"/>
      <c r="F4987" s="202"/>
      <c r="G4987" s="202"/>
      <c r="H4987" s="202"/>
      <c r="I4987" s="202"/>
      <c r="J4987" s="202"/>
      <c r="K4987" s="146"/>
      <c r="L4987" s="146"/>
      <c r="M4987" s="146"/>
      <c r="N4987" s="146"/>
      <c r="O4987" s="146"/>
      <c r="P4987" s="292"/>
      <c r="Q4987" s="202"/>
      <c r="R4987" s="290">
        <f>IF($P$5=1,DataSheet!E4986,"")</f>
        <v>0</v>
      </c>
    </row>
    <row r="4988" spans="2:18">
      <c r="B4988" s="202"/>
      <c r="C4988" s="297"/>
      <c r="D4988" s="292"/>
      <c r="E4988" s="202"/>
      <c r="F4988" s="202"/>
      <c r="G4988" s="202"/>
      <c r="H4988" s="202"/>
      <c r="I4988" s="202"/>
      <c r="J4988" s="202"/>
      <c r="K4988" s="146"/>
      <c r="L4988" s="146"/>
      <c r="M4988" s="146"/>
      <c r="N4988" s="146"/>
      <c r="O4988" s="146"/>
      <c r="P4988" s="292"/>
      <c r="Q4988" s="202"/>
      <c r="R4988" s="290">
        <f>IF($P$5=1,DataSheet!E4987,"")</f>
        <v>0</v>
      </c>
    </row>
    <row r="4989" spans="2:18">
      <c r="B4989" s="202"/>
      <c r="C4989" s="297"/>
      <c r="D4989" s="292"/>
      <c r="E4989" s="202"/>
      <c r="F4989" s="202"/>
      <c r="G4989" s="202"/>
      <c r="H4989" s="202"/>
      <c r="I4989" s="202"/>
      <c r="J4989" s="202"/>
      <c r="K4989" s="146"/>
      <c r="L4989" s="146"/>
      <c r="M4989" s="146"/>
      <c r="N4989" s="146"/>
      <c r="O4989" s="146"/>
      <c r="P4989" s="292"/>
      <c r="Q4989" s="202"/>
      <c r="R4989" s="290">
        <f>IF($P$5=1,DataSheet!E4988,"")</f>
        <v>0</v>
      </c>
    </row>
    <row r="4990" spans="2:18">
      <c r="B4990" s="202"/>
      <c r="C4990" s="297"/>
      <c r="D4990" s="292"/>
      <c r="E4990" s="202"/>
      <c r="F4990" s="202"/>
      <c r="G4990" s="202"/>
      <c r="H4990" s="202"/>
      <c r="I4990" s="202"/>
      <c r="J4990" s="202"/>
      <c r="K4990" s="146"/>
      <c r="L4990" s="146"/>
      <c r="M4990" s="146"/>
      <c r="N4990" s="146"/>
      <c r="O4990" s="146"/>
      <c r="P4990" s="292"/>
      <c r="Q4990" s="202"/>
      <c r="R4990" s="290">
        <f>IF($P$5=1,DataSheet!E4989,"")</f>
        <v>0</v>
      </c>
    </row>
    <row r="4991" spans="2:18">
      <c r="B4991" s="202"/>
      <c r="C4991" s="297"/>
      <c r="D4991" s="292"/>
      <c r="E4991" s="202"/>
      <c r="F4991" s="202"/>
      <c r="G4991" s="202"/>
      <c r="H4991" s="202"/>
      <c r="I4991" s="202"/>
      <c r="J4991" s="202"/>
      <c r="K4991" s="146"/>
      <c r="L4991" s="146"/>
      <c r="M4991" s="146"/>
      <c r="N4991" s="146"/>
      <c r="O4991" s="146"/>
      <c r="P4991" s="292"/>
      <c r="Q4991" s="202"/>
      <c r="R4991" s="290">
        <f>IF($P$5=1,DataSheet!E4990,"")</f>
        <v>0</v>
      </c>
    </row>
    <row r="4992" spans="2:18">
      <c r="B4992" s="202"/>
      <c r="C4992" s="297"/>
      <c r="D4992" s="292"/>
      <c r="E4992" s="202"/>
      <c r="F4992" s="202"/>
      <c r="G4992" s="202"/>
      <c r="H4992" s="202"/>
      <c r="I4992" s="202"/>
      <c r="J4992" s="202"/>
      <c r="K4992" s="146"/>
      <c r="L4992" s="146"/>
      <c r="M4992" s="146"/>
      <c r="N4992" s="146"/>
      <c r="O4992" s="146"/>
      <c r="P4992" s="292"/>
      <c r="Q4992" s="202"/>
      <c r="R4992" s="290">
        <f>IF($P$5=1,DataSheet!E4991,"")</f>
        <v>0</v>
      </c>
    </row>
    <row r="4993" spans="2:18">
      <c r="B4993" s="202"/>
      <c r="C4993" s="297"/>
      <c r="D4993" s="292"/>
      <c r="E4993" s="202"/>
      <c r="F4993" s="202"/>
      <c r="G4993" s="202"/>
      <c r="H4993" s="202"/>
      <c r="I4993" s="202"/>
      <c r="J4993" s="202"/>
      <c r="K4993" s="146"/>
      <c r="L4993" s="146"/>
      <c r="M4993" s="146"/>
      <c r="N4993" s="146"/>
      <c r="O4993" s="146"/>
      <c r="P4993" s="292"/>
      <c r="Q4993" s="202"/>
      <c r="R4993" s="290">
        <f>IF($P$5=1,DataSheet!E4992,"")</f>
        <v>0</v>
      </c>
    </row>
    <row r="4994" spans="2:18">
      <c r="B4994" s="202"/>
      <c r="C4994" s="297"/>
      <c r="D4994" s="292"/>
      <c r="E4994" s="202"/>
      <c r="F4994" s="202"/>
      <c r="G4994" s="202"/>
      <c r="H4994" s="202"/>
      <c r="I4994" s="202"/>
      <c r="J4994" s="202"/>
      <c r="K4994" s="146"/>
      <c r="L4994" s="146"/>
      <c r="M4994" s="146"/>
      <c r="N4994" s="146"/>
      <c r="O4994" s="146"/>
      <c r="P4994" s="292"/>
      <c r="Q4994" s="202"/>
      <c r="R4994" s="290">
        <f>IF($P$5=1,DataSheet!E4993,"")</f>
        <v>0</v>
      </c>
    </row>
    <row r="4995" spans="2:18">
      <c r="B4995" s="202"/>
      <c r="C4995" s="297"/>
      <c r="D4995" s="292"/>
      <c r="E4995" s="202"/>
      <c r="F4995" s="202"/>
      <c r="G4995" s="202"/>
      <c r="H4995" s="202"/>
      <c r="I4995" s="202"/>
      <c r="J4995" s="202"/>
      <c r="K4995" s="146"/>
      <c r="L4995" s="146"/>
      <c r="M4995" s="146"/>
      <c r="N4995" s="146"/>
      <c r="O4995" s="146"/>
      <c r="P4995" s="292"/>
      <c r="Q4995" s="202"/>
      <c r="R4995" s="290">
        <f>IF($P$5=1,DataSheet!E4994,"")</f>
        <v>0</v>
      </c>
    </row>
    <row r="4996" spans="2:18">
      <c r="B4996" s="202"/>
      <c r="C4996" s="297"/>
      <c r="D4996" s="292"/>
      <c r="E4996" s="202"/>
      <c r="F4996" s="202"/>
      <c r="G4996" s="202"/>
      <c r="H4996" s="202"/>
      <c r="I4996" s="202"/>
      <c r="J4996" s="202"/>
      <c r="K4996" s="146"/>
      <c r="L4996" s="146"/>
      <c r="M4996" s="146"/>
      <c r="N4996" s="146"/>
      <c r="O4996" s="146"/>
      <c r="P4996" s="292"/>
      <c r="Q4996" s="202"/>
      <c r="R4996" s="290">
        <f>IF($P$5=1,DataSheet!E4995,"")</f>
        <v>0</v>
      </c>
    </row>
    <row r="4997" spans="2:18">
      <c r="B4997" s="202"/>
      <c r="C4997" s="297"/>
      <c r="D4997" s="292"/>
      <c r="E4997" s="202"/>
      <c r="F4997" s="202"/>
      <c r="G4997" s="202"/>
      <c r="H4997" s="202"/>
      <c r="I4997" s="202"/>
      <c r="J4997" s="202"/>
      <c r="K4997" s="146"/>
      <c r="L4997" s="146"/>
      <c r="M4997" s="146"/>
      <c r="N4997" s="146"/>
      <c r="O4997" s="146"/>
      <c r="P4997" s="292"/>
      <c r="Q4997" s="202"/>
      <c r="R4997" s="290">
        <f>IF($P$5=1,DataSheet!E4996,"")</f>
        <v>0</v>
      </c>
    </row>
    <row r="4998" spans="2:18">
      <c r="B4998" s="202"/>
      <c r="C4998" s="297"/>
      <c r="D4998" s="292"/>
      <c r="E4998" s="202"/>
      <c r="F4998" s="202"/>
      <c r="G4998" s="202"/>
      <c r="H4998" s="202"/>
      <c r="I4998" s="202"/>
      <c r="J4998" s="202"/>
      <c r="K4998" s="146"/>
      <c r="L4998" s="146"/>
      <c r="M4998" s="146"/>
      <c r="N4998" s="146"/>
      <c r="O4998" s="146"/>
      <c r="P4998" s="292"/>
      <c r="Q4998" s="202"/>
      <c r="R4998" s="290">
        <f>IF($P$5=1,DataSheet!E4997,"")</f>
        <v>0</v>
      </c>
    </row>
    <row r="4999" spans="2:18">
      <c r="B4999" s="202"/>
      <c r="C4999" s="297"/>
      <c r="D4999" s="292"/>
      <c r="E4999" s="202"/>
      <c r="F4999" s="202"/>
      <c r="G4999" s="202"/>
      <c r="H4999" s="202"/>
      <c r="I4999" s="202"/>
      <c r="J4999" s="202"/>
      <c r="K4999" s="146"/>
      <c r="L4999" s="146"/>
      <c r="M4999" s="146"/>
      <c r="N4999" s="146"/>
      <c r="O4999" s="146"/>
      <c r="P4999" s="292"/>
      <c r="Q4999" s="202"/>
      <c r="R4999" s="290">
        <f>IF($P$5=1,DataSheet!E4998,"")</f>
        <v>0</v>
      </c>
    </row>
    <row r="5000" spans="2:18">
      <c r="B5000" s="202"/>
      <c r="C5000" s="297"/>
      <c r="D5000" s="292"/>
      <c r="E5000" s="202"/>
      <c r="F5000" s="202"/>
      <c r="G5000" s="202"/>
      <c r="H5000" s="202"/>
      <c r="I5000" s="202"/>
      <c r="J5000" s="202"/>
      <c r="K5000" s="146"/>
      <c r="L5000" s="146"/>
      <c r="M5000" s="146"/>
      <c r="N5000" s="146"/>
      <c r="O5000" s="146"/>
      <c r="P5000" s="292"/>
      <c r="Q5000" s="202"/>
      <c r="R5000" s="290">
        <f>IF($P$5=1,DataSheet!E4999,"")</f>
        <v>0</v>
      </c>
    </row>
    <row r="5001" spans="2:18">
      <c r="B5001" s="202"/>
      <c r="C5001" s="297"/>
      <c r="D5001" s="292"/>
      <c r="E5001" s="202"/>
      <c r="F5001" s="202"/>
      <c r="G5001" s="202"/>
      <c r="H5001" s="202"/>
      <c r="I5001" s="202"/>
      <c r="J5001" s="202"/>
      <c r="K5001" s="146"/>
      <c r="L5001" s="146"/>
      <c r="M5001" s="146"/>
      <c r="N5001" s="146"/>
      <c r="O5001" s="146"/>
      <c r="P5001" s="292"/>
      <c r="Q5001" s="202"/>
      <c r="R5001" s="290">
        <f>IF($P$5=1,DataSheet!E5000,"")</f>
        <v>0</v>
      </c>
    </row>
    <row r="5002" spans="2:18">
      <c r="B5002" s="202"/>
      <c r="C5002" s="297"/>
      <c r="D5002" s="292"/>
      <c r="E5002" s="202"/>
      <c r="F5002" s="202"/>
      <c r="G5002" s="202"/>
      <c r="H5002" s="202"/>
      <c r="I5002" s="202"/>
      <c r="J5002" s="202"/>
      <c r="K5002" s="146"/>
      <c r="L5002" s="146"/>
      <c r="M5002" s="146"/>
      <c r="N5002" s="146"/>
      <c r="O5002" s="146"/>
      <c r="P5002" s="292"/>
      <c r="Q5002" s="202"/>
      <c r="R5002" s="290">
        <f>IF($P$5=1,DataSheet!E5001,"")</f>
        <v>0</v>
      </c>
    </row>
    <row r="5003" spans="2:18">
      <c r="B5003" s="202"/>
      <c r="C5003" s="297"/>
      <c r="D5003" s="292"/>
      <c r="E5003" s="202"/>
      <c r="F5003" s="202"/>
      <c r="G5003" s="202"/>
      <c r="H5003" s="202"/>
      <c r="I5003" s="202"/>
      <c r="J5003" s="202"/>
      <c r="K5003" s="146"/>
      <c r="L5003" s="146"/>
      <c r="M5003" s="146"/>
      <c r="N5003" s="146"/>
      <c r="O5003" s="146"/>
      <c r="P5003" s="292"/>
      <c r="Q5003" s="202"/>
      <c r="R5003" s="290">
        <f>IF($P$5=1,DataSheet!E5002,"")</f>
        <v>0</v>
      </c>
    </row>
    <row r="5004" spans="2:18">
      <c r="B5004" s="202"/>
      <c r="C5004" s="297"/>
      <c r="D5004" s="292"/>
      <c r="E5004" s="202"/>
      <c r="F5004" s="202"/>
      <c r="G5004" s="202"/>
      <c r="H5004" s="202"/>
      <c r="I5004" s="202"/>
      <c r="J5004" s="202"/>
      <c r="K5004" s="146"/>
      <c r="L5004" s="146"/>
      <c r="M5004" s="146"/>
      <c r="N5004" s="146"/>
      <c r="O5004" s="146"/>
      <c r="P5004" s="292"/>
      <c r="Q5004" s="202"/>
      <c r="R5004" s="290">
        <f>IF($P$5=1,DataSheet!E5003,"")</f>
        <v>0</v>
      </c>
    </row>
    <row r="5005" spans="2:18">
      <c r="B5005" s="202"/>
      <c r="C5005" s="297"/>
      <c r="D5005" s="292"/>
      <c r="E5005" s="202"/>
      <c r="F5005" s="202"/>
      <c r="G5005" s="202"/>
      <c r="H5005" s="202"/>
      <c r="I5005" s="202"/>
      <c r="J5005" s="202"/>
      <c r="K5005" s="146"/>
      <c r="L5005" s="146"/>
      <c r="M5005" s="146"/>
      <c r="N5005" s="146"/>
      <c r="O5005" s="146"/>
      <c r="P5005" s="292"/>
      <c r="Q5005" s="202"/>
      <c r="R5005" s="290">
        <f>IF($P$5=1,DataSheet!E5004,"")</f>
        <v>0</v>
      </c>
    </row>
    <row r="5006" spans="2:18">
      <c r="B5006" s="202"/>
      <c r="C5006" s="297"/>
      <c r="D5006" s="292"/>
      <c r="E5006" s="202"/>
      <c r="F5006" s="202"/>
      <c r="G5006" s="202"/>
      <c r="H5006" s="202"/>
      <c r="I5006" s="202"/>
      <c r="J5006" s="202"/>
      <c r="K5006" s="146"/>
      <c r="L5006" s="146"/>
      <c r="M5006" s="146"/>
      <c r="N5006" s="146"/>
      <c r="O5006" s="146"/>
      <c r="P5006" s="292"/>
      <c r="Q5006" s="202"/>
      <c r="R5006" s="290">
        <f>IF($P$5=1,DataSheet!E5005,"")</f>
        <v>0</v>
      </c>
    </row>
    <row r="5007" spans="2:18">
      <c r="B5007" s="202"/>
      <c r="C5007" s="297"/>
      <c r="D5007" s="292"/>
      <c r="E5007" s="202"/>
      <c r="F5007" s="202"/>
      <c r="G5007" s="202"/>
      <c r="H5007" s="202"/>
      <c r="I5007" s="202"/>
      <c r="J5007" s="202"/>
      <c r="K5007" s="146"/>
      <c r="L5007" s="146"/>
      <c r="M5007" s="146"/>
      <c r="N5007" s="146"/>
      <c r="O5007" s="146"/>
      <c r="P5007" s="292"/>
      <c r="Q5007" s="202"/>
      <c r="R5007" s="290">
        <f>IF($P$5=1,DataSheet!E5006,"")</f>
        <v>0</v>
      </c>
    </row>
    <row r="5008" spans="2:18">
      <c r="B5008" s="202"/>
      <c r="C5008" s="297"/>
      <c r="D5008" s="292"/>
      <c r="E5008" s="202"/>
      <c r="F5008" s="202"/>
      <c r="G5008" s="202"/>
      <c r="H5008" s="202"/>
      <c r="I5008" s="202"/>
      <c r="J5008" s="202"/>
      <c r="K5008" s="146"/>
      <c r="L5008" s="146"/>
      <c r="M5008" s="146"/>
      <c r="N5008" s="146"/>
      <c r="O5008" s="146"/>
      <c r="P5008" s="292"/>
      <c r="Q5008" s="202"/>
      <c r="R5008" s="290">
        <f>IF($P$5=1,DataSheet!E5007,"")</f>
        <v>0</v>
      </c>
    </row>
    <row r="5009" spans="2:18">
      <c r="B5009" s="202"/>
      <c r="C5009" s="297"/>
      <c r="D5009" s="292"/>
      <c r="E5009" s="202"/>
      <c r="F5009" s="202"/>
      <c r="G5009" s="202"/>
      <c r="H5009" s="202"/>
      <c r="I5009" s="202"/>
      <c r="J5009" s="202"/>
      <c r="K5009" s="146"/>
      <c r="L5009" s="146"/>
      <c r="M5009" s="146"/>
      <c r="N5009" s="146"/>
      <c r="O5009" s="146"/>
      <c r="P5009" s="292"/>
      <c r="Q5009" s="202"/>
      <c r="R5009" s="290">
        <f>IF($P$5=1,DataSheet!E5008,"")</f>
        <v>0</v>
      </c>
    </row>
    <row r="5010" spans="2:18">
      <c r="B5010" s="202"/>
      <c r="C5010" s="297"/>
      <c r="D5010" s="292"/>
      <c r="E5010" s="202"/>
      <c r="F5010" s="202"/>
      <c r="G5010" s="202"/>
      <c r="H5010" s="202"/>
      <c r="I5010" s="202"/>
      <c r="J5010" s="202"/>
      <c r="K5010" s="146"/>
      <c r="L5010" s="146"/>
      <c r="M5010" s="146"/>
      <c r="N5010" s="146"/>
      <c r="O5010" s="146"/>
      <c r="P5010" s="292"/>
      <c r="Q5010" s="202"/>
      <c r="R5010" s="290">
        <f>IF($P$5=1,DataSheet!E5009,"")</f>
        <v>0</v>
      </c>
    </row>
    <row r="5011" spans="2:18">
      <c r="B5011" s="202"/>
      <c r="C5011" s="297"/>
      <c r="D5011" s="292"/>
      <c r="E5011" s="202"/>
      <c r="F5011" s="202"/>
      <c r="G5011" s="202"/>
      <c r="H5011" s="202"/>
      <c r="I5011" s="202"/>
      <c r="J5011" s="202"/>
      <c r="K5011" s="146"/>
      <c r="L5011" s="146"/>
      <c r="M5011" s="146"/>
      <c r="N5011" s="146"/>
      <c r="O5011" s="146"/>
      <c r="P5011" s="292"/>
      <c r="Q5011" s="202"/>
      <c r="R5011" s="290">
        <f>IF($P$5=1,DataSheet!E5010,"")</f>
        <v>0</v>
      </c>
    </row>
    <row r="5012" spans="2:18">
      <c r="B5012" s="202"/>
      <c r="C5012" s="297"/>
      <c r="D5012" s="292"/>
      <c r="E5012" s="202"/>
      <c r="F5012" s="202"/>
      <c r="G5012" s="202"/>
      <c r="H5012" s="202"/>
      <c r="I5012" s="202"/>
      <c r="J5012" s="202"/>
      <c r="K5012" s="146"/>
      <c r="L5012" s="146"/>
      <c r="M5012" s="146"/>
      <c r="N5012" s="146"/>
      <c r="O5012" s="146"/>
      <c r="P5012" s="292"/>
      <c r="Q5012" s="202"/>
      <c r="R5012" s="290">
        <f>IF($P$5=1,DataSheet!E5011,"")</f>
        <v>0</v>
      </c>
    </row>
    <row r="5013" spans="2:18">
      <c r="B5013" s="202"/>
      <c r="C5013" s="297"/>
      <c r="D5013" s="292"/>
      <c r="E5013" s="202"/>
      <c r="F5013" s="202"/>
      <c r="G5013" s="202"/>
      <c r="H5013" s="202"/>
      <c r="I5013" s="202"/>
      <c r="J5013" s="202"/>
      <c r="K5013" s="146"/>
      <c r="L5013" s="146"/>
      <c r="M5013" s="146"/>
      <c r="N5013" s="146"/>
      <c r="O5013" s="146"/>
      <c r="P5013" s="292"/>
      <c r="Q5013" s="202"/>
      <c r="R5013" s="290">
        <f>IF($P$5=1,DataSheet!E5012,"")</f>
        <v>0</v>
      </c>
    </row>
    <row r="5014" spans="2:18">
      <c r="B5014" s="202"/>
      <c r="C5014" s="297"/>
      <c r="D5014" s="292"/>
      <c r="E5014" s="202"/>
      <c r="F5014" s="202"/>
      <c r="G5014" s="202"/>
      <c r="H5014" s="202"/>
      <c r="I5014" s="202"/>
      <c r="J5014" s="202"/>
      <c r="K5014" s="146"/>
      <c r="L5014" s="146"/>
      <c r="M5014" s="146"/>
      <c r="N5014" s="146"/>
      <c r="O5014" s="146"/>
      <c r="P5014" s="292"/>
      <c r="Q5014" s="202"/>
      <c r="R5014" s="290">
        <f>IF($P$5=1,DataSheet!E5013,"")</f>
        <v>0</v>
      </c>
    </row>
    <row r="5015" spans="2:18">
      <c r="B5015" s="202"/>
      <c r="C5015" s="297"/>
      <c r="D5015" s="292"/>
      <c r="E5015" s="202"/>
      <c r="F5015" s="202"/>
      <c r="G5015" s="202"/>
      <c r="H5015" s="202"/>
      <c r="I5015" s="202"/>
      <c r="J5015" s="202"/>
      <c r="K5015" s="146"/>
      <c r="L5015" s="146"/>
      <c r="M5015" s="146"/>
      <c r="N5015" s="146"/>
      <c r="O5015" s="146"/>
      <c r="P5015" s="292"/>
      <c r="Q5015" s="202"/>
      <c r="R5015" s="290">
        <f>IF($P$5=1,DataSheet!E5014,"")</f>
        <v>0</v>
      </c>
    </row>
    <row r="5016" spans="2:18">
      <c r="B5016" s="202"/>
      <c r="C5016" s="297"/>
      <c r="D5016" s="292"/>
      <c r="E5016" s="202"/>
      <c r="F5016" s="202"/>
      <c r="G5016" s="202"/>
      <c r="H5016" s="202"/>
      <c r="I5016" s="202"/>
      <c r="J5016" s="202"/>
      <c r="K5016" s="146"/>
      <c r="L5016" s="146"/>
      <c r="M5016" s="146"/>
      <c r="N5016" s="146"/>
      <c r="O5016" s="146"/>
      <c r="P5016" s="292"/>
      <c r="Q5016" s="202"/>
      <c r="R5016" s="290">
        <f>IF($P$5=1,DataSheet!E5015,"")</f>
        <v>0</v>
      </c>
    </row>
    <row r="5017" spans="2:18">
      <c r="B5017" s="202"/>
      <c r="C5017" s="297"/>
      <c r="D5017" s="292"/>
      <c r="E5017" s="202"/>
      <c r="F5017" s="202"/>
      <c r="G5017" s="202"/>
      <c r="H5017" s="202"/>
      <c r="I5017" s="202"/>
      <c r="J5017" s="202"/>
      <c r="K5017" s="146"/>
      <c r="L5017" s="146"/>
      <c r="M5017" s="146"/>
      <c r="N5017" s="146"/>
      <c r="O5017" s="146"/>
      <c r="P5017" s="292"/>
      <c r="Q5017" s="202"/>
      <c r="R5017" s="290">
        <f>IF($P$5=1,DataSheet!E5016,"")</f>
        <v>0</v>
      </c>
    </row>
    <row r="5018" spans="2:18">
      <c r="B5018" s="202"/>
      <c r="C5018" s="297"/>
      <c r="D5018" s="292"/>
      <c r="E5018" s="202"/>
      <c r="F5018" s="202"/>
      <c r="G5018" s="202"/>
      <c r="H5018" s="202"/>
      <c r="I5018" s="202"/>
      <c r="J5018" s="202"/>
      <c r="K5018" s="146"/>
      <c r="L5018" s="146"/>
      <c r="M5018" s="146"/>
      <c r="N5018" s="146"/>
      <c r="O5018" s="146"/>
      <c r="P5018" s="292"/>
      <c r="Q5018" s="202"/>
      <c r="R5018" s="290">
        <f>IF($P$5=1,DataSheet!E5017,"")</f>
        <v>0</v>
      </c>
    </row>
    <row r="5019" spans="2:18">
      <c r="B5019" s="202"/>
      <c r="C5019" s="297"/>
      <c r="D5019" s="292"/>
      <c r="E5019" s="202"/>
      <c r="F5019" s="202"/>
      <c r="G5019" s="202"/>
      <c r="H5019" s="202"/>
      <c r="I5019" s="202"/>
      <c r="J5019" s="202"/>
      <c r="K5019" s="146"/>
      <c r="L5019" s="146"/>
      <c r="M5019" s="146"/>
      <c r="N5019" s="146"/>
      <c r="O5019" s="146"/>
      <c r="P5019" s="292"/>
      <c r="Q5019" s="202"/>
      <c r="R5019" s="290">
        <f>IF($P$5=1,DataSheet!E5018,"")</f>
        <v>0</v>
      </c>
    </row>
    <row r="5020" spans="2:18">
      <c r="B5020" s="202"/>
      <c r="C5020" s="297"/>
      <c r="D5020" s="292"/>
      <c r="E5020" s="202"/>
      <c r="F5020" s="202"/>
      <c r="G5020" s="202"/>
      <c r="H5020" s="202"/>
      <c r="I5020" s="202"/>
      <c r="J5020" s="202"/>
      <c r="K5020" s="146"/>
      <c r="L5020" s="146"/>
      <c r="M5020" s="146"/>
      <c r="N5020" s="146"/>
      <c r="O5020" s="146"/>
      <c r="P5020" s="292"/>
      <c r="Q5020" s="202"/>
      <c r="R5020" s="290">
        <f>IF($P$5=1,DataSheet!E5019,"")</f>
        <v>0</v>
      </c>
    </row>
    <row r="5021" spans="2:18">
      <c r="B5021" s="202"/>
      <c r="C5021" s="297"/>
      <c r="D5021" s="292"/>
      <c r="E5021" s="202"/>
      <c r="F5021" s="202"/>
      <c r="G5021" s="202"/>
      <c r="H5021" s="202"/>
      <c r="I5021" s="202"/>
      <c r="J5021" s="202"/>
      <c r="K5021" s="146"/>
      <c r="L5021" s="146"/>
      <c r="M5021" s="146"/>
      <c r="N5021" s="146"/>
      <c r="O5021" s="146"/>
      <c r="P5021" s="292"/>
      <c r="Q5021" s="202"/>
      <c r="R5021" s="290">
        <f>IF($P$5=1,DataSheet!E5020,"")</f>
        <v>0</v>
      </c>
    </row>
    <row r="5022" spans="2:18">
      <c r="B5022" s="202"/>
      <c r="C5022" s="297"/>
      <c r="D5022" s="292"/>
      <c r="E5022" s="202"/>
      <c r="F5022" s="202"/>
      <c r="G5022" s="202"/>
      <c r="H5022" s="202"/>
      <c r="I5022" s="202"/>
      <c r="J5022" s="202"/>
      <c r="K5022" s="146"/>
      <c r="L5022" s="146"/>
      <c r="M5022" s="146"/>
      <c r="N5022" s="146"/>
      <c r="O5022" s="146"/>
      <c r="P5022" s="292"/>
      <c r="Q5022" s="202"/>
      <c r="R5022" s="290">
        <f>IF($P$5=1,DataSheet!E5021,"")</f>
        <v>0</v>
      </c>
    </row>
    <row r="5023" spans="2:18">
      <c r="B5023" s="202"/>
      <c r="C5023" s="297"/>
      <c r="D5023" s="292"/>
      <c r="E5023" s="202"/>
      <c r="F5023" s="202"/>
      <c r="G5023" s="202"/>
      <c r="H5023" s="202"/>
      <c r="I5023" s="202"/>
      <c r="J5023" s="202"/>
      <c r="K5023" s="146"/>
      <c r="L5023" s="146"/>
      <c r="M5023" s="146"/>
      <c r="N5023" s="146"/>
      <c r="O5023" s="146"/>
      <c r="P5023" s="292"/>
      <c r="Q5023" s="202"/>
      <c r="R5023" s="290">
        <f>IF($P$5=1,DataSheet!E5022,"")</f>
        <v>0</v>
      </c>
    </row>
    <row r="5024" spans="2:18">
      <c r="B5024" s="202"/>
      <c r="C5024" s="297"/>
      <c r="D5024" s="292"/>
      <c r="E5024" s="202"/>
      <c r="F5024" s="202"/>
      <c r="G5024" s="202"/>
      <c r="H5024" s="202"/>
      <c r="I5024" s="202"/>
      <c r="J5024" s="202"/>
      <c r="K5024" s="146"/>
      <c r="L5024" s="146"/>
      <c r="M5024" s="146"/>
      <c r="N5024" s="146"/>
      <c r="O5024" s="146"/>
      <c r="P5024" s="292"/>
      <c r="Q5024" s="202"/>
      <c r="R5024" s="290">
        <f>IF($P$5=1,DataSheet!E5023,"")</f>
        <v>0</v>
      </c>
    </row>
    <row r="5025" spans="2:18">
      <c r="B5025" s="202"/>
      <c r="C5025" s="297"/>
      <c r="D5025" s="292"/>
      <c r="E5025" s="202"/>
      <c r="F5025" s="202"/>
      <c r="G5025" s="202"/>
      <c r="H5025" s="202"/>
      <c r="I5025" s="202"/>
      <c r="J5025" s="202"/>
      <c r="K5025" s="146"/>
      <c r="L5025" s="146"/>
      <c r="M5025" s="146"/>
      <c r="N5025" s="146"/>
      <c r="O5025" s="146"/>
      <c r="P5025" s="292"/>
      <c r="Q5025" s="202"/>
      <c r="R5025" s="290">
        <f>IF($P$5=1,DataSheet!E5024,"")</f>
        <v>0</v>
      </c>
    </row>
    <row r="5026" spans="2:18">
      <c r="B5026" s="202"/>
      <c r="C5026" s="297"/>
      <c r="D5026" s="292"/>
      <c r="E5026" s="202"/>
      <c r="F5026" s="202"/>
      <c r="G5026" s="202"/>
      <c r="H5026" s="202"/>
      <c r="I5026" s="202"/>
      <c r="J5026" s="202"/>
      <c r="K5026" s="146"/>
      <c r="L5026" s="146"/>
      <c r="M5026" s="146"/>
      <c r="N5026" s="146"/>
      <c r="O5026" s="146"/>
      <c r="P5026" s="292"/>
      <c r="Q5026" s="202"/>
      <c r="R5026" s="290">
        <f>IF($P$5=1,DataSheet!E5025,"")</f>
        <v>0</v>
      </c>
    </row>
    <row r="5027" spans="2:18">
      <c r="B5027" s="202"/>
      <c r="C5027" s="297"/>
      <c r="D5027" s="292"/>
      <c r="E5027" s="202"/>
      <c r="F5027" s="202"/>
      <c r="G5027" s="202"/>
      <c r="H5027" s="202"/>
      <c r="I5027" s="202"/>
      <c r="J5027" s="202"/>
      <c r="K5027" s="146"/>
      <c r="L5027" s="146"/>
      <c r="M5027" s="146"/>
      <c r="N5027" s="146"/>
      <c r="O5027" s="146"/>
      <c r="P5027" s="292"/>
      <c r="Q5027" s="202"/>
      <c r="R5027" s="290">
        <f>IF($P$5=1,DataSheet!E5026,"")</f>
        <v>0</v>
      </c>
    </row>
    <row r="5028" spans="2:18">
      <c r="B5028" s="202"/>
      <c r="C5028" s="297"/>
      <c r="D5028" s="292"/>
      <c r="E5028" s="202"/>
      <c r="F5028" s="202"/>
      <c r="G5028" s="202"/>
      <c r="H5028" s="202"/>
      <c r="I5028" s="202"/>
      <c r="J5028" s="202"/>
      <c r="K5028" s="146"/>
      <c r="L5028" s="146"/>
      <c r="M5028" s="146"/>
      <c r="N5028" s="146"/>
      <c r="O5028" s="146"/>
      <c r="P5028" s="292"/>
      <c r="Q5028" s="202"/>
      <c r="R5028" s="290">
        <f>IF($P$5=1,DataSheet!E5027,"")</f>
        <v>0</v>
      </c>
    </row>
    <row r="5029" spans="2:18">
      <c r="B5029" s="202"/>
      <c r="C5029" s="297"/>
      <c r="D5029" s="292"/>
      <c r="E5029" s="202"/>
      <c r="F5029" s="202"/>
      <c r="G5029" s="202"/>
      <c r="H5029" s="202"/>
      <c r="I5029" s="202"/>
      <c r="J5029" s="202"/>
      <c r="K5029" s="146"/>
      <c r="L5029" s="146"/>
      <c r="M5029" s="146"/>
      <c r="N5029" s="146"/>
      <c r="O5029" s="146"/>
      <c r="P5029" s="292"/>
      <c r="Q5029" s="202"/>
      <c r="R5029" s="290">
        <f>IF($P$5=1,DataSheet!E5028,"")</f>
        <v>0</v>
      </c>
    </row>
    <row r="5030" spans="2:18">
      <c r="B5030" s="202"/>
      <c r="C5030" s="297"/>
      <c r="D5030" s="292"/>
      <c r="E5030" s="202"/>
      <c r="F5030" s="202"/>
      <c r="G5030" s="202"/>
      <c r="H5030" s="202"/>
      <c r="I5030" s="202"/>
      <c r="J5030" s="202"/>
      <c r="K5030" s="146"/>
      <c r="L5030" s="146"/>
      <c r="M5030" s="146"/>
      <c r="N5030" s="146"/>
      <c r="O5030" s="146"/>
      <c r="P5030" s="292"/>
      <c r="Q5030" s="202"/>
      <c r="R5030" s="290">
        <f>IF($P$5=1,DataSheet!E5029,"")</f>
        <v>0</v>
      </c>
    </row>
    <row r="5031" spans="2:18">
      <c r="B5031" s="202"/>
      <c r="C5031" s="297"/>
      <c r="D5031" s="292"/>
      <c r="E5031" s="202"/>
      <c r="F5031" s="202"/>
      <c r="G5031" s="202"/>
      <c r="H5031" s="202"/>
      <c r="I5031" s="202"/>
      <c r="J5031" s="202"/>
      <c r="K5031" s="146"/>
      <c r="L5031" s="146"/>
      <c r="M5031" s="146"/>
      <c r="N5031" s="146"/>
      <c r="O5031" s="146"/>
      <c r="P5031" s="292"/>
      <c r="Q5031" s="202"/>
      <c r="R5031" s="290">
        <f>IF($P$5=1,DataSheet!E5030,"")</f>
        <v>0</v>
      </c>
    </row>
    <row r="5032" spans="2:18">
      <c r="B5032" s="202"/>
      <c r="C5032" s="297"/>
      <c r="D5032" s="292"/>
      <c r="E5032" s="202"/>
      <c r="F5032" s="202"/>
      <c r="G5032" s="202"/>
      <c r="H5032" s="202"/>
      <c r="I5032" s="202"/>
      <c r="J5032" s="202"/>
      <c r="K5032" s="146"/>
      <c r="L5032" s="146"/>
      <c r="M5032" s="146"/>
      <c r="N5032" s="146"/>
      <c r="O5032" s="146"/>
      <c r="P5032" s="292"/>
      <c r="Q5032" s="202"/>
      <c r="R5032" s="290">
        <f>IF($P$5=1,DataSheet!E5031,"")</f>
        <v>0</v>
      </c>
    </row>
    <row r="5033" spans="2:18">
      <c r="B5033" s="202"/>
      <c r="C5033" s="297"/>
      <c r="D5033" s="292"/>
      <c r="E5033" s="202"/>
      <c r="F5033" s="202"/>
      <c r="G5033" s="202"/>
      <c r="H5033" s="202"/>
      <c r="I5033" s="202"/>
      <c r="J5033" s="202"/>
      <c r="K5033" s="146"/>
      <c r="L5033" s="146"/>
      <c r="M5033" s="146"/>
      <c r="N5033" s="146"/>
      <c r="O5033" s="146"/>
      <c r="P5033" s="292"/>
      <c r="Q5033" s="202"/>
      <c r="R5033" s="290">
        <f>IF($P$5=1,DataSheet!E5032,"")</f>
        <v>0</v>
      </c>
    </row>
    <row r="5034" spans="2:18">
      <c r="B5034" s="202"/>
      <c r="C5034" s="297"/>
      <c r="D5034" s="292"/>
      <c r="E5034" s="202"/>
      <c r="F5034" s="202"/>
      <c r="G5034" s="202"/>
      <c r="H5034" s="202"/>
      <c r="I5034" s="202"/>
      <c r="J5034" s="202"/>
      <c r="K5034" s="146"/>
      <c r="L5034" s="146"/>
      <c r="M5034" s="146"/>
      <c r="N5034" s="146"/>
      <c r="O5034" s="146"/>
      <c r="P5034" s="292"/>
      <c r="Q5034" s="202"/>
      <c r="R5034" s="290">
        <f>IF($P$5=1,DataSheet!E5033,"")</f>
        <v>0</v>
      </c>
    </row>
    <row r="5035" spans="2:18">
      <c r="B5035" s="202"/>
      <c r="C5035" s="297"/>
      <c r="D5035" s="292"/>
      <c r="E5035" s="202"/>
      <c r="F5035" s="202"/>
      <c r="G5035" s="202"/>
      <c r="H5035" s="202"/>
      <c r="I5035" s="202"/>
      <c r="J5035" s="202"/>
      <c r="K5035" s="146"/>
      <c r="L5035" s="146"/>
      <c r="M5035" s="146"/>
      <c r="N5035" s="146"/>
      <c r="O5035" s="146"/>
      <c r="P5035" s="292"/>
      <c r="Q5035" s="202"/>
      <c r="R5035" s="290">
        <f>IF($P$5=1,DataSheet!E5034,"")</f>
        <v>0</v>
      </c>
    </row>
    <row r="5036" spans="2:18">
      <c r="B5036" s="202"/>
      <c r="C5036" s="297"/>
      <c r="D5036" s="292"/>
      <c r="E5036" s="202"/>
      <c r="F5036" s="202"/>
      <c r="G5036" s="202"/>
      <c r="H5036" s="202"/>
      <c r="I5036" s="202"/>
      <c r="J5036" s="202"/>
      <c r="K5036" s="146"/>
      <c r="L5036" s="146"/>
      <c r="M5036" s="146"/>
      <c r="N5036" s="146"/>
      <c r="O5036" s="146"/>
      <c r="P5036" s="292"/>
      <c r="Q5036" s="202"/>
      <c r="R5036" s="290">
        <f>IF($P$5=1,DataSheet!E5035,"")</f>
        <v>0</v>
      </c>
    </row>
    <row r="5037" spans="2:18">
      <c r="B5037" s="202"/>
      <c r="C5037" s="297"/>
      <c r="D5037" s="292"/>
      <c r="E5037" s="202"/>
      <c r="F5037" s="202"/>
      <c r="G5037" s="202"/>
      <c r="H5037" s="202"/>
      <c r="I5037" s="202"/>
      <c r="J5037" s="202"/>
      <c r="K5037" s="146"/>
      <c r="L5037" s="146"/>
      <c r="M5037" s="146"/>
      <c r="N5037" s="146"/>
      <c r="O5037" s="146"/>
      <c r="P5037" s="292"/>
      <c r="Q5037" s="202"/>
      <c r="R5037" s="290">
        <f>IF($P$5=1,DataSheet!E5036,"")</f>
        <v>0</v>
      </c>
    </row>
    <row r="5038" spans="2:18">
      <c r="B5038" s="202"/>
      <c r="C5038" s="297"/>
      <c r="D5038" s="292"/>
      <c r="E5038" s="202"/>
      <c r="F5038" s="202"/>
      <c r="G5038" s="202"/>
      <c r="H5038" s="202"/>
      <c r="I5038" s="202"/>
      <c r="J5038" s="202"/>
      <c r="K5038" s="146"/>
      <c r="L5038" s="146"/>
      <c r="M5038" s="146"/>
      <c r="N5038" s="146"/>
      <c r="O5038" s="146"/>
      <c r="P5038" s="292"/>
      <c r="Q5038" s="202"/>
      <c r="R5038" s="290">
        <f>IF($P$5=1,DataSheet!E5037,"")</f>
        <v>0</v>
      </c>
    </row>
    <row r="5039" spans="2:18">
      <c r="B5039" s="202"/>
      <c r="C5039" s="297"/>
      <c r="D5039" s="292"/>
      <c r="E5039" s="202"/>
      <c r="F5039" s="202"/>
      <c r="G5039" s="202"/>
      <c r="H5039" s="202"/>
      <c r="I5039" s="202"/>
      <c r="J5039" s="202"/>
      <c r="K5039" s="146"/>
      <c r="L5039" s="146"/>
      <c r="M5039" s="146"/>
      <c r="N5039" s="146"/>
      <c r="O5039" s="146"/>
      <c r="P5039" s="292"/>
      <c r="Q5039" s="202"/>
      <c r="R5039" s="290">
        <f>IF($P$5=1,DataSheet!E5038,"")</f>
        <v>0</v>
      </c>
    </row>
    <row r="5040" spans="2:18">
      <c r="B5040" s="202"/>
      <c r="C5040" s="297"/>
      <c r="D5040" s="292"/>
      <c r="E5040" s="202"/>
      <c r="F5040" s="202"/>
      <c r="G5040" s="202"/>
      <c r="H5040" s="202"/>
      <c r="I5040" s="202"/>
      <c r="J5040" s="202"/>
      <c r="K5040" s="146"/>
      <c r="L5040" s="146"/>
      <c r="M5040" s="146"/>
      <c r="N5040" s="146"/>
      <c r="O5040" s="146"/>
      <c r="P5040" s="292"/>
      <c r="Q5040" s="202"/>
      <c r="R5040" s="290">
        <f>IF($P$5=1,DataSheet!E5039,"")</f>
        <v>0</v>
      </c>
    </row>
    <row r="5041" spans="2:18">
      <c r="B5041" s="202"/>
      <c r="C5041" s="297"/>
      <c r="D5041" s="292"/>
      <c r="E5041" s="202"/>
      <c r="F5041" s="202"/>
      <c r="G5041" s="202"/>
      <c r="H5041" s="202"/>
      <c r="I5041" s="202"/>
      <c r="J5041" s="202"/>
      <c r="K5041" s="146"/>
      <c r="L5041" s="146"/>
      <c r="M5041" s="146"/>
      <c r="N5041" s="146"/>
      <c r="O5041" s="146"/>
      <c r="P5041" s="292"/>
      <c r="Q5041" s="202"/>
      <c r="R5041" s="290">
        <f>IF($P$5=1,DataSheet!E5040,"")</f>
        <v>0</v>
      </c>
    </row>
    <row r="5042" spans="2:18">
      <c r="B5042" s="202"/>
      <c r="C5042" s="297"/>
      <c r="D5042" s="292"/>
      <c r="E5042" s="202"/>
      <c r="F5042" s="202"/>
      <c r="G5042" s="202"/>
      <c r="H5042" s="202"/>
      <c r="I5042" s="202"/>
      <c r="J5042" s="202"/>
      <c r="K5042" s="146"/>
      <c r="L5042" s="146"/>
      <c r="M5042" s="146"/>
      <c r="N5042" s="146"/>
      <c r="O5042" s="146"/>
      <c r="P5042" s="292"/>
      <c r="Q5042" s="202"/>
      <c r="R5042" s="290">
        <f>IF($P$5=1,DataSheet!E5041,"")</f>
        <v>0</v>
      </c>
    </row>
    <row r="5043" spans="2:18">
      <c r="B5043" s="202"/>
      <c r="C5043" s="297"/>
      <c r="D5043" s="292"/>
      <c r="E5043" s="202"/>
      <c r="F5043" s="202"/>
      <c r="G5043" s="202"/>
      <c r="H5043" s="202"/>
      <c r="I5043" s="202"/>
      <c r="J5043" s="202"/>
      <c r="K5043" s="146"/>
      <c r="L5043" s="146"/>
      <c r="M5043" s="146"/>
      <c r="N5043" s="146"/>
      <c r="O5043" s="146"/>
      <c r="P5043" s="292"/>
      <c r="Q5043" s="202"/>
      <c r="R5043" s="290">
        <f>IF($P$5=1,DataSheet!E5042,"")</f>
        <v>0</v>
      </c>
    </row>
    <row r="5044" spans="2:18">
      <c r="B5044" s="202"/>
      <c r="C5044" s="297"/>
      <c r="D5044" s="292"/>
      <c r="E5044" s="202"/>
      <c r="F5044" s="202"/>
      <c r="G5044" s="202"/>
      <c r="H5044" s="202"/>
      <c r="I5044" s="202"/>
      <c r="J5044" s="202"/>
      <c r="K5044" s="146"/>
      <c r="L5044" s="146"/>
      <c r="M5044" s="146"/>
      <c r="N5044" s="146"/>
      <c r="O5044" s="146"/>
      <c r="P5044" s="292"/>
      <c r="Q5044" s="202"/>
      <c r="R5044" s="290">
        <f>IF($P$5=1,DataSheet!E5043,"")</f>
        <v>0</v>
      </c>
    </row>
    <row r="5045" spans="2:18">
      <c r="B5045" s="202"/>
      <c r="C5045" s="297"/>
      <c r="D5045" s="292"/>
      <c r="E5045" s="202"/>
      <c r="F5045" s="202"/>
      <c r="G5045" s="202"/>
      <c r="H5045" s="202"/>
      <c r="I5045" s="202"/>
      <c r="J5045" s="202"/>
      <c r="K5045" s="146"/>
      <c r="L5045" s="146"/>
      <c r="M5045" s="146"/>
      <c r="N5045" s="146"/>
      <c r="O5045" s="146"/>
      <c r="P5045" s="292"/>
      <c r="Q5045" s="202"/>
      <c r="R5045" s="290">
        <f>IF($P$5=1,DataSheet!E5044,"")</f>
        <v>0</v>
      </c>
    </row>
    <row r="5046" spans="2:18">
      <c r="B5046" s="202"/>
      <c r="C5046" s="297"/>
      <c r="D5046" s="292"/>
      <c r="E5046" s="202"/>
      <c r="F5046" s="202"/>
      <c r="G5046" s="202"/>
      <c r="H5046" s="202"/>
      <c r="I5046" s="202"/>
      <c r="J5046" s="202"/>
      <c r="K5046" s="146"/>
      <c r="L5046" s="146"/>
      <c r="M5046" s="146"/>
      <c r="N5046" s="146"/>
      <c r="O5046" s="146"/>
      <c r="P5046" s="292"/>
      <c r="Q5046" s="202"/>
      <c r="R5046" s="290">
        <f>IF($P$5=1,DataSheet!E5045,"")</f>
        <v>0</v>
      </c>
    </row>
    <row r="5047" spans="2:18">
      <c r="B5047" s="202"/>
      <c r="C5047" s="297"/>
      <c r="D5047" s="292"/>
      <c r="E5047" s="202"/>
      <c r="F5047" s="202"/>
      <c r="G5047" s="202"/>
      <c r="H5047" s="202"/>
      <c r="I5047" s="202"/>
      <c r="J5047" s="202"/>
      <c r="K5047" s="146"/>
      <c r="L5047" s="146"/>
      <c r="M5047" s="146"/>
      <c r="N5047" s="146"/>
      <c r="O5047" s="146"/>
      <c r="P5047" s="292"/>
      <c r="Q5047" s="202"/>
      <c r="R5047" s="290">
        <f>IF($P$5=1,DataSheet!E5046,"")</f>
        <v>0</v>
      </c>
    </row>
    <row r="5048" spans="2:18">
      <c r="B5048" s="202"/>
      <c r="C5048" s="297"/>
      <c r="D5048" s="292"/>
      <c r="E5048" s="202"/>
      <c r="F5048" s="202"/>
      <c r="G5048" s="202"/>
      <c r="H5048" s="202"/>
      <c r="I5048" s="202"/>
      <c r="J5048" s="202"/>
      <c r="K5048" s="146"/>
      <c r="L5048" s="146"/>
      <c r="M5048" s="146"/>
      <c r="N5048" s="146"/>
      <c r="O5048" s="146"/>
      <c r="P5048" s="292"/>
      <c r="Q5048" s="202"/>
      <c r="R5048" s="290">
        <f>IF($P$5=1,DataSheet!E5047,"")</f>
        <v>0</v>
      </c>
    </row>
    <row r="5049" spans="2:18">
      <c r="B5049" s="202"/>
      <c r="C5049" s="297"/>
      <c r="D5049" s="292"/>
      <c r="E5049" s="202"/>
      <c r="F5049" s="202"/>
      <c r="G5049" s="202"/>
      <c r="H5049" s="202"/>
      <c r="I5049" s="202"/>
      <c r="J5049" s="202"/>
      <c r="K5049" s="146"/>
      <c r="L5049" s="146"/>
      <c r="M5049" s="146"/>
      <c r="N5049" s="146"/>
      <c r="O5049" s="146"/>
      <c r="P5049" s="292"/>
      <c r="Q5049" s="202"/>
      <c r="R5049" s="290">
        <f>IF($P$5=1,DataSheet!E5048,"")</f>
        <v>0</v>
      </c>
    </row>
    <row r="5050" spans="2:18">
      <c r="B5050" s="202"/>
      <c r="C5050" s="297"/>
      <c r="D5050" s="292"/>
      <c r="E5050" s="202"/>
      <c r="F5050" s="202"/>
      <c r="G5050" s="202"/>
      <c r="H5050" s="202"/>
      <c r="I5050" s="202"/>
      <c r="J5050" s="202"/>
      <c r="K5050" s="146"/>
      <c r="L5050" s="146"/>
      <c r="M5050" s="146"/>
      <c r="N5050" s="146"/>
      <c r="O5050" s="146"/>
      <c r="P5050" s="292"/>
      <c r="Q5050" s="202"/>
      <c r="R5050" s="290">
        <f>IF($P$5=1,DataSheet!E5049,"")</f>
        <v>0</v>
      </c>
    </row>
    <row r="5051" spans="2:18">
      <c r="B5051" s="202"/>
      <c r="C5051" s="297"/>
      <c r="D5051" s="292"/>
      <c r="E5051" s="202"/>
      <c r="F5051" s="202"/>
      <c r="G5051" s="202"/>
      <c r="H5051" s="202"/>
      <c r="I5051" s="202"/>
      <c r="J5051" s="202"/>
      <c r="K5051" s="146"/>
      <c r="L5051" s="146"/>
      <c r="M5051" s="146"/>
      <c r="N5051" s="146"/>
      <c r="O5051" s="146"/>
      <c r="P5051" s="292"/>
      <c r="Q5051" s="202"/>
      <c r="R5051" s="290">
        <f>IF($P$5=1,DataSheet!E5050,"")</f>
        <v>0</v>
      </c>
    </row>
    <row r="5052" spans="2:18">
      <c r="B5052" s="202"/>
      <c r="C5052" s="297"/>
      <c r="D5052" s="292"/>
      <c r="E5052" s="202"/>
      <c r="F5052" s="202"/>
      <c r="G5052" s="202"/>
      <c r="H5052" s="202"/>
      <c r="I5052" s="202"/>
      <c r="J5052" s="202"/>
      <c r="K5052" s="146"/>
      <c r="L5052" s="146"/>
      <c r="M5052" s="146"/>
      <c r="N5052" s="146"/>
      <c r="O5052" s="146"/>
      <c r="P5052" s="292"/>
      <c r="Q5052" s="202"/>
      <c r="R5052" s="290">
        <f>IF($P$5=1,DataSheet!E5051,"")</f>
        <v>0</v>
      </c>
    </row>
    <row r="5053" spans="2:18">
      <c r="B5053" s="202"/>
      <c r="C5053" s="297"/>
      <c r="D5053" s="292"/>
      <c r="E5053" s="202"/>
      <c r="F5053" s="202"/>
      <c r="G5053" s="202"/>
      <c r="H5053" s="202"/>
      <c r="I5053" s="202"/>
      <c r="J5053" s="202"/>
      <c r="K5053" s="146"/>
      <c r="L5053" s="146"/>
      <c r="M5053" s="146"/>
      <c r="N5053" s="146"/>
      <c r="O5053" s="146"/>
      <c r="P5053" s="292"/>
      <c r="Q5053" s="202"/>
      <c r="R5053" s="290">
        <f>IF($P$5=1,DataSheet!E5052,"")</f>
        <v>0</v>
      </c>
    </row>
    <row r="5054" spans="2:18">
      <c r="B5054" s="202"/>
      <c r="C5054" s="297"/>
      <c r="D5054" s="292"/>
      <c r="E5054" s="202"/>
      <c r="F5054" s="202"/>
      <c r="G5054" s="202"/>
      <c r="H5054" s="202"/>
      <c r="I5054" s="202"/>
      <c r="J5054" s="202"/>
      <c r="K5054" s="146"/>
      <c r="L5054" s="146"/>
      <c r="M5054" s="146"/>
      <c r="N5054" s="146"/>
      <c r="O5054" s="146"/>
      <c r="P5054" s="292"/>
      <c r="Q5054" s="202"/>
      <c r="R5054" s="290">
        <f>IF($P$5=1,DataSheet!E5053,"")</f>
        <v>0</v>
      </c>
    </row>
    <row r="5055" spans="2:18">
      <c r="B5055" s="202"/>
      <c r="C5055" s="297"/>
      <c r="D5055" s="292"/>
      <c r="E5055" s="202"/>
      <c r="F5055" s="202"/>
      <c r="G5055" s="202"/>
      <c r="H5055" s="202"/>
      <c r="I5055" s="202"/>
      <c r="J5055" s="202"/>
      <c r="K5055" s="146"/>
      <c r="L5055" s="146"/>
      <c r="M5055" s="146"/>
      <c r="N5055" s="146"/>
      <c r="O5055" s="146"/>
      <c r="P5055" s="292"/>
      <c r="Q5055" s="202"/>
      <c r="R5055" s="290">
        <f>IF($P$5=1,DataSheet!E5054,"")</f>
        <v>0</v>
      </c>
    </row>
    <row r="5056" spans="2:18">
      <c r="B5056" s="202"/>
      <c r="C5056" s="297"/>
      <c r="D5056" s="292"/>
      <c r="E5056" s="202"/>
      <c r="F5056" s="202"/>
      <c r="G5056" s="202"/>
      <c r="H5056" s="202"/>
      <c r="I5056" s="202"/>
      <c r="J5056" s="202"/>
      <c r="K5056" s="146"/>
      <c r="L5056" s="146"/>
      <c r="M5056" s="146"/>
      <c r="N5056" s="146"/>
      <c r="O5056" s="146"/>
      <c r="P5056" s="292"/>
      <c r="Q5056" s="202"/>
      <c r="R5056" s="290">
        <f>IF($P$5=1,DataSheet!E5055,"")</f>
        <v>0</v>
      </c>
    </row>
    <row r="5057" spans="2:18">
      <c r="B5057" s="202"/>
      <c r="C5057" s="297"/>
      <c r="D5057" s="292"/>
      <c r="E5057" s="202"/>
      <c r="F5057" s="202"/>
      <c r="G5057" s="202"/>
      <c r="H5057" s="202"/>
      <c r="I5057" s="202"/>
      <c r="J5057" s="202"/>
      <c r="K5057" s="146"/>
      <c r="L5057" s="146"/>
      <c r="M5057" s="146"/>
      <c r="N5057" s="146"/>
      <c r="O5057" s="146"/>
      <c r="P5057" s="292"/>
      <c r="Q5057" s="202"/>
      <c r="R5057" s="290">
        <f>IF($P$5=1,DataSheet!E5056,"")</f>
        <v>0</v>
      </c>
    </row>
    <row r="5058" spans="2:18">
      <c r="B5058" s="202"/>
      <c r="C5058" s="297"/>
      <c r="D5058" s="292"/>
      <c r="E5058" s="202"/>
      <c r="F5058" s="202"/>
      <c r="G5058" s="202"/>
      <c r="H5058" s="202"/>
      <c r="I5058" s="202"/>
      <c r="J5058" s="202"/>
      <c r="K5058" s="146"/>
      <c r="L5058" s="146"/>
      <c r="M5058" s="146"/>
      <c r="N5058" s="146"/>
      <c r="O5058" s="146"/>
      <c r="P5058" s="292"/>
      <c r="Q5058" s="202"/>
      <c r="R5058" s="290">
        <f>IF($P$5=1,DataSheet!E5057,"")</f>
        <v>0</v>
      </c>
    </row>
    <row r="5059" spans="2:18">
      <c r="B5059" s="202"/>
      <c r="C5059" s="297"/>
      <c r="D5059" s="292"/>
      <c r="E5059" s="202"/>
      <c r="F5059" s="202"/>
      <c r="G5059" s="202"/>
      <c r="H5059" s="202"/>
      <c r="I5059" s="202"/>
      <c r="J5059" s="202"/>
      <c r="K5059" s="146"/>
      <c r="L5059" s="146"/>
      <c r="M5059" s="146"/>
      <c r="N5059" s="146"/>
      <c r="O5059" s="146"/>
      <c r="P5059" s="292"/>
      <c r="Q5059" s="202"/>
      <c r="R5059" s="290">
        <f>IF($P$5=1,DataSheet!E5058,"")</f>
        <v>0</v>
      </c>
    </row>
    <row r="5060" spans="2:18">
      <c r="B5060" s="202"/>
      <c r="C5060" s="297"/>
      <c r="D5060" s="292"/>
      <c r="E5060" s="202"/>
      <c r="F5060" s="202"/>
      <c r="G5060" s="202"/>
      <c r="H5060" s="202"/>
      <c r="I5060" s="202"/>
      <c r="J5060" s="202"/>
      <c r="K5060" s="146"/>
      <c r="L5060" s="146"/>
      <c r="M5060" s="146"/>
      <c r="N5060" s="146"/>
      <c r="O5060" s="146"/>
      <c r="P5060" s="292"/>
      <c r="Q5060" s="202"/>
      <c r="R5060" s="290">
        <f>IF($P$5=1,DataSheet!E5059,"")</f>
        <v>0</v>
      </c>
    </row>
    <row r="5061" spans="2:18">
      <c r="B5061" s="202"/>
      <c r="C5061" s="297"/>
      <c r="D5061" s="292"/>
      <c r="E5061" s="202"/>
      <c r="F5061" s="202"/>
      <c r="G5061" s="202"/>
      <c r="H5061" s="202"/>
      <c r="I5061" s="202"/>
      <c r="J5061" s="202"/>
      <c r="K5061" s="146"/>
      <c r="L5061" s="146"/>
      <c r="M5061" s="146"/>
      <c r="N5061" s="146"/>
      <c r="O5061" s="146"/>
      <c r="P5061" s="292"/>
      <c r="Q5061" s="202"/>
      <c r="R5061" s="290">
        <f>IF($P$5=1,DataSheet!E5060,"")</f>
        <v>0</v>
      </c>
    </row>
    <row r="5062" spans="2:18">
      <c r="B5062" s="202"/>
      <c r="C5062" s="297"/>
      <c r="D5062" s="292"/>
      <c r="E5062" s="202"/>
      <c r="F5062" s="202"/>
      <c r="G5062" s="202"/>
      <c r="H5062" s="202"/>
      <c r="I5062" s="202"/>
      <c r="J5062" s="202"/>
      <c r="K5062" s="146"/>
      <c r="L5062" s="146"/>
      <c r="M5062" s="146"/>
      <c r="N5062" s="146"/>
      <c r="O5062" s="146"/>
      <c r="P5062" s="292"/>
      <c r="Q5062" s="202"/>
      <c r="R5062" s="290">
        <f>IF($P$5=1,DataSheet!E5061,"")</f>
        <v>0</v>
      </c>
    </row>
    <row r="5063" spans="2:18">
      <c r="B5063" s="202"/>
      <c r="C5063" s="297"/>
      <c r="D5063" s="292"/>
      <c r="E5063" s="202"/>
      <c r="F5063" s="202"/>
      <c r="G5063" s="202"/>
      <c r="H5063" s="202"/>
      <c r="I5063" s="202"/>
      <c r="J5063" s="202"/>
      <c r="K5063" s="146"/>
      <c r="L5063" s="146"/>
      <c r="M5063" s="146"/>
      <c r="N5063" s="146"/>
      <c r="O5063" s="146"/>
      <c r="P5063" s="292"/>
      <c r="Q5063" s="202"/>
      <c r="R5063" s="290">
        <f>IF($P$5=1,DataSheet!E5062,"")</f>
        <v>0</v>
      </c>
    </row>
    <row r="5064" spans="2:18">
      <c r="B5064" s="202"/>
      <c r="C5064" s="297"/>
      <c r="D5064" s="292"/>
      <c r="E5064" s="202"/>
      <c r="F5064" s="202"/>
      <c r="G5064" s="202"/>
      <c r="H5064" s="202"/>
      <c r="I5064" s="202"/>
      <c r="J5064" s="202"/>
      <c r="K5064" s="146"/>
      <c r="L5064" s="146"/>
      <c r="M5064" s="146"/>
      <c r="N5064" s="146"/>
      <c r="O5064" s="146"/>
      <c r="P5064" s="292"/>
      <c r="Q5064" s="202"/>
      <c r="R5064" s="290">
        <f>IF($P$5=1,DataSheet!E5063,"")</f>
        <v>0</v>
      </c>
    </row>
    <row r="5065" spans="2:18">
      <c r="B5065" s="202"/>
      <c r="C5065" s="297"/>
      <c r="D5065" s="292"/>
      <c r="E5065" s="202"/>
      <c r="F5065" s="202"/>
      <c r="G5065" s="202"/>
      <c r="H5065" s="202"/>
      <c r="I5065" s="202"/>
      <c r="J5065" s="202"/>
      <c r="K5065" s="146"/>
      <c r="L5065" s="146"/>
      <c r="M5065" s="146"/>
      <c r="N5065" s="146"/>
      <c r="O5065" s="146"/>
      <c r="P5065" s="292"/>
      <c r="Q5065" s="202"/>
      <c r="R5065" s="290">
        <f>IF($P$5=1,DataSheet!E5064,"")</f>
        <v>0</v>
      </c>
    </row>
    <row r="5066" spans="2:18">
      <c r="B5066" s="202"/>
      <c r="C5066" s="297"/>
      <c r="D5066" s="292"/>
      <c r="E5066" s="202"/>
      <c r="F5066" s="202"/>
      <c r="G5066" s="202"/>
      <c r="H5066" s="202"/>
      <c r="I5066" s="202"/>
      <c r="J5066" s="202"/>
      <c r="K5066" s="146"/>
      <c r="L5066" s="146"/>
      <c r="M5066" s="146"/>
      <c r="N5066" s="146"/>
      <c r="O5066" s="146"/>
      <c r="P5066" s="292"/>
      <c r="Q5066" s="202"/>
      <c r="R5066" s="290">
        <f>IF($P$5=1,DataSheet!E5065,"")</f>
        <v>0</v>
      </c>
    </row>
    <row r="5067" spans="2:18">
      <c r="B5067" s="202"/>
      <c r="C5067" s="297"/>
      <c r="D5067" s="292"/>
      <c r="E5067" s="202"/>
      <c r="F5067" s="202"/>
      <c r="G5067" s="202"/>
      <c r="H5067" s="202"/>
      <c r="I5067" s="202"/>
      <c r="J5067" s="202"/>
      <c r="K5067" s="146"/>
      <c r="L5067" s="146"/>
      <c r="M5067" s="146"/>
      <c r="N5067" s="146"/>
      <c r="O5067" s="146"/>
      <c r="P5067" s="292"/>
      <c r="Q5067" s="202"/>
      <c r="R5067" s="290">
        <f>IF($P$5=1,DataSheet!E5066,"")</f>
        <v>0</v>
      </c>
    </row>
    <row r="5068" spans="2:18">
      <c r="B5068" s="202"/>
      <c r="C5068" s="297"/>
      <c r="D5068" s="292"/>
      <c r="E5068" s="202"/>
      <c r="F5068" s="202"/>
      <c r="G5068" s="202"/>
      <c r="H5068" s="202"/>
      <c r="I5068" s="202"/>
      <c r="J5068" s="202"/>
      <c r="K5068" s="146"/>
      <c r="L5068" s="146"/>
      <c r="M5068" s="146"/>
      <c r="N5068" s="146"/>
      <c r="O5068" s="146"/>
      <c r="P5068" s="292"/>
      <c r="Q5068" s="202"/>
      <c r="R5068" s="290">
        <f>IF($P$5=1,DataSheet!E5067,"")</f>
        <v>0</v>
      </c>
    </row>
    <row r="5069" spans="2:18">
      <c r="B5069" s="202"/>
      <c r="C5069" s="297"/>
      <c r="D5069" s="292"/>
      <c r="E5069" s="202"/>
      <c r="F5069" s="202"/>
      <c r="G5069" s="202"/>
      <c r="H5069" s="202"/>
      <c r="I5069" s="202"/>
      <c r="J5069" s="202"/>
      <c r="K5069" s="146"/>
      <c r="L5069" s="146"/>
      <c r="M5069" s="146"/>
      <c r="N5069" s="146"/>
      <c r="O5069" s="146"/>
      <c r="P5069" s="292"/>
      <c r="Q5069" s="202"/>
      <c r="R5069" s="290">
        <f>IF($P$5=1,DataSheet!E5068,"")</f>
        <v>0</v>
      </c>
    </row>
    <row r="5070" spans="2:18">
      <c r="B5070" s="202"/>
      <c r="C5070" s="297"/>
      <c r="D5070" s="292"/>
      <c r="E5070" s="202"/>
      <c r="F5070" s="202"/>
      <c r="G5070" s="202"/>
      <c r="H5070" s="202"/>
      <c r="I5070" s="202"/>
      <c r="J5070" s="202"/>
      <c r="K5070" s="146"/>
      <c r="L5070" s="146"/>
      <c r="M5070" s="146"/>
      <c r="N5070" s="146"/>
      <c r="O5070" s="146"/>
      <c r="P5070" s="292"/>
      <c r="Q5070" s="202"/>
      <c r="R5070" s="290">
        <f>IF($P$5=1,DataSheet!E5069,"")</f>
        <v>0</v>
      </c>
    </row>
    <row r="5071" spans="2:18">
      <c r="B5071" s="202"/>
      <c r="C5071" s="297"/>
      <c r="D5071" s="292"/>
      <c r="E5071" s="202"/>
      <c r="F5071" s="202"/>
      <c r="G5071" s="202"/>
      <c r="H5071" s="202"/>
      <c r="I5071" s="202"/>
      <c r="J5071" s="202"/>
      <c r="K5071" s="146"/>
      <c r="L5071" s="146"/>
      <c r="M5071" s="146"/>
      <c r="N5071" s="146"/>
      <c r="O5071" s="146"/>
      <c r="P5071" s="292"/>
      <c r="Q5071" s="202"/>
      <c r="R5071" s="290">
        <f>IF($P$5=1,DataSheet!E5070,"")</f>
        <v>0</v>
      </c>
    </row>
    <row r="5072" spans="2:18">
      <c r="B5072" s="202"/>
      <c r="C5072" s="297"/>
      <c r="D5072" s="292"/>
      <c r="E5072" s="202"/>
      <c r="F5072" s="202"/>
      <c r="G5072" s="202"/>
      <c r="H5072" s="202"/>
      <c r="I5072" s="202"/>
      <c r="J5072" s="202"/>
      <c r="K5072" s="146"/>
      <c r="L5072" s="146"/>
      <c r="M5072" s="146"/>
      <c r="N5072" s="146"/>
      <c r="O5072" s="146"/>
      <c r="P5072" s="292"/>
      <c r="Q5072" s="202"/>
      <c r="R5072" s="290">
        <f>IF($P$5=1,DataSheet!E5071,"")</f>
        <v>0</v>
      </c>
    </row>
    <row r="5073" spans="2:18">
      <c r="B5073" s="202"/>
      <c r="C5073" s="297"/>
      <c r="D5073" s="292"/>
      <c r="E5073" s="202"/>
      <c r="F5073" s="202"/>
      <c r="G5073" s="202"/>
      <c r="H5073" s="202"/>
      <c r="I5073" s="202"/>
      <c r="J5073" s="202"/>
      <c r="K5073" s="146"/>
      <c r="L5073" s="146"/>
      <c r="M5073" s="146"/>
      <c r="N5073" s="146"/>
      <c r="O5073" s="146"/>
      <c r="P5073" s="292"/>
      <c r="Q5073" s="202"/>
      <c r="R5073" s="290">
        <f>IF($P$5=1,DataSheet!E5072,"")</f>
        <v>0</v>
      </c>
    </row>
    <row r="5074" spans="2:18">
      <c r="B5074" s="202"/>
      <c r="C5074" s="297"/>
      <c r="D5074" s="292"/>
      <c r="E5074" s="202"/>
      <c r="F5074" s="202"/>
      <c r="G5074" s="202"/>
      <c r="H5074" s="202"/>
      <c r="I5074" s="202"/>
      <c r="J5074" s="202"/>
      <c r="K5074" s="146"/>
      <c r="L5074" s="146"/>
      <c r="M5074" s="146"/>
      <c r="N5074" s="146"/>
      <c r="O5074" s="146"/>
      <c r="P5074" s="292"/>
      <c r="Q5074" s="202"/>
      <c r="R5074" s="290">
        <f>IF($P$5=1,DataSheet!E5073,"")</f>
        <v>0</v>
      </c>
    </row>
    <row r="5075" spans="2:18">
      <c r="B5075" s="202"/>
      <c r="C5075" s="297"/>
      <c r="D5075" s="292"/>
      <c r="E5075" s="202"/>
      <c r="F5075" s="202"/>
      <c r="G5075" s="202"/>
      <c r="H5075" s="202"/>
      <c r="I5075" s="202"/>
      <c r="J5075" s="202"/>
      <c r="K5075" s="146"/>
      <c r="L5075" s="146"/>
      <c r="M5075" s="146"/>
      <c r="N5075" s="146"/>
      <c r="O5075" s="146"/>
      <c r="P5075" s="292"/>
      <c r="Q5075" s="202"/>
      <c r="R5075" s="290">
        <f>IF($P$5=1,DataSheet!E5074,"")</f>
        <v>0</v>
      </c>
    </row>
    <row r="5076" spans="2:18">
      <c r="B5076" s="202"/>
      <c r="C5076" s="297"/>
      <c r="D5076" s="292"/>
      <c r="E5076" s="202"/>
      <c r="F5076" s="202"/>
      <c r="G5076" s="202"/>
      <c r="H5076" s="202"/>
      <c r="I5076" s="202"/>
      <c r="J5076" s="202"/>
      <c r="K5076" s="146"/>
      <c r="L5076" s="146"/>
      <c r="M5076" s="146"/>
      <c r="N5076" s="146"/>
      <c r="O5076" s="146"/>
      <c r="P5076" s="292"/>
      <c r="Q5076" s="202"/>
      <c r="R5076" s="290">
        <f>IF($P$5=1,DataSheet!E5075,"")</f>
        <v>0</v>
      </c>
    </row>
    <row r="5077" spans="2:18">
      <c r="B5077" s="202"/>
      <c r="C5077" s="297"/>
      <c r="D5077" s="292"/>
      <c r="E5077" s="202"/>
      <c r="F5077" s="202"/>
      <c r="G5077" s="202"/>
      <c r="H5077" s="202"/>
      <c r="I5077" s="202"/>
      <c r="J5077" s="202"/>
      <c r="K5077" s="146"/>
      <c r="L5077" s="146"/>
      <c r="M5077" s="146"/>
      <c r="N5077" s="146"/>
      <c r="O5077" s="146"/>
      <c r="P5077" s="292"/>
      <c r="Q5077" s="202"/>
      <c r="R5077" s="290">
        <f>IF($P$5=1,DataSheet!E5076,"")</f>
        <v>0</v>
      </c>
    </row>
    <row r="5078" spans="2:18">
      <c r="B5078" s="202"/>
      <c r="C5078" s="297"/>
      <c r="D5078" s="292"/>
      <c r="E5078" s="202"/>
      <c r="F5078" s="202"/>
      <c r="G5078" s="202"/>
      <c r="H5078" s="202"/>
      <c r="I5078" s="202"/>
      <c r="J5078" s="202"/>
      <c r="K5078" s="146"/>
      <c r="L5078" s="146"/>
      <c r="M5078" s="146"/>
      <c r="N5078" s="146"/>
      <c r="O5078" s="146"/>
      <c r="P5078" s="292"/>
      <c r="Q5078" s="202"/>
      <c r="R5078" s="290">
        <f>IF($P$5=1,DataSheet!E5077,"")</f>
        <v>0</v>
      </c>
    </row>
    <row r="5079" spans="2:18">
      <c r="B5079" s="202"/>
      <c r="C5079" s="297"/>
      <c r="D5079" s="292"/>
      <c r="E5079" s="202"/>
      <c r="F5079" s="202"/>
      <c r="G5079" s="202"/>
      <c r="H5079" s="202"/>
      <c r="I5079" s="202"/>
      <c r="J5079" s="202"/>
      <c r="K5079" s="146"/>
      <c r="L5079" s="146"/>
      <c r="M5079" s="146"/>
      <c r="N5079" s="146"/>
      <c r="O5079" s="146"/>
      <c r="P5079" s="292"/>
      <c r="Q5079" s="202"/>
      <c r="R5079" s="290">
        <f>IF($P$5=1,DataSheet!E5078,"")</f>
        <v>0</v>
      </c>
    </row>
    <row r="5080" spans="2:18">
      <c r="B5080" s="202"/>
      <c r="C5080" s="297"/>
      <c r="D5080" s="292"/>
      <c r="E5080" s="202"/>
      <c r="F5080" s="202"/>
      <c r="G5080" s="202"/>
      <c r="H5080" s="202"/>
      <c r="I5080" s="202"/>
      <c r="J5080" s="202"/>
      <c r="K5080" s="146"/>
      <c r="L5080" s="146"/>
      <c r="M5080" s="146"/>
      <c r="N5080" s="146"/>
      <c r="O5080" s="146"/>
      <c r="P5080" s="292"/>
      <c r="Q5080" s="202"/>
      <c r="R5080" s="290">
        <f>IF($P$5=1,DataSheet!E5079,"")</f>
        <v>0</v>
      </c>
    </row>
    <row r="5081" spans="2:18">
      <c r="B5081" s="202"/>
      <c r="C5081" s="297"/>
      <c r="D5081" s="292"/>
      <c r="E5081" s="202"/>
      <c r="F5081" s="202"/>
      <c r="G5081" s="202"/>
      <c r="H5081" s="202"/>
      <c r="I5081" s="202"/>
      <c r="J5081" s="202"/>
      <c r="K5081" s="146"/>
      <c r="L5081" s="146"/>
      <c r="M5081" s="146"/>
      <c r="N5081" s="146"/>
      <c r="O5081" s="146"/>
      <c r="P5081" s="292"/>
      <c r="Q5081" s="202"/>
      <c r="R5081" s="290">
        <f>IF($P$5=1,DataSheet!E5080,"")</f>
        <v>0</v>
      </c>
    </row>
    <row r="5082" spans="2:18">
      <c r="B5082" s="202"/>
      <c r="C5082" s="297"/>
      <c r="D5082" s="292"/>
      <c r="E5082" s="202"/>
      <c r="F5082" s="202"/>
      <c r="G5082" s="202"/>
      <c r="H5082" s="202"/>
      <c r="I5082" s="202"/>
      <c r="J5082" s="202"/>
      <c r="K5082" s="146"/>
      <c r="L5082" s="146"/>
      <c r="M5082" s="146"/>
      <c r="N5082" s="146"/>
      <c r="O5082" s="146"/>
      <c r="P5082" s="292"/>
      <c r="Q5082" s="202"/>
      <c r="R5082" s="290">
        <f>IF($P$5=1,DataSheet!E5081,"")</f>
        <v>0</v>
      </c>
    </row>
    <row r="5083" spans="2:18">
      <c r="B5083" s="202"/>
      <c r="C5083" s="297"/>
      <c r="D5083" s="292"/>
      <c r="E5083" s="202"/>
      <c r="F5083" s="202"/>
      <c r="G5083" s="202"/>
      <c r="H5083" s="202"/>
      <c r="I5083" s="202"/>
      <c r="J5083" s="202"/>
      <c r="K5083" s="146"/>
      <c r="L5083" s="146"/>
      <c r="M5083" s="146"/>
      <c r="N5083" s="146"/>
      <c r="O5083" s="146"/>
      <c r="P5083" s="292"/>
      <c r="Q5083" s="202"/>
      <c r="R5083" s="290">
        <f>IF($P$5=1,DataSheet!E5082,"")</f>
        <v>0</v>
      </c>
    </row>
    <row r="5084" spans="2:18">
      <c r="B5084" s="202"/>
      <c r="C5084" s="297"/>
      <c r="D5084" s="292"/>
      <c r="E5084" s="202"/>
      <c r="F5084" s="202"/>
      <c r="G5084" s="202"/>
      <c r="H5084" s="202"/>
      <c r="I5084" s="202"/>
      <c r="J5084" s="202"/>
      <c r="K5084" s="146"/>
      <c r="L5084" s="146"/>
      <c r="M5084" s="146"/>
      <c r="N5084" s="146"/>
      <c r="O5084" s="146"/>
      <c r="P5084" s="292"/>
      <c r="Q5084" s="202"/>
      <c r="R5084" s="290">
        <f>IF($P$5=1,DataSheet!E5083,"")</f>
        <v>0</v>
      </c>
    </row>
    <row r="5085" spans="2:18">
      <c r="B5085" s="202"/>
      <c r="C5085" s="297"/>
      <c r="D5085" s="292"/>
      <c r="E5085" s="202"/>
      <c r="F5085" s="202"/>
      <c r="G5085" s="202"/>
      <c r="H5085" s="202"/>
      <c r="I5085" s="202"/>
      <c r="J5085" s="202"/>
      <c r="K5085" s="146"/>
      <c r="L5085" s="146"/>
      <c r="M5085" s="146"/>
      <c r="N5085" s="146"/>
      <c r="O5085" s="146"/>
      <c r="P5085" s="292"/>
      <c r="Q5085" s="202"/>
      <c r="R5085" s="290">
        <f>IF($P$5=1,DataSheet!E5084,"")</f>
        <v>0</v>
      </c>
    </row>
    <row r="5086" spans="2:18">
      <c r="B5086" s="202"/>
      <c r="C5086" s="297"/>
      <c r="D5086" s="292"/>
      <c r="E5086" s="202"/>
      <c r="F5086" s="202"/>
      <c r="G5086" s="202"/>
      <c r="H5086" s="202"/>
      <c r="I5086" s="202"/>
      <c r="J5086" s="202"/>
      <c r="K5086" s="146"/>
      <c r="L5086" s="146"/>
      <c r="M5086" s="146"/>
      <c r="N5086" s="146"/>
      <c r="O5086" s="146"/>
      <c r="P5086" s="292"/>
      <c r="Q5086" s="202"/>
      <c r="R5086" s="290">
        <f>IF($P$5=1,DataSheet!E5085,"")</f>
        <v>0</v>
      </c>
    </row>
    <row r="5087" spans="2:18">
      <c r="B5087" s="202"/>
      <c r="C5087" s="297"/>
      <c r="D5087" s="292"/>
      <c r="E5087" s="202"/>
      <c r="F5087" s="202"/>
      <c r="G5087" s="202"/>
      <c r="H5087" s="202"/>
      <c r="I5087" s="202"/>
      <c r="J5087" s="202"/>
      <c r="K5087" s="146"/>
      <c r="L5087" s="146"/>
      <c r="M5087" s="146"/>
      <c r="N5087" s="146"/>
      <c r="O5087" s="146"/>
      <c r="P5087" s="292"/>
      <c r="Q5087" s="202"/>
      <c r="R5087" s="290">
        <f>IF($P$5=1,DataSheet!E5086,"")</f>
        <v>0</v>
      </c>
    </row>
    <row r="5088" spans="2:18">
      <c r="B5088" s="202"/>
      <c r="C5088" s="297"/>
      <c r="D5088" s="292"/>
      <c r="E5088" s="202"/>
      <c r="F5088" s="202"/>
      <c r="G5088" s="202"/>
      <c r="H5088" s="202"/>
      <c r="I5088" s="202"/>
      <c r="J5088" s="202"/>
      <c r="K5088" s="146"/>
      <c r="L5088" s="146"/>
      <c r="M5088" s="146"/>
      <c r="N5088" s="146"/>
      <c r="O5088" s="146"/>
      <c r="P5088" s="292"/>
      <c r="Q5088" s="202"/>
      <c r="R5088" s="290">
        <f>IF($P$5=1,DataSheet!E5087,"")</f>
        <v>0</v>
      </c>
    </row>
    <row r="5089" spans="2:18">
      <c r="B5089" s="202"/>
      <c r="C5089" s="297"/>
      <c r="D5089" s="292"/>
      <c r="E5089" s="202"/>
      <c r="F5089" s="202"/>
      <c r="G5089" s="202"/>
      <c r="H5089" s="202"/>
      <c r="I5089" s="202"/>
      <c r="J5089" s="202"/>
      <c r="K5089" s="146"/>
      <c r="L5089" s="146"/>
      <c r="M5089" s="146"/>
      <c r="N5089" s="146"/>
      <c r="O5089" s="146"/>
      <c r="P5089" s="292"/>
      <c r="Q5089" s="202"/>
      <c r="R5089" s="290">
        <f>IF($P$5=1,DataSheet!E5088,"")</f>
        <v>0</v>
      </c>
    </row>
    <row r="5090" spans="2:18">
      <c r="B5090" s="202"/>
      <c r="C5090" s="297"/>
      <c r="D5090" s="292"/>
      <c r="E5090" s="202"/>
      <c r="F5090" s="202"/>
      <c r="G5090" s="202"/>
      <c r="H5090" s="202"/>
      <c r="I5090" s="202"/>
      <c r="J5090" s="202"/>
      <c r="K5090" s="146"/>
      <c r="L5090" s="146"/>
      <c r="M5090" s="146"/>
      <c r="N5090" s="146"/>
      <c r="O5090" s="146"/>
      <c r="P5090" s="292"/>
      <c r="Q5090" s="202"/>
      <c r="R5090" s="290">
        <f>IF($P$5=1,DataSheet!E5089,"")</f>
        <v>0</v>
      </c>
    </row>
    <row r="5091" spans="2:18">
      <c r="B5091" s="202"/>
      <c r="C5091" s="297"/>
      <c r="D5091" s="292"/>
      <c r="E5091" s="202"/>
      <c r="F5091" s="202"/>
      <c r="G5091" s="202"/>
      <c r="H5091" s="202"/>
      <c r="I5091" s="202"/>
      <c r="J5091" s="202"/>
      <c r="K5091" s="146"/>
      <c r="L5091" s="146"/>
      <c r="M5091" s="146"/>
      <c r="N5091" s="146"/>
      <c r="O5091" s="146"/>
      <c r="P5091" s="292"/>
      <c r="Q5091" s="202"/>
      <c r="R5091" s="290">
        <f>IF($P$5=1,DataSheet!E5090,"")</f>
        <v>0</v>
      </c>
    </row>
    <row r="5092" spans="2:18">
      <c r="B5092" s="202"/>
      <c r="C5092" s="297"/>
      <c r="D5092" s="292"/>
      <c r="E5092" s="202"/>
      <c r="F5092" s="202"/>
      <c r="G5092" s="202"/>
      <c r="H5092" s="202"/>
      <c r="I5092" s="202"/>
      <c r="J5092" s="202"/>
      <c r="K5092" s="146"/>
      <c r="L5092" s="146"/>
      <c r="M5092" s="146"/>
      <c r="N5092" s="146"/>
      <c r="O5092" s="146"/>
      <c r="P5092" s="292"/>
      <c r="Q5092" s="202"/>
      <c r="R5092" s="290">
        <f>IF($P$5=1,DataSheet!E5091,"")</f>
        <v>0</v>
      </c>
    </row>
    <row r="5093" spans="2:18">
      <c r="B5093" s="202"/>
      <c r="C5093" s="297"/>
      <c r="D5093" s="292"/>
      <c r="E5093" s="202"/>
      <c r="F5093" s="202"/>
      <c r="G5093" s="202"/>
      <c r="H5093" s="202"/>
      <c r="I5093" s="202"/>
      <c r="J5093" s="202"/>
      <c r="K5093" s="146"/>
      <c r="L5093" s="146"/>
      <c r="M5093" s="146"/>
      <c r="N5093" s="146"/>
      <c r="O5093" s="146"/>
      <c r="P5093" s="292"/>
      <c r="Q5093" s="202"/>
      <c r="R5093" s="290">
        <f>IF($P$5=1,DataSheet!E5092,"")</f>
        <v>0</v>
      </c>
    </row>
    <row r="5094" spans="2:18">
      <c r="B5094" s="202"/>
      <c r="C5094" s="297"/>
      <c r="D5094" s="292"/>
      <c r="E5094" s="202"/>
      <c r="F5094" s="202"/>
      <c r="G5094" s="202"/>
      <c r="H5094" s="202"/>
      <c r="I5094" s="202"/>
      <c r="J5094" s="202"/>
      <c r="K5094" s="146"/>
      <c r="L5094" s="146"/>
      <c r="M5094" s="146"/>
      <c r="N5094" s="146"/>
      <c r="O5094" s="146"/>
      <c r="P5094" s="292"/>
      <c r="Q5094" s="202"/>
      <c r="R5094" s="290">
        <f>IF($P$5=1,DataSheet!E5093,"")</f>
        <v>0</v>
      </c>
    </row>
    <row r="5095" spans="2:18">
      <c r="B5095" s="202"/>
      <c r="C5095" s="297"/>
      <c r="D5095" s="292"/>
      <c r="E5095" s="202"/>
      <c r="F5095" s="202"/>
      <c r="G5095" s="202"/>
      <c r="H5095" s="202"/>
      <c r="I5095" s="202"/>
      <c r="J5095" s="202"/>
      <c r="K5095" s="146"/>
      <c r="L5095" s="146"/>
      <c r="M5095" s="146"/>
      <c r="N5095" s="146"/>
      <c r="O5095" s="146"/>
      <c r="P5095" s="292"/>
      <c r="Q5095" s="202"/>
      <c r="R5095" s="290">
        <f>IF($P$5=1,DataSheet!E5094,"")</f>
        <v>0</v>
      </c>
    </row>
    <row r="5096" spans="2:18">
      <c r="B5096" s="202"/>
      <c r="C5096" s="297"/>
      <c r="D5096" s="292"/>
      <c r="E5096" s="202"/>
      <c r="F5096" s="202"/>
      <c r="G5096" s="202"/>
      <c r="H5096" s="202"/>
      <c r="I5096" s="202"/>
      <c r="J5096" s="202"/>
      <c r="K5096" s="146"/>
      <c r="L5096" s="146"/>
      <c r="M5096" s="146"/>
      <c r="N5096" s="146"/>
      <c r="O5096" s="146"/>
      <c r="P5096" s="292"/>
      <c r="Q5096" s="202"/>
      <c r="R5096" s="290">
        <f>IF($P$5=1,DataSheet!E5095,"")</f>
        <v>0</v>
      </c>
    </row>
    <row r="5097" spans="2:18">
      <c r="B5097" s="202"/>
      <c r="C5097" s="297"/>
      <c r="D5097" s="292"/>
      <c r="E5097" s="202"/>
      <c r="F5097" s="202"/>
      <c r="G5097" s="202"/>
      <c r="H5097" s="202"/>
      <c r="I5097" s="202"/>
      <c r="J5097" s="202"/>
      <c r="K5097" s="146"/>
      <c r="L5097" s="146"/>
      <c r="M5097" s="146"/>
      <c r="N5097" s="146"/>
      <c r="O5097" s="146"/>
      <c r="P5097" s="292"/>
      <c r="Q5097" s="202"/>
      <c r="R5097" s="290">
        <f>IF($P$5=1,DataSheet!E5096,"")</f>
        <v>0</v>
      </c>
    </row>
    <row r="5098" spans="2:18">
      <c r="B5098" s="202"/>
      <c r="C5098" s="297"/>
      <c r="D5098" s="292"/>
      <c r="E5098" s="202"/>
      <c r="F5098" s="202"/>
      <c r="G5098" s="202"/>
      <c r="H5098" s="202"/>
      <c r="I5098" s="202"/>
      <c r="J5098" s="202"/>
      <c r="K5098" s="146"/>
      <c r="L5098" s="146"/>
      <c r="M5098" s="146"/>
      <c r="N5098" s="146"/>
      <c r="O5098" s="146"/>
      <c r="P5098" s="292"/>
      <c r="Q5098" s="202"/>
      <c r="R5098" s="290">
        <f>IF($P$5=1,DataSheet!E5097,"")</f>
        <v>0</v>
      </c>
    </row>
    <row r="5099" spans="2:18">
      <c r="B5099" s="202"/>
      <c r="C5099" s="297"/>
      <c r="D5099" s="292"/>
      <c r="E5099" s="202"/>
      <c r="F5099" s="202"/>
      <c r="G5099" s="202"/>
      <c r="H5099" s="202"/>
      <c r="I5099" s="202"/>
      <c r="J5099" s="202"/>
      <c r="K5099" s="146"/>
      <c r="L5099" s="146"/>
      <c r="M5099" s="146"/>
      <c r="N5099" s="146"/>
      <c r="O5099" s="146"/>
      <c r="P5099" s="292"/>
      <c r="Q5099" s="202"/>
      <c r="R5099" s="290">
        <f>IF($P$5=1,DataSheet!E5098,"")</f>
        <v>0</v>
      </c>
    </row>
    <row r="5100" spans="2:18">
      <c r="B5100" s="202"/>
      <c r="C5100" s="297"/>
      <c r="D5100" s="292"/>
      <c r="E5100" s="202"/>
      <c r="F5100" s="202"/>
      <c r="G5100" s="202"/>
      <c r="H5100" s="202"/>
      <c r="I5100" s="202"/>
      <c r="J5100" s="202"/>
      <c r="K5100" s="146"/>
      <c r="L5100" s="146"/>
      <c r="M5100" s="146"/>
      <c r="N5100" s="146"/>
      <c r="O5100" s="146"/>
      <c r="P5100" s="292"/>
      <c r="Q5100" s="202"/>
      <c r="R5100" s="290">
        <f>IF($P$5=1,DataSheet!E5099,"")</f>
        <v>0</v>
      </c>
    </row>
    <row r="5101" spans="2:18">
      <c r="B5101" s="202"/>
      <c r="C5101" s="297"/>
      <c r="D5101" s="292"/>
      <c r="E5101" s="202"/>
      <c r="F5101" s="202"/>
      <c r="G5101" s="202"/>
      <c r="H5101" s="202"/>
      <c r="I5101" s="202"/>
      <c r="J5101" s="202"/>
      <c r="K5101" s="146"/>
      <c r="L5101" s="146"/>
      <c r="M5101" s="146"/>
      <c r="N5101" s="146"/>
      <c r="O5101" s="146"/>
      <c r="P5101" s="292"/>
      <c r="Q5101" s="202"/>
      <c r="R5101" s="290">
        <f>IF($P$5=1,DataSheet!E5100,"")</f>
        <v>0</v>
      </c>
    </row>
    <row r="5102" spans="2:18">
      <c r="B5102" s="202"/>
      <c r="C5102" s="297"/>
      <c r="D5102" s="292"/>
      <c r="E5102" s="202"/>
      <c r="F5102" s="202"/>
      <c r="G5102" s="202"/>
      <c r="H5102" s="202"/>
      <c r="I5102" s="202"/>
      <c r="J5102" s="202"/>
      <c r="K5102" s="146"/>
      <c r="L5102" s="146"/>
      <c r="M5102" s="146"/>
      <c r="N5102" s="146"/>
      <c r="O5102" s="146"/>
      <c r="P5102" s="292"/>
      <c r="Q5102" s="202"/>
      <c r="R5102" s="290">
        <f>IF($P$5=1,DataSheet!E5101,"")</f>
        <v>0</v>
      </c>
    </row>
    <row r="5103" spans="2:18">
      <c r="B5103" s="202"/>
      <c r="C5103" s="297"/>
      <c r="D5103" s="292"/>
      <c r="E5103" s="202"/>
      <c r="F5103" s="202"/>
      <c r="G5103" s="202"/>
      <c r="H5103" s="202"/>
      <c r="I5103" s="202"/>
      <c r="J5103" s="202"/>
      <c r="K5103" s="146"/>
      <c r="L5103" s="146"/>
      <c r="M5103" s="146"/>
      <c r="N5103" s="146"/>
      <c r="O5103" s="146"/>
      <c r="P5103" s="292"/>
      <c r="Q5103" s="202"/>
      <c r="R5103" s="290">
        <f>IF($P$5=1,DataSheet!E5102,"")</f>
        <v>0</v>
      </c>
    </row>
    <row r="5104" spans="2:18">
      <c r="B5104" s="202"/>
      <c r="C5104" s="297"/>
      <c r="D5104" s="292"/>
      <c r="E5104" s="202"/>
      <c r="F5104" s="202"/>
      <c r="G5104" s="202"/>
      <c r="H5104" s="202"/>
      <c r="I5104" s="202"/>
      <c r="J5104" s="202"/>
      <c r="K5104" s="146"/>
      <c r="L5104" s="146"/>
      <c r="M5104" s="146"/>
      <c r="N5104" s="146"/>
      <c r="O5104" s="146"/>
      <c r="P5104" s="292"/>
      <c r="Q5104" s="202"/>
      <c r="R5104" s="290">
        <f>IF($P$5=1,DataSheet!E5103,"")</f>
        <v>0</v>
      </c>
    </row>
    <row r="5105" spans="2:18">
      <c r="B5105" s="202"/>
      <c r="C5105" s="297"/>
      <c r="D5105" s="292"/>
      <c r="E5105" s="202"/>
      <c r="F5105" s="202"/>
      <c r="G5105" s="202"/>
      <c r="H5105" s="202"/>
      <c r="I5105" s="202"/>
      <c r="J5105" s="202"/>
      <c r="K5105" s="146"/>
      <c r="L5105" s="146"/>
      <c r="M5105" s="146"/>
      <c r="N5105" s="146"/>
      <c r="O5105" s="146"/>
      <c r="P5105" s="292"/>
      <c r="Q5105" s="202"/>
      <c r="R5105" s="290">
        <f>IF($P$5=1,DataSheet!E5104,"")</f>
        <v>0</v>
      </c>
    </row>
    <row r="5106" spans="2:18">
      <c r="B5106" s="202"/>
      <c r="C5106" s="297"/>
      <c r="D5106" s="292"/>
      <c r="E5106" s="202"/>
      <c r="F5106" s="202"/>
      <c r="G5106" s="202"/>
      <c r="H5106" s="202"/>
      <c r="I5106" s="202"/>
      <c r="J5106" s="202"/>
      <c r="K5106" s="146"/>
      <c r="L5106" s="146"/>
      <c r="M5106" s="146"/>
      <c r="N5106" s="146"/>
      <c r="O5106" s="146"/>
      <c r="P5106" s="292"/>
      <c r="Q5106" s="202"/>
      <c r="R5106" s="290">
        <f>IF($P$5=1,DataSheet!E5105,"")</f>
        <v>0</v>
      </c>
    </row>
    <row r="5107" spans="2:18">
      <c r="B5107" s="202"/>
      <c r="C5107" s="297"/>
      <c r="D5107" s="292"/>
      <c r="E5107" s="202"/>
      <c r="F5107" s="202"/>
      <c r="G5107" s="202"/>
      <c r="H5107" s="202"/>
      <c r="I5107" s="202"/>
      <c r="J5107" s="202"/>
      <c r="K5107" s="146"/>
      <c r="L5107" s="146"/>
      <c r="M5107" s="146"/>
      <c r="N5107" s="146"/>
      <c r="O5107" s="146"/>
      <c r="P5107" s="292"/>
      <c r="Q5107" s="202"/>
      <c r="R5107" s="290">
        <f>IF($P$5=1,DataSheet!E5106,"")</f>
        <v>0</v>
      </c>
    </row>
    <row r="5108" spans="2:18">
      <c r="B5108" s="202"/>
      <c r="C5108" s="297"/>
      <c r="D5108" s="292"/>
      <c r="E5108" s="202"/>
      <c r="F5108" s="202"/>
      <c r="G5108" s="202"/>
      <c r="H5108" s="202"/>
      <c r="I5108" s="202"/>
      <c r="J5108" s="202"/>
      <c r="K5108" s="146"/>
      <c r="L5108" s="146"/>
      <c r="M5108" s="146"/>
      <c r="N5108" s="146"/>
      <c r="O5108" s="146"/>
      <c r="P5108" s="292"/>
      <c r="Q5108" s="202"/>
      <c r="R5108" s="290">
        <f>IF($P$5=1,DataSheet!E5107,"")</f>
        <v>0</v>
      </c>
    </row>
    <row r="5109" spans="2:18">
      <c r="B5109" s="202"/>
      <c r="C5109" s="297"/>
      <c r="D5109" s="292"/>
      <c r="E5109" s="202"/>
      <c r="F5109" s="202"/>
      <c r="G5109" s="202"/>
      <c r="H5109" s="202"/>
      <c r="I5109" s="202"/>
      <c r="J5109" s="202"/>
      <c r="K5109" s="146"/>
      <c r="L5109" s="146"/>
      <c r="M5109" s="146"/>
      <c r="N5109" s="146"/>
      <c r="O5109" s="146"/>
      <c r="P5109" s="292"/>
      <c r="Q5109" s="202"/>
      <c r="R5109" s="290">
        <f>IF($P$5=1,DataSheet!E5108,"")</f>
        <v>0</v>
      </c>
    </row>
    <row r="5110" spans="2:18">
      <c r="B5110" s="202"/>
      <c r="C5110" s="297"/>
      <c r="D5110" s="292"/>
      <c r="E5110" s="202"/>
      <c r="F5110" s="202"/>
      <c r="G5110" s="202"/>
      <c r="H5110" s="202"/>
      <c r="I5110" s="202"/>
      <c r="J5110" s="202"/>
      <c r="K5110" s="146"/>
      <c r="L5110" s="146"/>
      <c r="M5110" s="146"/>
      <c r="N5110" s="146"/>
      <c r="O5110" s="146"/>
      <c r="P5110" s="292"/>
      <c r="Q5110" s="202"/>
      <c r="R5110" s="290">
        <f>IF($P$5=1,DataSheet!E5109,"")</f>
        <v>0</v>
      </c>
    </row>
    <row r="5111" spans="2:18">
      <c r="B5111" s="202"/>
      <c r="C5111" s="297"/>
      <c r="D5111" s="292"/>
      <c r="E5111" s="202"/>
      <c r="F5111" s="202"/>
      <c r="G5111" s="202"/>
      <c r="H5111" s="202"/>
      <c r="I5111" s="202"/>
      <c r="J5111" s="202"/>
      <c r="K5111" s="146"/>
      <c r="L5111" s="146"/>
      <c r="M5111" s="146"/>
      <c r="N5111" s="146"/>
      <c r="O5111" s="146"/>
      <c r="P5111" s="292"/>
      <c r="Q5111" s="202"/>
      <c r="R5111" s="290">
        <f>IF($P$5=1,DataSheet!E5110,"")</f>
        <v>0</v>
      </c>
    </row>
    <row r="5112" spans="2:18">
      <c r="B5112" s="202"/>
      <c r="C5112" s="297"/>
      <c r="D5112" s="292"/>
      <c r="E5112" s="202"/>
      <c r="F5112" s="202"/>
      <c r="G5112" s="202"/>
      <c r="H5112" s="202"/>
      <c r="I5112" s="202"/>
      <c r="J5112" s="202"/>
      <c r="K5112" s="146"/>
      <c r="L5112" s="146"/>
      <c r="M5112" s="146"/>
      <c r="N5112" s="146"/>
      <c r="O5112" s="146"/>
      <c r="P5112" s="292"/>
      <c r="Q5112" s="202"/>
      <c r="R5112" s="290">
        <f>IF($P$5=1,DataSheet!E5111,"")</f>
        <v>0</v>
      </c>
    </row>
    <row r="5113" spans="2:18">
      <c r="B5113" s="202"/>
      <c r="C5113" s="297"/>
      <c r="D5113" s="292"/>
      <c r="E5113" s="202"/>
      <c r="F5113" s="202"/>
      <c r="G5113" s="202"/>
      <c r="H5113" s="202"/>
      <c r="I5113" s="202"/>
      <c r="J5113" s="202"/>
      <c r="K5113" s="146"/>
      <c r="L5113" s="146"/>
      <c r="M5113" s="146"/>
      <c r="N5113" s="146"/>
      <c r="O5113" s="146"/>
      <c r="P5113" s="292"/>
      <c r="Q5113" s="202"/>
      <c r="R5113" s="290">
        <f>IF($P$5=1,DataSheet!E5112,"")</f>
        <v>0</v>
      </c>
    </row>
    <row r="5114" spans="2:18">
      <c r="B5114" s="202"/>
      <c r="C5114" s="297"/>
      <c r="D5114" s="292"/>
      <c r="E5114" s="202"/>
      <c r="F5114" s="202"/>
      <c r="G5114" s="202"/>
      <c r="H5114" s="202"/>
      <c r="I5114" s="202"/>
      <c r="J5114" s="202"/>
      <c r="K5114" s="146"/>
      <c r="L5114" s="146"/>
      <c r="M5114" s="146"/>
      <c r="N5114" s="146"/>
      <c r="O5114" s="146"/>
      <c r="P5114" s="292"/>
      <c r="Q5114" s="202"/>
      <c r="R5114" s="290">
        <f>IF($P$5=1,DataSheet!E5113,"")</f>
        <v>0</v>
      </c>
    </row>
    <row r="5115" spans="2:18">
      <c r="B5115" s="202"/>
      <c r="C5115" s="297"/>
      <c r="D5115" s="292"/>
      <c r="E5115" s="202"/>
      <c r="F5115" s="202"/>
      <c r="G5115" s="202"/>
      <c r="H5115" s="202"/>
      <c r="I5115" s="202"/>
      <c r="J5115" s="202"/>
      <c r="K5115" s="146"/>
      <c r="L5115" s="146"/>
      <c r="M5115" s="146"/>
      <c r="N5115" s="146"/>
      <c r="O5115" s="146"/>
      <c r="P5115" s="292"/>
      <c r="Q5115" s="202"/>
      <c r="R5115" s="290">
        <f>IF($P$5=1,DataSheet!E5114,"")</f>
        <v>0</v>
      </c>
    </row>
    <row r="5116" spans="2:18">
      <c r="B5116" s="202"/>
      <c r="C5116" s="297"/>
      <c r="D5116" s="292"/>
      <c r="E5116" s="202"/>
      <c r="F5116" s="202"/>
      <c r="G5116" s="202"/>
      <c r="H5116" s="202"/>
      <c r="I5116" s="202"/>
      <c r="J5116" s="202"/>
      <c r="K5116" s="146"/>
      <c r="L5116" s="146"/>
      <c r="M5116" s="146"/>
      <c r="N5116" s="146"/>
      <c r="O5116" s="146"/>
      <c r="P5116" s="292"/>
      <c r="Q5116" s="202"/>
      <c r="R5116" s="290">
        <f>IF($P$5=1,DataSheet!E5115,"")</f>
        <v>0</v>
      </c>
    </row>
    <row r="5117" spans="2:18">
      <c r="B5117" s="202"/>
      <c r="C5117" s="297"/>
      <c r="D5117" s="292"/>
      <c r="E5117" s="202"/>
      <c r="F5117" s="202"/>
      <c r="G5117" s="202"/>
      <c r="H5117" s="202"/>
      <c r="I5117" s="202"/>
      <c r="J5117" s="202"/>
      <c r="K5117" s="146"/>
      <c r="L5117" s="146"/>
      <c r="M5117" s="146"/>
      <c r="N5117" s="146"/>
      <c r="O5117" s="146"/>
      <c r="P5117" s="292"/>
      <c r="Q5117" s="202"/>
      <c r="R5117" s="290">
        <f>IF($P$5=1,DataSheet!E5116,"")</f>
        <v>0</v>
      </c>
    </row>
    <row r="5118" spans="2:18">
      <c r="B5118" s="202"/>
      <c r="C5118" s="297"/>
      <c r="D5118" s="292"/>
      <c r="E5118" s="202"/>
      <c r="F5118" s="202"/>
      <c r="G5118" s="202"/>
      <c r="H5118" s="202"/>
      <c r="I5118" s="202"/>
      <c r="J5118" s="202"/>
      <c r="K5118" s="146"/>
      <c r="L5118" s="146"/>
      <c r="M5118" s="146"/>
      <c r="N5118" s="146"/>
      <c r="O5118" s="146"/>
      <c r="P5118" s="292"/>
      <c r="Q5118" s="202"/>
      <c r="R5118" s="290">
        <f>IF($P$5=1,DataSheet!E5117,"")</f>
        <v>0</v>
      </c>
    </row>
    <row r="5119" spans="2:18">
      <c r="B5119" s="202"/>
      <c r="C5119" s="297"/>
      <c r="D5119" s="292"/>
      <c r="E5119" s="202"/>
      <c r="F5119" s="202"/>
      <c r="G5119" s="202"/>
      <c r="H5119" s="202"/>
      <c r="I5119" s="202"/>
      <c r="J5119" s="202"/>
      <c r="K5119" s="146"/>
      <c r="L5119" s="146"/>
      <c r="M5119" s="146"/>
      <c r="N5119" s="146"/>
      <c r="O5119" s="146"/>
      <c r="P5119" s="292"/>
      <c r="Q5119" s="202"/>
      <c r="R5119" s="290">
        <f>IF($P$5=1,DataSheet!E5118,"")</f>
        <v>0</v>
      </c>
    </row>
    <row r="5120" spans="2:18">
      <c r="B5120" s="202"/>
      <c r="C5120" s="297"/>
      <c r="D5120" s="292"/>
      <c r="E5120" s="202"/>
      <c r="F5120" s="202"/>
      <c r="G5120" s="202"/>
      <c r="H5120" s="202"/>
      <c r="I5120" s="202"/>
      <c r="J5120" s="202"/>
      <c r="K5120" s="146"/>
      <c r="L5120" s="146"/>
      <c r="M5120" s="146"/>
      <c r="N5120" s="146"/>
      <c r="O5120" s="146"/>
      <c r="P5120" s="292"/>
      <c r="Q5120" s="202"/>
      <c r="R5120" s="290">
        <f>IF($P$5=1,DataSheet!E5119,"")</f>
        <v>0</v>
      </c>
    </row>
    <row r="5121" spans="2:18">
      <c r="B5121" s="202"/>
      <c r="C5121" s="297"/>
      <c r="D5121" s="292"/>
      <c r="E5121" s="202"/>
      <c r="F5121" s="202"/>
      <c r="G5121" s="202"/>
      <c r="H5121" s="202"/>
      <c r="I5121" s="202"/>
      <c r="J5121" s="202"/>
      <c r="K5121" s="146"/>
      <c r="L5121" s="146"/>
      <c r="M5121" s="146"/>
      <c r="N5121" s="146"/>
      <c r="O5121" s="146"/>
      <c r="P5121" s="292"/>
      <c r="Q5121" s="202"/>
      <c r="R5121" s="290">
        <f>IF($P$5=1,DataSheet!E5120,"")</f>
        <v>0</v>
      </c>
    </row>
    <row r="5122" spans="2:18">
      <c r="B5122" s="202"/>
      <c r="C5122" s="297"/>
      <c r="D5122" s="292"/>
      <c r="E5122" s="202"/>
      <c r="F5122" s="202"/>
      <c r="G5122" s="202"/>
      <c r="H5122" s="202"/>
      <c r="I5122" s="202"/>
      <c r="J5122" s="202"/>
      <c r="K5122" s="146"/>
      <c r="L5122" s="146"/>
      <c r="M5122" s="146"/>
      <c r="N5122" s="146"/>
      <c r="O5122" s="146"/>
      <c r="P5122" s="292"/>
      <c r="Q5122" s="202"/>
      <c r="R5122" s="290">
        <f>IF($P$5=1,DataSheet!E5121,"")</f>
        <v>0</v>
      </c>
    </row>
    <row r="5123" spans="2:18">
      <c r="B5123" s="202"/>
      <c r="C5123" s="297"/>
      <c r="D5123" s="292"/>
      <c r="E5123" s="202"/>
      <c r="F5123" s="202"/>
      <c r="G5123" s="202"/>
      <c r="H5123" s="202"/>
      <c r="I5123" s="202"/>
      <c r="J5123" s="202"/>
      <c r="K5123" s="146"/>
      <c r="L5123" s="146"/>
      <c r="M5123" s="146"/>
      <c r="N5123" s="146"/>
      <c r="O5123" s="146"/>
      <c r="P5123" s="292"/>
      <c r="Q5123" s="202"/>
      <c r="R5123" s="290">
        <f>IF($P$5=1,DataSheet!E5122,"")</f>
        <v>0</v>
      </c>
    </row>
    <row r="5124" spans="2:18">
      <c r="B5124" s="202"/>
      <c r="C5124" s="297"/>
      <c r="D5124" s="292"/>
      <c r="E5124" s="202"/>
      <c r="F5124" s="202"/>
      <c r="G5124" s="202"/>
      <c r="H5124" s="202"/>
      <c r="I5124" s="202"/>
      <c r="J5124" s="202"/>
      <c r="K5124" s="146"/>
      <c r="L5124" s="146"/>
      <c r="M5124" s="146"/>
      <c r="N5124" s="146"/>
      <c r="O5124" s="146"/>
      <c r="P5124" s="292"/>
      <c r="Q5124" s="202"/>
      <c r="R5124" s="290">
        <f>IF($P$5=1,DataSheet!E5123,"")</f>
        <v>0</v>
      </c>
    </row>
    <row r="5125" spans="2:18">
      <c r="B5125" s="202"/>
      <c r="C5125" s="297"/>
      <c r="D5125" s="292"/>
      <c r="E5125" s="202"/>
      <c r="F5125" s="202"/>
      <c r="G5125" s="202"/>
      <c r="H5125" s="202"/>
      <c r="I5125" s="202"/>
      <c r="J5125" s="202"/>
      <c r="K5125" s="146"/>
      <c r="L5125" s="146"/>
      <c r="M5125" s="146"/>
      <c r="N5125" s="146"/>
      <c r="O5125" s="146"/>
      <c r="P5125" s="292"/>
      <c r="Q5125" s="202"/>
      <c r="R5125" s="290">
        <f>IF($P$5=1,DataSheet!E5124,"")</f>
        <v>0</v>
      </c>
    </row>
    <row r="5126" spans="2:18">
      <c r="B5126" s="202"/>
      <c r="C5126" s="297"/>
      <c r="D5126" s="292"/>
      <c r="E5126" s="202"/>
      <c r="F5126" s="202"/>
      <c r="G5126" s="202"/>
      <c r="H5126" s="202"/>
      <c r="I5126" s="202"/>
      <c r="J5126" s="202"/>
      <c r="K5126" s="146"/>
      <c r="L5126" s="146"/>
      <c r="M5126" s="146"/>
      <c r="N5126" s="146"/>
      <c r="O5126" s="146"/>
      <c r="P5126" s="292"/>
      <c r="Q5126" s="202"/>
      <c r="R5126" s="290">
        <f>IF($P$5=1,DataSheet!E5125,"")</f>
        <v>0</v>
      </c>
    </row>
    <row r="5127" spans="2:18">
      <c r="B5127" s="202"/>
      <c r="C5127" s="297"/>
      <c r="D5127" s="292"/>
      <c r="E5127" s="202"/>
      <c r="F5127" s="202"/>
      <c r="G5127" s="202"/>
      <c r="H5127" s="202"/>
      <c r="I5127" s="202"/>
      <c r="J5127" s="202"/>
      <c r="K5127" s="146"/>
      <c r="L5127" s="146"/>
      <c r="M5127" s="146"/>
      <c r="N5127" s="146"/>
      <c r="O5127" s="146"/>
      <c r="P5127" s="292"/>
      <c r="Q5127" s="202"/>
      <c r="R5127" s="290">
        <f>IF($P$5=1,DataSheet!E5126,"")</f>
        <v>0</v>
      </c>
    </row>
    <row r="5128" spans="2:18">
      <c r="B5128" s="202"/>
      <c r="C5128" s="297"/>
      <c r="D5128" s="292"/>
      <c r="E5128" s="202"/>
      <c r="F5128" s="202"/>
      <c r="G5128" s="202"/>
      <c r="H5128" s="202"/>
      <c r="I5128" s="202"/>
      <c r="J5128" s="202"/>
      <c r="K5128" s="146"/>
      <c r="L5128" s="146"/>
      <c r="M5128" s="146"/>
      <c r="N5128" s="146"/>
      <c r="O5128" s="146"/>
      <c r="P5128" s="292"/>
      <c r="Q5128" s="202"/>
      <c r="R5128" s="290">
        <f>IF($P$5=1,DataSheet!E5127,"")</f>
        <v>0</v>
      </c>
    </row>
    <row r="5129" spans="2:18">
      <c r="B5129" s="202"/>
      <c r="C5129" s="297"/>
      <c r="D5129" s="292"/>
      <c r="E5129" s="202"/>
      <c r="F5129" s="202"/>
      <c r="G5129" s="202"/>
      <c r="H5129" s="202"/>
      <c r="I5129" s="202"/>
      <c r="J5129" s="202"/>
      <c r="K5129" s="146"/>
      <c r="L5129" s="146"/>
      <c r="M5129" s="146"/>
      <c r="N5129" s="146"/>
      <c r="O5129" s="146"/>
      <c r="P5129" s="292"/>
      <c r="Q5129" s="202"/>
      <c r="R5129" s="290">
        <f>IF($P$5=1,DataSheet!E5128,"")</f>
        <v>0</v>
      </c>
    </row>
    <row r="5130" spans="2:18">
      <c r="B5130" s="202"/>
      <c r="C5130" s="297"/>
      <c r="D5130" s="292"/>
      <c r="E5130" s="202"/>
      <c r="F5130" s="202"/>
      <c r="G5130" s="202"/>
      <c r="H5130" s="202"/>
      <c r="I5130" s="202"/>
      <c r="J5130" s="202"/>
      <c r="K5130" s="146"/>
      <c r="L5130" s="146"/>
      <c r="M5130" s="146"/>
      <c r="N5130" s="146"/>
      <c r="O5130" s="146"/>
      <c r="P5130" s="292"/>
      <c r="Q5130" s="202"/>
      <c r="R5130" s="290">
        <f>IF($P$5=1,DataSheet!E5129,"")</f>
        <v>0</v>
      </c>
    </row>
    <row r="5131" spans="2:18">
      <c r="B5131" s="202"/>
      <c r="C5131" s="297"/>
      <c r="D5131" s="292"/>
      <c r="E5131" s="202"/>
      <c r="F5131" s="202"/>
      <c r="G5131" s="202"/>
      <c r="H5131" s="202"/>
      <c r="I5131" s="202"/>
      <c r="J5131" s="202"/>
      <c r="K5131" s="146"/>
      <c r="L5131" s="146"/>
      <c r="M5131" s="146"/>
      <c r="N5131" s="146"/>
      <c r="O5131" s="146"/>
      <c r="P5131" s="292"/>
      <c r="Q5131" s="202"/>
      <c r="R5131" s="290">
        <f>IF($P$5=1,DataSheet!E5130,"")</f>
        <v>0</v>
      </c>
    </row>
    <row r="5132" spans="2:18">
      <c r="B5132" s="202"/>
      <c r="C5132" s="297"/>
      <c r="D5132" s="292"/>
      <c r="E5132" s="202"/>
      <c r="F5132" s="202"/>
      <c r="G5132" s="202"/>
      <c r="H5132" s="202"/>
      <c r="I5132" s="202"/>
      <c r="J5132" s="202"/>
      <c r="K5132" s="146"/>
      <c r="L5132" s="146"/>
      <c r="M5132" s="146"/>
      <c r="N5132" s="146"/>
      <c r="O5132" s="146"/>
      <c r="P5132" s="292"/>
      <c r="Q5132" s="202"/>
      <c r="R5132" s="290">
        <f>IF($P$5=1,DataSheet!E5131,"")</f>
        <v>0</v>
      </c>
    </row>
    <row r="5133" spans="2:18">
      <c r="B5133" s="202"/>
      <c r="C5133" s="297"/>
      <c r="D5133" s="292"/>
      <c r="E5133" s="202"/>
      <c r="F5133" s="202"/>
      <c r="G5133" s="202"/>
      <c r="H5133" s="202"/>
      <c r="I5133" s="202"/>
      <c r="J5133" s="202"/>
      <c r="K5133" s="146"/>
      <c r="L5133" s="146"/>
      <c r="M5133" s="146"/>
      <c r="N5133" s="146"/>
      <c r="O5133" s="146"/>
      <c r="P5133" s="292"/>
      <c r="Q5133" s="202"/>
      <c r="R5133" s="290">
        <f>IF($P$5=1,DataSheet!E5132,"")</f>
        <v>0</v>
      </c>
    </row>
    <row r="5134" spans="2:18">
      <c r="B5134" s="202"/>
      <c r="C5134" s="297"/>
      <c r="D5134" s="292"/>
      <c r="E5134" s="202"/>
      <c r="F5134" s="202"/>
      <c r="G5134" s="202"/>
      <c r="H5134" s="202"/>
      <c r="I5134" s="202"/>
      <c r="J5134" s="202"/>
      <c r="K5134" s="146"/>
      <c r="L5134" s="146"/>
      <c r="M5134" s="146"/>
      <c r="N5134" s="146"/>
      <c r="O5134" s="146"/>
      <c r="P5134" s="292"/>
      <c r="Q5134" s="202"/>
      <c r="R5134" s="290">
        <f>IF($P$5=1,DataSheet!E5133,"")</f>
        <v>0</v>
      </c>
    </row>
    <row r="5135" spans="2:18">
      <c r="B5135" t="s">
        <v>13</v>
      </c>
      <c r="C5135" t="s">
        <v>13</v>
      </c>
      <c r="D5135" t="s">
        <v>13</v>
      </c>
      <c r="E5135" t="s">
        <v>13</v>
      </c>
      <c r="F5135" t="s">
        <v>13</v>
      </c>
      <c r="G5135" t="s">
        <v>13</v>
      </c>
      <c r="H5135" t="s">
        <v>13</v>
      </c>
      <c r="I5135" t="s">
        <v>13</v>
      </c>
      <c r="J5135" t="s">
        <v>13</v>
      </c>
      <c r="K5135" t="s">
        <v>13</v>
      </c>
      <c r="L5135" t="s">
        <v>13</v>
      </c>
      <c r="M5135" t="s">
        <v>13</v>
      </c>
      <c r="N5135" t="s">
        <v>13</v>
      </c>
      <c r="O5135" t="s">
        <v>13</v>
      </c>
      <c r="P5135" t="s">
        <v>13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/>
  <dimension ref="B1:X5176"/>
  <sheetViews>
    <sheetView workbookViewId="0">
      <selection activeCell="B7" sqref="B7"/>
    </sheetView>
  </sheetViews>
  <sheetFormatPr defaultRowHeight="12.75" outlineLevelCol="1"/>
  <cols>
    <col min="2" max="10" width="9.42578125" bestFit="1" customWidth="1"/>
    <col min="11" max="11" width="9.42578125" customWidth="1"/>
    <col min="12" max="24" width="9.28515625" customWidth="1" outlineLevel="1"/>
    <col min="25" max="25" width="9.28515625"/>
  </cols>
  <sheetData>
    <row r="1" spans="2:21">
      <c r="L1" t="s">
        <v>2</v>
      </c>
      <c r="M1" s="124">
        <v>15243</v>
      </c>
    </row>
    <row r="2" spans="2:21">
      <c r="B2" s="189">
        <f>MAX(Delay3,Delay)</f>
        <v>0</v>
      </c>
      <c r="C2" s="24" t="s">
        <v>17</v>
      </c>
      <c r="L2" t="s">
        <v>1</v>
      </c>
      <c r="M2" s="125">
        <v>63</v>
      </c>
    </row>
    <row r="5" spans="2:21">
      <c r="O5" s="3"/>
      <c r="P5" s="3"/>
      <c r="Q5" s="3"/>
      <c r="R5" s="3"/>
      <c r="S5" s="3"/>
    </row>
    <row r="6" spans="2:21"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5" t="s">
        <v>0</v>
      </c>
      <c r="J6" s="5" t="s">
        <v>40</v>
      </c>
      <c r="L6" s="5" t="s">
        <v>27</v>
      </c>
      <c r="M6" s="5" t="s">
        <v>0</v>
      </c>
      <c r="N6" s="5" t="s">
        <v>1</v>
      </c>
      <c r="O6" s="5" t="s">
        <v>127</v>
      </c>
      <c r="P6" s="5" t="s">
        <v>126</v>
      </c>
      <c r="Q6" s="5" t="s">
        <v>128</v>
      </c>
      <c r="R6" s="5" t="s">
        <v>129</v>
      </c>
      <c r="S6" s="5" t="s">
        <v>5</v>
      </c>
      <c r="T6" s="5" t="s">
        <v>161</v>
      </c>
      <c r="U6" s="5" t="s">
        <v>162</v>
      </c>
    </row>
    <row r="7" spans="2:21">
      <c r="B7" s="10">
        <v>839</v>
      </c>
      <c r="C7" s="10">
        <v>3.1717490000000002</v>
      </c>
      <c r="D7" s="10">
        <v>0.26591890000000001</v>
      </c>
      <c r="E7" s="10">
        <v>148.90530000000001</v>
      </c>
      <c r="F7" s="10">
        <v>0.1912219</v>
      </c>
      <c r="G7" s="10">
        <v>20</v>
      </c>
      <c r="H7" s="10">
        <v>94</v>
      </c>
      <c r="I7" s="10">
        <v>0.3333333</v>
      </c>
      <c r="J7" s="11" t="s">
        <v>161</v>
      </c>
      <c r="L7">
        <f>H7</f>
        <v>94</v>
      </c>
      <c r="M7">
        <f>IF(B7="",0,1)</f>
        <v>1</v>
      </c>
      <c r="N7">
        <f>IF(B7-$B$2*1000&lt;0,0,B7-$B$2*1000)</f>
        <v>839</v>
      </c>
      <c r="O7">
        <f>IF(B7-$B$2*1000&lt;0,0,B7/1000-$B$2)</f>
        <v>0.83899999999999997</v>
      </c>
      <c r="P7" s="133">
        <f>IF(C7=0,0,C7)</f>
        <v>3.1717490000000002</v>
      </c>
      <c r="Q7" s="133">
        <f>IF(F7=0,0,F7)</f>
        <v>0.1912219</v>
      </c>
      <c r="R7" s="3">
        <f>IF(L7="",0,L7*O7/60)</f>
        <v>1.3144333333333333</v>
      </c>
      <c r="S7" s="133">
        <f>IF(F7=0,0,F7)</f>
        <v>0.1912219</v>
      </c>
      <c r="T7">
        <f t="shared" ref="T7:U7" si="0">IF($J7=T$6,$L7,"")</f>
        <v>94</v>
      </c>
      <c r="U7" t="str">
        <f t="shared" si="0"/>
        <v/>
      </c>
    </row>
    <row r="8" spans="2:21">
      <c r="B8" s="10">
        <v>3855</v>
      </c>
      <c r="C8" s="10">
        <v>15.47212</v>
      </c>
      <c r="D8" s="10">
        <v>0.24565719999999999</v>
      </c>
      <c r="E8" s="10">
        <v>188.87280000000001</v>
      </c>
      <c r="F8" s="10">
        <v>0.9883499</v>
      </c>
      <c r="G8" s="10">
        <v>20</v>
      </c>
      <c r="H8" s="10">
        <v>96</v>
      </c>
      <c r="I8" s="10">
        <v>0.3333333</v>
      </c>
      <c r="J8" s="11" t="s">
        <v>161</v>
      </c>
      <c r="L8" s="248">
        <f>IF(H8="","",IF(H8=0,L7,H8))</f>
        <v>96</v>
      </c>
      <c r="M8" s="248">
        <f>IF(B8="",0,M7+1)</f>
        <v>2</v>
      </c>
      <c r="N8" s="248">
        <f>IF(B8-$B$2*1000&lt;0,0,B8-$B$2*1000)</f>
        <v>3855</v>
      </c>
      <c r="O8" s="248">
        <f>IF(B8=0,0,IF(B8-$B$2*1000&lt;0,0,(B8/1000-$V$2)-(B7/1000)))</f>
        <v>3.016</v>
      </c>
      <c r="P8" s="249">
        <f>IF(C8=0,0,C8-C7)</f>
        <v>12.300371</v>
      </c>
      <c r="Q8" s="249">
        <f>IF(F8=0,0,F8-F7)</f>
        <v>0.79712800000000006</v>
      </c>
      <c r="R8" s="250">
        <f>IF(L8="",0,L8*O8/60)</f>
        <v>4.8255999999999997</v>
      </c>
      <c r="S8" s="249">
        <f>IF(F8=0,0,F8-F7)</f>
        <v>0.79712800000000006</v>
      </c>
      <c r="T8" s="227">
        <f>IF($J8=T$6,$L8,"")</f>
        <v>96</v>
      </c>
      <c r="U8" s="227" t="str">
        <f>IF($J8=U$6,$L8,"")</f>
        <v/>
      </c>
    </row>
    <row r="9" spans="2:21">
      <c r="B9" s="10">
        <v>7252</v>
      </c>
      <c r="C9" s="10">
        <v>29.112439999999999</v>
      </c>
      <c r="D9" s="10">
        <v>0.2495347</v>
      </c>
      <c r="E9" s="10">
        <v>180.20419999999999</v>
      </c>
      <c r="F9" s="10">
        <v>1.860052</v>
      </c>
      <c r="G9" s="10">
        <v>18</v>
      </c>
      <c r="H9" s="10">
        <v>98</v>
      </c>
      <c r="I9" s="10">
        <v>0.3333333</v>
      </c>
      <c r="J9" s="11" t="s">
        <v>161</v>
      </c>
      <c r="L9">
        <v>98</v>
      </c>
      <c r="M9">
        <v>2</v>
      </c>
      <c r="N9">
        <v>7252</v>
      </c>
      <c r="O9">
        <v>3.3969999999999998</v>
      </c>
      <c r="P9" s="133">
        <v>13.640319999999999</v>
      </c>
      <c r="Q9" s="133">
        <v>0.87170210000000004</v>
      </c>
      <c r="R9" s="3">
        <v>5.5484333333333336</v>
      </c>
      <c r="S9" s="133">
        <f>IF(F9=0,0,F9-F8)</f>
        <v>0.87170210000000004</v>
      </c>
      <c r="T9">
        <f>IF($J9=T$6,$L9,"")</f>
        <v>98</v>
      </c>
      <c r="U9" t="str">
        <f>IF($J9=U$6,$L9,"")</f>
        <v/>
      </c>
    </row>
    <row r="10" spans="2:21">
      <c r="B10" s="10">
        <v>10346</v>
      </c>
      <c r="C10" s="10">
        <v>41.700780000000002</v>
      </c>
      <c r="D10" s="10">
        <v>0.24467369999999999</v>
      </c>
      <c r="E10" s="10">
        <v>191.15969999999999</v>
      </c>
      <c r="F10" s="10">
        <v>2.6755529999999998</v>
      </c>
      <c r="G10" s="10">
        <v>19</v>
      </c>
      <c r="H10" s="10">
        <v>101</v>
      </c>
      <c r="I10" s="10">
        <v>0.3333333</v>
      </c>
      <c r="J10" s="11" t="s">
        <v>161</v>
      </c>
      <c r="L10">
        <v>101</v>
      </c>
      <c r="M10">
        <v>3</v>
      </c>
      <c r="N10">
        <v>10346</v>
      </c>
      <c r="O10">
        <v>3.0940000000000003</v>
      </c>
      <c r="P10" s="133">
        <v>12.588340000000002</v>
      </c>
      <c r="Q10" s="133">
        <v>0.81550099999999981</v>
      </c>
      <c r="R10" s="3">
        <v>5.2082333333333342</v>
      </c>
      <c r="S10" s="133">
        <f>IF(F10=0,0,F10-F9)</f>
        <v>0.81550099999999981</v>
      </c>
      <c r="T10">
        <f>IF($J10=T$6,$L10,"")</f>
        <v>101</v>
      </c>
      <c r="U10" t="str">
        <f>IF($J10=U$6,$L10,"")</f>
        <v/>
      </c>
    </row>
    <row r="11" spans="2:21">
      <c r="B11" s="10">
        <v>13652</v>
      </c>
      <c r="C11" s="10">
        <v>55.377310000000001</v>
      </c>
      <c r="D11" s="10">
        <v>0.2427889</v>
      </c>
      <c r="E11" s="10">
        <v>195.6464</v>
      </c>
      <c r="F11" s="10">
        <v>3.5764749999999998</v>
      </c>
      <c r="G11" s="10">
        <v>19</v>
      </c>
      <c r="H11" s="10">
        <v>104</v>
      </c>
      <c r="I11" s="10">
        <v>0.3333333</v>
      </c>
      <c r="J11" s="11" t="s">
        <v>161</v>
      </c>
      <c r="L11">
        <v>104</v>
      </c>
      <c r="M11">
        <v>4</v>
      </c>
      <c r="N11">
        <v>13652</v>
      </c>
      <c r="O11">
        <v>3.3059999999999992</v>
      </c>
      <c r="P11" s="133">
        <v>13.67653</v>
      </c>
      <c r="Q11" s="133">
        <v>0.900922</v>
      </c>
      <c r="R11" s="3">
        <v>5.7303999999999986</v>
      </c>
      <c r="S11" s="133">
        <f>IF(F11=0,0,F11-F10)</f>
        <v>0.900922</v>
      </c>
      <c r="T11">
        <f>IF($J11=T$6,$L11,"")</f>
        <v>104</v>
      </c>
      <c r="U11" t="str">
        <f>IF($J11=U$6,$L11,"")</f>
        <v/>
      </c>
    </row>
    <row r="12" spans="2:21">
      <c r="B12" s="10">
        <v>16853</v>
      </c>
      <c r="C12" s="10">
        <v>68.507909999999995</v>
      </c>
      <c r="D12" s="10">
        <v>0.24360190000000001</v>
      </c>
      <c r="E12" s="10">
        <v>193.69380000000001</v>
      </c>
      <c r="F12" s="10">
        <v>4.4344279999999996</v>
      </c>
      <c r="G12" s="10">
        <v>19</v>
      </c>
      <c r="H12" s="10">
        <v>107</v>
      </c>
      <c r="I12" s="10">
        <v>0.3333333</v>
      </c>
      <c r="J12" s="11" t="s">
        <v>161</v>
      </c>
      <c r="L12">
        <v>107</v>
      </c>
      <c r="M12">
        <v>5</v>
      </c>
      <c r="N12">
        <v>16853</v>
      </c>
      <c r="O12">
        <v>3.2010000000000023</v>
      </c>
      <c r="P12" s="133">
        <v>13.130599999999994</v>
      </c>
      <c r="Q12" s="133">
        <v>0.85795299999999974</v>
      </c>
      <c r="R12" s="3">
        <v>5.7084500000000036</v>
      </c>
      <c r="S12" s="133">
        <f>IF(F12=0,0,F12-F11)</f>
        <v>0.85795299999999974</v>
      </c>
      <c r="T12">
        <f>IF($J12=T$6,$L12,"")</f>
        <v>107</v>
      </c>
      <c r="U12" t="str">
        <f>IF($J12=U$6,$L12,"")</f>
        <v/>
      </c>
    </row>
    <row r="13" spans="2:21">
      <c r="B13" s="10">
        <v>20046</v>
      </c>
      <c r="C13" s="10">
        <v>81.649709999999999</v>
      </c>
      <c r="D13" s="10">
        <v>0.24292259999999999</v>
      </c>
      <c r="E13" s="10">
        <v>195.32329999999999</v>
      </c>
      <c r="F13" s="10">
        <v>5.2962569999999998</v>
      </c>
      <c r="G13" s="10">
        <v>19</v>
      </c>
      <c r="H13" s="10">
        <v>109</v>
      </c>
      <c r="I13" s="10">
        <v>0.3333333</v>
      </c>
      <c r="J13" s="11" t="s">
        <v>161</v>
      </c>
      <c r="L13">
        <v>109</v>
      </c>
      <c r="M13">
        <v>6</v>
      </c>
      <c r="N13">
        <v>20046</v>
      </c>
      <c r="O13">
        <v>3.1929999999999978</v>
      </c>
      <c r="P13" s="133">
        <v>13.141800000000003</v>
      </c>
      <c r="Q13" s="133">
        <v>0.86182900000000018</v>
      </c>
      <c r="R13" s="3">
        <v>5.8006166666666621</v>
      </c>
      <c r="S13" s="133">
        <f>IF(F13=0,0,F13-F12)</f>
        <v>0.86182900000000018</v>
      </c>
      <c r="T13">
        <f>IF($J13=T$6,$L13,"")</f>
        <v>109</v>
      </c>
      <c r="U13" t="str">
        <f>IF($J13=U$6,$L13,"")</f>
        <v/>
      </c>
    </row>
    <row r="14" spans="2:21">
      <c r="B14" s="10">
        <v>23250</v>
      </c>
      <c r="C14" s="10">
        <v>94.707160000000002</v>
      </c>
      <c r="D14" s="10">
        <v>0.24467430000000001</v>
      </c>
      <c r="E14" s="10">
        <v>191.1583</v>
      </c>
      <c r="F14" s="10">
        <v>6.1438709999999999</v>
      </c>
      <c r="G14" s="10">
        <v>18</v>
      </c>
      <c r="H14" s="10">
        <v>111</v>
      </c>
      <c r="I14" s="10">
        <v>0.3333333</v>
      </c>
      <c r="J14" s="11" t="s">
        <v>161</v>
      </c>
      <c r="L14">
        <v>111</v>
      </c>
      <c r="M14">
        <v>7</v>
      </c>
      <c r="N14">
        <v>23250</v>
      </c>
      <c r="O14">
        <v>3.2040000000000006</v>
      </c>
      <c r="P14" s="133">
        <v>13.057450000000003</v>
      </c>
      <c r="Q14" s="133">
        <v>0.84761400000000009</v>
      </c>
      <c r="R14" s="3">
        <v>5.9274000000000013</v>
      </c>
      <c r="S14" s="133">
        <f>IF(F14=0,0,F14-F13)</f>
        <v>0.84761400000000009</v>
      </c>
      <c r="T14">
        <f>IF($J14=T$6,$L14,"")</f>
        <v>111</v>
      </c>
      <c r="U14" t="str">
        <f>IF($J14=U$6,$L14,"")</f>
        <v/>
      </c>
    </row>
    <row r="15" spans="2:21">
      <c r="B15" s="10">
        <v>26447</v>
      </c>
      <c r="C15" s="10">
        <v>107.8215</v>
      </c>
      <c r="D15" s="10">
        <v>0.24462739999999999</v>
      </c>
      <c r="E15" s="10">
        <v>191.26820000000001</v>
      </c>
      <c r="F15" s="10">
        <v>7.0007820000000001</v>
      </c>
      <c r="G15" s="10">
        <v>19</v>
      </c>
      <c r="H15" s="10">
        <v>113</v>
      </c>
      <c r="I15" s="10">
        <v>0.3333333</v>
      </c>
      <c r="J15" s="11" t="s">
        <v>161</v>
      </c>
      <c r="L15">
        <v>113</v>
      </c>
      <c r="M15">
        <v>8</v>
      </c>
      <c r="N15">
        <v>26447</v>
      </c>
      <c r="O15">
        <v>3.1969999999999992</v>
      </c>
      <c r="P15" s="133">
        <v>13.114339999999999</v>
      </c>
      <c r="Q15" s="133">
        <v>0.8569110000000002</v>
      </c>
      <c r="R15" s="3">
        <v>6.0210166666666654</v>
      </c>
      <c r="S15" s="133">
        <f>IF(F15=0,0,F15-F14)</f>
        <v>0.8569110000000002</v>
      </c>
      <c r="T15">
        <f>IF($J15=T$6,$L15,"")</f>
        <v>113</v>
      </c>
      <c r="U15" t="str">
        <f>IF($J15=U$6,$L15,"")</f>
        <v/>
      </c>
    </row>
    <row r="16" spans="2:21">
      <c r="B16" s="10">
        <v>29539</v>
      </c>
      <c r="C16" s="10">
        <v>120.4179</v>
      </c>
      <c r="D16" s="10">
        <v>0.245009</v>
      </c>
      <c r="E16" s="10">
        <v>190.3758</v>
      </c>
      <c r="F16" s="10">
        <v>7.8181719999999997</v>
      </c>
      <c r="G16" s="10">
        <v>19</v>
      </c>
      <c r="H16" s="10">
        <v>114</v>
      </c>
      <c r="I16" s="10">
        <v>0.3333333</v>
      </c>
      <c r="J16" s="11" t="s">
        <v>161</v>
      </c>
      <c r="L16">
        <v>114</v>
      </c>
      <c r="M16">
        <v>9</v>
      </c>
      <c r="N16">
        <v>29539</v>
      </c>
      <c r="O16">
        <v>3.0920000000000023</v>
      </c>
      <c r="P16" s="133">
        <v>12.596400000000003</v>
      </c>
      <c r="Q16" s="133">
        <v>0.81738999999999962</v>
      </c>
      <c r="R16" s="3">
        <v>5.8748000000000049</v>
      </c>
      <c r="S16" s="133">
        <f>IF(F16=0,0,F16-F15)</f>
        <v>0.81738999999999962</v>
      </c>
      <c r="T16">
        <f>IF($J16=T$6,$L16,"")</f>
        <v>114</v>
      </c>
      <c r="U16" t="str">
        <f>IF($J16=U$6,$L16,"")</f>
        <v/>
      </c>
    </row>
    <row r="17" spans="2:21">
      <c r="B17" s="10">
        <v>32647</v>
      </c>
      <c r="C17" s="10">
        <v>133.10599999999999</v>
      </c>
      <c r="D17" s="10">
        <v>0.2447966</v>
      </c>
      <c r="E17" s="10">
        <v>190.87190000000001</v>
      </c>
      <c r="F17" s="10">
        <v>8.6431349999999991</v>
      </c>
      <c r="G17" s="10">
        <v>19</v>
      </c>
      <c r="H17" s="10">
        <v>115</v>
      </c>
      <c r="I17" s="10">
        <v>0.3333333</v>
      </c>
      <c r="J17" s="11" t="s">
        <v>161</v>
      </c>
      <c r="L17">
        <v>115</v>
      </c>
      <c r="M17">
        <v>10</v>
      </c>
      <c r="N17">
        <v>32647</v>
      </c>
      <c r="O17">
        <v>3.107999999999997</v>
      </c>
      <c r="P17" s="133">
        <v>12.688099999999991</v>
      </c>
      <c r="Q17" s="133">
        <v>0.82496299999999945</v>
      </c>
      <c r="R17" s="3">
        <v>5.9569999999999945</v>
      </c>
      <c r="S17" s="133">
        <f>IF(F17=0,0,F17-F16)</f>
        <v>0.82496299999999945</v>
      </c>
      <c r="T17">
        <f>IF($J17=T$6,$L17,"")</f>
        <v>115</v>
      </c>
      <c r="U17" t="str">
        <f>IF($J17=U$6,$L17,"")</f>
        <v/>
      </c>
    </row>
    <row r="18" spans="2:21">
      <c r="B18" s="10">
        <v>35842</v>
      </c>
      <c r="C18" s="10">
        <v>146.18709999999999</v>
      </c>
      <c r="D18" s="10">
        <v>0.2439905</v>
      </c>
      <c r="E18" s="10">
        <v>192.7698</v>
      </c>
      <c r="F18" s="10">
        <v>9.4963689999999996</v>
      </c>
      <c r="G18" s="10">
        <v>19</v>
      </c>
      <c r="H18" s="10">
        <v>115</v>
      </c>
      <c r="I18" s="10">
        <v>0.3333333</v>
      </c>
      <c r="J18" s="11" t="s">
        <v>161</v>
      </c>
      <c r="L18">
        <v>115</v>
      </c>
      <c r="M18">
        <v>11</v>
      </c>
      <c r="N18">
        <v>35842</v>
      </c>
      <c r="O18">
        <v>3.1950000000000003</v>
      </c>
      <c r="P18" s="133">
        <v>13.081099999999992</v>
      </c>
      <c r="Q18" s="133">
        <v>0.85323400000000049</v>
      </c>
      <c r="R18" s="3">
        <v>6.1237500000000002</v>
      </c>
      <c r="S18" s="133">
        <f>IF(F18=0,0,F18-F17)</f>
        <v>0.85323400000000049</v>
      </c>
      <c r="T18">
        <f>IF($J18=T$6,$L18,"")</f>
        <v>115</v>
      </c>
      <c r="U18" t="str">
        <f>IF($J18=U$6,$L18,"")</f>
        <v/>
      </c>
    </row>
    <row r="19" spans="2:21">
      <c r="B19" s="10">
        <v>39038</v>
      </c>
      <c r="C19" s="10">
        <v>159.25460000000001</v>
      </c>
      <c r="D19" s="10">
        <v>0.24522730000000001</v>
      </c>
      <c r="E19" s="10">
        <v>189.86799999999999</v>
      </c>
      <c r="F19" s="10">
        <v>10.347429999999999</v>
      </c>
      <c r="G19" s="10">
        <v>19</v>
      </c>
      <c r="H19" s="10">
        <v>116</v>
      </c>
      <c r="I19" s="10">
        <v>0.3333333</v>
      </c>
      <c r="J19" s="11" t="s">
        <v>161</v>
      </c>
      <c r="L19">
        <v>116</v>
      </c>
      <c r="M19">
        <v>12</v>
      </c>
      <c r="N19">
        <v>39038</v>
      </c>
      <c r="O19">
        <v>3.195999999999998</v>
      </c>
      <c r="P19" s="133">
        <v>13.067500000000024</v>
      </c>
      <c r="Q19" s="133">
        <v>0.85106099999999962</v>
      </c>
      <c r="R19" s="3">
        <v>6.1789333333333296</v>
      </c>
      <c r="S19" s="133">
        <f>IF(F19=0,0,F19-F18)</f>
        <v>0.85106099999999962</v>
      </c>
      <c r="T19">
        <f>IF($J19=T$6,$L19,"")</f>
        <v>116</v>
      </c>
      <c r="U19" t="str">
        <f>IF($J19=U$6,$L19,"")</f>
        <v/>
      </c>
    </row>
    <row r="20" spans="2:21">
      <c r="B20" s="10">
        <v>42151</v>
      </c>
      <c r="C20" s="10">
        <v>171.93170000000001</v>
      </c>
      <c r="D20" s="10">
        <v>0.24493119999999999</v>
      </c>
      <c r="E20" s="10">
        <v>190.5573</v>
      </c>
      <c r="F20" s="10">
        <v>11.16953</v>
      </c>
      <c r="G20" s="10">
        <v>19</v>
      </c>
      <c r="H20" s="10">
        <v>117</v>
      </c>
      <c r="I20" s="10">
        <v>0.3333333</v>
      </c>
      <c r="J20" s="11" t="s">
        <v>161</v>
      </c>
      <c r="L20">
        <v>117</v>
      </c>
      <c r="M20">
        <v>13</v>
      </c>
      <c r="N20">
        <v>42151</v>
      </c>
      <c r="O20">
        <v>3.1130000000000067</v>
      </c>
      <c r="P20" s="133">
        <v>12.677099999999996</v>
      </c>
      <c r="Q20" s="133">
        <v>0.82210000000000072</v>
      </c>
      <c r="R20" s="3">
        <v>6.0703500000000137</v>
      </c>
      <c r="S20" s="133">
        <f>IF(F20=0,0,F20-F19)</f>
        <v>0.82210000000000072</v>
      </c>
      <c r="T20">
        <f>IF($J20=T$6,$L20,"")</f>
        <v>117</v>
      </c>
      <c r="U20" t="str">
        <f>IF($J20=U$6,$L20,"")</f>
        <v/>
      </c>
    </row>
    <row r="21" spans="2:21">
      <c r="B21" s="10">
        <v>45242</v>
      </c>
      <c r="C21" s="10">
        <v>184.68389999999999</v>
      </c>
      <c r="D21" s="10">
        <v>0.24235889999999999</v>
      </c>
      <c r="E21" s="10">
        <v>196.68950000000001</v>
      </c>
      <c r="F21" s="10">
        <v>12.007999999999999</v>
      </c>
      <c r="G21" s="10">
        <v>19</v>
      </c>
      <c r="H21" s="10">
        <v>118</v>
      </c>
      <c r="I21" s="10">
        <v>0.3333333</v>
      </c>
      <c r="J21" s="11" t="s">
        <v>161</v>
      </c>
      <c r="L21">
        <v>118</v>
      </c>
      <c r="M21">
        <v>14</v>
      </c>
      <c r="N21">
        <v>45242</v>
      </c>
      <c r="O21">
        <v>3.090999999999994</v>
      </c>
      <c r="P21" s="133">
        <v>12.752199999999988</v>
      </c>
      <c r="Q21" s="133">
        <v>0.83846999999999916</v>
      </c>
      <c r="R21" s="3">
        <v>6.0789666666666546</v>
      </c>
      <c r="S21" s="133">
        <f>IF(F21=0,0,F21-F20)</f>
        <v>0.83846999999999916</v>
      </c>
      <c r="T21">
        <f>IF($J21=T$6,$L21,"")</f>
        <v>118</v>
      </c>
      <c r="U21" t="str">
        <f>IF($J21=U$6,$L21,"")</f>
        <v/>
      </c>
    </row>
    <row r="22" spans="2:21">
      <c r="B22" s="10">
        <v>48433</v>
      </c>
      <c r="C22" s="10">
        <v>197.7457</v>
      </c>
      <c r="D22" s="10">
        <v>0.2443389</v>
      </c>
      <c r="E22" s="10">
        <v>191.94640000000001</v>
      </c>
      <c r="F22" s="10">
        <v>12.859590000000001</v>
      </c>
      <c r="G22" s="10">
        <v>19</v>
      </c>
      <c r="H22" s="10">
        <v>119</v>
      </c>
      <c r="I22" s="10">
        <v>0.3333333</v>
      </c>
      <c r="J22" s="11" t="s">
        <v>161</v>
      </c>
      <c r="L22">
        <v>119</v>
      </c>
      <c r="M22">
        <v>15</v>
      </c>
      <c r="N22">
        <v>48433</v>
      </c>
      <c r="O22">
        <v>3.1910000000000025</v>
      </c>
      <c r="P22" s="133">
        <v>13.061800000000005</v>
      </c>
      <c r="Q22" s="133">
        <v>0.85159000000000162</v>
      </c>
      <c r="R22" s="3">
        <v>6.328816666666671</v>
      </c>
      <c r="S22" s="133">
        <f>IF(F22=0,0,F22-F21)</f>
        <v>0.85159000000000162</v>
      </c>
      <c r="T22">
        <f>IF($J22=T$6,$L22,"")</f>
        <v>119</v>
      </c>
      <c r="U22" t="str">
        <f>IF($J22=U$6,$L22,"")</f>
        <v/>
      </c>
    </row>
    <row r="23" spans="2:21">
      <c r="B23" s="10">
        <v>51649</v>
      </c>
      <c r="C23" s="10">
        <v>210.88550000000001</v>
      </c>
      <c r="D23" s="10">
        <v>0.244759</v>
      </c>
      <c r="E23" s="10">
        <v>190.9599</v>
      </c>
      <c r="F23" s="10">
        <v>13.71472</v>
      </c>
      <c r="G23" s="10">
        <v>19</v>
      </c>
      <c r="H23" s="10">
        <v>121</v>
      </c>
      <c r="I23" s="10">
        <v>0.3333333</v>
      </c>
      <c r="J23" s="11" t="s">
        <v>161</v>
      </c>
      <c r="L23">
        <v>121</v>
      </c>
      <c r="M23">
        <v>16</v>
      </c>
      <c r="N23">
        <v>51649</v>
      </c>
      <c r="O23">
        <v>3.2160000000000011</v>
      </c>
      <c r="P23" s="133">
        <v>13.139800000000008</v>
      </c>
      <c r="Q23" s="133">
        <v>0.85512999999999906</v>
      </c>
      <c r="R23" s="3">
        <v>6.4856000000000025</v>
      </c>
      <c r="S23" s="133">
        <f>IF(F23=0,0,F23-F22)</f>
        <v>0.85512999999999906</v>
      </c>
      <c r="T23">
        <f>IF($J23=T$6,$L23,"")</f>
        <v>121</v>
      </c>
      <c r="U23" t="str">
        <f>IF($J23=U$6,$L23,"")</f>
        <v/>
      </c>
    </row>
    <row r="24" spans="2:21">
      <c r="B24" s="10">
        <v>54839</v>
      </c>
      <c r="C24" s="10">
        <v>223.96170000000001</v>
      </c>
      <c r="D24" s="10">
        <v>0.24372740000000001</v>
      </c>
      <c r="E24" s="10">
        <v>193.39490000000001</v>
      </c>
      <c r="F24" s="10">
        <v>14.5687</v>
      </c>
      <c r="G24" s="10">
        <v>19</v>
      </c>
      <c r="H24" s="10">
        <v>122</v>
      </c>
      <c r="I24" s="10">
        <v>0.3333333</v>
      </c>
      <c r="J24" s="11" t="s">
        <v>161</v>
      </c>
      <c r="L24">
        <v>122</v>
      </c>
      <c r="M24">
        <v>17</v>
      </c>
      <c r="N24">
        <v>54839</v>
      </c>
      <c r="O24">
        <v>3.1899999999999977</v>
      </c>
      <c r="P24" s="133">
        <v>13.0762</v>
      </c>
      <c r="Q24" s="133">
        <v>0.85397999999999996</v>
      </c>
      <c r="R24" s="3">
        <v>6.4863333333333291</v>
      </c>
      <c r="S24" s="133">
        <f>IF(F24=0,0,F24-F23)</f>
        <v>0.85397999999999996</v>
      </c>
      <c r="T24">
        <f>IF($J24=T$6,$L24,"")</f>
        <v>122</v>
      </c>
      <c r="U24" t="str">
        <f>IF($J24=U$6,$L24,"")</f>
        <v/>
      </c>
    </row>
    <row r="25" spans="2:21">
      <c r="B25" s="10">
        <v>58048</v>
      </c>
      <c r="C25" s="10">
        <v>237.26689999999999</v>
      </c>
      <c r="D25" s="10">
        <v>0.2421991</v>
      </c>
      <c r="E25" s="10">
        <v>197.07900000000001</v>
      </c>
      <c r="F25" s="10">
        <v>15.44805</v>
      </c>
      <c r="G25" s="10">
        <v>19</v>
      </c>
      <c r="H25" s="10">
        <v>123</v>
      </c>
      <c r="I25" s="10">
        <v>0.3333333</v>
      </c>
      <c r="J25" s="11" t="s">
        <v>161</v>
      </c>
      <c r="L25">
        <v>123</v>
      </c>
      <c r="M25">
        <v>18</v>
      </c>
      <c r="N25">
        <v>58048</v>
      </c>
      <c r="O25">
        <v>3.2090000000000032</v>
      </c>
      <c r="P25" s="133">
        <v>13.305199999999985</v>
      </c>
      <c r="Q25" s="133">
        <v>0.87935000000000052</v>
      </c>
      <c r="R25" s="3">
        <v>6.5784500000000063</v>
      </c>
      <c r="S25" s="133">
        <f>IF(F25=0,0,F25-F24)</f>
        <v>0.87935000000000052</v>
      </c>
      <c r="T25">
        <f>IF($J25=T$6,$L25,"")</f>
        <v>123</v>
      </c>
      <c r="U25" t="str">
        <f>IF($J25=U$6,$L25,"")</f>
        <v/>
      </c>
    </row>
    <row r="26" spans="2:21">
      <c r="B26" s="10">
        <v>61148</v>
      </c>
      <c r="C26" s="10">
        <v>250.03059999999999</v>
      </c>
      <c r="D26" s="10">
        <v>0.24226890000000001</v>
      </c>
      <c r="E26" s="10">
        <v>196.90889999999999</v>
      </c>
      <c r="F26" s="10">
        <v>16.285419999999998</v>
      </c>
      <c r="G26" s="10">
        <v>19</v>
      </c>
      <c r="H26" s="10">
        <v>125</v>
      </c>
      <c r="I26" s="10">
        <v>0.3333333</v>
      </c>
      <c r="J26" s="11" t="s">
        <v>161</v>
      </c>
      <c r="L26">
        <v>125</v>
      </c>
      <c r="M26">
        <v>19</v>
      </c>
      <c r="N26">
        <v>61148</v>
      </c>
      <c r="O26">
        <v>3.1000000000000014</v>
      </c>
      <c r="P26" s="133">
        <v>12.7637</v>
      </c>
      <c r="Q26" s="133">
        <v>0.83736999999999817</v>
      </c>
      <c r="R26" s="3">
        <v>6.4583333333333366</v>
      </c>
      <c r="S26" s="133">
        <f>IF(F26=0,0,F26-F25)</f>
        <v>0.83736999999999817</v>
      </c>
      <c r="T26">
        <f>IF($J26=T$6,$L26,"")</f>
        <v>125</v>
      </c>
      <c r="U26" t="str">
        <f>IF($J26=U$6,$L26,"")</f>
        <v/>
      </c>
    </row>
    <row r="27" spans="2:21">
      <c r="B27" s="10">
        <v>64441</v>
      </c>
      <c r="C27" s="10">
        <v>263.56169999999997</v>
      </c>
      <c r="D27" s="10">
        <v>0.2437627</v>
      </c>
      <c r="E27" s="10">
        <v>193.3109</v>
      </c>
      <c r="F27" s="10">
        <v>17.171569999999999</v>
      </c>
      <c r="G27" s="10">
        <v>18</v>
      </c>
      <c r="H27" s="10">
        <v>126</v>
      </c>
      <c r="I27" s="10">
        <v>0.3333333</v>
      </c>
      <c r="J27" s="11" t="s">
        <v>161</v>
      </c>
      <c r="L27">
        <v>126</v>
      </c>
      <c r="M27">
        <v>20</v>
      </c>
      <c r="N27">
        <v>64441</v>
      </c>
      <c r="O27">
        <v>3.2929999999999993</v>
      </c>
      <c r="P27" s="133">
        <v>13.531099999999981</v>
      </c>
      <c r="Q27" s="133">
        <v>0.88615000000000066</v>
      </c>
      <c r="R27" s="3">
        <v>6.9152999999999984</v>
      </c>
      <c r="S27" s="133">
        <f>IF(F27=0,0,F27-F26)</f>
        <v>0.88615000000000066</v>
      </c>
      <c r="T27">
        <f>IF($J27=T$6,$L27,"")</f>
        <v>126</v>
      </c>
      <c r="U27" t="str">
        <f>IF($J27=U$6,$L27,"")</f>
        <v/>
      </c>
    </row>
    <row r="28" spans="2:21">
      <c r="B28" s="10">
        <v>67644</v>
      </c>
      <c r="C28" s="10">
        <v>276.78559999999999</v>
      </c>
      <c r="D28" s="10">
        <v>0.2419346</v>
      </c>
      <c r="E28" s="10">
        <v>197.72630000000001</v>
      </c>
      <c r="F28" s="10">
        <v>18.041699999999999</v>
      </c>
      <c r="G28" s="10">
        <v>19</v>
      </c>
      <c r="H28" s="10">
        <v>126</v>
      </c>
      <c r="I28" s="10">
        <v>0.3333333</v>
      </c>
      <c r="J28" s="11" t="s">
        <v>161</v>
      </c>
      <c r="L28">
        <v>126</v>
      </c>
      <c r="M28">
        <v>21</v>
      </c>
      <c r="N28">
        <v>67644</v>
      </c>
      <c r="O28">
        <v>3.203000000000003</v>
      </c>
      <c r="P28" s="133">
        <v>13.223900000000015</v>
      </c>
      <c r="Q28" s="133">
        <v>0.87012999999999963</v>
      </c>
      <c r="R28" s="3">
        <v>6.7263000000000064</v>
      </c>
      <c r="S28" s="133">
        <f>IF(F28=0,0,F28-F27)</f>
        <v>0.87012999999999963</v>
      </c>
      <c r="T28">
        <f>IF($J28=T$6,$L28,"")</f>
        <v>126</v>
      </c>
      <c r="U28" t="str">
        <f>IF($J28=U$6,$L28,"")</f>
        <v/>
      </c>
    </row>
    <row r="29" spans="2:21">
      <c r="B29" s="10">
        <v>70838</v>
      </c>
      <c r="C29" s="10">
        <v>289.8603</v>
      </c>
      <c r="D29" s="10">
        <v>0.24453259999999999</v>
      </c>
      <c r="E29" s="10">
        <v>191.49080000000001</v>
      </c>
      <c r="F29" s="10">
        <v>18.894200000000001</v>
      </c>
      <c r="G29" s="10">
        <v>19</v>
      </c>
      <c r="H29" s="10">
        <v>127</v>
      </c>
      <c r="I29" s="10">
        <v>0.3333333</v>
      </c>
      <c r="J29" s="11" t="s">
        <v>161</v>
      </c>
      <c r="L29">
        <v>127</v>
      </c>
      <c r="M29">
        <v>22</v>
      </c>
      <c r="N29">
        <v>70838</v>
      </c>
      <c r="O29">
        <v>3.1939999999999884</v>
      </c>
      <c r="P29" s="133">
        <v>13.074700000000007</v>
      </c>
      <c r="Q29" s="133">
        <v>0.8525000000000027</v>
      </c>
      <c r="R29" s="3">
        <v>6.7606333333333088</v>
      </c>
      <c r="S29" s="133">
        <f>IF(F29=0,0,F29-F28)</f>
        <v>0.8525000000000027</v>
      </c>
      <c r="T29">
        <f>IF($J29=T$6,$L29,"")</f>
        <v>127</v>
      </c>
      <c r="U29" t="str">
        <f>IF($J29=U$6,$L29,"")</f>
        <v/>
      </c>
    </row>
    <row r="30" spans="2:21">
      <c r="B30" s="10">
        <v>74041</v>
      </c>
      <c r="C30" s="10">
        <v>302.928</v>
      </c>
      <c r="D30" s="10">
        <v>0.24490999999999999</v>
      </c>
      <c r="E30" s="10">
        <v>190.60679999999999</v>
      </c>
      <c r="F30" s="10">
        <v>19.74333</v>
      </c>
      <c r="G30" s="10">
        <v>19</v>
      </c>
      <c r="H30" s="10">
        <v>127</v>
      </c>
      <c r="I30" s="10">
        <v>0.3333333</v>
      </c>
      <c r="J30" s="11" t="s">
        <v>161</v>
      </c>
      <c r="L30">
        <v>127</v>
      </c>
      <c r="M30">
        <v>23</v>
      </c>
      <c r="N30">
        <v>74041</v>
      </c>
      <c r="O30">
        <v>3.203000000000003</v>
      </c>
      <c r="P30" s="133">
        <v>13.067700000000002</v>
      </c>
      <c r="Q30" s="133">
        <v>0.84912999999999883</v>
      </c>
      <c r="R30" s="3">
        <v>6.7796833333333399</v>
      </c>
      <c r="S30" s="133">
        <f>IF(F30=0,0,F30-F29)</f>
        <v>0.84912999999999883</v>
      </c>
      <c r="T30">
        <f>IF($J30=T$6,$L30,"")</f>
        <v>127</v>
      </c>
      <c r="U30" t="str">
        <f>IF($J30=U$6,$L30,"")</f>
        <v/>
      </c>
    </row>
    <row r="31" spans="2:21">
      <c r="B31" s="10">
        <v>77234</v>
      </c>
      <c r="C31" s="10">
        <v>316.005</v>
      </c>
      <c r="D31" s="10">
        <v>0.2443427</v>
      </c>
      <c r="E31" s="10">
        <v>191.9375</v>
      </c>
      <c r="F31" s="10">
        <v>20.59648</v>
      </c>
      <c r="G31" s="10">
        <v>19</v>
      </c>
      <c r="H31" s="10">
        <v>128</v>
      </c>
      <c r="I31" s="10">
        <v>0.3333333</v>
      </c>
      <c r="J31" s="11" t="s">
        <v>161</v>
      </c>
      <c r="L31">
        <v>128</v>
      </c>
      <c r="M31">
        <v>24</v>
      </c>
      <c r="N31">
        <v>77234</v>
      </c>
      <c r="O31">
        <v>3.1929999999999978</v>
      </c>
      <c r="P31" s="133">
        <v>13.076999999999998</v>
      </c>
      <c r="Q31" s="133">
        <v>0.85314999999999941</v>
      </c>
      <c r="R31" s="3">
        <v>6.8117333333333283</v>
      </c>
      <c r="S31" s="133">
        <f>IF(F31=0,0,F31-F30)</f>
        <v>0.85314999999999941</v>
      </c>
      <c r="T31">
        <f>IF($J31=T$6,$L31,"")</f>
        <v>128</v>
      </c>
      <c r="U31" t="str">
        <f>IF($J31=U$6,$L31,"")</f>
        <v/>
      </c>
    </row>
    <row r="32" spans="2:21">
      <c r="B32" s="10">
        <v>80439</v>
      </c>
      <c r="C32" s="10">
        <v>329.00850000000003</v>
      </c>
      <c r="D32" s="10">
        <v>0.24645829999999999</v>
      </c>
      <c r="E32" s="10">
        <v>187.03710000000001</v>
      </c>
      <c r="F32" s="10">
        <v>21.43655</v>
      </c>
      <c r="G32" s="10">
        <v>19</v>
      </c>
      <c r="H32" s="10">
        <v>128</v>
      </c>
      <c r="I32" s="10">
        <v>0.3333333</v>
      </c>
      <c r="J32" s="11" t="s">
        <v>161</v>
      </c>
      <c r="L32">
        <v>128</v>
      </c>
      <c r="M32">
        <v>25</v>
      </c>
      <c r="N32">
        <v>80439</v>
      </c>
      <c r="O32">
        <v>3.2049999999999983</v>
      </c>
      <c r="P32" s="133">
        <v>13.003500000000031</v>
      </c>
      <c r="Q32" s="133">
        <v>0.84007000000000076</v>
      </c>
      <c r="R32" s="3">
        <v>6.8373333333333299</v>
      </c>
      <c r="S32" s="133">
        <f>IF(F32=0,0,F32-F31)</f>
        <v>0.84007000000000076</v>
      </c>
      <c r="T32">
        <f>IF($J32=T$6,$L32,"")</f>
        <v>128</v>
      </c>
      <c r="U32" t="str">
        <f>IF($J32=U$6,$L32,"")</f>
        <v/>
      </c>
    </row>
    <row r="33" spans="2:21">
      <c r="B33" s="10">
        <v>83531</v>
      </c>
      <c r="C33" s="10">
        <v>341.70609999999999</v>
      </c>
      <c r="D33" s="10">
        <v>0.24356349999999999</v>
      </c>
      <c r="E33" s="10">
        <v>193.78540000000001</v>
      </c>
      <c r="F33" s="10">
        <v>22.267379999999999</v>
      </c>
      <c r="G33" s="10">
        <v>19</v>
      </c>
      <c r="H33" s="10">
        <v>129</v>
      </c>
      <c r="I33" s="10">
        <v>0.3333333</v>
      </c>
      <c r="J33" s="11" t="s">
        <v>161</v>
      </c>
      <c r="L33">
        <v>129</v>
      </c>
      <c r="M33">
        <v>26</v>
      </c>
      <c r="N33">
        <v>83531</v>
      </c>
      <c r="O33">
        <v>3.092000000000013</v>
      </c>
      <c r="P33" s="133">
        <v>12.697599999999966</v>
      </c>
      <c r="Q33" s="133">
        <v>0.83082999999999885</v>
      </c>
      <c r="R33" s="3">
        <v>6.6478000000000277</v>
      </c>
      <c r="S33" s="133">
        <f>IF(F33=0,0,F33-F32)</f>
        <v>0.83082999999999885</v>
      </c>
      <c r="T33">
        <f>IF($J33=T$6,$L33,"")</f>
        <v>129</v>
      </c>
      <c r="U33" t="str">
        <f>IF($J33=U$6,$L33,"")</f>
        <v/>
      </c>
    </row>
    <row r="34" spans="2:21">
      <c r="B34" s="10">
        <v>86639</v>
      </c>
      <c r="C34" s="10">
        <v>354.5539</v>
      </c>
      <c r="D34" s="10">
        <v>0.2421449</v>
      </c>
      <c r="E34" s="10">
        <v>197.2115</v>
      </c>
      <c r="F34" s="10">
        <v>23.113779999999998</v>
      </c>
      <c r="G34" s="10">
        <v>19</v>
      </c>
      <c r="H34" s="10">
        <v>130</v>
      </c>
      <c r="I34" s="10">
        <v>0.3333333</v>
      </c>
      <c r="J34" s="11" t="s">
        <v>161</v>
      </c>
      <c r="L34">
        <v>130</v>
      </c>
      <c r="M34">
        <v>27</v>
      </c>
      <c r="N34">
        <v>86639</v>
      </c>
      <c r="O34">
        <v>3.1079999999999899</v>
      </c>
      <c r="P34" s="133">
        <v>12.847800000000007</v>
      </c>
      <c r="Q34" s="133">
        <v>0.84639999999999915</v>
      </c>
      <c r="R34" s="3">
        <v>6.7339999999999787</v>
      </c>
      <c r="S34" s="133">
        <f>IF(F34=0,0,F34-F33)</f>
        <v>0.84639999999999915</v>
      </c>
      <c r="T34">
        <f>IF($J34=T$6,$L34,"")</f>
        <v>130</v>
      </c>
      <c r="U34" t="str">
        <f>IF($J34=U$6,$L34,"")</f>
        <v/>
      </c>
    </row>
    <row r="35" spans="2:21">
      <c r="B35" s="10">
        <v>89737</v>
      </c>
      <c r="C35" s="10">
        <v>367.31950000000001</v>
      </c>
      <c r="D35" s="10">
        <v>0.2424318</v>
      </c>
      <c r="E35" s="10">
        <v>196.51220000000001</v>
      </c>
      <c r="F35" s="10">
        <v>23.95214</v>
      </c>
      <c r="G35" s="10">
        <v>19</v>
      </c>
      <c r="H35" s="10">
        <v>130</v>
      </c>
      <c r="I35" s="10">
        <v>0.3333333</v>
      </c>
      <c r="J35" s="11" t="s">
        <v>161</v>
      </c>
      <c r="L35">
        <v>130</v>
      </c>
      <c r="M35">
        <v>28</v>
      </c>
      <c r="N35">
        <v>89737</v>
      </c>
      <c r="O35">
        <v>3.097999999999999</v>
      </c>
      <c r="P35" s="133">
        <v>12.765600000000006</v>
      </c>
      <c r="Q35" s="133">
        <v>0.83836000000000155</v>
      </c>
      <c r="R35" s="3">
        <v>6.7123333333333317</v>
      </c>
      <c r="S35" s="133">
        <f>IF(F35=0,0,F35-F34)</f>
        <v>0.83836000000000155</v>
      </c>
      <c r="T35">
        <f>IF($J35=T$6,$L35,"")</f>
        <v>130</v>
      </c>
      <c r="U35" t="str">
        <f>IF($J35=U$6,$L35,"")</f>
        <v/>
      </c>
    </row>
    <row r="36" spans="2:21">
      <c r="B36" s="10">
        <v>92739</v>
      </c>
      <c r="C36" s="10">
        <v>379.70049999999998</v>
      </c>
      <c r="D36" s="10">
        <v>0.24181050000000001</v>
      </c>
      <c r="E36" s="10">
        <v>198.0308</v>
      </c>
      <c r="F36" s="10">
        <v>24.76605</v>
      </c>
      <c r="G36" s="10">
        <v>20</v>
      </c>
      <c r="H36" s="10">
        <v>130</v>
      </c>
      <c r="I36" s="10">
        <v>0.3333333</v>
      </c>
      <c r="J36" s="11" t="s">
        <v>161</v>
      </c>
      <c r="L36">
        <v>130</v>
      </c>
      <c r="M36">
        <v>29</v>
      </c>
      <c r="N36">
        <v>92739</v>
      </c>
      <c r="O36">
        <v>3.0020000000000095</v>
      </c>
      <c r="P36" s="133">
        <v>12.380999999999972</v>
      </c>
      <c r="Q36" s="133">
        <v>0.81390999999999991</v>
      </c>
      <c r="R36" s="3">
        <v>6.5043333333333537</v>
      </c>
      <c r="S36" s="133">
        <f>IF(F36=0,0,F36-F35)</f>
        <v>0.81390999999999991</v>
      </c>
      <c r="T36">
        <f>IF($J36=T$6,$L36,"")</f>
        <v>130</v>
      </c>
      <c r="U36" t="str">
        <f>IF($J36=U$6,$L36,"")</f>
        <v/>
      </c>
    </row>
    <row r="37" spans="2:21">
      <c r="B37" s="10">
        <v>95841</v>
      </c>
      <c r="C37" s="10">
        <v>392.5385</v>
      </c>
      <c r="D37" s="10">
        <v>0.2416816</v>
      </c>
      <c r="E37" s="10">
        <v>198.3477</v>
      </c>
      <c r="F37" s="10">
        <v>25.612760000000002</v>
      </c>
      <c r="G37" s="10">
        <v>19</v>
      </c>
      <c r="H37" s="10">
        <v>130</v>
      </c>
      <c r="I37" s="10">
        <v>0.3333333</v>
      </c>
      <c r="J37" s="11" t="s">
        <v>161</v>
      </c>
      <c r="L37">
        <v>130</v>
      </c>
      <c r="M37">
        <v>30</v>
      </c>
      <c r="N37">
        <v>95841</v>
      </c>
      <c r="O37">
        <v>3.1019999999999897</v>
      </c>
      <c r="P37" s="133">
        <v>12.838000000000022</v>
      </c>
      <c r="Q37" s="133">
        <v>0.84671000000000163</v>
      </c>
      <c r="R37" s="3">
        <v>6.720999999999977</v>
      </c>
      <c r="S37" s="133">
        <f>IF(F37=0,0,F37-F36)</f>
        <v>0.84671000000000163</v>
      </c>
      <c r="T37">
        <f>IF($J37=T$6,$L37,"")</f>
        <v>130</v>
      </c>
      <c r="U37" t="str">
        <f>IF($J37=U$6,$L37,"")</f>
        <v/>
      </c>
    </row>
    <row r="38" spans="2:21">
      <c r="B38" s="10">
        <v>99032</v>
      </c>
      <c r="C38" s="10">
        <v>405.69150000000002</v>
      </c>
      <c r="D38" s="10">
        <v>0.2430242</v>
      </c>
      <c r="E38" s="10">
        <v>195.07859999999999</v>
      </c>
      <c r="F38" s="10">
        <v>26.476759999999999</v>
      </c>
      <c r="G38" s="10">
        <v>19</v>
      </c>
      <c r="H38" s="10">
        <v>130</v>
      </c>
      <c r="I38" s="10">
        <v>0.3333333</v>
      </c>
      <c r="J38" s="11" t="s">
        <v>161</v>
      </c>
      <c r="L38">
        <v>130</v>
      </c>
      <c r="M38">
        <v>31</v>
      </c>
      <c r="N38">
        <v>99032</v>
      </c>
      <c r="O38">
        <v>3.1910000000000025</v>
      </c>
      <c r="P38" s="133">
        <v>13.15300000000002</v>
      </c>
      <c r="Q38" s="133">
        <v>0.86399999999999721</v>
      </c>
      <c r="R38" s="3">
        <v>6.913833333333339</v>
      </c>
      <c r="S38" s="133">
        <f>IF(F38=0,0,F38-F37)</f>
        <v>0.86399999999999721</v>
      </c>
      <c r="T38">
        <f>IF($J38=T$6,$L38,"")</f>
        <v>130</v>
      </c>
      <c r="U38" t="str">
        <f>IF($J38=U$6,$L38,"")</f>
        <v/>
      </c>
    </row>
    <row r="39" spans="2:21">
      <c r="B39" s="10">
        <v>102142</v>
      </c>
      <c r="C39" s="10">
        <v>418.45949999999999</v>
      </c>
      <c r="D39" s="10">
        <v>0.24330640000000001</v>
      </c>
      <c r="E39" s="10">
        <v>194.40049999999999</v>
      </c>
      <c r="F39" s="10">
        <v>27.312110000000001</v>
      </c>
      <c r="G39" s="10">
        <v>19</v>
      </c>
      <c r="H39" s="10">
        <v>130</v>
      </c>
      <c r="I39" s="10">
        <v>0.3333333</v>
      </c>
      <c r="J39" s="11" t="s">
        <v>161</v>
      </c>
      <c r="L39">
        <v>130</v>
      </c>
      <c r="M39">
        <v>32</v>
      </c>
      <c r="N39">
        <v>102142</v>
      </c>
      <c r="O39">
        <v>3.1099999999999994</v>
      </c>
      <c r="P39" s="133">
        <v>12.767999999999972</v>
      </c>
      <c r="Q39" s="133">
        <v>0.83535000000000181</v>
      </c>
      <c r="R39" s="3">
        <v>6.7383333333333324</v>
      </c>
      <c r="S39" s="133">
        <f>IF(F39=0,0,F39-F38)</f>
        <v>0.83535000000000181</v>
      </c>
      <c r="T39">
        <f>IF($J39=T$6,$L39,"")</f>
        <v>130</v>
      </c>
      <c r="U39" t="str">
        <f>IF($J39=U$6,$L39,"")</f>
        <v/>
      </c>
    </row>
    <row r="40" spans="2:21">
      <c r="B40" s="10">
        <v>105134</v>
      </c>
      <c r="C40" s="10">
        <v>430.76319999999998</v>
      </c>
      <c r="D40" s="10">
        <v>0.2429345</v>
      </c>
      <c r="E40" s="10">
        <v>195.29470000000001</v>
      </c>
      <c r="F40" s="10">
        <v>28.118500000000001</v>
      </c>
      <c r="G40" s="10">
        <v>20</v>
      </c>
      <c r="H40" s="10">
        <v>131</v>
      </c>
      <c r="I40" s="10">
        <v>0.3333333</v>
      </c>
      <c r="J40" s="11" t="s">
        <v>161</v>
      </c>
      <c r="L40">
        <v>131</v>
      </c>
      <c r="M40">
        <v>33</v>
      </c>
      <c r="N40">
        <v>105134</v>
      </c>
      <c r="O40">
        <v>2.9920000000000044</v>
      </c>
      <c r="P40" s="133">
        <v>12.303699999999992</v>
      </c>
      <c r="Q40" s="133">
        <v>0.80639000000000038</v>
      </c>
      <c r="R40" s="3">
        <v>6.5325333333333431</v>
      </c>
      <c r="S40" s="133">
        <f>IF(F40=0,0,F40-F39)</f>
        <v>0.80639000000000038</v>
      </c>
      <c r="T40">
        <f>IF($J40=T$6,$L40,"")</f>
        <v>131</v>
      </c>
      <c r="U40" t="str">
        <f>IF($J40=U$6,$L40,"")</f>
        <v/>
      </c>
    </row>
    <row r="41" spans="2:21">
      <c r="B41" s="10">
        <v>108235</v>
      </c>
      <c r="C41" s="10">
        <v>443.61090000000002</v>
      </c>
      <c r="D41" s="10">
        <v>0.2419634</v>
      </c>
      <c r="E41" s="10">
        <v>197.65559999999999</v>
      </c>
      <c r="F41" s="10">
        <v>28.966999999999999</v>
      </c>
      <c r="G41" s="10">
        <v>20</v>
      </c>
      <c r="H41" s="10">
        <v>131</v>
      </c>
      <c r="I41" s="10">
        <v>0.3333333</v>
      </c>
      <c r="J41" s="11" t="s">
        <v>161</v>
      </c>
      <c r="L41">
        <v>131</v>
      </c>
      <c r="M41">
        <v>34</v>
      </c>
      <c r="N41">
        <v>108235</v>
      </c>
      <c r="O41">
        <v>3.1009999999999991</v>
      </c>
      <c r="P41" s="133">
        <v>12.847700000000032</v>
      </c>
      <c r="Q41" s="133">
        <v>0.84849999999999781</v>
      </c>
      <c r="R41" s="3">
        <v>6.7705166666666647</v>
      </c>
      <c r="S41" s="133">
        <f>IF(F41=0,0,F41-F40)</f>
        <v>0.84849999999999781</v>
      </c>
      <c r="T41">
        <f>IF($J41=T$6,$L41,"")</f>
        <v>131</v>
      </c>
      <c r="U41" t="str">
        <f>IF($J41=U$6,$L41,"")</f>
        <v/>
      </c>
    </row>
    <row r="42" spans="2:21">
      <c r="B42" s="10">
        <v>111338</v>
      </c>
      <c r="C42" s="10">
        <v>456.29539999999997</v>
      </c>
      <c r="D42" s="10">
        <v>0.24440600000000001</v>
      </c>
      <c r="E42" s="10">
        <v>191.7886</v>
      </c>
      <c r="F42" s="10">
        <v>29.79289</v>
      </c>
      <c r="G42" s="10">
        <v>19</v>
      </c>
      <c r="H42" s="10">
        <v>132</v>
      </c>
      <c r="I42" s="10">
        <v>0.3333333</v>
      </c>
      <c r="J42" s="11" t="s">
        <v>161</v>
      </c>
      <c r="L42">
        <v>132</v>
      </c>
      <c r="M42">
        <v>35</v>
      </c>
      <c r="N42">
        <v>111338</v>
      </c>
      <c r="O42">
        <v>3.1029999999999944</v>
      </c>
      <c r="P42" s="133">
        <v>12.684499999999957</v>
      </c>
      <c r="Q42" s="133">
        <v>0.82589000000000112</v>
      </c>
      <c r="R42" s="3">
        <v>6.8265999999999876</v>
      </c>
      <c r="S42" s="133">
        <f>IF(F42=0,0,F42-F41)</f>
        <v>0.82589000000000112</v>
      </c>
      <c r="T42">
        <f>IF($J42=T$6,$L42,"")</f>
        <v>132</v>
      </c>
      <c r="U42" t="str">
        <f>IF($J42=U$6,$L42,"")</f>
        <v/>
      </c>
    </row>
    <row r="43" spans="2:21">
      <c r="B43" s="10">
        <v>114429</v>
      </c>
      <c r="C43" s="10">
        <v>468.9153</v>
      </c>
      <c r="D43" s="10">
        <v>0.24473159999999999</v>
      </c>
      <c r="E43" s="10">
        <v>191.0239</v>
      </c>
      <c r="F43" s="10">
        <v>30.613579999999999</v>
      </c>
      <c r="G43" s="10">
        <v>19</v>
      </c>
      <c r="H43" s="10">
        <v>132</v>
      </c>
      <c r="I43" s="10">
        <v>0.3333333</v>
      </c>
      <c r="J43" s="11" t="s">
        <v>161</v>
      </c>
      <c r="L43">
        <v>132</v>
      </c>
      <c r="M43">
        <v>36</v>
      </c>
      <c r="N43">
        <v>114429</v>
      </c>
      <c r="O43">
        <v>3.0910000000000082</v>
      </c>
      <c r="P43" s="133">
        <v>12.61990000000003</v>
      </c>
      <c r="Q43" s="133">
        <v>0.82068999999999903</v>
      </c>
      <c r="R43" s="3">
        <v>6.800200000000018</v>
      </c>
      <c r="S43" s="133">
        <f>IF(F43=0,0,F43-F42)</f>
        <v>0.82068999999999903</v>
      </c>
      <c r="T43">
        <f>IF($J43=T$6,$L43,"")</f>
        <v>132</v>
      </c>
      <c r="U43" t="str">
        <f>IF($J43=U$6,$L43,"")</f>
        <v/>
      </c>
    </row>
    <row r="44" spans="2:21">
      <c r="B44" s="10">
        <v>117534</v>
      </c>
      <c r="C44" s="10">
        <v>481.67869999999999</v>
      </c>
      <c r="D44" s="10">
        <v>0.2435271</v>
      </c>
      <c r="E44" s="10">
        <v>193.8725</v>
      </c>
      <c r="F44" s="10">
        <v>31.449439999999999</v>
      </c>
      <c r="G44" s="10">
        <v>19</v>
      </c>
      <c r="H44" s="10">
        <v>132</v>
      </c>
      <c r="I44" s="10">
        <v>0.3333333</v>
      </c>
      <c r="J44" s="11" t="s">
        <v>161</v>
      </c>
      <c r="L44">
        <v>132</v>
      </c>
      <c r="M44">
        <v>37</v>
      </c>
      <c r="N44">
        <v>117534</v>
      </c>
      <c r="O44">
        <v>3.105000000000004</v>
      </c>
      <c r="P44" s="133">
        <v>12.76339999999999</v>
      </c>
      <c r="Q44" s="133">
        <v>0.83586000000000027</v>
      </c>
      <c r="R44" s="3">
        <v>6.8310000000000084</v>
      </c>
      <c r="S44" s="133">
        <f>IF(F44=0,0,F44-F43)</f>
        <v>0.83586000000000027</v>
      </c>
      <c r="T44">
        <f>IF($J44=T$6,$L44,"")</f>
        <v>132</v>
      </c>
      <c r="U44" t="str">
        <f>IF($J44=U$6,$L44,"")</f>
        <v/>
      </c>
    </row>
    <row r="45" spans="2:21">
      <c r="B45" s="10">
        <v>120544</v>
      </c>
      <c r="C45" s="10">
        <v>494.04860000000002</v>
      </c>
      <c r="D45" s="10">
        <v>0.2430959</v>
      </c>
      <c r="E45" s="10">
        <v>194.9058</v>
      </c>
      <c r="F45" s="10">
        <v>32.259509999999999</v>
      </c>
      <c r="G45" s="10">
        <v>20</v>
      </c>
      <c r="H45" s="10">
        <v>132</v>
      </c>
      <c r="I45" s="10">
        <v>0.3333333</v>
      </c>
      <c r="J45" s="11" t="s">
        <v>161</v>
      </c>
      <c r="L45">
        <v>132</v>
      </c>
      <c r="M45">
        <v>38</v>
      </c>
      <c r="N45">
        <v>120544</v>
      </c>
      <c r="O45">
        <v>3.0099999999999909</v>
      </c>
      <c r="P45" s="133">
        <v>12.36990000000003</v>
      </c>
      <c r="Q45" s="133">
        <v>0.81006999999999962</v>
      </c>
      <c r="R45" s="3">
        <v>6.6219999999999803</v>
      </c>
      <c r="S45" s="133">
        <f>IF(F45=0,0,F45-F44)</f>
        <v>0.81006999999999962</v>
      </c>
      <c r="T45">
        <f>IF($J45=T$6,$L45,"")</f>
        <v>132</v>
      </c>
      <c r="U45" t="str">
        <f>IF($J45=U$6,$L45,"")</f>
        <v/>
      </c>
    </row>
    <row r="46" spans="2:21">
      <c r="B46" s="10">
        <v>123727</v>
      </c>
      <c r="C46" s="10">
        <v>507.02510000000001</v>
      </c>
      <c r="D46" s="10">
        <v>0.24548500000000001</v>
      </c>
      <c r="E46" s="10">
        <v>189.2706</v>
      </c>
      <c r="F46" s="10">
        <v>33.102089999999997</v>
      </c>
      <c r="G46" s="10">
        <v>19</v>
      </c>
      <c r="H46" s="10">
        <v>132</v>
      </c>
      <c r="I46" s="10">
        <v>0.3333333</v>
      </c>
      <c r="J46" s="11" t="s">
        <v>161</v>
      </c>
      <c r="L46">
        <v>132</v>
      </c>
      <c r="M46">
        <v>39</v>
      </c>
      <c r="N46">
        <v>123727</v>
      </c>
      <c r="O46">
        <v>3.1830000000000069</v>
      </c>
      <c r="P46" s="133">
        <v>12.976499999999987</v>
      </c>
      <c r="Q46" s="133">
        <v>0.84257999999999811</v>
      </c>
      <c r="R46" s="3">
        <v>7.0026000000000153</v>
      </c>
      <c r="S46" s="133">
        <f>IF(F46=0,0,F46-F45)</f>
        <v>0.84257999999999811</v>
      </c>
      <c r="T46">
        <f>IF($J46=T$6,$L46,"")</f>
        <v>132</v>
      </c>
      <c r="U46" t="str">
        <f>IF($J46=U$6,$L46,"")</f>
        <v/>
      </c>
    </row>
    <row r="47" spans="2:21">
      <c r="B47" s="10">
        <v>126836</v>
      </c>
      <c r="C47" s="10">
        <v>519.7079</v>
      </c>
      <c r="D47" s="10">
        <v>0.24494769999999999</v>
      </c>
      <c r="E47" s="10">
        <v>190.5189</v>
      </c>
      <c r="F47" s="10">
        <v>33.925960000000003</v>
      </c>
      <c r="G47" s="10">
        <v>19</v>
      </c>
      <c r="H47" s="10">
        <v>132</v>
      </c>
      <c r="I47" s="10">
        <v>0.3333333</v>
      </c>
      <c r="J47" s="11" t="s">
        <v>161</v>
      </c>
      <c r="L47">
        <v>132</v>
      </c>
      <c r="M47">
        <v>40</v>
      </c>
      <c r="N47">
        <v>126836</v>
      </c>
      <c r="O47">
        <v>3.1089999999999947</v>
      </c>
      <c r="P47" s="133">
        <v>12.682799999999986</v>
      </c>
      <c r="Q47" s="133">
        <v>0.82387000000000654</v>
      </c>
      <c r="R47" s="3">
        <v>6.8397999999999879</v>
      </c>
      <c r="S47" s="133">
        <f>IF(F47=0,0,F47-F46)</f>
        <v>0.82387000000000654</v>
      </c>
      <c r="T47">
        <f>IF($J47=T$6,$L47,"")</f>
        <v>132</v>
      </c>
      <c r="U47" t="str">
        <f>IF($J47=U$6,$L47,"")</f>
        <v/>
      </c>
    </row>
    <row r="48" spans="2:21">
      <c r="B48" s="10">
        <v>129928</v>
      </c>
      <c r="C48" s="10">
        <v>532.31299999999999</v>
      </c>
      <c r="D48" s="10">
        <v>0.245223</v>
      </c>
      <c r="E48" s="10">
        <v>189.87780000000001</v>
      </c>
      <c r="F48" s="10">
        <v>34.744599999999998</v>
      </c>
      <c r="G48" s="10">
        <v>19</v>
      </c>
      <c r="H48" s="10">
        <v>132</v>
      </c>
      <c r="I48" s="10">
        <v>0.3333333</v>
      </c>
      <c r="J48" s="11" t="s">
        <v>161</v>
      </c>
      <c r="L48">
        <v>132</v>
      </c>
      <c r="M48">
        <v>41</v>
      </c>
      <c r="N48">
        <v>129928</v>
      </c>
      <c r="O48">
        <v>3.0919999999999987</v>
      </c>
      <c r="P48" s="133">
        <v>12.605099999999993</v>
      </c>
      <c r="Q48" s="133">
        <v>0.81863999999999493</v>
      </c>
      <c r="R48" s="3">
        <v>6.8023999999999969</v>
      </c>
      <c r="S48" s="133">
        <f>IF(F48=0,0,F48-F47)</f>
        <v>0.81863999999999493</v>
      </c>
      <c r="T48">
        <f>IF($J48=T$6,$L48,"")</f>
        <v>132</v>
      </c>
      <c r="U48" t="str">
        <f>IF($J48=U$6,$L48,"")</f>
        <v/>
      </c>
    </row>
    <row r="49" spans="2:21">
      <c r="B49" s="10">
        <v>133023</v>
      </c>
      <c r="C49" s="10">
        <v>544.91639999999995</v>
      </c>
      <c r="D49" s="10">
        <v>0.24559039999999999</v>
      </c>
      <c r="E49" s="10">
        <v>189.02690000000001</v>
      </c>
      <c r="F49" s="10">
        <v>35.561880000000002</v>
      </c>
      <c r="G49" s="10">
        <v>19</v>
      </c>
      <c r="H49" s="10">
        <v>132</v>
      </c>
      <c r="I49" s="10">
        <v>0.3333333</v>
      </c>
      <c r="J49" s="11" t="s">
        <v>161</v>
      </c>
      <c r="L49">
        <v>132</v>
      </c>
      <c r="M49">
        <v>42</v>
      </c>
      <c r="N49">
        <v>133023</v>
      </c>
      <c r="O49">
        <v>3.0949999999999989</v>
      </c>
      <c r="P49" s="133">
        <v>12.603399999999965</v>
      </c>
      <c r="Q49" s="133">
        <v>0.81728000000000378</v>
      </c>
      <c r="R49" s="3">
        <v>6.8089999999999975</v>
      </c>
      <c r="S49" s="133">
        <f>IF(F49=0,0,F49-F48)</f>
        <v>0.81728000000000378</v>
      </c>
      <c r="T49">
        <f>IF($J49=T$6,$L49,"")</f>
        <v>132</v>
      </c>
      <c r="U49" t="str">
        <f>IF($J49=U$6,$L49,"")</f>
        <v/>
      </c>
    </row>
    <row r="50" spans="2:21">
      <c r="B50" s="10">
        <v>136024</v>
      </c>
      <c r="C50" s="10">
        <v>557.21220000000005</v>
      </c>
      <c r="D50" s="10">
        <v>0.24384610000000001</v>
      </c>
      <c r="E50" s="10">
        <v>193.11250000000001</v>
      </c>
      <c r="F50" s="10">
        <v>36.3645</v>
      </c>
      <c r="G50" s="10">
        <v>20</v>
      </c>
      <c r="H50" s="10">
        <v>132</v>
      </c>
      <c r="I50" s="10">
        <v>0.3333333</v>
      </c>
      <c r="J50" s="11" t="s">
        <v>161</v>
      </c>
      <c r="L50">
        <v>132</v>
      </c>
      <c r="M50">
        <v>43</v>
      </c>
      <c r="N50">
        <v>136024</v>
      </c>
      <c r="O50">
        <v>3.0010000000000048</v>
      </c>
      <c r="P50" s="133">
        <v>12.295800000000099</v>
      </c>
      <c r="Q50" s="133">
        <v>0.80261999999999745</v>
      </c>
      <c r="R50" s="3">
        <v>6.6022000000000105</v>
      </c>
      <c r="S50" s="133">
        <f>IF(F50=0,0,F50-F49)</f>
        <v>0.80261999999999745</v>
      </c>
      <c r="T50">
        <f>IF($J50=T$6,$L50,"")</f>
        <v>132</v>
      </c>
      <c r="U50" t="str">
        <f>IF($J50=U$6,$L50,"")</f>
        <v/>
      </c>
    </row>
    <row r="51" spans="2:21">
      <c r="B51" s="10">
        <v>139132</v>
      </c>
      <c r="C51" s="10">
        <v>569.90409999999997</v>
      </c>
      <c r="D51" s="10">
        <v>0.2453004</v>
      </c>
      <c r="E51" s="10">
        <v>189.69810000000001</v>
      </c>
      <c r="F51" s="10">
        <v>37.190040000000003</v>
      </c>
      <c r="G51" s="10">
        <v>20</v>
      </c>
      <c r="H51" s="10">
        <v>132</v>
      </c>
      <c r="I51" s="10">
        <v>0.3333333</v>
      </c>
      <c r="J51" s="11" t="s">
        <v>161</v>
      </c>
      <c r="L51">
        <v>132</v>
      </c>
      <c r="M51">
        <v>44</v>
      </c>
      <c r="N51">
        <v>139132</v>
      </c>
      <c r="O51">
        <v>3.1080000000000041</v>
      </c>
      <c r="P51" s="133">
        <v>12.691899999999919</v>
      </c>
      <c r="Q51" s="133">
        <v>0.82554000000000372</v>
      </c>
      <c r="R51" s="3">
        <v>6.837600000000009</v>
      </c>
      <c r="S51" s="133">
        <f>IF(F51=0,0,F51-F50)</f>
        <v>0.82554000000000372</v>
      </c>
      <c r="T51">
        <f>IF($J51=T$6,$L51,"")</f>
        <v>132</v>
      </c>
      <c r="U51" t="str">
        <f>IF($J51=U$6,$L51,"")</f>
        <v/>
      </c>
    </row>
    <row r="52" spans="2:21">
      <c r="B52" s="10">
        <v>142236</v>
      </c>
      <c r="C52" s="10">
        <v>582.51570000000004</v>
      </c>
      <c r="D52" s="10">
        <v>0.24574679999999999</v>
      </c>
      <c r="E52" s="10">
        <v>188.66630000000001</v>
      </c>
      <c r="F52" s="10">
        <v>38.005659999999999</v>
      </c>
      <c r="G52" s="10">
        <v>19</v>
      </c>
      <c r="H52" s="10">
        <v>132</v>
      </c>
      <c r="I52" s="10">
        <v>0.3333333</v>
      </c>
      <c r="J52" s="11" t="s">
        <v>161</v>
      </c>
      <c r="L52">
        <v>132</v>
      </c>
      <c r="M52">
        <v>45</v>
      </c>
      <c r="N52">
        <v>142236</v>
      </c>
      <c r="O52">
        <v>3.103999999999985</v>
      </c>
      <c r="P52" s="133">
        <v>12.611600000000067</v>
      </c>
      <c r="Q52" s="133">
        <v>0.81561999999999557</v>
      </c>
      <c r="R52" s="3">
        <v>6.8287999999999673</v>
      </c>
      <c r="S52" s="133">
        <f>IF(F52=0,0,F52-F51)</f>
        <v>0.81561999999999557</v>
      </c>
      <c r="T52">
        <f>IF($J52=T$6,$L52,"")</f>
        <v>132</v>
      </c>
      <c r="U52" t="str">
        <f>IF($J52=U$6,$L52,"")</f>
        <v/>
      </c>
    </row>
    <row r="53" spans="2:21">
      <c r="B53" s="10">
        <v>145337</v>
      </c>
      <c r="C53" s="10">
        <v>595.10950000000003</v>
      </c>
      <c r="D53" s="10">
        <v>0.2462155</v>
      </c>
      <c r="E53" s="10">
        <v>187.59100000000001</v>
      </c>
      <c r="F53" s="10">
        <v>38.820039999999999</v>
      </c>
      <c r="G53" s="10">
        <v>19</v>
      </c>
      <c r="H53" s="10">
        <v>131</v>
      </c>
      <c r="I53" s="10">
        <v>0.3333333</v>
      </c>
      <c r="J53" s="11" t="s">
        <v>161</v>
      </c>
      <c r="L53">
        <v>131</v>
      </c>
      <c r="M53">
        <v>46</v>
      </c>
      <c r="N53">
        <v>145337</v>
      </c>
      <c r="O53">
        <v>3.1009999999999991</v>
      </c>
      <c r="P53" s="133">
        <v>12.593799999999987</v>
      </c>
      <c r="Q53" s="133">
        <v>0.81437999999999988</v>
      </c>
      <c r="R53" s="3">
        <v>6.7705166666666647</v>
      </c>
      <c r="S53" s="133">
        <f>IF(F53=0,0,F53-F52)</f>
        <v>0.81437999999999988</v>
      </c>
      <c r="T53">
        <f>IF($J53=T$6,$L53,"")</f>
        <v>131</v>
      </c>
      <c r="U53" t="str">
        <f>IF($J53=U$6,$L53,"")</f>
        <v/>
      </c>
    </row>
    <row r="54" spans="2:21">
      <c r="B54" s="10">
        <v>148427</v>
      </c>
      <c r="C54" s="10">
        <v>607.78520000000003</v>
      </c>
      <c r="D54" s="10">
        <v>0.24460879999999999</v>
      </c>
      <c r="E54" s="10">
        <v>191.31180000000001</v>
      </c>
      <c r="F54" s="10">
        <v>39.648530000000001</v>
      </c>
      <c r="G54" s="10">
        <v>20</v>
      </c>
      <c r="H54" s="10">
        <v>132</v>
      </c>
      <c r="I54" s="10">
        <v>0.3333333</v>
      </c>
      <c r="J54" s="11" t="s">
        <v>161</v>
      </c>
      <c r="L54">
        <v>132</v>
      </c>
      <c r="M54">
        <v>47</v>
      </c>
      <c r="N54">
        <v>148427</v>
      </c>
      <c r="O54">
        <v>3.0900000000000034</v>
      </c>
      <c r="P54" s="133">
        <v>12.675700000000006</v>
      </c>
      <c r="Q54" s="133">
        <v>0.82849000000000217</v>
      </c>
      <c r="R54" s="3">
        <v>6.7980000000000071</v>
      </c>
      <c r="S54" s="133">
        <f>IF(F54=0,0,F54-F53)</f>
        <v>0.82849000000000217</v>
      </c>
      <c r="T54">
        <f>IF($J54=T$6,$L54,"")</f>
        <v>132</v>
      </c>
      <c r="U54" t="str">
        <f>IF($J54=U$6,$L54,"")</f>
        <v/>
      </c>
    </row>
    <row r="55" spans="2:21">
      <c r="B55" s="10">
        <v>151430</v>
      </c>
      <c r="C55" s="10">
        <v>620.08349999999996</v>
      </c>
      <c r="D55" s="10">
        <v>0.2437629</v>
      </c>
      <c r="E55" s="10">
        <v>193.31030000000001</v>
      </c>
      <c r="F55" s="10">
        <v>40.450870000000002</v>
      </c>
      <c r="G55" s="10">
        <v>20</v>
      </c>
      <c r="H55" s="10">
        <v>132</v>
      </c>
      <c r="I55" s="10">
        <v>0.3333333</v>
      </c>
      <c r="J55" s="11" t="s">
        <v>161</v>
      </c>
      <c r="L55">
        <v>132</v>
      </c>
      <c r="M55">
        <v>48</v>
      </c>
      <c r="N55">
        <v>151430</v>
      </c>
      <c r="O55">
        <v>3.0030000000000143</v>
      </c>
      <c r="P55" s="133">
        <v>12.298299999999927</v>
      </c>
      <c r="Q55" s="133">
        <v>0.80234000000000094</v>
      </c>
      <c r="R55" s="3">
        <v>6.6066000000000313</v>
      </c>
      <c r="S55" s="133">
        <f>IF(F55=0,0,F55-F54)</f>
        <v>0.80234000000000094</v>
      </c>
      <c r="T55">
        <f>IF($J55=T$6,$L55,"")</f>
        <v>132</v>
      </c>
      <c r="U55" t="str">
        <f>IF($J55=U$6,$L55,"")</f>
        <v/>
      </c>
    </row>
    <row r="56" spans="2:21">
      <c r="B56" s="10">
        <v>154531</v>
      </c>
      <c r="C56" s="10">
        <v>632.68790000000001</v>
      </c>
      <c r="D56" s="10">
        <v>0.24580579999999999</v>
      </c>
      <c r="E56" s="10">
        <v>188.53059999999999</v>
      </c>
      <c r="F56" s="10">
        <v>41.266660000000002</v>
      </c>
      <c r="G56" s="10">
        <v>19</v>
      </c>
      <c r="H56" s="10">
        <v>131</v>
      </c>
      <c r="I56" s="10">
        <v>0.3333333</v>
      </c>
      <c r="J56" s="11" t="s">
        <v>161</v>
      </c>
      <c r="L56">
        <v>131</v>
      </c>
      <c r="M56">
        <v>49</v>
      </c>
      <c r="N56">
        <v>154531</v>
      </c>
      <c r="O56">
        <v>3.1009999999999991</v>
      </c>
      <c r="P56" s="133">
        <v>12.604400000000055</v>
      </c>
      <c r="Q56" s="133">
        <v>0.81578999999999979</v>
      </c>
      <c r="R56" s="3">
        <v>6.7705166666666647</v>
      </c>
      <c r="S56" s="133">
        <f>IF(F56=0,0,F56-F55)</f>
        <v>0.81578999999999979</v>
      </c>
      <c r="T56">
        <f>IF($J56=T$6,$L56,"")</f>
        <v>131</v>
      </c>
      <c r="U56" t="str">
        <f>IF($J56=U$6,$L56,"")</f>
        <v/>
      </c>
    </row>
    <row r="57" spans="2:21">
      <c r="B57" s="10">
        <v>157732</v>
      </c>
      <c r="C57" s="10">
        <v>645.77719999999999</v>
      </c>
      <c r="D57" s="10">
        <v>0.2453996</v>
      </c>
      <c r="E57" s="10">
        <v>189.4683</v>
      </c>
      <c r="F57" s="10">
        <v>42.119219999999999</v>
      </c>
      <c r="G57" s="10">
        <v>19</v>
      </c>
      <c r="H57" s="10">
        <v>132</v>
      </c>
      <c r="I57" s="10">
        <v>0.3333333</v>
      </c>
      <c r="J57" s="11" t="s">
        <v>161</v>
      </c>
      <c r="L57">
        <v>132</v>
      </c>
      <c r="M57">
        <v>50</v>
      </c>
      <c r="N57">
        <v>157732</v>
      </c>
      <c r="O57">
        <v>3.2009999999999934</v>
      </c>
      <c r="P57" s="133">
        <v>13.08929999999998</v>
      </c>
      <c r="Q57" s="133">
        <v>0.85255999999999688</v>
      </c>
      <c r="R57" s="3">
        <v>7.0421999999999851</v>
      </c>
      <c r="S57" s="133">
        <f>IF(F57=0,0,F57-F56)</f>
        <v>0.85255999999999688</v>
      </c>
      <c r="T57">
        <f>IF($J57=T$6,$L57,"")</f>
        <v>132</v>
      </c>
      <c r="U57" t="str">
        <f>IF($J57=U$6,$L57,"")</f>
        <v/>
      </c>
    </row>
    <row r="58" spans="2:21">
      <c r="B58" s="10">
        <v>160734</v>
      </c>
      <c r="C58" s="10">
        <v>658.00789999999995</v>
      </c>
      <c r="D58" s="10">
        <v>0.2443379</v>
      </c>
      <c r="E58" s="10">
        <v>191.94890000000001</v>
      </c>
      <c r="F58" s="10">
        <v>42.912880000000001</v>
      </c>
      <c r="G58" s="10">
        <v>19</v>
      </c>
      <c r="H58" s="10">
        <v>132</v>
      </c>
      <c r="I58" s="10">
        <v>0.3333333</v>
      </c>
      <c r="J58" s="11" t="s">
        <v>161</v>
      </c>
      <c r="L58">
        <v>132</v>
      </c>
      <c r="M58">
        <v>51</v>
      </c>
      <c r="N58">
        <v>160734</v>
      </c>
      <c r="O58">
        <v>3.0020000000000095</v>
      </c>
      <c r="P58" s="133">
        <v>12.230699999999956</v>
      </c>
      <c r="Q58" s="133">
        <v>0.7936600000000027</v>
      </c>
      <c r="R58" s="3">
        <v>6.6044000000000214</v>
      </c>
      <c r="S58" s="133">
        <f>IF(F58=0,0,F58-F57)</f>
        <v>0.7936600000000027</v>
      </c>
      <c r="T58">
        <f>IF($J58=T$6,$L58,"")</f>
        <v>132</v>
      </c>
      <c r="U58" t="str">
        <f>IF($J58=U$6,$L58,"")</f>
        <v/>
      </c>
    </row>
    <row r="59" spans="2:21">
      <c r="B59" s="10">
        <v>163827</v>
      </c>
      <c r="C59" s="10">
        <v>670.61509999999998</v>
      </c>
      <c r="D59" s="10">
        <v>0.24514649999999999</v>
      </c>
      <c r="E59" s="10">
        <v>190.0558</v>
      </c>
      <c r="F59" s="10">
        <v>43.73115</v>
      </c>
      <c r="G59" s="10">
        <v>19</v>
      </c>
      <c r="H59" s="10">
        <v>132</v>
      </c>
      <c r="I59" s="10">
        <v>0.3333333</v>
      </c>
      <c r="J59" s="11" t="s">
        <v>161</v>
      </c>
      <c r="L59">
        <v>132</v>
      </c>
      <c r="M59">
        <v>52</v>
      </c>
      <c r="N59">
        <v>163827</v>
      </c>
      <c r="O59">
        <v>3.0929999999999893</v>
      </c>
      <c r="P59" s="133">
        <v>12.607200000000034</v>
      </c>
      <c r="Q59" s="133">
        <v>0.81826999999999828</v>
      </c>
      <c r="R59" s="3">
        <v>6.8045999999999767</v>
      </c>
      <c r="S59" s="133">
        <f>IF(F59=0,0,F59-F58)</f>
        <v>0.81826999999999828</v>
      </c>
      <c r="T59">
        <f>IF($J59=T$6,$L59,"")</f>
        <v>132</v>
      </c>
      <c r="U59" t="str">
        <f>IF($J59=U$6,$L59,"")</f>
        <v/>
      </c>
    </row>
    <row r="60" spans="2:21">
      <c r="B60" s="10">
        <v>167023</v>
      </c>
      <c r="C60" s="10">
        <v>683.68399999999997</v>
      </c>
      <c r="D60" s="10">
        <v>0.24557319999999999</v>
      </c>
      <c r="E60" s="10">
        <v>189.0668</v>
      </c>
      <c r="F60" s="10">
        <v>44.582610000000003</v>
      </c>
      <c r="G60" s="10">
        <v>19</v>
      </c>
      <c r="H60" s="10">
        <v>132</v>
      </c>
      <c r="I60" s="10">
        <v>0.3333333</v>
      </c>
      <c r="J60" s="11" t="s">
        <v>161</v>
      </c>
      <c r="L60">
        <v>132</v>
      </c>
      <c r="M60">
        <v>53</v>
      </c>
      <c r="N60">
        <v>167023</v>
      </c>
      <c r="O60">
        <v>3.195999999999998</v>
      </c>
      <c r="P60" s="133">
        <v>13.068899999999985</v>
      </c>
      <c r="Q60" s="133">
        <v>0.85146000000000299</v>
      </c>
      <c r="R60" s="3">
        <v>7.0311999999999957</v>
      </c>
      <c r="S60" s="133">
        <f>IF(F60=0,0,F60-F59)</f>
        <v>0.85146000000000299</v>
      </c>
      <c r="T60">
        <f>IF($J60=T$6,$L60,"")</f>
        <v>132</v>
      </c>
      <c r="U60" t="str">
        <f>IF($J60=U$6,$L60,"")</f>
        <v/>
      </c>
    </row>
    <row r="61" spans="2:21">
      <c r="B61" s="10">
        <v>170023</v>
      </c>
      <c r="C61" s="10">
        <v>695.9905</v>
      </c>
      <c r="D61" s="10">
        <v>0.2433353</v>
      </c>
      <c r="E61" s="10">
        <v>194.3312</v>
      </c>
      <c r="F61" s="10">
        <v>45.386980000000001</v>
      </c>
      <c r="G61" s="10">
        <v>20</v>
      </c>
      <c r="H61" s="10">
        <v>132</v>
      </c>
      <c r="I61" s="10">
        <v>0.3333333</v>
      </c>
      <c r="J61" s="11" t="s">
        <v>161</v>
      </c>
      <c r="L61">
        <v>132</v>
      </c>
      <c r="M61">
        <v>54</v>
      </c>
      <c r="N61">
        <v>170023</v>
      </c>
      <c r="O61">
        <v>3</v>
      </c>
      <c r="P61" s="133">
        <v>12.306500000000028</v>
      </c>
      <c r="Q61" s="133">
        <v>0.8043699999999987</v>
      </c>
      <c r="R61" s="3">
        <v>6.6</v>
      </c>
      <c r="S61" s="133">
        <f>IF(F61=0,0,F61-F60)</f>
        <v>0.8043699999999987</v>
      </c>
      <c r="T61">
        <f>IF($J61=T$6,$L61,"")</f>
        <v>132</v>
      </c>
      <c r="U61" t="str">
        <f>IF($J61=U$6,$L61,"")</f>
        <v/>
      </c>
    </row>
    <row r="62" spans="2:21">
      <c r="B62" s="10">
        <v>173029</v>
      </c>
      <c r="C62" s="10">
        <v>708.29</v>
      </c>
      <c r="D62" s="10">
        <v>0.24378250000000001</v>
      </c>
      <c r="E62" s="10">
        <v>193.2638</v>
      </c>
      <c r="F62" s="10">
        <v>46.188569999999999</v>
      </c>
      <c r="G62" s="10">
        <v>20</v>
      </c>
      <c r="H62" s="10">
        <v>132</v>
      </c>
      <c r="I62" s="10">
        <v>0.3333333</v>
      </c>
      <c r="J62" s="11" t="s">
        <v>161</v>
      </c>
      <c r="L62">
        <v>132</v>
      </c>
      <c r="M62">
        <v>55</v>
      </c>
      <c r="N62">
        <v>173029</v>
      </c>
      <c r="O62">
        <v>3.0060000000000002</v>
      </c>
      <c r="P62" s="133">
        <v>12.299499999999966</v>
      </c>
      <c r="Q62" s="133">
        <v>0.80158999999999736</v>
      </c>
      <c r="R62" s="3">
        <v>6.6132000000000009</v>
      </c>
      <c r="S62" s="133">
        <f>IF(F62=0,0,F62-F61)</f>
        <v>0.80158999999999736</v>
      </c>
      <c r="T62">
        <f>IF($J62=T$6,$L62,"")</f>
        <v>132</v>
      </c>
      <c r="U62" t="str">
        <f>IF($J62=U$6,$L62,"")</f>
        <v/>
      </c>
    </row>
    <row r="63" spans="2:21">
      <c r="B63" s="10">
        <v>176232</v>
      </c>
      <c r="C63" s="10">
        <v>721.44389999999999</v>
      </c>
      <c r="D63" s="10">
        <v>0.2446806</v>
      </c>
      <c r="E63" s="10">
        <v>191.14340000000001</v>
      </c>
      <c r="F63" s="10">
        <v>47.049390000000002</v>
      </c>
      <c r="G63" s="10">
        <v>19</v>
      </c>
      <c r="H63" s="10">
        <v>132</v>
      </c>
      <c r="I63" s="10">
        <v>0.3333333</v>
      </c>
      <c r="J63" s="11" t="s">
        <v>161</v>
      </c>
      <c r="L63">
        <v>132</v>
      </c>
      <c r="M63">
        <v>56</v>
      </c>
      <c r="N63">
        <v>176232</v>
      </c>
      <c r="O63">
        <v>3.203000000000003</v>
      </c>
      <c r="P63" s="133">
        <v>13.153900000000021</v>
      </c>
      <c r="Q63" s="133">
        <v>0.86082000000000392</v>
      </c>
      <c r="R63" s="3">
        <v>7.0466000000000069</v>
      </c>
      <c r="S63" s="133">
        <f>IF(F63=0,0,F63-F62)</f>
        <v>0.86082000000000392</v>
      </c>
      <c r="T63">
        <f>IF($J63=T$6,$L63,"")</f>
        <v>132</v>
      </c>
      <c r="U63" t="str">
        <f>IF($J63=U$6,$L63,"")</f>
        <v/>
      </c>
    </row>
    <row r="64" spans="2:21">
      <c r="B64" s="10">
        <v>179228</v>
      </c>
      <c r="C64" s="10">
        <v>733.67830000000004</v>
      </c>
      <c r="D64" s="10">
        <v>0.24428230000000001</v>
      </c>
      <c r="E64" s="10">
        <v>192.07990000000001</v>
      </c>
      <c r="F64" s="10">
        <v>47.845039999999997</v>
      </c>
      <c r="G64" s="10">
        <v>20</v>
      </c>
      <c r="H64" s="10">
        <v>132</v>
      </c>
      <c r="I64" s="10">
        <v>0.3333333</v>
      </c>
      <c r="J64" s="11" t="s">
        <v>161</v>
      </c>
      <c r="L64">
        <v>132</v>
      </c>
      <c r="M64">
        <v>57</v>
      </c>
      <c r="N64">
        <v>179228</v>
      </c>
      <c r="O64">
        <v>2.9960000000000093</v>
      </c>
      <c r="P64" s="133">
        <v>12.234400000000051</v>
      </c>
      <c r="Q64" s="133">
        <v>0.79564999999999486</v>
      </c>
      <c r="R64" s="3">
        <v>6.5912000000000202</v>
      </c>
      <c r="S64" s="133">
        <f>IF(F64=0,0,F64-F63)</f>
        <v>0.79564999999999486</v>
      </c>
      <c r="T64">
        <f>IF($J64=T$6,$L64,"")</f>
        <v>132</v>
      </c>
      <c r="U64" t="str">
        <f>IF($J64=U$6,$L64,"")</f>
        <v/>
      </c>
    </row>
    <row r="65" spans="2:21">
      <c r="B65" s="10">
        <v>182231</v>
      </c>
      <c r="C65" s="10">
        <v>745.98800000000006</v>
      </c>
      <c r="D65" s="10">
        <v>0.24437139999999999</v>
      </c>
      <c r="E65" s="10">
        <v>191.8699</v>
      </c>
      <c r="F65" s="10">
        <v>48.64884</v>
      </c>
      <c r="G65" s="10">
        <v>20</v>
      </c>
      <c r="H65" s="10">
        <v>133</v>
      </c>
      <c r="I65" s="10">
        <v>0.3333333</v>
      </c>
      <c r="J65" s="11" t="s">
        <v>161</v>
      </c>
      <c r="L65">
        <v>133</v>
      </c>
      <c r="M65">
        <v>58</v>
      </c>
      <c r="N65">
        <v>182231</v>
      </c>
      <c r="O65">
        <v>3.0029999999999859</v>
      </c>
      <c r="P65" s="133">
        <v>12.309700000000021</v>
      </c>
      <c r="Q65" s="133">
        <v>0.80380000000000251</v>
      </c>
      <c r="R65" s="3">
        <v>6.6566499999999689</v>
      </c>
      <c r="S65" s="133">
        <f>IF(F65=0,0,F65-F64)</f>
        <v>0.80380000000000251</v>
      </c>
      <c r="T65">
        <f>IF($J65=T$6,$L65,"")</f>
        <v>133</v>
      </c>
      <c r="U65" t="str">
        <f>IF($J65=U$6,$L65,"")</f>
        <v/>
      </c>
    </row>
    <row r="66" spans="2:21">
      <c r="B66" s="10">
        <v>185318</v>
      </c>
      <c r="C66" s="10">
        <v>758.45839999999998</v>
      </c>
      <c r="D66" s="10">
        <v>0.246896</v>
      </c>
      <c r="E66" s="10">
        <v>186.04400000000001</v>
      </c>
      <c r="F66" s="10">
        <v>49.450600000000001</v>
      </c>
      <c r="G66" s="10">
        <v>19</v>
      </c>
      <c r="H66" s="10">
        <v>133</v>
      </c>
      <c r="I66" s="10">
        <v>0.3333333</v>
      </c>
      <c r="J66" s="11" t="s">
        <v>161</v>
      </c>
      <c r="L66">
        <v>133</v>
      </c>
      <c r="M66">
        <v>59</v>
      </c>
      <c r="N66">
        <v>185318</v>
      </c>
      <c r="O66">
        <v>3.0870000000000175</v>
      </c>
      <c r="P66" s="133">
        <v>12.470399999999927</v>
      </c>
      <c r="Q66" s="133">
        <v>0.80176000000000158</v>
      </c>
      <c r="R66" s="3">
        <v>6.8428500000000385</v>
      </c>
      <c r="S66" s="133">
        <f>IF(F66=0,0,F66-F65)</f>
        <v>0.80176000000000158</v>
      </c>
      <c r="T66">
        <f>IF($J66=T$6,$L66,"")</f>
        <v>133</v>
      </c>
      <c r="U66" t="str">
        <f>IF($J66=U$6,$L66,"")</f>
        <v/>
      </c>
    </row>
    <row r="67" spans="2:21">
      <c r="B67" s="10">
        <v>188428</v>
      </c>
      <c r="C67" s="10">
        <v>771.16409999999996</v>
      </c>
      <c r="D67" s="10">
        <v>0.24535670000000001</v>
      </c>
      <c r="E67" s="10">
        <v>189.5676</v>
      </c>
      <c r="F67" s="10">
        <v>50.277500000000003</v>
      </c>
      <c r="G67" s="10">
        <v>20</v>
      </c>
      <c r="H67" s="10">
        <v>133</v>
      </c>
      <c r="I67" s="10">
        <v>0.3333333</v>
      </c>
      <c r="J67" s="11" t="s">
        <v>161</v>
      </c>
      <c r="L67">
        <v>133</v>
      </c>
      <c r="M67">
        <v>60</v>
      </c>
      <c r="N67">
        <v>188428</v>
      </c>
      <c r="O67">
        <v>3.1099999999999852</v>
      </c>
      <c r="P67" s="133">
        <v>12.705699999999979</v>
      </c>
      <c r="Q67" s="133">
        <v>0.82690000000000197</v>
      </c>
      <c r="R67" s="3">
        <v>6.8938333333333013</v>
      </c>
      <c r="S67" s="133">
        <f>IF(F67=0,0,F67-F66)</f>
        <v>0.82690000000000197</v>
      </c>
      <c r="T67">
        <f>IF($J67=T$6,$L67,"")</f>
        <v>133</v>
      </c>
      <c r="U67" t="str">
        <f>IF($J67=U$6,$L67,"")</f>
        <v/>
      </c>
    </row>
    <row r="68" spans="2:21">
      <c r="B68" s="10">
        <v>191414</v>
      </c>
      <c r="C68" s="10">
        <v>783.30859999999996</v>
      </c>
      <c r="D68" s="10">
        <v>0.2450667</v>
      </c>
      <c r="E68" s="10">
        <v>190.2414</v>
      </c>
      <c r="F68" s="10">
        <v>51.063859999999998</v>
      </c>
      <c r="G68" s="10">
        <v>20</v>
      </c>
      <c r="H68" s="10">
        <v>133</v>
      </c>
      <c r="I68" s="10">
        <v>0.3333333</v>
      </c>
      <c r="J68" s="11" t="s">
        <v>161</v>
      </c>
      <c r="L68">
        <v>133</v>
      </c>
      <c r="M68">
        <v>61</v>
      </c>
      <c r="N68">
        <v>191414</v>
      </c>
      <c r="O68">
        <v>2.98599999999999</v>
      </c>
      <c r="P68" s="133">
        <v>12.144499999999994</v>
      </c>
      <c r="Q68" s="133">
        <v>0.78635999999999484</v>
      </c>
      <c r="R68" s="3">
        <v>6.6189666666666449</v>
      </c>
      <c r="S68" s="133">
        <f>IF(F68=0,0,F68-F67)</f>
        <v>0.78635999999999484</v>
      </c>
      <c r="T68">
        <f>IF($J68=T$6,$L68,"")</f>
        <v>133</v>
      </c>
      <c r="U68" t="str">
        <f>IF($J68=U$6,$L68,"")</f>
        <v/>
      </c>
    </row>
    <row r="69" spans="2:21">
      <c r="B69" s="10">
        <v>194626</v>
      </c>
      <c r="C69" s="10">
        <v>796.37919999999997</v>
      </c>
      <c r="D69" s="10">
        <v>0.24636269999999999</v>
      </c>
      <c r="E69" s="10">
        <v>187.25479999999999</v>
      </c>
      <c r="F69" s="10">
        <v>51.91084</v>
      </c>
      <c r="G69" s="10">
        <v>19</v>
      </c>
      <c r="H69" s="10">
        <v>133</v>
      </c>
      <c r="I69" s="10">
        <v>0.3333333</v>
      </c>
      <c r="J69" s="11" t="s">
        <v>161</v>
      </c>
      <c r="L69">
        <v>133</v>
      </c>
      <c r="M69">
        <v>62</v>
      </c>
      <c r="N69">
        <v>194626</v>
      </c>
      <c r="O69">
        <v>3.2120000000000175</v>
      </c>
      <c r="P69" s="133">
        <v>13.070600000000013</v>
      </c>
      <c r="Q69" s="133">
        <v>0.84698000000000206</v>
      </c>
      <c r="R69" s="3">
        <v>7.1199333333333721</v>
      </c>
      <c r="S69" s="133">
        <f>IF(F69=0,0,F69-F68)</f>
        <v>0.84698000000000206</v>
      </c>
      <c r="T69">
        <f>IF($J69=T$6,$L69,"")</f>
        <v>133</v>
      </c>
      <c r="U69" t="str">
        <f>IF($J69=U$6,$L69,"")</f>
        <v/>
      </c>
    </row>
    <row r="70" spans="2:21">
      <c r="B70" s="10">
        <v>197719</v>
      </c>
      <c r="C70" s="10">
        <v>808.92399999999998</v>
      </c>
      <c r="D70" s="10">
        <v>0.24613370000000001</v>
      </c>
      <c r="E70" s="10">
        <v>187.77809999999999</v>
      </c>
      <c r="F70" s="10">
        <v>52.720889999999997</v>
      </c>
      <c r="G70" s="10">
        <v>19</v>
      </c>
      <c r="H70" s="10">
        <v>132</v>
      </c>
      <c r="I70" s="10">
        <v>0.3333333</v>
      </c>
      <c r="J70" s="11" t="s">
        <v>161</v>
      </c>
      <c r="L70">
        <v>132</v>
      </c>
      <c r="M70">
        <v>63</v>
      </c>
      <c r="N70">
        <v>197719</v>
      </c>
      <c r="O70">
        <v>3.0929999999999893</v>
      </c>
      <c r="P70" s="133">
        <v>12.544800000000009</v>
      </c>
      <c r="Q70" s="133">
        <v>0.81004999999999683</v>
      </c>
      <c r="R70" s="3">
        <v>6.8045999999999767</v>
      </c>
      <c r="S70" s="133">
        <f>IF(F70=0,0,F70-F69)</f>
        <v>0.81004999999999683</v>
      </c>
      <c r="T70">
        <f>IF($J70=T$6,$L70,"")</f>
        <v>132</v>
      </c>
      <c r="U70" t="str">
        <f>IF($J70=U$6,$L70,"")</f>
        <v/>
      </c>
    </row>
    <row r="71" spans="2:21">
      <c r="B71" s="10">
        <v>200927</v>
      </c>
      <c r="C71" s="10">
        <v>821.99599999999998</v>
      </c>
      <c r="D71" s="10">
        <v>0.24596000000000001</v>
      </c>
      <c r="E71" s="10">
        <v>188.17619999999999</v>
      </c>
      <c r="F71" s="10">
        <v>53.569310000000002</v>
      </c>
      <c r="G71" s="10">
        <v>19</v>
      </c>
      <c r="H71" s="10">
        <v>132</v>
      </c>
      <c r="I71" s="10">
        <v>0.3333333</v>
      </c>
      <c r="J71" s="11" t="s">
        <v>161</v>
      </c>
      <c r="L71">
        <v>132</v>
      </c>
      <c r="M71">
        <v>64</v>
      </c>
      <c r="N71">
        <v>200927</v>
      </c>
      <c r="O71">
        <v>3.2079999999999984</v>
      </c>
      <c r="P71" s="133">
        <v>13.072000000000003</v>
      </c>
      <c r="Q71" s="133">
        <v>0.84842000000000439</v>
      </c>
      <c r="R71" s="3">
        <v>7.0575999999999963</v>
      </c>
      <c r="S71" s="133">
        <f>IF(F71=0,0,F71-F70)</f>
        <v>0.84842000000000439</v>
      </c>
      <c r="T71">
        <f>IF($J71=T$6,$L71,"")</f>
        <v>132</v>
      </c>
      <c r="U71" t="str">
        <f>IF($J71=U$6,$L71,"")</f>
        <v/>
      </c>
    </row>
    <row r="72" spans="2:21">
      <c r="B72" s="10">
        <v>204016</v>
      </c>
      <c r="C72" s="10">
        <v>834.53269999999998</v>
      </c>
      <c r="D72" s="10">
        <v>0.24619479999999999</v>
      </c>
      <c r="E72" s="10">
        <v>187.63820000000001</v>
      </c>
      <c r="F72" s="10">
        <v>54.379429999999999</v>
      </c>
      <c r="G72" s="10">
        <v>19</v>
      </c>
      <c r="H72" s="10">
        <v>132</v>
      </c>
      <c r="I72" s="10">
        <v>0.3333333</v>
      </c>
      <c r="J72" s="11" t="s">
        <v>161</v>
      </c>
      <c r="L72">
        <v>132</v>
      </c>
      <c r="M72">
        <v>65</v>
      </c>
      <c r="N72">
        <v>204016</v>
      </c>
      <c r="O72">
        <v>3.0889999999999986</v>
      </c>
      <c r="P72" s="133">
        <v>12.536699999999996</v>
      </c>
      <c r="Q72" s="133">
        <v>0.81011999999999773</v>
      </c>
      <c r="R72" s="3">
        <v>6.7957999999999972</v>
      </c>
      <c r="S72" s="133">
        <f>IF(F72=0,0,F72-F71)</f>
        <v>0.81011999999999773</v>
      </c>
      <c r="T72">
        <f>IF($J72=T$6,$L72,"")</f>
        <v>132</v>
      </c>
      <c r="U72" t="str">
        <f>IF($J72=U$6,$L72,"")</f>
        <v/>
      </c>
    </row>
    <row r="73" spans="2:21">
      <c r="B73" s="10">
        <v>207125</v>
      </c>
      <c r="C73" s="10">
        <v>847.22569999999996</v>
      </c>
      <c r="D73" s="10">
        <v>0.24521789999999999</v>
      </c>
      <c r="E73" s="10">
        <v>189.88980000000001</v>
      </c>
      <c r="F73" s="10">
        <v>55.204630000000002</v>
      </c>
      <c r="G73" s="10">
        <v>19</v>
      </c>
      <c r="H73" s="10">
        <v>132</v>
      </c>
      <c r="I73" s="10">
        <v>0.3333333</v>
      </c>
      <c r="J73" s="11" t="s">
        <v>161</v>
      </c>
      <c r="L73">
        <v>132</v>
      </c>
      <c r="M73">
        <v>66</v>
      </c>
      <c r="N73">
        <v>207125</v>
      </c>
      <c r="O73">
        <v>3.1090000000000089</v>
      </c>
      <c r="P73" s="133">
        <v>12.692999999999984</v>
      </c>
      <c r="Q73" s="133">
        <v>0.82520000000000238</v>
      </c>
      <c r="R73" s="3">
        <v>6.8398000000000199</v>
      </c>
      <c r="S73" s="133">
        <f>IF(F73=0,0,F73-F72)</f>
        <v>0.82520000000000238</v>
      </c>
      <c r="T73">
        <f>IF($J73=T$6,$L73,"")</f>
        <v>132</v>
      </c>
      <c r="U73" t="str">
        <f>IF($J73=U$6,$L73,"")</f>
        <v/>
      </c>
    </row>
    <row r="74" spans="2:21">
      <c r="B74" s="10">
        <v>210222</v>
      </c>
      <c r="C74" s="10">
        <v>859.84550000000002</v>
      </c>
      <c r="D74" s="10">
        <v>0.24513760000000001</v>
      </c>
      <c r="E74" s="10">
        <v>190.07650000000001</v>
      </c>
      <c r="F74" s="10">
        <v>56.02375</v>
      </c>
      <c r="G74" s="10">
        <v>19</v>
      </c>
      <c r="H74" s="10">
        <v>132</v>
      </c>
      <c r="I74" s="10">
        <v>0.3333333</v>
      </c>
      <c r="J74" s="11" t="s">
        <v>161</v>
      </c>
      <c r="L74">
        <v>132</v>
      </c>
      <c r="M74">
        <v>67</v>
      </c>
      <c r="N74">
        <v>210222</v>
      </c>
      <c r="O74">
        <v>3.0970000000000084</v>
      </c>
      <c r="P74" s="133">
        <v>12.619800000000055</v>
      </c>
      <c r="Q74" s="133">
        <v>0.81911999999999807</v>
      </c>
      <c r="R74" s="3">
        <v>6.8134000000000183</v>
      </c>
      <c r="S74" s="133">
        <f>IF(F74=0,0,F74-F73)</f>
        <v>0.81911999999999807</v>
      </c>
      <c r="T74">
        <f>IF($J74=T$6,$L74,"")</f>
        <v>132</v>
      </c>
      <c r="U74" t="str">
        <f>IF($J74=U$6,$L74,"")</f>
        <v/>
      </c>
    </row>
    <row r="75" spans="2:21">
      <c r="B75" s="10">
        <v>213322</v>
      </c>
      <c r="C75" s="10">
        <v>872.3922</v>
      </c>
      <c r="D75" s="10">
        <v>0.24662010000000001</v>
      </c>
      <c r="E75" s="10">
        <v>186.66909999999999</v>
      </c>
      <c r="F75" s="10">
        <v>56.832079999999998</v>
      </c>
      <c r="G75" s="10">
        <v>19</v>
      </c>
      <c r="H75" s="10">
        <v>133</v>
      </c>
      <c r="I75" s="10">
        <v>0.3333333</v>
      </c>
      <c r="J75" s="11" t="s">
        <v>161</v>
      </c>
      <c r="L75">
        <v>133</v>
      </c>
      <c r="M75">
        <v>68</v>
      </c>
      <c r="N75">
        <v>213322</v>
      </c>
      <c r="O75">
        <v>3.0999999999999943</v>
      </c>
      <c r="P75" s="133">
        <v>12.546699999999987</v>
      </c>
      <c r="Q75" s="133">
        <v>0.80832999999999799</v>
      </c>
      <c r="R75" s="3">
        <v>6.8716666666666546</v>
      </c>
      <c r="S75" s="133">
        <f>IF(F75=0,0,F75-F74)</f>
        <v>0.80832999999999799</v>
      </c>
      <c r="T75">
        <f>IF($J75=T$6,$L75,"")</f>
        <v>133</v>
      </c>
      <c r="U75" t="str">
        <f>IF($J75=U$6,$L75,"")</f>
        <v/>
      </c>
    </row>
    <row r="76" spans="2:21">
      <c r="B76" s="10">
        <v>216415</v>
      </c>
      <c r="C76" s="10">
        <v>885.01289999999995</v>
      </c>
      <c r="D76" s="10">
        <v>0.24560489999999999</v>
      </c>
      <c r="E76" s="10">
        <v>188.99359999999999</v>
      </c>
      <c r="F76" s="10">
        <v>57.65211</v>
      </c>
      <c r="G76" s="10">
        <v>20</v>
      </c>
      <c r="H76" s="10">
        <v>132</v>
      </c>
      <c r="I76" s="10">
        <v>0.3333333</v>
      </c>
      <c r="J76" s="11" t="s">
        <v>161</v>
      </c>
      <c r="L76">
        <v>132</v>
      </c>
      <c r="M76">
        <v>69</v>
      </c>
      <c r="N76">
        <v>216415</v>
      </c>
      <c r="O76">
        <v>3.0929999999999893</v>
      </c>
      <c r="P76" s="133">
        <v>12.620699999999943</v>
      </c>
      <c r="Q76" s="133">
        <v>0.8200300000000027</v>
      </c>
      <c r="R76" s="3">
        <v>6.8045999999999767</v>
      </c>
      <c r="S76" s="133">
        <f>IF(F76=0,0,F76-F75)</f>
        <v>0.8200300000000027</v>
      </c>
      <c r="T76">
        <f>IF($J76=T$6,$L76,"")</f>
        <v>132</v>
      </c>
      <c r="U76" t="str">
        <f>IF($J76=U$6,$L76,"")</f>
        <v/>
      </c>
    </row>
    <row r="77" spans="2:21">
      <c r="B77" s="10">
        <v>219412</v>
      </c>
      <c r="C77" s="10">
        <v>897.32899999999995</v>
      </c>
      <c r="D77" s="10">
        <v>0.24288129999999999</v>
      </c>
      <c r="E77" s="10">
        <v>195.42310000000001</v>
      </c>
      <c r="F77" s="10">
        <v>58.458620000000003</v>
      </c>
      <c r="G77" s="10">
        <v>20</v>
      </c>
      <c r="H77" s="10">
        <v>132</v>
      </c>
      <c r="I77" s="10">
        <v>0.3333333</v>
      </c>
      <c r="J77" s="11" t="s">
        <v>161</v>
      </c>
      <c r="L77">
        <v>132</v>
      </c>
      <c r="M77">
        <v>70</v>
      </c>
      <c r="N77">
        <v>219412</v>
      </c>
      <c r="O77">
        <v>2.9970000000000141</v>
      </c>
      <c r="P77" s="133">
        <v>12.316100000000006</v>
      </c>
      <c r="Q77" s="133">
        <v>0.80651000000000295</v>
      </c>
      <c r="R77" s="3">
        <v>6.593400000000031</v>
      </c>
      <c r="S77" s="133">
        <f>IF(F77=0,0,F77-F76)</f>
        <v>0.80651000000000295</v>
      </c>
      <c r="T77">
        <f>IF($J77=T$6,$L77,"")</f>
        <v>132</v>
      </c>
      <c r="U77" t="str">
        <f>IF($J77=U$6,$L77,"")</f>
        <v/>
      </c>
    </row>
    <row r="78" spans="2:21">
      <c r="B78" s="10">
        <v>222526</v>
      </c>
      <c r="C78" s="10">
        <v>909.95410000000004</v>
      </c>
      <c r="D78" s="10">
        <v>0.2464423</v>
      </c>
      <c r="E78" s="10">
        <v>187.0735</v>
      </c>
      <c r="F78" s="10">
        <v>59.273440000000001</v>
      </c>
      <c r="G78" s="10">
        <v>19</v>
      </c>
      <c r="H78" s="10">
        <v>132</v>
      </c>
      <c r="I78" s="10">
        <v>0.3333333</v>
      </c>
      <c r="J78" s="11" t="s">
        <v>161</v>
      </c>
      <c r="L78">
        <v>132</v>
      </c>
      <c r="M78">
        <v>71</v>
      </c>
      <c r="N78">
        <v>222526</v>
      </c>
      <c r="O78">
        <v>3.1140000000000043</v>
      </c>
      <c r="P78" s="133">
        <v>12.625100000000089</v>
      </c>
      <c r="Q78" s="133">
        <v>0.81481999999999744</v>
      </c>
      <c r="R78" s="3">
        <v>6.8508000000000093</v>
      </c>
      <c r="S78" s="133">
        <f>IF(F78=0,0,F78-F77)</f>
        <v>0.81481999999999744</v>
      </c>
      <c r="T78">
        <f>IF($J78=T$6,$L78,"")</f>
        <v>132</v>
      </c>
      <c r="U78" t="str">
        <f>IF($J78=U$6,$L78,"")</f>
        <v/>
      </c>
    </row>
    <row r="79" spans="2:21">
      <c r="B79" s="10">
        <v>225719</v>
      </c>
      <c r="C79" s="10">
        <v>922.87450000000001</v>
      </c>
      <c r="D79" s="10">
        <v>0.2475543</v>
      </c>
      <c r="E79" s="10">
        <v>184.56389999999999</v>
      </c>
      <c r="F79" s="10">
        <v>60.105710000000002</v>
      </c>
      <c r="G79" s="10">
        <v>19</v>
      </c>
      <c r="H79" s="10">
        <v>132</v>
      </c>
      <c r="I79" s="10">
        <v>0.3333333</v>
      </c>
      <c r="J79" s="11" t="s">
        <v>161</v>
      </c>
      <c r="L79">
        <v>132</v>
      </c>
      <c r="M79">
        <v>72</v>
      </c>
      <c r="N79">
        <v>225719</v>
      </c>
      <c r="O79">
        <v>3.1929999999999836</v>
      </c>
      <c r="P79" s="133">
        <v>12.920399999999972</v>
      </c>
      <c r="Q79" s="133">
        <v>0.83227000000000118</v>
      </c>
      <c r="R79" s="3">
        <v>7.024599999999964</v>
      </c>
      <c r="S79" s="133">
        <f>IF(F79=0,0,F79-F78)</f>
        <v>0.83227000000000118</v>
      </c>
      <c r="T79">
        <f>IF($J79=T$6,$L79,"")</f>
        <v>132</v>
      </c>
      <c r="U79" t="str">
        <f>IF($J79=U$6,$L79,"")</f>
        <v/>
      </c>
    </row>
    <row r="80" spans="2:21">
      <c r="B80" s="10">
        <v>228811</v>
      </c>
      <c r="C80" s="10">
        <v>935.48350000000005</v>
      </c>
      <c r="D80" s="10">
        <v>0.24520259999999999</v>
      </c>
      <c r="E80" s="10">
        <v>189.92529999999999</v>
      </c>
      <c r="F80" s="10">
        <v>60.924779999999998</v>
      </c>
      <c r="G80" s="10">
        <v>19</v>
      </c>
      <c r="H80" s="10">
        <v>131</v>
      </c>
      <c r="I80" s="10">
        <v>0.3333333</v>
      </c>
      <c r="J80" s="11" t="s">
        <v>161</v>
      </c>
      <c r="L80">
        <v>131</v>
      </c>
      <c r="M80">
        <v>73</v>
      </c>
      <c r="N80">
        <v>228811</v>
      </c>
      <c r="O80">
        <v>3.092000000000013</v>
      </c>
      <c r="P80" s="133">
        <v>12.609000000000037</v>
      </c>
      <c r="Q80" s="133">
        <v>0.81906999999999641</v>
      </c>
      <c r="R80" s="3">
        <v>6.7508666666666954</v>
      </c>
      <c r="S80" s="133">
        <f>IF(F80=0,0,F80-F79)</f>
        <v>0.81906999999999641</v>
      </c>
      <c r="T80">
        <f>IF($J80=T$6,$L80,"")</f>
        <v>131</v>
      </c>
      <c r="U80" t="str">
        <f>IF($J80=U$6,$L80,"")</f>
        <v/>
      </c>
    </row>
    <row r="81" spans="2:21">
      <c r="B81" s="10">
        <v>231912</v>
      </c>
      <c r="C81" s="10">
        <v>948.1694</v>
      </c>
      <c r="D81" s="10">
        <v>0.2446053</v>
      </c>
      <c r="E81" s="10">
        <v>191.3201</v>
      </c>
      <c r="F81" s="10">
        <v>61.751460000000002</v>
      </c>
      <c r="G81" s="10">
        <v>19</v>
      </c>
      <c r="H81" s="10">
        <v>131</v>
      </c>
      <c r="I81" s="10">
        <v>0.3333333</v>
      </c>
      <c r="J81" s="11" t="s">
        <v>161</v>
      </c>
      <c r="L81">
        <v>131</v>
      </c>
      <c r="M81">
        <v>74</v>
      </c>
      <c r="N81">
        <v>231912</v>
      </c>
      <c r="O81">
        <v>3.1009999999999991</v>
      </c>
      <c r="P81" s="133">
        <v>12.685899999999947</v>
      </c>
      <c r="Q81" s="133">
        <v>0.82668000000000319</v>
      </c>
      <c r="R81" s="3">
        <v>6.7705166666666647</v>
      </c>
      <c r="S81" s="133">
        <f>IF(F81=0,0,F81-F80)</f>
        <v>0.82668000000000319</v>
      </c>
      <c r="T81">
        <f>IF($J81=T$6,$L81,"")</f>
        <v>131</v>
      </c>
      <c r="U81" t="str">
        <f>IF($J81=U$6,$L81,"")</f>
        <v/>
      </c>
    </row>
    <row r="82" spans="2:21">
      <c r="B82" s="10">
        <v>235113</v>
      </c>
      <c r="C82" s="10">
        <v>961.09230000000002</v>
      </c>
      <c r="D82" s="10">
        <v>0.2479082</v>
      </c>
      <c r="E82" s="10">
        <v>183.77459999999999</v>
      </c>
      <c r="F82" s="10">
        <v>62.58173</v>
      </c>
      <c r="G82" s="10">
        <v>19</v>
      </c>
      <c r="H82" s="10">
        <v>131</v>
      </c>
      <c r="I82" s="10">
        <v>0.3333333</v>
      </c>
      <c r="J82" s="11" t="s">
        <v>161</v>
      </c>
      <c r="L82">
        <v>131</v>
      </c>
      <c r="M82">
        <v>75</v>
      </c>
      <c r="N82">
        <v>235113</v>
      </c>
      <c r="O82">
        <v>3.2009999999999934</v>
      </c>
      <c r="P82" s="133">
        <v>12.922900000000027</v>
      </c>
      <c r="Q82" s="133">
        <v>0.83026999999999873</v>
      </c>
      <c r="R82" s="3">
        <v>6.9888499999999851</v>
      </c>
      <c r="S82" s="133">
        <f>IF(F82=0,0,F82-F81)</f>
        <v>0.83026999999999873</v>
      </c>
      <c r="T82">
        <f>IF($J82=T$6,$L82,"")</f>
        <v>131</v>
      </c>
      <c r="U82" t="str">
        <f>IF($J82=U$6,$L82,"")</f>
        <v/>
      </c>
    </row>
    <row r="83" spans="2:21">
      <c r="B83" s="10">
        <v>238216</v>
      </c>
      <c r="C83" s="10">
        <v>973.7115</v>
      </c>
      <c r="D83" s="10">
        <v>0.24599760000000001</v>
      </c>
      <c r="E83" s="10">
        <v>188.0898</v>
      </c>
      <c r="F83" s="10">
        <v>63.398899999999998</v>
      </c>
      <c r="G83" s="10">
        <v>19</v>
      </c>
      <c r="H83" s="10">
        <v>131</v>
      </c>
      <c r="I83" s="10">
        <v>0.3333333</v>
      </c>
      <c r="J83" s="11" t="s">
        <v>161</v>
      </c>
      <c r="L83">
        <v>131</v>
      </c>
      <c r="M83">
        <v>76</v>
      </c>
      <c r="N83">
        <v>238216</v>
      </c>
      <c r="O83">
        <v>3.1030000000000086</v>
      </c>
      <c r="P83" s="133">
        <v>12.619199999999978</v>
      </c>
      <c r="Q83" s="133">
        <v>0.81716999999999729</v>
      </c>
      <c r="R83" s="3">
        <v>6.774883333333352</v>
      </c>
      <c r="S83" s="133">
        <f>IF(F83=0,0,F83-F82)</f>
        <v>0.81716999999999729</v>
      </c>
      <c r="T83">
        <f>IF($J83=T$6,$L83,"")</f>
        <v>131</v>
      </c>
      <c r="U83" t="str">
        <f>IF($J83=U$6,$L83,"")</f>
        <v/>
      </c>
    </row>
    <row r="84" spans="2:21">
      <c r="B84" s="10">
        <v>241309</v>
      </c>
      <c r="C84" s="10">
        <v>986.33169999999996</v>
      </c>
      <c r="D84" s="10">
        <v>0.24463370000000001</v>
      </c>
      <c r="E84" s="10">
        <v>191.2535</v>
      </c>
      <c r="F84" s="10">
        <v>64.219120000000004</v>
      </c>
      <c r="G84" s="10">
        <v>19</v>
      </c>
      <c r="H84" s="10">
        <v>131</v>
      </c>
      <c r="I84" s="10">
        <v>0.3333333</v>
      </c>
      <c r="J84" s="11" t="s">
        <v>161</v>
      </c>
      <c r="L84">
        <v>131</v>
      </c>
      <c r="M84">
        <v>77</v>
      </c>
      <c r="N84">
        <v>241309</v>
      </c>
      <c r="O84">
        <v>3.0929999999999893</v>
      </c>
      <c r="P84" s="133">
        <v>12.620199999999954</v>
      </c>
      <c r="Q84" s="133">
        <v>0.82022000000000617</v>
      </c>
      <c r="R84" s="3">
        <v>6.7530499999999769</v>
      </c>
      <c r="S84" s="133">
        <f>IF(F84=0,0,F84-F83)</f>
        <v>0.82022000000000617</v>
      </c>
      <c r="T84">
        <f>IF($J84=T$6,$L84,"")</f>
        <v>131</v>
      </c>
      <c r="U84" t="str">
        <f>IF($J84=U$6,$L84,"")</f>
        <v/>
      </c>
    </row>
    <row r="85" spans="2:21">
      <c r="B85" s="10">
        <v>244524</v>
      </c>
      <c r="C85" s="10">
        <v>999.4135</v>
      </c>
      <c r="D85" s="10">
        <v>0.2461624</v>
      </c>
      <c r="E85" s="10">
        <v>187.7123</v>
      </c>
      <c r="F85" s="10">
        <v>65.066580000000002</v>
      </c>
      <c r="G85" s="10">
        <v>19</v>
      </c>
      <c r="H85" s="10">
        <v>131</v>
      </c>
      <c r="I85" s="10">
        <v>0.3333333</v>
      </c>
      <c r="J85" s="11" t="s">
        <v>161</v>
      </c>
      <c r="L85">
        <v>131</v>
      </c>
      <c r="M85">
        <v>78</v>
      </c>
      <c r="N85">
        <v>244524</v>
      </c>
      <c r="O85">
        <v>3.2150000000000034</v>
      </c>
      <c r="P85" s="133">
        <v>13.081800000000044</v>
      </c>
      <c r="Q85" s="133">
        <v>0.8474599999999981</v>
      </c>
      <c r="R85" s="3">
        <v>7.0194166666666735</v>
      </c>
      <c r="S85" s="133">
        <f>IF(F85=0,0,F85-F84)</f>
        <v>0.8474599999999981</v>
      </c>
      <c r="T85">
        <f>IF($J85=T$6,$L85,"")</f>
        <v>131</v>
      </c>
      <c r="U85" t="str">
        <f>IF($J85=U$6,$L85,"")</f>
        <v/>
      </c>
    </row>
    <row r="86" spans="2:21">
      <c r="B86" s="10">
        <v>247618</v>
      </c>
      <c r="C86" s="10">
        <v>1011.947</v>
      </c>
      <c r="D86" s="10">
        <v>0.24664150000000001</v>
      </c>
      <c r="E86" s="10">
        <v>186.62049999999999</v>
      </c>
      <c r="F86" s="10">
        <v>65.874930000000006</v>
      </c>
      <c r="G86" s="10">
        <v>19</v>
      </c>
      <c r="H86" s="10">
        <v>132</v>
      </c>
      <c r="I86" s="10">
        <v>0.3333333</v>
      </c>
      <c r="J86" s="11" t="s">
        <v>161</v>
      </c>
      <c r="L86">
        <v>132</v>
      </c>
      <c r="M86">
        <v>79</v>
      </c>
      <c r="N86">
        <v>247618</v>
      </c>
      <c r="O86">
        <v>3.0939999999999941</v>
      </c>
      <c r="P86" s="133">
        <v>12.533500000000004</v>
      </c>
      <c r="Q86" s="133">
        <v>0.80835000000000434</v>
      </c>
      <c r="R86" s="3">
        <v>6.8067999999999866</v>
      </c>
      <c r="S86" s="133">
        <f>IF(F86=0,0,F86-F85)</f>
        <v>0.80835000000000434</v>
      </c>
      <c r="T86">
        <f>IF($J86=T$6,$L86,"")</f>
        <v>132</v>
      </c>
      <c r="U86" t="str">
        <f>IF($J86=U$6,$L86,"")</f>
        <v/>
      </c>
    </row>
    <row r="87" spans="2:21">
      <c r="B87" s="10">
        <v>250618</v>
      </c>
      <c r="C87" s="10">
        <v>1024.1790000000001</v>
      </c>
      <c r="D87" s="10">
        <v>0.2448622</v>
      </c>
      <c r="E87" s="10">
        <v>190.71860000000001</v>
      </c>
      <c r="F87" s="10">
        <v>66.669269999999997</v>
      </c>
      <c r="G87" s="10">
        <v>20</v>
      </c>
      <c r="H87" s="10">
        <v>132</v>
      </c>
      <c r="I87" s="10">
        <v>0.3333333</v>
      </c>
      <c r="J87" s="11" t="s">
        <v>161</v>
      </c>
      <c r="L87">
        <v>132</v>
      </c>
      <c r="M87">
        <v>80</v>
      </c>
      <c r="N87">
        <v>250618</v>
      </c>
      <c r="O87">
        <v>3</v>
      </c>
      <c r="P87" s="133">
        <v>12.232000000000085</v>
      </c>
      <c r="Q87" s="133">
        <v>0.79433999999999116</v>
      </c>
      <c r="R87" s="3">
        <v>6.6</v>
      </c>
      <c r="S87" s="133">
        <f>IF(F87=0,0,F87-F86)</f>
        <v>0.79433999999999116</v>
      </c>
      <c r="T87">
        <f>IF($J87=T$6,$L87,"")</f>
        <v>132</v>
      </c>
      <c r="U87" t="str">
        <f>IF($J87=U$6,$L87,"")</f>
        <v/>
      </c>
    </row>
    <row r="88" spans="2:21">
      <c r="B88" s="10">
        <v>253720</v>
      </c>
      <c r="C88" s="10">
        <v>1036.933</v>
      </c>
      <c r="D88" s="10">
        <v>0.24376339999999999</v>
      </c>
      <c r="E88" s="10">
        <v>193.3092</v>
      </c>
      <c r="F88" s="10">
        <v>67.504859999999994</v>
      </c>
      <c r="G88" s="10">
        <v>20</v>
      </c>
      <c r="H88" s="10">
        <v>132</v>
      </c>
      <c r="I88" s="10">
        <v>0.3333333</v>
      </c>
      <c r="J88" s="11" t="s">
        <v>161</v>
      </c>
      <c r="L88">
        <v>132</v>
      </c>
      <c r="M88">
        <v>81</v>
      </c>
      <c r="N88">
        <v>253720</v>
      </c>
      <c r="O88">
        <v>3.1020000000000039</v>
      </c>
      <c r="P88" s="133">
        <v>12.753999999999905</v>
      </c>
      <c r="Q88" s="133">
        <v>0.83558999999999628</v>
      </c>
      <c r="R88" s="3">
        <v>6.8244000000000087</v>
      </c>
      <c r="S88" s="133">
        <f>IF(F88=0,0,F88-F87)</f>
        <v>0.83558999999999628</v>
      </c>
      <c r="T88">
        <f>IF($J88=T$6,$L88,"")</f>
        <v>132</v>
      </c>
      <c r="U88" t="str">
        <f>IF($J88=U$6,$L88,"")</f>
        <v/>
      </c>
    </row>
    <row r="89" spans="2:21">
      <c r="B89" s="10">
        <v>256809</v>
      </c>
      <c r="C89" s="10">
        <v>1049.461</v>
      </c>
      <c r="D89" s="10">
        <v>0.24610480000000001</v>
      </c>
      <c r="E89" s="10">
        <v>187.8441</v>
      </c>
      <c r="F89" s="10">
        <v>68.313850000000002</v>
      </c>
      <c r="G89" s="10">
        <v>19</v>
      </c>
      <c r="H89" s="10">
        <v>132</v>
      </c>
      <c r="I89" s="10">
        <v>0.3333333</v>
      </c>
      <c r="J89" s="11" t="s">
        <v>161</v>
      </c>
      <c r="L89">
        <v>132</v>
      </c>
      <c r="M89">
        <v>82</v>
      </c>
      <c r="N89">
        <v>256809</v>
      </c>
      <c r="O89">
        <v>3.0890000000000271</v>
      </c>
      <c r="P89" s="133">
        <v>12.52800000000002</v>
      </c>
      <c r="Q89" s="133">
        <v>0.80899000000000854</v>
      </c>
      <c r="R89" s="3">
        <v>6.7958000000000593</v>
      </c>
      <c r="S89" s="133">
        <f>IF(F89=0,0,F89-F88)</f>
        <v>0.80899000000000854</v>
      </c>
      <c r="T89">
        <f>IF($J89=T$6,$L89,"")</f>
        <v>132</v>
      </c>
      <c r="U89" t="str">
        <f>IF($J89=U$6,$L89,"")</f>
        <v/>
      </c>
    </row>
    <row r="90" spans="2:21">
      <c r="B90" s="10">
        <v>259923</v>
      </c>
      <c r="C90" s="10">
        <v>1062.1410000000001</v>
      </c>
      <c r="D90" s="10">
        <v>0.24626629999999999</v>
      </c>
      <c r="E90" s="10">
        <v>187.47489999999999</v>
      </c>
      <c r="F90" s="10">
        <v>69.136089999999996</v>
      </c>
      <c r="G90" s="10">
        <v>20</v>
      </c>
      <c r="H90" s="10">
        <v>133</v>
      </c>
      <c r="I90" s="10">
        <v>0.3333333</v>
      </c>
      <c r="J90" s="11" t="s">
        <v>161</v>
      </c>
      <c r="L90">
        <v>133</v>
      </c>
      <c r="M90">
        <v>83</v>
      </c>
      <c r="N90">
        <v>259923</v>
      </c>
      <c r="O90">
        <v>3.1139999999999759</v>
      </c>
      <c r="P90" s="133">
        <v>12.680000000000064</v>
      </c>
      <c r="Q90" s="133">
        <v>0.82223999999999364</v>
      </c>
      <c r="R90" s="3">
        <v>6.902699999999947</v>
      </c>
      <c r="S90" s="133">
        <f>IF(F90=0,0,F90-F89)</f>
        <v>0.82223999999999364</v>
      </c>
      <c r="T90">
        <f>IF($J90=T$6,$L90,"")</f>
        <v>133</v>
      </c>
      <c r="U90" t="str">
        <f>IF($J90=U$6,$L90,"")</f>
        <v/>
      </c>
    </row>
    <row r="91" spans="2:21">
      <c r="B91" s="10">
        <v>262921</v>
      </c>
      <c r="C91" s="10">
        <v>1074.4559999999999</v>
      </c>
      <c r="D91" s="10">
        <v>0.24334169999999999</v>
      </c>
      <c r="E91" s="10">
        <v>194.316</v>
      </c>
      <c r="F91" s="10">
        <v>69.942070000000001</v>
      </c>
      <c r="G91" s="10">
        <v>20</v>
      </c>
      <c r="H91" s="10">
        <v>132</v>
      </c>
      <c r="I91" s="10">
        <v>0.3333333</v>
      </c>
      <c r="J91" s="11" t="s">
        <v>161</v>
      </c>
      <c r="L91">
        <v>132</v>
      </c>
      <c r="M91">
        <v>84</v>
      </c>
      <c r="N91">
        <v>262921</v>
      </c>
      <c r="O91">
        <v>2.9979999999999905</v>
      </c>
      <c r="P91" s="133">
        <v>12.314999999999827</v>
      </c>
      <c r="Q91" s="133">
        <v>0.80598000000000525</v>
      </c>
      <c r="R91" s="3">
        <v>6.5955999999999788</v>
      </c>
      <c r="S91" s="133">
        <f>IF(F91=0,0,F91-F90)</f>
        <v>0.80598000000000525</v>
      </c>
      <c r="T91">
        <f>IF($J91=T$6,$L91,"")</f>
        <v>132</v>
      </c>
      <c r="U91" t="str">
        <f>IF($J91=U$6,$L91,"")</f>
        <v/>
      </c>
    </row>
    <row r="92" spans="2:21">
      <c r="B92" s="10">
        <v>266021</v>
      </c>
      <c r="C92" s="10">
        <v>1087.2349999999999</v>
      </c>
      <c r="D92" s="10">
        <v>0.2425078</v>
      </c>
      <c r="E92" s="10">
        <v>196.32740000000001</v>
      </c>
      <c r="F92" s="10">
        <v>70.781589999999994</v>
      </c>
      <c r="G92" s="10">
        <v>19</v>
      </c>
      <c r="H92" s="10">
        <v>132</v>
      </c>
      <c r="I92" s="10">
        <v>0.3333333</v>
      </c>
      <c r="J92" s="11" t="s">
        <v>161</v>
      </c>
      <c r="L92">
        <v>132</v>
      </c>
      <c r="M92">
        <v>85</v>
      </c>
      <c r="N92">
        <v>266021</v>
      </c>
      <c r="O92">
        <v>3.1000000000000227</v>
      </c>
      <c r="P92" s="133">
        <v>12.778999999999996</v>
      </c>
      <c r="Q92" s="133">
        <v>0.83951999999999316</v>
      </c>
      <c r="R92" s="3">
        <v>6.82000000000005</v>
      </c>
      <c r="S92" s="133">
        <f>IF(F92=0,0,F92-F91)</f>
        <v>0.83951999999999316</v>
      </c>
      <c r="T92">
        <f>IF($J92=T$6,$L92,"")</f>
        <v>132</v>
      </c>
      <c r="U92" t="str">
        <f>IF($J92=U$6,$L92,"")</f>
        <v/>
      </c>
    </row>
    <row r="93" spans="2:21">
      <c r="B93" s="10">
        <v>269006</v>
      </c>
      <c r="C93" s="10">
        <v>1099.452</v>
      </c>
      <c r="D93" s="10">
        <v>0.24352509999999999</v>
      </c>
      <c r="E93" s="10">
        <v>193.87729999999999</v>
      </c>
      <c r="F93" s="10">
        <v>71.578000000000003</v>
      </c>
      <c r="G93" s="10">
        <v>20</v>
      </c>
      <c r="H93" s="10">
        <v>132</v>
      </c>
      <c r="I93" s="10">
        <v>0.3333333</v>
      </c>
      <c r="J93" s="11" t="s">
        <v>161</v>
      </c>
      <c r="L93">
        <v>132</v>
      </c>
      <c r="M93">
        <v>86</v>
      </c>
      <c r="N93">
        <v>269006</v>
      </c>
      <c r="O93">
        <v>2.9849999999999568</v>
      </c>
      <c r="P93" s="133">
        <v>12.217000000000098</v>
      </c>
      <c r="Q93" s="133">
        <v>0.79641000000000872</v>
      </c>
      <c r="R93" s="3">
        <v>6.5669999999999051</v>
      </c>
      <c r="S93" s="133">
        <f>IF(F93=0,0,F93-F92)</f>
        <v>0.79641000000000872</v>
      </c>
      <c r="T93">
        <f>IF($J93=T$6,$L93,"")</f>
        <v>132</v>
      </c>
      <c r="U93" t="str">
        <f>IF($J93=U$6,$L93,"")</f>
        <v/>
      </c>
    </row>
    <row r="94" spans="2:21">
      <c r="B94" s="10">
        <v>272108</v>
      </c>
      <c r="C94" s="10">
        <v>1112.1469999999999</v>
      </c>
      <c r="D94" s="10">
        <v>0.24475710000000001</v>
      </c>
      <c r="E94" s="10">
        <v>190.96430000000001</v>
      </c>
      <c r="F94" s="10">
        <v>72.405609999999996</v>
      </c>
      <c r="G94" s="10">
        <v>20</v>
      </c>
      <c r="H94" s="10">
        <v>132</v>
      </c>
      <c r="I94" s="10">
        <v>0.3333333</v>
      </c>
      <c r="J94" s="11" t="s">
        <v>161</v>
      </c>
      <c r="L94">
        <v>132</v>
      </c>
      <c r="M94">
        <v>87</v>
      </c>
      <c r="N94">
        <v>272108</v>
      </c>
      <c r="O94">
        <v>3.1020000000000323</v>
      </c>
      <c r="P94" s="133">
        <v>12.694999999999936</v>
      </c>
      <c r="Q94" s="133">
        <v>0.82760999999999285</v>
      </c>
      <c r="R94" s="3">
        <v>6.8244000000000709</v>
      </c>
      <c r="S94" s="133">
        <f>IF(F94=0,0,F94-F93)</f>
        <v>0.82760999999999285</v>
      </c>
      <c r="T94">
        <f>IF($J94=T$6,$L94,"")</f>
        <v>132</v>
      </c>
      <c r="U94" t="str">
        <f>IF($J94=U$6,$L94,"")</f>
        <v/>
      </c>
    </row>
    <row r="95" spans="2:21">
      <c r="B95" s="10">
        <v>275107</v>
      </c>
      <c r="C95" s="10">
        <v>1124.3150000000001</v>
      </c>
      <c r="D95" s="10">
        <v>0.2457828</v>
      </c>
      <c r="E95" s="10">
        <v>188.58340000000001</v>
      </c>
      <c r="F95" s="10">
        <v>73.191699999999997</v>
      </c>
      <c r="G95" s="10">
        <v>20</v>
      </c>
      <c r="H95" s="10">
        <v>132</v>
      </c>
      <c r="I95" s="10">
        <v>0.3333333</v>
      </c>
      <c r="J95" s="11" t="s">
        <v>161</v>
      </c>
      <c r="L95">
        <v>132</v>
      </c>
      <c r="M95">
        <v>88</v>
      </c>
      <c r="N95">
        <v>275107</v>
      </c>
      <c r="O95">
        <v>2.9990000000000236</v>
      </c>
      <c r="P95" s="133">
        <v>12.16800000000012</v>
      </c>
      <c r="Q95" s="133">
        <v>0.78609000000000151</v>
      </c>
      <c r="R95" s="3">
        <v>6.5978000000000518</v>
      </c>
      <c r="S95" s="133">
        <f>IF(F95=0,0,F95-F94)</f>
        <v>0.78609000000000151</v>
      </c>
      <c r="T95">
        <f>IF($J95=T$6,$L95,"")</f>
        <v>132</v>
      </c>
      <c r="U95" t="str">
        <f>IF($J95=U$6,$L95,"")</f>
        <v/>
      </c>
    </row>
    <row r="96" spans="2:21">
      <c r="B96" s="10">
        <v>278205</v>
      </c>
      <c r="C96" s="10">
        <v>1136.865</v>
      </c>
      <c r="D96" s="10">
        <v>0.24682490000000001</v>
      </c>
      <c r="E96" s="10">
        <v>186.20490000000001</v>
      </c>
      <c r="F96" s="10">
        <v>74.001109999999997</v>
      </c>
      <c r="G96" s="10">
        <v>19</v>
      </c>
      <c r="H96" s="10">
        <v>132</v>
      </c>
      <c r="I96" s="10">
        <v>0.3333333</v>
      </c>
      <c r="J96" s="11" t="s">
        <v>161</v>
      </c>
      <c r="L96">
        <v>132</v>
      </c>
      <c r="M96">
        <v>89</v>
      </c>
      <c r="N96">
        <v>278205</v>
      </c>
      <c r="O96">
        <v>3.0979999999999563</v>
      </c>
      <c r="P96" s="133">
        <v>12.549999999999955</v>
      </c>
      <c r="Q96" s="133">
        <v>0.80940999999999974</v>
      </c>
      <c r="R96" s="3">
        <v>6.815599999999904</v>
      </c>
      <c r="S96" s="133">
        <f>IF(F96=0,0,F96-F95)</f>
        <v>0.80940999999999974</v>
      </c>
      <c r="T96">
        <f>IF($J96=T$6,$L96,"")</f>
        <v>132</v>
      </c>
      <c r="U96" t="str">
        <f>IF($J96=U$6,$L96,"")</f>
        <v/>
      </c>
    </row>
    <row r="97" spans="2:21">
      <c r="B97" s="10">
        <v>281306</v>
      </c>
      <c r="C97" s="10">
        <v>1149.49</v>
      </c>
      <c r="D97" s="10">
        <v>0.2460687</v>
      </c>
      <c r="E97" s="10">
        <v>187.92679999999999</v>
      </c>
      <c r="F97" s="10">
        <v>74.819699999999997</v>
      </c>
      <c r="G97" s="10">
        <v>20</v>
      </c>
      <c r="H97" s="10">
        <v>132</v>
      </c>
      <c r="I97" s="10">
        <v>0.3333333</v>
      </c>
      <c r="J97" s="11" t="s">
        <v>161</v>
      </c>
      <c r="L97">
        <v>132</v>
      </c>
      <c r="M97">
        <v>90</v>
      </c>
      <c r="N97">
        <v>281306</v>
      </c>
      <c r="O97">
        <v>3.1009999999999991</v>
      </c>
      <c r="P97" s="133">
        <v>12.625</v>
      </c>
      <c r="Q97" s="133">
        <v>0.81859000000000037</v>
      </c>
      <c r="R97" s="3">
        <v>6.8221999999999978</v>
      </c>
      <c r="S97" s="133">
        <f>IF(F97=0,0,F97-F96)</f>
        <v>0.81859000000000037</v>
      </c>
      <c r="T97">
        <f>IF($J97=T$6,$L97,"")</f>
        <v>132</v>
      </c>
      <c r="U97" t="str">
        <f>IF($J97=U$6,$L97,"")</f>
        <v/>
      </c>
    </row>
    <row r="98" spans="2:21">
      <c r="B98" s="10">
        <v>284408</v>
      </c>
      <c r="C98" s="10">
        <v>1162.2619999999999</v>
      </c>
      <c r="D98" s="10">
        <v>0.24356649999999999</v>
      </c>
      <c r="E98" s="10">
        <v>193.7784</v>
      </c>
      <c r="F98" s="10">
        <v>75.657430000000005</v>
      </c>
      <c r="G98" s="10">
        <v>20</v>
      </c>
      <c r="H98" s="10">
        <v>132</v>
      </c>
      <c r="I98" s="10">
        <v>0.3333333</v>
      </c>
      <c r="J98" s="11" t="s">
        <v>161</v>
      </c>
      <c r="L98">
        <v>132</v>
      </c>
      <c r="M98">
        <v>91</v>
      </c>
      <c r="N98">
        <v>284408</v>
      </c>
      <c r="O98">
        <v>3.1020000000000323</v>
      </c>
      <c r="P98" s="133">
        <v>12.771999999999935</v>
      </c>
      <c r="Q98" s="133">
        <v>0.83773000000000764</v>
      </c>
      <c r="R98" s="3">
        <v>6.8244000000000709</v>
      </c>
      <c r="S98" s="133">
        <f>IF(F98=0,0,F98-F97)</f>
        <v>0.83773000000000764</v>
      </c>
      <c r="T98">
        <f>IF($J98=T$6,$L98,"")</f>
        <v>132</v>
      </c>
      <c r="U98" t="str">
        <f>IF($J98=U$6,$L98,"")</f>
        <v/>
      </c>
    </row>
    <row r="99" spans="2:21">
      <c r="B99" s="10">
        <v>287409</v>
      </c>
      <c r="C99" s="10">
        <v>1174.577</v>
      </c>
      <c r="D99" s="10">
        <v>0.24301590000000001</v>
      </c>
      <c r="E99" s="10">
        <v>195.0984</v>
      </c>
      <c r="F99" s="10">
        <v>76.462760000000003</v>
      </c>
      <c r="G99" s="10">
        <v>20</v>
      </c>
      <c r="H99" s="10">
        <v>133</v>
      </c>
      <c r="I99" s="10">
        <v>0.3333333</v>
      </c>
      <c r="J99" s="11" t="s">
        <v>161</v>
      </c>
      <c r="L99">
        <v>133</v>
      </c>
      <c r="M99">
        <v>92</v>
      </c>
      <c r="N99">
        <v>287409</v>
      </c>
      <c r="O99">
        <v>3.0009999999999764</v>
      </c>
      <c r="P99" s="133">
        <v>12.315000000000055</v>
      </c>
      <c r="Q99" s="133">
        <v>0.80532999999999788</v>
      </c>
      <c r="R99" s="3">
        <v>6.6522166666666145</v>
      </c>
      <c r="S99" s="133">
        <f>IF(F99=0,0,F99-F98)</f>
        <v>0.80532999999999788</v>
      </c>
      <c r="T99">
        <f>IF($J99=T$6,$L99,"")</f>
        <v>133</v>
      </c>
      <c r="U99" t="str">
        <f>IF($J99=U$6,$L99,"")</f>
        <v/>
      </c>
    </row>
    <row r="100" spans="2:21">
      <c r="B100" s="10">
        <v>290508</v>
      </c>
      <c r="C100" s="10">
        <v>1187.2739999999999</v>
      </c>
      <c r="D100" s="10">
        <v>0.24406459999999999</v>
      </c>
      <c r="E100" s="10">
        <v>192.5943</v>
      </c>
      <c r="F100" s="10">
        <v>77.291520000000006</v>
      </c>
      <c r="G100" s="10">
        <v>19</v>
      </c>
      <c r="H100" s="10">
        <v>133</v>
      </c>
      <c r="I100" s="10">
        <v>0.3333333</v>
      </c>
      <c r="J100" s="11" t="s">
        <v>161</v>
      </c>
      <c r="L100">
        <v>133</v>
      </c>
      <c r="M100">
        <v>93</v>
      </c>
      <c r="N100">
        <v>290508</v>
      </c>
      <c r="O100">
        <v>3.0989999999999895</v>
      </c>
      <c r="P100" s="133">
        <v>12.696999999999889</v>
      </c>
      <c r="Q100" s="133">
        <v>0.82876000000000261</v>
      </c>
      <c r="R100" s="3">
        <v>6.8694499999999765</v>
      </c>
      <c r="S100" s="133">
        <f>IF(F100=0,0,F100-F99)</f>
        <v>0.82876000000000261</v>
      </c>
      <c r="T100">
        <f>IF($J100=T$6,$L100,"")</f>
        <v>133</v>
      </c>
      <c r="U100" t="str">
        <f>IF($J100=U$6,$L100,"")</f>
        <v/>
      </c>
    </row>
    <row r="101" spans="2:21">
      <c r="B101" s="10">
        <v>293603</v>
      </c>
      <c r="C101" s="10">
        <v>1199.9749999999999</v>
      </c>
      <c r="D101" s="10">
        <v>0.2441489</v>
      </c>
      <c r="E101" s="10">
        <v>192.39490000000001</v>
      </c>
      <c r="F101" s="10">
        <v>78.121870000000001</v>
      </c>
      <c r="G101" s="10">
        <v>20</v>
      </c>
      <c r="H101" s="10">
        <v>133</v>
      </c>
      <c r="I101" s="10">
        <v>0.3333333</v>
      </c>
      <c r="J101" s="11" t="s">
        <v>161</v>
      </c>
      <c r="L101">
        <v>133</v>
      </c>
      <c r="M101">
        <v>94</v>
      </c>
      <c r="N101">
        <v>293603</v>
      </c>
      <c r="O101">
        <v>3.0950000000000273</v>
      </c>
      <c r="P101" s="133">
        <v>12.701000000000022</v>
      </c>
      <c r="Q101" s="133">
        <v>0.8303499999999957</v>
      </c>
      <c r="R101" s="3">
        <v>6.8605833333333939</v>
      </c>
      <c r="S101" s="133">
        <f>IF(F101=0,0,F101-F100)</f>
        <v>0.8303499999999957</v>
      </c>
      <c r="T101">
        <f>IF($J101=T$6,$L101,"")</f>
        <v>133</v>
      </c>
      <c r="U101" t="str">
        <f>IF($J101=U$6,$L101,"")</f>
        <v/>
      </c>
    </row>
    <row r="102" spans="2:21">
      <c r="B102" s="10">
        <v>296716</v>
      </c>
      <c r="C102" s="10">
        <v>1212.672</v>
      </c>
      <c r="D102" s="10">
        <v>0.2445071</v>
      </c>
      <c r="E102" s="10">
        <v>191.5506</v>
      </c>
      <c r="F102" s="10">
        <v>78.946719999999999</v>
      </c>
      <c r="G102" s="10">
        <v>19</v>
      </c>
      <c r="H102" s="10">
        <v>133</v>
      </c>
      <c r="I102" s="10">
        <v>0.3333333</v>
      </c>
      <c r="J102" s="11" t="s">
        <v>161</v>
      </c>
      <c r="L102">
        <v>133</v>
      </c>
      <c r="M102">
        <v>95</v>
      </c>
      <c r="N102">
        <v>296716</v>
      </c>
      <c r="O102">
        <v>3.1129999999999995</v>
      </c>
      <c r="P102" s="133">
        <v>12.697000000000116</v>
      </c>
      <c r="Q102" s="133">
        <v>0.82484999999999786</v>
      </c>
      <c r="R102" s="3">
        <v>6.900483333333332</v>
      </c>
      <c r="S102" s="133">
        <f>IF(F102=0,0,F102-F101)</f>
        <v>0.82484999999999786</v>
      </c>
      <c r="T102">
        <f>IF($J102=T$6,$L102,"")</f>
        <v>133</v>
      </c>
      <c r="U102" t="str">
        <f>IF($J102=U$6,$L102,"")</f>
        <v/>
      </c>
    </row>
    <row r="103" spans="2:21">
      <c r="B103" s="10">
        <v>299898</v>
      </c>
      <c r="C103" s="10">
        <v>1225.5899999999999</v>
      </c>
      <c r="D103" s="10">
        <v>0.2465106</v>
      </c>
      <c r="E103" s="10">
        <v>186.91810000000001</v>
      </c>
      <c r="F103" s="10">
        <v>79.781689999999998</v>
      </c>
      <c r="G103" s="10">
        <v>19</v>
      </c>
      <c r="H103" s="10">
        <v>133</v>
      </c>
      <c r="I103" s="10">
        <v>0.3333333</v>
      </c>
      <c r="J103" s="11" t="s">
        <v>161</v>
      </c>
      <c r="L103">
        <v>133</v>
      </c>
      <c r="M103">
        <v>96</v>
      </c>
      <c r="N103">
        <v>299898</v>
      </c>
      <c r="O103">
        <v>3.1820000000000164</v>
      </c>
      <c r="P103" s="133">
        <v>12.917999999999893</v>
      </c>
      <c r="Q103" s="133">
        <v>0.83496999999999844</v>
      </c>
      <c r="R103" s="3">
        <v>7.0534333333333699</v>
      </c>
      <c r="S103" s="133">
        <f>IF(F103=0,0,F103-F102)</f>
        <v>0.83496999999999844</v>
      </c>
      <c r="T103">
        <f>IF($J103=T$6,$L103,"")</f>
        <v>133</v>
      </c>
      <c r="U103" t="str">
        <f>IF($J103=U$6,$L103,"")</f>
        <v/>
      </c>
    </row>
    <row r="104" spans="2:21">
      <c r="B104" s="10">
        <v>303009</v>
      </c>
      <c r="C104" s="10">
        <v>1238.2190000000001</v>
      </c>
      <c r="D104" s="10">
        <v>0.24678140000000001</v>
      </c>
      <c r="E104" s="10">
        <v>186.30340000000001</v>
      </c>
      <c r="F104" s="10">
        <v>80.597949999999997</v>
      </c>
      <c r="G104" s="10">
        <v>19</v>
      </c>
      <c r="H104" s="10">
        <v>132</v>
      </c>
      <c r="I104" s="10">
        <v>0.3333333</v>
      </c>
      <c r="J104" s="11" t="s">
        <v>161</v>
      </c>
      <c r="L104">
        <v>132</v>
      </c>
      <c r="M104">
        <v>97</v>
      </c>
      <c r="N104">
        <v>303009</v>
      </c>
      <c r="O104">
        <v>3.11099999999999</v>
      </c>
      <c r="P104" s="133">
        <v>12.629000000000133</v>
      </c>
      <c r="Q104" s="133">
        <v>0.81625999999999976</v>
      </c>
      <c r="R104" s="3">
        <v>6.8441999999999776</v>
      </c>
      <c r="S104" s="133">
        <f>IF(F104=0,0,F104-F103)</f>
        <v>0.81625999999999976</v>
      </c>
      <c r="T104">
        <f>IF($J104=T$6,$L104,"")</f>
        <v>132</v>
      </c>
      <c r="U104" t="str">
        <f>IF($J104=U$6,$L104,"")</f>
        <v/>
      </c>
    </row>
    <row r="105" spans="2:21">
      <c r="B105" s="10">
        <v>306105</v>
      </c>
      <c r="C105" s="10">
        <v>1250.7739999999999</v>
      </c>
      <c r="D105" s="10">
        <v>0.2464238</v>
      </c>
      <c r="E105" s="10">
        <v>187.1155</v>
      </c>
      <c r="F105" s="10">
        <v>81.408420000000007</v>
      </c>
      <c r="G105" s="10">
        <v>19</v>
      </c>
      <c r="H105" s="10">
        <v>132</v>
      </c>
      <c r="I105" s="10">
        <v>0.3333333</v>
      </c>
      <c r="J105" s="11" t="s">
        <v>161</v>
      </c>
      <c r="L105">
        <v>132</v>
      </c>
      <c r="M105">
        <v>98</v>
      </c>
      <c r="N105">
        <v>306105</v>
      </c>
      <c r="O105">
        <v>3.0960000000000036</v>
      </c>
      <c r="P105" s="133">
        <v>12.554999999999836</v>
      </c>
      <c r="Q105" s="133">
        <v>0.81047000000000935</v>
      </c>
      <c r="R105" s="3">
        <v>6.8112000000000084</v>
      </c>
      <c r="S105" s="133">
        <f>IF(F105=0,0,F105-F104)</f>
        <v>0.81047000000000935</v>
      </c>
      <c r="T105">
        <f>IF($J105=T$6,$L105,"")</f>
        <v>132</v>
      </c>
      <c r="U105" t="str">
        <f>IF($J105=U$6,$L105,"")</f>
        <v/>
      </c>
    </row>
    <row r="106" spans="2:21">
      <c r="B106" s="10">
        <v>309202</v>
      </c>
      <c r="C106" s="10">
        <v>1263.395</v>
      </c>
      <c r="D106" s="10">
        <v>0.2455861</v>
      </c>
      <c r="E106" s="10">
        <v>189.03700000000001</v>
      </c>
      <c r="F106" s="10">
        <v>82.227549999999994</v>
      </c>
      <c r="G106" s="10">
        <v>19</v>
      </c>
      <c r="H106" s="10">
        <v>133</v>
      </c>
      <c r="I106" s="10">
        <v>0.3333333</v>
      </c>
      <c r="J106" s="11" t="s">
        <v>161</v>
      </c>
      <c r="L106">
        <v>133</v>
      </c>
      <c r="M106">
        <v>99</v>
      </c>
      <c r="N106">
        <v>309202</v>
      </c>
      <c r="O106">
        <v>3.09699999999998</v>
      </c>
      <c r="P106" s="133">
        <v>12.621000000000095</v>
      </c>
      <c r="Q106" s="133">
        <v>0.81912999999998704</v>
      </c>
      <c r="R106" s="3">
        <v>6.8650166666666221</v>
      </c>
      <c r="S106" s="133">
        <f>IF(F106=0,0,F106-F105)</f>
        <v>0.81912999999998704</v>
      </c>
      <c r="T106">
        <f>IF($J106=T$6,$L106,"")</f>
        <v>133</v>
      </c>
      <c r="U106" t="str">
        <f>IF($J106=U$6,$L106,"")</f>
        <v/>
      </c>
    </row>
    <row r="107" spans="2:21">
      <c r="B107" s="10">
        <v>312302</v>
      </c>
      <c r="C107" s="10">
        <v>1276.011</v>
      </c>
      <c r="D107" s="10">
        <v>0.2458245</v>
      </c>
      <c r="E107" s="10">
        <v>188.48750000000001</v>
      </c>
      <c r="F107" s="10">
        <v>83.045509999999993</v>
      </c>
      <c r="G107" s="10">
        <v>19</v>
      </c>
      <c r="H107" s="10">
        <v>133</v>
      </c>
      <c r="I107" s="10">
        <v>0.3333333</v>
      </c>
      <c r="J107" s="11" t="s">
        <v>161</v>
      </c>
      <c r="L107">
        <v>133</v>
      </c>
      <c r="M107">
        <v>100</v>
      </c>
      <c r="N107">
        <v>312302</v>
      </c>
      <c r="O107">
        <v>3.1000000000000227</v>
      </c>
      <c r="P107" s="133">
        <v>12.615999999999985</v>
      </c>
      <c r="Q107" s="133">
        <v>0.81795999999999935</v>
      </c>
      <c r="R107" s="3">
        <v>6.8716666666667168</v>
      </c>
      <c r="S107" s="133">
        <f>IF(F107=0,0,F107-F106)</f>
        <v>0.81795999999999935</v>
      </c>
      <c r="T107">
        <f>IF($J107=T$6,$L107,"")</f>
        <v>133</v>
      </c>
      <c r="U107" t="str">
        <f>IF($J107=U$6,$L107,"")</f>
        <v/>
      </c>
    </row>
    <row r="108" spans="2:21">
      <c r="B108" s="10">
        <v>315409</v>
      </c>
      <c r="C108" s="10">
        <v>1288.56</v>
      </c>
      <c r="D108" s="10">
        <v>0.2469683</v>
      </c>
      <c r="E108" s="10">
        <v>185.88069999999999</v>
      </c>
      <c r="F108" s="10">
        <v>83.852090000000004</v>
      </c>
      <c r="G108" s="10">
        <v>19</v>
      </c>
      <c r="H108" s="10">
        <v>133</v>
      </c>
      <c r="I108" s="10">
        <v>0.3333333</v>
      </c>
      <c r="J108" s="11" t="s">
        <v>161</v>
      </c>
      <c r="L108">
        <v>133</v>
      </c>
      <c r="M108">
        <v>101</v>
      </c>
      <c r="N108">
        <v>315409</v>
      </c>
      <c r="O108">
        <v>3.1069999999999709</v>
      </c>
      <c r="P108" s="133">
        <v>12.548999999999978</v>
      </c>
      <c r="Q108" s="133">
        <v>0.80658000000001095</v>
      </c>
      <c r="R108" s="3">
        <v>6.8871833333332688</v>
      </c>
      <c r="S108" s="133">
        <f>IF(F108=0,0,F108-F107)</f>
        <v>0.80658000000001095</v>
      </c>
      <c r="T108">
        <f>IF($J108=T$6,$L108,"")</f>
        <v>133</v>
      </c>
      <c r="U108" t="str">
        <f>IF($J108=U$6,$L108,"")</f>
        <v/>
      </c>
    </row>
    <row r="109" spans="2:21">
      <c r="B109" s="10">
        <v>318497</v>
      </c>
      <c r="C109" s="10">
        <v>1301.049</v>
      </c>
      <c r="D109" s="10">
        <v>0.24728629999999999</v>
      </c>
      <c r="E109" s="10">
        <v>185.16460000000001</v>
      </c>
      <c r="F109" s="10">
        <v>84.655940000000001</v>
      </c>
      <c r="G109" s="10">
        <v>19</v>
      </c>
      <c r="H109" s="10">
        <v>133</v>
      </c>
      <c r="I109" s="10">
        <v>0.3333333</v>
      </c>
      <c r="J109" s="11" t="s">
        <v>161</v>
      </c>
      <c r="L109">
        <v>133</v>
      </c>
      <c r="M109">
        <v>102</v>
      </c>
      <c r="N109">
        <v>318497</v>
      </c>
      <c r="O109">
        <v>3.0880000000000223</v>
      </c>
      <c r="P109" s="133">
        <v>12.489000000000033</v>
      </c>
      <c r="Q109" s="133">
        <v>0.80384999999999707</v>
      </c>
      <c r="R109" s="3">
        <v>6.8450666666667157</v>
      </c>
      <c r="S109" s="133">
        <f>IF(F109=0,0,F109-F108)</f>
        <v>0.80384999999999707</v>
      </c>
      <c r="T109">
        <f>IF($J109=T$6,$L109,"")</f>
        <v>133</v>
      </c>
      <c r="U109" t="str">
        <f>IF($J109=U$6,$L109,"")</f>
        <v/>
      </c>
    </row>
    <row r="110" spans="2:21">
      <c r="B110" s="10">
        <v>321605</v>
      </c>
      <c r="C110" s="10">
        <v>1313.61</v>
      </c>
      <c r="D110" s="10">
        <v>0.2472065</v>
      </c>
      <c r="E110" s="10">
        <v>185.34399999999999</v>
      </c>
      <c r="F110" s="10">
        <v>85.464060000000003</v>
      </c>
      <c r="G110" s="10">
        <v>19</v>
      </c>
      <c r="H110" s="10">
        <v>133</v>
      </c>
      <c r="I110" s="10">
        <v>0.3333333</v>
      </c>
      <c r="J110" s="11" t="s">
        <v>161</v>
      </c>
      <c r="L110">
        <v>133</v>
      </c>
      <c r="M110">
        <v>103</v>
      </c>
      <c r="N110">
        <v>321605</v>
      </c>
      <c r="O110">
        <v>3.1080000000000041</v>
      </c>
      <c r="P110" s="133">
        <v>12.560999999999922</v>
      </c>
      <c r="Q110" s="133">
        <v>0.80812000000000239</v>
      </c>
      <c r="R110" s="3">
        <v>6.8894000000000091</v>
      </c>
      <c r="S110" s="133">
        <f>IF(F110=0,0,F110-F109)</f>
        <v>0.80812000000000239</v>
      </c>
      <c r="T110">
        <f>IF($J110=T$6,$L110,"")</f>
        <v>133</v>
      </c>
      <c r="U110" t="str">
        <f>IF($J110=U$6,$L110,"")</f>
        <v/>
      </c>
    </row>
    <row r="111" spans="2:21">
      <c r="B111" s="10">
        <v>324612</v>
      </c>
      <c r="C111" s="10">
        <v>1325.9290000000001</v>
      </c>
      <c r="D111" s="10">
        <v>0.243862</v>
      </c>
      <c r="E111" s="10">
        <v>193.07480000000001</v>
      </c>
      <c r="F111" s="10">
        <v>86.268109999999993</v>
      </c>
      <c r="G111" s="10">
        <v>20</v>
      </c>
      <c r="H111" s="10">
        <v>133</v>
      </c>
      <c r="I111" s="10">
        <v>0.3333333</v>
      </c>
      <c r="J111" s="11" t="s">
        <v>161</v>
      </c>
      <c r="L111">
        <v>133</v>
      </c>
      <c r="M111">
        <v>104</v>
      </c>
      <c r="N111">
        <v>324612</v>
      </c>
      <c r="O111">
        <v>3.007000000000005</v>
      </c>
      <c r="P111" s="133">
        <v>12.319000000000187</v>
      </c>
      <c r="Q111" s="133">
        <v>0.8040499999999895</v>
      </c>
      <c r="R111" s="3">
        <v>6.6655166666666776</v>
      </c>
      <c r="S111" s="133">
        <f>IF(F111=0,0,F111-F110)</f>
        <v>0.8040499999999895</v>
      </c>
      <c r="T111">
        <f>IF($J111=T$6,$L111,"")</f>
        <v>133</v>
      </c>
      <c r="U111" t="str">
        <f>IF($J111=U$6,$L111,"")</f>
        <v/>
      </c>
    </row>
    <row r="112" spans="2:21">
      <c r="B112" s="10">
        <v>327793</v>
      </c>
      <c r="C112" s="10">
        <v>1338.94</v>
      </c>
      <c r="D112" s="10">
        <v>0.24473919999999999</v>
      </c>
      <c r="E112" s="10">
        <v>191.00620000000001</v>
      </c>
      <c r="F112" s="10">
        <v>87.115660000000005</v>
      </c>
      <c r="G112" s="10">
        <v>19</v>
      </c>
      <c r="H112" s="10">
        <v>133</v>
      </c>
      <c r="I112" s="10">
        <v>0.3333333</v>
      </c>
      <c r="J112" s="11" t="s">
        <v>161</v>
      </c>
      <c r="L112">
        <v>133</v>
      </c>
      <c r="M112">
        <v>105</v>
      </c>
      <c r="N112">
        <v>327793</v>
      </c>
      <c r="O112">
        <v>3.1809999999999832</v>
      </c>
      <c r="P112" s="133">
        <v>13.010999999999967</v>
      </c>
      <c r="Q112" s="133">
        <v>0.84755000000001246</v>
      </c>
      <c r="R112" s="3">
        <v>7.0512166666666296</v>
      </c>
      <c r="S112" s="133">
        <f>IF(F112=0,0,F112-F111)</f>
        <v>0.84755000000001246</v>
      </c>
      <c r="T112">
        <f>IF($J112=T$6,$L112,"")</f>
        <v>133</v>
      </c>
      <c r="U112" t="str">
        <f>IF($J112=U$6,$L112,"")</f>
        <v/>
      </c>
    </row>
    <row r="113" spans="2:21">
      <c r="B113" s="10">
        <v>331103</v>
      </c>
      <c r="C113" s="10">
        <v>1352.261</v>
      </c>
      <c r="D113" s="10">
        <v>0.2484307</v>
      </c>
      <c r="E113" s="10">
        <v>182.6174</v>
      </c>
      <c r="F113" s="10">
        <v>87.968779999999995</v>
      </c>
      <c r="G113" s="10">
        <v>18</v>
      </c>
      <c r="H113" s="10">
        <v>133</v>
      </c>
      <c r="I113" s="10">
        <v>0.3333333</v>
      </c>
      <c r="J113" s="11" t="s">
        <v>161</v>
      </c>
      <c r="L113">
        <v>133</v>
      </c>
      <c r="M113">
        <v>106</v>
      </c>
      <c r="N113">
        <v>331103</v>
      </c>
      <c r="O113">
        <v>3.3100000000000023</v>
      </c>
      <c r="P113" s="133">
        <v>13.320999999999913</v>
      </c>
      <c r="Q113" s="133">
        <v>0.85311999999998989</v>
      </c>
      <c r="R113" s="3">
        <v>7.3371666666666719</v>
      </c>
      <c r="S113" s="133">
        <f>IF(F113=0,0,F113-F112)</f>
        <v>0.85311999999998989</v>
      </c>
      <c r="T113">
        <f>IF($J113=T$6,$L113,"")</f>
        <v>133</v>
      </c>
      <c r="U113" t="str">
        <f>IF($J113=U$6,$L113,"")</f>
        <v/>
      </c>
    </row>
    <row r="114" spans="2:21">
      <c r="B114" s="10">
        <v>334201</v>
      </c>
      <c r="C114" s="10">
        <v>1364.8119999999999</v>
      </c>
      <c r="D114" s="10">
        <v>0.24682419999999999</v>
      </c>
      <c r="E114" s="10">
        <v>186.20650000000001</v>
      </c>
      <c r="F114" s="10">
        <v>88.778360000000006</v>
      </c>
      <c r="G114" s="10">
        <v>19</v>
      </c>
      <c r="H114" s="10">
        <v>133</v>
      </c>
      <c r="I114" s="10">
        <v>0.3333333</v>
      </c>
      <c r="J114" s="11" t="s">
        <v>161</v>
      </c>
      <c r="L114">
        <v>133</v>
      </c>
      <c r="M114">
        <v>107</v>
      </c>
      <c r="N114">
        <v>334201</v>
      </c>
      <c r="O114">
        <v>3.0980000000000132</v>
      </c>
      <c r="P114" s="133">
        <v>12.550999999999931</v>
      </c>
      <c r="Q114" s="133">
        <v>0.80958000000001107</v>
      </c>
      <c r="R114" s="3">
        <v>6.8672333333333624</v>
      </c>
      <c r="S114" s="133">
        <f>IF(F114=0,0,F114-F113)</f>
        <v>0.80958000000001107</v>
      </c>
      <c r="T114">
        <f>IF($J114=T$6,$L114,"")</f>
        <v>133</v>
      </c>
      <c r="U114" t="str">
        <f>IF($J114=U$6,$L114,"")</f>
        <v/>
      </c>
    </row>
    <row r="115" spans="2:21">
      <c r="B115" s="10">
        <v>337400</v>
      </c>
      <c r="C115" s="10">
        <v>1377.8230000000001</v>
      </c>
      <c r="D115" s="10">
        <v>0.24632039999999999</v>
      </c>
      <c r="E115" s="10">
        <v>187.35130000000001</v>
      </c>
      <c r="F115" s="10">
        <v>89.620919999999998</v>
      </c>
      <c r="G115" s="10">
        <v>19</v>
      </c>
      <c r="H115" s="10">
        <v>132</v>
      </c>
      <c r="I115" s="10">
        <v>0.3333333</v>
      </c>
      <c r="J115" s="11" t="s">
        <v>161</v>
      </c>
      <c r="L115">
        <v>132</v>
      </c>
      <c r="M115">
        <v>108</v>
      </c>
      <c r="N115">
        <v>337400</v>
      </c>
      <c r="O115">
        <v>3.1989999999999554</v>
      </c>
      <c r="P115" s="133">
        <v>13.011000000000195</v>
      </c>
      <c r="Q115" s="133">
        <v>0.84255999999999176</v>
      </c>
      <c r="R115" s="3">
        <v>7.0377999999999021</v>
      </c>
      <c r="S115" s="133">
        <f>IF(F115=0,0,F115-F114)</f>
        <v>0.84255999999999176</v>
      </c>
      <c r="T115">
        <f>IF($J115=T$6,$L115,"")</f>
        <v>132</v>
      </c>
      <c r="U115" t="str">
        <f>IF($J115=U$6,$L115,"")</f>
        <v/>
      </c>
    </row>
    <row r="116" spans="2:21">
      <c r="B116" s="10">
        <v>340499</v>
      </c>
      <c r="C116" s="10">
        <v>1390.452</v>
      </c>
      <c r="D116" s="10">
        <v>0.24572140000000001</v>
      </c>
      <c r="E116" s="10">
        <v>188.72479999999999</v>
      </c>
      <c r="F116" s="10">
        <v>90.440709999999996</v>
      </c>
      <c r="G116" s="10">
        <v>20</v>
      </c>
      <c r="H116" s="10">
        <v>132</v>
      </c>
      <c r="I116" s="10">
        <v>0.3333333</v>
      </c>
      <c r="J116" s="11" t="s">
        <v>161</v>
      </c>
      <c r="L116">
        <v>132</v>
      </c>
      <c r="M116">
        <v>109</v>
      </c>
      <c r="N116">
        <v>340499</v>
      </c>
      <c r="O116">
        <v>3.0990000000000464</v>
      </c>
      <c r="P116" s="133">
        <v>12.628999999999905</v>
      </c>
      <c r="Q116" s="133">
        <v>0.81978999999999758</v>
      </c>
      <c r="R116" s="3">
        <v>6.8178000000001022</v>
      </c>
      <c r="S116" s="133">
        <f>IF(F116=0,0,F116-F115)</f>
        <v>0.81978999999999758</v>
      </c>
      <c r="T116">
        <f>IF($J116=T$6,$L116,"")</f>
        <v>132</v>
      </c>
      <c r="U116" t="str">
        <f>IF($J116=U$6,$L116,"")</f>
        <v/>
      </c>
    </row>
    <row r="117" spans="2:21">
      <c r="B117" s="10">
        <v>343603</v>
      </c>
      <c r="C117" s="10">
        <v>1403.0050000000001</v>
      </c>
      <c r="D117" s="10">
        <v>0.2471216</v>
      </c>
      <c r="E117" s="10">
        <v>185.5351</v>
      </c>
      <c r="F117" s="10">
        <v>91.248670000000004</v>
      </c>
      <c r="G117" s="10">
        <v>19</v>
      </c>
      <c r="H117" s="10">
        <v>132</v>
      </c>
      <c r="I117" s="10">
        <v>0.3333333</v>
      </c>
      <c r="J117" s="11" t="s">
        <v>161</v>
      </c>
      <c r="L117">
        <v>132</v>
      </c>
      <c r="M117">
        <v>110</v>
      </c>
      <c r="N117">
        <v>343603</v>
      </c>
      <c r="O117">
        <v>3.103999999999985</v>
      </c>
      <c r="P117" s="133">
        <v>12.553000000000111</v>
      </c>
      <c r="Q117" s="133">
        <v>0.80796000000000845</v>
      </c>
      <c r="R117" s="3">
        <v>6.8287999999999673</v>
      </c>
      <c r="S117" s="133">
        <f>IF(F117=0,0,F117-F116)</f>
        <v>0.80796000000000845</v>
      </c>
      <c r="T117">
        <f>IF($J117=T$6,$L117,"")</f>
        <v>132</v>
      </c>
      <c r="U117" t="str">
        <f>IF($J117=U$6,$L117,"")</f>
        <v/>
      </c>
    </row>
    <row r="118" spans="2:21">
      <c r="B118" s="10">
        <v>346691</v>
      </c>
      <c r="C118" s="10">
        <v>1415.5730000000001</v>
      </c>
      <c r="D118" s="10">
        <v>0.24556120000000001</v>
      </c>
      <c r="E118" s="10">
        <v>189.09440000000001</v>
      </c>
      <c r="F118" s="10">
        <v>92.063130000000001</v>
      </c>
      <c r="G118" s="10">
        <v>19</v>
      </c>
      <c r="H118" s="10">
        <v>132</v>
      </c>
      <c r="I118" s="10">
        <v>0.3333333</v>
      </c>
      <c r="J118" s="11" t="s">
        <v>161</v>
      </c>
      <c r="L118">
        <v>132</v>
      </c>
      <c r="M118">
        <v>111</v>
      </c>
      <c r="N118">
        <v>346691</v>
      </c>
      <c r="O118">
        <v>3.0879999999999654</v>
      </c>
      <c r="P118" s="133">
        <v>12.567999999999984</v>
      </c>
      <c r="Q118" s="133">
        <v>0.81445999999999685</v>
      </c>
      <c r="R118" s="3">
        <v>6.7935999999999241</v>
      </c>
      <c r="S118" s="133">
        <f>IF(F118=0,0,F118-F117)</f>
        <v>0.81445999999999685</v>
      </c>
      <c r="T118">
        <f>IF($J118=T$6,$L118,"")</f>
        <v>132</v>
      </c>
      <c r="U118" t="str">
        <f>IF($J118=U$6,$L118,"")</f>
        <v/>
      </c>
    </row>
    <row r="119" spans="2:21">
      <c r="B119" s="10">
        <v>349804</v>
      </c>
      <c r="C119" s="10">
        <v>1428.366</v>
      </c>
      <c r="D119" s="10">
        <v>0.24376100000000001</v>
      </c>
      <c r="E119" s="10">
        <v>193.31489999999999</v>
      </c>
      <c r="F119" s="10">
        <v>92.900710000000004</v>
      </c>
      <c r="G119" s="10">
        <v>19</v>
      </c>
      <c r="H119" s="10">
        <v>132</v>
      </c>
      <c r="I119" s="10">
        <v>0.3333333</v>
      </c>
      <c r="J119" s="11" t="s">
        <v>161</v>
      </c>
      <c r="L119">
        <v>132</v>
      </c>
      <c r="M119">
        <v>112</v>
      </c>
      <c r="N119">
        <v>349804</v>
      </c>
      <c r="O119">
        <v>3.1129999999999995</v>
      </c>
      <c r="P119" s="133">
        <v>12.792999999999893</v>
      </c>
      <c r="Q119" s="133">
        <v>0.83758000000000266</v>
      </c>
      <c r="R119" s="3">
        <v>6.8485999999999994</v>
      </c>
      <c r="S119" s="133">
        <f>IF(F119=0,0,F119-F118)</f>
        <v>0.83758000000000266</v>
      </c>
      <c r="T119">
        <f>IF($J119=T$6,$L119,"")</f>
        <v>132</v>
      </c>
      <c r="U119" t="str">
        <f>IF($J119=U$6,$L119,"")</f>
        <v/>
      </c>
    </row>
    <row r="120" spans="2:21">
      <c r="B120" s="10">
        <v>352802</v>
      </c>
      <c r="C120" s="10">
        <v>1440.615</v>
      </c>
      <c r="D120" s="10">
        <v>0.2436468</v>
      </c>
      <c r="E120" s="10">
        <v>193.58690000000001</v>
      </c>
      <c r="F120" s="10">
        <v>93.698040000000006</v>
      </c>
      <c r="G120" s="10">
        <v>19</v>
      </c>
      <c r="H120" s="10">
        <v>133</v>
      </c>
      <c r="I120" s="10">
        <v>0.3333333</v>
      </c>
      <c r="J120" s="11" t="s">
        <v>161</v>
      </c>
      <c r="L120">
        <v>133</v>
      </c>
      <c r="M120">
        <v>113</v>
      </c>
      <c r="N120">
        <v>352802</v>
      </c>
      <c r="O120">
        <v>2.9980000000000473</v>
      </c>
      <c r="P120" s="133">
        <v>12.249000000000024</v>
      </c>
      <c r="Q120" s="133">
        <v>0.79733000000000231</v>
      </c>
      <c r="R120" s="3">
        <v>6.6455666666667712</v>
      </c>
      <c r="S120" s="133">
        <f>IF(F120=0,0,F120-F119)</f>
        <v>0.79733000000000231</v>
      </c>
      <c r="T120">
        <f>IF($J120=T$6,$L120,"")</f>
        <v>133</v>
      </c>
      <c r="U120" t="str">
        <f>IF($J120=U$6,$L120,"")</f>
        <v/>
      </c>
    </row>
    <row r="121" spans="2:21">
      <c r="B121" s="10">
        <v>355898</v>
      </c>
      <c r="C121" s="10">
        <v>1453.403</v>
      </c>
      <c r="D121" s="10">
        <v>0.242759</v>
      </c>
      <c r="E121" s="10">
        <v>195.71850000000001</v>
      </c>
      <c r="F121" s="10">
        <v>94.539689999999993</v>
      </c>
      <c r="G121" s="10">
        <v>20</v>
      </c>
      <c r="H121" s="10">
        <v>133</v>
      </c>
      <c r="I121" s="10">
        <v>0.3333333</v>
      </c>
      <c r="J121" s="11" t="s">
        <v>161</v>
      </c>
      <c r="L121">
        <v>133</v>
      </c>
      <c r="M121">
        <v>114</v>
      </c>
      <c r="N121">
        <v>355898</v>
      </c>
      <c r="O121">
        <v>3.0960000000000036</v>
      </c>
      <c r="P121" s="133">
        <v>12.788000000000011</v>
      </c>
      <c r="Q121" s="133">
        <v>0.84164999999998713</v>
      </c>
      <c r="R121" s="3">
        <v>6.862800000000008</v>
      </c>
      <c r="S121" s="133">
        <f>IF(F121=0,0,F121-F120)</f>
        <v>0.84164999999998713</v>
      </c>
      <c r="T121">
        <f>IF($J121=T$6,$L121,"")</f>
        <v>133</v>
      </c>
      <c r="U121" t="str">
        <f>IF($J121=U$6,$L121,"")</f>
        <v/>
      </c>
    </row>
    <row r="122" spans="2:21">
      <c r="B122" s="10">
        <v>358900</v>
      </c>
      <c r="C122" s="10">
        <v>1465.8</v>
      </c>
      <c r="D122" s="10">
        <v>0.24213309999999999</v>
      </c>
      <c r="E122" s="10">
        <v>197.24029999999999</v>
      </c>
      <c r="F122" s="10">
        <v>95.355639999999994</v>
      </c>
      <c r="G122" s="10">
        <v>20</v>
      </c>
      <c r="H122" s="10">
        <v>133</v>
      </c>
      <c r="I122" s="10">
        <v>0.3333333</v>
      </c>
      <c r="J122" s="11" t="s">
        <v>161</v>
      </c>
      <c r="L122">
        <v>133</v>
      </c>
      <c r="M122">
        <v>115</v>
      </c>
      <c r="N122">
        <v>358900</v>
      </c>
      <c r="O122">
        <v>3.0019999999999527</v>
      </c>
      <c r="P122" s="133">
        <v>12.396999999999935</v>
      </c>
      <c r="Q122" s="133">
        <v>0.81595000000000084</v>
      </c>
      <c r="R122" s="3">
        <v>6.6544333333332286</v>
      </c>
      <c r="S122" s="133">
        <f>IF(F122=0,0,F122-F121)</f>
        <v>0.81595000000000084</v>
      </c>
      <c r="T122">
        <f>IF($J122=T$6,$L122,"")</f>
        <v>133</v>
      </c>
      <c r="U122" t="str">
        <f>IF($J122=U$6,$L122,"")</f>
        <v/>
      </c>
    </row>
    <row r="123" spans="2:21">
      <c r="B123" s="10">
        <v>362093</v>
      </c>
      <c r="C123" s="10">
        <v>1478.8119999999999</v>
      </c>
      <c r="D123" s="10">
        <v>0.24537829999999999</v>
      </c>
      <c r="E123" s="10">
        <v>189.51750000000001</v>
      </c>
      <c r="F123" s="10">
        <v>96.200040000000001</v>
      </c>
      <c r="G123" s="10">
        <v>19</v>
      </c>
      <c r="H123" s="10">
        <v>133</v>
      </c>
      <c r="I123" s="10">
        <v>0.3333333</v>
      </c>
      <c r="J123" s="11" t="s">
        <v>161</v>
      </c>
      <c r="L123">
        <v>133</v>
      </c>
      <c r="M123">
        <v>116</v>
      </c>
      <c r="N123">
        <v>362093</v>
      </c>
      <c r="O123">
        <v>3.1930000000000405</v>
      </c>
      <c r="P123" s="133">
        <v>13.011999999999944</v>
      </c>
      <c r="Q123" s="133">
        <v>0.84440000000000737</v>
      </c>
      <c r="R123" s="3">
        <v>7.0778166666667568</v>
      </c>
      <c r="S123" s="133">
        <f>IF(F123=0,0,F123-F122)</f>
        <v>0.84440000000000737</v>
      </c>
      <c r="T123">
        <f>IF($J123=T$6,$L123,"")</f>
        <v>133</v>
      </c>
      <c r="U123" t="str">
        <f>IF($J123=U$6,$L123,"")</f>
        <v/>
      </c>
    </row>
    <row r="124" spans="2:21">
      <c r="B124" s="10">
        <v>365198</v>
      </c>
      <c r="C124" s="10">
        <v>1491.527</v>
      </c>
      <c r="D124" s="10">
        <v>0.2446305</v>
      </c>
      <c r="E124" s="10">
        <v>191.261</v>
      </c>
      <c r="F124" s="10">
        <v>97.029740000000004</v>
      </c>
      <c r="G124" s="10">
        <v>20</v>
      </c>
      <c r="H124" s="10">
        <v>132</v>
      </c>
      <c r="I124" s="10">
        <v>0.3333333</v>
      </c>
      <c r="J124" s="11" t="s">
        <v>161</v>
      </c>
      <c r="L124">
        <v>132</v>
      </c>
      <c r="M124">
        <v>117</v>
      </c>
      <c r="N124">
        <v>365198</v>
      </c>
      <c r="O124">
        <v>3.1049999999999613</v>
      </c>
      <c r="P124" s="133">
        <v>12.715000000000146</v>
      </c>
      <c r="Q124" s="133">
        <v>0.82970000000000255</v>
      </c>
      <c r="R124" s="3">
        <v>6.8309999999999151</v>
      </c>
      <c r="S124" s="133">
        <f>IF(F124=0,0,F124-F123)</f>
        <v>0.82970000000000255</v>
      </c>
      <c r="T124">
        <f>IF($J124=T$6,$L124,"")</f>
        <v>132</v>
      </c>
      <c r="U124" t="str">
        <f>IF($J124=U$6,$L124,"")</f>
        <v/>
      </c>
    </row>
    <row r="125" spans="2:21">
      <c r="B125" s="10">
        <v>368195</v>
      </c>
      <c r="C125" s="10">
        <v>1503.846</v>
      </c>
      <c r="D125" s="10">
        <v>0.24247089999999999</v>
      </c>
      <c r="E125" s="10">
        <v>196.417</v>
      </c>
      <c r="F125" s="10">
        <v>97.836349999999996</v>
      </c>
      <c r="G125" s="10">
        <v>20</v>
      </c>
      <c r="H125" s="10">
        <v>132</v>
      </c>
      <c r="I125" s="10">
        <v>0.3333333</v>
      </c>
      <c r="J125" s="11" t="s">
        <v>161</v>
      </c>
      <c r="L125">
        <v>132</v>
      </c>
      <c r="M125">
        <v>118</v>
      </c>
      <c r="N125">
        <v>368195</v>
      </c>
      <c r="O125">
        <v>2.9970000000000141</v>
      </c>
      <c r="P125" s="133">
        <v>12.31899999999996</v>
      </c>
      <c r="Q125" s="133">
        <v>0.80660999999999206</v>
      </c>
      <c r="R125" s="3">
        <v>6.593400000000031</v>
      </c>
      <c r="S125" s="133">
        <f>IF(F125=0,0,F125-F124)</f>
        <v>0.80660999999999206</v>
      </c>
      <c r="T125">
        <f>IF($J125=T$6,$L125,"")</f>
        <v>132</v>
      </c>
      <c r="U125" t="str">
        <f>IF($J125=U$6,$L125,"")</f>
        <v/>
      </c>
    </row>
    <row r="126" spans="2:21">
      <c r="B126" s="10">
        <v>371296</v>
      </c>
      <c r="C126" s="10">
        <v>1516.549</v>
      </c>
      <c r="D126" s="10">
        <v>0.24411869999999999</v>
      </c>
      <c r="E126" s="10">
        <v>192.46629999999999</v>
      </c>
      <c r="F126" s="10">
        <v>98.665369999999996</v>
      </c>
      <c r="G126" s="10">
        <v>19</v>
      </c>
      <c r="H126" s="10">
        <v>132</v>
      </c>
      <c r="I126" s="10">
        <v>0.3333333</v>
      </c>
      <c r="J126" s="11" t="s">
        <v>161</v>
      </c>
      <c r="L126">
        <v>132</v>
      </c>
      <c r="M126">
        <v>119</v>
      </c>
      <c r="N126">
        <v>371296</v>
      </c>
      <c r="O126">
        <v>3.1009999999999991</v>
      </c>
      <c r="P126" s="133">
        <v>12.702999999999975</v>
      </c>
      <c r="Q126" s="133">
        <v>0.82901999999999987</v>
      </c>
      <c r="R126" s="3">
        <v>6.8221999999999978</v>
      </c>
      <c r="S126" s="133">
        <f>IF(F126=0,0,F126-F125)</f>
        <v>0.82901999999999987</v>
      </c>
      <c r="T126">
        <f>IF($J126=T$6,$L126,"")</f>
        <v>132</v>
      </c>
      <c r="U126" t="str">
        <f>IF($J126=U$6,$L126,"")</f>
        <v/>
      </c>
    </row>
    <row r="127" spans="2:21">
      <c r="B127" s="10">
        <v>374499</v>
      </c>
      <c r="C127" s="10">
        <v>1529.655</v>
      </c>
      <c r="D127" s="10">
        <v>0.2443187</v>
      </c>
      <c r="E127" s="10">
        <v>191.994</v>
      </c>
      <c r="F127" s="10">
        <v>99.519900000000007</v>
      </c>
      <c r="G127" s="10">
        <v>19</v>
      </c>
      <c r="H127" s="10">
        <v>133</v>
      </c>
      <c r="I127" s="10">
        <v>0.3333333</v>
      </c>
      <c r="J127" s="11" t="s">
        <v>161</v>
      </c>
      <c r="L127">
        <v>133</v>
      </c>
      <c r="M127">
        <v>120</v>
      </c>
      <c r="N127">
        <v>374499</v>
      </c>
      <c r="O127">
        <v>3.2030000000000314</v>
      </c>
      <c r="P127" s="133">
        <v>13.105999999999995</v>
      </c>
      <c r="Q127" s="133">
        <v>0.85453000000001111</v>
      </c>
      <c r="R127" s="3">
        <v>7.0999833333334026</v>
      </c>
      <c r="S127" s="133">
        <f>IF(F127=0,0,F127-F126)</f>
        <v>0.85453000000001111</v>
      </c>
      <c r="T127">
        <f>IF($J127=T$6,$L127,"")</f>
        <v>133</v>
      </c>
      <c r="U127" t="str">
        <f>IF($J127=U$6,$L127,"")</f>
        <v/>
      </c>
    </row>
    <row r="128" spans="2:21">
      <c r="B128" s="10">
        <v>377594</v>
      </c>
      <c r="C128" s="10">
        <v>1542.4469999999999</v>
      </c>
      <c r="D128" s="10">
        <v>0.2427406</v>
      </c>
      <c r="E128" s="10">
        <v>195.76300000000001</v>
      </c>
      <c r="F128" s="10">
        <v>100.3625</v>
      </c>
      <c r="G128" s="10">
        <v>20</v>
      </c>
      <c r="H128" s="10">
        <v>133</v>
      </c>
      <c r="I128" s="10">
        <v>0.3333333</v>
      </c>
      <c r="J128" s="11" t="s">
        <v>161</v>
      </c>
      <c r="L128">
        <v>133</v>
      </c>
      <c r="M128">
        <v>121</v>
      </c>
      <c r="N128">
        <v>377594</v>
      </c>
      <c r="O128">
        <v>3.0949999999999704</v>
      </c>
      <c r="P128" s="133">
        <v>12.791999999999916</v>
      </c>
      <c r="Q128" s="133">
        <v>0.84259999999999025</v>
      </c>
      <c r="R128" s="3">
        <v>6.8605833333332678</v>
      </c>
      <c r="S128" s="133">
        <f>IF(F128=0,0,F128-F127)</f>
        <v>0.84259999999999025</v>
      </c>
      <c r="T128">
        <f>IF($J128=T$6,$L128,"")</f>
        <v>133</v>
      </c>
      <c r="U128" t="str">
        <f>IF($J128=U$6,$L128,"")</f>
        <v/>
      </c>
    </row>
    <row r="129" spans="2:21">
      <c r="B129" s="10">
        <v>380596</v>
      </c>
      <c r="C129" s="10">
        <v>1554.6990000000001</v>
      </c>
      <c r="D129" s="10">
        <v>0.2443833</v>
      </c>
      <c r="E129" s="10">
        <v>191.84190000000001</v>
      </c>
      <c r="F129" s="10">
        <v>101.1589</v>
      </c>
      <c r="G129" s="10">
        <v>20</v>
      </c>
      <c r="H129" s="10">
        <v>133</v>
      </c>
      <c r="I129" s="10">
        <v>0.3333333</v>
      </c>
      <c r="J129" s="11" t="s">
        <v>161</v>
      </c>
      <c r="L129">
        <v>133</v>
      </c>
      <c r="M129">
        <v>122</v>
      </c>
      <c r="N129">
        <v>380596</v>
      </c>
      <c r="O129">
        <v>3.0020000000000095</v>
      </c>
      <c r="P129" s="133">
        <v>12.25200000000018</v>
      </c>
      <c r="Q129" s="133">
        <v>0.79640000000000555</v>
      </c>
      <c r="R129" s="3">
        <v>6.6544333333333547</v>
      </c>
      <c r="S129" s="133">
        <f>IF(F129=0,0,F129-F128)</f>
        <v>0.79640000000000555</v>
      </c>
      <c r="T129">
        <f>IF($J129=T$6,$L129,"")</f>
        <v>133</v>
      </c>
      <c r="U129" t="str">
        <f>IF($J129=U$6,$L129,"")</f>
        <v/>
      </c>
    </row>
    <row r="130" spans="2:21">
      <c r="B130" s="10">
        <v>383699</v>
      </c>
      <c r="C130" s="10">
        <v>1567.327</v>
      </c>
      <c r="D130" s="10">
        <v>0.24568889999999999</v>
      </c>
      <c r="E130" s="10">
        <v>188.7998</v>
      </c>
      <c r="F130" s="10">
        <v>101.9773</v>
      </c>
      <c r="G130" s="10">
        <v>19</v>
      </c>
      <c r="H130" s="10">
        <v>134</v>
      </c>
      <c r="I130" s="10">
        <v>0.3333333</v>
      </c>
      <c r="J130" s="11" t="s">
        <v>161</v>
      </c>
      <c r="L130">
        <v>134</v>
      </c>
      <c r="M130">
        <v>123</v>
      </c>
      <c r="N130">
        <v>383699</v>
      </c>
      <c r="O130">
        <v>3.1030000000000086</v>
      </c>
      <c r="P130" s="133">
        <v>12.627999999999929</v>
      </c>
      <c r="Q130" s="133">
        <v>0.81839999999999691</v>
      </c>
      <c r="R130" s="3">
        <v>6.9300333333333528</v>
      </c>
      <c r="S130" s="133">
        <f>IF(F130=0,0,F130-F129)</f>
        <v>0.81839999999999691</v>
      </c>
      <c r="T130">
        <f>IF($J130=T$6,$L130,"")</f>
        <v>134</v>
      </c>
      <c r="U130" t="str">
        <f>IF($J130=U$6,$L130,"")</f>
        <v/>
      </c>
    </row>
    <row r="131" spans="2:21">
      <c r="B131" s="10">
        <v>386788</v>
      </c>
      <c r="C131" s="10">
        <v>1579.876</v>
      </c>
      <c r="D131" s="10">
        <v>0.24621480000000001</v>
      </c>
      <c r="E131" s="10">
        <v>187.5925</v>
      </c>
      <c r="F131" s="10">
        <v>102.7889</v>
      </c>
      <c r="G131" s="10">
        <v>19</v>
      </c>
      <c r="H131" s="10">
        <v>134</v>
      </c>
      <c r="I131" s="10">
        <v>0.3333333</v>
      </c>
      <c r="J131" s="11" t="s">
        <v>161</v>
      </c>
      <c r="L131">
        <v>134</v>
      </c>
      <c r="M131">
        <v>124</v>
      </c>
      <c r="N131">
        <v>386788</v>
      </c>
      <c r="O131">
        <v>3.0889999999999986</v>
      </c>
      <c r="P131" s="133">
        <v>12.548999999999978</v>
      </c>
      <c r="Q131" s="133">
        <v>0.81159999999999854</v>
      </c>
      <c r="R131" s="3">
        <v>6.8987666666666634</v>
      </c>
      <c r="S131" s="133">
        <f>IF(F131=0,0,F131-F130)</f>
        <v>0.81159999999999854</v>
      </c>
      <c r="T131">
        <f>IF($J131=T$6,$L131,"")</f>
        <v>134</v>
      </c>
      <c r="U131" t="str">
        <f>IF($J131=U$6,$L131,"")</f>
        <v/>
      </c>
    </row>
    <row r="132" spans="2:21">
      <c r="B132" s="10">
        <v>389894</v>
      </c>
      <c r="C132" s="10">
        <v>1592.508</v>
      </c>
      <c r="D132" s="10">
        <v>0.2460927</v>
      </c>
      <c r="E132" s="10">
        <v>187.87190000000001</v>
      </c>
      <c r="F132" s="10">
        <v>103.607</v>
      </c>
      <c r="G132" s="10">
        <v>19</v>
      </c>
      <c r="H132" s="10">
        <v>134</v>
      </c>
      <c r="I132" s="10">
        <v>0.3333333</v>
      </c>
      <c r="J132" s="11" t="s">
        <v>161</v>
      </c>
      <c r="L132">
        <v>134</v>
      </c>
      <c r="M132">
        <v>125</v>
      </c>
      <c r="N132">
        <v>389894</v>
      </c>
      <c r="O132">
        <v>3.1059999999999945</v>
      </c>
      <c r="P132" s="133">
        <v>12.632000000000062</v>
      </c>
      <c r="Q132" s="133">
        <v>0.81810000000000116</v>
      </c>
      <c r="R132" s="3">
        <v>6.9367333333333212</v>
      </c>
      <c r="S132" s="133">
        <f>IF(F132=0,0,F132-F131)</f>
        <v>0.81810000000000116</v>
      </c>
      <c r="T132">
        <f>IF($J132=T$6,$L132,"")</f>
        <v>134</v>
      </c>
      <c r="U132" t="str">
        <f>IF($J132=U$6,$L132,"")</f>
        <v/>
      </c>
    </row>
    <row r="133" spans="2:21">
      <c r="B133" s="10">
        <v>392904</v>
      </c>
      <c r="C133" s="10">
        <v>1604.83</v>
      </c>
      <c r="D133" s="10">
        <v>0.24389559999999999</v>
      </c>
      <c r="E133" s="10">
        <v>192.995</v>
      </c>
      <c r="F133" s="10">
        <v>104.4105</v>
      </c>
      <c r="G133" s="10">
        <v>20</v>
      </c>
      <c r="H133" s="10">
        <v>135</v>
      </c>
      <c r="I133" s="10">
        <v>0.3333333</v>
      </c>
      <c r="J133" s="11" t="s">
        <v>161</v>
      </c>
      <c r="L133">
        <v>135</v>
      </c>
      <c r="M133">
        <v>126</v>
      </c>
      <c r="N133">
        <v>392904</v>
      </c>
      <c r="O133">
        <v>3.0099999999999909</v>
      </c>
      <c r="P133" s="133">
        <v>12.321999999999889</v>
      </c>
      <c r="Q133" s="133">
        <v>0.80349999999999966</v>
      </c>
      <c r="R133" s="3">
        <v>6.7724999999999795</v>
      </c>
      <c r="S133" s="133">
        <f>IF(F133=0,0,F133-F132)</f>
        <v>0.80349999999999966</v>
      </c>
      <c r="T133">
        <f>IF($J133=T$6,$L133,"")</f>
        <v>135</v>
      </c>
      <c r="U133" t="str">
        <f>IF($J133=U$6,$L133,"")</f>
        <v/>
      </c>
    </row>
    <row r="134" spans="2:21">
      <c r="B134" s="10">
        <v>395994</v>
      </c>
      <c r="C134" s="10">
        <v>1617.5170000000001</v>
      </c>
      <c r="D134" s="10">
        <v>0.2439269</v>
      </c>
      <c r="E134" s="10">
        <v>192.92070000000001</v>
      </c>
      <c r="F134" s="10">
        <v>105.2407</v>
      </c>
      <c r="G134" s="10">
        <v>20</v>
      </c>
      <c r="H134" s="10">
        <v>135</v>
      </c>
      <c r="I134" s="10">
        <v>0.3333333</v>
      </c>
      <c r="J134" s="11" t="s">
        <v>161</v>
      </c>
      <c r="L134">
        <v>135</v>
      </c>
      <c r="M134">
        <v>127</v>
      </c>
      <c r="N134">
        <v>395994</v>
      </c>
      <c r="O134">
        <v>3.0900000000000318</v>
      </c>
      <c r="P134" s="133">
        <v>12.687000000000126</v>
      </c>
      <c r="Q134" s="133">
        <v>0.83020000000000493</v>
      </c>
      <c r="R134" s="3">
        <v>6.9525000000000716</v>
      </c>
      <c r="S134" s="133">
        <f>IF(F134=0,0,F134-F133)</f>
        <v>0.83020000000000493</v>
      </c>
      <c r="T134">
        <f>IF($J134=T$6,$L134,"")</f>
        <v>135</v>
      </c>
      <c r="U134" t="str">
        <f>IF($J134=U$6,$L134,"")</f>
        <v/>
      </c>
    </row>
    <row r="135" spans="2:21">
      <c r="B135" s="10">
        <v>399092</v>
      </c>
      <c r="C135" s="10">
        <v>1630.202</v>
      </c>
      <c r="D135" s="10">
        <v>0.2440486</v>
      </c>
      <c r="E135" s="10">
        <v>192.63229999999999</v>
      </c>
      <c r="F135" s="10">
        <v>106.068</v>
      </c>
      <c r="G135" s="10">
        <v>19</v>
      </c>
      <c r="H135" s="10">
        <v>135</v>
      </c>
      <c r="I135" s="10">
        <v>0.3333333</v>
      </c>
      <c r="J135" s="11" t="s">
        <v>161</v>
      </c>
      <c r="L135">
        <v>135</v>
      </c>
      <c r="M135">
        <v>128</v>
      </c>
      <c r="N135">
        <v>399092</v>
      </c>
      <c r="O135">
        <v>3.0979999999999563</v>
      </c>
      <c r="P135" s="133">
        <v>12.684999999999945</v>
      </c>
      <c r="Q135" s="133">
        <v>0.82729999999999393</v>
      </c>
      <c r="R135" s="3">
        <v>6.9704999999999018</v>
      </c>
      <c r="S135" s="133">
        <f>IF(F135=0,0,F135-F134)</f>
        <v>0.82729999999999393</v>
      </c>
      <c r="T135">
        <f>IF($J135=T$6,$L135,"")</f>
        <v>135</v>
      </c>
      <c r="U135" t="str">
        <f>IF($J135=U$6,$L135,"")</f>
        <v/>
      </c>
    </row>
    <row r="136" spans="2:21">
      <c r="B136" s="10">
        <v>402199</v>
      </c>
      <c r="C136" s="10">
        <v>1642.9010000000001</v>
      </c>
      <c r="D136" s="10">
        <v>0.2444472</v>
      </c>
      <c r="E136" s="10">
        <v>191.69159999999999</v>
      </c>
      <c r="F136" s="10">
        <v>106.8948</v>
      </c>
      <c r="G136" s="10">
        <v>19</v>
      </c>
      <c r="H136" s="10">
        <v>135</v>
      </c>
      <c r="I136" s="10">
        <v>0.3333333</v>
      </c>
      <c r="J136" s="11" t="s">
        <v>161</v>
      </c>
      <c r="L136">
        <v>135</v>
      </c>
      <c r="M136">
        <v>129</v>
      </c>
      <c r="N136">
        <v>402199</v>
      </c>
      <c r="O136">
        <v>3.1070000000000277</v>
      </c>
      <c r="P136" s="133">
        <v>12.699000000000069</v>
      </c>
      <c r="Q136" s="133">
        <v>0.82680000000000575</v>
      </c>
      <c r="R136" s="3">
        <v>6.9907500000000624</v>
      </c>
      <c r="S136" s="133">
        <f>IF(F136=0,0,F136-F135)</f>
        <v>0.82680000000000575</v>
      </c>
      <c r="T136">
        <f>IF($J136=T$6,$L136,"")</f>
        <v>135</v>
      </c>
      <c r="U136" t="str">
        <f>IF($J136=U$6,$L136,"")</f>
        <v/>
      </c>
    </row>
    <row r="137" spans="2:21">
      <c r="B137" s="10">
        <v>405403</v>
      </c>
      <c r="C137" s="10">
        <v>1656.009</v>
      </c>
      <c r="D137" s="10">
        <v>0.24545259999999999</v>
      </c>
      <c r="E137" s="10">
        <v>189.34569999999999</v>
      </c>
      <c r="F137" s="10">
        <v>107.7491</v>
      </c>
      <c r="G137" s="10">
        <v>19</v>
      </c>
      <c r="H137" s="10">
        <v>135</v>
      </c>
      <c r="I137" s="10">
        <v>0.3333333</v>
      </c>
      <c r="J137" s="11" t="s">
        <v>161</v>
      </c>
      <c r="L137">
        <v>135</v>
      </c>
      <c r="M137">
        <v>130</v>
      </c>
      <c r="N137">
        <v>405403</v>
      </c>
      <c r="O137">
        <v>3.2040000000000077</v>
      </c>
      <c r="P137" s="133">
        <v>13.107999999999947</v>
      </c>
      <c r="Q137" s="133">
        <v>0.85429999999999495</v>
      </c>
      <c r="R137" s="3">
        <v>7.2090000000000174</v>
      </c>
      <c r="S137" s="133">
        <f>IF(F137=0,0,F137-F136)</f>
        <v>0.85429999999999495</v>
      </c>
      <c r="T137">
        <f>IF($J137=T$6,$L137,"")</f>
        <v>135</v>
      </c>
      <c r="U137" t="str">
        <f>IF($J137=U$6,$L137,"")</f>
        <v/>
      </c>
    </row>
    <row r="138" spans="2:21">
      <c r="B138" s="10">
        <v>408395</v>
      </c>
      <c r="C138" s="10">
        <v>1668.191</v>
      </c>
      <c r="D138" s="10">
        <v>0.24433160000000001</v>
      </c>
      <c r="E138" s="10">
        <v>191.96369999999999</v>
      </c>
      <c r="F138" s="10">
        <v>108.5389</v>
      </c>
      <c r="G138" s="10">
        <v>19</v>
      </c>
      <c r="H138" s="10">
        <v>135</v>
      </c>
      <c r="I138" s="10">
        <v>0.3333333</v>
      </c>
      <c r="J138" s="11" t="s">
        <v>161</v>
      </c>
      <c r="L138">
        <v>135</v>
      </c>
      <c r="M138">
        <v>131</v>
      </c>
      <c r="N138">
        <v>408395</v>
      </c>
      <c r="O138">
        <v>2.9919999999999618</v>
      </c>
      <c r="P138" s="133">
        <v>12.182000000000016</v>
      </c>
      <c r="Q138" s="133">
        <v>0.78979999999999961</v>
      </c>
      <c r="R138" s="3">
        <v>6.7319999999999141</v>
      </c>
      <c r="S138" s="133">
        <f>IF(F138=0,0,F138-F137)</f>
        <v>0.78979999999999961</v>
      </c>
      <c r="T138">
        <f>IF($J138=T$6,$L138,"")</f>
        <v>135</v>
      </c>
      <c r="U138" t="str">
        <f>IF($J138=U$6,$L138,"")</f>
        <v/>
      </c>
    </row>
    <row r="139" spans="2:21">
      <c r="B139" s="10">
        <v>411593</v>
      </c>
      <c r="C139" s="10">
        <v>1681.2950000000001</v>
      </c>
      <c r="D139" s="10">
        <v>0.24483479999999999</v>
      </c>
      <c r="E139" s="10">
        <v>190.7826</v>
      </c>
      <c r="F139" s="10">
        <v>109.3943</v>
      </c>
      <c r="G139" s="10">
        <v>19</v>
      </c>
      <c r="H139" s="10">
        <v>134</v>
      </c>
      <c r="I139" s="10">
        <v>0.3333333</v>
      </c>
      <c r="J139" s="11" t="s">
        <v>161</v>
      </c>
      <c r="L139">
        <v>134</v>
      </c>
      <c r="M139">
        <v>132</v>
      </c>
      <c r="N139">
        <v>411593</v>
      </c>
      <c r="O139">
        <v>3.1980000000000359</v>
      </c>
      <c r="P139" s="133">
        <v>13.104000000000042</v>
      </c>
      <c r="Q139" s="133">
        <v>0.85540000000000305</v>
      </c>
      <c r="R139" s="3">
        <v>7.1422000000000798</v>
      </c>
      <c r="S139" s="133">
        <f>IF(F139=0,0,F139-F138)</f>
        <v>0.85540000000000305</v>
      </c>
      <c r="T139">
        <f>IF($J139=T$6,$L139,"")</f>
        <v>134</v>
      </c>
      <c r="U139" t="str">
        <f>IF($J139=U$6,$L139,"")</f>
        <v/>
      </c>
    </row>
    <row r="140" spans="2:21">
      <c r="B140" s="10">
        <v>414689</v>
      </c>
      <c r="C140" s="10">
        <v>1693.8620000000001</v>
      </c>
      <c r="D140" s="10">
        <v>0.2461922</v>
      </c>
      <c r="E140" s="10">
        <v>187.64420000000001</v>
      </c>
      <c r="F140" s="10">
        <v>110.20650000000001</v>
      </c>
      <c r="G140" s="10">
        <v>19</v>
      </c>
      <c r="H140" s="10">
        <v>134</v>
      </c>
      <c r="I140" s="10">
        <v>0.3333333</v>
      </c>
      <c r="J140" s="11" t="s">
        <v>161</v>
      </c>
      <c r="L140">
        <v>134</v>
      </c>
      <c r="M140">
        <v>133</v>
      </c>
      <c r="N140">
        <v>414689</v>
      </c>
      <c r="O140">
        <v>3.0960000000000036</v>
      </c>
      <c r="P140" s="133">
        <v>12.567000000000007</v>
      </c>
      <c r="Q140" s="133">
        <v>0.81220000000000425</v>
      </c>
      <c r="R140" s="3">
        <v>6.9144000000000085</v>
      </c>
      <c r="S140" s="133">
        <f>IF(F140=0,0,F140-F139)</f>
        <v>0.81220000000000425</v>
      </c>
      <c r="T140">
        <f>IF($J140=T$6,$L140,"")</f>
        <v>134</v>
      </c>
      <c r="U140" t="str">
        <f>IF($J140=U$6,$L140,"")</f>
        <v/>
      </c>
    </row>
    <row r="141" spans="2:21">
      <c r="B141" s="10">
        <v>417800</v>
      </c>
      <c r="C141" s="10">
        <v>1706.579</v>
      </c>
      <c r="D141" s="10">
        <v>0.24483959999999999</v>
      </c>
      <c r="E141" s="10">
        <v>190.77119999999999</v>
      </c>
      <c r="F141" s="10">
        <v>111.0346</v>
      </c>
      <c r="G141" s="10">
        <v>19</v>
      </c>
      <c r="H141" s="10">
        <v>134</v>
      </c>
      <c r="I141" s="10">
        <v>0.3333333</v>
      </c>
      <c r="J141" s="11" t="s">
        <v>161</v>
      </c>
      <c r="L141">
        <v>134</v>
      </c>
      <c r="M141">
        <v>134</v>
      </c>
      <c r="N141">
        <v>417800</v>
      </c>
      <c r="O141">
        <v>3.11099999999999</v>
      </c>
      <c r="P141" s="133">
        <v>12.716999999999871</v>
      </c>
      <c r="Q141" s="133">
        <v>0.82809999999999206</v>
      </c>
      <c r="R141" s="3">
        <v>6.9478999999999775</v>
      </c>
      <c r="S141" s="133">
        <f>IF(F141=0,0,F141-F140)</f>
        <v>0.82809999999999206</v>
      </c>
      <c r="T141">
        <f>IF($J141=T$6,$L141,"")</f>
        <v>134</v>
      </c>
      <c r="U141" t="str">
        <f>IF($J141=U$6,$L141,"")</f>
        <v/>
      </c>
    </row>
    <row r="142" spans="2:21">
      <c r="B142" s="10">
        <v>420886</v>
      </c>
      <c r="C142" s="10">
        <v>1719.146</v>
      </c>
      <c r="D142" s="10">
        <v>0.24485799999999999</v>
      </c>
      <c r="E142" s="10">
        <v>190.72839999999999</v>
      </c>
      <c r="F142" s="10">
        <v>111.8498</v>
      </c>
      <c r="G142" s="10">
        <v>19</v>
      </c>
      <c r="H142" s="10">
        <v>135</v>
      </c>
      <c r="I142" s="10">
        <v>0.3333333</v>
      </c>
      <c r="J142" s="11" t="s">
        <v>161</v>
      </c>
      <c r="L142">
        <v>135</v>
      </c>
      <c r="M142">
        <v>135</v>
      </c>
      <c r="N142">
        <v>420886</v>
      </c>
      <c r="O142">
        <v>3.0860000000000127</v>
      </c>
      <c r="P142" s="133">
        <v>12.567000000000007</v>
      </c>
      <c r="Q142" s="133">
        <v>0.81520000000000437</v>
      </c>
      <c r="R142" s="3">
        <v>6.9435000000000286</v>
      </c>
      <c r="S142" s="133">
        <f>IF(F142=0,0,F142-F141)</f>
        <v>0.81520000000000437</v>
      </c>
      <c r="T142">
        <f>IF($J142=T$6,$L142,"")</f>
        <v>135</v>
      </c>
      <c r="U142" t="str">
        <f>IF($J142=U$6,$L142,"")</f>
        <v/>
      </c>
    </row>
    <row r="143" spans="2:21">
      <c r="B143" s="10">
        <v>423995</v>
      </c>
      <c r="C143" s="10">
        <v>1731.877</v>
      </c>
      <c r="D143" s="10">
        <v>0.2446449</v>
      </c>
      <c r="E143" s="10">
        <v>191.22720000000001</v>
      </c>
      <c r="F143" s="10">
        <v>112.6803</v>
      </c>
      <c r="G143" s="10">
        <v>20</v>
      </c>
      <c r="H143" s="10">
        <v>135</v>
      </c>
      <c r="I143" s="10">
        <v>0.3333333</v>
      </c>
      <c r="J143" s="11" t="s">
        <v>161</v>
      </c>
      <c r="L143">
        <v>135</v>
      </c>
      <c r="M143">
        <v>136</v>
      </c>
      <c r="N143">
        <v>423995</v>
      </c>
      <c r="O143">
        <v>3.1089999999999804</v>
      </c>
      <c r="P143" s="133">
        <v>12.730999999999995</v>
      </c>
      <c r="Q143" s="133">
        <v>0.83050000000000068</v>
      </c>
      <c r="R143" s="3">
        <v>6.995249999999956</v>
      </c>
      <c r="S143" s="133">
        <f>IF(F143=0,0,F143-F142)</f>
        <v>0.83050000000000068</v>
      </c>
      <c r="T143">
        <f>IF($J143=T$6,$L143,"")</f>
        <v>135</v>
      </c>
      <c r="U143" t="str">
        <f>IF($J143=U$6,$L143,"")</f>
        <v/>
      </c>
    </row>
    <row r="144" spans="2:21">
      <c r="B144" s="10">
        <v>427094</v>
      </c>
      <c r="C144" s="10">
        <v>1744.5319999999999</v>
      </c>
      <c r="D144" s="10">
        <v>0.24461079999999999</v>
      </c>
      <c r="E144" s="10">
        <v>191.30709999999999</v>
      </c>
      <c r="F144" s="10">
        <v>113.5035</v>
      </c>
      <c r="G144" s="10">
        <v>19</v>
      </c>
      <c r="H144" s="10">
        <v>135</v>
      </c>
      <c r="I144" s="10">
        <v>0.3333333</v>
      </c>
      <c r="J144" s="11" t="s">
        <v>161</v>
      </c>
      <c r="L144">
        <v>135</v>
      </c>
      <c r="M144">
        <v>137</v>
      </c>
      <c r="N144">
        <v>427094</v>
      </c>
      <c r="O144">
        <v>3.0989999999999895</v>
      </c>
      <c r="P144" s="133">
        <v>12.654999999999973</v>
      </c>
      <c r="Q144" s="133">
        <v>0.82319999999999993</v>
      </c>
      <c r="R144" s="3">
        <v>6.9727499999999765</v>
      </c>
      <c r="S144" s="133">
        <f>IF(F144=0,0,F144-F143)</f>
        <v>0.82319999999999993</v>
      </c>
      <c r="T144">
        <f>IF($J144=T$6,$L144,"")</f>
        <v>135</v>
      </c>
      <c r="U144" t="str">
        <f>IF($J144=U$6,$L144,"")</f>
        <v/>
      </c>
    </row>
    <row r="145" spans="2:21">
      <c r="B145" s="10">
        <v>430197</v>
      </c>
      <c r="C145" s="10">
        <v>1757.1780000000001</v>
      </c>
      <c r="D145" s="10">
        <v>0.24604690000000001</v>
      </c>
      <c r="E145" s="10">
        <v>187.9769</v>
      </c>
      <c r="F145" s="10">
        <v>114.3242</v>
      </c>
      <c r="G145" s="10">
        <v>20</v>
      </c>
      <c r="H145" s="10">
        <v>136</v>
      </c>
      <c r="I145" s="10">
        <v>0.3333333</v>
      </c>
      <c r="J145" s="11" t="s">
        <v>161</v>
      </c>
      <c r="L145">
        <v>136</v>
      </c>
      <c r="M145">
        <v>138</v>
      </c>
      <c r="N145">
        <v>430197</v>
      </c>
      <c r="O145">
        <v>3.1030000000000086</v>
      </c>
      <c r="P145" s="133">
        <v>12.646000000000186</v>
      </c>
      <c r="Q145" s="133">
        <v>0.82070000000000221</v>
      </c>
      <c r="R145" s="3">
        <v>7.0334666666666861</v>
      </c>
      <c r="S145" s="133">
        <f>IF(F145=0,0,F145-F144)</f>
        <v>0.82070000000000221</v>
      </c>
      <c r="T145">
        <f>IF($J145=T$6,$L145,"")</f>
        <v>136</v>
      </c>
      <c r="U145" t="str">
        <f>IF($J145=U$6,$L145,"")</f>
        <v/>
      </c>
    </row>
    <row r="146" spans="2:21">
      <c r="B146" s="10">
        <v>433278</v>
      </c>
      <c r="C146" s="10">
        <v>1769.6769999999999</v>
      </c>
      <c r="D146" s="10">
        <v>0.24611830000000001</v>
      </c>
      <c r="E146" s="10">
        <v>187.8133</v>
      </c>
      <c r="F146" s="10">
        <v>115.1314</v>
      </c>
      <c r="G146" s="10">
        <v>19</v>
      </c>
      <c r="H146" s="10">
        <v>136</v>
      </c>
      <c r="I146" s="10">
        <v>0.3333333</v>
      </c>
      <c r="J146" s="11" t="s">
        <v>161</v>
      </c>
      <c r="L146">
        <v>136</v>
      </c>
      <c r="M146">
        <v>139</v>
      </c>
      <c r="N146">
        <v>433278</v>
      </c>
      <c r="O146">
        <v>3.0810000000000173</v>
      </c>
      <c r="P146" s="133">
        <v>12.498999999999796</v>
      </c>
      <c r="Q146" s="133">
        <v>0.80719999999999459</v>
      </c>
      <c r="R146" s="3">
        <v>6.9836000000000391</v>
      </c>
      <c r="S146" s="133">
        <f>IF(F146=0,0,F146-F145)</f>
        <v>0.80719999999999459</v>
      </c>
      <c r="T146">
        <f>IF($J146=T$6,$L146,"")</f>
        <v>136</v>
      </c>
      <c r="U146" t="str">
        <f>IF($J146=U$6,$L146,"")</f>
        <v/>
      </c>
    </row>
    <row r="147" spans="2:21">
      <c r="B147" s="10">
        <v>436492</v>
      </c>
      <c r="C147" s="10">
        <v>1782.77</v>
      </c>
      <c r="D147" s="10">
        <v>0.24607709999999999</v>
      </c>
      <c r="E147" s="10">
        <v>187.90770000000001</v>
      </c>
      <c r="F147" s="10">
        <v>115.9808</v>
      </c>
      <c r="G147" s="10">
        <v>19</v>
      </c>
      <c r="H147" s="10">
        <v>135</v>
      </c>
      <c r="I147" s="10">
        <v>0.3333333</v>
      </c>
      <c r="J147" s="11" t="s">
        <v>161</v>
      </c>
      <c r="L147">
        <v>135</v>
      </c>
      <c r="M147">
        <v>140</v>
      </c>
      <c r="N147">
        <v>436492</v>
      </c>
      <c r="O147">
        <v>3.2139999999999986</v>
      </c>
      <c r="P147" s="133">
        <v>13.093000000000075</v>
      </c>
      <c r="Q147" s="133">
        <v>0.84940000000000282</v>
      </c>
      <c r="R147" s="3">
        <v>7.2314999999999969</v>
      </c>
      <c r="S147" s="133">
        <f>IF(F147=0,0,F147-F146)</f>
        <v>0.84940000000000282</v>
      </c>
      <c r="T147">
        <f>IF($J147=T$6,$L147,"")</f>
        <v>135</v>
      </c>
      <c r="U147" t="str">
        <f>IF($J147=U$6,$L147,"")</f>
        <v/>
      </c>
    </row>
    <row r="148" spans="2:21">
      <c r="B148" s="10">
        <v>439588</v>
      </c>
      <c r="C148" s="10">
        <v>1795.337</v>
      </c>
      <c r="D148" s="10">
        <v>0.24595929999999999</v>
      </c>
      <c r="E148" s="10">
        <v>188.17789999999999</v>
      </c>
      <c r="F148" s="10">
        <v>116.79300000000001</v>
      </c>
      <c r="G148" s="10">
        <v>19</v>
      </c>
      <c r="H148" s="10">
        <v>134</v>
      </c>
      <c r="I148" s="10">
        <v>0.3333333</v>
      </c>
      <c r="J148" s="11" t="s">
        <v>161</v>
      </c>
      <c r="L148">
        <v>134</v>
      </c>
      <c r="M148">
        <v>141</v>
      </c>
      <c r="N148">
        <v>439588</v>
      </c>
      <c r="O148">
        <v>3.0960000000000036</v>
      </c>
      <c r="P148" s="133">
        <v>12.567000000000007</v>
      </c>
      <c r="Q148" s="133">
        <v>0.81220000000000425</v>
      </c>
      <c r="R148" s="3">
        <v>6.9144000000000085</v>
      </c>
      <c r="S148" s="133">
        <f>IF(F148=0,0,F148-F147)</f>
        <v>0.81220000000000425</v>
      </c>
      <c r="T148">
        <f>IF($J148=T$6,$L148,"")</f>
        <v>134</v>
      </c>
      <c r="U148" t="str">
        <f>IF($J148=U$6,$L148,"")</f>
        <v/>
      </c>
    </row>
    <row r="149" spans="2:21">
      <c r="B149" s="10">
        <v>442687</v>
      </c>
      <c r="C149" s="10">
        <v>1807.982</v>
      </c>
      <c r="D149" s="10">
        <v>0.2448071</v>
      </c>
      <c r="E149" s="10">
        <v>190.84739999999999</v>
      </c>
      <c r="F149" s="10">
        <v>117.61499999999999</v>
      </c>
      <c r="G149" s="10">
        <v>19</v>
      </c>
      <c r="H149" s="10">
        <v>132</v>
      </c>
      <c r="I149" s="10">
        <v>0.3333333</v>
      </c>
      <c r="J149" s="11" t="s">
        <v>161</v>
      </c>
      <c r="L149">
        <v>132</v>
      </c>
      <c r="M149">
        <v>142</v>
      </c>
      <c r="N149">
        <v>442687</v>
      </c>
      <c r="O149">
        <v>3.0989999999999895</v>
      </c>
      <c r="P149" s="133">
        <v>12.644999999999982</v>
      </c>
      <c r="Q149" s="133">
        <v>0.82199999999998852</v>
      </c>
      <c r="R149" s="3">
        <v>6.817799999999977</v>
      </c>
      <c r="S149" s="133">
        <f>IF(F149=0,0,F149-F148)</f>
        <v>0.82199999999998852</v>
      </c>
      <c r="T149">
        <f>IF($J149=T$6,$L149,"")</f>
        <v>132</v>
      </c>
      <c r="U149" t="str">
        <f>IF($J149=U$6,$L149,"")</f>
        <v/>
      </c>
    </row>
    <row r="150" spans="2:21">
      <c r="B150" s="10">
        <v>445695</v>
      </c>
      <c r="C150" s="10">
        <v>1820.317</v>
      </c>
      <c r="D150" s="10">
        <v>0.2437242</v>
      </c>
      <c r="E150" s="10">
        <v>193.40260000000001</v>
      </c>
      <c r="F150" s="10">
        <v>118.42059999999999</v>
      </c>
      <c r="G150" s="10">
        <v>20</v>
      </c>
      <c r="H150" s="10">
        <v>132</v>
      </c>
      <c r="I150" s="10">
        <v>0.3333333</v>
      </c>
      <c r="J150" s="11" t="s">
        <v>161</v>
      </c>
      <c r="L150">
        <v>132</v>
      </c>
      <c r="M150">
        <v>143</v>
      </c>
      <c r="N150">
        <v>445695</v>
      </c>
      <c r="O150">
        <v>3.0079999999999814</v>
      </c>
      <c r="P150" s="133">
        <v>12.335000000000036</v>
      </c>
      <c r="Q150" s="133">
        <v>0.80559999999999832</v>
      </c>
      <c r="R150" s="3">
        <v>6.6175999999999586</v>
      </c>
      <c r="S150" s="133">
        <f>IF(F150=0,0,F150-F149)</f>
        <v>0.80559999999999832</v>
      </c>
      <c r="T150">
        <f>IF($J150=T$6,$L150,"")</f>
        <v>132</v>
      </c>
      <c r="U150" t="str">
        <f>IF($J150=U$6,$L150,"")</f>
        <v/>
      </c>
    </row>
    <row r="151" spans="2:21">
      <c r="B151" s="10">
        <v>448884</v>
      </c>
      <c r="C151" s="10">
        <v>1833.348</v>
      </c>
      <c r="D151" s="10">
        <v>0.2452598</v>
      </c>
      <c r="E151" s="10">
        <v>189.79239999999999</v>
      </c>
      <c r="F151" s="10">
        <v>119.2687</v>
      </c>
      <c r="G151" s="10">
        <v>19</v>
      </c>
      <c r="H151" s="10">
        <v>131</v>
      </c>
      <c r="I151" s="10">
        <v>0.3333333</v>
      </c>
      <c r="J151" s="11" t="s">
        <v>161</v>
      </c>
      <c r="L151">
        <v>131</v>
      </c>
      <c r="M151">
        <v>144</v>
      </c>
      <c r="N151">
        <v>448884</v>
      </c>
      <c r="O151">
        <v>3.1890000000000214</v>
      </c>
      <c r="P151" s="133">
        <v>13.030999999999949</v>
      </c>
      <c r="Q151" s="133">
        <v>0.8481000000000023</v>
      </c>
      <c r="R151" s="3">
        <v>6.9626500000000471</v>
      </c>
      <c r="S151" s="133">
        <f>IF(F151=0,0,F151-F150)</f>
        <v>0.8481000000000023</v>
      </c>
      <c r="T151">
        <f>IF($J151=T$6,$L151,"")</f>
        <v>131</v>
      </c>
      <c r="U151" t="str">
        <f>IF($J151=U$6,$L151,"")</f>
        <v/>
      </c>
    </row>
    <row r="152" spans="2:21">
      <c r="B152" s="10">
        <v>451979</v>
      </c>
      <c r="C152" s="10">
        <v>1845.8320000000001</v>
      </c>
      <c r="D152" s="10">
        <v>0.24731629999999999</v>
      </c>
      <c r="E152" s="10">
        <v>185.09719999999999</v>
      </c>
      <c r="F152" s="10">
        <v>120.0702</v>
      </c>
      <c r="G152" s="10">
        <v>19</v>
      </c>
      <c r="H152" s="10">
        <v>132</v>
      </c>
      <c r="I152" s="10">
        <v>0.3333333</v>
      </c>
      <c r="J152" s="11" t="s">
        <v>161</v>
      </c>
      <c r="L152">
        <v>132</v>
      </c>
      <c r="M152">
        <v>145</v>
      </c>
      <c r="N152">
        <v>451979</v>
      </c>
      <c r="O152">
        <v>3.0949999999999704</v>
      </c>
      <c r="P152" s="133">
        <v>12.484000000000151</v>
      </c>
      <c r="Q152" s="133">
        <v>0.80150000000000432</v>
      </c>
      <c r="R152" s="3">
        <v>6.8089999999999353</v>
      </c>
      <c r="S152" s="133">
        <f>IF(F152=0,0,F152-F151)</f>
        <v>0.80150000000000432</v>
      </c>
      <c r="T152">
        <f>IF($J152=T$6,$L152,"")</f>
        <v>132</v>
      </c>
      <c r="U152" t="str">
        <f>IF($J152=U$6,$L152,"")</f>
        <v/>
      </c>
    </row>
    <row r="153" spans="2:21">
      <c r="B153" s="10">
        <v>455092</v>
      </c>
      <c r="C153" s="10">
        <v>1858.548</v>
      </c>
      <c r="D153" s="10">
        <v>0.24515509999999999</v>
      </c>
      <c r="E153" s="10">
        <v>190.03579999999999</v>
      </c>
      <c r="F153" s="10">
        <v>120.8977</v>
      </c>
      <c r="G153" s="10">
        <v>19</v>
      </c>
      <c r="H153" s="10">
        <v>132</v>
      </c>
      <c r="I153" s="10">
        <v>0.3333333</v>
      </c>
      <c r="J153" s="11" t="s">
        <v>161</v>
      </c>
      <c r="L153">
        <v>132</v>
      </c>
      <c r="M153">
        <v>146</v>
      </c>
      <c r="N153">
        <v>455092</v>
      </c>
      <c r="O153">
        <v>3.1129999999999995</v>
      </c>
      <c r="P153" s="133">
        <v>12.715999999999894</v>
      </c>
      <c r="Q153" s="133">
        <v>0.82750000000000057</v>
      </c>
      <c r="R153" s="3">
        <v>6.8485999999999994</v>
      </c>
      <c r="S153" s="133">
        <f>IF(F153=0,0,F153-F152)</f>
        <v>0.82750000000000057</v>
      </c>
      <c r="T153">
        <f>IF($J153=T$6,$L153,"")</f>
        <v>132</v>
      </c>
      <c r="U153" t="str">
        <f>IF($J153=U$6,$L153,"")</f>
        <v/>
      </c>
    </row>
    <row r="154" spans="2:21">
      <c r="B154" s="10">
        <v>458182</v>
      </c>
      <c r="C154" s="10">
        <v>1871.12</v>
      </c>
      <c r="D154" s="10">
        <v>0.24584790000000001</v>
      </c>
      <c r="E154" s="10">
        <v>188.43379999999999</v>
      </c>
      <c r="F154" s="10">
        <v>121.712</v>
      </c>
      <c r="G154" s="10">
        <v>19</v>
      </c>
      <c r="H154" s="10">
        <v>132</v>
      </c>
      <c r="I154" s="10">
        <v>0.3333333</v>
      </c>
      <c r="J154" s="11" t="s">
        <v>161</v>
      </c>
      <c r="L154">
        <v>132</v>
      </c>
      <c r="M154">
        <v>147</v>
      </c>
      <c r="N154">
        <v>458182</v>
      </c>
      <c r="O154">
        <v>3.0900000000000318</v>
      </c>
      <c r="P154" s="133">
        <v>12.571999999999889</v>
      </c>
      <c r="Q154" s="133">
        <v>0.81430000000000291</v>
      </c>
      <c r="R154" s="3">
        <v>6.7980000000000702</v>
      </c>
      <c r="S154" s="133">
        <f>IF(F154=0,0,F154-F153)</f>
        <v>0.81430000000000291</v>
      </c>
      <c r="T154">
        <f>IF($J154=T$6,$L154,"")</f>
        <v>132</v>
      </c>
      <c r="U154" t="str">
        <f>IF($J154=U$6,$L154,"")</f>
        <v/>
      </c>
    </row>
    <row r="155" spans="2:21">
      <c r="B155" s="10">
        <v>461285</v>
      </c>
      <c r="C155" s="10">
        <v>1883.7470000000001</v>
      </c>
      <c r="D155" s="10">
        <v>0.24595120000000001</v>
      </c>
      <c r="E155" s="10">
        <v>188.19640000000001</v>
      </c>
      <c r="F155" s="10">
        <v>122.5304</v>
      </c>
      <c r="G155" s="10">
        <v>19</v>
      </c>
      <c r="H155" s="10">
        <v>133</v>
      </c>
      <c r="I155" s="10">
        <v>0.3333333</v>
      </c>
      <c r="J155" s="11" t="s">
        <v>161</v>
      </c>
      <c r="L155">
        <v>133</v>
      </c>
      <c r="M155">
        <v>148</v>
      </c>
      <c r="N155">
        <v>461285</v>
      </c>
      <c r="O155">
        <v>3.1030000000000086</v>
      </c>
      <c r="P155" s="133">
        <v>12.62700000000018</v>
      </c>
      <c r="Q155" s="133">
        <v>0.81839999999999691</v>
      </c>
      <c r="R155" s="3">
        <v>6.8783166666666862</v>
      </c>
      <c r="S155" s="133">
        <f>IF(F155=0,0,F155-F154)</f>
        <v>0.81839999999999691</v>
      </c>
      <c r="T155">
        <f>IF($J155=T$6,$L155,"")</f>
        <v>133</v>
      </c>
      <c r="U155" t="str">
        <f>IF($J155=U$6,$L155,"")</f>
        <v/>
      </c>
    </row>
    <row r="156" spans="2:21">
      <c r="B156" s="10">
        <v>464282</v>
      </c>
      <c r="C156" s="10">
        <v>1895.9269999999999</v>
      </c>
      <c r="D156" s="10">
        <v>0.24490790000000001</v>
      </c>
      <c r="E156" s="10">
        <v>190.61170000000001</v>
      </c>
      <c r="F156" s="10">
        <v>123.3188</v>
      </c>
      <c r="G156" s="10">
        <v>19</v>
      </c>
      <c r="H156" s="10">
        <v>133</v>
      </c>
      <c r="I156" s="10">
        <v>0.3333333</v>
      </c>
      <c r="J156" s="11" t="s">
        <v>161</v>
      </c>
      <c r="L156">
        <v>133</v>
      </c>
      <c r="M156">
        <v>149</v>
      </c>
      <c r="N156">
        <v>464282</v>
      </c>
      <c r="O156">
        <v>2.9969999999999573</v>
      </c>
      <c r="P156" s="133">
        <v>12.179999999999836</v>
      </c>
      <c r="Q156" s="133">
        <v>0.78839999999999577</v>
      </c>
      <c r="R156" s="3">
        <v>6.6433499999999048</v>
      </c>
      <c r="S156" s="133">
        <f>IF(F156=0,0,F156-F155)</f>
        <v>0.78839999999999577</v>
      </c>
      <c r="T156">
        <f>IF($J156=T$6,$L156,"")</f>
        <v>133</v>
      </c>
      <c r="U156" t="str">
        <f>IF($J156=U$6,$L156,"")</f>
        <v/>
      </c>
    </row>
    <row r="157" spans="2:21">
      <c r="B157" s="10">
        <v>467389</v>
      </c>
      <c r="C157" s="10">
        <v>1908.5650000000001</v>
      </c>
      <c r="D157" s="10">
        <v>0.24614910000000001</v>
      </c>
      <c r="E157" s="10">
        <v>187.74270000000001</v>
      </c>
      <c r="F157" s="10">
        <v>124.1371</v>
      </c>
      <c r="G157" s="10">
        <v>19</v>
      </c>
      <c r="H157" s="10">
        <v>133</v>
      </c>
      <c r="I157" s="10">
        <v>0.3333333</v>
      </c>
      <c r="J157" s="11" t="s">
        <v>161</v>
      </c>
      <c r="L157">
        <v>133</v>
      </c>
      <c r="M157">
        <v>150</v>
      </c>
      <c r="N157">
        <v>467389</v>
      </c>
      <c r="O157">
        <v>3.1070000000000277</v>
      </c>
      <c r="P157" s="133">
        <v>12.638000000000147</v>
      </c>
      <c r="Q157" s="133">
        <v>0.8183000000000078</v>
      </c>
      <c r="R157" s="3">
        <v>6.8871833333333949</v>
      </c>
      <c r="S157" s="133">
        <f>IF(F157=0,0,F157-F156)</f>
        <v>0.8183000000000078</v>
      </c>
      <c r="T157">
        <f>IF($J157=T$6,$L157,"")</f>
        <v>133</v>
      </c>
      <c r="U157" t="str">
        <f>IF($J157=U$6,$L157,"")</f>
        <v/>
      </c>
    </row>
    <row r="158" spans="2:21">
      <c r="B158" s="10">
        <v>470490</v>
      </c>
      <c r="C158" s="10">
        <v>1921.287</v>
      </c>
      <c r="D158" s="10">
        <v>0.2447695</v>
      </c>
      <c r="E158" s="10">
        <v>190.93520000000001</v>
      </c>
      <c r="F158" s="10">
        <v>124.9687</v>
      </c>
      <c r="G158" s="10">
        <v>20</v>
      </c>
      <c r="H158" s="10">
        <v>134</v>
      </c>
      <c r="I158" s="10">
        <v>0.3333333</v>
      </c>
      <c r="J158" s="11" t="s">
        <v>161</v>
      </c>
      <c r="L158">
        <v>134</v>
      </c>
      <c r="M158">
        <v>151</v>
      </c>
      <c r="N158">
        <v>470490</v>
      </c>
      <c r="O158">
        <v>3.1009999999999991</v>
      </c>
      <c r="P158" s="133">
        <v>12.72199999999998</v>
      </c>
      <c r="Q158" s="133">
        <v>0.83159999999999457</v>
      </c>
      <c r="R158" s="3">
        <v>6.9255666666666649</v>
      </c>
      <c r="S158" s="133">
        <f>IF(F158=0,0,F158-F157)</f>
        <v>0.83159999999999457</v>
      </c>
      <c r="T158">
        <f>IF($J158=T$6,$L158,"")</f>
        <v>134</v>
      </c>
      <c r="U158" t="str">
        <f>IF($J158=U$6,$L158,"")</f>
        <v/>
      </c>
    </row>
    <row r="159" spans="2:21">
      <c r="B159" s="10">
        <v>473478</v>
      </c>
      <c r="C159" s="10">
        <v>1933.471</v>
      </c>
      <c r="D159" s="10">
        <v>0.24432960000000001</v>
      </c>
      <c r="E159" s="10">
        <v>191.9684</v>
      </c>
      <c r="F159" s="10">
        <v>125.7602</v>
      </c>
      <c r="G159" s="10">
        <v>20</v>
      </c>
      <c r="H159" s="10">
        <v>134</v>
      </c>
      <c r="I159" s="10">
        <v>0.3333333</v>
      </c>
      <c r="J159" s="11" t="s">
        <v>161</v>
      </c>
      <c r="L159">
        <v>134</v>
      </c>
      <c r="M159">
        <v>152</v>
      </c>
      <c r="N159">
        <v>473478</v>
      </c>
      <c r="O159">
        <v>2.9879999999999995</v>
      </c>
      <c r="P159" s="133">
        <v>12.183999999999969</v>
      </c>
      <c r="Q159" s="133">
        <v>0.7914999999999992</v>
      </c>
      <c r="R159" s="3">
        <v>6.6731999999999987</v>
      </c>
      <c r="S159" s="133">
        <f>IF(F159=0,0,F159-F158)</f>
        <v>0.7914999999999992</v>
      </c>
      <c r="T159">
        <f>IF($J159=T$6,$L159,"")</f>
        <v>134</v>
      </c>
      <c r="U159" t="str">
        <f>IF($J159=U$6,$L159,"")</f>
        <v/>
      </c>
    </row>
    <row r="160" spans="2:21">
      <c r="B160" s="10">
        <v>476591</v>
      </c>
      <c r="C160" s="10">
        <v>1946.115</v>
      </c>
      <c r="D160" s="10">
        <v>0.2462028</v>
      </c>
      <c r="E160" s="10">
        <v>187.62</v>
      </c>
      <c r="F160" s="10">
        <v>126.5779</v>
      </c>
      <c r="G160" s="10">
        <v>19</v>
      </c>
      <c r="H160" s="10">
        <v>134</v>
      </c>
      <c r="I160" s="10">
        <v>0.3333333</v>
      </c>
      <c r="J160" s="11" t="s">
        <v>161</v>
      </c>
      <c r="L160">
        <v>134</v>
      </c>
      <c r="M160">
        <v>153</v>
      </c>
      <c r="N160">
        <v>476591</v>
      </c>
      <c r="O160">
        <v>3.1129999999999995</v>
      </c>
      <c r="P160" s="133">
        <v>12.644000000000005</v>
      </c>
      <c r="Q160" s="133">
        <v>0.81770000000000209</v>
      </c>
      <c r="R160" s="3">
        <v>6.9523666666666655</v>
      </c>
      <c r="S160" s="133">
        <f>IF(F160=0,0,F160-F159)</f>
        <v>0.81770000000000209</v>
      </c>
      <c r="T160">
        <f>IF($J160=T$6,$L160,"")</f>
        <v>134</v>
      </c>
      <c r="U160" t="str">
        <f>IF($J160=U$6,$L160,"")</f>
        <v/>
      </c>
    </row>
    <row r="161" spans="2:21">
      <c r="B161" s="10">
        <v>479682</v>
      </c>
      <c r="C161" s="10">
        <v>1958.693</v>
      </c>
      <c r="D161" s="10">
        <v>0.24620310000000001</v>
      </c>
      <c r="E161" s="10">
        <v>187.61920000000001</v>
      </c>
      <c r="F161" s="10">
        <v>127.3929</v>
      </c>
      <c r="G161" s="10">
        <v>20</v>
      </c>
      <c r="H161" s="10">
        <v>135</v>
      </c>
      <c r="I161" s="10">
        <v>0.3333333</v>
      </c>
      <c r="J161" s="11" t="s">
        <v>161</v>
      </c>
      <c r="L161">
        <v>135</v>
      </c>
      <c r="M161">
        <v>154</v>
      </c>
      <c r="N161">
        <v>479682</v>
      </c>
      <c r="O161">
        <v>3.0910000000000082</v>
      </c>
      <c r="P161" s="133">
        <v>12.577999999999975</v>
      </c>
      <c r="Q161" s="133">
        <v>0.81499999999999773</v>
      </c>
      <c r="R161" s="3">
        <v>6.9547500000000184</v>
      </c>
      <c r="S161" s="133">
        <f>IF(F161=0,0,F161-F160)</f>
        <v>0.81499999999999773</v>
      </c>
      <c r="T161">
        <f>IF($J161=T$6,$L161,"")</f>
        <v>135</v>
      </c>
      <c r="U161" t="str">
        <f>IF($J161=U$6,$L161,"")</f>
        <v/>
      </c>
    </row>
    <row r="162" spans="2:21">
      <c r="B162" s="10">
        <v>482773</v>
      </c>
      <c r="C162" s="10">
        <v>1971.279</v>
      </c>
      <c r="D162" s="10">
        <v>0.24561669999999999</v>
      </c>
      <c r="E162" s="10">
        <v>188.96639999999999</v>
      </c>
      <c r="F162" s="10">
        <v>128.2089</v>
      </c>
      <c r="G162" s="10">
        <v>19</v>
      </c>
      <c r="H162" s="10">
        <v>134</v>
      </c>
      <c r="I162" s="10">
        <v>0.3333333</v>
      </c>
      <c r="J162" s="11" t="s">
        <v>161</v>
      </c>
      <c r="L162">
        <v>134</v>
      </c>
      <c r="M162">
        <v>155</v>
      </c>
      <c r="N162">
        <v>482773</v>
      </c>
      <c r="O162">
        <v>3.0910000000000082</v>
      </c>
      <c r="P162" s="133">
        <v>12.586000000000013</v>
      </c>
      <c r="Q162" s="133">
        <v>0.8160000000000025</v>
      </c>
      <c r="R162" s="3">
        <v>6.9032333333333513</v>
      </c>
      <c r="S162" s="133">
        <f>IF(F162=0,0,F162-F161)</f>
        <v>0.8160000000000025</v>
      </c>
      <c r="T162">
        <f>IF($J162=T$6,$L162,"")</f>
        <v>134</v>
      </c>
      <c r="U162" t="str">
        <f>IF($J162=U$6,$L162,"")</f>
        <v/>
      </c>
    </row>
    <row r="163" spans="2:21">
      <c r="B163" s="10">
        <v>485877</v>
      </c>
      <c r="C163" s="10">
        <v>1983.933</v>
      </c>
      <c r="D163" s="10">
        <v>0.24547769999999999</v>
      </c>
      <c r="E163" s="10">
        <v>189.28749999999999</v>
      </c>
      <c r="F163" s="10">
        <v>129.03059999999999</v>
      </c>
      <c r="G163" s="10">
        <v>19</v>
      </c>
      <c r="H163" s="10">
        <v>134</v>
      </c>
      <c r="I163" s="10">
        <v>0.3333333</v>
      </c>
      <c r="J163" s="11" t="s">
        <v>161</v>
      </c>
      <c r="L163">
        <v>134</v>
      </c>
      <c r="M163">
        <v>156</v>
      </c>
      <c r="N163">
        <v>485877</v>
      </c>
      <c r="O163">
        <v>3.103999999999985</v>
      </c>
      <c r="P163" s="133">
        <v>12.653999999999996</v>
      </c>
      <c r="Q163" s="133">
        <v>0.82169999999999277</v>
      </c>
      <c r="R163" s="3">
        <v>6.9322666666666333</v>
      </c>
      <c r="S163" s="133">
        <f>IF(F163=0,0,F163-F162)</f>
        <v>0.82169999999999277</v>
      </c>
      <c r="T163">
        <f>IF($J163=T$6,$L163,"")</f>
        <v>134</v>
      </c>
      <c r="U163" t="str">
        <f>IF($J163=U$6,$L163,"")</f>
        <v/>
      </c>
    </row>
    <row r="164" spans="2:21">
      <c r="B164" s="10">
        <v>488979</v>
      </c>
      <c r="C164" s="10">
        <v>1996.5709999999999</v>
      </c>
      <c r="D164" s="10">
        <v>0.24551819999999999</v>
      </c>
      <c r="E164" s="10">
        <v>189.19390000000001</v>
      </c>
      <c r="F164" s="10">
        <v>129.85059999999999</v>
      </c>
      <c r="G164" s="10">
        <v>19</v>
      </c>
      <c r="H164" s="10">
        <v>134</v>
      </c>
      <c r="I164" s="10">
        <v>0.3333333</v>
      </c>
      <c r="J164" s="11" t="s">
        <v>161</v>
      </c>
      <c r="L164">
        <v>134</v>
      </c>
      <c r="M164">
        <v>157</v>
      </c>
      <c r="N164">
        <v>488979</v>
      </c>
      <c r="O164">
        <v>3.1019999999999754</v>
      </c>
      <c r="P164" s="133">
        <v>12.63799999999992</v>
      </c>
      <c r="Q164" s="133">
        <v>0.81999999999999318</v>
      </c>
      <c r="R164" s="3">
        <v>6.9277999999999453</v>
      </c>
      <c r="S164" s="133">
        <f>IF(F164=0,0,F164-F163)</f>
        <v>0.81999999999999318</v>
      </c>
      <c r="T164">
        <f>IF($J164=T$6,$L164,"")</f>
        <v>134</v>
      </c>
      <c r="U164" t="str">
        <f>IF($J164=U$6,$L164,"")</f>
        <v/>
      </c>
    </row>
    <row r="165" spans="2:21">
      <c r="B165" s="10">
        <v>491984</v>
      </c>
      <c r="C165" s="10">
        <v>2008.826</v>
      </c>
      <c r="D165" s="10">
        <v>0.2440563</v>
      </c>
      <c r="E165" s="10">
        <v>192.61420000000001</v>
      </c>
      <c r="F165" s="10">
        <v>130.64680000000001</v>
      </c>
      <c r="G165" s="10">
        <v>19</v>
      </c>
      <c r="H165" s="10">
        <v>134</v>
      </c>
      <c r="I165" s="10">
        <v>0.3333333</v>
      </c>
      <c r="J165" s="11" t="s">
        <v>161</v>
      </c>
      <c r="L165">
        <v>134</v>
      </c>
      <c r="M165">
        <v>158</v>
      </c>
      <c r="N165">
        <v>491984</v>
      </c>
      <c r="O165">
        <v>3.0049999999999955</v>
      </c>
      <c r="P165" s="133">
        <v>12.255000000000109</v>
      </c>
      <c r="Q165" s="133">
        <v>0.79620000000002733</v>
      </c>
      <c r="R165" s="3">
        <v>6.7111666666666565</v>
      </c>
      <c r="S165" s="133">
        <f>IF(F165=0,0,F165-F164)</f>
        <v>0.79620000000002733</v>
      </c>
      <c r="T165">
        <f>IF($J165=T$6,$L165,"")</f>
        <v>134</v>
      </c>
      <c r="U165" t="str">
        <f>IF($J165=U$6,$L165,"")</f>
        <v/>
      </c>
    </row>
    <row r="166" spans="2:21">
      <c r="B166" s="10">
        <v>495079</v>
      </c>
      <c r="C166" s="10">
        <v>2021.48</v>
      </c>
      <c r="D166" s="10">
        <v>0.24507970000000001</v>
      </c>
      <c r="E166" s="10">
        <v>190.21109999999999</v>
      </c>
      <c r="F166" s="10">
        <v>131.47069999999999</v>
      </c>
      <c r="G166" s="10">
        <v>20</v>
      </c>
      <c r="H166" s="10">
        <v>135</v>
      </c>
      <c r="I166" s="10">
        <v>0.3333333</v>
      </c>
      <c r="J166" s="11" t="s">
        <v>161</v>
      </c>
      <c r="L166">
        <v>135</v>
      </c>
      <c r="M166">
        <v>159</v>
      </c>
      <c r="N166">
        <v>495079</v>
      </c>
      <c r="O166">
        <v>3.0950000000000273</v>
      </c>
      <c r="P166" s="133">
        <v>12.653999999999996</v>
      </c>
      <c r="Q166" s="133">
        <v>0.82389999999998054</v>
      </c>
      <c r="R166" s="3">
        <v>6.9637500000000614</v>
      </c>
      <c r="S166" s="133">
        <f>IF(F166=0,0,F166-F165)</f>
        <v>0.82389999999998054</v>
      </c>
      <c r="T166">
        <f>IF($J166=T$6,$L166,"")</f>
        <v>135</v>
      </c>
      <c r="U166" t="str">
        <f>IF($J166=U$6,$L166,"")</f>
        <v/>
      </c>
    </row>
    <row r="167" spans="2:21">
      <c r="B167" s="10">
        <v>498176</v>
      </c>
      <c r="C167" s="10">
        <v>2034.07</v>
      </c>
      <c r="D167" s="10">
        <v>0.24571989999999999</v>
      </c>
      <c r="E167" s="10">
        <v>188.72829999999999</v>
      </c>
      <c r="F167" s="10">
        <v>132.28579999999999</v>
      </c>
      <c r="G167" s="10">
        <v>19</v>
      </c>
      <c r="H167" s="10">
        <v>135</v>
      </c>
      <c r="I167" s="10">
        <v>0.3333333</v>
      </c>
      <c r="J167" s="11" t="s">
        <v>161</v>
      </c>
      <c r="L167">
        <v>135</v>
      </c>
      <c r="M167">
        <v>160</v>
      </c>
      <c r="N167">
        <v>498176</v>
      </c>
      <c r="O167">
        <v>3.09699999999998</v>
      </c>
      <c r="P167" s="133">
        <v>12.589999999999918</v>
      </c>
      <c r="Q167" s="133">
        <v>0.81510000000000105</v>
      </c>
      <c r="R167" s="3">
        <v>6.968249999999955</v>
      </c>
      <c r="S167" s="133">
        <f>IF(F167=0,0,F167-F166)</f>
        <v>0.81510000000000105</v>
      </c>
      <c r="T167">
        <f>IF($J167=T$6,$L167,"")</f>
        <v>135</v>
      </c>
      <c r="U167" t="str">
        <f>IF($J167=U$6,$L167,"")</f>
        <v/>
      </c>
    </row>
    <row r="168" spans="2:21">
      <c r="B168" s="10">
        <v>501280</v>
      </c>
      <c r="C168" s="10">
        <v>2046.701</v>
      </c>
      <c r="D168" s="10">
        <v>0.24578710000000001</v>
      </c>
      <c r="E168" s="10">
        <v>188.5736</v>
      </c>
      <c r="F168" s="10">
        <v>133.10419999999999</v>
      </c>
      <c r="G168" s="10">
        <v>19</v>
      </c>
      <c r="H168" s="10">
        <v>135</v>
      </c>
      <c r="I168" s="10">
        <v>0.3333333</v>
      </c>
      <c r="J168" s="11" t="s">
        <v>161</v>
      </c>
      <c r="L168">
        <v>135</v>
      </c>
      <c r="M168">
        <v>161</v>
      </c>
      <c r="N168">
        <v>501280</v>
      </c>
      <c r="O168">
        <v>3.103999999999985</v>
      </c>
      <c r="P168" s="133">
        <v>12.631000000000085</v>
      </c>
      <c r="Q168" s="133">
        <v>0.81839999999999691</v>
      </c>
      <c r="R168" s="3">
        <v>6.9839999999999662</v>
      </c>
      <c r="S168" s="133">
        <f>IF(F168=0,0,F168-F167)</f>
        <v>0.81839999999999691</v>
      </c>
      <c r="T168">
        <f>IF($J168=T$6,$L168,"")</f>
        <v>135</v>
      </c>
      <c r="U168" t="str">
        <f>IF($J168=U$6,$L168,"")</f>
        <v/>
      </c>
    </row>
    <row r="169" spans="2:21">
      <c r="B169" s="10">
        <v>504480</v>
      </c>
      <c r="C169" s="10">
        <v>2059.7269999999999</v>
      </c>
      <c r="D169" s="10">
        <v>0.24649119999999999</v>
      </c>
      <c r="E169" s="10">
        <v>186.9622</v>
      </c>
      <c r="F169" s="10">
        <v>133.9485</v>
      </c>
      <c r="G169" s="10">
        <v>19</v>
      </c>
      <c r="H169" s="10">
        <v>135</v>
      </c>
      <c r="I169" s="10">
        <v>0.3333333</v>
      </c>
      <c r="J169" s="11" t="s">
        <v>161</v>
      </c>
      <c r="L169">
        <v>135</v>
      </c>
      <c r="M169">
        <v>162</v>
      </c>
      <c r="N169">
        <v>504480</v>
      </c>
      <c r="O169">
        <v>3.2000000000000455</v>
      </c>
      <c r="P169" s="133">
        <v>13.02599999999984</v>
      </c>
      <c r="Q169" s="133">
        <v>0.84430000000000405</v>
      </c>
      <c r="R169" s="3">
        <v>7.2000000000001023</v>
      </c>
      <c r="S169" s="133">
        <f>IF(F169=0,0,F169-F168)</f>
        <v>0.84430000000000405</v>
      </c>
      <c r="T169">
        <f>IF($J169=T$6,$L169,"")</f>
        <v>135</v>
      </c>
      <c r="U169" t="str">
        <f>IF($J169=U$6,$L169,"")</f>
        <v/>
      </c>
    </row>
    <row r="170" spans="2:21">
      <c r="B170" s="10">
        <v>507468</v>
      </c>
      <c r="C170" s="10">
        <v>2071.9070000000002</v>
      </c>
      <c r="D170" s="10">
        <v>0.244698</v>
      </c>
      <c r="E170" s="10">
        <v>191.1027</v>
      </c>
      <c r="F170" s="10">
        <v>134.73929999999999</v>
      </c>
      <c r="G170" s="10">
        <v>20</v>
      </c>
      <c r="H170" s="10">
        <v>135</v>
      </c>
      <c r="I170" s="10">
        <v>0.3333333</v>
      </c>
      <c r="J170" s="11" t="s">
        <v>161</v>
      </c>
      <c r="L170">
        <v>135</v>
      </c>
      <c r="M170">
        <v>163</v>
      </c>
      <c r="N170">
        <v>507468</v>
      </c>
      <c r="O170">
        <v>2.9879999999999995</v>
      </c>
      <c r="P170" s="133">
        <v>12.180000000000291</v>
      </c>
      <c r="Q170" s="133">
        <v>0.79079999999999018</v>
      </c>
      <c r="R170" s="3">
        <v>6.722999999999999</v>
      </c>
      <c r="S170" s="133">
        <f>IF(F170=0,0,F170-F169)</f>
        <v>0.79079999999999018</v>
      </c>
      <c r="T170">
        <f>IF($J170=T$6,$L170,"")</f>
        <v>135</v>
      </c>
      <c r="U170" t="str">
        <f>IF($J170=U$6,$L170,"")</f>
        <v/>
      </c>
    </row>
    <row r="171" spans="2:21">
      <c r="B171" s="10">
        <v>510581</v>
      </c>
      <c r="C171" s="10">
        <v>2084.549</v>
      </c>
      <c r="D171" s="10">
        <v>0.24577170000000001</v>
      </c>
      <c r="E171" s="10">
        <v>188.60900000000001</v>
      </c>
      <c r="F171" s="10">
        <v>135.55690000000001</v>
      </c>
      <c r="G171" s="10">
        <v>19</v>
      </c>
      <c r="H171" s="10">
        <v>134</v>
      </c>
      <c r="I171" s="10">
        <v>0.3333333</v>
      </c>
      <c r="J171" s="11" t="s">
        <v>161</v>
      </c>
      <c r="L171">
        <v>134</v>
      </c>
      <c r="M171">
        <v>164</v>
      </c>
      <c r="N171">
        <v>510581</v>
      </c>
      <c r="O171">
        <v>3.1129999999999995</v>
      </c>
      <c r="P171" s="133">
        <v>12.641999999999825</v>
      </c>
      <c r="Q171" s="133">
        <v>0.81760000000002719</v>
      </c>
      <c r="R171" s="3">
        <v>6.9523666666666655</v>
      </c>
      <c r="S171" s="133">
        <f>IF(F171=0,0,F171-F170)</f>
        <v>0.81760000000002719</v>
      </c>
      <c r="T171">
        <f>IF($J171=T$6,$L171,"")</f>
        <v>134</v>
      </c>
      <c r="U171" t="str">
        <f>IF($J171=U$6,$L171,"")</f>
        <v/>
      </c>
    </row>
    <row r="172" spans="2:21">
      <c r="B172" s="10">
        <v>513679</v>
      </c>
      <c r="C172" s="10">
        <v>2097.1990000000001</v>
      </c>
      <c r="D172" s="10">
        <v>0.24530669999999999</v>
      </c>
      <c r="E172" s="10">
        <v>189.68350000000001</v>
      </c>
      <c r="F172" s="10">
        <v>136.37970000000001</v>
      </c>
      <c r="G172" s="10">
        <v>20</v>
      </c>
      <c r="H172" s="10">
        <v>134</v>
      </c>
      <c r="I172" s="10">
        <v>0.3333333</v>
      </c>
      <c r="J172" s="11" t="s">
        <v>161</v>
      </c>
      <c r="L172">
        <v>134</v>
      </c>
      <c r="M172">
        <v>165</v>
      </c>
      <c r="N172">
        <v>513679</v>
      </c>
      <c r="O172">
        <v>3.0979999999999563</v>
      </c>
      <c r="P172" s="133">
        <v>12.650000000000091</v>
      </c>
      <c r="Q172" s="133">
        <v>0.82280000000000086</v>
      </c>
      <c r="R172" s="3">
        <v>6.9188666666665695</v>
      </c>
      <c r="S172" s="133">
        <f>IF(F172=0,0,F172-F171)</f>
        <v>0.82280000000000086</v>
      </c>
      <c r="T172">
        <f>IF($J172=T$6,$L172,"")</f>
        <v>134</v>
      </c>
      <c r="U172" t="str">
        <f>IF($J172=U$6,$L172,"")</f>
        <v/>
      </c>
    </row>
    <row r="173" spans="2:21">
      <c r="B173" s="10">
        <v>516776</v>
      </c>
      <c r="C173" s="10">
        <v>2109.7719999999999</v>
      </c>
      <c r="D173" s="10">
        <v>0.24638299999999999</v>
      </c>
      <c r="E173" s="10">
        <v>187.20859999999999</v>
      </c>
      <c r="F173" s="10">
        <v>137.19229999999999</v>
      </c>
      <c r="G173" s="10">
        <v>19</v>
      </c>
      <c r="H173" s="10">
        <v>134</v>
      </c>
      <c r="I173" s="10">
        <v>0.3333333</v>
      </c>
      <c r="J173" s="11" t="s">
        <v>161</v>
      </c>
      <c r="L173">
        <v>134</v>
      </c>
      <c r="M173">
        <v>166</v>
      </c>
      <c r="N173">
        <v>516776</v>
      </c>
      <c r="O173">
        <v>3.09699999999998</v>
      </c>
      <c r="P173" s="133">
        <v>12.572999999999865</v>
      </c>
      <c r="Q173" s="133">
        <v>0.8125999999999749</v>
      </c>
      <c r="R173" s="3">
        <v>6.916633333333289</v>
      </c>
      <c r="S173" s="133">
        <f>IF(F173=0,0,F173-F172)</f>
        <v>0.8125999999999749</v>
      </c>
      <c r="T173">
        <f>IF($J173=T$6,$L173,"")</f>
        <v>134</v>
      </c>
      <c r="U173" t="str">
        <f>IF($J173=U$6,$L173,"")</f>
        <v/>
      </c>
    </row>
    <row r="174" spans="2:21">
      <c r="B174" s="10">
        <v>519969</v>
      </c>
      <c r="C174" s="10">
        <v>2122.7249999999999</v>
      </c>
      <c r="D174" s="10">
        <v>0.24690190000000001</v>
      </c>
      <c r="E174" s="10">
        <v>186.0308</v>
      </c>
      <c r="F174" s="10">
        <v>138.02889999999999</v>
      </c>
      <c r="G174" s="10">
        <v>19</v>
      </c>
      <c r="H174" s="10">
        <v>134</v>
      </c>
      <c r="I174" s="10">
        <v>0.3333333</v>
      </c>
      <c r="J174" s="11" t="s">
        <v>161</v>
      </c>
      <c r="L174">
        <v>134</v>
      </c>
      <c r="M174">
        <v>167</v>
      </c>
      <c r="N174">
        <v>519969</v>
      </c>
      <c r="O174">
        <v>3.1930000000000973</v>
      </c>
      <c r="P174" s="133">
        <v>12.952999999999975</v>
      </c>
      <c r="Q174" s="133">
        <v>0.83660000000000423</v>
      </c>
      <c r="R174" s="3">
        <v>7.1310333333335505</v>
      </c>
      <c r="S174" s="133">
        <f>IF(F174=0,0,F174-F173)</f>
        <v>0.83660000000000423</v>
      </c>
      <c r="T174">
        <f>IF($J174=T$6,$L174,"")</f>
        <v>134</v>
      </c>
      <c r="U174" t="str">
        <f>IF($J174=U$6,$L174,"")</f>
        <v/>
      </c>
    </row>
    <row r="175" spans="2:21">
      <c r="B175" s="10">
        <v>523075</v>
      </c>
      <c r="C175" s="10">
        <v>2135.297</v>
      </c>
      <c r="D175" s="10">
        <v>0.24659339999999999</v>
      </c>
      <c r="E175" s="10">
        <v>186.72980000000001</v>
      </c>
      <c r="F175" s="10">
        <v>138.8391</v>
      </c>
      <c r="G175" s="10">
        <v>19</v>
      </c>
      <c r="H175" s="10">
        <v>134</v>
      </c>
      <c r="I175" s="10">
        <v>0.3333333</v>
      </c>
      <c r="J175" s="11" t="s">
        <v>161</v>
      </c>
      <c r="L175">
        <v>134</v>
      </c>
      <c r="M175">
        <v>168</v>
      </c>
      <c r="N175">
        <v>523075</v>
      </c>
      <c r="O175">
        <v>3.1059999999999945</v>
      </c>
      <c r="P175" s="133">
        <v>12.572000000000116</v>
      </c>
      <c r="Q175" s="133">
        <v>0.81020000000000891</v>
      </c>
      <c r="R175" s="3">
        <v>6.9367333333333212</v>
      </c>
      <c r="S175" s="133">
        <f>IF(F175=0,0,F175-F174)</f>
        <v>0.81020000000000891</v>
      </c>
      <c r="T175">
        <f>IF($J175=T$6,$L175,"")</f>
        <v>134</v>
      </c>
      <c r="U175" t="str">
        <f>IF($J175=U$6,$L175,"")</f>
        <v/>
      </c>
    </row>
    <row r="176" spans="2:21">
      <c r="B176" s="10">
        <v>526176</v>
      </c>
      <c r="C176" s="10">
        <v>2147.87</v>
      </c>
      <c r="D176" s="10">
        <v>0.24625130000000001</v>
      </c>
      <c r="E176" s="10">
        <v>187.50909999999999</v>
      </c>
      <c r="F176" s="10">
        <v>139.65049999999999</v>
      </c>
      <c r="G176" s="10">
        <v>19</v>
      </c>
      <c r="H176" s="10">
        <v>134</v>
      </c>
      <c r="I176" s="10">
        <v>0.3333333</v>
      </c>
      <c r="J176" s="11" t="s">
        <v>161</v>
      </c>
      <c r="L176">
        <v>134</v>
      </c>
      <c r="M176">
        <v>169</v>
      </c>
      <c r="N176">
        <v>526176</v>
      </c>
      <c r="O176">
        <v>3.1009999999999991</v>
      </c>
      <c r="P176" s="133">
        <v>12.572999999999865</v>
      </c>
      <c r="Q176" s="133">
        <v>0.81139999999999191</v>
      </c>
      <c r="R176" s="3">
        <v>6.9255666666666649</v>
      </c>
      <c r="S176" s="133">
        <f>IF(F176=0,0,F176-F175)</f>
        <v>0.81139999999999191</v>
      </c>
      <c r="T176">
        <f>IF($J176=T$6,$L176,"")</f>
        <v>134</v>
      </c>
      <c r="U176" t="str">
        <f>IF($J176=U$6,$L176,"")</f>
        <v/>
      </c>
    </row>
    <row r="177" spans="2:21">
      <c r="B177" s="10">
        <v>529280</v>
      </c>
      <c r="C177" s="10">
        <v>2160.442</v>
      </c>
      <c r="D177" s="10">
        <v>0.24714849999999999</v>
      </c>
      <c r="E177" s="10">
        <v>185.4744</v>
      </c>
      <c r="F177" s="10">
        <v>140.46100000000001</v>
      </c>
      <c r="G177" s="10">
        <v>19</v>
      </c>
      <c r="H177" s="10">
        <v>133</v>
      </c>
      <c r="I177" s="10">
        <v>0.3333333</v>
      </c>
      <c r="J177" s="11" t="s">
        <v>161</v>
      </c>
      <c r="L177">
        <v>133</v>
      </c>
      <c r="M177">
        <v>170</v>
      </c>
      <c r="N177">
        <v>529280</v>
      </c>
      <c r="O177">
        <v>3.1039999999999281</v>
      </c>
      <c r="P177" s="133">
        <v>12.572000000000116</v>
      </c>
      <c r="Q177" s="133">
        <v>0.81050000000001887</v>
      </c>
      <c r="R177" s="3">
        <v>6.8805333333331742</v>
      </c>
      <c r="S177" s="133">
        <f>IF(F177=0,0,F177-F176)</f>
        <v>0.81050000000001887</v>
      </c>
      <c r="T177">
        <f>IF($J177=T$6,$L177,"")</f>
        <v>133</v>
      </c>
      <c r="U177" t="str">
        <f>IF($J177=U$6,$L177,"")</f>
        <v/>
      </c>
    </row>
    <row r="178" spans="2:21">
      <c r="B178" s="10">
        <v>532478</v>
      </c>
      <c r="C178" s="10">
        <v>2173.3850000000002</v>
      </c>
      <c r="D178" s="10">
        <v>0.247701</v>
      </c>
      <c r="E178" s="10">
        <v>184.23599999999999</v>
      </c>
      <c r="F178" s="10">
        <v>141.29509999999999</v>
      </c>
      <c r="G178" s="10">
        <v>19</v>
      </c>
      <c r="H178" s="10">
        <v>133</v>
      </c>
      <c r="I178" s="10">
        <v>0.3333333</v>
      </c>
      <c r="J178" s="11" t="s">
        <v>161</v>
      </c>
      <c r="L178">
        <v>133</v>
      </c>
      <c r="M178">
        <v>171</v>
      </c>
      <c r="N178">
        <v>532478</v>
      </c>
      <c r="O178">
        <v>3.1979999999999791</v>
      </c>
      <c r="P178" s="133">
        <v>12.943000000000211</v>
      </c>
      <c r="Q178" s="133">
        <v>0.83409999999997808</v>
      </c>
      <c r="R178" s="3">
        <v>7.0888999999999536</v>
      </c>
      <c r="S178" s="133">
        <f>IF(F178=0,0,F178-F177)</f>
        <v>0.83409999999997808</v>
      </c>
      <c r="T178">
        <f>IF($J178=T$6,$L178,"")</f>
        <v>133</v>
      </c>
      <c r="U178" t="str">
        <f>IF($J178=U$6,$L178,"")</f>
        <v/>
      </c>
    </row>
    <row r="179" spans="2:21">
      <c r="B179" s="10">
        <v>535473</v>
      </c>
      <c r="C179" s="10">
        <v>2185.5659999999998</v>
      </c>
      <c r="D179" s="10">
        <v>0.24503800000000001</v>
      </c>
      <c r="E179" s="10">
        <v>190.3083</v>
      </c>
      <c r="F179" s="10">
        <v>142.0839</v>
      </c>
      <c r="G179" s="10">
        <v>20</v>
      </c>
      <c r="H179" s="10">
        <v>133</v>
      </c>
      <c r="I179" s="10">
        <v>0.3333333</v>
      </c>
      <c r="J179" s="11" t="s">
        <v>161</v>
      </c>
      <c r="L179">
        <v>133</v>
      </c>
      <c r="M179">
        <v>172</v>
      </c>
      <c r="N179">
        <v>535473</v>
      </c>
      <c r="O179">
        <v>2.9950000000000045</v>
      </c>
      <c r="P179" s="133">
        <v>12.180999999999585</v>
      </c>
      <c r="Q179" s="133">
        <v>0.78880000000000905</v>
      </c>
      <c r="R179" s="3">
        <v>6.6389166666666766</v>
      </c>
      <c r="S179" s="133">
        <f>IF(F179=0,0,F179-F178)</f>
        <v>0.78880000000000905</v>
      </c>
      <c r="T179">
        <f>IF($J179=T$6,$L179,"")</f>
        <v>133</v>
      </c>
      <c r="U179" t="str">
        <f>IF($J179=U$6,$L179,"")</f>
        <v/>
      </c>
    </row>
    <row r="180" spans="2:21">
      <c r="B180" s="10">
        <v>538682</v>
      </c>
      <c r="C180" s="10">
        <v>2198.607</v>
      </c>
      <c r="D180" s="10">
        <v>0.24642439999999999</v>
      </c>
      <c r="E180" s="10">
        <v>187.11429999999999</v>
      </c>
      <c r="F180" s="10">
        <v>142.928</v>
      </c>
      <c r="G180" s="10">
        <v>19</v>
      </c>
      <c r="H180" s="10">
        <v>132</v>
      </c>
      <c r="I180" s="10">
        <v>0.3333333</v>
      </c>
      <c r="J180" s="11" t="s">
        <v>161</v>
      </c>
      <c r="L180">
        <v>132</v>
      </c>
      <c r="M180">
        <v>173</v>
      </c>
      <c r="N180">
        <v>538682</v>
      </c>
      <c r="O180">
        <v>3.20900000000006</v>
      </c>
      <c r="P180" s="133">
        <v>13.041000000000167</v>
      </c>
      <c r="Q180" s="133">
        <v>0.84409999999999741</v>
      </c>
      <c r="R180" s="3">
        <v>7.0598000000001324</v>
      </c>
      <c r="S180" s="133">
        <f>IF(F180=0,0,F180-F179)</f>
        <v>0.84409999999999741</v>
      </c>
      <c r="T180">
        <f>IF($J180=T$6,$L180,"")</f>
        <v>132</v>
      </c>
      <c r="U180" t="str">
        <f>IF($J180=U$6,$L180,"")</f>
        <v/>
      </c>
    </row>
    <row r="181" spans="2:21">
      <c r="B181" s="10">
        <v>541778</v>
      </c>
      <c r="C181" s="10">
        <v>2211.1680000000001</v>
      </c>
      <c r="D181" s="10">
        <v>0.24673139999999999</v>
      </c>
      <c r="E181" s="10">
        <v>186.41669999999999</v>
      </c>
      <c r="F181" s="10">
        <v>143.73929999999999</v>
      </c>
      <c r="G181" s="10">
        <v>19</v>
      </c>
      <c r="H181" s="10">
        <v>132</v>
      </c>
      <c r="I181" s="10">
        <v>0.3333333</v>
      </c>
      <c r="J181" s="11" t="s">
        <v>161</v>
      </c>
      <c r="L181">
        <v>132</v>
      </c>
      <c r="M181">
        <v>174</v>
      </c>
      <c r="N181">
        <v>541778</v>
      </c>
      <c r="O181">
        <v>3.0960000000000036</v>
      </c>
      <c r="P181" s="133">
        <v>12.561000000000149</v>
      </c>
      <c r="Q181" s="133">
        <v>0.81129999999998859</v>
      </c>
      <c r="R181" s="3">
        <v>6.8112000000000084</v>
      </c>
      <c r="S181" s="133">
        <f>IF(F181=0,0,F181-F180)</f>
        <v>0.81129999999998859</v>
      </c>
      <c r="T181">
        <f>IF($J181=T$6,$L181,"")</f>
        <v>132</v>
      </c>
      <c r="U181" t="str">
        <f>IF($J181=U$6,$L181,"")</f>
        <v/>
      </c>
    </row>
    <row r="182" spans="2:21">
      <c r="B182" s="10">
        <v>544864</v>
      </c>
      <c r="C182" s="10">
        <v>2223.6489999999999</v>
      </c>
      <c r="D182" s="10">
        <v>0.24678639999999999</v>
      </c>
      <c r="E182" s="10">
        <v>186.292</v>
      </c>
      <c r="F182" s="10">
        <v>144.54300000000001</v>
      </c>
      <c r="G182" s="10">
        <v>19</v>
      </c>
      <c r="H182" s="10">
        <v>132</v>
      </c>
      <c r="I182" s="10">
        <v>0.3333333</v>
      </c>
      <c r="J182" s="11" t="s">
        <v>161</v>
      </c>
      <c r="L182">
        <v>132</v>
      </c>
      <c r="M182">
        <v>175</v>
      </c>
      <c r="N182">
        <v>544864</v>
      </c>
      <c r="O182">
        <v>3.0860000000000127</v>
      </c>
      <c r="P182" s="133">
        <v>12.480999999999767</v>
      </c>
      <c r="Q182" s="133">
        <v>0.80370000000002051</v>
      </c>
      <c r="R182" s="3">
        <v>6.7892000000000277</v>
      </c>
      <c r="S182" s="133">
        <f>IF(F182=0,0,F182-F181)</f>
        <v>0.80370000000002051</v>
      </c>
      <c r="T182">
        <f>IF($J182=T$6,$L182,"")</f>
        <v>132</v>
      </c>
      <c r="U182" t="str">
        <f>IF($J182=U$6,$L182,"")</f>
        <v/>
      </c>
    </row>
    <row r="183" spans="2:21">
      <c r="B183" s="10">
        <v>548077</v>
      </c>
      <c r="C183" s="10">
        <v>2236.7530000000002</v>
      </c>
      <c r="D183" s="10">
        <v>0.24605070000000001</v>
      </c>
      <c r="E183" s="10">
        <v>187.96809999999999</v>
      </c>
      <c r="F183" s="10">
        <v>145.39400000000001</v>
      </c>
      <c r="G183" s="10">
        <v>19</v>
      </c>
      <c r="H183" s="10">
        <v>132</v>
      </c>
      <c r="I183" s="10">
        <v>0.3333333</v>
      </c>
      <c r="J183" s="11" t="s">
        <v>161</v>
      </c>
      <c r="L183">
        <v>132</v>
      </c>
      <c r="M183">
        <v>176</v>
      </c>
      <c r="N183">
        <v>548077</v>
      </c>
      <c r="O183">
        <v>3.2129999999999654</v>
      </c>
      <c r="P183" s="133">
        <v>13.104000000000269</v>
      </c>
      <c r="Q183" s="133">
        <v>0.85099999999999909</v>
      </c>
      <c r="R183" s="3">
        <v>7.0685999999999236</v>
      </c>
      <c r="S183" s="133">
        <f>IF(F183=0,0,F183-F182)</f>
        <v>0.85099999999999909</v>
      </c>
      <c r="T183">
        <f>IF($J183=T$6,$L183,"")</f>
        <v>132</v>
      </c>
      <c r="U183" t="str">
        <f>IF($J183=U$6,$L183,"")</f>
        <v/>
      </c>
    </row>
    <row r="184" spans="2:21">
      <c r="B184" s="10">
        <v>551177</v>
      </c>
      <c r="C184" s="10">
        <v>2249.3180000000002</v>
      </c>
      <c r="D184" s="10">
        <v>0.24627869999999999</v>
      </c>
      <c r="E184" s="10">
        <v>187.44649999999999</v>
      </c>
      <c r="F184" s="10">
        <v>146.20480000000001</v>
      </c>
      <c r="G184" s="10">
        <v>19</v>
      </c>
      <c r="H184" s="10">
        <v>131</v>
      </c>
      <c r="I184" s="10">
        <v>0.3333333</v>
      </c>
      <c r="J184" s="11" t="s">
        <v>161</v>
      </c>
      <c r="L184">
        <v>131</v>
      </c>
      <c r="M184">
        <v>177</v>
      </c>
      <c r="N184">
        <v>551177</v>
      </c>
      <c r="O184">
        <v>3.1000000000000227</v>
      </c>
      <c r="P184" s="133">
        <v>12.565000000000055</v>
      </c>
      <c r="Q184" s="133">
        <v>0.81080000000000041</v>
      </c>
      <c r="R184" s="3">
        <v>6.7683333333333833</v>
      </c>
      <c r="S184" s="133">
        <f>IF(F184=0,0,F184-F183)</f>
        <v>0.81080000000000041</v>
      </c>
      <c r="T184">
        <f>IF($J184=T$6,$L184,"")</f>
        <v>131</v>
      </c>
      <c r="U184" t="str">
        <f>IF($J184=U$6,$L184,"")</f>
        <v/>
      </c>
    </row>
    <row r="185" spans="2:21">
      <c r="B185" s="10">
        <v>554264</v>
      </c>
      <c r="C185" s="10">
        <v>2261.87</v>
      </c>
      <c r="D185" s="10">
        <v>0.2457896</v>
      </c>
      <c r="E185" s="10">
        <v>188.5677</v>
      </c>
      <c r="F185" s="10">
        <v>147.01740000000001</v>
      </c>
      <c r="G185" s="10">
        <v>19</v>
      </c>
      <c r="H185" s="10">
        <v>132</v>
      </c>
      <c r="I185" s="10">
        <v>0.3333333</v>
      </c>
      <c r="J185" s="11" t="s">
        <v>161</v>
      </c>
      <c r="L185">
        <v>132</v>
      </c>
      <c r="M185">
        <v>178</v>
      </c>
      <c r="N185">
        <v>554264</v>
      </c>
      <c r="O185">
        <v>3.0869999999999891</v>
      </c>
      <c r="P185" s="133">
        <v>12.55199999999968</v>
      </c>
      <c r="Q185" s="133">
        <v>0.81260000000000332</v>
      </c>
      <c r="R185" s="3">
        <v>6.7913999999999763</v>
      </c>
      <c r="S185" s="133">
        <f>IF(F185=0,0,F185-F184)</f>
        <v>0.81260000000000332</v>
      </c>
      <c r="T185">
        <f>IF($J185=T$6,$L185,"")</f>
        <v>132</v>
      </c>
      <c r="U185" t="str">
        <f>IF($J185=U$6,$L185,"")</f>
        <v/>
      </c>
    </row>
    <row r="186" spans="2:21">
      <c r="B186" s="10">
        <v>557365</v>
      </c>
      <c r="C186" s="10">
        <v>2274.6590000000001</v>
      </c>
      <c r="D186" s="10">
        <v>0.24282570000000001</v>
      </c>
      <c r="E186" s="10">
        <v>195.5573</v>
      </c>
      <c r="F186" s="10">
        <v>147.85810000000001</v>
      </c>
      <c r="G186" s="10">
        <v>20</v>
      </c>
      <c r="H186" s="10">
        <v>132</v>
      </c>
      <c r="I186" s="10">
        <v>0.3333333</v>
      </c>
      <c r="J186" s="11" t="s">
        <v>161</v>
      </c>
      <c r="L186">
        <v>132</v>
      </c>
      <c r="M186">
        <v>179</v>
      </c>
      <c r="N186">
        <v>557365</v>
      </c>
      <c r="O186">
        <v>3.1009999999999991</v>
      </c>
      <c r="P186" s="133">
        <v>12.789000000000215</v>
      </c>
      <c r="Q186" s="133">
        <v>0.84069999999999823</v>
      </c>
      <c r="R186" s="3">
        <v>6.8221999999999978</v>
      </c>
      <c r="S186" s="133">
        <f>IF(F186=0,0,F186-F185)</f>
        <v>0.84069999999999823</v>
      </c>
      <c r="T186">
        <f>IF($J186=T$6,$L186,"")</f>
        <v>132</v>
      </c>
      <c r="U186" t="str">
        <f>IF($J186=U$6,$L186,"")</f>
        <v/>
      </c>
    </row>
    <row r="187" spans="2:21">
      <c r="B187" s="10">
        <v>560270</v>
      </c>
      <c r="C187" s="10">
        <v>2286.61</v>
      </c>
      <c r="D187" s="10">
        <v>0.24224000000000001</v>
      </c>
      <c r="E187" s="10">
        <v>196.97919999999999</v>
      </c>
      <c r="F187" s="10">
        <v>148.6414</v>
      </c>
      <c r="G187" s="10">
        <v>20</v>
      </c>
      <c r="H187" s="10">
        <v>132</v>
      </c>
      <c r="I187" s="10">
        <v>0.3333333</v>
      </c>
      <c r="J187" s="11" t="s">
        <v>161</v>
      </c>
      <c r="L187">
        <v>132</v>
      </c>
      <c r="M187">
        <v>180</v>
      </c>
      <c r="N187">
        <v>560270</v>
      </c>
      <c r="O187">
        <v>2.9049999999999727</v>
      </c>
      <c r="P187" s="133">
        <v>11.951000000000022</v>
      </c>
      <c r="Q187" s="133">
        <v>0.783299999999997</v>
      </c>
      <c r="R187" s="3">
        <v>6.3909999999999396</v>
      </c>
      <c r="S187" s="133">
        <f>IF(F187=0,0,F187-F186)</f>
        <v>0.783299999999997</v>
      </c>
      <c r="T187">
        <f>IF($J187=T$6,$L187,"")</f>
        <v>132</v>
      </c>
      <c r="U187" t="str">
        <f>IF($J187=U$6,$L187,"")</f>
        <v/>
      </c>
    </row>
    <row r="188" spans="2:21">
      <c r="B188" s="10">
        <v>563469</v>
      </c>
      <c r="C188" s="10">
        <v>2299.799</v>
      </c>
      <c r="D188" s="10">
        <v>0.2435223</v>
      </c>
      <c r="E188" s="10">
        <v>193.88390000000001</v>
      </c>
      <c r="F188" s="10">
        <v>149.50800000000001</v>
      </c>
      <c r="G188" s="10">
        <v>19</v>
      </c>
      <c r="H188" s="10">
        <v>132</v>
      </c>
      <c r="I188" s="10">
        <v>0.3333333</v>
      </c>
      <c r="J188" s="11" t="s">
        <v>161</v>
      </c>
      <c r="L188">
        <v>132</v>
      </c>
      <c r="M188">
        <v>181</v>
      </c>
      <c r="N188">
        <v>563469</v>
      </c>
      <c r="O188">
        <v>3.1990000000000691</v>
      </c>
      <c r="P188" s="133">
        <v>13.188999999999851</v>
      </c>
      <c r="Q188" s="133">
        <v>0.86660000000000537</v>
      </c>
      <c r="R188" s="3">
        <v>7.0378000000001517</v>
      </c>
      <c r="S188" s="133">
        <f>IF(F188=0,0,F188-F187)</f>
        <v>0.86660000000000537</v>
      </c>
      <c r="T188">
        <f>IF($J188=T$6,$L188,"")</f>
        <v>132</v>
      </c>
      <c r="U188" t="str">
        <f>IF($J188=U$6,$L188,"")</f>
        <v/>
      </c>
    </row>
    <row r="189" spans="2:21">
      <c r="B189" s="10">
        <v>566477</v>
      </c>
      <c r="C189" s="10">
        <v>2312.0569999999998</v>
      </c>
      <c r="D189" s="10">
        <v>0.24433589999999999</v>
      </c>
      <c r="E189" s="10">
        <v>191.95339999999999</v>
      </c>
      <c r="F189" s="10">
        <v>150.30350000000001</v>
      </c>
      <c r="G189" s="10">
        <v>19</v>
      </c>
      <c r="H189" s="10">
        <v>132</v>
      </c>
      <c r="I189" s="10">
        <v>0.3333333</v>
      </c>
      <c r="J189" s="11" t="s">
        <v>161</v>
      </c>
      <c r="L189">
        <v>132</v>
      </c>
      <c r="M189">
        <v>182</v>
      </c>
      <c r="N189">
        <v>566477</v>
      </c>
      <c r="O189">
        <v>3.0079999999999245</v>
      </c>
      <c r="P189" s="133">
        <v>12.257999999999811</v>
      </c>
      <c r="Q189" s="133">
        <v>0.79550000000000409</v>
      </c>
      <c r="R189" s="3">
        <v>6.6175999999998343</v>
      </c>
      <c r="S189" s="133">
        <f>IF(F189=0,0,F189-F188)</f>
        <v>0.79550000000000409</v>
      </c>
      <c r="T189">
        <f>IF($J189=T$6,$L189,"")</f>
        <v>132</v>
      </c>
      <c r="U189" t="str">
        <f>IF($J189=U$6,$L189,"")</f>
        <v/>
      </c>
    </row>
    <row r="190" spans="2:21">
      <c r="B190" s="10">
        <v>569576</v>
      </c>
      <c r="C190" s="10">
        <v>2324.7629999999999</v>
      </c>
      <c r="D190" s="10">
        <v>0.24433930000000001</v>
      </c>
      <c r="E190" s="10">
        <v>191.94560000000001</v>
      </c>
      <c r="F190" s="10">
        <v>151.13339999999999</v>
      </c>
      <c r="G190" s="10">
        <v>20</v>
      </c>
      <c r="H190" s="10">
        <v>132</v>
      </c>
      <c r="I190" s="10">
        <v>0.3333333</v>
      </c>
      <c r="J190" s="11" t="s">
        <v>161</v>
      </c>
      <c r="L190">
        <v>132</v>
      </c>
      <c r="M190">
        <v>183</v>
      </c>
      <c r="N190">
        <v>569576</v>
      </c>
      <c r="O190">
        <v>3.0990000000000464</v>
      </c>
      <c r="P190" s="133">
        <v>12.706000000000131</v>
      </c>
      <c r="Q190" s="133">
        <v>0.82989999999998076</v>
      </c>
      <c r="R190" s="3">
        <v>6.8178000000001022</v>
      </c>
      <c r="S190" s="133">
        <f>IF(F190=0,0,F190-F189)</f>
        <v>0.82989999999998076</v>
      </c>
      <c r="T190">
        <f>IF($J190=T$6,$L190,"")</f>
        <v>132</v>
      </c>
      <c r="U190" t="str">
        <f>IF($J190=U$6,$L190,"")</f>
        <v/>
      </c>
    </row>
    <row r="191" spans="2:21">
      <c r="B191" s="10">
        <v>572659</v>
      </c>
      <c r="C191" s="10">
        <v>2337.4029999999998</v>
      </c>
      <c r="D191" s="10">
        <v>0.2440746</v>
      </c>
      <c r="E191" s="10">
        <v>192.57079999999999</v>
      </c>
      <c r="F191" s="10">
        <v>151.95910000000001</v>
      </c>
      <c r="G191" s="10">
        <v>20</v>
      </c>
      <c r="H191" s="10">
        <v>133</v>
      </c>
      <c r="I191" s="10">
        <v>0.3333333</v>
      </c>
      <c r="J191" s="11" t="s">
        <v>161</v>
      </c>
      <c r="L191">
        <v>133</v>
      </c>
      <c r="M191">
        <v>184</v>
      </c>
      <c r="N191">
        <v>572659</v>
      </c>
      <c r="O191">
        <v>3.08299999999997</v>
      </c>
      <c r="P191" s="133">
        <v>12.639999999999873</v>
      </c>
      <c r="Q191" s="133">
        <v>0.82570000000001187</v>
      </c>
      <c r="R191" s="3">
        <v>6.8339833333332667</v>
      </c>
      <c r="S191" s="133">
        <f>IF(F191=0,0,F191-F190)</f>
        <v>0.82570000000001187</v>
      </c>
      <c r="T191">
        <f>IF($J191=T$6,$L191,"")</f>
        <v>133</v>
      </c>
      <c r="U191" t="str">
        <f>IF($J191=U$6,$L191,"")</f>
        <v/>
      </c>
    </row>
    <row r="192" spans="2:21">
      <c r="B192" s="10">
        <v>575759</v>
      </c>
      <c r="C192" s="10">
        <v>2349.9549999999999</v>
      </c>
      <c r="D192" s="10">
        <v>0.2467809</v>
      </c>
      <c r="E192" s="10">
        <v>186.30439999999999</v>
      </c>
      <c r="F192" s="10">
        <v>152.768</v>
      </c>
      <c r="G192" s="10">
        <v>19</v>
      </c>
      <c r="H192" s="10">
        <v>133</v>
      </c>
      <c r="I192" s="10">
        <v>0.3333333</v>
      </c>
      <c r="J192" s="11" t="s">
        <v>161</v>
      </c>
      <c r="L192">
        <v>133</v>
      </c>
      <c r="M192">
        <v>185</v>
      </c>
      <c r="N192">
        <v>575759</v>
      </c>
      <c r="O192">
        <v>3.1000000000000227</v>
      </c>
      <c r="P192" s="133">
        <v>12.552000000000135</v>
      </c>
      <c r="Q192" s="133">
        <v>0.80889999999999418</v>
      </c>
      <c r="R192" s="3">
        <v>6.8716666666667168</v>
      </c>
      <c r="S192" s="133">
        <f>IF(F192=0,0,F192-F191)</f>
        <v>0.80889999999999418</v>
      </c>
      <c r="T192">
        <f>IF($J192=T$6,$L192,"")</f>
        <v>133</v>
      </c>
      <c r="U192" t="str">
        <f>IF($J192=U$6,$L192,"")</f>
        <v/>
      </c>
    </row>
    <row r="193" spans="2:21">
      <c r="B193" s="10">
        <v>578862</v>
      </c>
      <c r="C193" s="10">
        <v>2362.5880000000002</v>
      </c>
      <c r="D193" s="10">
        <v>0.2456692</v>
      </c>
      <c r="E193" s="10">
        <v>188.84520000000001</v>
      </c>
      <c r="F193" s="10">
        <v>153.5872</v>
      </c>
      <c r="G193" s="10">
        <v>19</v>
      </c>
      <c r="H193" s="10">
        <v>133</v>
      </c>
      <c r="I193" s="10">
        <v>0.3333333</v>
      </c>
      <c r="J193" s="11" t="s">
        <v>161</v>
      </c>
      <c r="L193">
        <v>133</v>
      </c>
      <c r="M193">
        <v>186</v>
      </c>
      <c r="N193">
        <v>578862</v>
      </c>
      <c r="O193">
        <v>3.1029999999999518</v>
      </c>
      <c r="P193" s="133">
        <v>12.633000000000266</v>
      </c>
      <c r="Q193" s="133">
        <v>0.81919999999999504</v>
      </c>
      <c r="R193" s="3">
        <v>6.8783166666665601</v>
      </c>
      <c r="S193" s="133">
        <f>IF(F193=0,0,F193-F192)</f>
        <v>0.81919999999999504</v>
      </c>
      <c r="T193">
        <f>IF($J193=T$6,$L193,"")</f>
        <v>133</v>
      </c>
      <c r="U193" t="str">
        <f>IF($J193=U$6,$L193,"")</f>
        <v/>
      </c>
    </row>
    <row r="194" spans="2:21">
      <c r="B194" s="10">
        <v>581975</v>
      </c>
      <c r="C194" s="10">
        <v>2375.5419999999999</v>
      </c>
      <c r="D194" s="10">
        <v>0.24107890000000001</v>
      </c>
      <c r="E194" s="10">
        <v>199.839</v>
      </c>
      <c r="F194" s="10">
        <v>154.44630000000001</v>
      </c>
      <c r="G194" s="10">
        <v>20</v>
      </c>
      <c r="H194" s="10">
        <v>134</v>
      </c>
      <c r="I194" s="10">
        <v>0.3333333</v>
      </c>
      <c r="J194" s="11" t="s">
        <v>161</v>
      </c>
      <c r="L194">
        <v>134</v>
      </c>
      <c r="M194">
        <v>187</v>
      </c>
      <c r="N194">
        <v>581975</v>
      </c>
      <c r="O194">
        <v>3.1130000000000564</v>
      </c>
      <c r="P194" s="133">
        <v>12.953999999999724</v>
      </c>
      <c r="Q194" s="133">
        <v>0.85910000000001219</v>
      </c>
      <c r="R194" s="3">
        <v>6.9523666666667925</v>
      </c>
      <c r="S194" s="133">
        <f>IF(F194=0,0,F194-F193)</f>
        <v>0.85910000000001219</v>
      </c>
      <c r="T194">
        <f>IF($J194=T$6,$L194,"")</f>
        <v>134</v>
      </c>
      <c r="U194" t="str">
        <f>IF($J194=U$6,$L194,"")</f>
        <v/>
      </c>
    </row>
    <row r="195" spans="2:21">
      <c r="B195" s="10">
        <v>585068</v>
      </c>
      <c r="C195" s="10">
        <v>2388.1869999999999</v>
      </c>
      <c r="D195" s="10">
        <v>0.24370910000000001</v>
      </c>
      <c r="E195" s="10">
        <v>193.4384</v>
      </c>
      <c r="F195" s="10">
        <v>155.2698</v>
      </c>
      <c r="G195" s="10">
        <v>19</v>
      </c>
      <c r="H195" s="10">
        <v>134</v>
      </c>
      <c r="I195" s="10">
        <v>0.3333333</v>
      </c>
      <c r="J195" s="11" t="s">
        <v>161</v>
      </c>
      <c r="L195">
        <v>134</v>
      </c>
      <c r="M195">
        <v>188</v>
      </c>
      <c r="N195">
        <v>585068</v>
      </c>
      <c r="O195">
        <v>3.0929999999999609</v>
      </c>
      <c r="P195" s="133">
        <v>12.644999999999982</v>
      </c>
      <c r="Q195" s="133">
        <v>0.82349999999999568</v>
      </c>
      <c r="R195" s="3">
        <v>6.9076999999999122</v>
      </c>
      <c r="S195" s="133">
        <f>IF(F195=0,0,F195-F194)</f>
        <v>0.82349999999999568</v>
      </c>
      <c r="T195">
        <f>IF($J195=T$6,$L195,"")</f>
        <v>134</v>
      </c>
      <c r="U195" t="str">
        <f>IF($J195=U$6,$L195,"")</f>
        <v/>
      </c>
    </row>
    <row r="196" spans="2:21">
      <c r="B196" s="10">
        <v>588163</v>
      </c>
      <c r="C196" s="10">
        <v>2400.8380000000002</v>
      </c>
      <c r="D196" s="10">
        <v>0.24462239999999999</v>
      </c>
      <c r="E196" s="10">
        <v>191.28</v>
      </c>
      <c r="F196" s="10">
        <v>156.09360000000001</v>
      </c>
      <c r="G196" s="10">
        <v>19</v>
      </c>
      <c r="H196" s="10">
        <v>134</v>
      </c>
      <c r="I196" s="10">
        <v>0.3333333</v>
      </c>
      <c r="J196" s="11" t="s">
        <v>161</v>
      </c>
      <c r="L196">
        <v>134</v>
      </c>
      <c r="M196">
        <v>189</v>
      </c>
      <c r="N196">
        <v>588163</v>
      </c>
      <c r="O196">
        <v>3.0950000000000273</v>
      </c>
      <c r="P196" s="133">
        <v>12.651000000000295</v>
      </c>
      <c r="Q196" s="133">
        <v>0.82380000000000564</v>
      </c>
      <c r="R196" s="3">
        <v>6.9121666666667272</v>
      </c>
      <c r="S196" s="133">
        <f>IF(F196=0,0,F196-F195)</f>
        <v>0.82380000000000564</v>
      </c>
      <c r="T196">
        <f>IF($J196=T$6,$L196,"")</f>
        <v>134</v>
      </c>
      <c r="U196" t="str">
        <f>IF($J196=U$6,$L196,"")</f>
        <v/>
      </c>
    </row>
    <row r="197" spans="2:21">
      <c r="B197" s="10">
        <v>591263</v>
      </c>
      <c r="C197" s="10">
        <v>2413.4949999999999</v>
      </c>
      <c r="D197" s="10">
        <v>0.24514440000000001</v>
      </c>
      <c r="E197" s="10">
        <v>190.0607</v>
      </c>
      <c r="F197" s="10">
        <v>156.91679999999999</v>
      </c>
      <c r="G197" s="10">
        <v>19</v>
      </c>
      <c r="H197" s="10">
        <v>135</v>
      </c>
      <c r="I197" s="10">
        <v>0.3333333</v>
      </c>
      <c r="J197" s="11" t="s">
        <v>161</v>
      </c>
      <c r="L197">
        <v>135</v>
      </c>
      <c r="M197">
        <v>190</v>
      </c>
      <c r="N197">
        <v>591263</v>
      </c>
      <c r="O197">
        <v>3.1000000000000227</v>
      </c>
      <c r="P197" s="133">
        <v>12.656999999999698</v>
      </c>
      <c r="Q197" s="133">
        <v>0.82319999999998572</v>
      </c>
      <c r="R197" s="3">
        <v>6.9750000000000512</v>
      </c>
      <c r="S197" s="133">
        <f>IF(F197=0,0,F197-F196)</f>
        <v>0.82319999999998572</v>
      </c>
      <c r="T197">
        <f>IF($J197=T$6,$L197,"")</f>
        <v>135</v>
      </c>
      <c r="U197" t="str">
        <f>IF($J197=U$6,$L197,"")</f>
        <v/>
      </c>
    </row>
    <row r="198" spans="2:21">
      <c r="B198" s="10">
        <v>594259</v>
      </c>
      <c r="C198" s="10">
        <v>2425.837</v>
      </c>
      <c r="D198" s="10">
        <v>0.24238580000000001</v>
      </c>
      <c r="E198" s="10">
        <v>196.62389999999999</v>
      </c>
      <c r="F198" s="10">
        <v>157.7269</v>
      </c>
      <c r="G198" s="10">
        <v>20</v>
      </c>
      <c r="H198" s="10">
        <v>135</v>
      </c>
      <c r="I198" s="10">
        <v>0.3333333</v>
      </c>
      <c r="J198" s="11" t="s">
        <v>161</v>
      </c>
      <c r="L198">
        <v>135</v>
      </c>
      <c r="M198">
        <v>191</v>
      </c>
      <c r="N198">
        <v>594259</v>
      </c>
      <c r="O198">
        <v>2.9959999999999809</v>
      </c>
      <c r="P198" s="133">
        <v>12.342000000000098</v>
      </c>
      <c r="Q198" s="133">
        <v>0.81010000000000559</v>
      </c>
      <c r="R198" s="3">
        <v>6.740999999999957</v>
      </c>
      <c r="S198" s="133">
        <f>IF(F198=0,0,F198-F197)</f>
        <v>0.81010000000000559</v>
      </c>
      <c r="T198">
        <f>IF($J198=T$6,$L198,"")</f>
        <v>135</v>
      </c>
      <c r="U198" t="str">
        <f>IF($J198=U$6,$L198,"")</f>
        <v/>
      </c>
    </row>
    <row r="199" spans="2:21">
      <c r="B199" s="10">
        <v>597360</v>
      </c>
      <c r="C199" s="10">
        <v>2438.6370000000002</v>
      </c>
      <c r="D199" s="10">
        <v>0.24244740000000001</v>
      </c>
      <c r="E199" s="10">
        <v>196.4742</v>
      </c>
      <c r="F199" s="10">
        <v>158.56880000000001</v>
      </c>
      <c r="G199" s="10">
        <v>19</v>
      </c>
      <c r="H199" s="10">
        <v>135</v>
      </c>
      <c r="I199" s="10">
        <v>0.3333333</v>
      </c>
      <c r="J199" s="11" t="s">
        <v>161</v>
      </c>
      <c r="L199">
        <v>135</v>
      </c>
      <c r="M199">
        <v>192</v>
      </c>
      <c r="N199">
        <v>597360</v>
      </c>
      <c r="O199">
        <v>3.1009999999999991</v>
      </c>
      <c r="P199" s="133">
        <v>12.800000000000182</v>
      </c>
      <c r="Q199" s="133">
        <v>0.84190000000000964</v>
      </c>
      <c r="R199" s="3">
        <v>6.977249999999998</v>
      </c>
      <c r="S199" s="133">
        <f>IF(F199=0,0,F199-F198)</f>
        <v>0.84190000000000964</v>
      </c>
      <c r="T199">
        <f>IF($J199=T$6,$L199,"")</f>
        <v>135</v>
      </c>
      <c r="U199" t="str">
        <f>IF($J199=U$6,$L199,"")</f>
        <v/>
      </c>
    </row>
    <row r="200" spans="2:21">
      <c r="B200" s="10">
        <v>600474</v>
      </c>
      <c r="C200" s="10">
        <v>2451.3710000000001</v>
      </c>
      <c r="D200" s="10">
        <v>0.244729</v>
      </c>
      <c r="E200" s="10">
        <v>191.0301</v>
      </c>
      <c r="F200" s="10">
        <v>159.39840000000001</v>
      </c>
      <c r="G200" s="10">
        <v>19</v>
      </c>
      <c r="H200" s="10">
        <v>136</v>
      </c>
      <c r="I200" s="10">
        <v>0.3333333</v>
      </c>
      <c r="J200" s="11" t="s">
        <v>161</v>
      </c>
      <c r="L200">
        <v>136</v>
      </c>
      <c r="M200">
        <v>193</v>
      </c>
      <c r="N200">
        <v>600474</v>
      </c>
      <c r="O200">
        <v>3.1140000000000327</v>
      </c>
      <c r="P200" s="133">
        <v>12.733999999999924</v>
      </c>
      <c r="Q200" s="133">
        <v>0.82959999999999923</v>
      </c>
      <c r="R200" s="3">
        <v>7.0584000000000744</v>
      </c>
      <c r="S200" s="133">
        <f>IF(F200=0,0,F200-F199)</f>
        <v>0.82959999999999923</v>
      </c>
      <c r="T200">
        <f>IF($J200=T$6,$L200,"")</f>
        <v>136</v>
      </c>
      <c r="U200" t="str">
        <f>IF($J200=U$6,$L200,"")</f>
        <v/>
      </c>
    </row>
    <row r="201" spans="2:21">
      <c r="B201" s="10">
        <v>603556</v>
      </c>
      <c r="C201" s="10">
        <v>2464.0210000000002</v>
      </c>
      <c r="D201" s="10">
        <v>0.24406949999999999</v>
      </c>
      <c r="E201" s="10">
        <v>192.58279999999999</v>
      </c>
      <c r="F201" s="10">
        <v>160.22569999999999</v>
      </c>
      <c r="G201" s="10">
        <v>20</v>
      </c>
      <c r="H201" s="10">
        <v>136</v>
      </c>
      <c r="I201" s="10">
        <v>0.3333333</v>
      </c>
      <c r="J201" s="11" t="s">
        <v>161</v>
      </c>
      <c r="L201">
        <v>136</v>
      </c>
      <c r="M201">
        <v>194</v>
      </c>
      <c r="N201">
        <v>603556</v>
      </c>
      <c r="O201">
        <v>3.0819999999999936</v>
      </c>
      <c r="P201" s="133">
        <v>12.650000000000091</v>
      </c>
      <c r="Q201" s="133">
        <v>0.82729999999997972</v>
      </c>
      <c r="R201" s="3">
        <v>6.9858666666666522</v>
      </c>
      <c r="S201" s="133">
        <f>IF(F201=0,0,F201-F200)</f>
        <v>0.82729999999997972</v>
      </c>
      <c r="T201">
        <f>IF($J201=T$6,$L201,"")</f>
        <v>136</v>
      </c>
      <c r="U201" t="str">
        <f>IF($J201=U$6,$L201,"")</f>
        <v/>
      </c>
    </row>
    <row r="202" spans="2:21">
      <c r="B202" s="10">
        <v>606555</v>
      </c>
      <c r="C202" s="10">
        <v>2476.2919999999999</v>
      </c>
      <c r="D202" s="10">
        <v>0.24332329999999999</v>
      </c>
      <c r="E202" s="10">
        <v>194.35990000000001</v>
      </c>
      <c r="F202" s="10">
        <v>161.02539999999999</v>
      </c>
      <c r="G202" s="10">
        <v>19</v>
      </c>
      <c r="H202" s="10">
        <v>136</v>
      </c>
      <c r="I202" s="10">
        <v>0.3333333</v>
      </c>
      <c r="J202" s="11" t="s">
        <v>161</v>
      </c>
      <c r="L202">
        <v>136</v>
      </c>
      <c r="M202">
        <v>195</v>
      </c>
      <c r="N202">
        <v>606555</v>
      </c>
      <c r="O202">
        <v>2.99899999999991</v>
      </c>
      <c r="P202" s="133">
        <v>12.270999999999731</v>
      </c>
      <c r="Q202" s="133">
        <v>0.79970000000000141</v>
      </c>
      <c r="R202" s="3">
        <v>6.7977333333331291</v>
      </c>
      <c r="S202" s="133">
        <f>IF(F202=0,0,F202-F201)</f>
        <v>0.79970000000000141</v>
      </c>
      <c r="T202">
        <f>IF($J202=T$6,$L202,"")</f>
        <v>136</v>
      </c>
      <c r="U202" t="str">
        <f>IF($J202=U$6,$L202,"")</f>
        <v/>
      </c>
    </row>
    <row r="203" spans="2:21">
      <c r="B203" s="10">
        <v>609659</v>
      </c>
      <c r="C203" s="10">
        <v>2489.0259999999998</v>
      </c>
      <c r="D203" s="10">
        <v>0.24439420000000001</v>
      </c>
      <c r="E203" s="10">
        <v>191.81630000000001</v>
      </c>
      <c r="F203" s="10">
        <v>161.85769999999999</v>
      </c>
      <c r="G203" s="10">
        <v>20</v>
      </c>
      <c r="H203" s="10">
        <v>136</v>
      </c>
      <c r="I203" s="10">
        <v>0.3333333</v>
      </c>
      <c r="J203" s="11" t="s">
        <v>161</v>
      </c>
      <c r="L203">
        <v>136</v>
      </c>
      <c r="M203">
        <v>196</v>
      </c>
      <c r="N203">
        <v>609659</v>
      </c>
      <c r="O203">
        <v>3.1040000000000418</v>
      </c>
      <c r="P203" s="133">
        <v>12.733999999999924</v>
      </c>
      <c r="Q203" s="133">
        <v>0.83230000000000359</v>
      </c>
      <c r="R203" s="3">
        <v>7.035733333333428</v>
      </c>
      <c r="S203" s="133">
        <f>IF(F203=0,0,F203-F202)</f>
        <v>0.83230000000000359</v>
      </c>
      <c r="T203">
        <f>IF($J203=T$6,$L203,"")</f>
        <v>136</v>
      </c>
      <c r="U203" t="str">
        <f>IF($J203=U$6,$L203,"")</f>
        <v/>
      </c>
    </row>
    <row r="204" spans="2:21">
      <c r="B204" s="10">
        <v>612664</v>
      </c>
      <c r="C204" s="10">
        <v>2501.29</v>
      </c>
      <c r="D204" s="10">
        <v>0.24432950000000001</v>
      </c>
      <c r="E204" s="10">
        <v>191.96860000000001</v>
      </c>
      <c r="F204" s="10">
        <v>162.65520000000001</v>
      </c>
      <c r="G204" s="10">
        <v>20</v>
      </c>
      <c r="H204" s="10">
        <v>136</v>
      </c>
      <c r="I204" s="10">
        <v>0.3333333</v>
      </c>
      <c r="J204" s="11" t="s">
        <v>161</v>
      </c>
      <c r="L204">
        <v>136</v>
      </c>
      <c r="M204">
        <v>197</v>
      </c>
      <c r="N204">
        <v>612664</v>
      </c>
      <c r="O204">
        <v>3.0049999999999955</v>
      </c>
      <c r="P204" s="133">
        <v>12.264000000000124</v>
      </c>
      <c r="Q204" s="133">
        <v>0.79750000000001364</v>
      </c>
      <c r="R204" s="3">
        <v>6.811333333333323</v>
      </c>
      <c r="S204" s="133">
        <f>IF(F204=0,0,F204-F203)</f>
        <v>0.79750000000001364</v>
      </c>
      <c r="T204">
        <f>IF($J204=T$6,$L204,"")</f>
        <v>136</v>
      </c>
      <c r="U204" t="str">
        <f>IF($J204=U$6,$L204,"")</f>
        <v/>
      </c>
    </row>
    <row r="205" spans="2:21">
      <c r="B205" s="10">
        <v>615865</v>
      </c>
      <c r="C205" s="10">
        <v>2514.3969999999999</v>
      </c>
      <c r="D205" s="10">
        <v>0.24529889999999999</v>
      </c>
      <c r="E205" s="10">
        <v>189.70169999999999</v>
      </c>
      <c r="F205" s="10">
        <v>163.50980000000001</v>
      </c>
      <c r="G205" s="10">
        <v>19</v>
      </c>
      <c r="H205" s="10">
        <v>135</v>
      </c>
      <c r="I205" s="10">
        <v>0.3333333</v>
      </c>
      <c r="J205" s="11" t="s">
        <v>161</v>
      </c>
      <c r="L205">
        <v>135</v>
      </c>
      <c r="M205">
        <v>198</v>
      </c>
      <c r="N205">
        <v>615865</v>
      </c>
      <c r="O205">
        <v>3.2010000000000218</v>
      </c>
      <c r="P205" s="133">
        <v>13.106999999999971</v>
      </c>
      <c r="Q205" s="133">
        <v>0.85460000000000491</v>
      </c>
      <c r="R205" s="3">
        <v>7.2022500000000491</v>
      </c>
      <c r="S205" s="133">
        <f>IF(F205=0,0,F205-F204)</f>
        <v>0.85460000000000491</v>
      </c>
      <c r="T205">
        <f>IF($J205=T$6,$L205,"")</f>
        <v>135</v>
      </c>
      <c r="U205" t="str">
        <f>IF($J205=U$6,$L205,"")</f>
        <v/>
      </c>
    </row>
    <row r="206" spans="2:21">
      <c r="B206" s="10">
        <v>618968</v>
      </c>
      <c r="C206" s="10">
        <v>2527.0540000000001</v>
      </c>
      <c r="D206" s="10">
        <v>0.2451141</v>
      </c>
      <c r="E206" s="10">
        <v>190.131</v>
      </c>
      <c r="F206" s="10">
        <v>164.33240000000001</v>
      </c>
      <c r="G206" s="10">
        <v>19</v>
      </c>
      <c r="H206" s="10">
        <v>135</v>
      </c>
      <c r="I206" s="10">
        <v>0.3333333</v>
      </c>
      <c r="J206" s="11" t="s">
        <v>161</v>
      </c>
      <c r="L206">
        <v>135</v>
      </c>
      <c r="M206">
        <v>199</v>
      </c>
      <c r="N206">
        <v>618968</v>
      </c>
      <c r="O206">
        <v>3.1029999999999518</v>
      </c>
      <c r="P206" s="133">
        <v>12.657000000000153</v>
      </c>
      <c r="Q206" s="133">
        <v>0.82259999999999422</v>
      </c>
      <c r="R206" s="3">
        <v>6.9817499999998915</v>
      </c>
      <c r="S206" s="133">
        <f>IF(F206=0,0,F206-F205)</f>
        <v>0.82259999999999422</v>
      </c>
      <c r="T206">
        <f>IF($J206=T$6,$L206,"")</f>
        <v>135</v>
      </c>
      <c r="U206" t="str">
        <f>IF($J206=U$6,$L206,"")</f>
        <v/>
      </c>
    </row>
    <row r="207" spans="2:21">
      <c r="B207" s="10">
        <v>621959</v>
      </c>
      <c r="C207" s="10">
        <v>2539.2510000000002</v>
      </c>
      <c r="D207" s="10">
        <v>0.2441932</v>
      </c>
      <c r="E207" s="10">
        <v>192.2903</v>
      </c>
      <c r="F207" s="10">
        <v>165.12440000000001</v>
      </c>
      <c r="G207" s="10">
        <v>20</v>
      </c>
      <c r="H207" s="10">
        <v>134</v>
      </c>
      <c r="I207" s="10">
        <v>0.3333333</v>
      </c>
      <c r="J207" s="11" t="s">
        <v>161</v>
      </c>
      <c r="L207">
        <v>134</v>
      </c>
      <c r="M207">
        <v>200</v>
      </c>
      <c r="N207">
        <v>621959</v>
      </c>
      <c r="O207">
        <v>2.9909999999999854</v>
      </c>
      <c r="P207" s="133">
        <v>12.197000000000116</v>
      </c>
      <c r="Q207" s="133">
        <v>0.79200000000000159</v>
      </c>
      <c r="R207" s="3">
        <v>6.6798999999999671</v>
      </c>
      <c r="S207" s="133">
        <f>IF(F207=0,0,F207-F206)</f>
        <v>0.79200000000000159</v>
      </c>
      <c r="T207">
        <f>IF($J207=T$6,$L207,"")</f>
        <v>134</v>
      </c>
      <c r="U207" t="str">
        <f>IF($J207=U$6,$L207,"")</f>
        <v/>
      </c>
    </row>
    <row r="208" spans="2:21">
      <c r="B208" s="10">
        <v>625165</v>
      </c>
      <c r="C208" s="10">
        <v>2552.4430000000002</v>
      </c>
      <c r="D208" s="10">
        <v>0.24425749999999999</v>
      </c>
      <c r="E208" s="10">
        <v>192.13839999999999</v>
      </c>
      <c r="F208" s="10">
        <v>165.98929999999999</v>
      </c>
      <c r="G208" s="10">
        <v>19</v>
      </c>
      <c r="H208" s="10">
        <v>134</v>
      </c>
      <c r="I208" s="10">
        <v>0.3333333</v>
      </c>
      <c r="J208" s="11" t="s">
        <v>161</v>
      </c>
      <c r="L208">
        <v>134</v>
      </c>
      <c r="M208">
        <v>201</v>
      </c>
      <c r="N208">
        <v>625165</v>
      </c>
      <c r="O208">
        <v>3.2060000000000173</v>
      </c>
      <c r="P208" s="133">
        <v>13.192000000000007</v>
      </c>
      <c r="Q208" s="133">
        <v>0.86489999999997735</v>
      </c>
      <c r="R208" s="3">
        <v>7.1600666666667054</v>
      </c>
      <c r="S208" s="133">
        <f>IF(F208=0,0,F208-F207)</f>
        <v>0.86489999999997735</v>
      </c>
      <c r="T208">
        <f>IF($J208=T$6,$L208,"")</f>
        <v>134</v>
      </c>
      <c r="U208" t="str">
        <f>IF($J208=U$6,$L208,"")</f>
        <v/>
      </c>
    </row>
    <row r="209" spans="2:21">
      <c r="B209" s="10">
        <v>628261</v>
      </c>
      <c r="C209" s="10">
        <v>2565.087</v>
      </c>
      <c r="D209" s="10">
        <v>0.24460689999999999</v>
      </c>
      <c r="E209" s="10">
        <v>191.31630000000001</v>
      </c>
      <c r="F209" s="10">
        <v>166.81180000000001</v>
      </c>
      <c r="G209" s="10">
        <v>19</v>
      </c>
      <c r="H209" s="10">
        <v>134</v>
      </c>
      <c r="I209" s="10">
        <v>0.3333333</v>
      </c>
      <c r="J209" s="11" t="s">
        <v>161</v>
      </c>
      <c r="L209">
        <v>134</v>
      </c>
      <c r="M209">
        <v>202</v>
      </c>
      <c r="N209">
        <v>628261</v>
      </c>
      <c r="O209">
        <v>3.0960000000000036</v>
      </c>
      <c r="P209" s="133">
        <v>12.643999999999778</v>
      </c>
      <c r="Q209" s="133">
        <v>0.82250000000001933</v>
      </c>
      <c r="R209" s="3">
        <v>6.9144000000000085</v>
      </c>
      <c r="S209" s="133">
        <f>IF(F209=0,0,F209-F208)</f>
        <v>0.82250000000001933</v>
      </c>
      <c r="T209">
        <f>IF($J209=T$6,$L209,"")</f>
        <v>134</v>
      </c>
      <c r="U209" t="str">
        <f>IF($J209=U$6,$L209,"")</f>
        <v/>
      </c>
    </row>
    <row r="210" spans="2:21">
      <c r="B210" s="10">
        <v>631256</v>
      </c>
      <c r="C210" s="10">
        <v>2577.2809999999999</v>
      </c>
      <c r="D210" s="10">
        <v>0.24453269999999999</v>
      </c>
      <c r="E210" s="10">
        <v>191.49039999999999</v>
      </c>
      <c r="F210" s="10">
        <v>167.60249999999999</v>
      </c>
      <c r="G210" s="10">
        <v>20</v>
      </c>
      <c r="H210" s="10">
        <v>134</v>
      </c>
      <c r="I210" s="10">
        <v>0.3333333</v>
      </c>
      <c r="J210" s="11" t="s">
        <v>161</v>
      </c>
      <c r="L210">
        <v>134</v>
      </c>
      <c r="M210">
        <v>203</v>
      </c>
      <c r="N210">
        <v>631256</v>
      </c>
      <c r="O210">
        <v>2.9950000000000045</v>
      </c>
      <c r="P210" s="133">
        <v>12.19399999999996</v>
      </c>
      <c r="Q210" s="133">
        <v>0.79069999999998686</v>
      </c>
      <c r="R210" s="3">
        <v>6.6888333333333438</v>
      </c>
      <c r="S210" s="133">
        <f>IF(F210=0,0,F210-F209)</f>
        <v>0.79069999999998686</v>
      </c>
      <c r="T210">
        <f>IF($J210=T$6,$L210,"")</f>
        <v>134</v>
      </c>
      <c r="U210" t="str">
        <f>IF($J210=U$6,$L210,"")</f>
        <v/>
      </c>
    </row>
    <row r="211" spans="2:21">
      <c r="B211" s="10">
        <v>634355</v>
      </c>
      <c r="C211" s="10">
        <v>2590.0230000000001</v>
      </c>
      <c r="D211" s="10">
        <v>0.2438321</v>
      </c>
      <c r="E211" s="10">
        <v>193.14599999999999</v>
      </c>
      <c r="F211" s="10">
        <v>168.43729999999999</v>
      </c>
      <c r="G211" s="10">
        <v>20</v>
      </c>
      <c r="H211" s="10">
        <v>134</v>
      </c>
      <c r="I211" s="10">
        <v>0.3333333</v>
      </c>
      <c r="J211" s="11" t="s">
        <v>161</v>
      </c>
      <c r="L211">
        <v>134</v>
      </c>
      <c r="M211">
        <v>204</v>
      </c>
      <c r="N211">
        <v>634355</v>
      </c>
      <c r="O211">
        <v>3.0990000000000464</v>
      </c>
      <c r="P211" s="133">
        <v>12.742000000000189</v>
      </c>
      <c r="Q211" s="133">
        <v>0.83480000000000132</v>
      </c>
      <c r="R211" s="3">
        <v>6.9211000000001039</v>
      </c>
      <c r="S211" s="133">
        <f>IF(F211=0,0,F211-F210)</f>
        <v>0.83480000000000132</v>
      </c>
      <c r="T211">
        <f>IF($J211=T$6,$L211,"")</f>
        <v>134</v>
      </c>
      <c r="U211" t="str">
        <f>IF($J211=U$6,$L211,"")</f>
        <v/>
      </c>
    </row>
    <row r="212" spans="2:21">
      <c r="B212" s="10">
        <v>637364</v>
      </c>
      <c r="C212" s="10">
        <v>2602.366</v>
      </c>
      <c r="D212" s="10">
        <v>0.24340120000000001</v>
      </c>
      <c r="E212" s="10">
        <v>194.17359999999999</v>
      </c>
      <c r="F212" s="10">
        <v>169.2439</v>
      </c>
      <c r="G212" s="10">
        <v>20</v>
      </c>
      <c r="H212" s="10">
        <v>135</v>
      </c>
      <c r="I212" s="10">
        <v>0.3333333</v>
      </c>
      <c r="J212" s="11" t="s">
        <v>161</v>
      </c>
      <c r="L212">
        <v>135</v>
      </c>
      <c r="M212">
        <v>205</v>
      </c>
      <c r="N212">
        <v>637364</v>
      </c>
      <c r="O212">
        <v>3.0090000000000146</v>
      </c>
      <c r="P212" s="133">
        <v>12.342999999999847</v>
      </c>
      <c r="Q212" s="133">
        <v>0.80660000000000309</v>
      </c>
      <c r="R212" s="3">
        <v>6.7702500000000327</v>
      </c>
      <c r="S212" s="133">
        <f>IF(F212=0,0,F212-F211)</f>
        <v>0.80660000000000309</v>
      </c>
      <c r="T212">
        <f>IF($J212=T$6,$L212,"")</f>
        <v>135</v>
      </c>
      <c r="U212" t="str">
        <f>IF($J212=U$6,$L212,"")</f>
        <v/>
      </c>
    </row>
    <row r="213" spans="2:21">
      <c r="B213" s="10">
        <v>640450</v>
      </c>
      <c r="C213" s="10">
        <v>2615.0210000000002</v>
      </c>
      <c r="D213" s="10">
        <v>0.24386369999999999</v>
      </c>
      <c r="E213" s="10">
        <v>193.07069999999999</v>
      </c>
      <c r="F213" s="10">
        <v>170.07060000000001</v>
      </c>
      <c r="G213" s="10">
        <v>19</v>
      </c>
      <c r="H213" s="10">
        <v>135</v>
      </c>
      <c r="I213" s="10">
        <v>0.3333333</v>
      </c>
      <c r="J213" s="11" t="s">
        <v>161</v>
      </c>
      <c r="L213">
        <v>135</v>
      </c>
      <c r="M213">
        <v>206</v>
      </c>
      <c r="N213">
        <v>640450</v>
      </c>
      <c r="O213">
        <v>3.0860000000000127</v>
      </c>
      <c r="P213" s="133">
        <v>12.6550000000002</v>
      </c>
      <c r="Q213" s="133">
        <v>0.82670000000001664</v>
      </c>
      <c r="R213" s="3">
        <v>6.9435000000000286</v>
      </c>
      <c r="S213" s="133">
        <f>IF(F213=0,0,F213-F212)</f>
        <v>0.82670000000001664</v>
      </c>
      <c r="T213">
        <f>IF($J213=T$6,$L213,"")</f>
        <v>135</v>
      </c>
      <c r="U213" t="str">
        <f>IF($J213=U$6,$L213,"")</f>
        <v/>
      </c>
    </row>
    <row r="214" spans="2:21">
      <c r="B214" s="10">
        <v>643657</v>
      </c>
      <c r="C214" s="10">
        <v>2628.1590000000001</v>
      </c>
      <c r="D214" s="10">
        <v>0.2446786</v>
      </c>
      <c r="E214" s="10">
        <v>191.1482</v>
      </c>
      <c r="F214" s="10">
        <v>170.9282</v>
      </c>
      <c r="G214" s="10">
        <v>19</v>
      </c>
      <c r="H214" s="10">
        <v>136</v>
      </c>
      <c r="I214" s="10">
        <v>0.3333333</v>
      </c>
      <c r="J214" s="11" t="s">
        <v>161</v>
      </c>
      <c r="L214">
        <v>136</v>
      </c>
      <c r="M214">
        <v>207</v>
      </c>
      <c r="N214">
        <v>643657</v>
      </c>
      <c r="O214">
        <v>3.2069999999999936</v>
      </c>
      <c r="P214" s="133">
        <v>13.13799999999992</v>
      </c>
      <c r="Q214" s="133">
        <v>0.85759999999999081</v>
      </c>
      <c r="R214" s="3">
        <v>7.2691999999999855</v>
      </c>
      <c r="S214" s="133">
        <f>IF(F214=0,0,F214-F213)</f>
        <v>0.85759999999999081</v>
      </c>
      <c r="T214">
        <f>IF($J214=T$6,$L214,"")</f>
        <v>136</v>
      </c>
      <c r="U214" t="str">
        <f>IF($J214=U$6,$L214,"")</f>
        <v/>
      </c>
    </row>
    <row r="215" spans="2:21">
      <c r="B215" s="10">
        <v>646766</v>
      </c>
      <c r="C215" s="10">
        <v>2640.91</v>
      </c>
      <c r="D215" s="10">
        <v>0.24409500000000001</v>
      </c>
      <c r="E215" s="10">
        <v>192.52250000000001</v>
      </c>
      <c r="F215" s="10">
        <v>171.7612</v>
      </c>
      <c r="G215" s="10">
        <v>19</v>
      </c>
      <c r="H215" s="10">
        <v>136</v>
      </c>
      <c r="I215" s="10">
        <v>0.3333333</v>
      </c>
      <c r="J215" s="11" t="s">
        <v>161</v>
      </c>
      <c r="L215">
        <v>136</v>
      </c>
      <c r="M215">
        <v>208</v>
      </c>
      <c r="N215">
        <v>646766</v>
      </c>
      <c r="O215">
        <v>3.1089999999999236</v>
      </c>
      <c r="P215" s="133">
        <v>12.750999999999749</v>
      </c>
      <c r="Q215" s="133">
        <v>0.83299999999999841</v>
      </c>
      <c r="R215" s="3">
        <v>7.0470666666664936</v>
      </c>
      <c r="S215" s="133">
        <f>IF(F215=0,0,F215-F214)</f>
        <v>0.83299999999999841</v>
      </c>
      <c r="T215">
        <f>IF($J215=T$6,$L215,"")</f>
        <v>136</v>
      </c>
      <c r="U215" t="str">
        <f>IF($J215=U$6,$L215,"")</f>
        <v/>
      </c>
    </row>
    <row r="216" spans="2:21">
      <c r="B216" s="10">
        <v>649863</v>
      </c>
      <c r="C216" s="10">
        <v>2653.6480000000001</v>
      </c>
      <c r="D216" s="10">
        <v>0.24309839999999999</v>
      </c>
      <c r="E216" s="10">
        <v>194.8999</v>
      </c>
      <c r="F216" s="10">
        <v>172.59610000000001</v>
      </c>
      <c r="G216" s="10">
        <v>19</v>
      </c>
      <c r="H216" s="10">
        <v>136</v>
      </c>
      <c r="I216" s="10">
        <v>0.3333333</v>
      </c>
      <c r="J216" s="11" t="s">
        <v>161</v>
      </c>
      <c r="L216">
        <v>136</v>
      </c>
      <c r="M216">
        <v>209</v>
      </c>
      <c r="N216">
        <v>649863</v>
      </c>
      <c r="O216">
        <v>3.0970000000000937</v>
      </c>
      <c r="P216" s="133">
        <v>12.738000000000284</v>
      </c>
      <c r="Q216" s="133">
        <v>0.83490000000000464</v>
      </c>
      <c r="R216" s="3">
        <v>7.0198666666668794</v>
      </c>
      <c r="S216" s="133">
        <f>IF(F216=0,0,F216-F215)</f>
        <v>0.83490000000000464</v>
      </c>
      <c r="T216">
        <f>IF($J216=T$6,$L216,"")</f>
        <v>136</v>
      </c>
      <c r="U216" t="str">
        <f>IF($J216=U$6,$L216,"")</f>
        <v/>
      </c>
    </row>
    <row r="217" spans="2:21">
      <c r="B217" s="10">
        <v>652955</v>
      </c>
      <c r="C217" s="10">
        <v>2666.3020000000001</v>
      </c>
      <c r="D217" s="10">
        <v>0.24390680000000001</v>
      </c>
      <c r="E217" s="10">
        <v>192.96850000000001</v>
      </c>
      <c r="F217" s="10">
        <v>173.4211</v>
      </c>
      <c r="G217" s="10">
        <v>19</v>
      </c>
      <c r="H217" s="10">
        <v>136</v>
      </c>
      <c r="I217" s="10">
        <v>0.3333333</v>
      </c>
      <c r="J217" s="11" t="s">
        <v>161</v>
      </c>
      <c r="L217">
        <v>136</v>
      </c>
      <c r="M217">
        <v>210</v>
      </c>
      <c r="N217">
        <v>652955</v>
      </c>
      <c r="O217">
        <v>3.0919999999999845</v>
      </c>
      <c r="P217" s="133">
        <v>12.653999999999996</v>
      </c>
      <c r="Q217" s="133">
        <v>0.82499999999998863</v>
      </c>
      <c r="R217" s="3">
        <v>7.0085333333332986</v>
      </c>
      <c r="S217" s="133">
        <f>IF(F217=0,0,F217-F216)</f>
        <v>0.82499999999998863</v>
      </c>
      <c r="T217">
        <f>IF($J217=T$6,$L217,"")</f>
        <v>136</v>
      </c>
      <c r="U217" t="str">
        <f>IF($J217=U$6,$L217,"")</f>
        <v/>
      </c>
    </row>
    <row r="218" spans="2:21">
      <c r="B218" s="10">
        <v>656055</v>
      </c>
      <c r="C218" s="10">
        <v>2678.9549999999999</v>
      </c>
      <c r="D218" s="10">
        <v>0.24477699999999999</v>
      </c>
      <c r="E218" s="10">
        <v>190.91759999999999</v>
      </c>
      <c r="F218" s="10">
        <v>174.24369999999999</v>
      </c>
      <c r="G218" s="10">
        <v>19</v>
      </c>
      <c r="H218" s="10">
        <v>136</v>
      </c>
      <c r="I218" s="10">
        <v>0.3333333</v>
      </c>
      <c r="J218" s="11" t="s">
        <v>161</v>
      </c>
      <c r="L218">
        <v>136</v>
      </c>
      <c r="M218">
        <v>211</v>
      </c>
      <c r="N218">
        <v>656055</v>
      </c>
      <c r="O218">
        <v>3.0999999999999091</v>
      </c>
      <c r="P218" s="133">
        <v>12.652999999999793</v>
      </c>
      <c r="Q218" s="133">
        <v>0.82259999999999422</v>
      </c>
      <c r="R218" s="3">
        <v>7.0266666666664603</v>
      </c>
      <c r="S218" s="133">
        <f>IF(F218=0,0,F218-F217)</f>
        <v>0.82259999999999422</v>
      </c>
      <c r="T218">
        <f>IF($J218=T$6,$L218,"")</f>
        <v>136</v>
      </c>
      <c r="U218" t="str">
        <f>IF($J218=U$6,$L218,"")</f>
        <v/>
      </c>
    </row>
    <row r="219" spans="2:21">
      <c r="B219" s="10">
        <v>659152</v>
      </c>
      <c r="C219" s="10">
        <v>2691.6849999999999</v>
      </c>
      <c r="D219" s="10">
        <v>0.24389630000000001</v>
      </c>
      <c r="E219" s="10">
        <v>192.99340000000001</v>
      </c>
      <c r="F219" s="10">
        <v>175.07759999999999</v>
      </c>
      <c r="G219" s="10">
        <v>20</v>
      </c>
      <c r="H219" s="10">
        <v>136</v>
      </c>
      <c r="I219" s="10">
        <v>0.3333333</v>
      </c>
      <c r="J219" s="11" t="s">
        <v>161</v>
      </c>
      <c r="L219">
        <v>136</v>
      </c>
      <c r="M219">
        <v>212</v>
      </c>
      <c r="N219">
        <v>659152</v>
      </c>
      <c r="O219">
        <v>3.0970000000000937</v>
      </c>
      <c r="P219" s="133">
        <v>12.730000000000018</v>
      </c>
      <c r="Q219" s="133">
        <v>0.83389999999999986</v>
      </c>
      <c r="R219" s="3">
        <v>7.0198666666668794</v>
      </c>
      <c r="S219" s="133">
        <f>IF(F219=0,0,F219-F218)</f>
        <v>0.83389999999999986</v>
      </c>
      <c r="T219">
        <f>IF($J219=T$6,$L219,"")</f>
        <v>136</v>
      </c>
      <c r="U219" t="str">
        <f>IF($J219=U$6,$L219,"")</f>
        <v/>
      </c>
    </row>
    <row r="220" spans="2:21">
      <c r="B220" s="10">
        <v>662156</v>
      </c>
      <c r="C220" s="10">
        <v>2704.0349999999999</v>
      </c>
      <c r="D220" s="10">
        <v>0.24261779999999999</v>
      </c>
      <c r="E220" s="10">
        <v>196.06049999999999</v>
      </c>
      <c r="F220" s="10">
        <v>175.88650000000001</v>
      </c>
      <c r="G220" s="10">
        <v>20</v>
      </c>
      <c r="H220" s="10">
        <v>136</v>
      </c>
      <c r="I220" s="10">
        <v>0.3333333</v>
      </c>
      <c r="J220" s="11" t="s">
        <v>161</v>
      </c>
      <c r="L220">
        <v>136</v>
      </c>
      <c r="M220">
        <v>213</v>
      </c>
      <c r="N220">
        <v>662156</v>
      </c>
      <c r="O220">
        <v>3.0039999999999054</v>
      </c>
      <c r="P220" s="133">
        <v>12.349999999999909</v>
      </c>
      <c r="Q220" s="133">
        <v>0.8089000000000226</v>
      </c>
      <c r="R220" s="3">
        <v>6.8090666666664523</v>
      </c>
      <c r="S220" s="133">
        <f>IF(F220=0,0,F220-F219)</f>
        <v>0.8089000000000226</v>
      </c>
      <c r="T220">
        <f>IF($J220=T$6,$L220,"")</f>
        <v>136</v>
      </c>
      <c r="U220" t="str">
        <f>IF($J220=U$6,$L220,"")</f>
        <v/>
      </c>
    </row>
    <row r="221" spans="2:21">
      <c r="B221" s="10">
        <v>665251</v>
      </c>
      <c r="C221" s="10">
        <v>2716.7750000000001</v>
      </c>
      <c r="D221" s="10">
        <v>0.243343</v>
      </c>
      <c r="E221" s="10">
        <v>194.31290000000001</v>
      </c>
      <c r="F221" s="10">
        <v>176.72200000000001</v>
      </c>
      <c r="G221" s="10">
        <v>20</v>
      </c>
      <c r="H221" s="10">
        <v>136</v>
      </c>
      <c r="I221" s="10">
        <v>0.3333333</v>
      </c>
      <c r="J221" s="11" t="s">
        <v>161</v>
      </c>
      <c r="L221">
        <v>136</v>
      </c>
      <c r="M221">
        <v>214</v>
      </c>
      <c r="N221">
        <v>665251</v>
      </c>
      <c r="O221">
        <v>3.0950000000000273</v>
      </c>
      <c r="P221" s="133">
        <v>12.740000000000236</v>
      </c>
      <c r="Q221" s="133">
        <v>0.83549999999999613</v>
      </c>
      <c r="R221" s="3">
        <v>7.0153333333333956</v>
      </c>
      <c r="S221" s="133">
        <f>IF(F221=0,0,F221-F220)</f>
        <v>0.83549999999999613</v>
      </c>
      <c r="T221">
        <f>IF($J221=T$6,$L221,"")</f>
        <v>136</v>
      </c>
      <c r="U221" t="str">
        <f>IF($J221=U$6,$L221,"")</f>
        <v/>
      </c>
    </row>
    <row r="222" spans="2:21">
      <c r="B222" s="10">
        <v>668259</v>
      </c>
      <c r="C222" s="10">
        <v>2729.0509999999999</v>
      </c>
      <c r="D222" s="10">
        <v>0.24417040000000001</v>
      </c>
      <c r="E222" s="10">
        <v>192.3441</v>
      </c>
      <c r="F222" s="10">
        <v>177.52</v>
      </c>
      <c r="G222" s="10">
        <v>20</v>
      </c>
      <c r="H222" s="10">
        <v>136</v>
      </c>
      <c r="I222" s="10">
        <v>0.3333333</v>
      </c>
      <c r="J222" s="11" t="s">
        <v>161</v>
      </c>
      <c r="L222">
        <v>136</v>
      </c>
      <c r="M222">
        <v>215</v>
      </c>
      <c r="N222">
        <v>668259</v>
      </c>
      <c r="O222">
        <v>3.0080000000000382</v>
      </c>
      <c r="P222" s="133">
        <v>12.27599999999984</v>
      </c>
      <c r="Q222" s="133">
        <v>0.79800000000000182</v>
      </c>
      <c r="R222" s="3">
        <v>6.81813333333342</v>
      </c>
      <c r="S222" s="133">
        <f>IF(F222=0,0,F222-F221)</f>
        <v>0.79800000000000182</v>
      </c>
      <c r="T222">
        <f>IF($J222=T$6,$L222,"")</f>
        <v>136</v>
      </c>
      <c r="U222" t="str">
        <f>IF($J222=U$6,$L222,"")</f>
        <v/>
      </c>
    </row>
    <row r="223" spans="2:21">
      <c r="B223" s="10">
        <v>671457</v>
      </c>
      <c r="C223" s="10">
        <v>2742.1680000000001</v>
      </c>
      <c r="D223" s="10">
        <v>0.24460129999999999</v>
      </c>
      <c r="E223" s="10">
        <v>191.3295</v>
      </c>
      <c r="F223" s="10">
        <v>178.37729999999999</v>
      </c>
      <c r="G223" s="10">
        <v>19</v>
      </c>
      <c r="H223" s="10">
        <v>136</v>
      </c>
      <c r="I223" s="10">
        <v>0.3333333</v>
      </c>
      <c r="J223" s="11" t="s">
        <v>161</v>
      </c>
      <c r="L223">
        <v>136</v>
      </c>
      <c r="M223">
        <v>216</v>
      </c>
      <c r="N223">
        <v>671457</v>
      </c>
      <c r="O223">
        <v>3.1979999999999791</v>
      </c>
      <c r="P223" s="133">
        <v>13.117000000000189</v>
      </c>
      <c r="Q223" s="133">
        <v>0.85729999999998086</v>
      </c>
      <c r="R223" s="3">
        <v>7.2487999999999522</v>
      </c>
      <c r="S223" s="133">
        <f>IF(F223=0,0,F223-F222)</f>
        <v>0.85729999999998086</v>
      </c>
      <c r="T223">
        <f>IF($J223=T$6,$L223,"")</f>
        <v>136</v>
      </c>
      <c r="U223" t="str">
        <f>IF($J223=U$6,$L223,"")</f>
        <v/>
      </c>
    </row>
    <row r="224" spans="2:21">
      <c r="B224" s="10">
        <v>674555</v>
      </c>
      <c r="C224" s="10">
        <v>2754.8330000000001</v>
      </c>
      <c r="D224" s="10">
        <v>0.24480730000000001</v>
      </c>
      <c r="E224" s="10">
        <v>190.8468</v>
      </c>
      <c r="F224" s="10">
        <v>179.202</v>
      </c>
      <c r="G224" s="10">
        <v>19</v>
      </c>
      <c r="H224" s="10">
        <v>135</v>
      </c>
      <c r="I224" s="10">
        <v>0.3333333</v>
      </c>
      <c r="J224" s="11" t="s">
        <v>161</v>
      </c>
      <c r="L224">
        <v>135</v>
      </c>
      <c r="M224">
        <v>217</v>
      </c>
      <c r="N224">
        <v>674555</v>
      </c>
      <c r="O224">
        <v>3.0979999999999563</v>
      </c>
      <c r="P224" s="133">
        <v>12.664999999999964</v>
      </c>
      <c r="Q224" s="133">
        <v>0.82470000000000709</v>
      </c>
      <c r="R224" s="3">
        <v>6.9704999999999018</v>
      </c>
      <c r="S224" s="133">
        <f>IF(F224=0,0,F224-F223)</f>
        <v>0.82470000000000709</v>
      </c>
      <c r="T224">
        <f>IF($J224=T$6,$L224,"")</f>
        <v>135</v>
      </c>
      <c r="U224" t="str">
        <f>IF($J224=U$6,$L224,"")</f>
        <v/>
      </c>
    </row>
    <row r="225" spans="2:21">
      <c r="B225" s="10">
        <v>677560</v>
      </c>
      <c r="C225" s="10">
        <v>2767.0419999999999</v>
      </c>
      <c r="D225" s="10">
        <v>0.24502660000000001</v>
      </c>
      <c r="E225" s="10">
        <v>190.3349</v>
      </c>
      <c r="F225" s="10">
        <v>179.99189999999999</v>
      </c>
      <c r="G225" s="10">
        <v>19</v>
      </c>
      <c r="H225" s="10">
        <v>135</v>
      </c>
      <c r="I225" s="10">
        <v>0.3333333</v>
      </c>
      <c r="J225" s="11" t="s">
        <v>161</v>
      </c>
      <c r="L225">
        <v>135</v>
      </c>
      <c r="M225">
        <v>218</v>
      </c>
      <c r="N225">
        <v>677560</v>
      </c>
      <c r="O225">
        <v>3.0049999999999955</v>
      </c>
      <c r="P225" s="133">
        <v>12.208999999999833</v>
      </c>
      <c r="Q225" s="133">
        <v>0.78989999999998872</v>
      </c>
      <c r="R225" s="3">
        <v>6.7612499999999898</v>
      </c>
      <c r="S225" s="133">
        <f>IF(F225=0,0,F225-F224)</f>
        <v>0.78989999999998872</v>
      </c>
      <c r="T225">
        <f>IF($J225=T$6,$L225,"")</f>
        <v>135</v>
      </c>
      <c r="U225" t="str">
        <f>IF($J225=U$6,$L225,"")</f>
        <v/>
      </c>
    </row>
    <row r="226" spans="2:21">
      <c r="B226" s="10">
        <v>680750</v>
      </c>
      <c r="C226" s="10">
        <v>2780.0929999999998</v>
      </c>
      <c r="D226" s="10">
        <v>0.24504680000000001</v>
      </c>
      <c r="E226" s="10">
        <v>190.2878</v>
      </c>
      <c r="F226" s="10">
        <v>180.8425</v>
      </c>
      <c r="G226" s="10">
        <v>19</v>
      </c>
      <c r="H226" s="10">
        <v>135</v>
      </c>
      <c r="I226" s="10">
        <v>0.3333333</v>
      </c>
      <c r="J226" s="11" t="s">
        <v>161</v>
      </c>
      <c r="L226">
        <v>135</v>
      </c>
      <c r="M226">
        <v>219</v>
      </c>
      <c r="N226">
        <v>680750</v>
      </c>
      <c r="O226">
        <v>3.1900000000000546</v>
      </c>
      <c r="P226" s="133">
        <v>13.050999999999931</v>
      </c>
      <c r="Q226" s="133">
        <v>0.85060000000001423</v>
      </c>
      <c r="R226" s="3">
        <v>7.1775000000001228</v>
      </c>
      <c r="S226" s="133">
        <f>IF(F226=0,0,F226-F225)</f>
        <v>0.85060000000001423</v>
      </c>
      <c r="T226">
        <f>IF($J226=T$6,$L226,"")</f>
        <v>135</v>
      </c>
      <c r="U226" t="str">
        <f>IF($J226=U$6,$L226,"")</f>
        <v/>
      </c>
    </row>
    <row r="227" spans="2:21">
      <c r="B227" s="10">
        <v>683848</v>
      </c>
      <c r="C227" s="10">
        <v>2792.67</v>
      </c>
      <c r="D227" s="10">
        <v>0.2456526</v>
      </c>
      <c r="E227" s="10">
        <v>188.8835</v>
      </c>
      <c r="F227" s="10">
        <v>181.65549999999999</v>
      </c>
      <c r="G227" s="10">
        <v>19</v>
      </c>
      <c r="H227" s="10">
        <v>135</v>
      </c>
      <c r="I227" s="10">
        <v>0.3333333</v>
      </c>
      <c r="J227" s="11" t="s">
        <v>161</v>
      </c>
      <c r="L227">
        <v>135</v>
      </c>
      <c r="M227">
        <v>220</v>
      </c>
      <c r="N227">
        <v>683848</v>
      </c>
      <c r="O227">
        <v>3.0979999999999563</v>
      </c>
      <c r="P227" s="133">
        <v>12.577000000000226</v>
      </c>
      <c r="Q227" s="133">
        <v>0.81299999999998818</v>
      </c>
      <c r="R227" s="3">
        <v>6.9704999999999018</v>
      </c>
      <c r="S227" s="133">
        <f>IF(F227=0,0,F227-F226)</f>
        <v>0.81299999999998818</v>
      </c>
      <c r="T227">
        <f>IF($J227=T$6,$L227,"")</f>
        <v>135</v>
      </c>
      <c r="U227" t="str">
        <f>IF($J227=U$6,$L227,"")</f>
        <v/>
      </c>
    </row>
    <row r="228" spans="2:21">
      <c r="B228" s="10">
        <v>687055</v>
      </c>
      <c r="C228" s="10">
        <v>2805.788</v>
      </c>
      <c r="D228" s="10">
        <v>0.24538280000000001</v>
      </c>
      <c r="E228" s="10">
        <v>189.50720000000001</v>
      </c>
      <c r="F228" s="10">
        <v>182.5102</v>
      </c>
      <c r="G228" s="10">
        <v>19</v>
      </c>
      <c r="H228" s="10">
        <v>135</v>
      </c>
      <c r="I228" s="10">
        <v>0.3333333</v>
      </c>
      <c r="J228" s="11" t="s">
        <v>161</v>
      </c>
      <c r="L228">
        <v>135</v>
      </c>
      <c r="M228">
        <v>221</v>
      </c>
      <c r="N228">
        <v>687055</v>
      </c>
      <c r="O228">
        <v>3.2069999999999936</v>
      </c>
      <c r="P228" s="133">
        <v>13.117999999999938</v>
      </c>
      <c r="Q228" s="133">
        <v>0.85470000000000823</v>
      </c>
      <c r="R228" s="3">
        <v>7.2157499999999857</v>
      </c>
      <c r="S228" s="133">
        <f>IF(F228=0,0,F228-F227)</f>
        <v>0.85470000000000823</v>
      </c>
      <c r="T228">
        <f>IF($J228=T$6,$L228,"")</f>
        <v>135</v>
      </c>
      <c r="U228" t="str">
        <f>IF($J228=U$6,$L228,"")</f>
        <v/>
      </c>
    </row>
    <row r="229" spans="2:21">
      <c r="B229" s="10">
        <v>690159</v>
      </c>
      <c r="C229" s="10">
        <v>2818.53</v>
      </c>
      <c r="D229" s="10">
        <v>0.24335280000000001</v>
      </c>
      <c r="E229" s="10">
        <v>194.2893</v>
      </c>
      <c r="F229" s="10">
        <v>183.34360000000001</v>
      </c>
      <c r="G229" s="10">
        <v>19</v>
      </c>
      <c r="H229" s="10">
        <v>136</v>
      </c>
      <c r="I229" s="10">
        <v>0.3333333</v>
      </c>
      <c r="J229" s="11" t="s">
        <v>161</v>
      </c>
      <c r="L229">
        <v>136</v>
      </c>
      <c r="M229">
        <v>222</v>
      </c>
      <c r="N229">
        <v>690159</v>
      </c>
      <c r="O229">
        <v>3.1040000000000418</v>
      </c>
      <c r="P229" s="133">
        <v>12.742000000000189</v>
      </c>
      <c r="Q229" s="133">
        <v>0.83340000000001169</v>
      </c>
      <c r="R229" s="3">
        <v>7.035733333333428</v>
      </c>
      <c r="S229" s="133">
        <f>IF(F229=0,0,F229-F228)</f>
        <v>0.83340000000001169</v>
      </c>
      <c r="T229">
        <f>IF($J229=T$6,$L229,"")</f>
        <v>136</v>
      </c>
      <c r="U229" t="str">
        <f>IF($J229=U$6,$L229,"")</f>
        <v/>
      </c>
    </row>
    <row r="230" spans="2:21">
      <c r="B230" s="10">
        <v>693357</v>
      </c>
      <c r="C230" s="10">
        <v>2831.5729999999999</v>
      </c>
      <c r="D230" s="10">
        <v>0.24537439999999999</v>
      </c>
      <c r="E230" s="10">
        <v>189.5266</v>
      </c>
      <c r="F230" s="10">
        <v>184.1908</v>
      </c>
      <c r="G230" s="10">
        <v>19</v>
      </c>
      <c r="H230" s="10">
        <v>136</v>
      </c>
      <c r="I230" s="10">
        <v>0.3333333</v>
      </c>
      <c r="J230" s="11" t="s">
        <v>161</v>
      </c>
      <c r="L230">
        <v>136</v>
      </c>
      <c r="M230">
        <v>223</v>
      </c>
      <c r="N230">
        <v>693357</v>
      </c>
      <c r="O230">
        <v>3.1979999999999791</v>
      </c>
      <c r="P230" s="133">
        <v>13.042999999999665</v>
      </c>
      <c r="Q230" s="133">
        <v>0.84719999999998663</v>
      </c>
      <c r="R230" s="3">
        <v>7.2487999999999522</v>
      </c>
      <c r="S230" s="133">
        <f>IF(F230=0,0,F230-F229)</f>
        <v>0.84719999999998663</v>
      </c>
      <c r="T230">
        <f>IF($J230=T$6,$L230,"")</f>
        <v>136</v>
      </c>
      <c r="U230" t="str">
        <f>IF($J230=U$6,$L230,"")</f>
        <v/>
      </c>
    </row>
    <row r="231" spans="2:21">
      <c r="B231" s="10">
        <v>696456</v>
      </c>
      <c r="C231" s="10">
        <v>2844.2150000000001</v>
      </c>
      <c r="D231" s="10">
        <v>0.24503259999999999</v>
      </c>
      <c r="E231" s="10">
        <v>190.32089999999999</v>
      </c>
      <c r="F231" s="10">
        <v>185.0121</v>
      </c>
      <c r="G231" s="10">
        <v>19</v>
      </c>
      <c r="H231" s="10">
        <v>136</v>
      </c>
      <c r="I231" s="10">
        <v>0.3333333</v>
      </c>
      <c r="J231" s="11" t="s">
        <v>161</v>
      </c>
      <c r="L231">
        <v>136</v>
      </c>
      <c r="M231">
        <v>224</v>
      </c>
      <c r="N231">
        <v>696456</v>
      </c>
      <c r="O231">
        <v>3.0990000000000464</v>
      </c>
      <c r="P231" s="133">
        <v>12.64200000000028</v>
      </c>
      <c r="Q231" s="133">
        <v>0.82130000000000791</v>
      </c>
      <c r="R231" s="3">
        <v>7.0244000000001048</v>
      </c>
      <c r="S231" s="133">
        <f>IF(F231=0,0,F231-F230)</f>
        <v>0.82130000000000791</v>
      </c>
      <c r="T231">
        <f>IF($J231=T$6,$L231,"")</f>
        <v>136</v>
      </c>
      <c r="U231" t="str">
        <f>IF($J231=U$6,$L231,"")</f>
        <v/>
      </c>
    </row>
    <row r="232" spans="2:21">
      <c r="B232" s="10">
        <v>699554</v>
      </c>
      <c r="C232" s="10">
        <v>2856.9450000000002</v>
      </c>
      <c r="D232" s="10">
        <v>0.2428633</v>
      </c>
      <c r="E232" s="10">
        <v>195.4666</v>
      </c>
      <c r="F232" s="10">
        <v>185.84569999999999</v>
      </c>
      <c r="G232" s="10">
        <v>19</v>
      </c>
      <c r="H232" s="10">
        <v>136</v>
      </c>
      <c r="I232" s="10">
        <v>0.3333333</v>
      </c>
      <c r="J232" s="11" t="s">
        <v>161</v>
      </c>
      <c r="L232">
        <v>136</v>
      </c>
      <c r="M232">
        <v>225</v>
      </c>
      <c r="N232">
        <v>699554</v>
      </c>
      <c r="O232">
        <v>3.0979999999999563</v>
      </c>
      <c r="P232" s="133">
        <v>12.730000000000018</v>
      </c>
      <c r="Q232" s="133">
        <v>0.8335999999999899</v>
      </c>
      <c r="R232" s="3">
        <v>7.0221333333332341</v>
      </c>
      <c r="S232" s="133">
        <f>IF(F232=0,0,F232-F231)</f>
        <v>0.8335999999999899</v>
      </c>
      <c r="T232">
        <f>IF($J232=T$6,$L232,"")</f>
        <v>136</v>
      </c>
      <c r="U232" t="str">
        <f>IF($J232=U$6,$L232,"")</f>
        <v/>
      </c>
    </row>
    <row r="233" spans="2:21">
      <c r="B233" s="10">
        <v>702752</v>
      </c>
      <c r="C233" s="10">
        <v>2870.078</v>
      </c>
      <c r="D233" s="10">
        <v>0.244314</v>
      </c>
      <c r="E233" s="10">
        <v>192.0051</v>
      </c>
      <c r="F233" s="10">
        <v>186.70490000000001</v>
      </c>
      <c r="G233" s="10">
        <v>19</v>
      </c>
      <c r="H233" s="10">
        <v>135</v>
      </c>
      <c r="I233" s="10">
        <v>0.3333333</v>
      </c>
      <c r="J233" s="11" t="s">
        <v>161</v>
      </c>
      <c r="L233">
        <v>135</v>
      </c>
      <c r="M233">
        <v>226</v>
      </c>
      <c r="N233">
        <v>702752</v>
      </c>
      <c r="O233">
        <v>3.1979999999999791</v>
      </c>
      <c r="P233" s="133">
        <v>13.132999999999811</v>
      </c>
      <c r="Q233" s="133">
        <v>0.85920000000001551</v>
      </c>
      <c r="R233" s="3">
        <v>7.1954999999999529</v>
      </c>
      <c r="S233" s="133">
        <f>IF(F233=0,0,F233-F232)</f>
        <v>0.85920000000001551</v>
      </c>
      <c r="T233">
        <f>IF($J233=T$6,$L233,"")</f>
        <v>135</v>
      </c>
      <c r="U233" t="str">
        <f>IF($J233=U$6,$L233,"")</f>
        <v/>
      </c>
    </row>
    <row r="234" spans="2:21">
      <c r="B234" s="10">
        <v>705840</v>
      </c>
      <c r="C234" s="10">
        <v>2882.6019999999999</v>
      </c>
      <c r="D234" s="10">
        <v>0.2457212</v>
      </c>
      <c r="E234" s="10">
        <v>188.7253</v>
      </c>
      <c r="F234" s="10">
        <v>187.5136</v>
      </c>
      <c r="G234" s="10">
        <v>19</v>
      </c>
      <c r="H234" s="10">
        <v>135</v>
      </c>
      <c r="I234" s="10">
        <v>0.3333333</v>
      </c>
      <c r="J234" s="11" t="s">
        <v>161</v>
      </c>
      <c r="L234">
        <v>135</v>
      </c>
      <c r="M234">
        <v>227</v>
      </c>
      <c r="N234">
        <v>705840</v>
      </c>
      <c r="O234">
        <v>3.0880000000000791</v>
      </c>
      <c r="P234" s="133">
        <v>12.523999999999887</v>
      </c>
      <c r="Q234" s="133">
        <v>0.80869999999998754</v>
      </c>
      <c r="R234" s="3">
        <v>6.948000000000178</v>
      </c>
      <c r="S234" s="133">
        <f>IF(F234=0,0,F234-F233)</f>
        <v>0.80869999999998754</v>
      </c>
      <c r="T234">
        <f>IF($J234=T$6,$L234,"")</f>
        <v>135</v>
      </c>
      <c r="U234" t="str">
        <f>IF($J234=U$6,$L234,"")</f>
        <v/>
      </c>
    </row>
    <row r="235" spans="2:21">
      <c r="B235" s="10">
        <v>708956</v>
      </c>
      <c r="C235" s="10">
        <v>2895.3429999999998</v>
      </c>
      <c r="D235" s="10">
        <v>0.24482300000000001</v>
      </c>
      <c r="E235" s="10">
        <v>190.81010000000001</v>
      </c>
      <c r="F235" s="10">
        <v>188.3434</v>
      </c>
      <c r="G235" s="10">
        <v>19</v>
      </c>
      <c r="H235" s="10">
        <v>134</v>
      </c>
      <c r="I235" s="10">
        <v>0.3333333</v>
      </c>
      <c r="J235" s="11" t="s">
        <v>161</v>
      </c>
      <c r="L235">
        <v>134</v>
      </c>
      <c r="M235">
        <v>228</v>
      </c>
      <c r="N235">
        <v>708956</v>
      </c>
      <c r="O235">
        <v>3.1159999999999854</v>
      </c>
      <c r="P235" s="133">
        <v>12.740999999999985</v>
      </c>
      <c r="Q235" s="133">
        <v>0.82980000000000587</v>
      </c>
      <c r="R235" s="3">
        <v>6.9590666666666339</v>
      </c>
      <c r="S235" s="133">
        <f>IF(F235=0,0,F235-F234)</f>
        <v>0.82980000000000587</v>
      </c>
      <c r="T235">
        <f>IF($J235=T$6,$L235,"")</f>
        <v>134</v>
      </c>
      <c r="U235" t="str">
        <f>IF($J235=U$6,$L235,"")</f>
        <v/>
      </c>
    </row>
    <row r="236" spans="2:21">
      <c r="B236" s="10">
        <v>712046</v>
      </c>
      <c r="C236" s="10">
        <v>2908.0819999999999</v>
      </c>
      <c r="D236" s="10">
        <v>0.24254020000000001</v>
      </c>
      <c r="E236" s="10">
        <v>196.24879999999999</v>
      </c>
      <c r="F236" s="10">
        <v>189.18029999999999</v>
      </c>
      <c r="G236" s="10">
        <v>19</v>
      </c>
      <c r="H236" s="10">
        <v>134</v>
      </c>
      <c r="I236" s="10">
        <v>0.3333333</v>
      </c>
      <c r="J236" s="11" t="s">
        <v>161</v>
      </c>
      <c r="L236">
        <v>134</v>
      </c>
      <c r="M236">
        <v>229</v>
      </c>
      <c r="N236">
        <v>712046</v>
      </c>
      <c r="O236">
        <v>3.0900000000000318</v>
      </c>
      <c r="P236" s="133">
        <v>12.739000000000033</v>
      </c>
      <c r="Q236" s="133">
        <v>0.83689999999998577</v>
      </c>
      <c r="R236" s="3">
        <v>6.9010000000000709</v>
      </c>
      <c r="S236" s="133">
        <f>IF(F236=0,0,F236-F235)</f>
        <v>0.83689999999998577</v>
      </c>
      <c r="T236">
        <f>IF($J236=T$6,$L236,"")</f>
        <v>134</v>
      </c>
      <c r="U236" t="str">
        <f>IF($J236=U$6,$L236,"")</f>
        <v/>
      </c>
    </row>
    <row r="237" spans="2:21">
      <c r="B237" s="10">
        <v>715252</v>
      </c>
      <c r="C237" s="10">
        <v>2921.2049999999999</v>
      </c>
      <c r="D237" s="10">
        <v>0.2451064</v>
      </c>
      <c r="E237" s="10">
        <v>190.1489</v>
      </c>
      <c r="F237" s="10">
        <v>190.036</v>
      </c>
      <c r="G237" s="10">
        <v>19</v>
      </c>
      <c r="H237" s="10">
        <v>134</v>
      </c>
      <c r="I237" s="10">
        <v>0.3333333</v>
      </c>
      <c r="J237" s="11" t="s">
        <v>161</v>
      </c>
      <c r="L237">
        <v>134</v>
      </c>
      <c r="M237">
        <v>230</v>
      </c>
      <c r="N237">
        <v>715252</v>
      </c>
      <c r="O237">
        <v>3.2059999999999036</v>
      </c>
      <c r="P237" s="133">
        <v>13.123000000000047</v>
      </c>
      <c r="Q237" s="133">
        <v>0.85570000000001301</v>
      </c>
      <c r="R237" s="3">
        <v>7.1600666666664514</v>
      </c>
      <c r="S237" s="133">
        <f>IF(F237=0,0,F237-F236)</f>
        <v>0.85570000000001301</v>
      </c>
      <c r="T237">
        <f>IF($J237=T$6,$L237,"")</f>
        <v>134</v>
      </c>
      <c r="U237" t="str">
        <f>IF($J237=U$6,$L237,"")</f>
        <v/>
      </c>
    </row>
    <row r="238" spans="2:21">
      <c r="B238" s="10">
        <v>718250</v>
      </c>
      <c r="C238" s="10">
        <v>2933.4070000000002</v>
      </c>
      <c r="D238" s="10">
        <v>0.2445872</v>
      </c>
      <c r="E238" s="10">
        <v>191.36259999999999</v>
      </c>
      <c r="F238" s="10">
        <v>190.8271</v>
      </c>
      <c r="G238" s="10">
        <v>19</v>
      </c>
      <c r="H238" s="10">
        <v>134</v>
      </c>
      <c r="I238" s="10">
        <v>0.3333333</v>
      </c>
      <c r="J238" s="11" t="s">
        <v>161</v>
      </c>
      <c r="L238">
        <v>134</v>
      </c>
      <c r="M238">
        <v>231</v>
      </c>
      <c r="N238">
        <v>718250</v>
      </c>
      <c r="O238">
        <v>2.9980000000000473</v>
      </c>
      <c r="P238" s="133">
        <v>12.202000000000226</v>
      </c>
      <c r="Q238" s="133">
        <v>0.79110000000000014</v>
      </c>
      <c r="R238" s="3">
        <v>6.6955333333334393</v>
      </c>
      <c r="S238" s="133">
        <f>IF(F238=0,0,F238-F237)</f>
        <v>0.79110000000000014</v>
      </c>
      <c r="T238">
        <f>IF($J238=T$6,$L238,"")</f>
        <v>134</v>
      </c>
      <c r="U238" t="str">
        <f>IF($J238=U$6,$L238,"")</f>
        <v/>
      </c>
    </row>
    <row r="239" spans="2:21">
      <c r="B239" s="10">
        <v>721347</v>
      </c>
      <c r="C239" s="10">
        <v>2946.0770000000002</v>
      </c>
      <c r="D239" s="10">
        <v>0.2442424</v>
      </c>
      <c r="E239" s="10">
        <v>192.17420000000001</v>
      </c>
      <c r="F239" s="10">
        <v>191.65270000000001</v>
      </c>
      <c r="G239" s="10">
        <v>19</v>
      </c>
      <c r="H239" s="10">
        <v>135</v>
      </c>
      <c r="I239" s="10">
        <v>0.3333333</v>
      </c>
      <c r="J239" s="11" t="s">
        <v>161</v>
      </c>
      <c r="L239">
        <v>135</v>
      </c>
      <c r="M239">
        <v>232</v>
      </c>
      <c r="N239">
        <v>721347</v>
      </c>
      <c r="O239">
        <v>3.09699999999998</v>
      </c>
      <c r="P239" s="133">
        <v>12.670000000000073</v>
      </c>
      <c r="Q239" s="133">
        <v>0.82560000000000855</v>
      </c>
      <c r="R239" s="3">
        <v>6.968249999999955</v>
      </c>
      <c r="S239" s="133">
        <f>IF(F239=0,0,F239-F238)</f>
        <v>0.82560000000000855</v>
      </c>
      <c r="T239">
        <f>IF($J239=T$6,$L239,"")</f>
        <v>135</v>
      </c>
      <c r="U239" t="str">
        <f>IF($J239=U$6,$L239,"")</f>
        <v/>
      </c>
    </row>
    <row r="240" spans="2:21">
      <c r="B240" s="10">
        <v>724445</v>
      </c>
      <c r="C240" s="10">
        <v>2958.83</v>
      </c>
      <c r="D240" s="10">
        <v>0.2437609</v>
      </c>
      <c r="E240" s="10">
        <v>193.3151</v>
      </c>
      <c r="F240" s="10">
        <v>192.48929999999999</v>
      </c>
      <c r="G240" s="10">
        <v>20</v>
      </c>
      <c r="H240" s="10">
        <v>135</v>
      </c>
      <c r="I240" s="10">
        <v>0.3333333</v>
      </c>
      <c r="J240" s="11" t="s">
        <v>161</v>
      </c>
      <c r="L240">
        <v>135</v>
      </c>
      <c r="M240">
        <v>233</v>
      </c>
      <c r="N240">
        <v>724445</v>
      </c>
      <c r="O240">
        <v>3.09800000000007</v>
      </c>
      <c r="P240" s="133">
        <v>12.752999999999702</v>
      </c>
      <c r="Q240" s="133">
        <v>0.83659999999997581</v>
      </c>
      <c r="R240" s="3">
        <v>6.9705000000001576</v>
      </c>
      <c r="S240" s="133">
        <f>IF(F240=0,0,F240-F239)</f>
        <v>0.83659999999997581</v>
      </c>
      <c r="T240">
        <f>IF($J240=T$6,$L240,"")</f>
        <v>135</v>
      </c>
      <c r="U240" t="str">
        <f>IF($J240=U$6,$L240,"")</f>
        <v/>
      </c>
    </row>
    <row r="241" spans="2:21">
      <c r="B241" s="10">
        <v>727456</v>
      </c>
      <c r="C241" s="10">
        <v>2971.19</v>
      </c>
      <c r="D241" s="10">
        <v>0.24295530000000001</v>
      </c>
      <c r="E241" s="10">
        <v>195.24440000000001</v>
      </c>
      <c r="F241" s="10">
        <v>193.29769999999999</v>
      </c>
      <c r="G241" s="10">
        <v>20</v>
      </c>
      <c r="H241" s="10">
        <v>135</v>
      </c>
      <c r="I241" s="10">
        <v>0.3333333</v>
      </c>
      <c r="J241" s="11" t="s">
        <v>161</v>
      </c>
      <c r="L241">
        <v>135</v>
      </c>
      <c r="M241">
        <v>234</v>
      </c>
      <c r="N241">
        <v>727456</v>
      </c>
      <c r="O241">
        <v>3.0109999999999673</v>
      </c>
      <c r="P241" s="133">
        <v>12.360000000000127</v>
      </c>
      <c r="Q241" s="133">
        <v>0.808400000000006</v>
      </c>
      <c r="R241" s="3">
        <v>6.7747499999999263</v>
      </c>
      <c r="S241" s="133">
        <f>IF(F241=0,0,F241-F240)</f>
        <v>0.808400000000006</v>
      </c>
      <c r="T241">
        <f>IF($J241=T$6,$L241,"")</f>
        <v>135</v>
      </c>
      <c r="U241" t="str">
        <f>IF($J241=U$6,$L241,"")</f>
        <v/>
      </c>
    </row>
    <row r="242" spans="2:21">
      <c r="B242" s="10">
        <v>730642</v>
      </c>
      <c r="C242" s="10">
        <v>2984.2280000000001</v>
      </c>
      <c r="D242" s="10">
        <v>0.24478079999999999</v>
      </c>
      <c r="E242" s="10">
        <v>190.90889999999999</v>
      </c>
      <c r="F242" s="10">
        <v>194.14760000000001</v>
      </c>
      <c r="G242" s="10">
        <v>19</v>
      </c>
      <c r="H242" s="10">
        <v>135</v>
      </c>
      <c r="I242" s="10">
        <v>0.3333333</v>
      </c>
      <c r="J242" s="11" t="s">
        <v>161</v>
      </c>
      <c r="L242">
        <v>135</v>
      </c>
      <c r="M242">
        <v>235</v>
      </c>
      <c r="N242">
        <v>730642</v>
      </c>
      <c r="O242">
        <v>3.1860000000000355</v>
      </c>
      <c r="P242" s="133">
        <v>13.038000000000011</v>
      </c>
      <c r="Q242" s="133">
        <v>0.84990000000001942</v>
      </c>
      <c r="R242" s="3">
        <v>7.1685000000000798</v>
      </c>
      <c r="S242" s="133">
        <f>IF(F242=0,0,F242-F241)</f>
        <v>0.84990000000001942</v>
      </c>
      <c r="T242">
        <f>IF($J242=T$6,$L242,"")</f>
        <v>135</v>
      </c>
      <c r="U242" t="str">
        <f>IF($J242=U$6,$L242,"")</f>
        <v/>
      </c>
    </row>
    <row r="243" spans="2:21">
      <c r="B243" s="10">
        <v>733739</v>
      </c>
      <c r="C243" s="10">
        <v>2996.8040000000001</v>
      </c>
      <c r="D243" s="10">
        <v>0.24557480000000001</v>
      </c>
      <c r="E243" s="10">
        <v>189.06299999999999</v>
      </c>
      <c r="F243" s="10">
        <v>194.96080000000001</v>
      </c>
      <c r="G243" s="10">
        <v>19</v>
      </c>
      <c r="H243" s="10">
        <v>134</v>
      </c>
      <c r="I243" s="10">
        <v>0.3333333</v>
      </c>
      <c r="J243" s="11" t="s">
        <v>161</v>
      </c>
      <c r="L243">
        <v>134</v>
      </c>
      <c r="M243">
        <v>236</v>
      </c>
      <c r="N243">
        <v>733739</v>
      </c>
      <c r="O243">
        <v>3.09699999999998</v>
      </c>
      <c r="P243" s="133">
        <v>12.576000000000022</v>
      </c>
      <c r="Q243" s="133">
        <v>0.81319999999999482</v>
      </c>
      <c r="R243" s="3">
        <v>6.916633333333289</v>
      </c>
      <c r="S243" s="133">
        <f>IF(F243=0,0,F243-F242)</f>
        <v>0.81319999999999482</v>
      </c>
      <c r="T243">
        <f>IF($J243=T$6,$L243,"")</f>
        <v>134</v>
      </c>
      <c r="U243" t="str">
        <f>IF($J243=U$6,$L243,"")</f>
        <v/>
      </c>
    </row>
    <row r="244" spans="2:21">
      <c r="B244" s="10">
        <v>736847</v>
      </c>
      <c r="C244" s="10">
        <v>3009.5419999999999</v>
      </c>
      <c r="D244" s="10">
        <v>0.24463699999999999</v>
      </c>
      <c r="E244" s="10">
        <v>191.2457</v>
      </c>
      <c r="F244" s="10">
        <v>195.79259999999999</v>
      </c>
      <c r="G244" s="10">
        <v>20</v>
      </c>
      <c r="H244" s="10">
        <v>134</v>
      </c>
      <c r="I244" s="10">
        <v>0.3333333</v>
      </c>
      <c r="J244" s="11" t="s">
        <v>161</v>
      </c>
      <c r="L244">
        <v>134</v>
      </c>
      <c r="M244">
        <v>237</v>
      </c>
      <c r="N244">
        <v>736847</v>
      </c>
      <c r="O244">
        <v>3.1079999999999472</v>
      </c>
      <c r="P244" s="133">
        <v>12.737999999999829</v>
      </c>
      <c r="Q244" s="133">
        <v>0.83179999999998699</v>
      </c>
      <c r="R244" s="3">
        <v>6.9411999999998821</v>
      </c>
      <c r="S244" s="133">
        <f>IF(F244=0,0,F244-F243)</f>
        <v>0.83179999999998699</v>
      </c>
      <c r="T244">
        <f>IF($J244=T$6,$L244,"")</f>
        <v>134</v>
      </c>
      <c r="U244" t="str">
        <f>IF($J244=U$6,$L244,"")</f>
        <v/>
      </c>
    </row>
    <row r="245" spans="2:21">
      <c r="B245" s="10">
        <v>739939</v>
      </c>
      <c r="C245" s="10">
        <v>3022.2130000000002</v>
      </c>
      <c r="D245" s="10">
        <v>0.24439359999999999</v>
      </c>
      <c r="E245" s="10">
        <v>191.8177</v>
      </c>
      <c r="F245" s="10">
        <v>196.6198</v>
      </c>
      <c r="G245" s="10">
        <v>20</v>
      </c>
      <c r="H245" s="10">
        <v>134</v>
      </c>
      <c r="I245" s="10">
        <v>0.3333333</v>
      </c>
      <c r="J245" s="11" t="s">
        <v>161</v>
      </c>
      <c r="L245">
        <v>134</v>
      </c>
      <c r="M245">
        <v>238</v>
      </c>
      <c r="N245">
        <v>739939</v>
      </c>
      <c r="O245">
        <v>3.0919999999999845</v>
      </c>
      <c r="P245" s="133">
        <v>12.671000000000276</v>
      </c>
      <c r="Q245" s="133">
        <v>0.82720000000000482</v>
      </c>
      <c r="R245" s="3">
        <v>6.9054666666666318</v>
      </c>
      <c r="S245" s="133">
        <f>IF(F245=0,0,F245-F244)</f>
        <v>0.82720000000000482</v>
      </c>
      <c r="T245">
        <f>IF($J245=T$6,$L245,"")</f>
        <v>134</v>
      </c>
      <c r="U245" t="str">
        <f>IF($J245=U$6,$L245,"")</f>
        <v/>
      </c>
    </row>
    <row r="246" spans="2:21">
      <c r="B246" s="10">
        <v>742951</v>
      </c>
      <c r="C246" s="10">
        <v>3034.415</v>
      </c>
      <c r="D246" s="10">
        <v>0.246061</v>
      </c>
      <c r="E246" s="10">
        <v>187.94450000000001</v>
      </c>
      <c r="F246" s="10">
        <v>197.40639999999999</v>
      </c>
      <c r="G246" s="10">
        <v>19</v>
      </c>
      <c r="H246" s="10">
        <v>135</v>
      </c>
      <c r="I246" s="10">
        <v>0.3333333</v>
      </c>
      <c r="J246" s="11" t="s">
        <v>161</v>
      </c>
      <c r="L246">
        <v>135</v>
      </c>
      <c r="M246">
        <v>239</v>
      </c>
      <c r="N246">
        <v>742951</v>
      </c>
      <c r="O246">
        <v>3.0120000000000573</v>
      </c>
      <c r="P246" s="133">
        <v>12.201999999999771</v>
      </c>
      <c r="Q246" s="133">
        <v>0.78659999999999286</v>
      </c>
      <c r="R246" s="3">
        <v>6.7770000000001289</v>
      </c>
      <c r="S246" s="133">
        <f>IF(F246=0,0,F246-F245)</f>
        <v>0.78659999999999286</v>
      </c>
      <c r="T246">
        <f>IF($J246=T$6,$L246,"")</f>
        <v>135</v>
      </c>
      <c r="U246" t="str">
        <f>IF($J246=U$6,$L246,"")</f>
        <v/>
      </c>
    </row>
    <row r="247" spans="2:21">
      <c r="B247" s="10">
        <v>746046</v>
      </c>
      <c r="C247" s="10">
        <v>3046.9830000000002</v>
      </c>
      <c r="D247" s="10">
        <v>0.24624090000000001</v>
      </c>
      <c r="E247" s="10">
        <v>187.53290000000001</v>
      </c>
      <c r="F247" s="10">
        <v>198.2191</v>
      </c>
      <c r="G247" s="10">
        <v>19</v>
      </c>
      <c r="H247" s="10">
        <v>135</v>
      </c>
      <c r="I247" s="10">
        <v>0.3333333</v>
      </c>
      <c r="J247" s="11" t="s">
        <v>161</v>
      </c>
      <c r="L247">
        <v>135</v>
      </c>
      <c r="M247">
        <v>240</v>
      </c>
      <c r="N247">
        <v>746046</v>
      </c>
      <c r="O247">
        <v>3.0950000000000273</v>
      </c>
      <c r="P247" s="133">
        <v>12.568000000000211</v>
      </c>
      <c r="Q247" s="133">
        <v>0.81270000000000664</v>
      </c>
      <c r="R247" s="3">
        <v>6.9637500000000614</v>
      </c>
      <c r="S247" s="133">
        <f>IF(F247=0,0,F247-F246)</f>
        <v>0.81270000000000664</v>
      </c>
      <c r="T247">
        <f>IF($J247=T$6,$L247,"")</f>
        <v>135</v>
      </c>
      <c r="U247" t="str">
        <f>IF($J247=U$6,$L247,"")</f>
        <v/>
      </c>
    </row>
    <row r="248" spans="2:21">
      <c r="B248" s="10">
        <v>749146</v>
      </c>
      <c r="C248" s="10">
        <v>3059.6460000000002</v>
      </c>
      <c r="D248" s="10">
        <v>0.2452462</v>
      </c>
      <c r="E248" s="10">
        <v>189.82409999999999</v>
      </c>
      <c r="F248" s="10">
        <v>199.04300000000001</v>
      </c>
      <c r="G248" s="10">
        <v>20</v>
      </c>
      <c r="H248" s="10">
        <v>135</v>
      </c>
      <c r="I248" s="10">
        <v>0.3333333</v>
      </c>
      <c r="J248" s="11" t="s">
        <v>161</v>
      </c>
      <c r="L248">
        <v>135</v>
      </c>
      <c r="M248">
        <v>241</v>
      </c>
      <c r="N248">
        <v>749146</v>
      </c>
      <c r="O248">
        <v>3.0999999999999091</v>
      </c>
      <c r="P248" s="133">
        <v>12.663000000000011</v>
      </c>
      <c r="Q248" s="133">
        <v>0.82390000000000896</v>
      </c>
      <c r="R248" s="3">
        <v>6.9749999999997954</v>
      </c>
      <c r="S248" s="133">
        <f>IF(F248=0,0,F248-F247)</f>
        <v>0.82390000000000896</v>
      </c>
      <c r="T248">
        <f>IF($J248=T$6,$L248,"")</f>
        <v>135</v>
      </c>
      <c r="U248" t="str">
        <f>IF($J248=U$6,$L248,"")</f>
        <v/>
      </c>
    </row>
    <row r="249" spans="2:21">
      <c r="B249" s="10">
        <v>752240</v>
      </c>
      <c r="C249" s="10">
        <v>3072.3020000000001</v>
      </c>
      <c r="D249" s="10">
        <v>0.24464320000000001</v>
      </c>
      <c r="E249" s="10">
        <v>191.2311</v>
      </c>
      <c r="F249" s="10">
        <v>199.86789999999999</v>
      </c>
      <c r="G249" s="10">
        <v>19</v>
      </c>
      <c r="H249" s="10">
        <v>135</v>
      </c>
      <c r="I249" s="10">
        <v>0.3333333</v>
      </c>
      <c r="J249" s="11" t="s">
        <v>161</v>
      </c>
      <c r="L249">
        <v>135</v>
      </c>
      <c r="M249">
        <v>242</v>
      </c>
      <c r="N249">
        <v>752240</v>
      </c>
      <c r="O249">
        <v>3.0940000000000509</v>
      </c>
      <c r="P249" s="133">
        <v>12.655999999999949</v>
      </c>
      <c r="Q249" s="133">
        <v>0.82489999999998531</v>
      </c>
      <c r="R249" s="3">
        <v>6.9615000000001146</v>
      </c>
      <c r="S249" s="133">
        <f>IF(F249=0,0,F249-F248)</f>
        <v>0.82489999999998531</v>
      </c>
      <c r="T249">
        <f>IF($J249=T$6,$L249,"")</f>
        <v>135</v>
      </c>
      <c r="U249" t="str">
        <f>IF($J249=U$6,$L249,"")</f>
        <v/>
      </c>
    </row>
    <row r="250" spans="2:21">
      <c r="B250" s="10">
        <v>755239</v>
      </c>
      <c r="C250" s="10">
        <v>3084.57</v>
      </c>
      <c r="D250" s="10">
        <v>0.2436178</v>
      </c>
      <c r="E250" s="10">
        <v>193.65600000000001</v>
      </c>
      <c r="F250" s="10">
        <v>200.66730000000001</v>
      </c>
      <c r="G250" s="10">
        <v>20</v>
      </c>
      <c r="H250" s="10">
        <v>134</v>
      </c>
      <c r="I250" s="10">
        <v>0.3333333</v>
      </c>
      <c r="J250" s="11" t="s">
        <v>161</v>
      </c>
      <c r="L250">
        <v>134</v>
      </c>
      <c r="M250">
        <v>243</v>
      </c>
      <c r="N250">
        <v>755239</v>
      </c>
      <c r="O250">
        <v>2.9990000000000236</v>
      </c>
      <c r="P250" s="133">
        <v>12.268000000000029</v>
      </c>
      <c r="Q250" s="133">
        <v>0.79940000000001987</v>
      </c>
      <c r="R250" s="3">
        <v>6.6977666666667197</v>
      </c>
      <c r="S250" s="133">
        <f>IF(F250=0,0,F250-F249)</f>
        <v>0.79940000000001987</v>
      </c>
      <c r="T250">
        <f>IF($J250=T$6,$L250,"")</f>
        <v>134</v>
      </c>
      <c r="U250" t="str">
        <f>IF($J250=U$6,$L250,"")</f>
        <v/>
      </c>
    </row>
    <row r="251" spans="2:21">
      <c r="B251" s="10">
        <v>758342</v>
      </c>
      <c r="C251" s="10">
        <v>3097.2809999999999</v>
      </c>
      <c r="D251" s="10">
        <v>0.24493719999999999</v>
      </c>
      <c r="E251" s="10">
        <v>190.54339999999999</v>
      </c>
      <c r="F251" s="10">
        <v>201.49680000000001</v>
      </c>
      <c r="G251" s="10">
        <v>20</v>
      </c>
      <c r="H251" s="10">
        <v>134</v>
      </c>
      <c r="I251" s="10">
        <v>0.3333333</v>
      </c>
      <c r="J251" s="11" t="s">
        <v>161</v>
      </c>
      <c r="L251">
        <v>134</v>
      </c>
      <c r="M251">
        <v>244</v>
      </c>
      <c r="N251">
        <v>758342</v>
      </c>
      <c r="O251">
        <v>3.1029999999999518</v>
      </c>
      <c r="P251" s="133">
        <v>12.710999999999785</v>
      </c>
      <c r="Q251" s="133">
        <v>0.82949999999999591</v>
      </c>
      <c r="R251" s="3">
        <v>6.9300333333332258</v>
      </c>
      <c r="S251" s="133">
        <f>IF(F251=0,0,F251-F250)</f>
        <v>0.82949999999999591</v>
      </c>
      <c r="T251">
        <f>IF($J251=T$6,$L251,"")</f>
        <v>134</v>
      </c>
      <c r="U251" t="str">
        <f>IF($J251=U$6,$L251,"")</f>
        <v/>
      </c>
    </row>
    <row r="252" spans="2:21">
      <c r="B252" s="10">
        <v>761430</v>
      </c>
      <c r="C252" s="10">
        <v>3109.7629999999999</v>
      </c>
      <c r="D252" s="10">
        <v>0.24677930000000001</v>
      </c>
      <c r="E252" s="10">
        <v>186.3082</v>
      </c>
      <c r="F252" s="10">
        <v>202.2997</v>
      </c>
      <c r="G252" s="10">
        <v>19</v>
      </c>
      <c r="H252" s="10">
        <v>134</v>
      </c>
      <c r="I252" s="10">
        <v>0.3333333</v>
      </c>
      <c r="J252" s="11" t="s">
        <v>161</v>
      </c>
      <c r="L252">
        <v>134</v>
      </c>
      <c r="M252">
        <v>245</v>
      </c>
      <c r="N252">
        <v>761430</v>
      </c>
      <c r="O252">
        <v>3.0879999999999654</v>
      </c>
      <c r="P252" s="133">
        <v>12.481999999999971</v>
      </c>
      <c r="Q252" s="133">
        <v>0.80289999999999395</v>
      </c>
      <c r="R252" s="3">
        <v>6.8965333333332559</v>
      </c>
      <c r="S252" s="133">
        <f>IF(F252=0,0,F252-F251)</f>
        <v>0.80289999999999395</v>
      </c>
      <c r="T252">
        <f>IF($J252=T$6,$L252,"")</f>
        <v>134</v>
      </c>
      <c r="U252" t="str">
        <f>IF($J252=U$6,$L252,"")</f>
        <v/>
      </c>
    </row>
    <row r="253" spans="2:21">
      <c r="B253" s="10">
        <v>764545</v>
      </c>
      <c r="C253" s="10">
        <v>3122.4879999999998</v>
      </c>
      <c r="D253" s="10">
        <v>0.24524009999999999</v>
      </c>
      <c r="E253" s="10">
        <v>189.8381</v>
      </c>
      <c r="F253" s="10">
        <v>203.1277</v>
      </c>
      <c r="G253" s="10">
        <v>19</v>
      </c>
      <c r="H253" s="10">
        <v>133</v>
      </c>
      <c r="I253" s="10">
        <v>0.3333333</v>
      </c>
      <c r="J253" s="11" t="s">
        <v>161</v>
      </c>
      <c r="L253">
        <v>133</v>
      </c>
      <c r="M253">
        <v>246</v>
      </c>
      <c r="N253">
        <v>764545</v>
      </c>
      <c r="O253">
        <v>3.1150000000000091</v>
      </c>
      <c r="P253" s="133">
        <v>12.724999999999909</v>
      </c>
      <c r="Q253" s="133">
        <v>0.82800000000000296</v>
      </c>
      <c r="R253" s="3">
        <v>6.9049166666666872</v>
      </c>
      <c r="S253" s="133">
        <f>IF(F253=0,0,F253-F252)</f>
        <v>0.82800000000000296</v>
      </c>
      <c r="T253">
        <f>IF($J253=T$6,$L253,"")</f>
        <v>133</v>
      </c>
      <c r="U253" t="str">
        <f>IF($J253=U$6,$L253,"")</f>
        <v/>
      </c>
    </row>
    <row r="254" spans="2:21">
      <c r="B254" s="10">
        <v>767634</v>
      </c>
      <c r="C254" s="10">
        <v>3135.0650000000001</v>
      </c>
      <c r="D254" s="10">
        <v>0.2451245</v>
      </c>
      <c r="E254" s="10">
        <v>190.10679999999999</v>
      </c>
      <c r="F254" s="10">
        <v>203.94329999999999</v>
      </c>
      <c r="G254" s="10">
        <v>19</v>
      </c>
      <c r="H254" s="10">
        <v>134</v>
      </c>
      <c r="I254" s="10">
        <v>0.3333333</v>
      </c>
      <c r="J254" s="11" t="s">
        <v>161</v>
      </c>
      <c r="L254">
        <v>134</v>
      </c>
      <c r="M254">
        <v>247</v>
      </c>
      <c r="N254">
        <v>767634</v>
      </c>
      <c r="O254">
        <v>3.0890000000000555</v>
      </c>
      <c r="P254" s="133">
        <v>12.577000000000226</v>
      </c>
      <c r="Q254" s="133">
        <v>0.81559999999998922</v>
      </c>
      <c r="R254" s="3">
        <v>6.8987666666667904</v>
      </c>
      <c r="S254" s="133">
        <f>IF(F254=0,0,F254-F253)</f>
        <v>0.81559999999998922</v>
      </c>
      <c r="T254">
        <f>IF($J254=T$6,$L254,"")</f>
        <v>134</v>
      </c>
      <c r="U254" t="str">
        <f>IF($J254=U$6,$L254,"")</f>
        <v/>
      </c>
    </row>
    <row r="255" spans="2:21">
      <c r="B255" s="10">
        <v>770739</v>
      </c>
      <c r="C255" s="10">
        <v>3147.723</v>
      </c>
      <c r="D255" s="10">
        <v>0.24555450000000001</v>
      </c>
      <c r="E255" s="10">
        <v>189.10990000000001</v>
      </c>
      <c r="F255" s="10">
        <v>204.76499999999999</v>
      </c>
      <c r="G255" s="10">
        <v>19</v>
      </c>
      <c r="H255" s="10">
        <v>134</v>
      </c>
      <c r="I255" s="10">
        <v>0.3333333</v>
      </c>
      <c r="J255" s="11" t="s">
        <v>161</v>
      </c>
      <c r="L255">
        <v>134</v>
      </c>
      <c r="M255">
        <v>248</v>
      </c>
      <c r="N255">
        <v>770739</v>
      </c>
      <c r="O255">
        <v>3.1050000000000182</v>
      </c>
      <c r="P255" s="133">
        <v>12.657999999999902</v>
      </c>
      <c r="Q255" s="133">
        <v>0.82169999999999277</v>
      </c>
      <c r="R255" s="3">
        <v>6.9345000000000407</v>
      </c>
      <c r="S255" s="133">
        <f>IF(F255=0,0,F255-F254)</f>
        <v>0.82169999999999277</v>
      </c>
      <c r="T255">
        <f>IF($J255=T$6,$L255,"")</f>
        <v>134</v>
      </c>
      <c r="U255" t="str">
        <f>IF($J255=U$6,$L255,"")</f>
        <v/>
      </c>
    </row>
    <row r="256" spans="2:21">
      <c r="B256" s="10">
        <v>773942</v>
      </c>
      <c r="C256" s="10">
        <v>3160.6869999999999</v>
      </c>
      <c r="D256" s="10">
        <v>0.2476409</v>
      </c>
      <c r="E256" s="10">
        <v>184.37020000000001</v>
      </c>
      <c r="F256" s="10">
        <v>205.60040000000001</v>
      </c>
      <c r="G256" s="10">
        <v>19</v>
      </c>
      <c r="H256" s="10">
        <v>134</v>
      </c>
      <c r="I256" s="10">
        <v>0.3333333</v>
      </c>
      <c r="J256" s="11" t="s">
        <v>161</v>
      </c>
      <c r="L256">
        <v>134</v>
      </c>
      <c r="M256">
        <v>249</v>
      </c>
      <c r="N256">
        <v>773942</v>
      </c>
      <c r="O256">
        <v>3.2029999999999745</v>
      </c>
      <c r="P256" s="133">
        <v>12.963999999999942</v>
      </c>
      <c r="Q256" s="133">
        <v>0.83540000000002124</v>
      </c>
      <c r="R256" s="3">
        <v>7.15336666666661</v>
      </c>
      <c r="S256" s="133">
        <f>IF(F256=0,0,F256-F255)</f>
        <v>0.83540000000002124</v>
      </c>
      <c r="T256">
        <f>IF($J256=T$6,$L256,"")</f>
        <v>134</v>
      </c>
      <c r="U256" t="str">
        <f>IF($J256=U$6,$L256,"")</f>
        <v/>
      </c>
    </row>
    <row r="257" spans="2:21">
      <c r="B257" s="10">
        <v>777032</v>
      </c>
      <c r="C257" s="10">
        <v>3173.268</v>
      </c>
      <c r="D257" s="10">
        <v>0.24573639999999999</v>
      </c>
      <c r="E257" s="10">
        <v>188.6902</v>
      </c>
      <c r="F257" s="10">
        <v>206.4162</v>
      </c>
      <c r="G257" s="10">
        <v>19</v>
      </c>
      <c r="H257" s="10">
        <v>134</v>
      </c>
      <c r="I257" s="10">
        <v>0.3333333</v>
      </c>
      <c r="J257" s="11" t="s">
        <v>161</v>
      </c>
      <c r="L257">
        <v>134</v>
      </c>
      <c r="M257">
        <v>250</v>
      </c>
      <c r="N257">
        <v>777032</v>
      </c>
      <c r="O257">
        <v>3.0900000000000318</v>
      </c>
      <c r="P257" s="133">
        <v>12.581000000000131</v>
      </c>
      <c r="Q257" s="133">
        <v>0.81579999999999586</v>
      </c>
      <c r="R257" s="3">
        <v>6.9010000000000709</v>
      </c>
      <c r="S257" s="133">
        <f>IF(F257=0,0,F257-F256)</f>
        <v>0.81579999999999586</v>
      </c>
      <c r="T257">
        <f>IF($J257=T$6,$L257,"")</f>
        <v>134</v>
      </c>
      <c r="U257" t="str">
        <f>IF($J257=U$6,$L257,"")</f>
        <v/>
      </c>
    </row>
    <row r="258" spans="2:21">
      <c r="B258" s="10">
        <v>780135</v>
      </c>
      <c r="C258" s="10">
        <v>3185.9349999999999</v>
      </c>
      <c r="D258" s="10">
        <v>0.2441294</v>
      </c>
      <c r="E258" s="10">
        <v>192.44110000000001</v>
      </c>
      <c r="F258" s="10">
        <v>207.2397</v>
      </c>
      <c r="G258" s="10">
        <v>19</v>
      </c>
      <c r="H258" s="10">
        <v>134</v>
      </c>
      <c r="I258" s="10">
        <v>0.3333333</v>
      </c>
      <c r="J258" s="11" t="s">
        <v>161</v>
      </c>
      <c r="L258">
        <v>134</v>
      </c>
      <c r="M258">
        <v>251</v>
      </c>
      <c r="N258">
        <v>780135</v>
      </c>
      <c r="O258">
        <v>3.1029999999999518</v>
      </c>
      <c r="P258" s="133">
        <v>12.666999999999916</v>
      </c>
      <c r="Q258" s="133">
        <v>0.82349999999999568</v>
      </c>
      <c r="R258" s="3">
        <v>6.9300333333332258</v>
      </c>
      <c r="S258" s="133">
        <f>IF(F258=0,0,F258-F257)</f>
        <v>0.82349999999999568</v>
      </c>
      <c r="T258">
        <f>IF($J258=T$6,$L258,"")</f>
        <v>134</v>
      </c>
      <c r="U258" t="str">
        <f>IF($J258=U$6,$L258,"")</f>
        <v/>
      </c>
    </row>
    <row r="259" spans="2:21">
      <c r="B259" s="10">
        <v>783235</v>
      </c>
      <c r="C259" s="10">
        <v>3198.5990000000002</v>
      </c>
      <c r="D259" s="10">
        <v>0.2449421</v>
      </c>
      <c r="E259" s="10">
        <v>190.53190000000001</v>
      </c>
      <c r="F259" s="10">
        <v>208.06389999999999</v>
      </c>
      <c r="G259" s="10">
        <v>19</v>
      </c>
      <c r="H259" s="10">
        <v>134</v>
      </c>
      <c r="I259" s="10">
        <v>0.3333333</v>
      </c>
      <c r="J259" s="11" t="s">
        <v>161</v>
      </c>
      <c r="L259">
        <v>134</v>
      </c>
      <c r="M259">
        <v>252</v>
      </c>
      <c r="N259">
        <v>783235</v>
      </c>
      <c r="O259">
        <v>3.1000000000000227</v>
      </c>
      <c r="P259" s="133">
        <v>12.664000000000215</v>
      </c>
      <c r="Q259" s="133">
        <v>0.8241999999999905</v>
      </c>
      <c r="R259" s="3">
        <v>6.9233333333333844</v>
      </c>
      <c r="S259" s="133">
        <f>IF(F259=0,0,F259-F258)</f>
        <v>0.8241999999999905</v>
      </c>
      <c r="T259">
        <f>IF($J259=T$6,$L259,"")</f>
        <v>134</v>
      </c>
      <c r="U259" t="str">
        <f>IF($J259=U$6,$L259,"")</f>
        <v/>
      </c>
    </row>
    <row r="260" spans="2:21">
      <c r="B260" s="10">
        <v>786334</v>
      </c>
      <c r="C260" s="10">
        <v>3211.2559999999999</v>
      </c>
      <c r="D260" s="10">
        <v>0.24510480000000001</v>
      </c>
      <c r="E260" s="10">
        <v>190.15280000000001</v>
      </c>
      <c r="F260" s="10">
        <v>208.88720000000001</v>
      </c>
      <c r="G260" s="10">
        <v>19</v>
      </c>
      <c r="H260" s="10">
        <v>135</v>
      </c>
      <c r="I260" s="10">
        <v>0.3333333</v>
      </c>
      <c r="J260" s="11" t="s">
        <v>161</v>
      </c>
      <c r="L260">
        <v>135</v>
      </c>
      <c r="M260">
        <v>253</v>
      </c>
      <c r="N260">
        <v>786334</v>
      </c>
      <c r="O260">
        <v>3.0989999999999327</v>
      </c>
      <c r="P260" s="133">
        <v>12.656999999999698</v>
      </c>
      <c r="Q260" s="133">
        <v>0.82330000000001746</v>
      </c>
      <c r="R260" s="3">
        <v>6.9727499999998486</v>
      </c>
      <c r="S260" s="133">
        <f>IF(F260=0,0,F260-F259)</f>
        <v>0.82330000000001746</v>
      </c>
      <c r="T260">
        <f>IF($J260=T$6,$L260,"")</f>
        <v>135</v>
      </c>
      <c r="U260" t="str">
        <f>IF($J260=U$6,$L260,"")</f>
        <v/>
      </c>
    </row>
    <row r="261" spans="2:21">
      <c r="B261" s="10">
        <v>789439</v>
      </c>
      <c r="C261" s="10">
        <v>3223.9879999999998</v>
      </c>
      <c r="D261" s="10">
        <v>0.2440822</v>
      </c>
      <c r="E261" s="10">
        <v>192.55269999999999</v>
      </c>
      <c r="F261" s="10">
        <v>209.71889999999999</v>
      </c>
      <c r="G261" s="10">
        <v>19</v>
      </c>
      <c r="H261" s="10">
        <v>136</v>
      </c>
      <c r="I261" s="10">
        <v>0.3333333</v>
      </c>
      <c r="J261" s="11" t="s">
        <v>161</v>
      </c>
      <c r="L261">
        <v>136</v>
      </c>
      <c r="M261">
        <v>254</v>
      </c>
      <c r="N261">
        <v>789439</v>
      </c>
      <c r="O261">
        <v>3.1050000000000182</v>
      </c>
      <c r="P261" s="133">
        <v>12.731999999999971</v>
      </c>
      <c r="Q261" s="133">
        <v>0.83169999999998367</v>
      </c>
      <c r="R261" s="3">
        <v>7.0380000000000411</v>
      </c>
      <c r="S261" s="133">
        <f>IF(F261=0,0,F261-F260)</f>
        <v>0.83169999999998367</v>
      </c>
      <c r="T261">
        <f>IF($J261=T$6,$L261,"")</f>
        <v>136</v>
      </c>
      <c r="U261" t="str">
        <f>IF($J261=U$6,$L261,"")</f>
        <v/>
      </c>
    </row>
    <row r="262" spans="2:21">
      <c r="B262" s="10">
        <v>792537</v>
      </c>
      <c r="C262" s="10">
        <v>3236.5749999999998</v>
      </c>
      <c r="D262" s="10">
        <v>0.2456393</v>
      </c>
      <c r="E262" s="10">
        <v>188.91409999999999</v>
      </c>
      <c r="F262" s="10">
        <v>210.5334</v>
      </c>
      <c r="G262" s="10">
        <v>19</v>
      </c>
      <c r="H262" s="10">
        <v>136</v>
      </c>
      <c r="I262" s="10">
        <v>0.3333333</v>
      </c>
      <c r="J262" s="11" t="s">
        <v>161</v>
      </c>
      <c r="L262">
        <v>136</v>
      </c>
      <c r="M262">
        <v>255</v>
      </c>
      <c r="N262">
        <v>792537</v>
      </c>
      <c r="O262">
        <v>3.09800000000007</v>
      </c>
      <c r="P262" s="133">
        <v>12.586999999999989</v>
      </c>
      <c r="Q262" s="133">
        <v>0.81450000000000955</v>
      </c>
      <c r="R262" s="3">
        <v>7.0221333333334917</v>
      </c>
      <c r="S262" s="133">
        <f>IF(F262=0,0,F262-F261)</f>
        <v>0.81450000000000955</v>
      </c>
      <c r="T262">
        <f>IF($J262=T$6,$L262,"")</f>
        <v>136</v>
      </c>
      <c r="U262" t="str">
        <f>IF($J262=U$6,$L262,"")</f>
        <v/>
      </c>
    </row>
    <row r="263" spans="2:21">
      <c r="B263" s="10">
        <v>795634</v>
      </c>
      <c r="C263" s="10">
        <v>3249.2379999999998</v>
      </c>
      <c r="D263" s="10">
        <v>0.2448137</v>
      </c>
      <c r="E263" s="10">
        <v>190.83179999999999</v>
      </c>
      <c r="F263" s="10">
        <v>211.35810000000001</v>
      </c>
      <c r="G263" s="10">
        <v>19</v>
      </c>
      <c r="H263" s="10">
        <v>137</v>
      </c>
      <c r="I263" s="10">
        <v>0.3333333</v>
      </c>
      <c r="J263" s="11" t="s">
        <v>161</v>
      </c>
      <c r="L263">
        <v>137</v>
      </c>
      <c r="M263">
        <v>256</v>
      </c>
      <c r="N263">
        <v>795634</v>
      </c>
      <c r="O263">
        <v>3.09699999999998</v>
      </c>
      <c r="P263" s="133">
        <v>12.663000000000011</v>
      </c>
      <c r="Q263" s="133">
        <v>0.82470000000000709</v>
      </c>
      <c r="R263" s="3">
        <v>7.0714833333332878</v>
      </c>
      <c r="S263" s="133">
        <f>IF(F263=0,0,F263-F262)</f>
        <v>0.82470000000000709</v>
      </c>
      <c r="T263">
        <f>IF($J263=T$6,$L263,"")</f>
        <v>137</v>
      </c>
      <c r="U263" t="str">
        <f>IF($J263=U$6,$L263,"")</f>
        <v/>
      </c>
    </row>
    <row r="264" spans="2:21">
      <c r="B264" s="10">
        <v>798637</v>
      </c>
      <c r="C264" s="10">
        <v>3261.665</v>
      </c>
      <c r="D264" s="10">
        <v>0.2418853</v>
      </c>
      <c r="E264" s="10">
        <v>197.84690000000001</v>
      </c>
      <c r="F264" s="10">
        <v>212.17750000000001</v>
      </c>
      <c r="G264" s="10">
        <v>20</v>
      </c>
      <c r="H264" s="10">
        <v>137</v>
      </c>
      <c r="I264" s="10">
        <v>0.3333333</v>
      </c>
      <c r="J264" s="11" t="s">
        <v>161</v>
      </c>
      <c r="L264">
        <v>137</v>
      </c>
      <c r="M264">
        <v>257</v>
      </c>
      <c r="N264">
        <v>798637</v>
      </c>
      <c r="O264">
        <v>3.0029999999999291</v>
      </c>
      <c r="P264" s="133">
        <v>12.427000000000135</v>
      </c>
      <c r="Q264" s="133">
        <v>0.81940000000000168</v>
      </c>
      <c r="R264" s="3">
        <v>6.856849999999838</v>
      </c>
      <c r="S264" s="133">
        <f>IF(F264=0,0,F264-F263)</f>
        <v>0.81940000000000168</v>
      </c>
      <c r="T264">
        <f>IF($J264=T$6,$L264,"")</f>
        <v>137</v>
      </c>
      <c r="U264" t="str">
        <f>IF($J264=U$6,$L264,"")</f>
        <v/>
      </c>
    </row>
    <row r="265" spans="2:21">
      <c r="B265" s="10">
        <v>801639</v>
      </c>
      <c r="C265" s="10">
        <v>3273.9360000000001</v>
      </c>
      <c r="D265" s="10">
        <v>0.2439143</v>
      </c>
      <c r="E265" s="10">
        <v>192.95060000000001</v>
      </c>
      <c r="F265" s="10">
        <v>212.9768</v>
      </c>
      <c r="G265" s="10">
        <v>20</v>
      </c>
      <c r="H265" s="10">
        <v>137</v>
      </c>
      <c r="I265" s="10">
        <v>0.3333333</v>
      </c>
      <c r="J265" s="11" t="s">
        <v>161</v>
      </c>
      <c r="L265">
        <v>137</v>
      </c>
      <c r="M265">
        <v>258</v>
      </c>
      <c r="N265">
        <v>801639</v>
      </c>
      <c r="O265">
        <v>3.0020000000000664</v>
      </c>
      <c r="P265" s="133">
        <v>12.271000000000186</v>
      </c>
      <c r="Q265" s="133">
        <v>0.79929999999998813</v>
      </c>
      <c r="R265" s="3">
        <v>6.8545666666668179</v>
      </c>
      <c r="S265" s="133">
        <f>IF(F265=0,0,F265-F264)</f>
        <v>0.79929999999998813</v>
      </c>
      <c r="T265">
        <f>IF($J265=T$6,$L265,"")</f>
        <v>137</v>
      </c>
      <c r="U265" t="str">
        <f>IF($J265=U$6,$L265,"")</f>
        <v/>
      </c>
    </row>
    <row r="266" spans="2:21">
      <c r="B266" s="10">
        <v>804737</v>
      </c>
      <c r="C266" s="10">
        <v>3286.6779999999999</v>
      </c>
      <c r="D266" s="10">
        <v>0.24396499999999999</v>
      </c>
      <c r="E266" s="10">
        <v>192.8304</v>
      </c>
      <c r="F266" s="10">
        <v>213.81190000000001</v>
      </c>
      <c r="G266" s="10">
        <v>20</v>
      </c>
      <c r="H266" s="10">
        <v>137</v>
      </c>
      <c r="I266" s="10">
        <v>0.3333333</v>
      </c>
      <c r="J266" s="11" t="s">
        <v>161</v>
      </c>
      <c r="L266">
        <v>137</v>
      </c>
      <c r="M266">
        <v>259</v>
      </c>
      <c r="N266">
        <v>804737</v>
      </c>
      <c r="O266">
        <v>3.0979999999999563</v>
      </c>
      <c r="P266" s="133">
        <v>12.741999999999734</v>
      </c>
      <c r="Q266" s="133">
        <v>0.83510000000001128</v>
      </c>
      <c r="R266" s="3">
        <v>7.0737666666665673</v>
      </c>
      <c r="S266" s="133">
        <f>IF(F266=0,0,F266-F265)</f>
        <v>0.83510000000001128</v>
      </c>
      <c r="T266">
        <f>IF($J266=T$6,$L266,"")</f>
        <v>137</v>
      </c>
      <c r="U266" t="str">
        <f>IF($J266=U$6,$L266,"")</f>
        <v/>
      </c>
    </row>
    <row r="267" spans="2:21">
      <c r="B267" s="10">
        <v>807736</v>
      </c>
      <c r="C267" s="10">
        <v>3299.0309999999999</v>
      </c>
      <c r="D267" s="10">
        <v>0.24285490000000001</v>
      </c>
      <c r="E267" s="10">
        <v>195.48670000000001</v>
      </c>
      <c r="F267" s="10">
        <v>214.6224</v>
      </c>
      <c r="G267" s="10">
        <v>20</v>
      </c>
      <c r="H267" s="10">
        <v>137</v>
      </c>
      <c r="I267" s="10">
        <v>0.3333333</v>
      </c>
      <c r="J267" s="11" t="s">
        <v>161</v>
      </c>
      <c r="L267">
        <v>137</v>
      </c>
      <c r="M267">
        <v>260</v>
      </c>
      <c r="N267">
        <v>807736</v>
      </c>
      <c r="O267">
        <v>2.9990000000000236</v>
      </c>
      <c r="P267" s="133">
        <v>12.353000000000065</v>
      </c>
      <c r="Q267" s="133">
        <v>0.81049999999999045</v>
      </c>
      <c r="R267" s="3">
        <v>6.8477166666667211</v>
      </c>
      <c r="S267" s="133">
        <f>IF(F267=0,0,F267-F266)</f>
        <v>0.81049999999999045</v>
      </c>
      <c r="T267">
        <f>IF($J267=T$6,$L267,"")</f>
        <v>137</v>
      </c>
      <c r="U267" t="str">
        <f>IF($J267=U$6,$L267,"")</f>
        <v/>
      </c>
    </row>
    <row r="268" spans="2:21">
      <c r="B268" s="10">
        <v>810732</v>
      </c>
      <c r="C268" s="10">
        <v>3311.2959999999998</v>
      </c>
      <c r="D268" s="10">
        <v>0.2436161</v>
      </c>
      <c r="E268" s="10">
        <v>193.65989999999999</v>
      </c>
      <c r="F268" s="10">
        <v>215.42240000000001</v>
      </c>
      <c r="G268" s="10">
        <v>20</v>
      </c>
      <c r="H268" s="10">
        <v>137</v>
      </c>
      <c r="I268" s="10">
        <v>0.3333333</v>
      </c>
      <c r="J268" s="11" t="s">
        <v>161</v>
      </c>
      <c r="L268">
        <v>137</v>
      </c>
      <c r="M268">
        <v>261</v>
      </c>
      <c r="N268">
        <v>810732</v>
      </c>
      <c r="O268">
        <v>2.9959999999999809</v>
      </c>
      <c r="P268" s="133">
        <v>12.264999999999873</v>
      </c>
      <c r="Q268" s="133">
        <v>0.80000000000001137</v>
      </c>
      <c r="R268" s="3">
        <v>6.8408666666666234</v>
      </c>
      <c r="S268" s="133">
        <f>IF(F268=0,0,F268-F267)</f>
        <v>0.80000000000001137</v>
      </c>
      <c r="T268">
        <f>IF($J268=T$6,$L268,"")</f>
        <v>137</v>
      </c>
      <c r="U268" t="str">
        <f>IF($J268=U$6,$L268,"")</f>
        <v/>
      </c>
    </row>
    <row r="269" spans="2:21">
      <c r="B269" s="10">
        <v>813829</v>
      </c>
      <c r="C269" s="10">
        <v>3324.029</v>
      </c>
      <c r="D269" s="10">
        <v>0.2436315</v>
      </c>
      <c r="E269" s="10">
        <v>193.6234</v>
      </c>
      <c r="F269" s="10">
        <v>216.25640000000001</v>
      </c>
      <c r="G269" s="10">
        <v>20</v>
      </c>
      <c r="H269" s="10">
        <v>137</v>
      </c>
      <c r="I269" s="10">
        <v>0.3333333</v>
      </c>
      <c r="J269" s="11" t="s">
        <v>161</v>
      </c>
      <c r="L269">
        <v>137</v>
      </c>
      <c r="M269">
        <v>262</v>
      </c>
      <c r="N269">
        <v>813829</v>
      </c>
      <c r="O269">
        <v>3.09699999999998</v>
      </c>
      <c r="P269" s="133">
        <v>12.733000000000175</v>
      </c>
      <c r="Q269" s="133">
        <v>0.83400000000000318</v>
      </c>
      <c r="R269" s="3">
        <v>7.0714833333332878</v>
      </c>
      <c r="S269" s="133">
        <f>IF(F269=0,0,F269-F268)</f>
        <v>0.83400000000000318</v>
      </c>
      <c r="T269">
        <f>IF($J269=T$6,$L269,"")</f>
        <v>137</v>
      </c>
      <c r="U269" t="str">
        <f>IF($J269=U$6,$L269,"")</f>
        <v/>
      </c>
    </row>
    <row r="270" spans="2:21">
      <c r="B270" s="10">
        <v>816829</v>
      </c>
      <c r="C270" s="10">
        <v>3336.2979999999998</v>
      </c>
      <c r="D270" s="10">
        <v>0.24409410000000001</v>
      </c>
      <c r="E270" s="10">
        <v>192.52459999999999</v>
      </c>
      <c r="F270" s="10">
        <v>217.0558</v>
      </c>
      <c r="G270" s="10">
        <v>20</v>
      </c>
      <c r="H270" s="10">
        <v>136</v>
      </c>
      <c r="I270" s="10">
        <v>0.3333333</v>
      </c>
      <c r="J270" s="11" t="s">
        <v>161</v>
      </c>
      <c r="L270">
        <v>136</v>
      </c>
      <c r="M270">
        <v>263</v>
      </c>
      <c r="N270">
        <v>816829</v>
      </c>
      <c r="O270">
        <v>3</v>
      </c>
      <c r="P270" s="133">
        <v>12.268999999999778</v>
      </c>
      <c r="Q270" s="133">
        <v>0.79939999999999145</v>
      </c>
      <c r="R270" s="3">
        <v>6.8</v>
      </c>
      <c r="S270" s="133">
        <f>IF(F270=0,0,F270-F269)</f>
        <v>0.79939999999999145</v>
      </c>
      <c r="T270">
        <f>IF($J270=T$6,$L270,"")</f>
        <v>136</v>
      </c>
      <c r="U270" t="str">
        <f>IF($J270=U$6,$L270,"")</f>
        <v/>
      </c>
    </row>
    <row r="271" spans="2:21">
      <c r="B271" s="10">
        <v>819929</v>
      </c>
      <c r="C271" s="10">
        <v>3349.1080000000002</v>
      </c>
      <c r="D271" s="10">
        <v>0.2426217</v>
      </c>
      <c r="E271" s="10">
        <v>196.05090000000001</v>
      </c>
      <c r="F271" s="10">
        <v>217.89940000000001</v>
      </c>
      <c r="G271" s="10">
        <v>20</v>
      </c>
      <c r="H271" s="10">
        <v>136</v>
      </c>
      <c r="I271" s="10">
        <v>0.3333333</v>
      </c>
      <c r="J271" s="11" t="s">
        <v>161</v>
      </c>
      <c r="L271">
        <v>136</v>
      </c>
      <c r="M271">
        <v>264</v>
      </c>
      <c r="N271">
        <v>819929</v>
      </c>
      <c r="O271">
        <v>3.1000000000000227</v>
      </c>
      <c r="P271" s="133">
        <v>12.8100000000004</v>
      </c>
      <c r="Q271" s="133">
        <v>0.84360000000000923</v>
      </c>
      <c r="R271" s="3">
        <v>7.0266666666667179</v>
      </c>
      <c r="S271" s="133">
        <f>IF(F271=0,0,F271-F270)</f>
        <v>0.84360000000000923</v>
      </c>
      <c r="T271">
        <f>IF($J271=T$6,$L271,"")</f>
        <v>136</v>
      </c>
      <c r="U271" t="str">
        <f>IF($J271=U$6,$L271,"")</f>
        <v/>
      </c>
    </row>
    <row r="272" spans="2:21">
      <c r="B272" s="10">
        <v>822938</v>
      </c>
      <c r="C272" s="10">
        <v>3361.4580000000001</v>
      </c>
      <c r="D272" s="10">
        <v>0.24280360000000001</v>
      </c>
      <c r="E272" s="10">
        <v>195.61060000000001</v>
      </c>
      <c r="F272" s="10">
        <v>218.70699999999999</v>
      </c>
      <c r="G272" s="10">
        <v>20</v>
      </c>
      <c r="H272" s="10">
        <v>135</v>
      </c>
      <c r="I272" s="10">
        <v>0.3333333</v>
      </c>
      <c r="J272" s="11" t="s">
        <v>161</v>
      </c>
      <c r="L272">
        <v>135</v>
      </c>
      <c r="M272">
        <v>265</v>
      </c>
      <c r="N272">
        <v>822938</v>
      </c>
      <c r="O272">
        <v>3.0090000000000146</v>
      </c>
      <c r="P272" s="133">
        <v>12.349999999999909</v>
      </c>
      <c r="Q272" s="133">
        <v>0.80759999999997945</v>
      </c>
      <c r="R272" s="3">
        <v>6.7702500000000327</v>
      </c>
      <c r="S272" s="133">
        <f>IF(F272=0,0,F272-F271)</f>
        <v>0.80759999999997945</v>
      </c>
      <c r="T272">
        <f>IF($J272=T$6,$L272,"")</f>
        <v>135</v>
      </c>
      <c r="U272" t="str">
        <f>IF($J272=U$6,$L272,"")</f>
        <v/>
      </c>
    </row>
    <row r="273" spans="2:21">
      <c r="B273" s="10">
        <v>826035</v>
      </c>
      <c r="C273" s="10">
        <v>3374.2060000000001</v>
      </c>
      <c r="D273" s="10">
        <v>0.24315700000000001</v>
      </c>
      <c r="E273" s="10">
        <v>194.75909999999999</v>
      </c>
      <c r="F273" s="10">
        <v>219.54320000000001</v>
      </c>
      <c r="G273" s="10">
        <v>19</v>
      </c>
      <c r="H273" s="10">
        <v>135</v>
      </c>
      <c r="I273" s="10">
        <v>0.3333333</v>
      </c>
      <c r="J273" s="11" t="s">
        <v>161</v>
      </c>
      <c r="L273">
        <v>135</v>
      </c>
      <c r="M273">
        <v>266</v>
      </c>
      <c r="N273">
        <v>826035</v>
      </c>
      <c r="O273">
        <v>3.09699999999998</v>
      </c>
      <c r="P273" s="133">
        <v>12.748000000000047</v>
      </c>
      <c r="Q273" s="133">
        <v>0.83620000000001937</v>
      </c>
      <c r="R273" s="3">
        <v>6.968249999999955</v>
      </c>
      <c r="S273" s="133">
        <f>IF(F273=0,0,F273-F272)</f>
        <v>0.83620000000001937</v>
      </c>
      <c r="T273">
        <f>IF($J273=T$6,$L273,"")</f>
        <v>135</v>
      </c>
      <c r="U273" t="str">
        <f>IF($J273=U$6,$L273,"")</f>
        <v/>
      </c>
    </row>
    <row r="274" spans="2:21">
      <c r="B274" s="10">
        <v>829038</v>
      </c>
      <c r="C274" s="10">
        <v>3386.567</v>
      </c>
      <c r="D274" s="10">
        <v>0.2425088</v>
      </c>
      <c r="E274" s="10">
        <v>196.32499999999999</v>
      </c>
      <c r="F274" s="10">
        <v>220.35390000000001</v>
      </c>
      <c r="G274" s="10">
        <v>20</v>
      </c>
      <c r="H274" s="10">
        <v>135</v>
      </c>
      <c r="I274" s="10">
        <v>0.3333333</v>
      </c>
      <c r="J274" s="11" t="s">
        <v>161</v>
      </c>
      <c r="L274">
        <v>135</v>
      </c>
      <c r="M274">
        <v>267</v>
      </c>
      <c r="N274">
        <v>829038</v>
      </c>
      <c r="O274">
        <v>3.0030000000000427</v>
      </c>
      <c r="P274" s="133">
        <v>12.360999999999876</v>
      </c>
      <c r="Q274" s="133">
        <v>0.81069999999999709</v>
      </c>
      <c r="R274" s="3">
        <v>6.7567500000000962</v>
      </c>
      <c r="S274" s="133">
        <f>IF(F274=0,0,F274-F273)</f>
        <v>0.81069999999999709</v>
      </c>
      <c r="T274">
        <f>IF($J274=T$6,$L274,"")</f>
        <v>135</v>
      </c>
      <c r="U274" t="str">
        <f>IF($J274=U$6,$L274,"")</f>
        <v/>
      </c>
    </row>
    <row r="275" spans="2:21">
      <c r="B275" s="10">
        <v>832227</v>
      </c>
      <c r="C275" s="10">
        <v>3399.6950000000002</v>
      </c>
      <c r="D275" s="10">
        <v>0.24347869999999999</v>
      </c>
      <c r="E275" s="10">
        <v>193.988</v>
      </c>
      <c r="F275" s="10">
        <v>221.21530000000001</v>
      </c>
      <c r="G275" s="10">
        <v>19</v>
      </c>
      <c r="H275" s="10">
        <v>135</v>
      </c>
      <c r="I275" s="10">
        <v>0.3333333</v>
      </c>
      <c r="J275" s="11" t="s">
        <v>161</v>
      </c>
      <c r="L275">
        <v>135</v>
      </c>
      <c r="M275">
        <v>268</v>
      </c>
      <c r="N275">
        <v>832227</v>
      </c>
      <c r="O275">
        <v>3.1889999999999645</v>
      </c>
      <c r="P275" s="133">
        <v>13.128000000000156</v>
      </c>
      <c r="Q275" s="133">
        <v>0.86140000000000327</v>
      </c>
      <c r="R275" s="3">
        <v>7.1752499999999202</v>
      </c>
      <c r="S275" s="133">
        <f>IF(F275=0,0,F275-F274)</f>
        <v>0.86140000000000327</v>
      </c>
      <c r="T275">
        <f>IF($J275=T$6,$L275,"")</f>
        <v>135</v>
      </c>
      <c r="U275" t="str">
        <f>IF($J275=U$6,$L275,"")</f>
        <v/>
      </c>
    </row>
    <row r="276" spans="2:21">
      <c r="B276" s="10">
        <v>835324</v>
      </c>
      <c r="C276" s="10">
        <v>3412.43</v>
      </c>
      <c r="D276" s="10">
        <v>0.24359980000000001</v>
      </c>
      <c r="E276" s="10">
        <v>193.69900000000001</v>
      </c>
      <c r="F276" s="10">
        <v>222.0497</v>
      </c>
      <c r="G276" s="10">
        <v>20</v>
      </c>
      <c r="H276" s="10">
        <v>135</v>
      </c>
      <c r="I276" s="10">
        <v>0.3333333</v>
      </c>
      <c r="J276" s="11" t="s">
        <v>161</v>
      </c>
      <c r="L276">
        <v>135</v>
      </c>
      <c r="M276">
        <v>269</v>
      </c>
      <c r="N276">
        <v>835324</v>
      </c>
      <c r="O276">
        <v>3.09699999999998</v>
      </c>
      <c r="P276" s="133">
        <v>12.734999999999673</v>
      </c>
      <c r="Q276" s="133">
        <v>0.83439999999998804</v>
      </c>
      <c r="R276" s="3">
        <v>6.968249999999955</v>
      </c>
      <c r="S276" s="133">
        <f>IF(F276=0,0,F276-F275)</f>
        <v>0.83439999999998804</v>
      </c>
      <c r="T276">
        <f>IF($J276=T$6,$L276,"")</f>
        <v>135</v>
      </c>
      <c r="U276" t="str">
        <f>IF($J276=U$6,$L276,"")</f>
        <v/>
      </c>
    </row>
    <row r="277" spans="2:21">
      <c r="B277" s="10">
        <v>838436</v>
      </c>
      <c r="C277" s="10">
        <v>3425.1790000000001</v>
      </c>
      <c r="D277" s="10">
        <v>0.2441429</v>
      </c>
      <c r="E277" s="10">
        <v>192.40899999999999</v>
      </c>
      <c r="F277" s="10">
        <v>222.88159999999999</v>
      </c>
      <c r="G277" s="10">
        <v>19</v>
      </c>
      <c r="H277" s="10">
        <v>135</v>
      </c>
      <c r="I277" s="10">
        <v>0.3333333</v>
      </c>
      <c r="J277" s="11" t="s">
        <v>161</v>
      </c>
      <c r="L277">
        <v>135</v>
      </c>
      <c r="M277">
        <v>270</v>
      </c>
      <c r="N277">
        <v>838436</v>
      </c>
      <c r="O277">
        <v>3.11200000000008</v>
      </c>
      <c r="P277" s="133">
        <v>12.749000000000251</v>
      </c>
      <c r="Q277" s="133">
        <v>0.83189999999999031</v>
      </c>
      <c r="R277" s="3">
        <v>7.0020000000001801</v>
      </c>
      <c r="S277" s="133">
        <f>IF(F277=0,0,F277-F276)</f>
        <v>0.83189999999999031</v>
      </c>
      <c r="T277">
        <f>IF($J277=T$6,$L277,"")</f>
        <v>135</v>
      </c>
      <c r="U277" t="str">
        <f>IF($J277=U$6,$L277,"")</f>
        <v/>
      </c>
    </row>
    <row r="278" spans="2:21">
      <c r="B278" s="10">
        <v>841436</v>
      </c>
      <c r="C278" s="10">
        <v>3437.4560000000001</v>
      </c>
      <c r="D278" s="10">
        <v>0.24327969999999999</v>
      </c>
      <c r="E278" s="10">
        <v>194.46449999999999</v>
      </c>
      <c r="F278" s="10">
        <v>223.68190000000001</v>
      </c>
      <c r="G278" s="10">
        <v>19</v>
      </c>
      <c r="H278" s="10">
        <v>135</v>
      </c>
      <c r="I278" s="10">
        <v>0.3333333</v>
      </c>
      <c r="J278" s="11" t="s">
        <v>161</v>
      </c>
      <c r="L278">
        <v>135</v>
      </c>
      <c r="M278">
        <v>271</v>
      </c>
      <c r="N278">
        <v>841436</v>
      </c>
      <c r="O278">
        <v>3</v>
      </c>
      <c r="P278" s="133">
        <v>12.277000000000044</v>
      </c>
      <c r="Q278" s="133">
        <v>0.80030000000002133</v>
      </c>
      <c r="R278" s="3">
        <v>6.75</v>
      </c>
      <c r="S278" s="133">
        <f>IF(F278=0,0,F278-F277)</f>
        <v>0.80030000000002133</v>
      </c>
      <c r="T278">
        <f>IF($J278=T$6,$L278,"")</f>
        <v>135</v>
      </c>
      <c r="U278" t="str">
        <f>IF($J278=U$6,$L278,"")</f>
        <v/>
      </c>
    </row>
    <row r="279" spans="2:21">
      <c r="B279" s="10">
        <v>844529</v>
      </c>
      <c r="C279" s="10">
        <v>3450.1129999999998</v>
      </c>
      <c r="D279" s="10">
        <v>0.24435499999999999</v>
      </c>
      <c r="E279" s="10">
        <v>191.90860000000001</v>
      </c>
      <c r="F279" s="10">
        <v>224.50710000000001</v>
      </c>
      <c r="G279" s="10">
        <v>19</v>
      </c>
      <c r="H279" s="10">
        <v>135</v>
      </c>
      <c r="I279" s="10">
        <v>0.3333333</v>
      </c>
      <c r="J279" s="11" t="s">
        <v>161</v>
      </c>
      <c r="L279">
        <v>135</v>
      </c>
      <c r="M279">
        <v>272</v>
      </c>
      <c r="N279">
        <v>844529</v>
      </c>
      <c r="O279">
        <v>3.0929999999999609</v>
      </c>
      <c r="P279" s="133">
        <v>12.656999999999698</v>
      </c>
      <c r="Q279" s="133">
        <v>0.82519999999999527</v>
      </c>
      <c r="R279" s="3">
        <v>6.959249999999912</v>
      </c>
      <c r="S279" s="133">
        <f>IF(F279=0,0,F279-F278)</f>
        <v>0.82519999999999527</v>
      </c>
      <c r="T279">
        <f>IF($J279=T$6,$L279,"")</f>
        <v>135</v>
      </c>
      <c r="U279" t="str">
        <f>IF($J279=U$6,$L279,"")</f>
        <v/>
      </c>
    </row>
    <row r="280" spans="2:21">
      <c r="B280" s="10">
        <v>847631</v>
      </c>
      <c r="C280" s="10">
        <v>3462.777</v>
      </c>
      <c r="D280" s="10">
        <v>0.24535870000000001</v>
      </c>
      <c r="E280" s="10">
        <v>189.56309999999999</v>
      </c>
      <c r="F280" s="10">
        <v>225.3306</v>
      </c>
      <c r="G280" s="10">
        <v>20</v>
      </c>
      <c r="H280" s="10">
        <v>135</v>
      </c>
      <c r="I280" s="10">
        <v>0.3333333</v>
      </c>
      <c r="J280" s="11" t="s">
        <v>161</v>
      </c>
      <c r="L280">
        <v>135</v>
      </c>
      <c r="M280">
        <v>273</v>
      </c>
      <c r="N280">
        <v>847631</v>
      </c>
      <c r="O280">
        <v>3.1019999999999754</v>
      </c>
      <c r="P280" s="133">
        <v>12.664000000000215</v>
      </c>
      <c r="Q280" s="133">
        <v>0.82349999999999568</v>
      </c>
      <c r="R280" s="3">
        <v>6.9794999999999447</v>
      </c>
      <c r="S280" s="133">
        <f>IF(F280=0,0,F280-F279)</f>
        <v>0.82349999999999568</v>
      </c>
      <c r="T280">
        <f>IF($J280=T$6,$L280,"")</f>
        <v>135</v>
      </c>
      <c r="U280" t="str">
        <f>IF($J280=U$6,$L280,"")</f>
        <v/>
      </c>
    </row>
    <row r="281" spans="2:21">
      <c r="B281" s="10">
        <v>850719</v>
      </c>
      <c r="C281" s="10">
        <v>3475.3560000000002</v>
      </c>
      <c r="D281" s="10">
        <v>0.24575710000000001</v>
      </c>
      <c r="E281" s="10">
        <v>188.64269999999999</v>
      </c>
      <c r="F281" s="10">
        <v>226.1465</v>
      </c>
      <c r="G281" s="10">
        <v>20</v>
      </c>
      <c r="H281" s="10">
        <v>135</v>
      </c>
      <c r="I281" s="10">
        <v>0.3333333</v>
      </c>
      <c r="J281" s="11" t="s">
        <v>161</v>
      </c>
      <c r="L281">
        <v>135</v>
      </c>
      <c r="M281">
        <v>274</v>
      </c>
      <c r="N281">
        <v>850719</v>
      </c>
      <c r="O281">
        <v>3.0880000000000791</v>
      </c>
      <c r="P281" s="133">
        <v>12.579000000000178</v>
      </c>
      <c r="Q281" s="133">
        <v>0.81589999999999918</v>
      </c>
      <c r="R281" s="3">
        <v>6.948000000000178</v>
      </c>
      <c r="S281" s="133">
        <f>IF(F281=0,0,F281-F280)</f>
        <v>0.81589999999999918</v>
      </c>
      <c r="T281">
        <f>IF($J281=T$6,$L281,"")</f>
        <v>135</v>
      </c>
      <c r="U281" t="str">
        <f>IF($J281=U$6,$L281,"")</f>
        <v/>
      </c>
    </row>
    <row r="282" spans="2:21">
      <c r="B282" s="10">
        <v>853828</v>
      </c>
      <c r="C282" s="10">
        <v>3488</v>
      </c>
      <c r="D282" s="10">
        <v>0.24540429999999999</v>
      </c>
      <c r="E282" s="10">
        <v>189.4573</v>
      </c>
      <c r="F282" s="10">
        <v>226.9657</v>
      </c>
      <c r="G282" s="10">
        <v>19</v>
      </c>
      <c r="H282" s="10">
        <v>135</v>
      </c>
      <c r="I282" s="10">
        <v>0.3333333</v>
      </c>
      <c r="J282" s="11" t="s">
        <v>161</v>
      </c>
      <c r="L282">
        <v>135</v>
      </c>
      <c r="M282">
        <v>275</v>
      </c>
      <c r="N282">
        <v>853828</v>
      </c>
      <c r="O282">
        <v>3.1089999999999236</v>
      </c>
      <c r="P282" s="133">
        <v>12.643999999999778</v>
      </c>
      <c r="Q282" s="133">
        <v>0.81919999999999504</v>
      </c>
      <c r="R282" s="3">
        <v>6.9952499999998281</v>
      </c>
      <c r="S282" s="133">
        <f>IF(F282=0,0,F282-F281)</f>
        <v>0.81919999999999504</v>
      </c>
      <c r="T282">
        <f>IF($J282=T$6,$L282,"")</f>
        <v>135</v>
      </c>
      <c r="U282" t="str">
        <f>IF($J282=U$6,$L282,"")</f>
        <v/>
      </c>
    </row>
    <row r="283" spans="2:21">
      <c r="B283" s="10">
        <v>856923</v>
      </c>
      <c r="C283" s="10">
        <v>3500.7350000000001</v>
      </c>
      <c r="D283" s="10">
        <v>0.2430706</v>
      </c>
      <c r="E283" s="10">
        <v>194.9667</v>
      </c>
      <c r="F283" s="10">
        <v>227.8005</v>
      </c>
      <c r="G283" s="10">
        <v>19</v>
      </c>
      <c r="H283" s="10">
        <v>135</v>
      </c>
      <c r="I283" s="10">
        <v>0.3333333</v>
      </c>
      <c r="J283" s="11" t="s">
        <v>161</v>
      </c>
      <c r="L283">
        <v>135</v>
      </c>
      <c r="M283">
        <v>276</v>
      </c>
      <c r="N283">
        <v>856923</v>
      </c>
      <c r="O283">
        <v>3.0950000000000273</v>
      </c>
      <c r="P283" s="133">
        <v>12.735000000000127</v>
      </c>
      <c r="Q283" s="133">
        <v>0.83480000000000132</v>
      </c>
      <c r="R283" s="3">
        <v>6.9637500000000614</v>
      </c>
      <c r="S283" s="133">
        <f>IF(F283=0,0,F283-F282)</f>
        <v>0.83480000000000132</v>
      </c>
      <c r="T283">
        <f>IF($J283=T$6,$L283,"")</f>
        <v>135</v>
      </c>
      <c r="U283" t="str">
        <f>IF($J283=U$6,$L283,"")</f>
        <v/>
      </c>
    </row>
    <row r="284" spans="2:21">
      <c r="B284" s="10">
        <v>860021</v>
      </c>
      <c r="C284" s="10">
        <v>3513.547</v>
      </c>
      <c r="D284" s="10">
        <v>0.24233940000000001</v>
      </c>
      <c r="E284" s="10">
        <v>196.73689999999999</v>
      </c>
      <c r="F284" s="10">
        <v>228.64510000000001</v>
      </c>
      <c r="G284" s="10">
        <v>20</v>
      </c>
      <c r="H284" s="10">
        <v>135</v>
      </c>
      <c r="I284" s="10">
        <v>0.3333333</v>
      </c>
      <c r="J284" s="11" t="s">
        <v>161</v>
      </c>
      <c r="L284">
        <v>135</v>
      </c>
      <c r="M284">
        <v>277</v>
      </c>
      <c r="N284">
        <v>860021</v>
      </c>
      <c r="O284">
        <v>3.0979999999999563</v>
      </c>
      <c r="P284" s="133">
        <v>12.811999999999898</v>
      </c>
      <c r="Q284" s="133">
        <v>0.84460000000001401</v>
      </c>
      <c r="R284" s="3">
        <v>6.9704999999999018</v>
      </c>
      <c r="S284" s="133">
        <f>IF(F284=0,0,F284-F283)</f>
        <v>0.84460000000001401</v>
      </c>
      <c r="T284">
        <f>IF($J284=T$6,$L284,"")</f>
        <v>135</v>
      </c>
      <c r="U284" t="str">
        <f>IF($J284=U$6,$L284,"")</f>
        <v/>
      </c>
    </row>
    <row r="285" spans="2:21">
      <c r="B285" s="10">
        <v>863129</v>
      </c>
      <c r="C285" s="10">
        <v>3526.2919999999999</v>
      </c>
      <c r="D285" s="10">
        <v>0.2443187</v>
      </c>
      <c r="E285" s="10">
        <v>191.99420000000001</v>
      </c>
      <c r="F285" s="10">
        <v>229.47749999999999</v>
      </c>
      <c r="G285" s="10">
        <v>20</v>
      </c>
      <c r="H285" s="10">
        <v>135</v>
      </c>
      <c r="I285" s="10">
        <v>0.3333333</v>
      </c>
      <c r="J285" s="11" t="s">
        <v>161</v>
      </c>
      <c r="L285">
        <v>135</v>
      </c>
      <c r="M285">
        <v>278</v>
      </c>
      <c r="N285">
        <v>863129</v>
      </c>
      <c r="O285">
        <v>3.1080000000000609</v>
      </c>
      <c r="P285" s="133">
        <v>12.744999999999891</v>
      </c>
      <c r="Q285" s="133">
        <v>0.83239999999997849</v>
      </c>
      <c r="R285" s="3">
        <v>6.9930000000001371</v>
      </c>
      <c r="S285" s="133">
        <f>IF(F285=0,0,F285-F284)</f>
        <v>0.83239999999997849</v>
      </c>
      <c r="T285">
        <f>IF($J285=T$6,$L285,"")</f>
        <v>135</v>
      </c>
      <c r="U285" t="str">
        <f>IF($J285=U$6,$L285,"")</f>
        <v/>
      </c>
    </row>
    <row r="286" spans="2:21">
      <c r="B286" s="10">
        <v>866232</v>
      </c>
      <c r="C286" s="10">
        <v>3538.9560000000001</v>
      </c>
      <c r="D286" s="10">
        <v>0.24461669999999999</v>
      </c>
      <c r="E286" s="10">
        <v>191.29339999999999</v>
      </c>
      <c r="F286" s="10">
        <v>230.30080000000001</v>
      </c>
      <c r="G286" s="10">
        <v>19</v>
      </c>
      <c r="H286" s="10">
        <v>136</v>
      </c>
      <c r="I286" s="10">
        <v>0.3333333</v>
      </c>
      <c r="J286" s="11" t="s">
        <v>161</v>
      </c>
      <c r="L286">
        <v>136</v>
      </c>
      <c r="M286">
        <v>279</v>
      </c>
      <c r="N286">
        <v>866232</v>
      </c>
      <c r="O286">
        <v>3.1029999999999518</v>
      </c>
      <c r="P286" s="133">
        <v>12.664000000000215</v>
      </c>
      <c r="Q286" s="133">
        <v>0.82330000000001746</v>
      </c>
      <c r="R286" s="3">
        <v>7.0334666666665573</v>
      </c>
      <c r="S286" s="133">
        <f>IF(F286=0,0,F286-F285)</f>
        <v>0.82330000000001746</v>
      </c>
      <c r="T286">
        <f>IF($J286=T$6,$L286,"")</f>
        <v>136</v>
      </c>
      <c r="U286" t="str">
        <f>IF($J286=U$6,$L286,"")</f>
        <v/>
      </c>
    </row>
    <row r="287" spans="2:21">
      <c r="B287" s="10">
        <v>869224</v>
      </c>
      <c r="C287" s="10">
        <v>3551.2330000000002</v>
      </c>
      <c r="D287" s="10">
        <v>0.2428785</v>
      </c>
      <c r="E287" s="10">
        <v>195.4297</v>
      </c>
      <c r="F287" s="10">
        <v>231.10339999999999</v>
      </c>
      <c r="G287" s="10">
        <v>20</v>
      </c>
      <c r="H287" s="10">
        <v>136</v>
      </c>
      <c r="I287" s="10">
        <v>0.3333333</v>
      </c>
      <c r="J287" s="11" t="s">
        <v>161</v>
      </c>
      <c r="L287">
        <v>136</v>
      </c>
      <c r="M287">
        <v>280</v>
      </c>
      <c r="N287">
        <v>869224</v>
      </c>
      <c r="O287">
        <v>2.9920000000000755</v>
      </c>
      <c r="P287" s="133">
        <v>12.277000000000044</v>
      </c>
      <c r="Q287" s="133">
        <v>0.80259999999998399</v>
      </c>
      <c r="R287" s="3">
        <v>6.7818666666668381</v>
      </c>
      <c r="S287" s="133">
        <f>IF(F287=0,0,F287-F286)</f>
        <v>0.80259999999998399</v>
      </c>
      <c r="T287">
        <f>IF($J287=T$6,$L287,"")</f>
        <v>136</v>
      </c>
      <c r="U287" t="str">
        <f>IF($J287=U$6,$L287,"")</f>
        <v/>
      </c>
    </row>
    <row r="288" spans="2:21">
      <c r="B288" s="10">
        <v>872318</v>
      </c>
      <c r="C288" s="10">
        <v>3563.97</v>
      </c>
      <c r="D288" s="10">
        <v>0.24310870000000001</v>
      </c>
      <c r="E288" s="10">
        <v>194.8751</v>
      </c>
      <c r="F288" s="10">
        <v>231.93889999999999</v>
      </c>
      <c r="G288" s="10">
        <v>19</v>
      </c>
      <c r="H288" s="10">
        <v>136</v>
      </c>
      <c r="I288" s="10">
        <v>0.3333333</v>
      </c>
      <c r="J288" s="11" t="s">
        <v>161</v>
      </c>
      <c r="L288">
        <v>136</v>
      </c>
      <c r="M288">
        <v>281</v>
      </c>
      <c r="N288">
        <v>872318</v>
      </c>
      <c r="O288">
        <v>3.0939999999999372</v>
      </c>
      <c r="P288" s="133">
        <v>12.736999999999625</v>
      </c>
      <c r="Q288" s="133">
        <v>0.83549999999999613</v>
      </c>
      <c r="R288" s="3">
        <v>7.013066666666524</v>
      </c>
      <c r="S288" s="133">
        <f>IF(F288=0,0,F288-F287)</f>
        <v>0.83549999999999613</v>
      </c>
      <c r="T288">
        <f>IF($J288=T$6,$L288,"")</f>
        <v>136</v>
      </c>
      <c r="U288" t="str">
        <f>IF($J288=U$6,$L288,"")</f>
        <v/>
      </c>
    </row>
    <row r="289" spans="2:21">
      <c r="B289" s="10">
        <v>875419</v>
      </c>
      <c r="C289" s="10">
        <v>3576.7080000000001</v>
      </c>
      <c r="D289" s="10">
        <v>0.24388850000000001</v>
      </c>
      <c r="E289" s="10">
        <v>193.01179999999999</v>
      </c>
      <c r="F289" s="10">
        <v>232.77260000000001</v>
      </c>
      <c r="G289" s="10">
        <v>20</v>
      </c>
      <c r="H289" s="10">
        <v>136</v>
      </c>
      <c r="I289" s="10">
        <v>0.3333333</v>
      </c>
      <c r="J289" s="11" t="s">
        <v>161</v>
      </c>
      <c r="L289">
        <v>136</v>
      </c>
      <c r="M289">
        <v>282</v>
      </c>
      <c r="N289">
        <v>875419</v>
      </c>
      <c r="O289">
        <v>3.1009999999999991</v>
      </c>
      <c r="P289" s="133">
        <v>12.738000000000284</v>
      </c>
      <c r="Q289" s="133">
        <v>0.83370000000002165</v>
      </c>
      <c r="R289" s="3">
        <v>7.028933333333331</v>
      </c>
      <c r="S289" s="133">
        <f>IF(F289=0,0,F289-F288)</f>
        <v>0.83370000000002165</v>
      </c>
      <c r="T289">
        <f>IF($J289=T$6,$L289,"")</f>
        <v>136</v>
      </c>
      <c r="U289" t="str">
        <f>IF($J289=U$6,$L289,"")</f>
        <v/>
      </c>
    </row>
    <row r="290" spans="2:21">
      <c r="B290" s="10">
        <v>878517</v>
      </c>
      <c r="C290" s="10">
        <v>3589.4349999999999</v>
      </c>
      <c r="D290" s="10">
        <v>0.2436286</v>
      </c>
      <c r="E290" s="10">
        <v>193.6302</v>
      </c>
      <c r="F290" s="10">
        <v>233.60550000000001</v>
      </c>
      <c r="G290" s="10">
        <v>19</v>
      </c>
      <c r="H290" s="10">
        <v>137</v>
      </c>
      <c r="I290" s="10">
        <v>0.3333333</v>
      </c>
      <c r="J290" s="11" t="s">
        <v>161</v>
      </c>
      <c r="L290">
        <v>137</v>
      </c>
      <c r="M290">
        <v>283</v>
      </c>
      <c r="N290">
        <v>878517</v>
      </c>
      <c r="O290">
        <v>3.09800000000007</v>
      </c>
      <c r="P290" s="133">
        <v>12.726999999999862</v>
      </c>
      <c r="Q290" s="133">
        <v>0.83289999999999509</v>
      </c>
      <c r="R290" s="3">
        <v>7.0737666666668266</v>
      </c>
      <c r="S290" s="133">
        <f>IF(F290=0,0,F290-F289)</f>
        <v>0.83289999999999509</v>
      </c>
      <c r="T290">
        <f>IF($J290=T$6,$L290,"")</f>
        <v>137</v>
      </c>
      <c r="U290" t="str">
        <f>IF($J290=U$6,$L290,"")</f>
        <v/>
      </c>
    </row>
    <row r="291" spans="2:21">
      <c r="B291" s="10">
        <v>881617</v>
      </c>
      <c r="C291" s="10">
        <v>3602.0940000000001</v>
      </c>
      <c r="D291" s="10">
        <v>0.2443997</v>
      </c>
      <c r="E291" s="10">
        <v>191.80330000000001</v>
      </c>
      <c r="F291" s="10">
        <v>234.42920000000001</v>
      </c>
      <c r="G291" s="10">
        <v>19</v>
      </c>
      <c r="H291" s="10">
        <v>137</v>
      </c>
      <c r="I291" s="10">
        <v>0.3333333</v>
      </c>
      <c r="J291" s="11" t="s">
        <v>161</v>
      </c>
      <c r="L291">
        <v>137</v>
      </c>
      <c r="M291">
        <v>284</v>
      </c>
      <c r="N291">
        <v>881617</v>
      </c>
      <c r="O291">
        <v>3.0999999999999091</v>
      </c>
      <c r="P291" s="133">
        <v>12.659000000000106</v>
      </c>
      <c r="Q291" s="133">
        <v>0.82370000000000232</v>
      </c>
      <c r="R291" s="3">
        <v>7.0783333333331253</v>
      </c>
      <c r="S291" s="133">
        <f>IF(F291=0,0,F291-F290)</f>
        <v>0.82370000000000232</v>
      </c>
      <c r="T291">
        <f>IF($J291=T$6,$L291,"")</f>
        <v>137</v>
      </c>
      <c r="U291" t="str">
        <f>IF($J291=U$6,$L291,"")</f>
        <v/>
      </c>
    </row>
    <row r="292" spans="2:21">
      <c r="B292" s="10">
        <v>884719</v>
      </c>
      <c r="C292" s="10">
        <v>3614.8359999999998</v>
      </c>
      <c r="D292" s="10">
        <v>0.2434472</v>
      </c>
      <c r="E292" s="10">
        <v>194.0633</v>
      </c>
      <c r="F292" s="10">
        <v>235.26320000000001</v>
      </c>
      <c r="G292" s="10">
        <v>19</v>
      </c>
      <c r="H292" s="10">
        <v>137</v>
      </c>
      <c r="I292" s="10">
        <v>0.3333333</v>
      </c>
      <c r="J292" s="11" t="s">
        <v>161</v>
      </c>
      <c r="L292">
        <v>137</v>
      </c>
      <c r="M292">
        <v>285</v>
      </c>
      <c r="N292">
        <v>884719</v>
      </c>
      <c r="O292">
        <v>3.1020000000000891</v>
      </c>
      <c r="P292" s="133">
        <v>12.741999999999734</v>
      </c>
      <c r="Q292" s="133">
        <v>0.83400000000000318</v>
      </c>
      <c r="R292" s="3">
        <v>7.0829000000002038</v>
      </c>
      <c r="S292" s="133">
        <f>IF(F292=0,0,F292-F291)</f>
        <v>0.83400000000000318</v>
      </c>
      <c r="T292">
        <f>IF($J292=T$6,$L292,"")</f>
        <v>137</v>
      </c>
      <c r="U292" t="str">
        <f>IF($J292=U$6,$L292,"")</f>
        <v/>
      </c>
    </row>
    <row r="293" spans="2:21">
      <c r="B293" s="10">
        <v>887723</v>
      </c>
      <c r="C293" s="10">
        <v>3627.1990000000001</v>
      </c>
      <c r="D293" s="10">
        <v>0.2426065</v>
      </c>
      <c r="E293" s="10">
        <v>196.08789999999999</v>
      </c>
      <c r="F293" s="10">
        <v>236.07380000000001</v>
      </c>
      <c r="G293" s="10">
        <v>20</v>
      </c>
      <c r="H293" s="10">
        <v>137</v>
      </c>
      <c r="I293" s="10">
        <v>0.3333333</v>
      </c>
      <c r="J293" s="11" t="s">
        <v>161</v>
      </c>
      <c r="L293">
        <v>137</v>
      </c>
      <c r="M293">
        <v>286</v>
      </c>
      <c r="N293">
        <v>887723</v>
      </c>
      <c r="O293">
        <v>3.0039999999999054</v>
      </c>
      <c r="P293" s="133">
        <v>12.363000000000284</v>
      </c>
      <c r="Q293" s="133">
        <v>0.81059999999999377</v>
      </c>
      <c r="R293" s="3">
        <v>6.8591333333331175</v>
      </c>
      <c r="S293" s="133">
        <f>IF(F293=0,0,F293-F292)</f>
        <v>0.81059999999999377</v>
      </c>
      <c r="T293">
        <f>IF($J293=T$6,$L293,"")</f>
        <v>137</v>
      </c>
      <c r="U293" t="str">
        <f>IF($J293=U$6,$L293,"")</f>
        <v/>
      </c>
    </row>
    <row r="294" spans="2:21">
      <c r="B294" s="10">
        <v>890829</v>
      </c>
      <c r="C294" s="10">
        <v>3640.085</v>
      </c>
      <c r="D294" s="10">
        <v>0.24202650000000001</v>
      </c>
      <c r="E294" s="10">
        <v>197.5009</v>
      </c>
      <c r="F294" s="10">
        <v>236.92590000000001</v>
      </c>
      <c r="G294" s="10">
        <v>20</v>
      </c>
      <c r="H294" s="10">
        <v>137</v>
      </c>
      <c r="I294" s="10">
        <v>0.3333333</v>
      </c>
      <c r="J294" s="11" t="s">
        <v>161</v>
      </c>
      <c r="L294">
        <v>137</v>
      </c>
      <c r="M294">
        <v>287</v>
      </c>
      <c r="N294">
        <v>890829</v>
      </c>
      <c r="O294">
        <v>3.1059999999999945</v>
      </c>
      <c r="P294" s="133">
        <v>12.885999999999967</v>
      </c>
      <c r="Q294" s="133">
        <v>0.85210000000000719</v>
      </c>
      <c r="R294" s="3">
        <v>7.0920333333333208</v>
      </c>
      <c r="S294" s="133">
        <f>IF(F294=0,0,F294-F293)</f>
        <v>0.85210000000000719</v>
      </c>
      <c r="T294">
        <f>IF($J294=T$6,$L294,"")</f>
        <v>137</v>
      </c>
      <c r="U294" t="str">
        <f>IF($J294=U$6,$L294,"")</f>
        <v/>
      </c>
    </row>
    <row r="295" spans="2:21">
      <c r="B295" s="10">
        <v>893912</v>
      </c>
      <c r="C295" s="10">
        <v>3652.7460000000001</v>
      </c>
      <c r="D295" s="10">
        <v>0.2432367</v>
      </c>
      <c r="E295" s="10">
        <v>194.56780000000001</v>
      </c>
      <c r="F295" s="10">
        <v>237.7544</v>
      </c>
      <c r="G295" s="10">
        <v>19</v>
      </c>
      <c r="H295" s="10">
        <v>138</v>
      </c>
      <c r="I295" s="10">
        <v>0.3333333</v>
      </c>
      <c r="J295" s="11" t="s">
        <v>161</v>
      </c>
      <c r="L295">
        <v>138</v>
      </c>
      <c r="M295">
        <v>288</v>
      </c>
      <c r="N295">
        <v>893912</v>
      </c>
      <c r="O295">
        <v>3.0830000000000837</v>
      </c>
      <c r="P295" s="133">
        <v>12.661000000000058</v>
      </c>
      <c r="Q295" s="133">
        <v>0.82849999999999113</v>
      </c>
      <c r="R295" s="3">
        <v>7.0909000000001923</v>
      </c>
      <c r="S295" s="133">
        <f>IF(F295=0,0,F295-F294)</f>
        <v>0.82849999999999113</v>
      </c>
      <c r="T295">
        <f>IF($J295=T$6,$L295,"")</f>
        <v>138</v>
      </c>
      <c r="U295" t="str">
        <f>IF($J295=U$6,$L295,"")</f>
        <v/>
      </c>
    </row>
    <row r="296" spans="2:21">
      <c r="B296" s="10">
        <v>896920</v>
      </c>
      <c r="C296" s="10">
        <v>3665.0279999999998</v>
      </c>
      <c r="D296" s="10">
        <v>0.2443043</v>
      </c>
      <c r="E296" s="10">
        <v>192.0282</v>
      </c>
      <c r="F296" s="10">
        <v>238.5531</v>
      </c>
      <c r="G296" s="10">
        <v>20</v>
      </c>
      <c r="H296" s="10">
        <v>138</v>
      </c>
      <c r="I296" s="10">
        <v>0.3333333</v>
      </c>
      <c r="J296" s="11" t="s">
        <v>161</v>
      </c>
      <c r="L296">
        <v>138</v>
      </c>
      <c r="M296">
        <v>289</v>
      </c>
      <c r="N296">
        <v>896920</v>
      </c>
      <c r="O296">
        <v>3.0079999999999245</v>
      </c>
      <c r="P296" s="133">
        <v>12.281999999999698</v>
      </c>
      <c r="Q296" s="133">
        <v>0.79869999999999663</v>
      </c>
      <c r="R296" s="3">
        <v>6.918399999999826</v>
      </c>
      <c r="S296" s="133">
        <f>IF(F296=0,0,F296-F295)</f>
        <v>0.79869999999999663</v>
      </c>
      <c r="T296">
        <f>IF($J296=T$6,$L296,"")</f>
        <v>138</v>
      </c>
      <c r="U296" t="str">
        <f>IF($J296=U$6,$L296,"")</f>
        <v/>
      </c>
    </row>
    <row r="297" spans="2:21">
      <c r="B297" s="10">
        <v>900017</v>
      </c>
      <c r="C297" s="10">
        <v>3677.69</v>
      </c>
      <c r="D297" s="10">
        <v>0.24437400000000001</v>
      </c>
      <c r="E297" s="10">
        <v>191.8638</v>
      </c>
      <c r="F297" s="10">
        <v>239.37780000000001</v>
      </c>
      <c r="G297" s="10">
        <v>19</v>
      </c>
      <c r="H297" s="10">
        <v>138</v>
      </c>
      <c r="I297" s="10">
        <v>0.3333333</v>
      </c>
      <c r="J297" s="11" t="s">
        <v>161</v>
      </c>
      <c r="L297">
        <v>138</v>
      </c>
      <c r="M297">
        <v>290</v>
      </c>
      <c r="N297">
        <v>900017</v>
      </c>
      <c r="O297">
        <v>3.0970000000000937</v>
      </c>
      <c r="P297" s="133">
        <v>12.662000000000262</v>
      </c>
      <c r="Q297" s="133">
        <v>0.82470000000000709</v>
      </c>
      <c r="R297" s="3">
        <v>7.1231000000002158</v>
      </c>
      <c r="S297" s="133">
        <f>IF(F297=0,0,F297-F296)</f>
        <v>0.82470000000000709</v>
      </c>
      <c r="T297">
        <f>IF($J297=T$6,$L297,"")</f>
        <v>138</v>
      </c>
      <c r="U297" t="str">
        <f>IF($J297=U$6,$L297,"")</f>
        <v/>
      </c>
    </row>
    <row r="298" spans="2:21">
      <c r="B298" s="10">
        <v>903126</v>
      </c>
      <c r="C298" s="10">
        <v>3690.433</v>
      </c>
      <c r="D298" s="10">
        <v>0.24416779999999999</v>
      </c>
      <c r="E298" s="10">
        <v>192.3502</v>
      </c>
      <c r="F298" s="10">
        <v>240.21</v>
      </c>
      <c r="G298" s="10">
        <v>19</v>
      </c>
      <c r="H298" s="10">
        <v>138</v>
      </c>
      <c r="I298" s="10">
        <v>0.3333333</v>
      </c>
      <c r="J298" s="11" t="s">
        <v>161</v>
      </c>
      <c r="L298">
        <v>138</v>
      </c>
      <c r="M298">
        <v>291</v>
      </c>
      <c r="N298">
        <v>903126</v>
      </c>
      <c r="O298">
        <v>3.1089999999999236</v>
      </c>
      <c r="P298" s="133">
        <v>12.742999999999938</v>
      </c>
      <c r="Q298" s="133">
        <v>0.83220000000000027</v>
      </c>
      <c r="R298" s="3">
        <v>7.1506999999998246</v>
      </c>
      <c r="S298" s="133">
        <f>IF(F298=0,0,F298-F297)</f>
        <v>0.83220000000000027</v>
      </c>
      <c r="T298">
        <f>IF($J298=T$6,$L298,"")</f>
        <v>138</v>
      </c>
      <c r="U298" t="str">
        <f>IF($J298=U$6,$L298,"")</f>
        <v/>
      </c>
    </row>
    <row r="299" spans="2:21">
      <c r="B299" s="10">
        <v>906322</v>
      </c>
      <c r="C299" s="10">
        <v>3703.6329999999998</v>
      </c>
      <c r="D299" s="10">
        <v>0.24296670000000001</v>
      </c>
      <c r="E299" s="10">
        <v>195.21700000000001</v>
      </c>
      <c r="F299" s="10">
        <v>241.0787</v>
      </c>
      <c r="G299" s="10">
        <v>19</v>
      </c>
      <c r="H299" s="10">
        <v>137</v>
      </c>
      <c r="I299" s="10">
        <v>0.3333333</v>
      </c>
      <c r="J299" s="11" t="s">
        <v>161</v>
      </c>
      <c r="L299">
        <v>137</v>
      </c>
      <c r="M299">
        <v>292</v>
      </c>
      <c r="N299">
        <v>906322</v>
      </c>
      <c r="O299">
        <v>3.1960000000000264</v>
      </c>
      <c r="P299" s="133">
        <v>13.199999999999818</v>
      </c>
      <c r="Q299" s="133">
        <v>0.86869999999998981</v>
      </c>
      <c r="R299" s="3">
        <v>7.2975333333333934</v>
      </c>
      <c r="S299" s="133">
        <f>IF(F299=0,0,F299-F298)</f>
        <v>0.86869999999998981</v>
      </c>
      <c r="T299">
        <f>IF($J299=T$6,$L299,"")</f>
        <v>137</v>
      </c>
      <c r="U299" t="str">
        <f>IF($J299=U$6,$L299,"")</f>
        <v/>
      </c>
    </row>
    <row r="300" spans="2:21">
      <c r="B300" s="10">
        <v>909410</v>
      </c>
      <c r="C300" s="10">
        <v>3716.3069999999998</v>
      </c>
      <c r="D300" s="10">
        <v>0.24315519999999999</v>
      </c>
      <c r="E300" s="10">
        <v>194.76339999999999</v>
      </c>
      <c r="F300" s="10">
        <v>241.90770000000001</v>
      </c>
      <c r="G300" s="10">
        <v>19</v>
      </c>
      <c r="H300" s="10">
        <v>137</v>
      </c>
      <c r="I300" s="10">
        <v>0.3333333</v>
      </c>
      <c r="J300" s="11" t="s">
        <v>161</v>
      </c>
      <c r="L300">
        <v>137</v>
      </c>
      <c r="M300">
        <v>293</v>
      </c>
      <c r="N300">
        <v>909410</v>
      </c>
      <c r="O300">
        <v>3.0879999999999654</v>
      </c>
      <c r="P300" s="133">
        <v>12.673999999999978</v>
      </c>
      <c r="Q300" s="133">
        <v>0.82900000000000773</v>
      </c>
      <c r="R300" s="3">
        <v>7.050933333333254</v>
      </c>
      <c r="S300" s="133">
        <f>IF(F300=0,0,F300-F299)</f>
        <v>0.82900000000000773</v>
      </c>
      <c r="T300">
        <f>IF($J300=T$6,$L300,"")</f>
        <v>137</v>
      </c>
      <c r="U300" t="str">
        <f>IF($J300=U$6,$L300,"")</f>
        <v/>
      </c>
    </row>
    <row r="301" spans="2:21">
      <c r="B301" s="10">
        <v>912615</v>
      </c>
      <c r="C301" s="10">
        <v>3729.444</v>
      </c>
      <c r="D301" s="10">
        <v>0.24441170000000001</v>
      </c>
      <c r="E301" s="10">
        <v>191.77500000000001</v>
      </c>
      <c r="F301" s="10">
        <v>242.7653</v>
      </c>
      <c r="G301" s="10">
        <v>19</v>
      </c>
      <c r="H301" s="10">
        <v>136</v>
      </c>
      <c r="I301" s="10">
        <v>0.3333333</v>
      </c>
      <c r="J301" s="11" t="s">
        <v>161</v>
      </c>
      <c r="L301">
        <v>136</v>
      </c>
      <c r="M301">
        <v>294</v>
      </c>
      <c r="N301">
        <v>912615</v>
      </c>
      <c r="O301">
        <v>3.2050000000000409</v>
      </c>
      <c r="P301" s="133">
        <v>13.137000000000171</v>
      </c>
      <c r="Q301" s="133">
        <v>0.85759999999999081</v>
      </c>
      <c r="R301" s="3">
        <v>7.2646666666667592</v>
      </c>
      <c r="S301" s="133">
        <f>IF(F301=0,0,F301-F300)</f>
        <v>0.85759999999999081</v>
      </c>
      <c r="T301">
        <f>IF($J301=T$6,$L301,"")</f>
        <v>136</v>
      </c>
      <c r="U301" t="str">
        <f>IF($J301=U$6,$L301,"")</f>
        <v/>
      </c>
    </row>
    <row r="302" spans="2:21">
      <c r="B302" s="10">
        <v>915619</v>
      </c>
      <c r="C302" s="10">
        <v>3741.7159999999999</v>
      </c>
      <c r="D302" s="10">
        <v>0.24365339999999999</v>
      </c>
      <c r="E302" s="10">
        <v>193.5711</v>
      </c>
      <c r="F302" s="10">
        <v>243.5641</v>
      </c>
      <c r="G302" s="10">
        <v>19</v>
      </c>
      <c r="H302" s="10">
        <v>136</v>
      </c>
      <c r="I302" s="10">
        <v>0.3333333</v>
      </c>
      <c r="J302" s="11" t="s">
        <v>161</v>
      </c>
      <c r="L302">
        <v>136</v>
      </c>
      <c r="M302">
        <v>295</v>
      </c>
      <c r="N302">
        <v>915619</v>
      </c>
      <c r="O302">
        <v>3.0040000000000191</v>
      </c>
      <c r="P302" s="133">
        <v>12.271999999999935</v>
      </c>
      <c r="Q302" s="133">
        <v>0.79879999999999995</v>
      </c>
      <c r="R302" s="3">
        <v>6.8090666666667099</v>
      </c>
      <c r="S302" s="133">
        <f>IF(F302=0,0,F302-F301)</f>
        <v>0.79879999999999995</v>
      </c>
      <c r="T302">
        <f>IF($J302=T$6,$L302,"")</f>
        <v>136</v>
      </c>
      <c r="U302" t="str">
        <f>IF($J302=U$6,$L302,"")</f>
        <v/>
      </c>
    </row>
    <row r="303" spans="2:21">
      <c r="B303" s="10">
        <v>918716</v>
      </c>
      <c r="C303" s="10">
        <v>3754.5189999999998</v>
      </c>
      <c r="D303" s="10">
        <v>0.2425312</v>
      </c>
      <c r="E303" s="10">
        <v>196.2706</v>
      </c>
      <c r="F303" s="10">
        <v>244.4076</v>
      </c>
      <c r="G303" s="10">
        <v>20</v>
      </c>
      <c r="H303" s="10">
        <v>136</v>
      </c>
      <c r="I303" s="10">
        <v>0.3333333</v>
      </c>
      <c r="J303" s="11" t="s">
        <v>161</v>
      </c>
      <c r="L303">
        <v>136</v>
      </c>
      <c r="M303">
        <v>296</v>
      </c>
      <c r="N303">
        <v>918716</v>
      </c>
      <c r="O303">
        <v>3.09699999999998</v>
      </c>
      <c r="P303" s="133">
        <v>12.802999999999884</v>
      </c>
      <c r="Q303" s="133">
        <v>0.84350000000000591</v>
      </c>
      <c r="R303" s="3">
        <v>7.019866666666621</v>
      </c>
      <c r="S303" s="133">
        <f>IF(F303=0,0,F303-F302)</f>
        <v>0.84350000000000591</v>
      </c>
      <c r="T303">
        <f>IF($J303=T$6,$L303,"")</f>
        <v>136</v>
      </c>
      <c r="U303" t="str">
        <f>IF($J303=U$6,$L303,"")</f>
        <v/>
      </c>
    </row>
    <row r="304" spans="2:21">
      <c r="B304" s="10">
        <v>921813</v>
      </c>
      <c r="C304" s="10">
        <v>3767.3270000000002</v>
      </c>
      <c r="D304" s="10">
        <v>0.24218029999999999</v>
      </c>
      <c r="E304" s="10">
        <v>197.1249</v>
      </c>
      <c r="F304" s="10">
        <v>245.25190000000001</v>
      </c>
      <c r="G304" s="10">
        <v>20</v>
      </c>
      <c r="H304" s="10">
        <v>136</v>
      </c>
      <c r="I304" s="10">
        <v>0.3333333</v>
      </c>
      <c r="J304" s="11" t="s">
        <v>161</v>
      </c>
      <c r="L304">
        <v>136</v>
      </c>
      <c r="M304">
        <v>297</v>
      </c>
      <c r="N304">
        <v>921813</v>
      </c>
      <c r="O304">
        <v>3.09699999999998</v>
      </c>
      <c r="P304" s="133">
        <v>12.808000000000447</v>
      </c>
      <c r="Q304" s="133">
        <v>0.84430000000000405</v>
      </c>
      <c r="R304" s="3">
        <v>7.019866666666621</v>
      </c>
      <c r="S304" s="133">
        <f>IF(F304=0,0,F304-F303)</f>
        <v>0.84430000000000405</v>
      </c>
      <c r="T304">
        <f>IF($J304=T$6,$L304,"")</f>
        <v>136</v>
      </c>
      <c r="U304" t="str">
        <f>IF($J304=U$6,$L304,"")</f>
        <v/>
      </c>
    </row>
    <row r="305" spans="2:21">
      <c r="B305" s="10">
        <v>925014</v>
      </c>
      <c r="C305" s="10">
        <v>3780.4340000000002</v>
      </c>
      <c r="D305" s="10">
        <v>0.2441884</v>
      </c>
      <c r="E305" s="10">
        <v>192.30160000000001</v>
      </c>
      <c r="F305" s="10">
        <v>246.1069</v>
      </c>
      <c r="G305" s="10">
        <v>19</v>
      </c>
      <c r="H305" s="10">
        <v>136</v>
      </c>
      <c r="I305" s="10">
        <v>0.3333333</v>
      </c>
      <c r="J305" s="11" t="s">
        <v>161</v>
      </c>
      <c r="L305">
        <v>136</v>
      </c>
      <c r="M305">
        <v>298</v>
      </c>
      <c r="N305">
        <v>925014</v>
      </c>
      <c r="O305">
        <v>3.2010000000000218</v>
      </c>
      <c r="P305" s="133">
        <v>13.106999999999971</v>
      </c>
      <c r="Q305" s="133">
        <v>0.85499999999998977</v>
      </c>
      <c r="R305" s="3">
        <v>7.2556000000000491</v>
      </c>
      <c r="S305" s="133">
        <f>IF(F305=0,0,F305-F304)</f>
        <v>0.85499999999998977</v>
      </c>
      <c r="T305">
        <f>IF($J305=T$6,$L305,"")</f>
        <v>136</v>
      </c>
      <c r="U305" t="str">
        <f>IF($J305=U$6,$L305,"")</f>
        <v/>
      </c>
    </row>
    <row r="306" spans="2:21">
      <c r="B306" s="10">
        <v>928111</v>
      </c>
      <c r="C306" s="10">
        <v>3793.0880000000002</v>
      </c>
      <c r="D306" s="10">
        <v>0.24438509999999999</v>
      </c>
      <c r="E306" s="10">
        <v>191.83770000000001</v>
      </c>
      <c r="F306" s="10">
        <v>246.93039999999999</v>
      </c>
      <c r="G306" s="10">
        <v>19</v>
      </c>
      <c r="H306" s="10">
        <v>136</v>
      </c>
      <c r="I306" s="10">
        <v>0.3333333</v>
      </c>
      <c r="J306" s="11" t="s">
        <v>161</v>
      </c>
      <c r="L306">
        <v>136</v>
      </c>
      <c r="M306">
        <v>299</v>
      </c>
      <c r="N306">
        <v>928111</v>
      </c>
      <c r="O306">
        <v>3.09699999999998</v>
      </c>
      <c r="P306" s="133">
        <v>12.653999999999996</v>
      </c>
      <c r="Q306" s="133">
        <v>0.82349999999999568</v>
      </c>
      <c r="R306" s="3">
        <v>7.019866666666621</v>
      </c>
      <c r="S306" s="133">
        <f>IF(F306=0,0,F306-F305)</f>
        <v>0.82349999999999568</v>
      </c>
      <c r="T306">
        <f>IF($J306=T$6,$L306,"")</f>
        <v>136</v>
      </c>
      <c r="U306" t="str">
        <f>IF($J306=U$6,$L306,"")</f>
        <v/>
      </c>
    </row>
    <row r="307" spans="2:21">
      <c r="B307" s="10">
        <v>931213</v>
      </c>
      <c r="C307" s="10">
        <v>3805.81</v>
      </c>
      <c r="D307" s="10">
        <v>0.24336849999999999</v>
      </c>
      <c r="E307" s="10">
        <v>194.2517</v>
      </c>
      <c r="F307" s="10">
        <v>247.76169999999999</v>
      </c>
      <c r="G307" s="10">
        <v>19</v>
      </c>
      <c r="H307" s="10">
        <v>136</v>
      </c>
      <c r="I307" s="10">
        <v>0.3333333</v>
      </c>
      <c r="J307" s="11" t="s">
        <v>161</v>
      </c>
      <c r="L307">
        <v>136</v>
      </c>
      <c r="M307">
        <v>300</v>
      </c>
      <c r="N307">
        <v>931213</v>
      </c>
      <c r="O307">
        <v>3.1019999999999754</v>
      </c>
      <c r="P307" s="133">
        <v>12.721999999999753</v>
      </c>
      <c r="Q307" s="133">
        <v>0.83129999999999882</v>
      </c>
      <c r="R307" s="3">
        <v>7.0311999999999442</v>
      </c>
      <c r="S307" s="133">
        <f>IF(F307=0,0,F307-F306)</f>
        <v>0.83129999999999882</v>
      </c>
      <c r="T307">
        <f>IF($J307=T$6,$L307,"")</f>
        <v>136</v>
      </c>
      <c r="U307" t="str">
        <f>IF($J307=U$6,$L307,"")</f>
        <v/>
      </c>
    </row>
    <row r="308" spans="2:21">
      <c r="B308" s="10">
        <v>934413</v>
      </c>
      <c r="C308" s="10">
        <v>3819.0120000000002</v>
      </c>
      <c r="D308" s="10">
        <v>0.2431335</v>
      </c>
      <c r="E308" s="10">
        <v>194.81569999999999</v>
      </c>
      <c r="F308" s="10">
        <v>248.62970000000001</v>
      </c>
      <c r="G308" s="10">
        <v>19</v>
      </c>
      <c r="H308" s="10">
        <v>136</v>
      </c>
      <c r="I308" s="10">
        <v>0.3333333</v>
      </c>
      <c r="J308" s="11" t="s">
        <v>161</v>
      </c>
      <c r="L308">
        <v>136</v>
      </c>
      <c r="M308">
        <v>301</v>
      </c>
      <c r="N308">
        <v>934413</v>
      </c>
      <c r="O308">
        <v>3.2000000000000455</v>
      </c>
      <c r="P308" s="133">
        <v>13.202000000000226</v>
      </c>
      <c r="Q308" s="133">
        <v>0.86800000000002342</v>
      </c>
      <c r="R308" s="3">
        <v>7.253333333333436</v>
      </c>
      <c r="S308" s="133">
        <f>IF(F308=0,0,F308-F307)</f>
        <v>0.86800000000002342</v>
      </c>
      <c r="T308">
        <f>IF($J308=T$6,$L308,"")</f>
        <v>136</v>
      </c>
      <c r="U308" t="str">
        <f>IF($J308=U$6,$L308,"")</f>
        <v/>
      </c>
    </row>
    <row r="309" spans="2:21">
      <c r="B309" s="10">
        <v>937423</v>
      </c>
      <c r="C309" s="10">
        <v>3831.2860000000001</v>
      </c>
      <c r="D309" s="10">
        <v>0.2443902</v>
      </c>
      <c r="E309" s="10">
        <v>191.82550000000001</v>
      </c>
      <c r="F309" s="10">
        <v>249.42679999999999</v>
      </c>
      <c r="G309" s="10">
        <v>20</v>
      </c>
      <c r="H309" s="10">
        <v>136</v>
      </c>
      <c r="I309" s="10">
        <v>0.3333333</v>
      </c>
      <c r="J309" s="11" t="s">
        <v>161</v>
      </c>
      <c r="L309">
        <v>136</v>
      </c>
      <c r="M309">
        <v>302</v>
      </c>
      <c r="N309">
        <v>937423</v>
      </c>
      <c r="O309">
        <v>3.0099999999999909</v>
      </c>
      <c r="P309" s="133">
        <v>12.273999999999887</v>
      </c>
      <c r="Q309" s="133">
        <v>0.79709999999997194</v>
      </c>
      <c r="R309" s="3">
        <v>6.8226666666666462</v>
      </c>
      <c r="S309" s="133">
        <f>IF(F309=0,0,F309-F308)</f>
        <v>0.79709999999997194</v>
      </c>
      <c r="T309">
        <f>IF($J309=T$6,$L309,"")</f>
        <v>136</v>
      </c>
      <c r="U309" t="str">
        <f>IF($J309=U$6,$L309,"")</f>
        <v/>
      </c>
    </row>
    <row r="310" spans="2:21">
      <c r="B310" s="10">
        <v>940521</v>
      </c>
      <c r="C310" s="10">
        <v>3844.0149999999999</v>
      </c>
      <c r="D310" s="10">
        <v>0.2444181</v>
      </c>
      <c r="E310" s="10">
        <v>191.76</v>
      </c>
      <c r="F310" s="10">
        <v>250.2602</v>
      </c>
      <c r="G310" s="10">
        <v>20</v>
      </c>
      <c r="H310" s="10">
        <v>136</v>
      </c>
      <c r="I310" s="10">
        <v>0.3333333</v>
      </c>
      <c r="J310" s="11" t="s">
        <v>161</v>
      </c>
      <c r="L310">
        <v>136</v>
      </c>
      <c r="M310">
        <v>303</v>
      </c>
      <c r="N310">
        <v>940521</v>
      </c>
      <c r="O310">
        <v>3.0979999999999563</v>
      </c>
      <c r="P310" s="133">
        <v>12.728999999999814</v>
      </c>
      <c r="Q310" s="133">
        <v>0.83340000000001169</v>
      </c>
      <c r="R310" s="3">
        <v>7.0221333333332341</v>
      </c>
      <c r="S310" s="133">
        <f>IF(F310=0,0,F310-F309)</f>
        <v>0.83340000000001169</v>
      </c>
      <c r="T310">
        <f>IF($J310=T$6,$L310,"")</f>
        <v>136</v>
      </c>
      <c r="U310" t="str">
        <f>IF($J310=U$6,$L310,"")</f>
        <v/>
      </c>
    </row>
    <row r="311" spans="2:21">
      <c r="B311" s="10">
        <v>943623</v>
      </c>
      <c r="C311" s="10">
        <v>3856.6590000000001</v>
      </c>
      <c r="D311" s="10">
        <v>0.2447356</v>
      </c>
      <c r="E311" s="10">
        <v>191.0145</v>
      </c>
      <c r="F311" s="10">
        <v>251.08099999999999</v>
      </c>
      <c r="G311" s="10">
        <v>19</v>
      </c>
      <c r="H311" s="10">
        <v>136</v>
      </c>
      <c r="I311" s="10">
        <v>0.3333333</v>
      </c>
      <c r="J311" s="11" t="s">
        <v>161</v>
      </c>
      <c r="L311">
        <v>136</v>
      </c>
      <c r="M311">
        <v>304</v>
      </c>
      <c r="N311">
        <v>943623</v>
      </c>
      <c r="O311">
        <v>3.1020000000000891</v>
      </c>
      <c r="P311" s="133">
        <v>12.644000000000233</v>
      </c>
      <c r="Q311" s="133">
        <v>0.82079999999999131</v>
      </c>
      <c r="R311" s="3">
        <v>7.0312000000002017</v>
      </c>
      <c r="S311" s="133">
        <f>IF(F311=0,0,F311-F310)</f>
        <v>0.82079999999999131</v>
      </c>
      <c r="T311">
        <f>IF($J311=T$6,$L311,"")</f>
        <v>136</v>
      </c>
      <c r="U311" t="str">
        <f>IF($J311=U$6,$L311,"")</f>
        <v/>
      </c>
    </row>
    <row r="312" spans="2:21">
      <c r="B312" s="10">
        <v>946809</v>
      </c>
      <c r="C312" s="10">
        <v>3869.7049999999999</v>
      </c>
      <c r="D312" s="10">
        <v>0.24445990000000001</v>
      </c>
      <c r="E312" s="10">
        <v>191.6617</v>
      </c>
      <c r="F312" s="10">
        <v>251.93199999999999</v>
      </c>
      <c r="G312" s="10">
        <v>19</v>
      </c>
      <c r="H312" s="10">
        <v>136</v>
      </c>
      <c r="I312" s="10">
        <v>0.3333333</v>
      </c>
      <c r="J312" s="11" t="s">
        <v>161</v>
      </c>
      <c r="L312">
        <v>136</v>
      </c>
      <c r="M312">
        <v>305</v>
      </c>
      <c r="N312">
        <v>946809</v>
      </c>
      <c r="O312">
        <v>3.1859999999999218</v>
      </c>
      <c r="P312" s="133">
        <v>13.045999999999822</v>
      </c>
      <c r="Q312" s="133">
        <v>0.85099999999999909</v>
      </c>
      <c r="R312" s="3">
        <v>7.2215999999998228</v>
      </c>
      <c r="S312" s="133">
        <f>IF(F312=0,0,F312-F311)</f>
        <v>0.85099999999999909</v>
      </c>
      <c r="T312">
        <f>IF($J312=T$6,$L312,"")</f>
        <v>136</v>
      </c>
      <c r="U312" t="str">
        <f>IF($J312=U$6,$L312,"")</f>
        <v/>
      </c>
    </row>
    <row r="313" spans="2:21">
      <c r="B313" s="10">
        <v>949919</v>
      </c>
      <c r="C313" s="10">
        <v>3882.5120000000002</v>
      </c>
      <c r="D313" s="10">
        <v>0.24259040000000001</v>
      </c>
      <c r="E313" s="10">
        <v>196.12700000000001</v>
      </c>
      <c r="F313" s="10">
        <v>252.77250000000001</v>
      </c>
      <c r="G313" s="10">
        <v>19</v>
      </c>
      <c r="H313" s="10">
        <v>136</v>
      </c>
      <c r="I313" s="10">
        <v>0.3333333</v>
      </c>
      <c r="J313" s="11" t="s">
        <v>161</v>
      </c>
      <c r="L313">
        <v>136</v>
      </c>
      <c r="M313">
        <v>306</v>
      </c>
      <c r="N313">
        <v>949919</v>
      </c>
      <c r="O313">
        <v>3.1100000000000136</v>
      </c>
      <c r="P313" s="133">
        <v>12.807000000000244</v>
      </c>
      <c r="Q313" s="133">
        <v>0.84050000000002001</v>
      </c>
      <c r="R313" s="3">
        <v>7.0493333333333643</v>
      </c>
      <c r="S313" s="133">
        <f>IF(F313=0,0,F313-F312)</f>
        <v>0.84050000000002001</v>
      </c>
      <c r="T313">
        <f>IF($J313=T$6,$L313,"")</f>
        <v>136</v>
      </c>
      <c r="U313" t="str">
        <f>IF($J313=U$6,$L313,"")</f>
        <v/>
      </c>
    </row>
    <row r="314" spans="2:21">
      <c r="B314" s="10">
        <v>953116</v>
      </c>
      <c r="C314" s="10">
        <v>3895.6280000000002</v>
      </c>
      <c r="D314" s="10">
        <v>0.24417179999999999</v>
      </c>
      <c r="E314" s="10">
        <v>192.3409</v>
      </c>
      <c r="F314" s="10">
        <v>253.62970000000001</v>
      </c>
      <c r="G314" s="10">
        <v>19</v>
      </c>
      <c r="H314" s="10">
        <v>136</v>
      </c>
      <c r="I314" s="10">
        <v>0.3333333</v>
      </c>
      <c r="J314" s="11" t="s">
        <v>161</v>
      </c>
      <c r="L314">
        <v>136</v>
      </c>
      <c r="M314">
        <v>307</v>
      </c>
      <c r="N314">
        <v>953116</v>
      </c>
      <c r="O314">
        <v>3.1970000000000027</v>
      </c>
      <c r="P314" s="133">
        <v>13.115999999999985</v>
      </c>
      <c r="Q314" s="133">
        <v>0.85720000000000596</v>
      </c>
      <c r="R314" s="3">
        <v>7.2465333333333399</v>
      </c>
      <c r="S314" s="133">
        <f>IF(F314=0,0,F314-F313)</f>
        <v>0.85720000000000596</v>
      </c>
      <c r="T314">
        <f>IF($J314=T$6,$L314,"")</f>
        <v>136</v>
      </c>
      <c r="U314" t="str">
        <f>IF($J314=U$6,$L314,"")</f>
        <v/>
      </c>
    </row>
    <row r="315" spans="2:21">
      <c r="B315" s="10">
        <v>956213</v>
      </c>
      <c r="C315" s="10">
        <v>3908.2849999999999</v>
      </c>
      <c r="D315" s="10">
        <v>0.24425440000000001</v>
      </c>
      <c r="E315" s="10">
        <v>192.14590000000001</v>
      </c>
      <c r="F315" s="10">
        <v>254.45359999999999</v>
      </c>
      <c r="G315" s="10">
        <v>19</v>
      </c>
      <c r="H315" s="10">
        <v>136</v>
      </c>
      <c r="I315" s="10">
        <v>0.3333333</v>
      </c>
      <c r="J315" s="11" t="s">
        <v>161</v>
      </c>
      <c r="L315">
        <v>136</v>
      </c>
      <c r="M315">
        <v>308</v>
      </c>
      <c r="N315">
        <v>956213</v>
      </c>
      <c r="O315">
        <v>3.09699999999998</v>
      </c>
      <c r="P315" s="133">
        <v>12.656999999999698</v>
      </c>
      <c r="Q315" s="133">
        <v>0.82389999999998054</v>
      </c>
      <c r="R315" s="3">
        <v>7.019866666666621</v>
      </c>
      <c r="S315" s="133">
        <f>IF(F315=0,0,F315-F314)</f>
        <v>0.82389999999998054</v>
      </c>
      <c r="T315">
        <f>IF($J315=T$6,$L315,"")</f>
        <v>136</v>
      </c>
      <c r="U315" t="str">
        <f>IF($J315=U$6,$L315,"")</f>
        <v/>
      </c>
    </row>
    <row r="316" spans="2:21">
      <c r="B316" s="10">
        <v>959311</v>
      </c>
      <c r="C316" s="10">
        <v>3920.9380000000001</v>
      </c>
      <c r="D316" s="10">
        <v>0.2446431</v>
      </c>
      <c r="E316" s="10">
        <v>191.2313</v>
      </c>
      <c r="F316" s="10">
        <v>255.27680000000001</v>
      </c>
      <c r="G316" s="10">
        <v>19</v>
      </c>
      <c r="H316" s="10">
        <v>136</v>
      </c>
      <c r="I316" s="10">
        <v>0.3333333</v>
      </c>
      <c r="J316" s="11" t="s">
        <v>161</v>
      </c>
      <c r="L316">
        <v>136</v>
      </c>
      <c r="M316">
        <v>309</v>
      </c>
      <c r="N316">
        <v>959311</v>
      </c>
      <c r="O316">
        <v>3.09800000000007</v>
      </c>
      <c r="P316" s="133">
        <v>12.653000000000247</v>
      </c>
      <c r="Q316" s="133">
        <v>0.82320000000001414</v>
      </c>
      <c r="R316" s="3">
        <v>7.0221333333334917</v>
      </c>
      <c r="S316" s="133">
        <f>IF(F316=0,0,F316-F315)</f>
        <v>0.82320000000001414</v>
      </c>
      <c r="T316">
        <f>IF($J316=T$6,$L316,"")</f>
        <v>136</v>
      </c>
      <c r="U316" t="str">
        <f>IF($J316=U$6,$L316,"")</f>
        <v/>
      </c>
    </row>
    <row r="317" spans="2:21">
      <c r="B317" s="10">
        <v>962507</v>
      </c>
      <c r="C317" s="10">
        <v>3934.0529999999999</v>
      </c>
      <c r="D317" s="10">
        <v>0.2438591</v>
      </c>
      <c r="E317" s="10">
        <v>193.08160000000001</v>
      </c>
      <c r="F317" s="10">
        <v>256.1343</v>
      </c>
      <c r="G317" s="10">
        <v>19</v>
      </c>
      <c r="H317" s="10">
        <v>136</v>
      </c>
      <c r="I317" s="10">
        <v>0.3333333</v>
      </c>
      <c r="J317" s="11" t="s">
        <v>161</v>
      </c>
      <c r="L317">
        <v>136</v>
      </c>
      <c r="M317">
        <v>310</v>
      </c>
      <c r="N317">
        <v>962507</v>
      </c>
      <c r="O317">
        <v>3.1959999999999127</v>
      </c>
      <c r="P317" s="133">
        <v>13.114999999999782</v>
      </c>
      <c r="Q317" s="133">
        <v>0.85749999999998749</v>
      </c>
      <c r="R317" s="3">
        <v>7.2442666666664683</v>
      </c>
      <c r="S317" s="133">
        <f>IF(F317=0,0,F317-F316)</f>
        <v>0.85749999999998749</v>
      </c>
      <c r="T317">
        <f>IF($J317=T$6,$L317,"")</f>
        <v>136</v>
      </c>
      <c r="U317" t="str">
        <f>IF($J317=U$6,$L317,"")</f>
        <v/>
      </c>
    </row>
    <row r="318" spans="2:21">
      <c r="B318" s="10">
        <v>965606</v>
      </c>
      <c r="C318" s="10">
        <v>3946.7829999999999</v>
      </c>
      <c r="D318" s="10">
        <v>0.2437124</v>
      </c>
      <c r="E318" s="10">
        <v>193.4307</v>
      </c>
      <c r="F318" s="10">
        <v>256.96749999999997</v>
      </c>
      <c r="G318" s="10">
        <v>19</v>
      </c>
      <c r="H318" s="10">
        <v>136</v>
      </c>
      <c r="I318" s="10">
        <v>0.3333333</v>
      </c>
      <c r="J318" s="11" t="s">
        <v>161</v>
      </c>
      <c r="L318">
        <v>136</v>
      </c>
      <c r="M318">
        <v>311</v>
      </c>
      <c r="N318">
        <v>965606</v>
      </c>
      <c r="O318">
        <v>3.0990000000000464</v>
      </c>
      <c r="P318" s="133">
        <v>12.730000000000018</v>
      </c>
      <c r="Q318" s="133">
        <v>0.83319999999997663</v>
      </c>
      <c r="R318" s="3">
        <v>7.0244000000001048</v>
      </c>
      <c r="S318" s="133">
        <f>IF(F318=0,0,F318-F317)</f>
        <v>0.83319999999997663</v>
      </c>
      <c r="T318">
        <f>IF($J318=T$6,$L318,"")</f>
        <v>136</v>
      </c>
      <c r="U318" t="str">
        <f>IF($J318=U$6,$L318,"")</f>
        <v/>
      </c>
    </row>
    <row r="319" spans="2:21">
      <c r="B319" s="10">
        <v>968815</v>
      </c>
      <c r="C319" s="10">
        <v>3959.9760000000001</v>
      </c>
      <c r="D319" s="10">
        <v>0.24334449999999999</v>
      </c>
      <c r="E319" s="10">
        <v>194.3092</v>
      </c>
      <c r="F319" s="10">
        <v>257.83179999999999</v>
      </c>
      <c r="G319" s="10">
        <v>19</v>
      </c>
      <c r="H319" s="10">
        <v>136</v>
      </c>
      <c r="I319" s="10">
        <v>0.3333333</v>
      </c>
      <c r="J319" s="11" t="s">
        <v>161</v>
      </c>
      <c r="L319">
        <v>136</v>
      </c>
      <c r="M319">
        <v>312</v>
      </c>
      <c r="N319">
        <v>968815</v>
      </c>
      <c r="O319">
        <v>3.20900000000006</v>
      </c>
      <c r="P319" s="133">
        <v>13.193000000000211</v>
      </c>
      <c r="Q319" s="133">
        <v>0.86430000000001428</v>
      </c>
      <c r="R319" s="3">
        <v>7.2737333333334693</v>
      </c>
      <c r="S319" s="133">
        <f>IF(F319=0,0,F319-F318)</f>
        <v>0.86430000000001428</v>
      </c>
      <c r="T319">
        <f>IF($J319=T$6,$L319,"")</f>
        <v>136</v>
      </c>
      <c r="U319" t="str">
        <f>IF($J319=U$6,$L319,"")</f>
        <v/>
      </c>
    </row>
    <row r="320" spans="2:21">
      <c r="B320" s="10">
        <v>971916</v>
      </c>
      <c r="C320" s="10">
        <v>3972.625</v>
      </c>
      <c r="D320" s="10">
        <v>0.244587</v>
      </c>
      <c r="E320" s="10">
        <v>191.3629</v>
      </c>
      <c r="F320" s="10">
        <v>258.65339999999998</v>
      </c>
      <c r="G320" s="10">
        <v>19</v>
      </c>
      <c r="H320" s="10">
        <v>136</v>
      </c>
      <c r="I320" s="10">
        <v>0.3333333</v>
      </c>
      <c r="J320" s="11" t="s">
        <v>161</v>
      </c>
      <c r="L320">
        <v>136</v>
      </c>
      <c r="M320">
        <v>313</v>
      </c>
      <c r="N320">
        <v>971916</v>
      </c>
      <c r="O320">
        <v>3.1009999999999991</v>
      </c>
      <c r="P320" s="133">
        <v>12.648999999999887</v>
      </c>
      <c r="Q320" s="133">
        <v>0.82159999999998945</v>
      </c>
      <c r="R320" s="3">
        <v>7.028933333333331</v>
      </c>
      <c r="S320" s="133">
        <f>IF(F320=0,0,F320-F319)</f>
        <v>0.82159999999998945</v>
      </c>
      <c r="T320">
        <f>IF($J320=T$6,$L320,"")</f>
        <v>136</v>
      </c>
      <c r="U320" t="str">
        <f>IF($J320=U$6,$L320,"")</f>
        <v/>
      </c>
    </row>
    <row r="321" spans="2:21">
      <c r="B321" s="10">
        <v>975113</v>
      </c>
      <c r="C321" s="10">
        <v>3985.7510000000002</v>
      </c>
      <c r="D321" s="10">
        <v>0.24415239999999999</v>
      </c>
      <c r="E321" s="10">
        <v>192.38679999999999</v>
      </c>
      <c r="F321" s="10">
        <v>259.51220000000001</v>
      </c>
      <c r="G321" s="10">
        <v>19</v>
      </c>
      <c r="H321" s="10">
        <v>136</v>
      </c>
      <c r="I321" s="10">
        <v>0.3333333</v>
      </c>
      <c r="J321" s="11" t="s">
        <v>161</v>
      </c>
      <c r="L321">
        <v>136</v>
      </c>
      <c r="M321">
        <v>314</v>
      </c>
      <c r="N321">
        <v>975113</v>
      </c>
      <c r="O321">
        <v>3.1970000000000027</v>
      </c>
      <c r="P321" s="133">
        <v>13.126000000000204</v>
      </c>
      <c r="Q321" s="133">
        <v>0.85880000000003065</v>
      </c>
      <c r="R321" s="3">
        <v>7.2465333333333399</v>
      </c>
      <c r="S321" s="133">
        <f>IF(F321=0,0,F321-F320)</f>
        <v>0.85880000000003065</v>
      </c>
      <c r="T321">
        <f>IF($J321=T$6,$L321,"")</f>
        <v>136</v>
      </c>
      <c r="U321" t="str">
        <f>IF($J321=U$6,$L321,"")</f>
        <v/>
      </c>
    </row>
    <row r="322" spans="2:21">
      <c r="B322" s="10">
        <v>978105</v>
      </c>
      <c r="C322" s="10">
        <v>3998.0250000000001</v>
      </c>
      <c r="D322" s="10">
        <v>0.24270610000000001</v>
      </c>
      <c r="E322" s="10">
        <v>195.8467</v>
      </c>
      <c r="F322" s="10">
        <v>260.31439999999998</v>
      </c>
      <c r="G322" s="10">
        <v>20</v>
      </c>
      <c r="H322" s="10">
        <v>136</v>
      </c>
      <c r="I322" s="10">
        <v>0.3333333</v>
      </c>
      <c r="J322" s="11" t="s">
        <v>161</v>
      </c>
      <c r="L322">
        <v>136</v>
      </c>
      <c r="M322">
        <v>315</v>
      </c>
      <c r="N322">
        <v>978105</v>
      </c>
      <c r="O322">
        <v>2.9919999999999618</v>
      </c>
      <c r="P322" s="133">
        <v>12.273999999999887</v>
      </c>
      <c r="Q322" s="133">
        <v>0.80219999999997071</v>
      </c>
      <c r="R322" s="3">
        <v>6.7818666666665797</v>
      </c>
      <c r="S322" s="133">
        <f>IF(F322=0,0,F322-F321)</f>
        <v>0.80219999999997071</v>
      </c>
      <c r="T322">
        <f>IF($J322=T$6,$L322,"")</f>
        <v>136</v>
      </c>
      <c r="U322" t="str">
        <f>IF($J322=U$6,$L322,"")</f>
        <v/>
      </c>
    </row>
    <row r="323" spans="2:21">
      <c r="B323" s="10">
        <v>981204</v>
      </c>
      <c r="C323" s="10">
        <v>4010.75</v>
      </c>
      <c r="D323" s="10">
        <v>0.24374390000000001</v>
      </c>
      <c r="E323" s="10">
        <v>193.35570000000001</v>
      </c>
      <c r="F323" s="10">
        <v>261.14690000000002</v>
      </c>
      <c r="G323" s="10">
        <v>19</v>
      </c>
      <c r="H323" s="10">
        <v>136</v>
      </c>
      <c r="I323" s="10">
        <v>0.3333333</v>
      </c>
      <c r="J323" s="11" t="s">
        <v>161</v>
      </c>
      <c r="L323">
        <v>136</v>
      </c>
      <c r="M323">
        <v>316</v>
      </c>
      <c r="N323">
        <v>981204</v>
      </c>
      <c r="O323">
        <v>3.0989999999999327</v>
      </c>
      <c r="P323" s="133">
        <v>12.724999999999909</v>
      </c>
      <c r="Q323" s="133">
        <v>0.83250000000003865</v>
      </c>
      <c r="R323" s="3">
        <v>7.0243999999998472</v>
      </c>
      <c r="S323" s="133">
        <f>IF(F323=0,0,F323-F322)</f>
        <v>0.83250000000003865</v>
      </c>
      <c r="T323">
        <f>IF($J323=T$6,$L323,"")</f>
        <v>136</v>
      </c>
      <c r="U323" t="str">
        <f>IF($J323=U$6,$L323,"")</f>
        <v/>
      </c>
    </row>
    <row r="324" spans="2:21">
      <c r="B324" s="10">
        <v>984408</v>
      </c>
      <c r="C324" s="10">
        <v>4023.866</v>
      </c>
      <c r="D324" s="10">
        <v>0.24449470000000001</v>
      </c>
      <c r="E324" s="10">
        <v>191.5797</v>
      </c>
      <c r="F324" s="10">
        <v>262.00229999999999</v>
      </c>
      <c r="G324" s="10">
        <v>19</v>
      </c>
      <c r="H324" s="10">
        <v>136</v>
      </c>
      <c r="I324" s="10">
        <v>0.3333333</v>
      </c>
      <c r="J324" s="11" t="s">
        <v>161</v>
      </c>
      <c r="L324">
        <v>136</v>
      </c>
      <c r="M324">
        <v>317</v>
      </c>
      <c r="N324">
        <v>984408</v>
      </c>
      <c r="O324">
        <v>3.2040000000000646</v>
      </c>
      <c r="P324" s="133">
        <v>13.115999999999985</v>
      </c>
      <c r="Q324" s="133">
        <v>0.85539999999997463</v>
      </c>
      <c r="R324" s="3">
        <v>7.2624000000001461</v>
      </c>
      <c r="S324" s="133">
        <f>IF(F324=0,0,F324-F323)</f>
        <v>0.85539999999997463</v>
      </c>
      <c r="T324">
        <f>IF($J324=T$6,$L324,"")</f>
        <v>136</v>
      </c>
      <c r="U324" t="str">
        <f>IF($J324=U$6,$L324,"")</f>
        <v/>
      </c>
    </row>
    <row r="325" spans="2:21">
      <c r="B325" s="10">
        <v>987601</v>
      </c>
      <c r="C325" s="10">
        <v>4036.982</v>
      </c>
      <c r="D325" s="10">
        <v>0.2440215</v>
      </c>
      <c r="E325" s="10">
        <v>192.69640000000001</v>
      </c>
      <c r="F325" s="10">
        <v>262.86079999999998</v>
      </c>
      <c r="G325" s="10">
        <v>19</v>
      </c>
      <c r="H325" s="10">
        <v>135</v>
      </c>
      <c r="I325" s="10">
        <v>0.3333333</v>
      </c>
      <c r="J325" s="11" t="s">
        <v>161</v>
      </c>
      <c r="L325">
        <v>135</v>
      </c>
      <c r="M325">
        <v>318</v>
      </c>
      <c r="N325">
        <v>987601</v>
      </c>
      <c r="O325">
        <v>3.1929999999999836</v>
      </c>
      <c r="P325" s="133">
        <v>13.115999999999985</v>
      </c>
      <c r="Q325" s="133">
        <v>0.85849999999999227</v>
      </c>
      <c r="R325" s="3">
        <v>7.1842499999999632</v>
      </c>
      <c r="S325" s="133">
        <f>IF(F325=0,0,F325-F324)</f>
        <v>0.85849999999999227</v>
      </c>
      <c r="T325">
        <f>IF($J325=T$6,$L325,"")</f>
        <v>135</v>
      </c>
      <c r="U325" t="str">
        <f>IF($J325=U$6,$L325,"")</f>
        <v/>
      </c>
    </row>
    <row r="326" spans="2:21">
      <c r="B326" s="10">
        <v>990715</v>
      </c>
      <c r="C326" s="10">
        <v>4049.694</v>
      </c>
      <c r="D326" s="10">
        <v>0.2445321</v>
      </c>
      <c r="E326" s="10">
        <v>191.49180000000001</v>
      </c>
      <c r="F326" s="10">
        <v>263.68729999999999</v>
      </c>
      <c r="G326" s="10">
        <v>19</v>
      </c>
      <c r="H326" s="10">
        <v>135</v>
      </c>
      <c r="I326" s="10">
        <v>0.3333333</v>
      </c>
      <c r="J326" s="11" t="s">
        <v>161</v>
      </c>
      <c r="L326">
        <v>135</v>
      </c>
      <c r="M326">
        <v>319</v>
      </c>
      <c r="N326">
        <v>990715</v>
      </c>
      <c r="O326">
        <v>3.1140000000000327</v>
      </c>
      <c r="P326" s="133">
        <v>12.711999999999989</v>
      </c>
      <c r="Q326" s="133">
        <v>0.82650000000001</v>
      </c>
      <c r="R326" s="3">
        <v>7.0065000000000737</v>
      </c>
      <c r="S326" s="133">
        <f>IF(F326=0,0,F326-F325)</f>
        <v>0.82650000000001</v>
      </c>
      <c r="T326">
        <f>IF($J326=T$6,$L326,"")</f>
        <v>135</v>
      </c>
      <c r="U326" t="str">
        <f>IF($J326=U$6,$L326,"")</f>
        <v/>
      </c>
    </row>
    <row r="327" spans="2:21">
      <c r="B327" s="10">
        <v>993810</v>
      </c>
      <c r="C327" s="10">
        <v>4062.328</v>
      </c>
      <c r="D327" s="10">
        <v>0.2446033</v>
      </c>
      <c r="E327" s="10">
        <v>191.32480000000001</v>
      </c>
      <c r="F327" s="10">
        <v>264.5086</v>
      </c>
      <c r="G327" s="10">
        <v>19</v>
      </c>
      <c r="H327" s="10">
        <v>135</v>
      </c>
      <c r="I327" s="10">
        <v>0.3333333</v>
      </c>
      <c r="J327" s="11" t="s">
        <v>161</v>
      </c>
      <c r="L327">
        <v>135</v>
      </c>
      <c r="M327">
        <v>320</v>
      </c>
      <c r="N327">
        <v>993810</v>
      </c>
      <c r="O327">
        <v>3.0949999999999136</v>
      </c>
      <c r="P327" s="133">
        <v>12.634000000000015</v>
      </c>
      <c r="Q327" s="133">
        <v>0.82130000000000791</v>
      </c>
      <c r="R327" s="3">
        <v>6.9637499999998056</v>
      </c>
      <c r="S327" s="133">
        <f>IF(F327=0,0,F327-F326)</f>
        <v>0.82130000000000791</v>
      </c>
      <c r="T327">
        <f>IF($J327=T$6,$L327,"")</f>
        <v>135</v>
      </c>
      <c r="U327" t="str">
        <f>IF($J327=U$6,$L327,"")</f>
        <v/>
      </c>
    </row>
    <row r="328" spans="2:21">
      <c r="B328" s="10">
        <v>996907</v>
      </c>
      <c r="C328" s="10">
        <v>4075.1089999999999</v>
      </c>
      <c r="D328" s="10">
        <v>0.24229349999999999</v>
      </c>
      <c r="E328" s="10">
        <v>196.84880000000001</v>
      </c>
      <c r="F328" s="10">
        <v>265.34930000000003</v>
      </c>
      <c r="G328" s="10">
        <v>19</v>
      </c>
      <c r="H328" s="10">
        <v>136</v>
      </c>
      <c r="I328" s="10">
        <v>0.3333333</v>
      </c>
      <c r="J328" s="11" t="s">
        <v>161</v>
      </c>
      <c r="L328">
        <v>136</v>
      </c>
      <c r="M328">
        <v>321</v>
      </c>
      <c r="N328">
        <v>996907</v>
      </c>
      <c r="O328">
        <v>3.0970000000000937</v>
      </c>
      <c r="P328" s="133">
        <v>12.780999999999949</v>
      </c>
      <c r="Q328" s="133">
        <v>0.84070000000002665</v>
      </c>
      <c r="R328" s="3">
        <v>7.0198666666668794</v>
      </c>
      <c r="S328" s="133">
        <f>IF(F328=0,0,F328-F327)</f>
        <v>0.84070000000002665</v>
      </c>
      <c r="T328">
        <f>IF($J328=T$6,$L328,"")</f>
        <v>136</v>
      </c>
      <c r="U328" t="str">
        <f>IF($J328=U$6,$L328,"")</f>
        <v/>
      </c>
    </row>
    <row r="329" spans="2:21">
      <c r="B329" s="10">
        <v>1000010</v>
      </c>
      <c r="C329" s="10">
        <v>4087.982</v>
      </c>
      <c r="D329" s="10">
        <v>0.24162710000000001</v>
      </c>
      <c r="E329" s="10">
        <v>198.4819</v>
      </c>
      <c r="F329" s="10">
        <v>266.20069999999998</v>
      </c>
      <c r="G329" s="10">
        <v>20</v>
      </c>
      <c r="H329" s="10">
        <v>137</v>
      </c>
      <c r="I329" s="10">
        <v>0.3333333</v>
      </c>
      <c r="J329" s="11" t="s">
        <v>161</v>
      </c>
      <c r="L329">
        <v>137</v>
      </c>
      <c r="M329">
        <v>322</v>
      </c>
      <c r="N329">
        <v>1000010</v>
      </c>
      <c r="O329">
        <v>3.1029999999999518</v>
      </c>
      <c r="P329" s="133">
        <v>12.873000000000047</v>
      </c>
      <c r="Q329" s="133">
        <v>0.85139999999995553</v>
      </c>
      <c r="R329" s="3">
        <v>7.085183333333223</v>
      </c>
      <c r="S329" s="133">
        <f>IF(F329=0,0,F329-F328)</f>
        <v>0.85139999999995553</v>
      </c>
      <c r="T329">
        <f>IF($J329=T$6,$L329,"")</f>
        <v>137</v>
      </c>
      <c r="U329" t="str">
        <f>IF($J329=U$6,$L329,"")</f>
        <v/>
      </c>
    </row>
    <row r="330" spans="2:21">
      <c r="B330" s="10">
        <v>1003097</v>
      </c>
      <c r="C330" s="10">
        <v>4100.6970000000001</v>
      </c>
      <c r="D330" s="10">
        <v>0.24266769999999999</v>
      </c>
      <c r="E330" s="10">
        <v>195.93950000000001</v>
      </c>
      <c r="F330" s="10">
        <v>267.03500000000003</v>
      </c>
      <c r="G330" s="10">
        <v>19</v>
      </c>
      <c r="H330" s="10">
        <v>137</v>
      </c>
      <c r="I330" s="10">
        <v>0.3333333</v>
      </c>
      <c r="J330" s="11" t="s">
        <v>161</v>
      </c>
      <c r="L330">
        <v>137</v>
      </c>
      <c r="M330">
        <v>323</v>
      </c>
      <c r="N330">
        <v>1003097</v>
      </c>
      <c r="O330">
        <v>3.0869999999999891</v>
      </c>
      <c r="P330" s="133">
        <v>12.715000000000146</v>
      </c>
      <c r="Q330" s="133">
        <v>0.83430000000004156</v>
      </c>
      <c r="R330" s="3">
        <v>7.0486499999999754</v>
      </c>
      <c r="S330" s="133">
        <f>IF(F330=0,0,F330-F329)</f>
        <v>0.83430000000004156</v>
      </c>
      <c r="T330">
        <f>IF($J330=T$6,$L330,"")</f>
        <v>137</v>
      </c>
      <c r="U330" t="str">
        <f>IF($J330=U$6,$L330,"")</f>
        <v/>
      </c>
    </row>
    <row r="331" spans="2:21">
      <c r="B331" s="10">
        <v>1006106</v>
      </c>
      <c r="C331" s="10">
        <v>4113.1059999999998</v>
      </c>
      <c r="D331" s="10">
        <v>0.24182980000000001</v>
      </c>
      <c r="E331" s="10">
        <v>197.98339999999999</v>
      </c>
      <c r="F331" s="10">
        <v>267.85050000000001</v>
      </c>
      <c r="G331" s="10">
        <v>20</v>
      </c>
      <c r="H331" s="10">
        <v>138</v>
      </c>
      <c r="I331" s="10">
        <v>0.3333333</v>
      </c>
      <c r="J331" s="11" t="s">
        <v>161</v>
      </c>
      <c r="L331">
        <v>138</v>
      </c>
      <c r="M331">
        <v>324</v>
      </c>
      <c r="N331">
        <v>1006106</v>
      </c>
      <c r="O331">
        <v>3.0090000000000146</v>
      </c>
      <c r="P331" s="133">
        <v>12.408999999999651</v>
      </c>
      <c r="Q331" s="133">
        <v>0.8154999999999859</v>
      </c>
      <c r="R331" s="3">
        <v>6.9207000000000338</v>
      </c>
      <c r="S331" s="133">
        <f>IF(F331=0,0,F331-F330)</f>
        <v>0.8154999999999859</v>
      </c>
      <c r="T331">
        <f>IF($J331=T$6,$L331,"")</f>
        <v>138</v>
      </c>
      <c r="U331" t="str">
        <f>IF($J331=U$6,$L331,"")</f>
        <v/>
      </c>
    </row>
    <row r="332" spans="2:21">
      <c r="B332" s="10">
        <v>1009198</v>
      </c>
      <c r="C332" s="10">
        <v>4125.8280000000004</v>
      </c>
      <c r="D332" s="10">
        <v>0.24347469999999999</v>
      </c>
      <c r="E332" s="10">
        <v>193.99780000000001</v>
      </c>
      <c r="F332" s="10">
        <v>268.68459999999999</v>
      </c>
      <c r="G332" s="10">
        <v>20</v>
      </c>
      <c r="H332" s="10">
        <v>138</v>
      </c>
      <c r="I332" s="10">
        <v>0.3333333</v>
      </c>
      <c r="J332" s="11" t="s">
        <v>161</v>
      </c>
      <c r="L332">
        <v>138</v>
      </c>
      <c r="M332">
        <v>325</v>
      </c>
      <c r="N332">
        <v>1009198</v>
      </c>
      <c r="O332">
        <v>3.0919999999999845</v>
      </c>
      <c r="P332" s="133">
        <v>12.722000000000662</v>
      </c>
      <c r="Q332" s="133">
        <v>0.83409999999997808</v>
      </c>
      <c r="R332" s="3">
        <v>7.1115999999999646</v>
      </c>
      <c r="S332" s="133">
        <f>IF(F332=0,0,F332-F331)</f>
        <v>0.83409999999997808</v>
      </c>
      <c r="T332">
        <f>IF($J332=T$6,$L332,"")</f>
        <v>138</v>
      </c>
      <c r="U332" t="str">
        <f>IF($J332=U$6,$L332,"")</f>
        <v/>
      </c>
    </row>
    <row r="333" spans="2:21">
      <c r="B333" s="10">
        <v>1012401</v>
      </c>
      <c r="C333" s="10">
        <v>4138.9449999999997</v>
      </c>
      <c r="D333" s="10">
        <v>0.2445367</v>
      </c>
      <c r="E333" s="10">
        <v>191.48099999999999</v>
      </c>
      <c r="F333" s="10">
        <v>269.54059999999998</v>
      </c>
      <c r="G333" s="10">
        <v>19</v>
      </c>
      <c r="H333" s="10">
        <v>138</v>
      </c>
      <c r="I333" s="10">
        <v>0.3333333</v>
      </c>
      <c r="J333" s="11" t="s">
        <v>161</v>
      </c>
      <c r="L333">
        <v>138</v>
      </c>
      <c r="M333">
        <v>326</v>
      </c>
      <c r="N333">
        <v>1012401</v>
      </c>
      <c r="O333">
        <v>3.2029999999999745</v>
      </c>
      <c r="P333" s="133">
        <v>13.11699999999928</v>
      </c>
      <c r="Q333" s="133">
        <v>0.85599999999999454</v>
      </c>
      <c r="R333" s="3">
        <v>7.3668999999999416</v>
      </c>
      <c r="S333" s="133">
        <f>IF(F333=0,0,F333-F332)</f>
        <v>0.85599999999999454</v>
      </c>
      <c r="T333">
        <f>IF($J333=T$6,$L333,"")</f>
        <v>138</v>
      </c>
      <c r="U333" t="str">
        <f>IF($J333=U$6,$L333,"")</f>
        <v/>
      </c>
    </row>
    <row r="334" spans="2:21">
      <c r="B334" s="10">
        <v>1015497</v>
      </c>
      <c r="C334" s="10">
        <v>4151.5870000000004</v>
      </c>
      <c r="D334" s="10">
        <v>0.24449689999999999</v>
      </c>
      <c r="E334" s="10">
        <v>191.57470000000001</v>
      </c>
      <c r="F334" s="10">
        <v>270.36279999999999</v>
      </c>
      <c r="G334" s="10">
        <v>19</v>
      </c>
      <c r="H334" s="10">
        <v>138</v>
      </c>
      <c r="I334" s="10">
        <v>0.3333333</v>
      </c>
      <c r="J334" s="11" t="s">
        <v>161</v>
      </c>
      <c r="L334">
        <v>138</v>
      </c>
      <c r="M334">
        <v>327</v>
      </c>
      <c r="N334">
        <v>1015497</v>
      </c>
      <c r="O334">
        <v>3.0960000000000036</v>
      </c>
      <c r="P334" s="133">
        <v>12.642000000000735</v>
      </c>
      <c r="Q334" s="133">
        <v>0.82220000000000937</v>
      </c>
      <c r="R334" s="3">
        <v>7.120800000000008</v>
      </c>
      <c r="S334" s="133">
        <f>IF(F334=0,0,F334-F333)</f>
        <v>0.82220000000000937</v>
      </c>
      <c r="T334">
        <f>IF($J334=T$6,$L334,"")</f>
        <v>138</v>
      </c>
      <c r="U334" t="str">
        <f>IF($J334=U$6,$L334,"")</f>
        <v/>
      </c>
    </row>
    <row r="335" spans="2:21">
      <c r="B335" s="10">
        <v>1018610</v>
      </c>
      <c r="C335" s="10">
        <v>4164.3940000000002</v>
      </c>
      <c r="D335" s="10">
        <v>0.24303140000000001</v>
      </c>
      <c r="E335" s="10">
        <v>195.06120000000001</v>
      </c>
      <c r="F335" s="10">
        <v>271.20249999999999</v>
      </c>
      <c r="G335" s="10">
        <v>19</v>
      </c>
      <c r="H335" s="10">
        <v>138</v>
      </c>
      <c r="I335" s="10">
        <v>0.3333333</v>
      </c>
      <c r="J335" s="11" t="s">
        <v>161</v>
      </c>
      <c r="L335">
        <v>138</v>
      </c>
      <c r="M335">
        <v>328</v>
      </c>
      <c r="N335">
        <v>1018610</v>
      </c>
      <c r="O335">
        <v>3.1130000000000564</v>
      </c>
      <c r="P335" s="133">
        <v>12.806999999999789</v>
      </c>
      <c r="Q335" s="133">
        <v>0.83969999999999345</v>
      </c>
      <c r="R335" s="3">
        <v>7.15990000000013</v>
      </c>
      <c r="S335" s="133">
        <f>IF(F335=0,0,F335-F334)</f>
        <v>0.83969999999999345</v>
      </c>
      <c r="T335">
        <f>IF($J335=T$6,$L335,"")</f>
        <v>138</v>
      </c>
      <c r="U335" t="str">
        <f>IF($J335=U$6,$L335,"")</f>
        <v/>
      </c>
    </row>
    <row r="336" spans="2:21">
      <c r="B336" s="10">
        <v>1021808</v>
      </c>
      <c r="C336" s="10">
        <v>4177.4309999999996</v>
      </c>
      <c r="D336" s="10">
        <v>0.24552860000000001</v>
      </c>
      <c r="E336" s="10">
        <v>189.16990000000001</v>
      </c>
      <c r="F336" s="10">
        <v>272.04880000000003</v>
      </c>
      <c r="G336" s="10">
        <v>19</v>
      </c>
      <c r="H336" s="10">
        <v>138</v>
      </c>
      <c r="I336" s="10">
        <v>0.3333333</v>
      </c>
      <c r="J336" s="11" t="s">
        <v>161</v>
      </c>
      <c r="L336">
        <v>138</v>
      </c>
      <c r="M336">
        <v>329</v>
      </c>
      <c r="N336">
        <v>1021808</v>
      </c>
      <c r="O336">
        <v>3.1979999999999791</v>
      </c>
      <c r="P336" s="133">
        <v>13.036999999999352</v>
      </c>
      <c r="Q336" s="133">
        <v>0.84630000000004202</v>
      </c>
      <c r="R336" s="3">
        <v>7.3553999999999515</v>
      </c>
      <c r="S336" s="133">
        <f>IF(F336=0,0,F336-F335)</f>
        <v>0.84630000000004202</v>
      </c>
      <c r="T336">
        <f>IF($J336=T$6,$L336,"")</f>
        <v>138</v>
      </c>
      <c r="U336" t="str">
        <f>IF($J336=U$6,$L336,"")</f>
        <v/>
      </c>
    </row>
    <row r="337" spans="2:21">
      <c r="B337" s="10">
        <v>1025008</v>
      </c>
      <c r="C337" s="10">
        <v>4190.4610000000002</v>
      </c>
      <c r="D337" s="10">
        <v>0.2459722</v>
      </c>
      <c r="E337" s="10">
        <v>188.148</v>
      </c>
      <c r="F337" s="10">
        <v>272.89370000000002</v>
      </c>
      <c r="G337" s="10">
        <v>19</v>
      </c>
      <c r="H337" s="10">
        <v>138</v>
      </c>
      <c r="I337" s="10">
        <v>0.3333333</v>
      </c>
      <c r="J337" s="11" t="s">
        <v>161</v>
      </c>
      <c r="L337">
        <v>138</v>
      </c>
      <c r="M337">
        <v>330</v>
      </c>
      <c r="N337">
        <v>1025008</v>
      </c>
      <c r="O337">
        <v>3.2000000000000455</v>
      </c>
      <c r="P337" s="133">
        <v>13.030000000000655</v>
      </c>
      <c r="Q337" s="133">
        <v>0.84489999999999554</v>
      </c>
      <c r="R337" s="3">
        <v>7.3600000000001042</v>
      </c>
      <c r="S337" s="133">
        <f>IF(F337=0,0,F337-F336)</f>
        <v>0.84489999999999554</v>
      </c>
      <c r="T337">
        <f>IF($J337=T$6,$L337,"")</f>
        <v>138</v>
      </c>
      <c r="U337" t="str">
        <f>IF($J337=U$6,$L337,"")</f>
        <v/>
      </c>
    </row>
    <row r="338" spans="2:21">
      <c r="B338" s="10">
        <v>1028103</v>
      </c>
      <c r="C338" s="10">
        <v>4203.098</v>
      </c>
      <c r="D338" s="10">
        <v>0.2450001</v>
      </c>
      <c r="E338" s="10">
        <v>190.39660000000001</v>
      </c>
      <c r="F338" s="10">
        <v>273.71559999999999</v>
      </c>
      <c r="G338" s="10">
        <v>19</v>
      </c>
      <c r="H338" s="10">
        <v>138</v>
      </c>
      <c r="I338" s="10">
        <v>0.3333333</v>
      </c>
      <c r="J338" s="11" t="s">
        <v>161</v>
      </c>
      <c r="L338">
        <v>138</v>
      </c>
      <c r="M338">
        <v>331</v>
      </c>
      <c r="N338">
        <v>1028103</v>
      </c>
      <c r="O338">
        <v>3.0950000000000273</v>
      </c>
      <c r="P338" s="133">
        <v>12.636999999999716</v>
      </c>
      <c r="Q338" s="133">
        <v>0.82189999999997099</v>
      </c>
      <c r="R338" s="3">
        <v>7.1185000000000631</v>
      </c>
      <c r="S338" s="133">
        <f>IF(F338=0,0,F338-F337)</f>
        <v>0.82189999999997099</v>
      </c>
      <c r="T338">
        <f>IF($J338=T$6,$L338,"")</f>
        <v>138</v>
      </c>
      <c r="U338" t="str">
        <f>IF($J338=U$6,$L338,"")</f>
        <v/>
      </c>
    </row>
    <row r="339" spans="2:21">
      <c r="B339" s="10">
        <v>1031097</v>
      </c>
      <c r="C339" s="10">
        <v>4215.4219999999996</v>
      </c>
      <c r="D339" s="10">
        <v>0.24233579999999999</v>
      </c>
      <c r="E339" s="10">
        <v>196.7458</v>
      </c>
      <c r="F339" s="10">
        <v>274.524</v>
      </c>
      <c r="G339" s="10">
        <v>20</v>
      </c>
      <c r="H339" s="10">
        <v>138</v>
      </c>
      <c r="I339" s="10">
        <v>0.3333333</v>
      </c>
      <c r="J339" s="11" t="s">
        <v>161</v>
      </c>
      <c r="L339">
        <v>138</v>
      </c>
      <c r="M339">
        <v>332</v>
      </c>
      <c r="N339">
        <v>1031097</v>
      </c>
      <c r="O339">
        <v>2.9939999999999145</v>
      </c>
      <c r="P339" s="133">
        <v>12.323999999999614</v>
      </c>
      <c r="Q339" s="133">
        <v>0.808400000000006</v>
      </c>
      <c r="R339" s="3">
        <v>6.8861999999998034</v>
      </c>
      <c r="S339" s="133">
        <f>IF(F339=0,0,F339-F338)</f>
        <v>0.808400000000006</v>
      </c>
      <c r="T339">
        <f>IF($J339=T$6,$L339,"")</f>
        <v>138</v>
      </c>
      <c r="U339" t="str">
        <f>IF($J339=U$6,$L339,"")</f>
        <v/>
      </c>
    </row>
    <row r="340" spans="2:21">
      <c r="B340" s="10">
        <v>1034198</v>
      </c>
      <c r="C340" s="10">
        <v>4228.2290000000003</v>
      </c>
      <c r="D340" s="10">
        <v>0.24195150000000001</v>
      </c>
      <c r="E340" s="10">
        <v>197.68459999999999</v>
      </c>
      <c r="F340" s="10">
        <v>275.36669999999998</v>
      </c>
      <c r="G340" s="10">
        <v>19</v>
      </c>
      <c r="H340" s="10">
        <v>138</v>
      </c>
      <c r="I340" s="10">
        <v>0.3333333</v>
      </c>
      <c r="J340" s="11" t="s">
        <v>161</v>
      </c>
      <c r="L340">
        <v>138</v>
      </c>
      <c r="M340">
        <v>333</v>
      </c>
      <c r="N340">
        <v>1034198</v>
      </c>
      <c r="O340">
        <v>3.1010000000001128</v>
      </c>
      <c r="P340" s="133">
        <v>12.807000000000698</v>
      </c>
      <c r="Q340" s="133">
        <v>0.84269999999997935</v>
      </c>
      <c r="R340" s="3">
        <v>7.1323000000002592</v>
      </c>
      <c r="S340" s="133">
        <f>IF(F340=0,0,F340-F339)</f>
        <v>0.84269999999997935</v>
      </c>
      <c r="T340">
        <f>IF($J340=T$6,$L340,"")</f>
        <v>138</v>
      </c>
      <c r="U340" t="str">
        <f>IF($J340=U$6,$L340,"")</f>
        <v/>
      </c>
    </row>
    <row r="341" spans="2:21">
      <c r="B341" s="10">
        <v>1037303</v>
      </c>
      <c r="C341" s="10">
        <v>4240.9530000000004</v>
      </c>
      <c r="D341" s="10">
        <v>0.24419730000000001</v>
      </c>
      <c r="E341" s="10">
        <v>192.28049999999999</v>
      </c>
      <c r="F341" s="10">
        <v>276.19749999999999</v>
      </c>
      <c r="G341" s="10">
        <v>19</v>
      </c>
      <c r="H341" s="10">
        <v>137</v>
      </c>
      <c r="I341" s="10">
        <v>0.3333333</v>
      </c>
      <c r="J341" s="11" t="s">
        <v>161</v>
      </c>
      <c r="L341">
        <v>137</v>
      </c>
      <c r="M341">
        <v>334</v>
      </c>
      <c r="N341">
        <v>1037303</v>
      </c>
      <c r="O341">
        <v>3.1050000000000182</v>
      </c>
      <c r="P341" s="133">
        <v>12.72400000000016</v>
      </c>
      <c r="Q341" s="133">
        <v>0.83080000000001064</v>
      </c>
      <c r="R341" s="3">
        <v>7.0897500000000413</v>
      </c>
      <c r="S341" s="133">
        <f>IF(F341=0,0,F341-F340)</f>
        <v>0.83080000000001064</v>
      </c>
      <c r="T341">
        <f>IF($J341=T$6,$L341,"")</f>
        <v>137</v>
      </c>
      <c r="U341" t="str">
        <f>IF($J341=U$6,$L341,"")</f>
        <v/>
      </c>
    </row>
    <row r="342" spans="2:21">
      <c r="B342" s="10">
        <v>1040404</v>
      </c>
      <c r="C342" s="10">
        <v>4253.5839999999998</v>
      </c>
      <c r="D342" s="10">
        <v>0.2452956</v>
      </c>
      <c r="E342" s="10">
        <v>189.70939999999999</v>
      </c>
      <c r="F342" s="10">
        <v>277.01690000000002</v>
      </c>
      <c r="G342" s="10">
        <v>19</v>
      </c>
      <c r="H342" s="10">
        <v>137</v>
      </c>
      <c r="I342" s="10">
        <v>0.3333333</v>
      </c>
      <c r="J342" s="11" t="s">
        <v>161</v>
      </c>
      <c r="L342">
        <v>137</v>
      </c>
      <c r="M342">
        <v>335</v>
      </c>
      <c r="N342">
        <v>1040404</v>
      </c>
      <c r="O342">
        <v>3.1009999999998854</v>
      </c>
      <c r="P342" s="133">
        <v>12.630999999999403</v>
      </c>
      <c r="Q342" s="133">
        <v>0.8194000000000301</v>
      </c>
      <c r="R342" s="3">
        <v>7.0806166666664048</v>
      </c>
      <c r="S342" s="133">
        <f>IF(F342=0,0,F342-F341)</f>
        <v>0.8194000000000301</v>
      </c>
      <c r="T342">
        <f>IF($J342=T$6,$L342,"")</f>
        <v>137</v>
      </c>
      <c r="U342" t="str">
        <f>IF($J342=U$6,$L342,"")</f>
        <v/>
      </c>
    </row>
    <row r="343" spans="2:21">
      <c r="B343" s="10">
        <v>1043508</v>
      </c>
      <c r="C343" s="10">
        <v>4266.3069999999998</v>
      </c>
      <c r="D343" s="10">
        <v>0.2441796</v>
      </c>
      <c r="E343" s="10">
        <v>192.32239999999999</v>
      </c>
      <c r="F343" s="10">
        <v>277.84780000000001</v>
      </c>
      <c r="G343" s="10">
        <v>19</v>
      </c>
      <c r="H343" s="10">
        <v>137</v>
      </c>
      <c r="I343" s="10">
        <v>0.3333333</v>
      </c>
      <c r="J343" s="11" t="s">
        <v>161</v>
      </c>
      <c r="L343">
        <v>137</v>
      </c>
      <c r="M343">
        <v>336</v>
      </c>
      <c r="N343">
        <v>1043508</v>
      </c>
      <c r="O343">
        <v>3.1040000000000418</v>
      </c>
      <c r="P343" s="133">
        <v>12.722999999999956</v>
      </c>
      <c r="Q343" s="133">
        <v>0.83089999999998554</v>
      </c>
      <c r="R343" s="3">
        <v>7.0874666666667618</v>
      </c>
      <c r="S343" s="133">
        <f>IF(F343=0,0,F343-F342)</f>
        <v>0.83089999999998554</v>
      </c>
      <c r="T343">
        <f>IF($J343=T$6,$L343,"")</f>
        <v>137</v>
      </c>
      <c r="U343" t="str">
        <f>IF($J343=U$6,$L343,"")</f>
        <v/>
      </c>
    </row>
    <row r="344" spans="2:21">
      <c r="B344" s="10">
        <v>1046597</v>
      </c>
      <c r="C344" s="10">
        <v>4279.0320000000002</v>
      </c>
      <c r="D344" s="10">
        <v>0.24274889999999999</v>
      </c>
      <c r="E344" s="10">
        <v>195.74289999999999</v>
      </c>
      <c r="F344" s="10">
        <v>278.68310000000002</v>
      </c>
      <c r="G344" s="10">
        <v>19</v>
      </c>
      <c r="H344" s="10">
        <v>137</v>
      </c>
      <c r="I344" s="10">
        <v>0.3333333</v>
      </c>
      <c r="J344" s="11" t="s">
        <v>161</v>
      </c>
      <c r="L344">
        <v>137</v>
      </c>
      <c r="M344">
        <v>337</v>
      </c>
      <c r="N344">
        <v>1046597</v>
      </c>
      <c r="O344">
        <v>3.0889999999999418</v>
      </c>
      <c r="P344" s="133">
        <v>12.725000000000364</v>
      </c>
      <c r="Q344" s="133">
        <v>0.83530000000001792</v>
      </c>
      <c r="R344" s="3">
        <v>7.0532166666665335</v>
      </c>
      <c r="S344" s="133">
        <f>IF(F344=0,0,F344-F343)</f>
        <v>0.83530000000001792</v>
      </c>
      <c r="T344">
        <f>IF($J344=T$6,$L344,"")</f>
        <v>137</v>
      </c>
      <c r="U344" t="str">
        <f>IF($J344=U$6,$L344,"")</f>
        <v/>
      </c>
    </row>
    <row r="345" spans="2:21">
      <c r="B345" s="10">
        <v>1049605</v>
      </c>
      <c r="C345" s="10">
        <v>4291.4520000000002</v>
      </c>
      <c r="D345" s="10">
        <v>0.2421759</v>
      </c>
      <c r="E345" s="10">
        <v>197.13560000000001</v>
      </c>
      <c r="F345" s="10">
        <v>279.50049999999999</v>
      </c>
      <c r="G345" s="10">
        <v>20</v>
      </c>
      <c r="H345" s="10">
        <v>138</v>
      </c>
      <c r="I345" s="10">
        <v>0.3333333</v>
      </c>
      <c r="J345" s="11" t="s">
        <v>161</v>
      </c>
      <c r="L345">
        <v>138</v>
      </c>
      <c r="M345">
        <v>338</v>
      </c>
      <c r="N345">
        <v>1049605</v>
      </c>
      <c r="O345">
        <v>3.0080000000000382</v>
      </c>
      <c r="P345" s="133">
        <v>12.420000000000073</v>
      </c>
      <c r="Q345" s="133">
        <v>0.81739999999996371</v>
      </c>
      <c r="R345" s="3">
        <v>6.918400000000088</v>
      </c>
      <c r="S345" s="133">
        <f>IF(F345=0,0,F345-F344)</f>
        <v>0.81739999999996371</v>
      </c>
      <c r="T345">
        <f>IF($J345=T$6,$L345,"")</f>
        <v>138</v>
      </c>
      <c r="U345" t="str">
        <f>IF($J345=U$6,$L345,"")</f>
        <v/>
      </c>
    </row>
    <row r="346" spans="2:21">
      <c r="B346" s="10">
        <v>1052699</v>
      </c>
      <c r="C346" s="10">
        <v>4304.1719999999996</v>
      </c>
      <c r="D346" s="10">
        <v>0.2434403</v>
      </c>
      <c r="E346" s="10">
        <v>194.07990000000001</v>
      </c>
      <c r="F346" s="10">
        <v>280.33370000000002</v>
      </c>
      <c r="G346" s="10">
        <v>19</v>
      </c>
      <c r="H346" s="10">
        <v>138</v>
      </c>
      <c r="I346" s="10">
        <v>0.3333333</v>
      </c>
      <c r="J346" s="11" t="s">
        <v>161</v>
      </c>
      <c r="L346">
        <v>138</v>
      </c>
      <c r="M346">
        <v>339</v>
      </c>
      <c r="N346">
        <v>1052699</v>
      </c>
      <c r="O346">
        <v>3.0940000000000509</v>
      </c>
      <c r="P346" s="133">
        <v>12.719999999999345</v>
      </c>
      <c r="Q346" s="133">
        <v>0.83320000000003347</v>
      </c>
      <c r="R346" s="3">
        <v>7.1162000000001173</v>
      </c>
      <c r="S346" s="133">
        <f>IF(F346=0,0,F346-F345)</f>
        <v>0.83320000000003347</v>
      </c>
      <c r="T346">
        <f>IF($J346=T$6,$L346,"")</f>
        <v>138</v>
      </c>
      <c r="U346" t="str">
        <f>IF($J346=U$6,$L346,"")</f>
        <v/>
      </c>
    </row>
    <row r="347" spans="2:21">
      <c r="B347" s="10">
        <v>1055797</v>
      </c>
      <c r="C347" s="10">
        <v>4316.8860000000004</v>
      </c>
      <c r="D347" s="10">
        <v>0.24368020000000001</v>
      </c>
      <c r="E347" s="10">
        <v>193.50720000000001</v>
      </c>
      <c r="F347" s="10">
        <v>281.1651</v>
      </c>
      <c r="G347" s="10">
        <v>19</v>
      </c>
      <c r="H347" s="10">
        <v>138</v>
      </c>
      <c r="I347" s="10">
        <v>0.3333333</v>
      </c>
      <c r="J347" s="11" t="s">
        <v>161</v>
      </c>
      <c r="L347">
        <v>138</v>
      </c>
      <c r="M347">
        <v>340</v>
      </c>
      <c r="N347">
        <v>1055797</v>
      </c>
      <c r="O347">
        <v>3.0979999999999563</v>
      </c>
      <c r="P347" s="133">
        <v>12.714000000000851</v>
      </c>
      <c r="Q347" s="133">
        <v>0.83139999999997372</v>
      </c>
      <c r="R347" s="3">
        <v>7.1253999999998996</v>
      </c>
      <c r="S347" s="133">
        <f>IF(F347=0,0,F347-F346)</f>
        <v>0.83139999999997372</v>
      </c>
      <c r="T347">
        <f>IF($J347=T$6,$L347,"")</f>
        <v>138</v>
      </c>
      <c r="U347" t="str">
        <f>IF($J347=U$6,$L347,"")</f>
        <v/>
      </c>
    </row>
    <row r="348" spans="2:21">
      <c r="B348" s="10">
        <v>1058793</v>
      </c>
      <c r="C348" s="10">
        <v>4329.2219999999998</v>
      </c>
      <c r="D348" s="10">
        <v>0.24222850000000001</v>
      </c>
      <c r="E348" s="10">
        <v>197.00739999999999</v>
      </c>
      <c r="F348" s="10">
        <v>281.97449999999998</v>
      </c>
      <c r="G348" s="10">
        <v>20</v>
      </c>
      <c r="H348" s="10">
        <v>139</v>
      </c>
      <c r="I348" s="10">
        <v>0.3333333</v>
      </c>
      <c r="J348" s="11" t="s">
        <v>161</v>
      </c>
      <c r="L348">
        <v>139</v>
      </c>
      <c r="M348">
        <v>341</v>
      </c>
      <c r="N348">
        <v>1058793</v>
      </c>
      <c r="O348">
        <v>2.9959999999998672</v>
      </c>
      <c r="P348" s="133">
        <v>12.335999999999331</v>
      </c>
      <c r="Q348" s="133">
        <v>0.80939999999998236</v>
      </c>
      <c r="R348" s="3">
        <v>6.9407333333330259</v>
      </c>
      <c r="S348" s="133">
        <f>IF(F348=0,0,F348-F347)</f>
        <v>0.80939999999998236</v>
      </c>
      <c r="T348">
        <f>IF($J348=T$6,$L348,"")</f>
        <v>139</v>
      </c>
      <c r="U348" t="str">
        <f>IF($J348=U$6,$L348,"")</f>
        <v/>
      </c>
    </row>
    <row r="349" spans="2:21">
      <c r="B349" s="10">
        <v>1061901</v>
      </c>
      <c r="C349" s="10">
        <v>4341.9380000000001</v>
      </c>
      <c r="D349" s="10">
        <v>0.2446315</v>
      </c>
      <c r="E349" s="10">
        <v>191.2587</v>
      </c>
      <c r="F349" s="10">
        <v>282.80329999999998</v>
      </c>
      <c r="G349" s="10">
        <v>19</v>
      </c>
      <c r="H349" s="10">
        <v>139</v>
      </c>
      <c r="I349" s="10">
        <v>0.3333333</v>
      </c>
      <c r="J349" s="11" t="s">
        <v>161</v>
      </c>
      <c r="L349">
        <v>139</v>
      </c>
      <c r="M349">
        <v>342</v>
      </c>
      <c r="N349">
        <v>1061901</v>
      </c>
      <c r="O349">
        <v>3.1080000000001746</v>
      </c>
      <c r="P349" s="133">
        <v>12.716000000000349</v>
      </c>
      <c r="Q349" s="133">
        <v>0.82880000000000109</v>
      </c>
      <c r="R349" s="3">
        <v>7.2002000000004047</v>
      </c>
      <c r="S349" s="133">
        <f>IF(F349=0,0,F349-F348)</f>
        <v>0.82880000000000109</v>
      </c>
      <c r="T349">
        <f>IF($J349=T$6,$L349,"")</f>
        <v>139</v>
      </c>
      <c r="U349" t="str">
        <f>IF($J349=U$6,$L349,"")</f>
        <v/>
      </c>
    </row>
    <row r="350" spans="2:21">
      <c r="B350" s="10">
        <v>1065001</v>
      </c>
      <c r="C350" s="10">
        <v>4354.652</v>
      </c>
      <c r="D350" s="10">
        <v>0.24364160000000001</v>
      </c>
      <c r="E350" s="10">
        <v>193.5994</v>
      </c>
      <c r="F350" s="10">
        <v>283.63389999999998</v>
      </c>
      <c r="G350" s="10">
        <v>19</v>
      </c>
      <c r="H350" s="10">
        <v>139</v>
      </c>
      <c r="I350" s="10">
        <v>0.3333333</v>
      </c>
      <c r="J350" s="11" t="s">
        <v>161</v>
      </c>
      <c r="L350">
        <v>139</v>
      </c>
      <c r="M350">
        <v>343</v>
      </c>
      <c r="N350">
        <v>1065001</v>
      </c>
      <c r="O350">
        <v>3.0999999999999091</v>
      </c>
      <c r="P350" s="133">
        <v>12.713999999999942</v>
      </c>
      <c r="Q350" s="133">
        <v>0.830600000000004</v>
      </c>
      <c r="R350" s="3">
        <v>7.1816666666664561</v>
      </c>
      <c r="S350" s="133">
        <f>IF(F350=0,0,F350-F349)</f>
        <v>0.830600000000004</v>
      </c>
      <c r="T350">
        <f>IF($J350=T$6,$L350,"")</f>
        <v>139</v>
      </c>
      <c r="U350" t="str">
        <f>IF($J350=U$6,$L350,"")</f>
        <v/>
      </c>
    </row>
    <row r="351" spans="2:21">
      <c r="B351" s="10">
        <v>1068101</v>
      </c>
      <c r="C351" s="10">
        <v>4367.4549999999999</v>
      </c>
      <c r="D351" s="10">
        <v>0.24254010000000001</v>
      </c>
      <c r="E351" s="10">
        <v>196.24889999999999</v>
      </c>
      <c r="F351" s="10">
        <v>284.47669999999999</v>
      </c>
      <c r="G351" s="10">
        <v>20</v>
      </c>
      <c r="H351" s="10">
        <v>139</v>
      </c>
      <c r="I351" s="10">
        <v>0.3333333</v>
      </c>
      <c r="J351" s="11" t="s">
        <v>161</v>
      </c>
      <c r="L351">
        <v>139</v>
      </c>
      <c r="M351">
        <v>344</v>
      </c>
      <c r="N351">
        <v>1068101</v>
      </c>
      <c r="O351">
        <v>3.1000000000001364</v>
      </c>
      <c r="P351" s="133">
        <v>12.802999999999884</v>
      </c>
      <c r="Q351" s="133">
        <v>0.8428000000000111</v>
      </c>
      <c r="R351" s="3">
        <v>7.1816666666669828</v>
      </c>
      <c r="S351" s="133">
        <f>IF(F351=0,0,F351-F350)</f>
        <v>0.8428000000000111</v>
      </c>
      <c r="T351">
        <f>IF($J351=T$6,$L351,"")</f>
        <v>139</v>
      </c>
      <c r="U351" t="str">
        <f>IF($J351=U$6,$L351,"")</f>
        <v/>
      </c>
    </row>
    <row r="352" spans="2:21">
      <c r="B352" s="10">
        <v>1071200</v>
      </c>
      <c r="C352" s="10">
        <v>4380.183</v>
      </c>
      <c r="D352" s="10">
        <v>0.2430841</v>
      </c>
      <c r="E352" s="10">
        <v>194.93430000000001</v>
      </c>
      <c r="F352" s="10">
        <v>285.30950000000001</v>
      </c>
      <c r="G352" s="10">
        <v>19</v>
      </c>
      <c r="H352" s="10">
        <v>138</v>
      </c>
      <c r="I352" s="10">
        <v>0.3333333</v>
      </c>
      <c r="J352" s="11" t="s">
        <v>161</v>
      </c>
      <c r="L352">
        <v>138</v>
      </c>
      <c r="M352">
        <v>345</v>
      </c>
      <c r="N352">
        <v>1071200</v>
      </c>
      <c r="O352">
        <v>3.0989999999999327</v>
      </c>
      <c r="P352" s="133">
        <v>12.728000000000065</v>
      </c>
      <c r="Q352" s="133">
        <v>0.83280000000002019</v>
      </c>
      <c r="R352" s="3">
        <v>7.1276999999998454</v>
      </c>
      <c r="S352" s="133">
        <f>IF(F352=0,0,F352-F351)</f>
        <v>0.83280000000002019</v>
      </c>
      <c r="T352">
        <f>IF($J352=T$6,$L352,"")</f>
        <v>138</v>
      </c>
      <c r="U352" t="str">
        <f>IF($J352=U$6,$L352,"")</f>
        <v/>
      </c>
    </row>
    <row r="353" spans="2:21">
      <c r="B353" s="10">
        <v>1074301</v>
      </c>
      <c r="C353" s="10">
        <v>4392.8909999999996</v>
      </c>
      <c r="D353" s="10">
        <v>0.2442011</v>
      </c>
      <c r="E353" s="10">
        <v>192.27170000000001</v>
      </c>
      <c r="F353" s="10">
        <v>286.13940000000002</v>
      </c>
      <c r="G353" s="10">
        <v>19</v>
      </c>
      <c r="H353" s="10">
        <v>138</v>
      </c>
      <c r="I353" s="10">
        <v>0.3333333</v>
      </c>
      <c r="J353" s="11" t="s">
        <v>161</v>
      </c>
      <c r="L353">
        <v>138</v>
      </c>
      <c r="M353">
        <v>346</v>
      </c>
      <c r="N353">
        <v>1074301</v>
      </c>
      <c r="O353">
        <v>3.1009999999998854</v>
      </c>
      <c r="P353" s="133">
        <v>12.707999999999629</v>
      </c>
      <c r="Q353" s="133">
        <v>0.82990000000000919</v>
      </c>
      <c r="R353" s="3">
        <v>7.1322999999997361</v>
      </c>
      <c r="S353" s="133">
        <f>IF(F353=0,0,F353-F352)</f>
        <v>0.82990000000000919</v>
      </c>
      <c r="T353">
        <f>IF($J353=T$6,$L353,"")</f>
        <v>138</v>
      </c>
      <c r="U353" t="str">
        <f>IF($J353=U$6,$L353,"")</f>
        <v/>
      </c>
    </row>
    <row r="354" spans="2:21">
      <c r="B354" s="10">
        <v>1077399</v>
      </c>
      <c r="C354" s="10">
        <v>4405.6120000000001</v>
      </c>
      <c r="D354" s="10">
        <v>0.24354419999999999</v>
      </c>
      <c r="E354" s="10">
        <v>193.83160000000001</v>
      </c>
      <c r="F354" s="10">
        <v>286.97160000000002</v>
      </c>
      <c r="G354" s="10">
        <v>19</v>
      </c>
      <c r="H354" s="10">
        <v>138</v>
      </c>
      <c r="I354" s="10">
        <v>0.3333333</v>
      </c>
      <c r="J354" s="11" t="s">
        <v>161</v>
      </c>
      <c r="L354">
        <v>138</v>
      </c>
      <c r="M354">
        <v>347</v>
      </c>
      <c r="N354">
        <v>1077399</v>
      </c>
      <c r="O354">
        <v>3.0979999999999563</v>
      </c>
      <c r="P354" s="133">
        <v>12.721000000000458</v>
      </c>
      <c r="Q354" s="133">
        <v>0.83220000000000027</v>
      </c>
      <c r="R354" s="3">
        <v>7.1253999999998996</v>
      </c>
      <c r="S354" s="133">
        <f>IF(F354=0,0,F354-F353)</f>
        <v>0.83220000000000027</v>
      </c>
      <c r="T354">
        <f>IF($J354=T$6,$L354,"")</f>
        <v>138</v>
      </c>
      <c r="U354" t="str">
        <f>IF($J354=U$6,$L354,"")</f>
        <v/>
      </c>
    </row>
    <row r="355" spans="2:21">
      <c r="B355" s="10">
        <v>1080497</v>
      </c>
      <c r="C355" s="10">
        <v>4418.3239999999996</v>
      </c>
      <c r="D355" s="10">
        <v>0.24368339999999999</v>
      </c>
      <c r="E355" s="10">
        <v>193.49959999999999</v>
      </c>
      <c r="F355" s="10">
        <v>287.80270000000002</v>
      </c>
      <c r="G355" s="10">
        <v>19</v>
      </c>
      <c r="H355" s="10">
        <v>137</v>
      </c>
      <c r="I355" s="10">
        <v>0.3333333</v>
      </c>
      <c r="J355" s="11" t="s">
        <v>161</v>
      </c>
      <c r="L355">
        <v>137</v>
      </c>
      <c r="M355">
        <v>348</v>
      </c>
      <c r="N355">
        <v>1080497</v>
      </c>
      <c r="O355">
        <v>3.0980000000001837</v>
      </c>
      <c r="P355" s="133">
        <v>12.711999999999534</v>
      </c>
      <c r="Q355" s="133">
        <v>0.83109999999999218</v>
      </c>
      <c r="R355" s="3">
        <v>7.073766666667086</v>
      </c>
      <c r="S355" s="133">
        <f>IF(F355=0,0,F355-F354)</f>
        <v>0.83109999999999218</v>
      </c>
      <c r="T355">
        <f>IF($J355=T$6,$L355,"")</f>
        <v>137</v>
      </c>
      <c r="U355" t="str">
        <f>IF($J355=U$6,$L355,"")</f>
        <v/>
      </c>
    </row>
    <row r="356" spans="2:21">
      <c r="B356" s="10">
        <v>1083591</v>
      </c>
      <c r="C356" s="10">
        <v>4431.04</v>
      </c>
      <c r="D356" s="10">
        <v>0.2435465</v>
      </c>
      <c r="E356" s="10">
        <v>193.8261</v>
      </c>
      <c r="F356" s="10">
        <v>288.6354</v>
      </c>
      <c r="G356" s="10">
        <v>19</v>
      </c>
      <c r="H356" s="10">
        <v>137</v>
      </c>
      <c r="I356" s="10">
        <v>0.3333333</v>
      </c>
      <c r="J356" s="11" t="s">
        <v>161</v>
      </c>
      <c r="L356">
        <v>137</v>
      </c>
      <c r="M356">
        <v>349</v>
      </c>
      <c r="N356">
        <v>1083591</v>
      </c>
      <c r="O356">
        <v>3.0939999999998236</v>
      </c>
      <c r="P356" s="133">
        <v>12.716000000000349</v>
      </c>
      <c r="Q356" s="133">
        <v>0.83269999999998845</v>
      </c>
      <c r="R356" s="3">
        <v>7.0646333333329308</v>
      </c>
      <c r="S356" s="133">
        <f>IF(F356=0,0,F356-F355)</f>
        <v>0.83269999999998845</v>
      </c>
      <c r="T356">
        <f>IF($J356=T$6,$L356,"")</f>
        <v>137</v>
      </c>
      <c r="U356" t="str">
        <f>IF($J356=U$6,$L356,"")</f>
        <v/>
      </c>
    </row>
    <row r="357" spans="2:21">
      <c r="B357" s="10">
        <v>1086687</v>
      </c>
      <c r="C357" s="10">
        <v>4443.8289999999997</v>
      </c>
      <c r="D357" s="10">
        <v>0.2427378</v>
      </c>
      <c r="E357" s="10">
        <v>195.76990000000001</v>
      </c>
      <c r="F357" s="10">
        <v>289.47730000000001</v>
      </c>
      <c r="G357" s="10">
        <v>20</v>
      </c>
      <c r="H357" s="10">
        <v>137</v>
      </c>
      <c r="I357" s="10">
        <v>0.3333333</v>
      </c>
      <c r="J357" s="11" t="s">
        <v>161</v>
      </c>
      <c r="L357">
        <v>137</v>
      </c>
      <c r="M357">
        <v>350</v>
      </c>
      <c r="N357">
        <v>1086687</v>
      </c>
      <c r="O357">
        <v>3.0960000000000036</v>
      </c>
      <c r="P357" s="133">
        <v>12.78899999999976</v>
      </c>
      <c r="Q357" s="133">
        <v>0.84190000000000964</v>
      </c>
      <c r="R357" s="3">
        <v>7.0692000000000084</v>
      </c>
      <c r="S357" s="133">
        <f>IF(F357=0,0,F357-F356)</f>
        <v>0.84190000000000964</v>
      </c>
      <c r="T357">
        <f>IF($J357=T$6,$L357,"")</f>
        <v>137</v>
      </c>
      <c r="U357" t="str">
        <f>IF($J357=U$6,$L357,"")</f>
        <v/>
      </c>
    </row>
    <row r="358" spans="2:21">
      <c r="B358" s="10">
        <v>1089801</v>
      </c>
      <c r="C358" s="10">
        <v>4456.625</v>
      </c>
      <c r="D358" s="10">
        <v>0.24329880000000001</v>
      </c>
      <c r="E358" s="10">
        <v>194.4187</v>
      </c>
      <c r="F358" s="10">
        <v>290.31529999999998</v>
      </c>
      <c r="G358" s="10">
        <v>19</v>
      </c>
      <c r="H358" s="10">
        <v>137</v>
      </c>
      <c r="I358" s="10">
        <v>0.3333333</v>
      </c>
      <c r="J358" s="11" t="s">
        <v>161</v>
      </c>
      <c r="L358">
        <v>137</v>
      </c>
      <c r="M358">
        <v>351</v>
      </c>
      <c r="N358">
        <v>1089801</v>
      </c>
      <c r="O358">
        <v>3.1140000000000327</v>
      </c>
      <c r="P358" s="133">
        <v>12.796000000000276</v>
      </c>
      <c r="Q358" s="133">
        <v>0.83799999999996544</v>
      </c>
      <c r="R358" s="3">
        <v>7.1103000000000751</v>
      </c>
      <c r="S358" s="133">
        <f>IF(F358=0,0,F358-F357)</f>
        <v>0.83799999999996544</v>
      </c>
      <c r="T358">
        <f>IF($J358=T$6,$L358,"")</f>
        <v>137</v>
      </c>
      <c r="U358" t="str">
        <f>IF($J358=U$6,$L358,"")</f>
        <v/>
      </c>
    </row>
    <row r="359" spans="2:21">
      <c r="B359" s="10">
        <v>1092895</v>
      </c>
      <c r="C359" s="10">
        <v>4469.3549999999996</v>
      </c>
      <c r="D359" s="10">
        <v>0.24302270000000001</v>
      </c>
      <c r="E359" s="10">
        <v>195.0821</v>
      </c>
      <c r="F359" s="10">
        <v>291.1499</v>
      </c>
      <c r="G359" s="10">
        <v>19</v>
      </c>
      <c r="H359" s="10">
        <v>137</v>
      </c>
      <c r="I359" s="10">
        <v>0.3333333</v>
      </c>
      <c r="J359" s="11" t="s">
        <v>161</v>
      </c>
      <c r="L359">
        <v>137</v>
      </c>
      <c r="M359">
        <v>352</v>
      </c>
      <c r="N359">
        <v>1092895</v>
      </c>
      <c r="O359">
        <v>3.0940000000000509</v>
      </c>
      <c r="P359" s="133">
        <v>12.729999999999563</v>
      </c>
      <c r="Q359" s="133">
        <v>0.8346000000000231</v>
      </c>
      <c r="R359" s="3">
        <v>7.0646333333334494</v>
      </c>
      <c r="S359" s="133">
        <f>IF(F359=0,0,F359-F358)</f>
        <v>0.8346000000000231</v>
      </c>
      <c r="T359">
        <f>IF($J359=T$6,$L359,"")</f>
        <v>137</v>
      </c>
      <c r="U359" t="str">
        <f>IF($J359=U$6,$L359,"")</f>
        <v/>
      </c>
    </row>
    <row r="360" spans="2:21">
      <c r="B360" s="10">
        <v>1095899</v>
      </c>
      <c r="C360" s="10">
        <v>4481.6229999999996</v>
      </c>
      <c r="D360" s="10">
        <v>0.24380299999999999</v>
      </c>
      <c r="E360" s="10">
        <v>193.21510000000001</v>
      </c>
      <c r="F360" s="10">
        <v>291.94779999999997</v>
      </c>
      <c r="G360" s="10">
        <v>19</v>
      </c>
      <c r="H360" s="10">
        <v>137</v>
      </c>
      <c r="I360" s="10">
        <v>0.3333333</v>
      </c>
      <c r="J360" s="11" t="s">
        <v>161</v>
      </c>
      <c r="L360">
        <v>137</v>
      </c>
      <c r="M360">
        <v>353</v>
      </c>
      <c r="N360">
        <v>1095899</v>
      </c>
      <c r="O360">
        <v>3.0039999999999054</v>
      </c>
      <c r="P360" s="133">
        <v>12.268000000000029</v>
      </c>
      <c r="Q360" s="133">
        <v>0.79789999999997008</v>
      </c>
      <c r="R360" s="3">
        <v>6.8591333333331175</v>
      </c>
      <c r="S360" s="133">
        <f>IF(F360=0,0,F360-F359)</f>
        <v>0.79789999999997008</v>
      </c>
      <c r="T360">
        <f>IF($J360=T$6,$L360,"")</f>
        <v>137</v>
      </c>
      <c r="U360" t="str">
        <f>IF($J360=U$6,$L360,"")</f>
        <v/>
      </c>
    </row>
    <row r="361" spans="2:21">
      <c r="B361" s="10">
        <v>1099096</v>
      </c>
      <c r="C361" s="10">
        <v>4494.817</v>
      </c>
      <c r="D361" s="10">
        <v>0.243453</v>
      </c>
      <c r="E361" s="10">
        <v>194.0497</v>
      </c>
      <c r="F361" s="10">
        <v>292.81580000000002</v>
      </c>
      <c r="G361" s="10">
        <v>19</v>
      </c>
      <c r="H361" s="10">
        <v>137</v>
      </c>
      <c r="I361" s="10">
        <v>0.3333333</v>
      </c>
      <c r="J361" s="11" t="s">
        <v>161</v>
      </c>
      <c r="L361">
        <v>137</v>
      </c>
      <c r="M361">
        <v>354</v>
      </c>
      <c r="N361">
        <v>1099096</v>
      </c>
      <c r="O361">
        <v>3.1970000000001164</v>
      </c>
      <c r="P361" s="133">
        <v>13.194000000000415</v>
      </c>
      <c r="Q361" s="133">
        <v>0.86800000000005184</v>
      </c>
      <c r="R361" s="3">
        <v>7.2998166666669322</v>
      </c>
      <c r="S361" s="133">
        <f>IF(F361=0,0,F361-F360)</f>
        <v>0.86800000000005184</v>
      </c>
      <c r="T361">
        <f>IF($J361=T$6,$L361,"")</f>
        <v>137</v>
      </c>
      <c r="U361" t="str">
        <f>IF($J361=U$6,$L361,"")</f>
        <v/>
      </c>
    </row>
    <row r="362" spans="2:21">
      <c r="B362" s="10">
        <v>1102188</v>
      </c>
      <c r="C362" s="10">
        <v>4507.4579999999996</v>
      </c>
      <c r="D362" s="10">
        <v>0.24421680000000001</v>
      </c>
      <c r="E362" s="10">
        <v>192.2346</v>
      </c>
      <c r="F362" s="10">
        <v>293.63889999999998</v>
      </c>
      <c r="G362" s="10">
        <v>19</v>
      </c>
      <c r="H362" s="10">
        <v>138</v>
      </c>
      <c r="I362" s="10">
        <v>0.3333333</v>
      </c>
      <c r="J362" s="11" t="s">
        <v>161</v>
      </c>
      <c r="L362">
        <v>138</v>
      </c>
      <c r="M362">
        <v>355</v>
      </c>
      <c r="N362">
        <v>1102188</v>
      </c>
      <c r="O362">
        <v>3.0920000000000982</v>
      </c>
      <c r="P362" s="133">
        <v>12.640999999999622</v>
      </c>
      <c r="Q362" s="133">
        <v>0.82309999999995398</v>
      </c>
      <c r="R362" s="3">
        <v>7.1116000000002257</v>
      </c>
      <c r="S362" s="133">
        <f>IF(F362=0,0,F362-F361)</f>
        <v>0.82309999999995398</v>
      </c>
      <c r="T362">
        <f>IF($J362=T$6,$L362,"")</f>
        <v>138</v>
      </c>
      <c r="U362" t="str">
        <f>IF($J362=U$6,$L362,"")</f>
        <v/>
      </c>
    </row>
    <row r="363" spans="2:21">
      <c r="B363" s="10">
        <v>1105285</v>
      </c>
      <c r="C363" s="10">
        <v>4520.098</v>
      </c>
      <c r="D363" s="10">
        <v>0.24461169999999999</v>
      </c>
      <c r="E363" s="10">
        <v>191.30510000000001</v>
      </c>
      <c r="F363" s="10">
        <v>294.46050000000002</v>
      </c>
      <c r="G363" s="10">
        <v>19</v>
      </c>
      <c r="H363" s="10">
        <v>138</v>
      </c>
      <c r="I363" s="10">
        <v>0.3333333</v>
      </c>
      <c r="J363" s="11" t="s">
        <v>161</v>
      </c>
      <c r="L363">
        <v>138</v>
      </c>
      <c r="M363">
        <v>356</v>
      </c>
      <c r="N363">
        <v>1105285</v>
      </c>
      <c r="O363">
        <v>3.09699999999998</v>
      </c>
      <c r="P363" s="133">
        <v>12.640000000000327</v>
      </c>
      <c r="Q363" s="133">
        <v>0.82160000000004629</v>
      </c>
      <c r="R363" s="3">
        <v>7.1230999999999538</v>
      </c>
      <c r="S363" s="133">
        <f>IF(F363=0,0,F363-F362)</f>
        <v>0.82160000000004629</v>
      </c>
      <c r="T363">
        <f>IF($J363=T$6,$L363,"")</f>
        <v>138</v>
      </c>
      <c r="U363" t="str">
        <f>IF($J363=U$6,$L363,"")</f>
        <v/>
      </c>
    </row>
    <row r="364" spans="2:21">
      <c r="B364" s="10">
        <v>1108398</v>
      </c>
      <c r="C364" s="10">
        <v>4532.893</v>
      </c>
      <c r="D364" s="10">
        <v>0.24373500000000001</v>
      </c>
      <c r="E364" s="10">
        <v>193.3768</v>
      </c>
      <c r="F364" s="10">
        <v>295.29849999999999</v>
      </c>
      <c r="G364" s="10">
        <v>19</v>
      </c>
      <c r="H364" s="10">
        <v>138</v>
      </c>
      <c r="I364" s="10">
        <v>0.3333333</v>
      </c>
      <c r="J364" s="11" t="s">
        <v>161</v>
      </c>
      <c r="L364">
        <v>138</v>
      </c>
      <c r="M364">
        <v>357</v>
      </c>
      <c r="N364">
        <v>1108398</v>
      </c>
      <c r="O364">
        <v>3.112999999999829</v>
      </c>
      <c r="P364" s="133">
        <v>12.795000000000073</v>
      </c>
      <c r="Q364" s="133">
        <v>0.83799999999996544</v>
      </c>
      <c r="R364" s="3">
        <v>7.1598999999996069</v>
      </c>
      <c r="S364" s="133">
        <f>IF(F364=0,0,F364-F363)</f>
        <v>0.83799999999996544</v>
      </c>
      <c r="T364">
        <f>IF($J364=T$6,$L364,"")</f>
        <v>138</v>
      </c>
      <c r="U364" t="str">
        <f>IF($J364=U$6,$L364,"")</f>
        <v/>
      </c>
    </row>
    <row r="365" spans="2:21">
      <c r="B365" s="10">
        <v>1111482</v>
      </c>
      <c r="C365" s="10">
        <v>4545.5349999999999</v>
      </c>
      <c r="D365" s="10">
        <v>0.24352489999999999</v>
      </c>
      <c r="E365" s="10">
        <v>193.87780000000001</v>
      </c>
      <c r="F365" s="10">
        <v>296.1241</v>
      </c>
      <c r="G365" s="10">
        <v>19</v>
      </c>
      <c r="H365" s="10">
        <v>138</v>
      </c>
      <c r="I365" s="10">
        <v>0.3333333</v>
      </c>
      <c r="J365" s="11" t="s">
        <v>161</v>
      </c>
      <c r="L365">
        <v>138</v>
      </c>
      <c r="M365">
        <v>358</v>
      </c>
      <c r="N365">
        <v>1111482</v>
      </c>
      <c r="O365">
        <v>3.08400000000006</v>
      </c>
      <c r="P365" s="133">
        <v>12.641999999999825</v>
      </c>
      <c r="Q365" s="133">
        <v>0.82560000000000855</v>
      </c>
      <c r="R365" s="3">
        <v>7.0932000000001381</v>
      </c>
      <c r="S365" s="133">
        <f>IF(F365=0,0,F365-F364)</f>
        <v>0.82560000000000855</v>
      </c>
      <c r="T365">
        <f>IF($J365=T$6,$L365,"")</f>
        <v>138</v>
      </c>
      <c r="U365" t="str">
        <f>IF($J365=U$6,$L365,"")</f>
        <v/>
      </c>
    </row>
    <row r="366" spans="2:21">
      <c r="B366" s="10">
        <v>1114583</v>
      </c>
      <c r="C366" s="10">
        <v>4558.2629999999999</v>
      </c>
      <c r="D366" s="10">
        <v>0.2434249</v>
      </c>
      <c r="E366" s="10">
        <v>194.11670000000001</v>
      </c>
      <c r="F366" s="10">
        <v>296.95650000000001</v>
      </c>
      <c r="G366" s="10">
        <v>19</v>
      </c>
      <c r="H366" s="10">
        <v>138</v>
      </c>
      <c r="I366" s="10">
        <v>0.3333333</v>
      </c>
      <c r="J366" s="11" t="s">
        <v>161</v>
      </c>
      <c r="L366">
        <v>138</v>
      </c>
      <c r="M366">
        <v>359</v>
      </c>
      <c r="N366">
        <v>1114583</v>
      </c>
      <c r="O366">
        <v>3.1010000000001128</v>
      </c>
      <c r="P366" s="133">
        <v>12.728000000000065</v>
      </c>
      <c r="Q366" s="133">
        <v>0.83240000000000691</v>
      </c>
      <c r="R366" s="3">
        <v>7.1323000000002592</v>
      </c>
      <c r="S366" s="133">
        <f>IF(F366=0,0,F366-F365)</f>
        <v>0.83240000000000691</v>
      </c>
      <c r="T366">
        <f>IF($J366=T$6,$L366,"")</f>
        <v>138</v>
      </c>
      <c r="U366" t="str">
        <f>IF($J366=U$6,$L366,"")</f>
        <v/>
      </c>
    </row>
    <row r="367" spans="2:21">
      <c r="B367" s="10">
        <v>1117785</v>
      </c>
      <c r="C367" s="10">
        <v>4571.3729999999996</v>
      </c>
      <c r="D367" s="10">
        <v>0.2441865</v>
      </c>
      <c r="E367" s="10">
        <v>192.30619999999999</v>
      </c>
      <c r="F367" s="10">
        <v>297.8116</v>
      </c>
      <c r="G367" s="10">
        <v>19</v>
      </c>
      <c r="H367" s="10">
        <v>138</v>
      </c>
      <c r="I367" s="10">
        <v>0.3333333</v>
      </c>
      <c r="J367" s="11" t="s">
        <v>161</v>
      </c>
      <c r="L367">
        <v>138</v>
      </c>
      <c r="M367">
        <v>360</v>
      </c>
      <c r="N367">
        <v>1117785</v>
      </c>
      <c r="O367">
        <v>3.2019999999999982</v>
      </c>
      <c r="P367" s="133">
        <v>13.109999999999673</v>
      </c>
      <c r="Q367" s="133">
        <v>0.85509999999999309</v>
      </c>
      <c r="R367" s="3">
        <v>7.3645999999999958</v>
      </c>
      <c r="S367" s="133">
        <f>IF(F367=0,0,F367-F366)</f>
        <v>0.85509999999999309</v>
      </c>
      <c r="T367">
        <f>IF($J367=T$6,$L367,"")</f>
        <v>138</v>
      </c>
      <c r="U367" t="str">
        <f>IF($J367=U$6,$L367,"")</f>
        <v/>
      </c>
    </row>
    <row r="368" spans="2:21">
      <c r="B368" s="10">
        <v>1120982</v>
      </c>
      <c r="C368" s="10">
        <v>4584.4040000000005</v>
      </c>
      <c r="D368" s="10">
        <v>0.24597430000000001</v>
      </c>
      <c r="E368" s="10">
        <v>188.14330000000001</v>
      </c>
      <c r="F368" s="10">
        <v>298.65769999999998</v>
      </c>
      <c r="G368" s="10">
        <v>19</v>
      </c>
      <c r="H368" s="10">
        <v>138</v>
      </c>
      <c r="I368" s="10">
        <v>0.3333333</v>
      </c>
      <c r="J368" s="11" t="s">
        <v>161</v>
      </c>
      <c r="L368">
        <v>138</v>
      </c>
      <c r="M368">
        <v>361</v>
      </c>
      <c r="N368">
        <v>1120982</v>
      </c>
      <c r="O368">
        <v>3.196999999999889</v>
      </c>
      <c r="P368" s="133">
        <v>13.031000000000859</v>
      </c>
      <c r="Q368" s="133">
        <v>0.84609999999997854</v>
      </c>
      <c r="R368" s="3">
        <v>7.3530999999997446</v>
      </c>
      <c r="S368" s="133">
        <f>IF(F368=0,0,F368-F367)</f>
        <v>0.84609999999997854</v>
      </c>
      <c r="T368">
        <f>IF($J368=T$6,$L368,"")</f>
        <v>138</v>
      </c>
      <c r="U368" t="str">
        <f>IF($J368=U$6,$L368,"")</f>
        <v/>
      </c>
    </row>
    <row r="369" spans="2:21">
      <c r="B369" s="10">
        <v>1124095</v>
      </c>
      <c r="C369" s="10">
        <v>4597.12</v>
      </c>
      <c r="D369" s="10">
        <v>0.2446855</v>
      </c>
      <c r="E369" s="10">
        <v>191.1319</v>
      </c>
      <c r="F369" s="10">
        <v>299.48480000000001</v>
      </c>
      <c r="G369" s="10">
        <v>19</v>
      </c>
      <c r="H369" s="10">
        <v>138</v>
      </c>
      <c r="I369" s="10">
        <v>0.3333333</v>
      </c>
      <c r="J369" s="11" t="s">
        <v>161</v>
      </c>
      <c r="L369">
        <v>138</v>
      </c>
      <c r="M369">
        <v>362</v>
      </c>
      <c r="N369">
        <v>1124095</v>
      </c>
      <c r="O369">
        <v>3.1130000000000564</v>
      </c>
      <c r="P369" s="133">
        <v>12.71599999999944</v>
      </c>
      <c r="Q369" s="133">
        <v>0.82710000000002992</v>
      </c>
      <c r="R369" s="3">
        <v>7.15990000000013</v>
      </c>
      <c r="S369" s="133">
        <f>IF(F369=0,0,F369-F368)</f>
        <v>0.82710000000002992</v>
      </c>
      <c r="T369">
        <f>IF($J369=T$6,$L369,"")</f>
        <v>138</v>
      </c>
      <c r="U369" t="str">
        <f>IF($J369=U$6,$L369,"")</f>
        <v/>
      </c>
    </row>
    <row r="370" spans="2:21">
      <c r="B370" s="10">
        <v>1127290</v>
      </c>
      <c r="C370" s="10">
        <v>4610.201</v>
      </c>
      <c r="D370" s="10">
        <v>0.244167</v>
      </c>
      <c r="E370" s="10">
        <v>192.35220000000001</v>
      </c>
      <c r="F370" s="10">
        <v>300.33819999999997</v>
      </c>
      <c r="G370" s="10">
        <v>19</v>
      </c>
      <c r="H370" s="10">
        <v>138</v>
      </c>
      <c r="I370" s="10">
        <v>0.3333333</v>
      </c>
      <c r="J370" s="11" t="s">
        <v>161</v>
      </c>
      <c r="L370">
        <v>138</v>
      </c>
      <c r="M370">
        <v>363</v>
      </c>
      <c r="N370">
        <v>1127290</v>
      </c>
      <c r="O370">
        <v>3.1949999999999363</v>
      </c>
      <c r="P370" s="133">
        <v>13.081000000000131</v>
      </c>
      <c r="Q370" s="133">
        <v>0.85339999999996508</v>
      </c>
      <c r="R370" s="3">
        <v>7.3484999999998539</v>
      </c>
      <c r="S370" s="133">
        <f>IF(F370=0,0,F370-F369)</f>
        <v>0.85339999999996508</v>
      </c>
      <c r="T370">
        <f>IF($J370=T$6,$L370,"")</f>
        <v>138</v>
      </c>
      <c r="U370" t="str">
        <f>IF($J370=U$6,$L370,"")</f>
        <v/>
      </c>
    </row>
    <row r="371" spans="2:21">
      <c r="B371" s="10">
        <v>1130376</v>
      </c>
      <c r="C371" s="10">
        <v>4622.8389999999999</v>
      </c>
      <c r="D371" s="10">
        <v>0.24382110000000001</v>
      </c>
      <c r="E371" s="10">
        <v>193.1721</v>
      </c>
      <c r="F371" s="10">
        <v>301.16250000000002</v>
      </c>
      <c r="G371" s="10">
        <v>19</v>
      </c>
      <c r="H371" s="10">
        <v>138</v>
      </c>
      <c r="I371" s="10">
        <v>0.3333333</v>
      </c>
      <c r="J371" s="11" t="s">
        <v>161</v>
      </c>
      <c r="L371">
        <v>138</v>
      </c>
      <c r="M371">
        <v>364</v>
      </c>
      <c r="N371">
        <v>1130376</v>
      </c>
      <c r="O371">
        <v>3.0860000000000127</v>
      </c>
      <c r="P371" s="133">
        <v>12.63799999999992</v>
      </c>
      <c r="Q371" s="133">
        <v>0.82430000000005066</v>
      </c>
      <c r="R371" s="3">
        <v>7.0978000000000296</v>
      </c>
      <c r="S371" s="133">
        <f>IF(F371=0,0,F371-F370)</f>
        <v>0.82430000000005066</v>
      </c>
      <c r="T371">
        <f>IF($J371=T$6,$L371,"")</f>
        <v>138</v>
      </c>
      <c r="U371" t="str">
        <f>IF($J371=U$6,$L371,"")</f>
        <v/>
      </c>
    </row>
    <row r="372" spans="2:21">
      <c r="B372" s="10">
        <v>1133486</v>
      </c>
      <c r="C372" s="10">
        <v>4635.6419999999998</v>
      </c>
      <c r="D372" s="10">
        <v>0.24308160000000001</v>
      </c>
      <c r="E372" s="10">
        <v>194.94040000000001</v>
      </c>
      <c r="F372" s="10">
        <v>302.00259999999997</v>
      </c>
      <c r="G372" s="10">
        <v>19</v>
      </c>
      <c r="H372" s="10">
        <v>138</v>
      </c>
      <c r="I372" s="10">
        <v>0.3333333</v>
      </c>
      <c r="J372" s="11" t="s">
        <v>161</v>
      </c>
      <c r="L372">
        <v>138</v>
      </c>
      <c r="M372">
        <v>365</v>
      </c>
      <c r="N372">
        <v>1133486</v>
      </c>
      <c r="O372">
        <v>3.1100000000001273</v>
      </c>
      <c r="P372" s="133">
        <v>12.802999999999884</v>
      </c>
      <c r="Q372" s="133">
        <v>0.84009999999994989</v>
      </c>
      <c r="R372" s="3">
        <v>7.1530000000002927</v>
      </c>
      <c r="S372" s="133">
        <f>IF(F372=0,0,F372-F371)</f>
        <v>0.84009999999994989</v>
      </c>
      <c r="T372">
        <f>IF($J372=T$6,$L372,"")</f>
        <v>138</v>
      </c>
      <c r="U372" t="str">
        <f>IF($J372=U$6,$L372,"")</f>
        <v/>
      </c>
    </row>
    <row r="373" spans="2:21">
      <c r="B373" s="10">
        <v>1136690</v>
      </c>
      <c r="C373" s="10">
        <v>4648.817</v>
      </c>
      <c r="D373" s="10">
        <v>0.2435746</v>
      </c>
      <c r="E373" s="10">
        <v>193.75899999999999</v>
      </c>
      <c r="F373" s="10">
        <v>302.86579999999998</v>
      </c>
      <c r="G373" s="10">
        <v>19</v>
      </c>
      <c r="H373" s="10">
        <v>138</v>
      </c>
      <c r="I373" s="10">
        <v>0.3333333</v>
      </c>
      <c r="J373" s="11" t="s">
        <v>161</v>
      </c>
      <c r="L373">
        <v>138</v>
      </c>
      <c r="M373">
        <v>366</v>
      </c>
      <c r="N373">
        <v>1136690</v>
      </c>
      <c r="O373">
        <v>3.2039999999999509</v>
      </c>
      <c r="P373" s="133">
        <v>13.175000000000182</v>
      </c>
      <c r="Q373" s="133">
        <v>0.86320000000000618</v>
      </c>
      <c r="R373" s="3">
        <v>7.3691999999998874</v>
      </c>
      <c r="S373" s="133">
        <f>IF(F373=0,0,F373-F372)</f>
        <v>0.86320000000000618</v>
      </c>
      <c r="T373">
        <f>IF($J373=T$6,$L373,"")</f>
        <v>138</v>
      </c>
      <c r="U373" t="str">
        <f>IF($J373=U$6,$L373,"")</f>
        <v/>
      </c>
    </row>
    <row r="374" spans="2:21">
      <c r="B374" s="10">
        <v>1139789</v>
      </c>
      <c r="C374" s="10">
        <v>4661.4629999999997</v>
      </c>
      <c r="D374" s="10">
        <v>0.2446624</v>
      </c>
      <c r="E374" s="10">
        <v>191.18610000000001</v>
      </c>
      <c r="F374" s="10">
        <v>303.68770000000001</v>
      </c>
      <c r="G374" s="10">
        <v>19</v>
      </c>
      <c r="H374" s="10">
        <v>138</v>
      </c>
      <c r="I374" s="10">
        <v>0.3333333</v>
      </c>
      <c r="J374" s="11" t="s">
        <v>161</v>
      </c>
      <c r="L374">
        <v>138</v>
      </c>
      <c r="M374">
        <v>367</v>
      </c>
      <c r="N374">
        <v>1139789</v>
      </c>
      <c r="O374">
        <v>3.0989999999999327</v>
      </c>
      <c r="P374" s="133">
        <v>12.645999999999731</v>
      </c>
      <c r="Q374" s="133">
        <v>0.82190000000002783</v>
      </c>
      <c r="R374" s="3">
        <v>7.1276999999998454</v>
      </c>
      <c r="S374" s="133">
        <f>IF(F374=0,0,F374-F373)</f>
        <v>0.82190000000002783</v>
      </c>
      <c r="T374">
        <f>IF($J374=T$6,$L374,"")</f>
        <v>138</v>
      </c>
      <c r="U374" t="str">
        <f>IF($J374=U$6,$L374,"")</f>
        <v/>
      </c>
    </row>
    <row r="375" spans="2:21">
      <c r="B375" s="10">
        <v>1142992</v>
      </c>
      <c r="C375" s="10">
        <v>4674.5720000000001</v>
      </c>
      <c r="D375" s="10">
        <v>0.24473929999999999</v>
      </c>
      <c r="E375" s="10">
        <v>191.006</v>
      </c>
      <c r="F375" s="10">
        <v>304.54230000000001</v>
      </c>
      <c r="G375" s="10">
        <v>19</v>
      </c>
      <c r="H375" s="10">
        <v>138</v>
      </c>
      <c r="I375" s="10">
        <v>0.3333333</v>
      </c>
      <c r="J375" s="11" t="s">
        <v>161</v>
      </c>
      <c r="L375">
        <v>138</v>
      </c>
      <c r="M375">
        <v>368</v>
      </c>
      <c r="N375">
        <v>1142992</v>
      </c>
      <c r="O375">
        <v>3.2029999999999745</v>
      </c>
      <c r="P375" s="133">
        <v>13.109000000000378</v>
      </c>
      <c r="Q375" s="133">
        <v>0.85460000000000491</v>
      </c>
      <c r="R375" s="3">
        <v>7.3668999999999416</v>
      </c>
      <c r="S375" s="133">
        <f>IF(F375=0,0,F375-F374)</f>
        <v>0.85460000000000491</v>
      </c>
      <c r="T375">
        <f>IF($J375=T$6,$L375,"")</f>
        <v>138</v>
      </c>
      <c r="U375" t="str">
        <f>IF($J375=U$6,$L375,"")</f>
        <v/>
      </c>
    </row>
    <row r="376" spans="2:21">
      <c r="B376" s="10">
        <v>1146086</v>
      </c>
      <c r="C376" s="10">
        <v>4687.1400000000003</v>
      </c>
      <c r="D376" s="10">
        <v>0.2455465</v>
      </c>
      <c r="E376" s="10">
        <v>189.1283</v>
      </c>
      <c r="F376" s="10">
        <v>305.35509999999999</v>
      </c>
      <c r="G376" s="10">
        <v>19</v>
      </c>
      <c r="H376" s="10">
        <v>138</v>
      </c>
      <c r="I376" s="10">
        <v>0.3333333</v>
      </c>
      <c r="J376" s="11" t="s">
        <v>161</v>
      </c>
      <c r="L376">
        <v>138</v>
      </c>
      <c r="M376">
        <v>369</v>
      </c>
      <c r="N376">
        <v>1146086</v>
      </c>
      <c r="O376">
        <v>3.0940000000000509</v>
      </c>
      <c r="P376" s="133">
        <v>12.568000000000211</v>
      </c>
      <c r="Q376" s="133">
        <v>0.81279999999998154</v>
      </c>
      <c r="R376" s="3">
        <v>7.1162000000001173</v>
      </c>
      <c r="S376" s="133">
        <f>IF(F376=0,0,F376-F375)</f>
        <v>0.81279999999998154</v>
      </c>
      <c r="T376">
        <f>IF($J376=T$6,$L376,"")</f>
        <v>138</v>
      </c>
      <c r="U376" t="str">
        <f>IF($J376=U$6,$L376,"")</f>
        <v/>
      </c>
    </row>
    <row r="377" spans="2:21">
      <c r="B377" s="10">
        <v>1149190</v>
      </c>
      <c r="C377" s="10">
        <v>4699.7809999999999</v>
      </c>
      <c r="D377" s="10">
        <v>0.2453301</v>
      </c>
      <c r="E377" s="10">
        <v>189.6294</v>
      </c>
      <c r="F377" s="10">
        <v>306.17500000000001</v>
      </c>
      <c r="G377" s="10">
        <v>19</v>
      </c>
      <c r="H377" s="10">
        <v>138</v>
      </c>
      <c r="I377" s="10">
        <v>0.3333333</v>
      </c>
      <c r="J377" s="11" t="s">
        <v>161</v>
      </c>
      <c r="L377">
        <v>138</v>
      </c>
      <c r="M377">
        <v>370</v>
      </c>
      <c r="N377">
        <v>1149190</v>
      </c>
      <c r="O377">
        <v>3.1040000000000418</v>
      </c>
      <c r="P377" s="133">
        <v>12.640999999999622</v>
      </c>
      <c r="Q377" s="133">
        <v>0.81990000000001828</v>
      </c>
      <c r="R377" s="3">
        <v>7.1392000000000966</v>
      </c>
      <c r="S377" s="133">
        <f>IF(F377=0,0,F377-F376)</f>
        <v>0.81990000000001828</v>
      </c>
      <c r="T377">
        <f>IF($J377=T$6,$L377,"")</f>
        <v>138</v>
      </c>
      <c r="U377" t="str">
        <f>IF($J377=U$6,$L377,"")</f>
        <v/>
      </c>
    </row>
    <row r="378" spans="2:21">
      <c r="B378" s="10">
        <v>1152278</v>
      </c>
      <c r="C378" s="10">
        <v>4712.6610000000001</v>
      </c>
      <c r="D378" s="10">
        <v>0.2399355</v>
      </c>
      <c r="E378" s="10">
        <v>202.7097</v>
      </c>
      <c r="F378" s="10">
        <v>307.03149999999999</v>
      </c>
      <c r="G378" s="10">
        <v>20</v>
      </c>
      <c r="H378" s="10">
        <v>138</v>
      </c>
      <c r="I378" s="10">
        <v>0.3333333</v>
      </c>
      <c r="J378" s="11" t="s">
        <v>161</v>
      </c>
      <c r="L378">
        <v>138</v>
      </c>
      <c r="M378">
        <v>371</v>
      </c>
      <c r="N378">
        <v>1152278</v>
      </c>
      <c r="O378">
        <v>3.0879999999999654</v>
      </c>
      <c r="P378" s="133">
        <v>12.880000000000109</v>
      </c>
      <c r="Q378" s="133">
        <v>0.85649999999998272</v>
      </c>
      <c r="R378" s="3">
        <v>7.1023999999999203</v>
      </c>
      <c r="S378" s="133">
        <f>IF(F378=0,0,F378-F377)</f>
        <v>0.85649999999998272</v>
      </c>
      <c r="T378">
        <f>IF($J378=T$6,$L378,"")</f>
        <v>138</v>
      </c>
      <c r="U378" t="str">
        <f>IF($J378=U$6,$L378,"")</f>
        <v/>
      </c>
    </row>
    <row r="379" spans="2:21">
      <c r="B379" s="10">
        <v>1155476</v>
      </c>
      <c r="C379" s="10">
        <v>4725.9340000000002</v>
      </c>
      <c r="D379" s="10">
        <v>0.2416867</v>
      </c>
      <c r="E379" s="10">
        <v>198.33510000000001</v>
      </c>
      <c r="F379" s="10">
        <v>307.90949999999998</v>
      </c>
      <c r="G379" s="10">
        <v>19</v>
      </c>
      <c r="H379" s="10">
        <v>138</v>
      </c>
      <c r="I379" s="10">
        <v>0.3333333</v>
      </c>
      <c r="J379" s="11" t="s">
        <v>161</v>
      </c>
      <c r="L379">
        <v>138</v>
      </c>
      <c r="M379">
        <v>372</v>
      </c>
      <c r="N379">
        <v>1155476</v>
      </c>
      <c r="O379">
        <v>3.1980000000000928</v>
      </c>
      <c r="P379" s="133">
        <v>13.273000000000138</v>
      </c>
      <c r="Q379" s="133">
        <v>0.8779999999999859</v>
      </c>
      <c r="R379" s="3">
        <v>7.3554000000002135</v>
      </c>
      <c r="S379" s="133">
        <f>IF(F379=0,0,F379-F378)</f>
        <v>0.8779999999999859</v>
      </c>
      <c r="T379">
        <f>IF($J379=T$6,$L379,"")</f>
        <v>138</v>
      </c>
      <c r="U379" t="str">
        <f>IF($J379=U$6,$L379,"")</f>
        <v/>
      </c>
    </row>
    <row r="380" spans="2:21">
      <c r="B380" s="10">
        <v>1158476</v>
      </c>
      <c r="C380" s="10">
        <v>4738.1940000000004</v>
      </c>
      <c r="D380" s="10">
        <v>0.24379210000000001</v>
      </c>
      <c r="E380" s="10">
        <v>193.24090000000001</v>
      </c>
      <c r="F380" s="10">
        <v>308.70780000000002</v>
      </c>
      <c r="G380" s="10">
        <v>20</v>
      </c>
      <c r="H380" s="10">
        <v>138</v>
      </c>
      <c r="I380" s="10">
        <v>0.3333333</v>
      </c>
      <c r="J380" s="11" t="s">
        <v>161</v>
      </c>
      <c r="L380">
        <v>138</v>
      </c>
      <c r="M380">
        <v>373</v>
      </c>
      <c r="N380">
        <v>1158476</v>
      </c>
      <c r="O380">
        <v>3</v>
      </c>
      <c r="P380" s="133">
        <v>12.260000000000218</v>
      </c>
      <c r="Q380" s="133">
        <v>0.7983000000000402</v>
      </c>
      <c r="R380" s="3">
        <v>6.9</v>
      </c>
      <c r="S380" s="133">
        <f>IF(F380=0,0,F380-F379)</f>
        <v>0.7983000000000402</v>
      </c>
      <c r="T380">
        <f>IF($J380=T$6,$L380,"")</f>
        <v>138</v>
      </c>
      <c r="U380" t="str">
        <f>IF($J380=U$6,$L380,"")</f>
        <v/>
      </c>
    </row>
    <row r="381" spans="2:21">
      <c r="B381" s="10">
        <v>1161580</v>
      </c>
      <c r="C381" s="10">
        <v>4750.9189999999999</v>
      </c>
      <c r="D381" s="10">
        <v>0.24417610000000001</v>
      </c>
      <c r="E381" s="10">
        <v>192.33080000000001</v>
      </c>
      <c r="F381" s="10">
        <v>309.53879999999998</v>
      </c>
      <c r="G381" s="10">
        <v>19</v>
      </c>
      <c r="H381" s="10">
        <v>138</v>
      </c>
      <c r="I381" s="10">
        <v>0.3333333</v>
      </c>
      <c r="J381" s="11" t="s">
        <v>161</v>
      </c>
      <c r="L381">
        <v>138</v>
      </c>
      <c r="M381">
        <v>374</v>
      </c>
      <c r="N381">
        <v>1161580</v>
      </c>
      <c r="O381">
        <v>3.1039999999998145</v>
      </c>
      <c r="P381" s="133">
        <v>12.724999999999454</v>
      </c>
      <c r="Q381" s="133">
        <v>0.83099999999996044</v>
      </c>
      <c r="R381" s="3">
        <v>7.1391999999995734</v>
      </c>
      <c r="S381" s="133">
        <f>IF(F381=0,0,F381-F380)</f>
        <v>0.83099999999996044</v>
      </c>
      <c r="T381">
        <f>IF($J381=T$6,$L381,"")</f>
        <v>138</v>
      </c>
      <c r="U381" t="str">
        <f>IF($J381=U$6,$L381,"")</f>
        <v/>
      </c>
    </row>
    <row r="382" spans="2:21">
      <c r="B382" s="10">
        <v>1164690</v>
      </c>
      <c r="C382" s="10">
        <v>4763.732</v>
      </c>
      <c r="D382" s="10">
        <v>0.2429164</v>
      </c>
      <c r="E382" s="10">
        <v>195.33850000000001</v>
      </c>
      <c r="F382" s="10">
        <v>310.3802</v>
      </c>
      <c r="G382" s="10">
        <v>19</v>
      </c>
      <c r="H382" s="10">
        <v>138</v>
      </c>
      <c r="I382" s="10">
        <v>0.3333333</v>
      </c>
      <c r="J382" s="11" t="s">
        <v>161</v>
      </c>
      <c r="L382">
        <v>138</v>
      </c>
      <c r="M382">
        <v>375</v>
      </c>
      <c r="N382">
        <v>1164690</v>
      </c>
      <c r="O382">
        <v>3.1100000000001273</v>
      </c>
      <c r="P382" s="133">
        <v>12.813000000000102</v>
      </c>
      <c r="Q382" s="133">
        <v>0.84140000000002146</v>
      </c>
      <c r="R382" s="3">
        <v>7.1530000000002927</v>
      </c>
      <c r="S382" s="133">
        <f>IF(F382=0,0,F382-F381)</f>
        <v>0.84140000000002146</v>
      </c>
      <c r="T382">
        <f>IF($J382=T$6,$L382,"")</f>
        <v>138</v>
      </c>
      <c r="U382" t="str">
        <f>IF($J382=U$6,$L382,"")</f>
        <v/>
      </c>
    </row>
    <row r="383" spans="2:21">
      <c r="B383" s="10">
        <v>1167777</v>
      </c>
      <c r="C383" s="10">
        <v>4776.4639999999999</v>
      </c>
      <c r="D383" s="10">
        <v>0.24202870000000001</v>
      </c>
      <c r="E383" s="10">
        <v>197.4956</v>
      </c>
      <c r="F383" s="10">
        <v>311.21699999999998</v>
      </c>
      <c r="G383" s="10">
        <v>19</v>
      </c>
      <c r="H383" s="10">
        <v>138</v>
      </c>
      <c r="I383" s="10">
        <v>0.3333333</v>
      </c>
      <c r="J383" s="11" t="s">
        <v>161</v>
      </c>
      <c r="L383">
        <v>138</v>
      </c>
      <c r="M383">
        <v>376</v>
      </c>
      <c r="N383">
        <v>1167777</v>
      </c>
      <c r="O383">
        <v>3.0869999999999891</v>
      </c>
      <c r="P383" s="133">
        <v>12.731999999999971</v>
      </c>
      <c r="Q383" s="133">
        <v>0.83679999999998245</v>
      </c>
      <c r="R383" s="3">
        <v>7.1000999999999745</v>
      </c>
      <c r="S383" s="133">
        <f>IF(F383=0,0,F383-F382)</f>
        <v>0.83679999999998245</v>
      </c>
      <c r="T383">
        <f>IF($J383=T$6,$L383,"")</f>
        <v>138</v>
      </c>
      <c r="U383" t="str">
        <f>IF($J383=U$6,$L383,"")</f>
        <v/>
      </c>
    </row>
    <row r="384" spans="2:21">
      <c r="B384" s="10">
        <v>1170883</v>
      </c>
      <c r="C384" s="10">
        <v>4789.2560000000003</v>
      </c>
      <c r="D384" s="10">
        <v>0.24319740000000001</v>
      </c>
      <c r="E384" s="10">
        <v>194.66200000000001</v>
      </c>
      <c r="F384" s="10">
        <v>312.0566</v>
      </c>
      <c r="G384" s="10">
        <v>20</v>
      </c>
      <c r="H384" s="10">
        <v>137</v>
      </c>
      <c r="I384" s="10">
        <v>0.3333333</v>
      </c>
      <c r="J384" s="11" t="s">
        <v>161</v>
      </c>
      <c r="L384">
        <v>137</v>
      </c>
      <c r="M384">
        <v>377</v>
      </c>
      <c r="N384">
        <v>1170883</v>
      </c>
      <c r="O384">
        <v>3.1059999999999945</v>
      </c>
      <c r="P384" s="133">
        <v>12.792000000000371</v>
      </c>
      <c r="Q384" s="133">
        <v>0.83960000000001855</v>
      </c>
      <c r="R384" s="3">
        <v>7.0920333333333208</v>
      </c>
      <c r="S384" s="133">
        <f>IF(F384=0,0,F384-F383)</f>
        <v>0.83960000000001855</v>
      </c>
      <c r="T384">
        <f>IF($J384=T$6,$L384,"")</f>
        <v>137</v>
      </c>
      <c r="U384" t="str">
        <f>IF($J384=U$6,$L384,"")</f>
        <v/>
      </c>
    </row>
    <row r="385" spans="2:21">
      <c r="B385" s="10">
        <v>1173985</v>
      </c>
      <c r="C385" s="10">
        <v>4802.0479999999998</v>
      </c>
      <c r="D385" s="10">
        <v>0.24296690000000001</v>
      </c>
      <c r="E385" s="10">
        <v>195.2165</v>
      </c>
      <c r="F385" s="10">
        <v>312.8972</v>
      </c>
      <c r="G385" s="10">
        <v>20</v>
      </c>
      <c r="H385" s="10">
        <v>137</v>
      </c>
      <c r="I385" s="10">
        <v>0.3333333</v>
      </c>
      <c r="J385" s="11" t="s">
        <v>161</v>
      </c>
      <c r="L385">
        <v>137</v>
      </c>
      <c r="M385">
        <v>378</v>
      </c>
      <c r="N385">
        <v>1173985</v>
      </c>
      <c r="O385">
        <v>3.1019999999998618</v>
      </c>
      <c r="P385" s="133">
        <v>12.791999999999462</v>
      </c>
      <c r="Q385" s="133">
        <v>0.84059999999999491</v>
      </c>
      <c r="R385" s="3">
        <v>7.0828999999996842</v>
      </c>
      <c r="S385" s="133">
        <f>IF(F385=0,0,F385-F384)</f>
        <v>0.84059999999999491</v>
      </c>
      <c r="T385">
        <f>IF($J385=T$6,$L385,"")</f>
        <v>137</v>
      </c>
      <c r="U385" t="str">
        <f>IF($J385=U$6,$L385,"")</f>
        <v/>
      </c>
    </row>
    <row r="386" spans="2:21">
      <c r="B386" s="10">
        <v>1177082</v>
      </c>
      <c r="C386" s="10">
        <v>4814.8549999999996</v>
      </c>
      <c r="D386" s="10">
        <v>0.2417957</v>
      </c>
      <c r="E386" s="10">
        <v>198.06700000000001</v>
      </c>
      <c r="F386" s="10">
        <v>313.74130000000002</v>
      </c>
      <c r="G386" s="10">
        <v>19</v>
      </c>
      <c r="H386" s="10">
        <v>138</v>
      </c>
      <c r="I386" s="10">
        <v>0.3333333</v>
      </c>
      <c r="J386" s="11" t="s">
        <v>161</v>
      </c>
      <c r="L386">
        <v>138</v>
      </c>
      <c r="M386">
        <v>379</v>
      </c>
      <c r="N386">
        <v>1177082</v>
      </c>
      <c r="O386">
        <v>3.0970000000002074</v>
      </c>
      <c r="P386" s="133">
        <v>12.806999999999789</v>
      </c>
      <c r="Q386" s="133">
        <v>0.84410000000002583</v>
      </c>
      <c r="R386" s="3">
        <v>7.1231000000004769</v>
      </c>
      <c r="S386" s="133">
        <f>IF(F386=0,0,F386-F385)</f>
        <v>0.84410000000002583</v>
      </c>
      <c r="T386">
        <f>IF($J386=T$6,$L386,"")</f>
        <v>138</v>
      </c>
      <c r="U386" t="str">
        <f>IF($J386=U$6,$L386,"")</f>
        <v/>
      </c>
    </row>
    <row r="387" spans="2:21">
      <c r="B387" s="10">
        <v>1180184</v>
      </c>
      <c r="C387" s="10">
        <v>4827.5829999999996</v>
      </c>
      <c r="D387" s="10">
        <v>0.24351680000000001</v>
      </c>
      <c r="E387" s="10">
        <v>193.89709999999999</v>
      </c>
      <c r="F387" s="10">
        <v>314.57350000000002</v>
      </c>
      <c r="G387" s="10">
        <v>19</v>
      </c>
      <c r="H387" s="10">
        <v>138</v>
      </c>
      <c r="I387" s="10">
        <v>0.3333333</v>
      </c>
      <c r="J387" s="11" t="s">
        <v>161</v>
      </c>
      <c r="L387">
        <v>138</v>
      </c>
      <c r="M387">
        <v>380</v>
      </c>
      <c r="N387">
        <v>1180184</v>
      </c>
      <c r="O387">
        <v>3.1019999999998618</v>
      </c>
      <c r="P387" s="133">
        <v>12.728000000000065</v>
      </c>
      <c r="Q387" s="133">
        <v>0.83220000000000027</v>
      </c>
      <c r="R387" s="3">
        <v>7.1345999999996819</v>
      </c>
      <c r="S387" s="133">
        <f>IF(F387=0,0,F387-F386)</f>
        <v>0.83220000000000027</v>
      </c>
      <c r="T387">
        <f>IF($J387=T$6,$L387,"")</f>
        <v>138</v>
      </c>
      <c r="U387" t="str">
        <f>IF($J387=U$6,$L387,"")</f>
        <v/>
      </c>
    </row>
    <row r="388" spans="2:21">
      <c r="B388" s="10">
        <v>1183182</v>
      </c>
      <c r="C388" s="10">
        <v>4839.9970000000003</v>
      </c>
      <c r="D388" s="10">
        <v>0.24110480000000001</v>
      </c>
      <c r="E388" s="10">
        <v>199.7747</v>
      </c>
      <c r="F388" s="10">
        <v>315.39269999999999</v>
      </c>
      <c r="G388" s="10">
        <v>20</v>
      </c>
      <c r="H388" s="10">
        <v>138</v>
      </c>
      <c r="I388" s="10">
        <v>0.3333333</v>
      </c>
      <c r="J388" s="11" t="s">
        <v>161</v>
      </c>
      <c r="L388">
        <v>138</v>
      </c>
      <c r="M388">
        <v>381</v>
      </c>
      <c r="N388">
        <v>1183182</v>
      </c>
      <c r="O388">
        <v>2.9980000000000473</v>
      </c>
      <c r="P388" s="133">
        <v>12.414000000000669</v>
      </c>
      <c r="Q388" s="133">
        <v>0.81919999999996662</v>
      </c>
      <c r="R388" s="3">
        <v>6.8954000000001088</v>
      </c>
      <c r="S388" s="133">
        <f>IF(F388=0,0,F388-F387)</f>
        <v>0.81919999999996662</v>
      </c>
      <c r="T388">
        <f>IF($J388=T$6,$L388,"")</f>
        <v>138</v>
      </c>
      <c r="U388" t="str">
        <f>IF($J388=U$6,$L388,"")</f>
        <v/>
      </c>
    </row>
    <row r="389" spans="2:21">
      <c r="B389" s="10">
        <v>1186279</v>
      </c>
      <c r="C389" s="10">
        <v>4852.7939999999999</v>
      </c>
      <c r="D389" s="10">
        <v>0.2422049</v>
      </c>
      <c r="E389" s="10">
        <v>197.06479999999999</v>
      </c>
      <c r="F389" s="10">
        <v>316.23559999999998</v>
      </c>
      <c r="G389" s="10">
        <v>19</v>
      </c>
      <c r="H389" s="10">
        <v>138</v>
      </c>
      <c r="I389" s="10">
        <v>0.3333333</v>
      </c>
      <c r="J389" s="11" t="s">
        <v>161</v>
      </c>
      <c r="L389">
        <v>138</v>
      </c>
      <c r="M389">
        <v>382</v>
      </c>
      <c r="N389">
        <v>1186279</v>
      </c>
      <c r="O389">
        <v>3.09699999999998</v>
      </c>
      <c r="P389" s="133">
        <v>12.796999999999571</v>
      </c>
      <c r="Q389" s="133">
        <v>0.84289999999998599</v>
      </c>
      <c r="R389" s="3">
        <v>7.1230999999999538</v>
      </c>
      <c r="S389" s="133">
        <f>IF(F389=0,0,F389-F388)</f>
        <v>0.84289999999998599</v>
      </c>
      <c r="T389">
        <f>IF($J389=T$6,$L389,"")</f>
        <v>138</v>
      </c>
      <c r="U389" t="str">
        <f>IF($J389=U$6,$L389,"")</f>
        <v/>
      </c>
    </row>
    <row r="390" spans="2:21">
      <c r="B390" s="10">
        <v>1189274</v>
      </c>
      <c r="C390" s="10">
        <v>4865.1440000000002</v>
      </c>
      <c r="D390" s="10">
        <v>0.2418603</v>
      </c>
      <c r="E390" s="10">
        <v>197.9085</v>
      </c>
      <c r="F390" s="10">
        <v>317.0471</v>
      </c>
      <c r="G390" s="10">
        <v>20</v>
      </c>
      <c r="H390" s="10">
        <v>139</v>
      </c>
      <c r="I390" s="10">
        <v>0.3333333</v>
      </c>
      <c r="J390" s="11" t="s">
        <v>161</v>
      </c>
      <c r="L390">
        <v>139</v>
      </c>
      <c r="M390">
        <v>383</v>
      </c>
      <c r="N390">
        <v>1189274</v>
      </c>
      <c r="O390">
        <v>2.9949999999998909</v>
      </c>
      <c r="P390" s="133">
        <v>12.350000000000364</v>
      </c>
      <c r="Q390" s="133">
        <v>0.81150000000002365</v>
      </c>
      <c r="R390" s="3">
        <v>6.9384166666664138</v>
      </c>
      <c r="S390" s="133">
        <f>IF(F390=0,0,F390-F389)</f>
        <v>0.81150000000002365</v>
      </c>
      <c r="T390">
        <f>IF($J390=T$6,$L390,"")</f>
        <v>139</v>
      </c>
      <c r="U390" t="str">
        <f>IF($J390=U$6,$L390,"")</f>
        <v/>
      </c>
    </row>
    <row r="391" spans="2:21">
      <c r="B391" s="10">
        <v>1192279</v>
      </c>
      <c r="C391" s="10">
        <v>4877.5690000000004</v>
      </c>
      <c r="D391" s="10">
        <v>0.24186530000000001</v>
      </c>
      <c r="E391" s="10">
        <v>197.89609999999999</v>
      </c>
      <c r="F391" s="10">
        <v>317.86590000000001</v>
      </c>
      <c r="G391" s="10">
        <v>20</v>
      </c>
      <c r="H391" s="10">
        <v>139</v>
      </c>
      <c r="I391" s="10">
        <v>0.3333333</v>
      </c>
      <c r="J391" s="11" t="s">
        <v>161</v>
      </c>
      <c r="L391">
        <v>139</v>
      </c>
      <c r="M391">
        <v>384</v>
      </c>
      <c r="N391">
        <v>1192279</v>
      </c>
      <c r="O391">
        <v>3.0050000000001091</v>
      </c>
      <c r="P391" s="133">
        <v>12.425000000000182</v>
      </c>
      <c r="Q391" s="133">
        <v>0.81880000000001019</v>
      </c>
      <c r="R391" s="3">
        <v>6.9615833333335866</v>
      </c>
      <c r="S391" s="133">
        <f>IF(F391=0,0,F391-F390)</f>
        <v>0.81880000000001019</v>
      </c>
      <c r="T391">
        <f>IF($J391=T$6,$L391,"")</f>
        <v>139</v>
      </c>
      <c r="U391" t="str">
        <f>IF($J391=U$6,$L391,"")</f>
        <v/>
      </c>
    </row>
    <row r="392" spans="2:21">
      <c r="B392" s="10">
        <v>1195381</v>
      </c>
      <c r="C392" s="10">
        <v>4890.3720000000003</v>
      </c>
      <c r="D392" s="10">
        <v>0.242456</v>
      </c>
      <c r="E392" s="10">
        <v>196.45320000000001</v>
      </c>
      <c r="F392" s="10">
        <v>318.70819999999998</v>
      </c>
      <c r="G392" s="10">
        <v>19</v>
      </c>
      <c r="H392" s="10">
        <v>139</v>
      </c>
      <c r="I392" s="10">
        <v>0.3333333</v>
      </c>
      <c r="J392" s="11" t="s">
        <v>161</v>
      </c>
      <c r="L392">
        <v>139</v>
      </c>
      <c r="M392">
        <v>385</v>
      </c>
      <c r="N392">
        <v>1195381</v>
      </c>
      <c r="O392">
        <v>3.1020000000000891</v>
      </c>
      <c r="P392" s="133">
        <v>12.802999999999884</v>
      </c>
      <c r="Q392" s="133">
        <v>0.84229999999996608</v>
      </c>
      <c r="R392" s="3">
        <v>7.1863000000002062</v>
      </c>
      <c r="S392" s="133">
        <f>IF(F392=0,0,F392-F391)</f>
        <v>0.84229999999996608</v>
      </c>
      <c r="T392">
        <f>IF($J392=T$6,$L392,"")</f>
        <v>139</v>
      </c>
      <c r="U392" t="str">
        <f>IF($J392=U$6,$L392,"")</f>
        <v/>
      </c>
    </row>
    <row r="393" spans="2:21">
      <c r="B393" s="10">
        <v>1198486</v>
      </c>
      <c r="C393" s="10">
        <v>4903.1049999999996</v>
      </c>
      <c r="D393" s="10">
        <v>0.24448139999999999</v>
      </c>
      <c r="E393" s="10">
        <v>191.61099999999999</v>
      </c>
      <c r="F393" s="10">
        <v>319.54000000000002</v>
      </c>
      <c r="G393" s="10">
        <v>20</v>
      </c>
      <c r="H393" s="10">
        <v>139</v>
      </c>
      <c r="I393" s="10">
        <v>0.3333333</v>
      </c>
      <c r="J393" s="11" t="s">
        <v>161</v>
      </c>
      <c r="L393">
        <v>139</v>
      </c>
      <c r="M393">
        <v>386</v>
      </c>
      <c r="N393">
        <v>1198486</v>
      </c>
      <c r="O393">
        <v>3.1050000000000182</v>
      </c>
      <c r="P393" s="133">
        <v>12.732999999999265</v>
      </c>
      <c r="Q393" s="133">
        <v>0.83180000000004384</v>
      </c>
      <c r="R393" s="3">
        <v>7.1932500000000426</v>
      </c>
      <c r="S393" s="133">
        <f>IF(F393=0,0,F393-F392)</f>
        <v>0.83180000000004384</v>
      </c>
      <c r="T393">
        <f>IF($J393=T$6,$L393,"")</f>
        <v>139</v>
      </c>
      <c r="U393" t="str">
        <f>IF($J393=U$6,$L393,"")</f>
        <v/>
      </c>
    </row>
    <row r="394" spans="2:21">
      <c r="B394" s="10">
        <v>1201483</v>
      </c>
      <c r="C394" s="10">
        <v>4915.366</v>
      </c>
      <c r="D394" s="10">
        <v>0.2440609</v>
      </c>
      <c r="E394" s="10">
        <v>192.60319999999999</v>
      </c>
      <c r="F394" s="10">
        <v>320.33909999999997</v>
      </c>
      <c r="G394" s="10">
        <v>20</v>
      </c>
      <c r="H394" s="10">
        <v>139</v>
      </c>
      <c r="I394" s="10">
        <v>0.3333333</v>
      </c>
      <c r="J394" s="11" t="s">
        <v>161</v>
      </c>
      <c r="L394">
        <v>139</v>
      </c>
      <c r="M394">
        <v>387</v>
      </c>
      <c r="N394">
        <v>1201483</v>
      </c>
      <c r="O394">
        <v>2.9969999999998436</v>
      </c>
      <c r="P394" s="133">
        <v>12.261000000000422</v>
      </c>
      <c r="Q394" s="133">
        <v>0.79909999999995307</v>
      </c>
      <c r="R394" s="3">
        <v>6.943049999999638</v>
      </c>
      <c r="S394" s="133">
        <f>IF(F394=0,0,F394-F393)</f>
        <v>0.79909999999995307</v>
      </c>
      <c r="T394">
        <f>IF($J394=T$6,$L394,"")</f>
        <v>139</v>
      </c>
      <c r="U394" t="str">
        <f>IF($J394=U$6,$L394,"")</f>
        <v/>
      </c>
    </row>
    <row r="395" spans="2:21">
      <c r="B395" s="10">
        <v>1204384</v>
      </c>
      <c r="C395" s="10">
        <v>4927.4719999999998</v>
      </c>
      <c r="D395" s="10">
        <v>0.239401</v>
      </c>
      <c r="E395" s="10">
        <v>204.07050000000001</v>
      </c>
      <c r="F395" s="10">
        <v>321.14460000000003</v>
      </c>
      <c r="G395" s="10">
        <v>21</v>
      </c>
      <c r="H395" s="10">
        <v>139</v>
      </c>
      <c r="I395" s="10">
        <v>0.3333333</v>
      </c>
      <c r="J395" s="11" t="s">
        <v>161</v>
      </c>
      <c r="L395">
        <v>139</v>
      </c>
      <c r="M395">
        <v>388</v>
      </c>
      <c r="N395">
        <v>1204384</v>
      </c>
      <c r="O395">
        <v>2.9010000000000673</v>
      </c>
      <c r="P395" s="133">
        <v>12.105999999999767</v>
      </c>
      <c r="Q395" s="133">
        <v>0.80550000000005184</v>
      </c>
      <c r="R395" s="3">
        <v>6.7206500000001563</v>
      </c>
      <c r="S395" s="133">
        <f>IF(F395=0,0,F395-F394)</f>
        <v>0.80550000000005184</v>
      </c>
      <c r="T395">
        <f>IF($J395=T$6,$L395,"")</f>
        <v>139</v>
      </c>
      <c r="U395" t="str">
        <f>IF($J395=U$6,$L395,"")</f>
        <v/>
      </c>
    </row>
    <row r="396" spans="2:21">
      <c r="B396" s="10">
        <v>1253058</v>
      </c>
      <c r="C396" s="10">
        <v>4949.4489999999996</v>
      </c>
      <c r="D396" s="10">
        <v>0.38343500000000003</v>
      </c>
      <c r="E396" s="10">
        <v>49.66872</v>
      </c>
      <c r="F396" s="10">
        <v>311.12299999999999</v>
      </c>
      <c r="G396" s="10">
        <v>72</v>
      </c>
      <c r="H396" s="10">
        <v>104</v>
      </c>
      <c r="I396" s="10">
        <v>0.3333333</v>
      </c>
      <c r="J396" s="11" t="s">
        <v>161</v>
      </c>
      <c r="L396">
        <v>104</v>
      </c>
      <c r="M396">
        <v>389</v>
      </c>
      <c r="N396">
        <v>1253058</v>
      </c>
      <c r="O396">
        <v>48.673999999999978</v>
      </c>
      <c r="P396" s="133">
        <v>21.976999999999862</v>
      </c>
      <c r="Q396" s="133">
        <v>-10.021600000000035</v>
      </c>
      <c r="R396" s="3">
        <v>84.368266666666628</v>
      </c>
      <c r="S396" s="133">
        <f>IF(F396=0,0,F396-F395)</f>
        <v>-10.021600000000035</v>
      </c>
      <c r="T396">
        <f>IF($J396=T$6,$L396,"")</f>
        <v>104</v>
      </c>
      <c r="U396" t="str">
        <f>IF($J396=U$6,$L396,"")</f>
        <v/>
      </c>
    </row>
    <row r="397" spans="2:21">
      <c r="B397" s="10">
        <v>1255581</v>
      </c>
      <c r="C397" s="10">
        <v>4957.6890000000003</v>
      </c>
      <c r="D397" s="10">
        <v>0.31024360000000001</v>
      </c>
      <c r="E397" s="10">
        <v>93.766859999999994</v>
      </c>
      <c r="F397" s="10">
        <v>311.53339999999997</v>
      </c>
      <c r="G397" s="10">
        <v>24</v>
      </c>
      <c r="H397" s="10">
        <v>107</v>
      </c>
      <c r="I397" s="10">
        <v>0.3333333</v>
      </c>
      <c r="J397" s="11" t="s">
        <v>161</v>
      </c>
      <c r="L397">
        <v>107</v>
      </c>
      <c r="M397">
        <v>390</v>
      </c>
      <c r="N397">
        <v>1255581</v>
      </c>
      <c r="O397">
        <v>2.5229999999999109</v>
      </c>
      <c r="P397" s="133">
        <v>8.2400000000006912</v>
      </c>
      <c r="Q397" s="133">
        <v>0.41039999999998145</v>
      </c>
      <c r="R397" s="3">
        <v>4.4993499999998408</v>
      </c>
      <c r="S397" s="133">
        <f>IF(F397=0,0,F397-F396)</f>
        <v>0.41039999999998145</v>
      </c>
      <c r="T397">
        <f>IF($J397=T$6,$L397,"")</f>
        <v>107</v>
      </c>
      <c r="U397" t="str">
        <f>IF($J397=U$6,$L397,"")</f>
        <v/>
      </c>
    </row>
    <row r="398" spans="2:21">
      <c r="B398" s="10">
        <v>1258277</v>
      </c>
      <c r="C398" s="10">
        <v>4968.5249999999996</v>
      </c>
      <c r="D398" s="10">
        <v>0.2492222</v>
      </c>
      <c r="E398" s="10">
        <v>180.88310000000001</v>
      </c>
      <c r="F398" s="10">
        <v>312.22629999999998</v>
      </c>
      <c r="G398" s="10">
        <v>22</v>
      </c>
      <c r="H398" s="10">
        <v>110</v>
      </c>
      <c r="I398" s="10">
        <v>0.3333333</v>
      </c>
      <c r="J398" s="11" t="s">
        <v>161</v>
      </c>
      <c r="L398">
        <v>110</v>
      </c>
      <c r="M398">
        <v>391</v>
      </c>
      <c r="N398">
        <v>1258277</v>
      </c>
      <c r="O398">
        <v>2.6960000000001401</v>
      </c>
      <c r="P398" s="133">
        <v>10.835999999999331</v>
      </c>
      <c r="Q398" s="133">
        <v>0.69290000000000873</v>
      </c>
      <c r="R398" s="3">
        <v>4.9426666666669234</v>
      </c>
      <c r="S398" s="133">
        <f>IF(F398=0,0,F398-F397)</f>
        <v>0.69290000000000873</v>
      </c>
      <c r="T398">
        <f>IF($J398=T$6,$L398,"")</f>
        <v>110</v>
      </c>
      <c r="U398" t="str">
        <f>IF($J398=U$6,$L398,"")</f>
        <v/>
      </c>
    </row>
    <row r="399" spans="2:21">
      <c r="B399" s="10">
        <v>1261082</v>
      </c>
      <c r="C399" s="10">
        <v>4980.4610000000002</v>
      </c>
      <c r="D399" s="10">
        <v>0.23481099999999999</v>
      </c>
      <c r="E399" s="10">
        <v>216.2732</v>
      </c>
      <c r="F399" s="10">
        <v>313.0301</v>
      </c>
      <c r="G399" s="10">
        <v>21</v>
      </c>
      <c r="H399" s="10">
        <v>112</v>
      </c>
      <c r="I399" s="10">
        <v>0.3333333</v>
      </c>
      <c r="J399" s="11" t="s">
        <v>161</v>
      </c>
      <c r="L399">
        <v>112</v>
      </c>
      <c r="M399">
        <v>392</v>
      </c>
      <c r="N399">
        <v>1261082</v>
      </c>
      <c r="O399">
        <v>2.8050000000000637</v>
      </c>
      <c r="P399" s="133">
        <v>11.936000000000604</v>
      </c>
      <c r="Q399" s="133">
        <v>0.80380000000002383</v>
      </c>
      <c r="R399" s="3">
        <v>5.2360000000001188</v>
      </c>
      <c r="S399" s="133">
        <f>IF(F399=0,0,F399-F398)</f>
        <v>0.80380000000002383</v>
      </c>
      <c r="T399">
        <f>IF($J399=T$6,$L399,"")</f>
        <v>112</v>
      </c>
      <c r="U399" t="str">
        <f>IF($J399=U$6,$L399,"")</f>
        <v/>
      </c>
    </row>
    <row r="400" spans="2:21">
      <c r="B400" s="10">
        <v>1264079</v>
      </c>
      <c r="C400" s="10">
        <v>4993.2520000000004</v>
      </c>
      <c r="D400" s="10">
        <v>0.23454539999999999</v>
      </c>
      <c r="E400" s="10">
        <v>217.00880000000001</v>
      </c>
      <c r="F400" s="10">
        <v>313.89359999999999</v>
      </c>
      <c r="G400" s="10">
        <v>20</v>
      </c>
      <c r="H400" s="10">
        <v>115</v>
      </c>
      <c r="I400" s="10">
        <v>0.3333333</v>
      </c>
      <c r="J400" s="11" t="s">
        <v>161</v>
      </c>
      <c r="L400">
        <v>115</v>
      </c>
      <c r="M400">
        <v>393</v>
      </c>
      <c r="N400">
        <v>1264079</v>
      </c>
      <c r="O400">
        <v>2.9969999999998436</v>
      </c>
      <c r="P400" s="133">
        <v>12.791000000000167</v>
      </c>
      <c r="Q400" s="133">
        <v>0.86349999999998772</v>
      </c>
      <c r="R400" s="3">
        <v>5.7442499999996999</v>
      </c>
      <c r="S400" s="133">
        <f>IF(F400=0,0,F400-F399)</f>
        <v>0.86349999999998772</v>
      </c>
      <c r="T400">
        <f>IF($J400=T$6,$L400,"")</f>
        <v>115</v>
      </c>
      <c r="U400" t="str">
        <f>IF($J400=U$6,$L400,"")</f>
        <v/>
      </c>
    </row>
    <row r="401" spans="2:21">
      <c r="B401" s="10">
        <v>1267079</v>
      </c>
      <c r="C401" s="10">
        <v>5005.7430000000004</v>
      </c>
      <c r="D401" s="10">
        <v>0.23980170000000001</v>
      </c>
      <c r="E401" s="10">
        <v>203.04910000000001</v>
      </c>
      <c r="F401" s="10">
        <v>314.71870000000001</v>
      </c>
      <c r="G401" s="10">
        <v>20</v>
      </c>
      <c r="H401" s="10">
        <v>116</v>
      </c>
      <c r="I401" s="10">
        <v>0.3333333</v>
      </c>
      <c r="J401" s="11" t="s">
        <v>161</v>
      </c>
      <c r="L401">
        <v>116</v>
      </c>
      <c r="M401">
        <v>394</v>
      </c>
      <c r="N401">
        <v>1267079</v>
      </c>
      <c r="O401">
        <v>3</v>
      </c>
      <c r="P401" s="133">
        <v>12.490999999999985</v>
      </c>
      <c r="Q401" s="133">
        <v>0.82510000000002037</v>
      </c>
      <c r="R401" s="3">
        <v>5.8</v>
      </c>
      <c r="S401" s="133">
        <f>IF(F401=0,0,F401-F400)</f>
        <v>0.82510000000002037</v>
      </c>
      <c r="T401">
        <f>IF($J401=T$6,$L401,"")</f>
        <v>116</v>
      </c>
      <c r="U401" t="str">
        <f>IF($J401=U$6,$L401,"")</f>
        <v/>
      </c>
    </row>
    <row r="402" spans="2:21">
      <c r="B402" s="10">
        <v>1270175</v>
      </c>
      <c r="C402" s="10">
        <v>5018.6099999999997</v>
      </c>
      <c r="D402" s="10">
        <v>0.24097370000000001</v>
      </c>
      <c r="E402" s="10">
        <v>200.1009</v>
      </c>
      <c r="F402" s="10">
        <v>315.5675</v>
      </c>
      <c r="G402" s="10">
        <v>20</v>
      </c>
      <c r="H402" s="10">
        <v>117</v>
      </c>
      <c r="I402" s="10">
        <v>0.3333333</v>
      </c>
      <c r="J402" s="11" t="s">
        <v>161</v>
      </c>
      <c r="L402">
        <v>117</v>
      </c>
      <c r="M402">
        <v>395</v>
      </c>
      <c r="N402">
        <v>1270175</v>
      </c>
      <c r="O402">
        <v>3.0960000000000036</v>
      </c>
      <c r="P402" s="133">
        <v>12.86699999999928</v>
      </c>
      <c r="Q402" s="133">
        <v>0.8487999999999829</v>
      </c>
      <c r="R402" s="3">
        <v>6.0372000000000074</v>
      </c>
      <c r="S402" s="133">
        <f>IF(F402=0,0,F402-F401)</f>
        <v>0.8487999999999829</v>
      </c>
      <c r="T402">
        <f>IF($J402=T$6,$L402,"")</f>
        <v>117</v>
      </c>
      <c r="U402" t="str">
        <f>IF($J402=U$6,$L402,"")</f>
        <v/>
      </c>
    </row>
    <row r="403" spans="2:21">
      <c r="B403" s="10">
        <v>1273268</v>
      </c>
      <c r="C403" s="10">
        <v>5031.3209999999999</v>
      </c>
      <c r="D403" s="10">
        <v>0.24285290000000001</v>
      </c>
      <c r="E403" s="10">
        <v>195.49170000000001</v>
      </c>
      <c r="F403" s="10">
        <v>316.39749999999998</v>
      </c>
      <c r="G403" s="10">
        <v>19</v>
      </c>
      <c r="H403" s="10">
        <v>119</v>
      </c>
      <c r="I403" s="10">
        <v>0.3333333</v>
      </c>
      <c r="J403" s="11" t="s">
        <v>161</v>
      </c>
      <c r="L403">
        <v>119</v>
      </c>
      <c r="M403">
        <v>396</v>
      </c>
      <c r="N403">
        <v>1273268</v>
      </c>
      <c r="O403">
        <v>3.0930000000000746</v>
      </c>
      <c r="P403" s="133">
        <v>12.71100000000024</v>
      </c>
      <c r="Q403" s="133">
        <v>0.82999999999998408</v>
      </c>
      <c r="R403" s="3">
        <v>6.1344500000001476</v>
      </c>
      <c r="S403" s="133">
        <f>IF(F403=0,0,F403-F402)</f>
        <v>0.82999999999998408</v>
      </c>
      <c r="T403">
        <f>IF($J403=T$6,$L403,"")</f>
        <v>119</v>
      </c>
      <c r="U403" t="str">
        <f>IF($J403=U$6,$L403,"")</f>
        <v/>
      </c>
    </row>
    <row r="404" spans="2:21">
      <c r="B404" s="10">
        <v>1276472</v>
      </c>
      <c r="C404" s="10">
        <v>5044.3559999999998</v>
      </c>
      <c r="D404" s="10">
        <v>0.2458378</v>
      </c>
      <c r="E404" s="10">
        <v>188.45699999999999</v>
      </c>
      <c r="F404" s="10">
        <v>317.24040000000002</v>
      </c>
      <c r="G404" s="10">
        <v>19</v>
      </c>
      <c r="H404" s="10">
        <v>119</v>
      </c>
      <c r="I404" s="10">
        <v>0.3333333</v>
      </c>
      <c r="J404" s="11" t="s">
        <v>161</v>
      </c>
      <c r="L404">
        <v>119</v>
      </c>
      <c r="M404">
        <v>397</v>
      </c>
      <c r="N404">
        <v>1276472</v>
      </c>
      <c r="O404">
        <v>3.2039999999999509</v>
      </c>
      <c r="P404" s="133">
        <v>13.034999999999854</v>
      </c>
      <c r="Q404" s="133">
        <v>0.84290000000004284</v>
      </c>
      <c r="R404" s="3">
        <v>6.3545999999999028</v>
      </c>
      <c r="S404" s="133">
        <f>IF(F404=0,0,F404-F403)</f>
        <v>0.84290000000004284</v>
      </c>
      <c r="T404">
        <f>IF($J404=T$6,$L404,"")</f>
        <v>119</v>
      </c>
      <c r="U404" t="str">
        <f>IF($J404=U$6,$L404,"")</f>
        <v/>
      </c>
    </row>
    <row r="405" spans="2:21">
      <c r="B405" s="10">
        <v>1279472</v>
      </c>
      <c r="C405" s="10">
        <v>5056.6880000000001</v>
      </c>
      <c r="D405" s="10">
        <v>0.24264440000000001</v>
      </c>
      <c r="E405" s="10">
        <v>195.99590000000001</v>
      </c>
      <c r="F405" s="10">
        <v>318.04579999999999</v>
      </c>
      <c r="G405" s="10">
        <v>20</v>
      </c>
      <c r="H405" s="10">
        <v>120</v>
      </c>
      <c r="I405" s="10">
        <v>0.3333333</v>
      </c>
      <c r="J405" s="11" t="s">
        <v>161</v>
      </c>
      <c r="L405">
        <v>120</v>
      </c>
      <c r="M405">
        <v>398</v>
      </c>
      <c r="N405">
        <v>1279472</v>
      </c>
      <c r="O405">
        <v>3</v>
      </c>
      <c r="P405" s="133">
        <v>12.332000000000335</v>
      </c>
      <c r="Q405" s="133">
        <v>0.80539999999996326</v>
      </c>
      <c r="R405" s="3">
        <v>6</v>
      </c>
      <c r="S405" s="133">
        <f>IF(F405=0,0,F405-F404)</f>
        <v>0.80539999999996326</v>
      </c>
      <c r="T405">
        <f>IF($J405=T$6,$L405,"")</f>
        <v>120</v>
      </c>
      <c r="U405" t="str">
        <f>IF($J405=U$6,$L405,"")</f>
        <v/>
      </c>
    </row>
    <row r="406" spans="2:21">
      <c r="B406" s="10">
        <v>1282675</v>
      </c>
      <c r="C406" s="10">
        <v>5069.942</v>
      </c>
      <c r="D406" s="10">
        <v>0.2423024</v>
      </c>
      <c r="E406" s="10">
        <v>196.827</v>
      </c>
      <c r="F406" s="10">
        <v>318.91669999999999</v>
      </c>
      <c r="G406" s="10">
        <v>19</v>
      </c>
      <c r="H406" s="10">
        <v>120</v>
      </c>
      <c r="I406" s="10">
        <v>0.3333333</v>
      </c>
      <c r="J406" s="11" t="s">
        <v>161</v>
      </c>
      <c r="L406">
        <v>120</v>
      </c>
      <c r="M406">
        <v>399</v>
      </c>
      <c r="N406">
        <v>1282675</v>
      </c>
      <c r="O406">
        <v>3.2029999999999745</v>
      </c>
      <c r="P406" s="133">
        <v>13.253999999999905</v>
      </c>
      <c r="Q406" s="133">
        <v>0.870900000000006</v>
      </c>
      <c r="R406" s="3">
        <v>6.4059999999999491</v>
      </c>
      <c r="S406" s="133">
        <f>IF(F406=0,0,F406-F405)</f>
        <v>0.870900000000006</v>
      </c>
      <c r="T406">
        <f>IF($J406=T$6,$L406,"")</f>
        <v>120</v>
      </c>
      <c r="U406" t="str">
        <f>IF($J406=U$6,$L406,"")</f>
        <v/>
      </c>
    </row>
    <row r="407" spans="2:21">
      <c r="B407" s="10">
        <v>1285765</v>
      </c>
      <c r="C407" s="10">
        <v>5082.808</v>
      </c>
      <c r="D407" s="10">
        <v>0.23999609999999999</v>
      </c>
      <c r="E407" s="10">
        <v>202.55609999999999</v>
      </c>
      <c r="F407" s="10">
        <v>319.76679999999999</v>
      </c>
      <c r="G407" s="10">
        <v>19</v>
      </c>
      <c r="H407" s="10">
        <v>121</v>
      </c>
      <c r="I407" s="10">
        <v>0.3333333</v>
      </c>
      <c r="J407" s="11" t="s">
        <v>161</v>
      </c>
      <c r="L407">
        <v>121</v>
      </c>
      <c r="M407">
        <v>400</v>
      </c>
      <c r="N407">
        <v>1285765</v>
      </c>
      <c r="O407">
        <v>3.0900000000001455</v>
      </c>
      <c r="P407" s="133">
        <v>12.865999999999985</v>
      </c>
      <c r="Q407" s="133">
        <v>0.85009999999999764</v>
      </c>
      <c r="R407" s="3">
        <v>6.2315000000002936</v>
      </c>
      <c r="S407" s="133">
        <f>IF(F407=0,0,F407-F406)</f>
        <v>0.85009999999999764</v>
      </c>
      <c r="T407">
        <f>IF($J407=T$6,$L407,"")</f>
        <v>121</v>
      </c>
      <c r="U407" t="str">
        <f>IF($J407=U$6,$L407,"")</f>
        <v/>
      </c>
    </row>
    <row r="408" spans="2:21">
      <c r="B408" s="10">
        <v>1288880</v>
      </c>
      <c r="C408" s="10">
        <v>5095.9229999999998</v>
      </c>
      <c r="D408" s="10">
        <v>0.237736</v>
      </c>
      <c r="E408" s="10">
        <v>208.38829999999999</v>
      </c>
      <c r="F408" s="10">
        <v>320.642</v>
      </c>
      <c r="G408" s="10">
        <v>19</v>
      </c>
      <c r="H408" s="10">
        <v>122</v>
      </c>
      <c r="I408" s="10">
        <v>0.3333333</v>
      </c>
      <c r="J408" s="11" t="s">
        <v>161</v>
      </c>
      <c r="L408">
        <v>122</v>
      </c>
      <c r="M408">
        <v>401</v>
      </c>
      <c r="N408">
        <v>1288880</v>
      </c>
      <c r="O408">
        <v>3.1150000000000091</v>
      </c>
      <c r="P408" s="133">
        <v>13.114999999999782</v>
      </c>
      <c r="Q408" s="133">
        <v>0.87520000000000664</v>
      </c>
      <c r="R408" s="3">
        <v>6.3338333333333514</v>
      </c>
      <c r="S408" s="133">
        <f>IF(F408=0,0,F408-F407)</f>
        <v>0.87520000000000664</v>
      </c>
      <c r="T408">
        <f>IF($J408=T$6,$L408,"")</f>
        <v>122</v>
      </c>
      <c r="U408" t="str">
        <f>IF($J408=U$6,$L408,"")</f>
        <v/>
      </c>
    </row>
    <row r="409" spans="2:21">
      <c r="B409" s="10">
        <v>1291983</v>
      </c>
      <c r="C409" s="10">
        <v>5108.9440000000004</v>
      </c>
      <c r="D409" s="10">
        <v>0.2380391</v>
      </c>
      <c r="E409" s="10">
        <v>207.5933</v>
      </c>
      <c r="F409" s="10">
        <v>321.5086</v>
      </c>
      <c r="G409" s="10">
        <v>19</v>
      </c>
      <c r="H409" s="10">
        <v>123</v>
      </c>
      <c r="I409" s="10">
        <v>0.3333333</v>
      </c>
      <c r="J409" s="11" t="s">
        <v>161</v>
      </c>
      <c r="L409">
        <v>123</v>
      </c>
      <c r="M409">
        <v>402</v>
      </c>
      <c r="N409">
        <v>1291983</v>
      </c>
      <c r="O409">
        <v>3.1029999999998381</v>
      </c>
      <c r="P409" s="133">
        <v>13.02100000000064</v>
      </c>
      <c r="Q409" s="133">
        <v>0.86660000000000537</v>
      </c>
      <c r="R409" s="3">
        <v>6.3611499999996681</v>
      </c>
      <c r="S409" s="133">
        <f>IF(F409=0,0,F409-F408)</f>
        <v>0.86660000000000537</v>
      </c>
      <c r="T409">
        <f>IF($J409=T$6,$L409,"")</f>
        <v>123</v>
      </c>
      <c r="U409" t="str">
        <f>IF($J409=U$6,$L409,"")</f>
        <v/>
      </c>
    </row>
    <row r="410" spans="2:21">
      <c r="B410" s="10">
        <v>1295175</v>
      </c>
      <c r="C410" s="10">
        <v>5122.2780000000002</v>
      </c>
      <c r="D410" s="10">
        <v>0.23936969999999999</v>
      </c>
      <c r="E410" s="10">
        <v>204.15049999999999</v>
      </c>
      <c r="F410" s="10">
        <v>322.39229999999998</v>
      </c>
      <c r="G410" s="10">
        <v>19</v>
      </c>
      <c r="H410" s="10">
        <v>124</v>
      </c>
      <c r="I410" s="10">
        <v>0.3333333</v>
      </c>
      <c r="J410" s="11" t="s">
        <v>161</v>
      </c>
      <c r="L410">
        <v>124</v>
      </c>
      <c r="M410">
        <v>403</v>
      </c>
      <c r="N410">
        <v>1295175</v>
      </c>
      <c r="O410">
        <v>3.1920000000000073</v>
      </c>
      <c r="P410" s="133">
        <v>13.333999999999833</v>
      </c>
      <c r="Q410" s="133">
        <v>0.88369999999997617</v>
      </c>
      <c r="R410" s="3">
        <v>6.5968000000000151</v>
      </c>
      <c r="S410" s="133">
        <f>IF(F410=0,0,F410-F409)</f>
        <v>0.88369999999997617</v>
      </c>
      <c r="T410">
        <f>IF($J410=T$6,$L410,"")</f>
        <v>124</v>
      </c>
      <c r="U410" t="str">
        <f>IF($J410=U$6,$L410,"")</f>
        <v/>
      </c>
    </row>
    <row r="411" spans="2:21">
      <c r="B411" s="10">
        <v>1298377</v>
      </c>
      <c r="C411" s="10">
        <v>5135.6880000000001</v>
      </c>
      <c r="D411" s="10">
        <v>0.23922979999999999</v>
      </c>
      <c r="E411" s="10">
        <v>204.50899999999999</v>
      </c>
      <c r="F411" s="10">
        <v>323.28289999999998</v>
      </c>
      <c r="G411" s="10">
        <v>19</v>
      </c>
      <c r="H411" s="10">
        <v>125</v>
      </c>
      <c r="I411" s="10">
        <v>0.3333333</v>
      </c>
      <c r="J411" s="11" t="s">
        <v>161</v>
      </c>
      <c r="L411">
        <v>125</v>
      </c>
      <c r="M411">
        <v>404</v>
      </c>
      <c r="N411">
        <v>1298377</v>
      </c>
      <c r="O411">
        <v>3.2019999999999982</v>
      </c>
      <c r="P411" s="133">
        <v>13.409999999999854</v>
      </c>
      <c r="Q411" s="133">
        <v>0.89060000000000628</v>
      </c>
      <c r="R411" s="3">
        <v>6.6708333333333298</v>
      </c>
      <c r="S411" s="133">
        <f>IF(F411=0,0,F411-F410)</f>
        <v>0.89060000000000628</v>
      </c>
      <c r="T411">
        <f>IF($J411=T$6,$L411,"")</f>
        <v>125</v>
      </c>
      <c r="U411" t="str">
        <f>IF($J411=U$6,$L411,"")</f>
        <v/>
      </c>
    </row>
    <row r="412" spans="2:21">
      <c r="B412" s="10">
        <v>1301567</v>
      </c>
      <c r="C412" s="10">
        <v>5148.9390000000003</v>
      </c>
      <c r="D412" s="10">
        <v>0.2407282</v>
      </c>
      <c r="E412" s="10">
        <v>200.71379999999999</v>
      </c>
      <c r="F412" s="10">
        <v>324.1567</v>
      </c>
      <c r="G412" s="10">
        <v>19</v>
      </c>
      <c r="H412" s="10">
        <v>126</v>
      </c>
      <c r="I412" s="10">
        <v>0.3333333</v>
      </c>
      <c r="J412" s="11" t="s">
        <v>161</v>
      </c>
      <c r="L412">
        <v>126</v>
      </c>
      <c r="M412">
        <v>405</v>
      </c>
      <c r="N412">
        <v>1301567</v>
      </c>
      <c r="O412">
        <v>3.1900000000000546</v>
      </c>
      <c r="P412" s="133">
        <v>13.251000000000204</v>
      </c>
      <c r="Q412" s="133">
        <v>0.87380000000001701</v>
      </c>
      <c r="R412" s="3">
        <v>6.6990000000001144</v>
      </c>
      <c r="S412" s="133">
        <f>IF(F412=0,0,F412-F411)</f>
        <v>0.87380000000001701</v>
      </c>
      <c r="T412">
        <f>IF($J412=T$6,$L412,"")</f>
        <v>126</v>
      </c>
      <c r="U412" t="str">
        <f>IF($J412=U$6,$L412,"")</f>
        <v/>
      </c>
    </row>
    <row r="413" spans="2:21">
      <c r="B413" s="10">
        <v>1304776</v>
      </c>
      <c r="C413" s="10">
        <v>5162.2709999999997</v>
      </c>
      <c r="D413" s="10">
        <v>0.240874</v>
      </c>
      <c r="E413" s="10">
        <v>200.34950000000001</v>
      </c>
      <c r="F413" s="10">
        <v>325.03609999999998</v>
      </c>
      <c r="G413" s="10">
        <v>19</v>
      </c>
      <c r="H413" s="10">
        <v>127</v>
      </c>
      <c r="I413" s="10">
        <v>0.3333333</v>
      </c>
      <c r="J413" s="11" t="s">
        <v>161</v>
      </c>
      <c r="L413">
        <v>127</v>
      </c>
      <c r="M413">
        <v>406</v>
      </c>
      <c r="N413">
        <v>1304776</v>
      </c>
      <c r="O413">
        <v>3.20900000000006</v>
      </c>
      <c r="P413" s="133">
        <v>13.331999999999425</v>
      </c>
      <c r="Q413" s="133">
        <v>0.87939999999997553</v>
      </c>
      <c r="R413" s="3">
        <v>6.7923833333334604</v>
      </c>
      <c r="S413" s="133">
        <f>IF(F413=0,0,F413-F412)</f>
        <v>0.87939999999997553</v>
      </c>
      <c r="T413">
        <f>IF($J413=T$6,$L413,"")</f>
        <v>127</v>
      </c>
      <c r="U413" t="str">
        <f>IF($J413=U$6,$L413,"")</f>
        <v/>
      </c>
    </row>
    <row r="414" spans="2:21">
      <c r="B414" s="10">
        <v>1307857</v>
      </c>
      <c r="C414" s="10">
        <v>5174.9849999999997</v>
      </c>
      <c r="D414" s="10">
        <v>0.24118919999999999</v>
      </c>
      <c r="E414" s="10">
        <v>199.5652</v>
      </c>
      <c r="F414" s="10">
        <v>325.86970000000002</v>
      </c>
      <c r="G414" s="10">
        <v>19</v>
      </c>
      <c r="H414" s="10">
        <v>128</v>
      </c>
      <c r="I414" s="10">
        <v>0.3333333</v>
      </c>
      <c r="J414" s="11" t="s">
        <v>161</v>
      </c>
      <c r="L414">
        <v>128</v>
      </c>
      <c r="M414">
        <v>407</v>
      </c>
      <c r="N414">
        <v>1307857</v>
      </c>
      <c r="O414">
        <v>3.0809999999999036</v>
      </c>
      <c r="P414" s="133">
        <v>12.713999999999942</v>
      </c>
      <c r="Q414" s="133">
        <v>0.83360000000004675</v>
      </c>
      <c r="R414" s="3">
        <v>6.5727999999997939</v>
      </c>
      <c r="S414" s="133">
        <f>IF(F414=0,0,F414-F413)</f>
        <v>0.83360000000004675</v>
      </c>
      <c r="T414">
        <f>IF($J414=T$6,$L414,"")</f>
        <v>128</v>
      </c>
      <c r="U414" t="str">
        <f>IF($J414=U$6,$L414,"")</f>
        <v/>
      </c>
    </row>
    <row r="415" spans="2:21">
      <c r="B415" s="10">
        <v>1310964</v>
      </c>
      <c r="C415" s="10">
        <v>5187.8639999999996</v>
      </c>
      <c r="D415" s="10">
        <v>0.24128230000000001</v>
      </c>
      <c r="E415" s="10">
        <v>199.33410000000001</v>
      </c>
      <c r="F415" s="10">
        <v>326.71719999999999</v>
      </c>
      <c r="G415" s="10">
        <v>19</v>
      </c>
      <c r="H415" s="10">
        <v>129</v>
      </c>
      <c r="I415" s="10">
        <v>0.3333333</v>
      </c>
      <c r="J415" s="11" t="s">
        <v>161</v>
      </c>
      <c r="L415">
        <v>129</v>
      </c>
      <c r="M415">
        <v>408</v>
      </c>
      <c r="N415">
        <v>1310964</v>
      </c>
      <c r="O415">
        <v>3.1069999999999709</v>
      </c>
      <c r="P415" s="133">
        <v>12.878999999999905</v>
      </c>
      <c r="Q415" s="133">
        <v>0.84749999999996817</v>
      </c>
      <c r="R415" s="3">
        <v>6.6800499999999374</v>
      </c>
      <c r="S415" s="133">
        <f>IF(F415=0,0,F415-F414)</f>
        <v>0.84749999999996817</v>
      </c>
      <c r="T415">
        <f>IF($J415=T$6,$L415,"")</f>
        <v>129</v>
      </c>
      <c r="U415" t="str">
        <f>IF($J415=U$6,$L415,"")</f>
        <v/>
      </c>
    </row>
    <row r="416" spans="2:21">
      <c r="B416" s="10">
        <v>1314166</v>
      </c>
      <c r="C416" s="10">
        <v>5201.2089999999998</v>
      </c>
      <c r="D416" s="10">
        <v>0.2409278</v>
      </c>
      <c r="E416" s="10">
        <v>200.21530000000001</v>
      </c>
      <c r="F416" s="10">
        <v>327.60000000000002</v>
      </c>
      <c r="G416" s="10">
        <v>19</v>
      </c>
      <c r="H416" s="10">
        <v>129</v>
      </c>
      <c r="I416" s="10">
        <v>0.3333333</v>
      </c>
      <c r="J416" s="11" t="s">
        <v>161</v>
      </c>
      <c r="L416">
        <v>129</v>
      </c>
      <c r="M416">
        <v>409</v>
      </c>
      <c r="N416">
        <v>1314166</v>
      </c>
      <c r="O416">
        <v>3.2019999999999982</v>
      </c>
      <c r="P416" s="133">
        <v>13.345000000000255</v>
      </c>
      <c r="Q416" s="133">
        <v>0.88280000000003156</v>
      </c>
      <c r="R416" s="3">
        <v>6.8842999999999961</v>
      </c>
      <c r="S416" s="133">
        <f>IF(F416=0,0,F416-F415)</f>
        <v>0.88280000000003156</v>
      </c>
      <c r="T416">
        <f>IF($J416=T$6,$L416,"")</f>
        <v>129</v>
      </c>
      <c r="U416" t="str">
        <f>IF($J416=U$6,$L416,"")</f>
        <v/>
      </c>
    </row>
    <row r="417" spans="2:21">
      <c r="B417" s="10">
        <v>1317172</v>
      </c>
      <c r="C417" s="10">
        <v>5213.6229999999996</v>
      </c>
      <c r="D417" s="10">
        <v>0.2412591</v>
      </c>
      <c r="E417" s="10">
        <v>199.39169999999999</v>
      </c>
      <c r="F417" s="10">
        <v>328.4144</v>
      </c>
      <c r="G417" s="10">
        <v>20</v>
      </c>
      <c r="H417" s="10">
        <v>130</v>
      </c>
      <c r="I417" s="10">
        <v>0.3333333</v>
      </c>
      <c r="J417" s="11" t="s">
        <v>161</v>
      </c>
      <c r="L417">
        <v>130</v>
      </c>
      <c r="M417">
        <v>410</v>
      </c>
      <c r="N417">
        <v>1317172</v>
      </c>
      <c r="O417">
        <v>3.0060000000000855</v>
      </c>
      <c r="P417" s="133">
        <v>12.41399999999976</v>
      </c>
      <c r="Q417" s="133">
        <v>0.81439999999997781</v>
      </c>
      <c r="R417" s="3">
        <v>6.5130000000001855</v>
      </c>
      <c r="S417" s="133">
        <f>IF(F417=0,0,F417-F416)</f>
        <v>0.81439999999997781</v>
      </c>
      <c r="T417">
        <f>IF($J417=T$6,$L417,"")</f>
        <v>130</v>
      </c>
      <c r="U417" t="str">
        <f>IF($J417=U$6,$L417,"")</f>
        <v/>
      </c>
    </row>
    <row r="418" spans="2:21">
      <c r="B418" s="10">
        <v>1320369</v>
      </c>
      <c r="C418" s="10">
        <v>5226.8789999999999</v>
      </c>
      <c r="D418" s="10">
        <v>0.24177180000000001</v>
      </c>
      <c r="E418" s="10">
        <v>198.1259</v>
      </c>
      <c r="F418" s="10">
        <v>329.28730000000002</v>
      </c>
      <c r="G418" s="10">
        <v>19</v>
      </c>
      <c r="H418" s="10">
        <v>131</v>
      </c>
      <c r="I418" s="10">
        <v>0.3333333</v>
      </c>
      <c r="J418" s="11" t="s">
        <v>161</v>
      </c>
      <c r="L418">
        <v>131</v>
      </c>
      <c r="M418">
        <v>411</v>
      </c>
      <c r="N418">
        <v>1320369</v>
      </c>
      <c r="O418">
        <v>3.196999999999889</v>
      </c>
      <c r="P418" s="133">
        <v>13.256000000000313</v>
      </c>
      <c r="Q418" s="133">
        <v>0.87290000000001555</v>
      </c>
      <c r="R418" s="3">
        <v>6.9801166666664241</v>
      </c>
      <c r="S418" s="133">
        <f>IF(F418=0,0,F418-F417)</f>
        <v>0.87290000000001555</v>
      </c>
      <c r="T418">
        <f>IF($J418=T$6,$L418,"")</f>
        <v>131</v>
      </c>
      <c r="U418" t="str">
        <f>IF($J418=U$6,$L418,"")</f>
        <v/>
      </c>
    </row>
    <row r="419" spans="2:21">
      <c r="B419" s="10">
        <v>1323462</v>
      </c>
      <c r="C419" s="10">
        <v>5239.6760000000004</v>
      </c>
      <c r="D419" s="10">
        <v>0.24147469999999999</v>
      </c>
      <c r="E419" s="10">
        <v>198.85810000000001</v>
      </c>
      <c r="F419" s="10">
        <v>330.12810000000002</v>
      </c>
      <c r="G419" s="10">
        <v>19</v>
      </c>
      <c r="H419" s="10">
        <v>132</v>
      </c>
      <c r="I419" s="10">
        <v>0.3333333</v>
      </c>
      <c r="J419" s="11" t="s">
        <v>161</v>
      </c>
      <c r="L419">
        <v>132</v>
      </c>
      <c r="M419">
        <v>412</v>
      </c>
      <c r="N419">
        <v>1323462</v>
      </c>
      <c r="O419">
        <v>3.0930000000000746</v>
      </c>
      <c r="P419" s="133">
        <v>12.79700000000048</v>
      </c>
      <c r="Q419" s="133">
        <v>0.84080000000000155</v>
      </c>
      <c r="R419" s="3">
        <v>6.8046000000001641</v>
      </c>
      <c r="S419" s="133">
        <f>IF(F419=0,0,F419-F418)</f>
        <v>0.84080000000000155</v>
      </c>
      <c r="T419">
        <f>IF($J419=T$6,$L419,"")</f>
        <v>132</v>
      </c>
      <c r="U419" t="str">
        <f>IF($J419=U$6,$L419,"")</f>
        <v/>
      </c>
    </row>
    <row r="420" spans="2:21">
      <c r="B420" s="10">
        <v>1326462</v>
      </c>
      <c r="C420" s="10">
        <v>5252.0169999999998</v>
      </c>
      <c r="D420" s="10">
        <v>0.242678</v>
      </c>
      <c r="E420" s="10">
        <v>195.91470000000001</v>
      </c>
      <c r="F420" s="10">
        <v>330.9348</v>
      </c>
      <c r="G420" s="10">
        <v>20</v>
      </c>
      <c r="H420" s="10">
        <v>132</v>
      </c>
      <c r="I420" s="10">
        <v>0.3333333</v>
      </c>
      <c r="J420" s="11" t="s">
        <v>161</v>
      </c>
      <c r="L420">
        <v>132</v>
      </c>
      <c r="M420">
        <v>413</v>
      </c>
      <c r="N420">
        <v>1326462</v>
      </c>
      <c r="O420">
        <v>3</v>
      </c>
      <c r="P420" s="133">
        <v>12.34099999999944</v>
      </c>
      <c r="Q420" s="133">
        <v>0.80669999999997799</v>
      </c>
      <c r="R420" s="3">
        <v>6.6</v>
      </c>
      <c r="S420" s="133">
        <f>IF(F420=0,0,F420-F419)</f>
        <v>0.80669999999997799</v>
      </c>
      <c r="T420">
        <f>IF($J420=T$6,$L420,"")</f>
        <v>132</v>
      </c>
      <c r="U420" t="str">
        <f>IF($J420=U$6,$L420,"")</f>
        <v/>
      </c>
    </row>
    <row r="421" spans="2:21">
      <c r="B421" s="10">
        <v>1329472</v>
      </c>
      <c r="C421" s="10">
        <v>5264.5820000000003</v>
      </c>
      <c r="D421" s="10">
        <v>0.24012890000000001</v>
      </c>
      <c r="E421" s="10">
        <v>202.22020000000001</v>
      </c>
      <c r="F421" s="10">
        <v>331.76729999999998</v>
      </c>
      <c r="G421" s="10">
        <v>20</v>
      </c>
      <c r="H421" s="10">
        <v>133</v>
      </c>
      <c r="I421" s="10">
        <v>0.3333333</v>
      </c>
      <c r="J421" s="11" t="s">
        <v>161</v>
      </c>
      <c r="L421">
        <v>133</v>
      </c>
      <c r="M421">
        <v>414</v>
      </c>
      <c r="N421">
        <v>1329472</v>
      </c>
      <c r="O421">
        <v>3.0099999999999909</v>
      </c>
      <c r="P421" s="133">
        <v>12.565000000000509</v>
      </c>
      <c r="Q421" s="133">
        <v>0.83249999999998181</v>
      </c>
      <c r="R421" s="3">
        <v>6.6721666666666462</v>
      </c>
      <c r="S421" s="133">
        <f>IF(F421=0,0,F421-F420)</f>
        <v>0.83249999999998181</v>
      </c>
      <c r="T421">
        <f>IF($J421=T$6,$L421,"")</f>
        <v>133</v>
      </c>
      <c r="U421" t="str">
        <f>IF($J421=U$6,$L421,"")</f>
        <v/>
      </c>
    </row>
    <row r="422" spans="2:21">
      <c r="B422" s="10">
        <v>1332562</v>
      </c>
      <c r="C422" s="10">
        <v>5277.3819999999996</v>
      </c>
      <c r="D422" s="10">
        <v>0.2415716</v>
      </c>
      <c r="E422" s="10">
        <v>198.61879999999999</v>
      </c>
      <c r="F422" s="10">
        <v>332.60939999999999</v>
      </c>
      <c r="G422" s="10">
        <v>20</v>
      </c>
      <c r="H422" s="10">
        <v>134</v>
      </c>
      <c r="I422" s="10">
        <v>0.3333333</v>
      </c>
      <c r="J422" s="11" t="s">
        <v>161</v>
      </c>
      <c r="L422">
        <v>134</v>
      </c>
      <c r="M422">
        <v>415</v>
      </c>
      <c r="N422">
        <v>1332562</v>
      </c>
      <c r="O422">
        <v>3.0899999999999181</v>
      </c>
      <c r="P422" s="133">
        <v>12.799999999999272</v>
      </c>
      <c r="Q422" s="133">
        <v>0.84210000000001628</v>
      </c>
      <c r="R422" s="3">
        <v>6.9009999999998168</v>
      </c>
      <c r="S422" s="133">
        <f>IF(F422=0,0,F422-F421)</f>
        <v>0.84210000000001628</v>
      </c>
      <c r="T422">
        <f>IF($J422=T$6,$L422,"")</f>
        <v>134</v>
      </c>
      <c r="U422" t="str">
        <f>IF($J422=U$6,$L422,"")</f>
        <v/>
      </c>
    </row>
    <row r="423" spans="2:21">
      <c r="B423" s="10">
        <v>1335570</v>
      </c>
      <c r="C423" s="10">
        <v>5289.7190000000001</v>
      </c>
      <c r="D423" s="10">
        <v>0.24294650000000001</v>
      </c>
      <c r="E423" s="10">
        <v>195.26570000000001</v>
      </c>
      <c r="F423" s="10">
        <v>333.41379999999998</v>
      </c>
      <c r="G423" s="10">
        <v>20</v>
      </c>
      <c r="H423" s="10">
        <v>134</v>
      </c>
      <c r="I423" s="10">
        <v>0.3333333</v>
      </c>
      <c r="J423" s="11" t="s">
        <v>161</v>
      </c>
      <c r="L423">
        <v>134</v>
      </c>
      <c r="M423">
        <v>416</v>
      </c>
      <c r="N423">
        <v>1335570</v>
      </c>
      <c r="O423">
        <v>3.0080000000000382</v>
      </c>
      <c r="P423" s="133">
        <v>12.337000000000444</v>
      </c>
      <c r="Q423" s="133">
        <v>0.8043999999999869</v>
      </c>
      <c r="R423" s="3">
        <v>6.7178666666667519</v>
      </c>
      <c r="S423" s="133">
        <f>IF(F423=0,0,F423-F422)</f>
        <v>0.8043999999999869</v>
      </c>
      <c r="T423">
        <f>IF($J423=T$6,$L423,"")</f>
        <v>134</v>
      </c>
      <c r="U423" t="str">
        <f>IF($J423=U$6,$L423,"")</f>
        <v/>
      </c>
    </row>
    <row r="424" spans="2:21">
      <c r="B424" s="10">
        <v>1338765</v>
      </c>
      <c r="C424" s="10">
        <v>5302.826</v>
      </c>
      <c r="D424" s="10">
        <v>0.2444162</v>
      </c>
      <c r="E424" s="10">
        <v>191.7645</v>
      </c>
      <c r="F424" s="10">
        <v>334.26819999999998</v>
      </c>
      <c r="G424" s="10">
        <v>19</v>
      </c>
      <c r="H424" s="10">
        <v>135</v>
      </c>
      <c r="I424" s="10">
        <v>0.3333333</v>
      </c>
      <c r="J424" s="11" t="s">
        <v>161</v>
      </c>
      <c r="L424">
        <v>135</v>
      </c>
      <c r="M424">
        <v>417</v>
      </c>
      <c r="N424">
        <v>1338765</v>
      </c>
      <c r="O424">
        <v>3.1950000000001637</v>
      </c>
      <c r="P424" s="133">
        <v>13.106999999999971</v>
      </c>
      <c r="Q424" s="133">
        <v>0.85439999999999827</v>
      </c>
      <c r="R424" s="3">
        <v>7.1887500000003683</v>
      </c>
      <c r="S424" s="133">
        <f>IF(F424=0,0,F424-F423)</f>
        <v>0.85439999999999827</v>
      </c>
      <c r="T424">
        <f>IF($J424=T$6,$L424,"")</f>
        <v>135</v>
      </c>
      <c r="U424" t="str">
        <f>IF($J424=U$6,$L424,"")</f>
        <v/>
      </c>
    </row>
    <row r="425" spans="2:21">
      <c r="B425" s="10">
        <v>1341854</v>
      </c>
      <c r="C425" s="10">
        <v>5315.4589999999998</v>
      </c>
      <c r="D425" s="10">
        <v>0.24432019999999999</v>
      </c>
      <c r="E425" s="10">
        <v>191.9905</v>
      </c>
      <c r="F425" s="10">
        <v>335.08969999999999</v>
      </c>
      <c r="G425" s="10">
        <v>19</v>
      </c>
      <c r="H425" s="10">
        <v>135</v>
      </c>
      <c r="I425" s="10">
        <v>0.3333333</v>
      </c>
      <c r="J425" s="11" t="s">
        <v>161</v>
      </c>
      <c r="L425">
        <v>135</v>
      </c>
      <c r="M425">
        <v>418</v>
      </c>
      <c r="N425">
        <v>1341854</v>
      </c>
      <c r="O425">
        <v>3.0889999999999418</v>
      </c>
      <c r="P425" s="133">
        <v>12.632999999999811</v>
      </c>
      <c r="Q425" s="133">
        <v>0.82150000000001455</v>
      </c>
      <c r="R425" s="3">
        <v>6.950249999999869</v>
      </c>
      <c r="S425" s="133">
        <f>IF(F425=0,0,F425-F424)</f>
        <v>0.82150000000001455</v>
      </c>
      <c r="T425">
        <f>IF($J425=T$6,$L425,"")</f>
        <v>135</v>
      </c>
      <c r="U425" t="str">
        <f>IF($J425=U$6,$L425,"")</f>
        <v/>
      </c>
    </row>
    <row r="426" spans="2:21">
      <c r="B426" s="10">
        <v>1344858</v>
      </c>
      <c r="C426" s="10">
        <v>5327.8620000000001</v>
      </c>
      <c r="D426" s="10">
        <v>0.2415727</v>
      </c>
      <c r="E426" s="10">
        <v>198.61609999999999</v>
      </c>
      <c r="F426" s="10">
        <v>335.9033</v>
      </c>
      <c r="G426" s="10">
        <v>20</v>
      </c>
      <c r="H426" s="10">
        <v>135</v>
      </c>
      <c r="I426" s="10">
        <v>0.3333333</v>
      </c>
      <c r="J426" s="11" t="s">
        <v>161</v>
      </c>
      <c r="L426">
        <v>135</v>
      </c>
      <c r="M426">
        <v>419</v>
      </c>
      <c r="N426">
        <v>1344858</v>
      </c>
      <c r="O426">
        <v>3.0039999999999054</v>
      </c>
      <c r="P426" s="133">
        <v>12.403000000000247</v>
      </c>
      <c r="Q426" s="133">
        <v>0.81360000000000809</v>
      </c>
      <c r="R426" s="3">
        <v>6.7589999999997872</v>
      </c>
      <c r="S426" s="133">
        <f>IF(F426=0,0,F426-F425)</f>
        <v>0.81360000000000809</v>
      </c>
      <c r="T426">
        <f>IF($J426=T$6,$L426,"")</f>
        <v>135</v>
      </c>
      <c r="U426" t="str">
        <f>IF($J426=U$6,$L426,"")</f>
        <v/>
      </c>
    </row>
    <row r="427" spans="2:21">
      <c r="B427" s="10">
        <v>1347964</v>
      </c>
      <c r="C427" s="10">
        <v>5340.652</v>
      </c>
      <c r="D427" s="10">
        <v>0.243259</v>
      </c>
      <c r="E427" s="10">
        <v>194.51419999999999</v>
      </c>
      <c r="F427" s="10">
        <v>336.74020000000002</v>
      </c>
      <c r="G427" s="10">
        <v>20</v>
      </c>
      <c r="H427" s="10">
        <v>135</v>
      </c>
      <c r="I427" s="10">
        <v>0.3333333</v>
      </c>
      <c r="J427" s="11" t="s">
        <v>161</v>
      </c>
      <c r="L427">
        <v>135</v>
      </c>
      <c r="M427">
        <v>420</v>
      </c>
      <c r="N427">
        <v>1347964</v>
      </c>
      <c r="O427">
        <v>3.1059999999999945</v>
      </c>
      <c r="P427" s="133">
        <v>12.789999999999964</v>
      </c>
      <c r="Q427" s="133">
        <v>0.83690000000001419</v>
      </c>
      <c r="R427" s="3">
        <v>6.9884999999999877</v>
      </c>
      <c r="S427" s="133">
        <f>IF(F427=0,0,F427-F426)</f>
        <v>0.83690000000001419</v>
      </c>
      <c r="T427">
        <f>IF($J427=T$6,$L427,"")</f>
        <v>135</v>
      </c>
      <c r="U427" t="str">
        <f>IF($J427=U$6,$L427,"")</f>
        <v/>
      </c>
    </row>
    <row r="428" spans="2:21">
      <c r="B428" s="10">
        <v>1351065</v>
      </c>
      <c r="C428" s="10">
        <v>5353.4459999999999</v>
      </c>
      <c r="D428" s="10">
        <v>0.2426364</v>
      </c>
      <c r="E428" s="10">
        <v>196.0154</v>
      </c>
      <c r="F428" s="10">
        <v>337.57889999999998</v>
      </c>
      <c r="G428" s="10">
        <v>19</v>
      </c>
      <c r="H428" s="10">
        <v>135</v>
      </c>
      <c r="I428" s="10">
        <v>0.3333333</v>
      </c>
      <c r="J428" s="11" t="s">
        <v>161</v>
      </c>
      <c r="L428">
        <v>135</v>
      </c>
      <c r="M428">
        <v>421</v>
      </c>
      <c r="N428">
        <v>1351065</v>
      </c>
      <c r="O428">
        <v>3.1010000000001128</v>
      </c>
      <c r="P428" s="133">
        <v>12.793999999999869</v>
      </c>
      <c r="Q428" s="133">
        <v>0.83869999999996026</v>
      </c>
      <c r="R428" s="3">
        <v>6.9772500000002537</v>
      </c>
      <c r="S428" s="133">
        <f>IF(F428=0,0,F428-F427)</f>
        <v>0.83869999999996026</v>
      </c>
      <c r="T428">
        <f>IF($J428=T$6,$L428,"")</f>
        <v>135</v>
      </c>
      <c r="U428" t="str">
        <f>IF($J428=U$6,$L428,"")</f>
        <v/>
      </c>
    </row>
    <row r="429" spans="2:21">
      <c r="B429" s="10">
        <v>1354165</v>
      </c>
      <c r="C429" s="10">
        <v>5366.24</v>
      </c>
      <c r="D429" s="10">
        <v>0.24202560000000001</v>
      </c>
      <c r="E429" s="10">
        <v>197.50319999999999</v>
      </c>
      <c r="F429" s="10">
        <v>338.41789999999997</v>
      </c>
      <c r="G429" s="10">
        <v>19</v>
      </c>
      <c r="H429" s="10">
        <v>134</v>
      </c>
      <c r="I429" s="10">
        <v>0.3333333</v>
      </c>
      <c r="J429" s="11" t="s">
        <v>161</v>
      </c>
      <c r="L429">
        <v>134</v>
      </c>
      <c r="M429">
        <v>422</v>
      </c>
      <c r="N429">
        <v>1354165</v>
      </c>
      <c r="O429">
        <v>3.0999999999999091</v>
      </c>
      <c r="P429" s="133">
        <v>12.793999999999869</v>
      </c>
      <c r="Q429" s="133">
        <v>0.83899999999999864</v>
      </c>
      <c r="R429" s="3">
        <v>6.9233333333331304</v>
      </c>
      <c r="S429" s="133">
        <f>IF(F429=0,0,F429-F428)</f>
        <v>0.83899999999999864</v>
      </c>
      <c r="T429">
        <f>IF($J429=T$6,$L429,"")</f>
        <v>134</v>
      </c>
      <c r="U429" t="str">
        <f>IF($J429=U$6,$L429,"")</f>
        <v/>
      </c>
    </row>
    <row r="430" spans="2:21">
      <c r="B430" s="10">
        <v>1357359</v>
      </c>
      <c r="C430" s="10">
        <v>5379.3370000000004</v>
      </c>
      <c r="D430" s="10">
        <v>0.24448780000000001</v>
      </c>
      <c r="E430" s="10">
        <v>191.596</v>
      </c>
      <c r="F430" s="10">
        <v>339.27159999999998</v>
      </c>
      <c r="G430" s="10">
        <v>19</v>
      </c>
      <c r="H430" s="10">
        <v>133</v>
      </c>
      <c r="I430" s="10">
        <v>0.3333333</v>
      </c>
      <c r="J430" s="11" t="s">
        <v>161</v>
      </c>
      <c r="L430">
        <v>133</v>
      </c>
      <c r="M430">
        <v>423</v>
      </c>
      <c r="N430">
        <v>1357359</v>
      </c>
      <c r="O430">
        <v>3.19399999999996</v>
      </c>
      <c r="P430" s="133">
        <v>13.097000000000662</v>
      </c>
      <c r="Q430" s="133">
        <v>0.85370000000000346</v>
      </c>
      <c r="R430" s="3">
        <v>7.0800333333332448</v>
      </c>
      <c r="S430" s="133">
        <f>IF(F430=0,0,F430-F429)</f>
        <v>0.85370000000000346</v>
      </c>
      <c r="T430">
        <f>IF($J430=T$6,$L430,"")</f>
        <v>133</v>
      </c>
      <c r="U430" t="str">
        <f>IF($J430=U$6,$L430,"")</f>
        <v/>
      </c>
    </row>
    <row r="431" spans="2:21">
      <c r="B431" s="10">
        <v>1360465</v>
      </c>
      <c r="C431" s="10">
        <v>5392.06</v>
      </c>
      <c r="D431" s="10">
        <v>0.2441161</v>
      </c>
      <c r="E431" s="10">
        <v>192.4725</v>
      </c>
      <c r="F431" s="10">
        <v>340.10019999999997</v>
      </c>
      <c r="G431" s="10">
        <v>19</v>
      </c>
      <c r="H431" s="10">
        <v>132</v>
      </c>
      <c r="I431" s="10">
        <v>0.3333333</v>
      </c>
      <c r="J431" s="11" t="s">
        <v>161</v>
      </c>
      <c r="L431">
        <v>132</v>
      </c>
      <c r="M431">
        <v>424</v>
      </c>
      <c r="N431">
        <v>1360465</v>
      </c>
      <c r="O431">
        <v>3.1059999999999945</v>
      </c>
      <c r="P431" s="133">
        <v>12.722999999999956</v>
      </c>
      <c r="Q431" s="133">
        <v>0.82859999999999445</v>
      </c>
      <c r="R431" s="3">
        <v>6.8331999999999882</v>
      </c>
      <c r="S431" s="133">
        <f>IF(F431=0,0,F431-F430)</f>
        <v>0.82859999999999445</v>
      </c>
      <c r="T431">
        <f>IF($J431=T$6,$L431,"")</f>
        <v>132</v>
      </c>
      <c r="U431" t="str">
        <f>IF($J431=U$6,$L431,"")</f>
        <v/>
      </c>
    </row>
    <row r="432" spans="2:21">
      <c r="B432" s="10">
        <v>1363556</v>
      </c>
      <c r="C432" s="10">
        <v>5404.7150000000001</v>
      </c>
      <c r="D432" s="10">
        <v>0.24416889999999999</v>
      </c>
      <c r="E432" s="10">
        <v>192.3477</v>
      </c>
      <c r="F432" s="10">
        <v>340.9239</v>
      </c>
      <c r="G432" s="10">
        <v>19</v>
      </c>
      <c r="H432" s="10">
        <v>133</v>
      </c>
      <c r="I432" s="10">
        <v>0.3333333</v>
      </c>
      <c r="J432" s="11" t="s">
        <v>161</v>
      </c>
      <c r="L432">
        <v>133</v>
      </c>
      <c r="M432">
        <v>425</v>
      </c>
      <c r="N432">
        <v>1363556</v>
      </c>
      <c r="O432">
        <v>3.0910000000001219</v>
      </c>
      <c r="P432" s="133">
        <v>12.654999999999745</v>
      </c>
      <c r="Q432" s="133">
        <v>0.82370000000003074</v>
      </c>
      <c r="R432" s="3">
        <v>6.8517166666669365</v>
      </c>
      <c r="S432" s="133">
        <f>IF(F432=0,0,F432-F431)</f>
        <v>0.82370000000003074</v>
      </c>
      <c r="T432">
        <f>IF($J432=T$6,$L432,"")</f>
        <v>133</v>
      </c>
      <c r="U432" t="str">
        <f>IF($J432=U$6,$L432,"")</f>
        <v/>
      </c>
    </row>
    <row r="433" spans="2:21">
      <c r="B433" s="10">
        <v>1366651</v>
      </c>
      <c r="C433" s="10">
        <v>5417.2640000000001</v>
      </c>
      <c r="D433" s="10">
        <v>0.24648419999999999</v>
      </c>
      <c r="E433" s="10">
        <v>186.97800000000001</v>
      </c>
      <c r="F433" s="10">
        <v>341.73309999999998</v>
      </c>
      <c r="G433" s="10">
        <v>19</v>
      </c>
      <c r="H433" s="10">
        <v>133</v>
      </c>
      <c r="I433" s="10">
        <v>0.3333333</v>
      </c>
      <c r="J433" s="11" t="s">
        <v>161</v>
      </c>
      <c r="L433">
        <v>133</v>
      </c>
      <c r="M433">
        <v>426</v>
      </c>
      <c r="N433">
        <v>1366651</v>
      </c>
      <c r="O433">
        <v>3.0950000000000273</v>
      </c>
      <c r="P433" s="133">
        <v>12.548999999999978</v>
      </c>
      <c r="Q433" s="133">
        <v>0.80919999999997572</v>
      </c>
      <c r="R433" s="3">
        <v>6.8605833333333939</v>
      </c>
      <c r="S433" s="133">
        <f>IF(F433=0,0,F433-F432)</f>
        <v>0.80919999999997572</v>
      </c>
      <c r="T433">
        <f>IF($J433=T$6,$L433,"")</f>
        <v>133</v>
      </c>
      <c r="U433" t="str">
        <f>IF($J433=U$6,$L433,"")</f>
        <v/>
      </c>
    </row>
    <row r="434" spans="2:21">
      <c r="B434" s="10">
        <v>1369755</v>
      </c>
      <c r="C434" s="10">
        <v>5429.9059999999999</v>
      </c>
      <c r="D434" s="10">
        <v>0.24530460000000001</v>
      </c>
      <c r="E434" s="10">
        <v>189.6884</v>
      </c>
      <c r="F434" s="10">
        <v>342.55200000000002</v>
      </c>
      <c r="G434" s="10">
        <v>19</v>
      </c>
      <c r="H434" s="10">
        <v>134</v>
      </c>
      <c r="I434" s="10">
        <v>0.3333333</v>
      </c>
      <c r="J434" s="11" t="s">
        <v>161</v>
      </c>
      <c r="L434">
        <v>134</v>
      </c>
      <c r="M434">
        <v>427</v>
      </c>
      <c r="N434">
        <v>1369755</v>
      </c>
      <c r="O434">
        <v>3.1040000000000418</v>
      </c>
      <c r="P434" s="133">
        <v>12.641999999999825</v>
      </c>
      <c r="Q434" s="133">
        <v>0.81890000000004193</v>
      </c>
      <c r="R434" s="3">
        <v>6.9322666666667603</v>
      </c>
      <c r="S434" s="133">
        <f>IF(F434=0,0,F434-F433)</f>
        <v>0.81890000000004193</v>
      </c>
      <c r="T434">
        <f>IF($J434=T$6,$L434,"")</f>
        <v>134</v>
      </c>
      <c r="U434" t="str">
        <f>IF($J434=U$6,$L434,"")</f>
        <v/>
      </c>
    </row>
    <row r="435" spans="2:21">
      <c r="B435" s="10">
        <v>1372865</v>
      </c>
      <c r="C435" s="10">
        <v>5442.4759999999997</v>
      </c>
      <c r="D435" s="10">
        <v>0.24677569999999999</v>
      </c>
      <c r="E435" s="10">
        <v>186.31639999999999</v>
      </c>
      <c r="F435" s="10">
        <v>343.36009999999999</v>
      </c>
      <c r="G435" s="10">
        <v>19</v>
      </c>
      <c r="H435" s="10">
        <v>135</v>
      </c>
      <c r="I435" s="10">
        <v>0.3333333</v>
      </c>
      <c r="J435" s="11" t="s">
        <v>161</v>
      </c>
      <c r="L435">
        <v>135</v>
      </c>
      <c r="M435">
        <v>428</v>
      </c>
      <c r="N435">
        <v>1372865</v>
      </c>
      <c r="O435">
        <v>3.1099999999999</v>
      </c>
      <c r="P435" s="133">
        <v>12.569999999999709</v>
      </c>
      <c r="Q435" s="133">
        <v>0.80809999999996762</v>
      </c>
      <c r="R435" s="3">
        <v>6.9974999999997749</v>
      </c>
      <c r="S435" s="133">
        <f>IF(F435=0,0,F435-F434)</f>
        <v>0.80809999999996762</v>
      </c>
      <c r="T435">
        <f>IF($J435=T$6,$L435,"")</f>
        <v>135</v>
      </c>
      <c r="U435" t="str">
        <f>IF($J435=U$6,$L435,"")</f>
        <v/>
      </c>
    </row>
    <row r="436" spans="2:21">
      <c r="B436" s="10">
        <v>1375968</v>
      </c>
      <c r="C436" s="10">
        <v>5455.1239999999998</v>
      </c>
      <c r="D436" s="10">
        <v>0.24559700000000001</v>
      </c>
      <c r="E436" s="10">
        <v>189.0119</v>
      </c>
      <c r="F436" s="10">
        <v>344.1798</v>
      </c>
      <c r="G436" s="10">
        <v>19</v>
      </c>
      <c r="H436" s="10">
        <v>136</v>
      </c>
      <c r="I436" s="10">
        <v>0.3333333</v>
      </c>
      <c r="J436" s="11" t="s">
        <v>161</v>
      </c>
      <c r="L436">
        <v>136</v>
      </c>
      <c r="M436">
        <v>429</v>
      </c>
      <c r="N436">
        <v>1375968</v>
      </c>
      <c r="O436">
        <v>3.1030000000000655</v>
      </c>
      <c r="P436" s="133">
        <v>12.648000000000138</v>
      </c>
      <c r="Q436" s="133">
        <v>0.81970000000001164</v>
      </c>
      <c r="R436" s="3">
        <v>7.0334666666668149</v>
      </c>
      <c r="S436" s="133">
        <f>IF(F436=0,0,F436-F435)</f>
        <v>0.81970000000001164</v>
      </c>
      <c r="T436">
        <f>IF($J436=T$6,$L436,"")</f>
        <v>136</v>
      </c>
      <c r="U436" t="str">
        <f>IF($J436=U$6,$L436,"")</f>
        <v/>
      </c>
    </row>
    <row r="437" spans="2:21">
      <c r="B437" s="10">
        <v>1379062</v>
      </c>
      <c r="C437" s="10">
        <v>5467.8360000000002</v>
      </c>
      <c r="D437" s="10">
        <v>0.24374699999999999</v>
      </c>
      <c r="E437" s="10">
        <v>193.34829999999999</v>
      </c>
      <c r="F437" s="10">
        <v>345.0102</v>
      </c>
      <c r="G437" s="10">
        <v>20</v>
      </c>
      <c r="H437" s="10">
        <v>137</v>
      </c>
      <c r="I437" s="10">
        <v>0.3333333</v>
      </c>
      <c r="J437" s="11" t="s">
        <v>161</v>
      </c>
      <c r="L437">
        <v>137</v>
      </c>
      <c r="M437">
        <v>430</v>
      </c>
      <c r="N437">
        <v>1379062</v>
      </c>
      <c r="O437">
        <v>3.0939999999998236</v>
      </c>
      <c r="P437" s="133">
        <v>12.712000000000444</v>
      </c>
      <c r="Q437" s="133">
        <v>0.83039999999999736</v>
      </c>
      <c r="R437" s="3">
        <v>7.0646333333329308</v>
      </c>
      <c r="S437" s="133">
        <f>IF(F437=0,0,F437-F436)</f>
        <v>0.83039999999999736</v>
      </c>
      <c r="T437">
        <f>IF($J437=T$6,$L437,"")</f>
        <v>137</v>
      </c>
      <c r="U437" t="str">
        <f>IF($J437=U$6,$L437,"")</f>
        <v/>
      </c>
    </row>
    <row r="438" spans="2:21">
      <c r="B438" s="10">
        <v>1382250</v>
      </c>
      <c r="C438" s="10">
        <v>5480.7849999999999</v>
      </c>
      <c r="D438" s="10">
        <v>0.24636340000000001</v>
      </c>
      <c r="E438" s="10">
        <v>187.2534</v>
      </c>
      <c r="F438" s="10">
        <v>345.84690000000001</v>
      </c>
      <c r="G438" s="10">
        <v>19</v>
      </c>
      <c r="H438" s="10">
        <v>137</v>
      </c>
      <c r="I438" s="10">
        <v>0.3333333</v>
      </c>
      <c r="J438" s="11" t="s">
        <v>161</v>
      </c>
      <c r="L438">
        <v>137</v>
      </c>
      <c r="M438">
        <v>431</v>
      </c>
      <c r="N438">
        <v>1382250</v>
      </c>
      <c r="O438">
        <v>3.1880000000001019</v>
      </c>
      <c r="P438" s="133">
        <v>12.948999999999614</v>
      </c>
      <c r="Q438" s="133">
        <v>0.83670000000000755</v>
      </c>
      <c r="R438" s="3">
        <v>7.2792666666668993</v>
      </c>
      <c r="S438" s="133">
        <f>IF(F438=0,0,F438-F437)</f>
        <v>0.83670000000000755</v>
      </c>
      <c r="T438">
        <f>IF($J438=T$6,$L438,"")</f>
        <v>137</v>
      </c>
      <c r="U438" t="str">
        <f>IF($J438=U$6,$L438,"")</f>
        <v/>
      </c>
    </row>
    <row r="439" spans="2:21">
      <c r="B439" s="10">
        <v>1385361</v>
      </c>
      <c r="C439" s="10">
        <v>5493.4290000000001</v>
      </c>
      <c r="D439" s="10">
        <v>0.24614539999999999</v>
      </c>
      <c r="E439" s="10">
        <v>187.75129999999999</v>
      </c>
      <c r="F439" s="10">
        <v>346.66399999999999</v>
      </c>
      <c r="G439" s="10">
        <v>19</v>
      </c>
      <c r="H439" s="10">
        <v>137</v>
      </c>
      <c r="I439" s="10">
        <v>0.3333333</v>
      </c>
      <c r="J439" s="11" t="s">
        <v>161</v>
      </c>
      <c r="L439">
        <v>137</v>
      </c>
      <c r="M439">
        <v>432</v>
      </c>
      <c r="N439">
        <v>1385361</v>
      </c>
      <c r="O439">
        <v>3.1110000000001037</v>
      </c>
      <c r="P439" s="133">
        <v>12.644000000000233</v>
      </c>
      <c r="Q439" s="133">
        <v>0.81709999999998217</v>
      </c>
      <c r="R439" s="3">
        <v>7.1034500000002367</v>
      </c>
      <c r="S439" s="133">
        <f>IF(F439=0,0,F439-F438)</f>
        <v>0.81709999999998217</v>
      </c>
      <c r="T439">
        <f>IF($J439=T$6,$L439,"")</f>
        <v>137</v>
      </c>
      <c r="U439" t="str">
        <f>IF($J439=U$6,$L439,"")</f>
        <v/>
      </c>
    </row>
    <row r="440" spans="2:21">
      <c r="B440" s="10">
        <v>1388464</v>
      </c>
      <c r="C440" s="10">
        <v>5506.0680000000002</v>
      </c>
      <c r="D440" s="10">
        <v>0.24511479999999999</v>
      </c>
      <c r="E440" s="10">
        <v>190.1294</v>
      </c>
      <c r="F440" s="10">
        <v>347.48270000000002</v>
      </c>
      <c r="G440" s="10">
        <v>19</v>
      </c>
      <c r="H440" s="10">
        <v>136</v>
      </c>
      <c r="I440" s="10">
        <v>0.3333333</v>
      </c>
      <c r="J440" s="11" t="s">
        <v>161</v>
      </c>
      <c r="L440">
        <v>136</v>
      </c>
      <c r="M440">
        <v>433</v>
      </c>
      <c r="N440">
        <v>1388464</v>
      </c>
      <c r="O440">
        <v>3.1029999999998381</v>
      </c>
      <c r="P440" s="133">
        <v>12.639000000000124</v>
      </c>
      <c r="Q440" s="133">
        <v>0.81870000000003529</v>
      </c>
      <c r="R440" s="3">
        <v>7.0334666666662997</v>
      </c>
      <c r="S440" s="133">
        <f>IF(F440=0,0,F440-F439)</f>
        <v>0.81870000000003529</v>
      </c>
      <c r="T440">
        <f>IF($J440=T$6,$L440,"")</f>
        <v>136</v>
      </c>
      <c r="U440" t="str">
        <f>IF($J440=U$6,$L440,"")</f>
        <v/>
      </c>
    </row>
    <row r="441" spans="2:21">
      <c r="B441" s="10">
        <v>1391561</v>
      </c>
      <c r="C441" s="10">
        <v>5518.7809999999999</v>
      </c>
      <c r="D441" s="10">
        <v>0.2435609</v>
      </c>
      <c r="E441" s="10">
        <v>193.79169999999999</v>
      </c>
      <c r="F441" s="10">
        <v>348.31229999999999</v>
      </c>
      <c r="G441" s="10">
        <v>19</v>
      </c>
      <c r="H441" s="10">
        <v>136</v>
      </c>
      <c r="I441" s="10">
        <v>0.3333333</v>
      </c>
      <c r="J441" s="11" t="s">
        <v>161</v>
      </c>
      <c r="L441">
        <v>136</v>
      </c>
      <c r="M441">
        <v>434</v>
      </c>
      <c r="N441">
        <v>1391561</v>
      </c>
      <c r="O441">
        <v>3.09699999999998</v>
      </c>
      <c r="P441" s="133">
        <v>12.712999999999738</v>
      </c>
      <c r="Q441" s="133">
        <v>0.82959999999997081</v>
      </c>
      <c r="R441" s="3">
        <v>7.019866666666621</v>
      </c>
      <c r="S441" s="133">
        <f>IF(F441=0,0,F441-F440)</f>
        <v>0.82959999999997081</v>
      </c>
      <c r="T441">
        <f>IF($J441=T$6,$L441,"")</f>
        <v>136</v>
      </c>
      <c r="U441" t="str">
        <f>IF($J441=U$6,$L441,"")</f>
        <v/>
      </c>
    </row>
    <row r="442" spans="2:21">
      <c r="B442" s="10">
        <v>1394654</v>
      </c>
      <c r="C442" s="10">
        <v>5531.4989999999998</v>
      </c>
      <c r="D442" s="10">
        <v>0.24335950000000001</v>
      </c>
      <c r="E442" s="10">
        <v>194.27330000000001</v>
      </c>
      <c r="F442" s="10">
        <v>349.14359999999999</v>
      </c>
      <c r="G442" s="10">
        <v>20</v>
      </c>
      <c r="H442" s="10">
        <v>136</v>
      </c>
      <c r="I442" s="10">
        <v>0.3333333</v>
      </c>
      <c r="J442" s="11" t="s">
        <v>161</v>
      </c>
      <c r="L442">
        <v>136</v>
      </c>
      <c r="M442">
        <v>435</v>
      </c>
      <c r="N442">
        <v>1394654</v>
      </c>
      <c r="O442">
        <v>3.0930000000000746</v>
      </c>
      <c r="P442" s="133">
        <v>12.717999999999847</v>
      </c>
      <c r="Q442" s="133">
        <v>0.83129999999999882</v>
      </c>
      <c r="R442" s="3">
        <v>7.0108000000001693</v>
      </c>
      <c r="S442" s="133">
        <f>IF(F442=0,0,F442-F441)</f>
        <v>0.83129999999999882</v>
      </c>
      <c r="T442">
        <f>IF($J442=T$6,$L442,"")</f>
        <v>136</v>
      </c>
      <c r="U442" t="str">
        <f>IF($J442=U$6,$L442,"")</f>
        <v/>
      </c>
    </row>
    <row r="443" spans="2:21">
      <c r="B443" s="10">
        <v>1397757</v>
      </c>
      <c r="C443" s="10">
        <v>5544.1440000000002</v>
      </c>
      <c r="D443" s="10">
        <v>0.2453813</v>
      </c>
      <c r="E443" s="10">
        <v>189.51070000000001</v>
      </c>
      <c r="F443" s="10">
        <v>349.96319999999997</v>
      </c>
      <c r="G443" s="10">
        <v>19</v>
      </c>
      <c r="H443" s="10">
        <v>136</v>
      </c>
      <c r="I443" s="10">
        <v>0.3333333</v>
      </c>
      <c r="J443" s="11" t="s">
        <v>161</v>
      </c>
      <c r="L443">
        <v>136</v>
      </c>
      <c r="M443">
        <v>436</v>
      </c>
      <c r="N443">
        <v>1397757</v>
      </c>
      <c r="O443">
        <v>3.1030000000000655</v>
      </c>
      <c r="P443" s="133">
        <v>12.645000000000437</v>
      </c>
      <c r="Q443" s="133">
        <v>0.8195999999999799</v>
      </c>
      <c r="R443" s="3">
        <v>7.0334666666668149</v>
      </c>
      <c r="S443" s="133">
        <f>IF(F443=0,0,F443-F442)</f>
        <v>0.8195999999999799</v>
      </c>
      <c r="T443">
        <f>IF($J443=T$6,$L443,"")</f>
        <v>136</v>
      </c>
      <c r="U443" t="str">
        <f>IF($J443=U$6,$L443,"")</f>
        <v/>
      </c>
    </row>
    <row r="444" spans="2:21">
      <c r="B444" s="10">
        <v>1400855</v>
      </c>
      <c r="C444" s="10">
        <v>5556.7030000000004</v>
      </c>
      <c r="D444" s="10">
        <v>0.24603369999999999</v>
      </c>
      <c r="E444" s="10">
        <v>188.00720000000001</v>
      </c>
      <c r="F444" s="10">
        <v>350.77300000000002</v>
      </c>
      <c r="G444" s="10">
        <v>19</v>
      </c>
      <c r="H444" s="10">
        <v>136</v>
      </c>
      <c r="I444" s="10">
        <v>0.3333333</v>
      </c>
      <c r="J444" s="11" t="s">
        <v>161</v>
      </c>
      <c r="L444">
        <v>136</v>
      </c>
      <c r="M444">
        <v>437</v>
      </c>
      <c r="N444">
        <v>1400855</v>
      </c>
      <c r="O444">
        <v>3.0979999999999563</v>
      </c>
      <c r="P444" s="133">
        <v>12.559000000000196</v>
      </c>
      <c r="Q444" s="133">
        <v>0.80980000000005248</v>
      </c>
      <c r="R444" s="3">
        <v>7.0221333333332341</v>
      </c>
      <c r="S444" s="133">
        <f>IF(F444=0,0,F444-F443)</f>
        <v>0.80980000000005248</v>
      </c>
      <c r="T444">
        <f>IF($J444=T$6,$L444,"")</f>
        <v>136</v>
      </c>
      <c r="U444" t="str">
        <f>IF($J444=U$6,$L444,"")</f>
        <v/>
      </c>
    </row>
    <row r="445" spans="2:21">
      <c r="B445" s="10">
        <v>1404045</v>
      </c>
      <c r="C445" s="10">
        <v>5569.7120000000004</v>
      </c>
      <c r="D445" s="10">
        <v>0.24601400000000001</v>
      </c>
      <c r="E445" s="10">
        <v>188.0523</v>
      </c>
      <c r="F445" s="10">
        <v>351.61669999999998</v>
      </c>
      <c r="G445" s="10">
        <v>19</v>
      </c>
      <c r="H445" s="10">
        <v>136</v>
      </c>
      <c r="I445" s="10">
        <v>0.3333333</v>
      </c>
      <c r="J445" s="11" t="s">
        <v>161</v>
      </c>
      <c r="L445">
        <v>136</v>
      </c>
      <c r="M445">
        <v>438</v>
      </c>
      <c r="N445">
        <v>1404045</v>
      </c>
      <c r="O445">
        <v>3.1900000000000546</v>
      </c>
      <c r="P445" s="133">
        <v>13.009000000000015</v>
      </c>
      <c r="Q445" s="133">
        <v>0.84369999999995571</v>
      </c>
      <c r="R445" s="3">
        <v>7.2306666666667905</v>
      </c>
      <c r="S445" s="133">
        <f>IF(F445=0,0,F445-F444)</f>
        <v>0.84369999999995571</v>
      </c>
      <c r="T445">
        <f>IF($J445=T$6,$L445,"")</f>
        <v>136</v>
      </c>
      <c r="U445" t="str">
        <f>IF($J445=U$6,$L445,"")</f>
        <v/>
      </c>
    </row>
    <row r="446" spans="2:21">
      <c r="B446" s="10">
        <v>1407151</v>
      </c>
      <c r="C446" s="10">
        <v>5582.3429999999998</v>
      </c>
      <c r="D446" s="10">
        <v>0.24597540000000001</v>
      </c>
      <c r="E446" s="10">
        <v>188.14070000000001</v>
      </c>
      <c r="F446" s="10">
        <v>352.43360000000001</v>
      </c>
      <c r="G446" s="10">
        <v>19</v>
      </c>
      <c r="H446" s="10">
        <v>136</v>
      </c>
      <c r="I446" s="10">
        <v>0.3333333</v>
      </c>
      <c r="J446" s="11" t="s">
        <v>161</v>
      </c>
      <c r="L446">
        <v>136</v>
      </c>
      <c r="M446">
        <v>439</v>
      </c>
      <c r="N446">
        <v>1407151</v>
      </c>
      <c r="O446">
        <v>3.1059999999999945</v>
      </c>
      <c r="P446" s="133">
        <v>12.630999999999403</v>
      </c>
      <c r="Q446" s="133">
        <v>0.81690000000003238</v>
      </c>
      <c r="R446" s="3">
        <v>7.0402666666666542</v>
      </c>
      <c r="S446" s="133">
        <f>IF(F446=0,0,F446-F445)</f>
        <v>0.81690000000003238</v>
      </c>
      <c r="T446">
        <f>IF($J446=T$6,$L446,"")</f>
        <v>136</v>
      </c>
      <c r="U446" t="str">
        <f>IF($J446=U$6,$L446,"")</f>
        <v/>
      </c>
    </row>
    <row r="447" spans="2:21">
      <c r="B447" s="10">
        <v>1410356</v>
      </c>
      <c r="C447" s="10">
        <v>5595.35</v>
      </c>
      <c r="D447" s="10">
        <v>0.24597350000000001</v>
      </c>
      <c r="E447" s="10">
        <v>188.14519999999999</v>
      </c>
      <c r="F447" s="10">
        <v>353.27330000000001</v>
      </c>
      <c r="G447" s="10">
        <v>19</v>
      </c>
      <c r="H447" s="10">
        <v>135</v>
      </c>
      <c r="I447" s="10">
        <v>0.3333333</v>
      </c>
      <c r="J447" s="11" t="s">
        <v>161</v>
      </c>
      <c r="L447">
        <v>135</v>
      </c>
      <c r="M447">
        <v>440</v>
      </c>
      <c r="N447">
        <v>1410356</v>
      </c>
      <c r="O447">
        <v>3.2049999999999272</v>
      </c>
      <c r="P447" s="133">
        <v>13.007000000000517</v>
      </c>
      <c r="Q447" s="133">
        <v>0.83969999999999345</v>
      </c>
      <c r="R447" s="3">
        <v>7.2112499999998363</v>
      </c>
      <c r="S447" s="133">
        <f>IF(F447=0,0,F447-F446)</f>
        <v>0.83969999999999345</v>
      </c>
      <c r="T447">
        <f>IF($J447=T$6,$L447,"")</f>
        <v>135</v>
      </c>
      <c r="U447" t="str">
        <f>IF($J447=U$6,$L447,"")</f>
        <v/>
      </c>
    </row>
    <row r="448" spans="2:21">
      <c r="B448" s="10">
        <v>1413547</v>
      </c>
      <c r="C448" s="10">
        <v>5608.29</v>
      </c>
      <c r="D448" s="10">
        <v>0.24614249999999999</v>
      </c>
      <c r="E448" s="10">
        <v>187.75800000000001</v>
      </c>
      <c r="F448" s="10">
        <v>354.108</v>
      </c>
      <c r="G448" s="10">
        <v>19</v>
      </c>
      <c r="H448" s="10">
        <v>134</v>
      </c>
      <c r="I448" s="10">
        <v>0.3333333</v>
      </c>
      <c r="J448" s="11" t="s">
        <v>161</v>
      </c>
      <c r="L448">
        <v>134</v>
      </c>
      <c r="M448">
        <v>441</v>
      </c>
      <c r="N448">
        <v>1413547</v>
      </c>
      <c r="O448">
        <v>3.1910000000000309</v>
      </c>
      <c r="P448" s="133">
        <v>12.9399999999996</v>
      </c>
      <c r="Q448" s="133">
        <v>0.834699999999998</v>
      </c>
      <c r="R448" s="3">
        <v>7.1265666666667355</v>
      </c>
      <c r="S448" s="133">
        <f>IF(F448=0,0,F448-F447)</f>
        <v>0.834699999999998</v>
      </c>
      <c r="T448">
        <f>IF($J448=T$6,$L448,"")</f>
        <v>134</v>
      </c>
      <c r="U448" t="str">
        <f>IF($J448=U$6,$L448,"")</f>
        <v/>
      </c>
    </row>
    <row r="449" spans="2:21">
      <c r="B449" s="10">
        <v>1416755</v>
      </c>
      <c r="C449" s="10">
        <v>5621.4759999999997</v>
      </c>
      <c r="D449" s="10">
        <v>0.24328920000000001</v>
      </c>
      <c r="E449" s="10">
        <v>194.4417</v>
      </c>
      <c r="F449" s="10">
        <v>354.96960000000001</v>
      </c>
      <c r="G449" s="10">
        <v>19</v>
      </c>
      <c r="H449" s="10">
        <v>132</v>
      </c>
      <c r="I449" s="10">
        <v>0.3333333</v>
      </c>
      <c r="J449" s="11" t="s">
        <v>161</v>
      </c>
      <c r="L449">
        <v>132</v>
      </c>
      <c r="M449">
        <v>442</v>
      </c>
      <c r="N449">
        <v>1416755</v>
      </c>
      <c r="O449">
        <v>3.2080000000000837</v>
      </c>
      <c r="P449" s="133">
        <v>13.185999999999694</v>
      </c>
      <c r="Q449" s="133">
        <v>0.86160000000000991</v>
      </c>
      <c r="R449" s="3">
        <v>7.0576000000001837</v>
      </c>
      <c r="S449" s="133">
        <f>IF(F449=0,0,F449-F448)</f>
        <v>0.86160000000000991</v>
      </c>
      <c r="T449">
        <f>IF($J449=T$6,$L449,"")</f>
        <v>132</v>
      </c>
      <c r="U449" t="str">
        <f>IF($J449=U$6,$L449,"")</f>
        <v/>
      </c>
    </row>
    <row r="450" spans="2:21">
      <c r="B450" s="10">
        <v>1419955</v>
      </c>
      <c r="C450" s="10">
        <v>5634.6620000000003</v>
      </c>
      <c r="D450" s="10">
        <v>0.24291309999999999</v>
      </c>
      <c r="E450" s="10">
        <v>195.34639999999999</v>
      </c>
      <c r="F450" s="10">
        <v>355.8331</v>
      </c>
      <c r="G450" s="10">
        <v>19</v>
      </c>
      <c r="H450" s="10">
        <v>131</v>
      </c>
      <c r="I450" s="10">
        <v>0.3333333</v>
      </c>
      <c r="J450" s="11" t="s">
        <v>161</v>
      </c>
      <c r="L450">
        <v>131</v>
      </c>
      <c r="M450">
        <v>443</v>
      </c>
      <c r="N450">
        <v>1419955</v>
      </c>
      <c r="O450">
        <v>3.1999999999998181</v>
      </c>
      <c r="P450" s="133">
        <v>13.186000000000604</v>
      </c>
      <c r="Q450" s="133">
        <v>0.86349999999998772</v>
      </c>
      <c r="R450" s="3">
        <v>6.9866666666662693</v>
      </c>
      <c r="S450" s="133">
        <f>IF(F450=0,0,F450-F449)</f>
        <v>0.86349999999998772</v>
      </c>
      <c r="T450">
        <f>IF($J450=T$6,$L450,"")</f>
        <v>131</v>
      </c>
      <c r="U450" t="str">
        <f>IF($J450=U$6,$L450,"")</f>
        <v/>
      </c>
    </row>
    <row r="451" spans="2:21">
      <c r="B451" s="10">
        <v>1423049</v>
      </c>
      <c r="C451" s="10">
        <v>5647.4620000000004</v>
      </c>
      <c r="D451" s="10">
        <v>0.24169660000000001</v>
      </c>
      <c r="E451" s="10">
        <v>198.3108</v>
      </c>
      <c r="F451" s="10">
        <v>356.6746</v>
      </c>
      <c r="G451" s="10">
        <v>19</v>
      </c>
      <c r="H451" s="10">
        <v>130</v>
      </c>
      <c r="I451" s="10">
        <v>0.3333333</v>
      </c>
      <c r="J451" s="11" t="s">
        <v>161</v>
      </c>
      <c r="L451">
        <v>130</v>
      </c>
      <c r="M451">
        <v>444</v>
      </c>
      <c r="N451">
        <v>1423049</v>
      </c>
      <c r="O451">
        <v>3.0940000000000509</v>
      </c>
      <c r="P451" s="133">
        <v>12.800000000000182</v>
      </c>
      <c r="Q451" s="133">
        <v>0.84149999999999636</v>
      </c>
      <c r="R451" s="3">
        <v>6.703666666666777</v>
      </c>
      <c r="S451" s="133">
        <f>IF(F451=0,0,F451-F450)</f>
        <v>0.84149999999999636</v>
      </c>
      <c r="T451">
        <f>IF($J451=T$6,$L451,"")</f>
        <v>130</v>
      </c>
      <c r="U451" t="str">
        <f>IF($J451=U$6,$L451,"")</f>
        <v/>
      </c>
    </row>
    <row r="452" spans="2:21">
      <c r="B452" s="10">
        <v>1426354</v>
      </c>
      <c r="C452" s="10">
        <v>5661.0320000000002</v>
      </c>
      <c r="D452" s="10">
        <v>0.2441932</v>
      </c>
      <c r="E452" s="10">
        <v>192.2902</v>
      </c>
      <c r="F452" s="10">
        <v>357.56020000000001</v>
      </c>
      <c r="G452" s="10">
        <v>18</v>
      </c>
      <c r="H452" s="10">
        <v>129</v>
      </c>
      <c r="I452" s="10">
        <v>0.3333333</v>
      </c>
      <c r="J452" s="11" t="s">
        <v>161</v>
      </c>
      <c r="L452">
        <v>129</v>
      </c>
      <c r="M452">
        <v>445</v>
      </c>
      <c r="N452">
        <v>1426354</v>
      </c>
      <c r="O452">
        <v>3.3050000000000637</v>
      </c>
      <c r="P452" s="133">
        <v>13.569999999999709</v>
      </c>
      <c r="Q452" s="133">
        <v>0.88560000000001082</v>
      </c>
      <c r="R452" s="3">
        <v>7.1057500000001372</v>
      </c>
      <c r="S452" s="133">
        <f>IF(F452=0,0,F452-F451)</f>
        <v>0.88560000000001082</v>
      </c>
      <c r="T452">
        <f>IF($J452=T$6,$L452,"")</f>
        <v>129</v>
      </c>
      <c r="U452" t="str">
        <f>IF($J452=U$6,$L452,"")</f>
        <v/>
      </c>
    </row>
    <row r="453" spans="2:21">
      <c r="B453" s="10">
        <v>1429453</v>
      </c>
      <c r="C453" s="10">
        <v>5673.6719999999996</v>
      </c>
      <c r="D453" s="10">
        <v>0.24422269999999999</v>
      </c>
      <c r="E453" s="10">
        <v>192.22059999999999</v>
      </c>
      <c r="F453" s="10">
        <v>358.38040000000001</v>
      </c>
      <c r="G453" s="10">
        <v>19</v>
      </c>
      <c r="H453" s="10">
        <v>129</v>
      </c>
      <c r="I453" s="10">
        <v>0.3333333</v>
      </c>
      <c r="J453" s="11" t="s">
        <v>161</v>
      </c>
      <c r="L453">
        <v>129</v>
      </c>
      <c r="M453">
        <v>446</v>
      </c>
      <c r="N453">
        <v>1429453</v>
      </c>
      <c r="O453">
        <v>3.0989999999999327</v>
      </c>
      <c r="P453" s="133">
        <v>12.639999999999418</v>
      </c>
      <c r="Q453" s="133">
        <v>0.82019999999999982</v>
      </c>
      <c r="R453" s="3">
        <v>6.6628499999998549</v>
      </c>
      <c r="S453" s="133">
        <f>IF(F453=0,0,F453-F452)</f>
        <v>0.82019999999999982</v>
      </c>
      <c r="T453">
        <f>IF($J453=T$6,$L453,"")</f>
        <v>129</v>
      </c>
      <c r="U453" t="str">
        <f>IF($J453=U$6,$L453,"")</f>
        <v/>
      </c>
    </row>
    <row r="454" spans="2:21">
      <c r="B454" s="10">
        <v>1432653</v>
      </c>
      <c r="C454" s="10">
        <v>5686.85</v>
      </c>
      <c r="D454" s="10">
        <v>0.24350469999999999</v>
      </c>
      <c r="E454" s="10">
        <v>193.92590000000001</v>
      </c>
      <c r="F454" s="10">
        <v>359.24279999999999</v>
      </c>
      <c r="G454" s="10">
        <v>19</v>
      </c>
      <c r="H454" s="10">
        <v>129</v>
      </c>
      <c r="I454" s="10">
        <v>0.3333333</v>
      </c>
      <c r="J454" s="11" t="s">
        <v>161</v>
      </c>
      <c r="L454">
        <v>129</v>
      </c>
      <c r="M454">
        <v>447</v>
      </c>
      <c r="N454">
        <v>1432653</v>
      </c>
      <c r="O454">
        <v>3.2000000000000455</v>
      </c>
      <c r="P454" s="133">
        <v>13.178000000000793</v>
      </c>
      <c r="Q454" s="133">
        <v>0.86239999999997963</v>
      </c>
      <c r="R454" s="3">
        <v>6.8800000000000976</v>
      </c>
      <c r="S454" s="133">
        <f>IF(F454=0,0,F454-F453)</f>
        <v>0.86239999999997963</v>
      </c>
      <c r="T454">
        <f>IF($J454=T$6,$L454,"")</f>
        <v>129</v>
      </c>
      <c r="U454" t="str">
        <f>IF($J454=U$6,$L454,"")</f>
        <v/>
      </c>
    </row>
    <row r="455" spans="2:21">
      <c r="B455" s="10">
        <v>1435757</v>
      </c>
      <c r="C455" s="10">
        <v>5699.6379999999999</v>
      </c>
      <c r="D455" s="10">
        <v>0.24312139999999999</v>
      </c>
      <c r="E455" s="10">
        <v>194.84460000000001</v>
      </c>
      <c r="F455" s="10">
        <v>360.08019999999999</v>
      </c>
      <c r="G455" s="10">
        <v>20</v>
      </c>
      <c r="H455" s="10">
        <v>129</v>
      </c>
      <c r="I455" s="10">
        <v>0.3333333</v>
      </c>
      <c r="J455" s="11" t="s">
        <v>161</v>
      </c>
      <c r="L455">
        <v>129</v>
      </c>
      <c r="M455">
        <v>448</v>
      </c>
      <c r="N455">
        <v>1435757</v>
      </c>
      <c r="O455">
        <v>3.1040000000000418</v>
      </c>
      <c r="P455" s="133">
        <v>12.787999999999556</v>
      </c>
      <c r="Q455" s="133">
        <v>0.83740000000000236</v>
      </c>
      <c r="R455" s="3">
        <v>6.6736000000000901</v>
      </c>
      <c r="S455" s="133">
        <f>IF(F455=0,0,F455-F454)</f>
        <v>0.83740000000000236</v>
      </c>
      <c r="T455">
        <f>IF($J455=T$6,$L455,"")</f>
        <v>129</v>
      </c>
      <c r="U455" t="str">
        <f>IF($J455=U$6,$L455,"")</f>
        <v/>
      </c>
    </row>
    <row r="456" spans="2:21">
      <c r="B456" s="10">
        <v>1438853</v>
      </c>
      <c r="C456" s="10">
        <v>5712.2709999999997</v>
      </c>
      <c r="D456" s="10">
        <v>0.2444451</v>
      </c>
      <c r="E456" s="10">
        <v>191.69630000000001</v>
      </c>
      <c r="F456" s="10">
        <v>360.9</v>
      </c>
      <c r="G456" s="10">
        <v>19</v>
      </c>
      <c r="H456" s="10">
        <v>130</v>
      </c>
      <c r="I456" s="10">
        <v>0.3333333</v>
      </c>
      <c r="J456" s="11" t="s">
        <v>161</v>
      </c>
      <c r="L456">
        <v>130</v>
      </c>
      <c r="M456">
        <v>449</v>
      </c>
      <c r="N456">
        <v>1438853</v>
      </c>
      <c r="O456">
        <v>3.0960000000000036</v>
      </c>
      <c r="P456" s="133">
        <v>12.632999999999811</v>
      </c>
      <c r="Q456" s="133">
        <v>0.81979999999998654</v>
      </c>
      <c r="R456" s="3">
        <v>6.7080000000000082</v>
      </c>
      <c r="S456" s="133">
        <f>IF(F456=0,0,F456-F455)</f>
        <v>0.81979999999998654</v>
      </c>
      <c r="T456">
        <f>IF($J456=T$6,$L456,"")</f>
        <v>130</v>
      </c>
      <c r="U456" t="str">
        <f>IF($J456=U$6,$L456,"")</f>
        <v/>
      </c>
    </row>
    <row r="457" spans="2:21">
      <c r="B457" s="10">
        <v>1442054</v>
      </c>
      <c r="C457" s="10">
        <v>5725.4390000000003</v>
      </c>
      <c r="D457" s="10">
        <v>0.24349009999999999</v>
      </c>
      <c r="E457" s="10">
        <v>193.96090000000001</v>
      </c>
      <c r="F457" s="10">
        <v>361.76119999999997</v>
      </c>
      <c r="G457" s="10">
        <v>19</v>
      </c>
      <c r="H457" s="10">
        <v>132</v>
      </c>
      <c r="I457" s="10">
        <v>0.3333333</v>
      </c>
      <c r="J457" s="11" t="s">
        <v>161</v>
      </c>
      <c r="L457">
        <v>132</v>
      </c>
      <c r="M457">
        <v>450</v>
      </c>
      <c r="N457">
        <v>1442054</v>
      </c>
      <c r="O457">
        <v>3.2010000000000218</v>
      </c>
      <c r="P457" s="133">
        <v>13.168000000000575</v>
      </c>
      <c r="Q457" s="133">
        <v>0.86119999999999663</v>
      </c>
      <c r="R457" s="3">
        <v>7.0422000000000482</v>
      </c>
      <c r="S457" s="133">
        <f>IF(F457=0,0,F457-F456)</f>
        <v>0.86119999999999663</v>
      </c>
      <c r="T457">
        <f>IF($J457=T$6,$L457,"")</f>
        <v>132</v>
      </c>
      <c r="U457" t="str">
        <f>IF($J457=U$6,$L457,"")</f>
        <v/>
      </c>
    </row>
    <row r="458" spans="2:21">
      <c r="B458" s="10">
        <v>1445257</v>
      </c>
      <c r="C458" s="10">
        <v>5738.6139999999996</v>
      </c>
      <c r="D458" s="10">
        <v>0.24327090000000001</v>
      </c>
      <c r="E458" s="10">
        <v>194.48560000000001</v>
      </c>
      <c r="F458" s="10">
        <v>362.62279999999998</v>
      </c>
      <c r="G458" s="10">
        <v>19</v>
      </c>
      <c r="H458" s="10">
        <v>133</v>
      </c>
      <c r="I458" s="10">
        <v>0.3333333</v>
      </c>
      <c r="J458" s="11" t="s">
        <v>161</v>
      </c>
      <c r="L458">
        <v>133</v>
      </c>
      <c r="M458">
        <v>451</v>
      </c>
      <c r="N458">
        <v>1445257</v>
      </c>
      <c r="O458">
        <v>3.2029999999999745</v>
      </c>
      <c r="P458" s="133">
        <v>13.174999999999272</v>
      </c>
      <c r="Q458" s="133">
        <v>0.86160000000000991</v>
      </c>
      <c r="R458" s="3">
        <v>7.0999833333332765</v>
      </c>
      <c r="S458" s="133">
        <f>IF(F458=0,0,F458-F457)</f>
        <v>0.86160000000000991</v>
      </c>
      <c r="T458">
        <f>IF($J458=T$6,$L458,"")</f>
        <v>133</v>
      </c>
      <c r="U458" t="str">
        <f>IF($J458=U$6,$L458,"")</f>
        <v/>
      </c>
    </row>
    <row r="459" spans="2:21">
      <c r="B459" s="10">
        <v>1448348</v>
      </c>
      <c r="C459" s="10">
        <v>5751.2489999999998</v>
      </c>
      <c r="D459" s="10">
        <v>0.24397099999999999</v>
      </c>
      <c r="E459" s="10">
        <v>192.81610000000001</v>
      </c>
      <c r="F459" s="10">
        <v>363.44409999999999</v>
      </c>
      <c r="G459" s="10">
        <v>19</v>
      </c>
      <c r="H459" s="10">
        <v>133</v>
      </c>
      <c r="I459" s="10">
        <v>0.3333333</v>
      </c>
      <c r="J459" s="11" t="s">
        <v>161</v>
      </c>
      <c r="L459">
        <v>133</v>
      </c>
      <c r="M459">
        <v>452</v>
      </c>
      <c r="N459">
        <v>1448348</v>
      </c>
      <c r="O459">
        <v>3.0909999999998945</v>
      </c>
      <c r="P459" s="133">
        <v>12.635000000000218</v>
      </c>
      <c r="Q459" s="133">
        <v>0.82130000000000791</v>
      </c>
      <c r="R459" s="3">
        <v>6.8517166666664329</v>
      </c>
      <c r="S459" s="133">
        <f>IF(F459=0,0,F459-F458)</f>
        <v>0.82130000000000791</v>
      </c>
      <c r="T459">
        <f>IF($J459=T$6,$L459,"")</f>
        <v>133</v>
      </c>
      <c r="U459" t="str">
        <f>IF($J459=U$6,$L459,"")</f>
        <v/>
      </c>
    </row>
    <row r="460" spans="2:21">
      <c r="B460" s="10">
        <v>1451452</v>
      </c>
      <c r="C460" s="10">
        <v>5763.8710000000001</v>
      </c>
      <c r="D460" s="10">
        <v>0.24549099999999999</v>
      </c>
      <c r="E460" s="10">
        <v>189.2567</v>
      </c>
      <c r="F460" s="10">
        <v>364.26049999999998</v>
      </c>
      <c r="G460" s="10">
        <v>19</v>
      </c>
      <c r="H460" s="10">
        <v>134</v>
      </c>
      <c r="I460" s="10">
        <v>0.3333333</v>
      </c>
      <c r="J460" s="11" t="s">
        <v>161</v>
      </c>
      <c r="L460">
        <v>134</v>
      </c>
      <c r="M460">
        <v>453</v>
      </c>
      <c r="N460">
        <v>1451452</v>
      </c>
      <c r="O460">
        <v>3.1040000000000418</v>
      </c>
      <c r="P460" s="133">
        <v>12.622000000000298</v>
      </c>
      <c r="Q460" s="133">
        <v>0.81639999999998736</v>
      </c>
      <c r="R460" s="3">
        <v>6.9322666666667603</v>
      </c>
      <c r="S460" s="133">
        <f>IF(F460=0,0,F460-F459)</f>
        <v>0.81639999999998736</v>
      </c>
      <c r="T460">
        <f>IF($J460=T$6,$L460,"")</f>
        <v>134</v>
      </c>
      <c r="U460" t="str">
        <f>IF($J460=U$6,$L460,"")</f>
        <v/>
      </c>
    </row>
    <row r="461" spans="2:21">
      <c r="B461" s="10">
        <v>1454650</v>
      </c>
      <c r="C461" s="10">
        <v>5776.96</v>
      </c>
      <c r="D461" s="10">
        <v>0.24541350000000001</v>
      </c>
      <c r="E461" s="10">
        <v>189.43600000000001</v>
      </c>
      <c r="F461" s="10">
        <v>365.1123</v>
      </c>
      <c r="G461" s="10">
        <v>19</v>
      </c>
      <c r="H461" s="10">
        <v>134</v>
      </c>
      <c r="I461" s="10">
        <v>0.3333333</v>
      </c>
      <c r="J461" s="11" t="s">
        <v>161</v>
      </c>
      <c r="L461">
        <v>134</v>
      </c>
      <c r="M461">
        <v>454</v>
      </c>
      <c r="N461">
        <v>1454650</v>
      </c>
      <c r="O461">
        <v>3.1980000000000928</v>
      </c>
      <c r="P461" s="133">
        <v>13.088999999999942</v>
      </c>
      <c r="Q461" s="133">
        <v>0.85180000000002565</v>
      </c>
      <c r="R461" s="3">
        <v>7.1422000000002068</v>
      </c>
      <c r="S461" s="133">
        <f>IF(F461=0,0,F461-F460)</f>
        <v>0.85180000000002565</v>
      </c>
      <c r="T461">
        <f>IF($J461=T$6,$L461,"")</f>
        <v>134</v>
      </c>
      <c r="U461" t="str">
        <f>IF($J461=U$6,$L461,"")</f>
        <v/>
      </c>
    </row>
    <row r="462" spans="2:21">
      <c r="B462" s="10">
        <v>1457752</v>
      </c>
      <c r="C462" s="10">
        <v>5789.6040000000003</v>
      </c>
      <c r="D462" s="10">
        <v>0.24489559999999999</v>
      </c>
      <c r="E462" s="10">
        <v>190.6404</v>
      </c>
      <c r="F462" s="10">
        <v>365.93209999999999</v>
      </c>
      <c r="G462" s="10">
        <v>19</v>
      </c>
      <c r="H462" s="10">
        <v>134</v>
      </c>
      <c r="I462" s="10">
        <v>0.3333333</v>
      </c>
      <c r="J462" s="11" t="s">
        <v>161</v>
      </c>
      <c r="L462">
        <v>134</v>
      </c>
      <c r="M462">
        <v>455</v>
      </c>
      <c r="N462">
        <v>1457752</v>
      </c>
      <c r="O462">
        <v>3.1019999999998618</v>
      </c>
      <c r="P462" s="133">
        <v>12.644000000000233</v>
      </c>
      <c r="Q462" s="133">
        <v>0.81979999999998654</v>
      </c>
      <c r="R462" s="3">
        <v>6.9277999999996913</v>
      </c>
      <c r="S462" s="133">
        <f>IF(F462=0,0,F462-F461)</f>
        <v>0.81979999999998654</v>
      </c>
      <c r="T462">
        <f>IF($J462=T$6,$L462,"")</f>
        <v>134</v>
      </c>
      <c r="U462" t="str">
        <f>IF($J462=U$6,$L462,"")</f>
        <v/>
      </c>
    </row>
    <row r="463" spans="2:21">
      <c r="B463" s="10">
        <v>1460842</v>
      </c>
      <c r="C463" s="10">
        <v>5802.2439999999997</v>
      </c>
      <c r="D463" s="10">
        <v>0.2447145</v>
      </c>
      <c r="E463" s="10">
        <v>191.0641</v>
      </c>
      <c r="F463" s="10">
        <v>366.75439999999998</v>
      </c>
      <c r="G463" s="10">
        <v>20</v>
      </c>
      <c r="H463" s="10">
        <v>134</v>
      </c>
      <c r="I463" s="10">
        <v>0.3333333</v>
      </c>
      <c r="J463" s="11" t="s">
        <v>161</v>
      </c>
      <c r="L463">
        <v>134</v>
      </c>
      <c r="M463">
        <v>456</v>
      </c>
      <c r="N463">
        <v>1460842</v>
      </c>
      <c r="O463">
        <v>3.0900000000001455</v>
      </c>
      <c r="P463" s="133">
        <v>12.639999999999418</v>
      </c>
      <c r="Q463" s="133">
        <v>0.82229999999998427</v>
      </c>
      <c r="R463" s="3">
        <v>6.9010000000003249</v>
      </c>
      <c r="S463" s="133">
        <f>IF(F463=0,0,F463-F462)</f>
        <v>0.82229999999998427</v>
      </c>
      <c r="T463">
        <f>IF($J463=T$6,$L463,"")</f>
        <v>134</v>
      </c>
      <c r="U463" t="str">
        <f>IF($J463=U$6,$L463,"")</f>
        <v/>
      </c>
    </row>
    <row r="464" spans="2:21">
      <c r="B464" s="10">
        <v>1463841</v>
      </c>
      <c r="C464" s="10">
        <v>5814.5720000000001</v>
      </c>
      <c r="D464" s="10">
        <v>0.24265139999999999</v>
      </c>
      <c r="E464" s="10">
        <v>195.97900000000001</v>
      </c>
      <c r="F464" s="10">
        <v>367.56</v>
      </c>
      <c r="G464" s="10">
        <v>20</v>
      </c>
      <c r="H464" s="10">
        <v>135</v>
      </c>
      <c r="I464" s="10">
        <v>0.3333333</v>
      </c>
      <c r="J464" s="11" t="s">
        <v>161</v>
      </c>
      <c r="L464">
        <v>135</v>
      </c>
      <c r="M464">
        <v>457</v>
      </c>
      <c r="N464">
        <v>1463841</v>
      </c>
      <c r="O464">
        <v>2.9989999999997963</v>
      </c>
      <c r="P464" s="133">
        <v>12.328000000000429</v>
      </c>
      <c r="Q464" s="133">
        <v>0.80560000000002674</v>
      </c>
      <c r="R464" s="3">
        <v>6.7477499999995416</v>
      </c>
      <c r="S464" s="133">
        <f>IF(F464=0,0,F464-F463)</f>
        <v>0.80560000000002674</v>
      </c>
      <c r="T464">
        <f>IF($J464=T$6,$L464,"")</f>
        <v>135</v>
      </c>
      <c r="U464" t="str">
        <f>IF($J464=U$6,$L464,"")</f>
        <v/>
      </c>
    </row>
    <row r="465" spans="2:21">
      <c r="B465" s="10">
        <v>1466951</v>
      </c>
      <c r="C465" s="10">
        <v>5827.3540000000003</v>
      </c>
      <c r="D465" s="10">
        <v>0.24371770000000001</v>
      </c>
      <c r="E465" s="10">
        <v>193.41800000000001</v>
      </c>
      <c r="F465" s="10">
        <v>368.39530000000002</v>
      </c>
      <c r="G465" s="10">
        <v>19</v>
      </c>
      <c r="H465" s="10">
        <v>135</v>
      </c>
      <c r="I465" s="10">
        <v>0.3333333</v>
      </c>
      <c r="J465" s="11" t="s">
        <v>161</v>
      </c>
      <c r="L465">
        <v>135</v>
      </c>
      <c r="M465">
        <v>458</v>
      </c>
      <c r="N465">
        <v>1466951</v>
      </c>
      <c r="O465">
        <v>3.1100000000001273</v>
      </c>
      <c r="P465" s="133">
        <v>12.782000000000153</v>
      </c>
      <c r="Q465" s="133">
        <v>0.83530000000001792</v>
      </c>
      <c r="R465" s="3">
        <v>6.9975000000002865</v>
      </c>
      <c r="S465" s="133">
        <f>IF(F465=0,0,F465-F464)</f>
        <v>0.83530000000001792</v>
      </c>
      <c r="T465">
        <f>IF($J465=T$6,$L465,"")</f>
        <v>135</v>
      </c>
      <c r="U465" t="str">
        <f>IF($J465=U$6,$L465,"")</f>
        <v/>
      </c>
    </row>
    <row r="466" spans="2:21">
      <c r="B466" s="10">
        <v>1470046</v>
      </c>
      <c r="C466" s="10">
        <v>5840.0739999999996</v>
      </c>
      <c r="D466" s="10">
        <v>0.24309040000000001</v>
      </c>
      <c r="E466" s="10">
        <v>194.91929999999999</v>
      </c>
      <c r="F466" s="10">
        <v>369.22640000000001</v>
      </c>
      <c r="G466" s="10">
        <v>19</v>
      </c>
      <c r="H466" s="10">
        <v>135</v>
      </c>
      <c r="I466" s="10">
        <v>0.3333333</v>
      </c>
      <c r="J466" s="11" t="s">
        <v>161</v>
      </c>
      <c r="L466">
        <v>135</v>
      </c>
      <c r="M466">
        <v>459</v>
      </c>
      <c r="N466">
        <v>1470046</v>
      </c>
      <c r="O466">
        <v>3.0950000000000273</v>
      </c>
      <c r="P466" s="133">
        <v>12.719999999999345</v>
      </c>
      <c r="Q466" s="133">
        <v>0.83109999999999218</v>
      </c>
      <c r="R466" s="3">
        <v>6.9637500000000614</v>
      </c>
      <c r="S466" s="133">
        <f>IF(F466=0,0,F466-F465)</f>
        <v>0.83109999999999218</v>
      </c>
      <c r="T466">
        <f>IF($J466=T$6,$L466,"")</f>
        <v>135</v>
      </c>
      <c r="U466" t="str">
        <f>IF($J466=U$6,$L466,"")</f>
        <v/>
      </c>
    </row>
    <row r="467" spans="2:21">
      <c r="B467" s="10">
        <v>1473143</v>
      </c>
      <c r="C467" s="10">
        <v>5852.7860000000001</v>
      </c>
      <c r="D467" s="10">
        <v>0.24407039999999999</v>
      </c>
      <c r="E467" s="10">
        <v>192.58070000000001</v>
      </c>
      <c r="F467" s="10">
        <v>370.05599999999998</v>
      </c>
      <c r="G467" s="10">
        <v>20</v>
      </c>
      <c r="H467" s="10">
        <v>136</v>
      </c>
      <c r="I467" s="10">
        <v>0.3333333</v>
      </c>
      <c r="J467" s="11" t="s">
        <v>161</v>
      </c>
      <c r="L467">
        <v>136</v>
      </c>
      <c r="M467">
        <v>460</v>
      </c>
      <c r="N467">
        <v>1473143</v>
      </c>
      <c r="O467">
        <v>3.09699999999998</v>
      </c>
      <c r="P467" s="133">
        <v>12.712000000000444</v>
      </c>
      <c r="Q467" s="133">
        <v>0.82959999999997081</v>
      </c>
      <c r="R467" s="3">
        <v>7.019866666666621</v>
      </c>
      <c r="S467" s="133">
        <f>IF(F467=0,0,F467-F466)</f>
        <v>0.82959999999997081</v>
      </c>
      <c r="T467">
        <f>IF($J467=T$6,$L467,"")</f>
        <v>136</v>
      </c>
      <c r="U467" t="str">
        <f>IF($J467=U$6,$L467,"")</f>
        <v/>
      </c>
    </row>
    <row r="468" spans="2:21">
      <c r="B468" s="10">
        <v>1476247</v>
      </c>
      <c r="C468" s="10">
        <v>5865.4250000000002</v>
      </c>
      <c r="D468" s="10">
        <v>0.24489669999999999</v>
      </c>
      <c r="E468" s="10">
        <v>190.63800000000001</v>
      </c>
      <c r="F468" s="10">
        <v>370.87479999999999</v>
      </c>
      <c r="G468" s="10">
        <v>19</v>
      </c>
      <c r="H468" s="10">
        <v>136</v>
      </c>
      <c r="I468" s="10">
        <v>0.3333333</v>
      </c>
      <c r="J468" s="11" t="s">
        <v>161</v>
      </c>
      <c r="L468">
        <v>136</v>
      </c>
      <c r="M468">
        <v>461</v>
      </c>
      <c r="N468">
        <v>1476247</v>
      </c>
      <c r="O468">
        <v>3.1040000000000418</v>
      </c>
      <c r="P468" s="133">
        <v>12.639000000000124</v>
      </c>
      <c r="Q468" s="133">
        <v>0.81880000000001019</v>
      </c>
      <c r="R468" s="3">
        <v>7.035733333333428</v>
      </c>
      <c r="S468" s="133">
        <f>IF(F468=0,0,F468-F467)</f>
        <v>0.81880000000001019</v>
      </c>
      <c r="T468">
        <f>IF($J468=T$6,$L468,"")</f>
        <v>136</v>
      </c>
      <c r="U468" t="str">
        <f>IF($J468=U$6,$L468,"")</f>
        <v/>
      </c>
    </row>
    <row r="469" spans="2:21">
      <c r="B469" s="10">
        <v>1479438</v>
      </c>
      <c r="C469" s="10">
        <v>5878.4459999999999</v>
      </c>
      <c r="D469" s="10">
        <v>0.2457539</v>
      </c>
      <c r="E469" s="10">
        <v>188.6499</v>
      </c>
      <c r="F469" s="10">
        <v>371.71980000000002</v>
      </c>
      <c r="G469" s="10">
        <v>19</v>
      </c>
      <c r="H469" s="10">
        <v>137</v>
      </c>
      <c r="I469" s="10">
        <v>0.3333333</v>
      </c>
      <c r="J469" s="11" t="s">
        <v>161</v>
      </c>
      <c r="L469">
        <v>137</v>
      </c>
      <c r="M469">
        <v>462</v>
      </c>
      <c r="N469">
        <v>1479438</v>
      </c>
      <c r="O469">
        <v>3.1910000000000309</v>
      </c>
      <c r="P469" s="133">
        <v>13.020999999999731</v>
      </c>
      <c r="Q469" s="133">
        <v>0.84500000000002728</v>
      </c>
      <c r="R469" s="3">
        <v>7.2861166666667376</v>
      </c>
      <c r="S469" s="133">
        <f>IF(F469=0,0,F469-F468)</f>
        <v>0.84500000000002728</v>
      </c>
      <c r="T469">
        <f>IF($J469=T$6,$L469,"")</f>
        <v>137</v>
      </c>
      <c r="U469" t="str">
        <f>IF($J469=U$6,$L469,"")</f>
        <v/>
      </c>
    </row>
    <row r="470" spans="2:21">
      <c r="B470" s="10">
        <v>1482442</v>
      </c>
      <c r="C470" s="10">
        <v>5890.8549999999996</v>
      </c>
      <c r="D470" s="10">
        <v>0.24148710000000001</v>
      </c>
      <c r="E470" s="10">
        <v>198.82740000000001</v>
      </c>
      <c r="F470" s="10">
        <v>372.53449999999998</v>
      </c>
      <c r="G470" s="10">
        <v>20</v>
      </c>
      <c r="H470" s="10">
        <v>138</v>
      </c>
      <c r="I470" s="10">
        <v>0.3333333</v>
      </c>
      <c r="J470" s="11" t="s">
        <v>161</v>
      </c>
      <c r="L470">
        <v>138</v>
      </c>
      <c r="M470">
        <v>463</v>
      </c>
      <c r="N470">
        <v>1482442</v>
      </c>
      <c r="O470">
        <v>3.0039999999999054</v>
      </c>
      <c r="P470" s="133">
        <v>12.408999999999651</v>
      </c>
      <c r="Q470" s="133">
        <v>0.81469999999995935</v>
      </c>
      <c r="R470" s="3">
        <v>6.9091999999997826</v>
      </c>
      <c r="S470" s="133">
        <f>IF(F470=0,0,F470-F469)</f>
        <v>0.81469999999995935</v>
      </c>
      <c r="T470">
        <f>IF($J470=T$6,$L470,"")</f>
        <v>138</v>
      </c>
      <c r="U470" t="str">
        <f>IF($J470=U$6,$L470,"")</f>
        <v/>
      </c>
    </row>
    <row r="471" spans="2:21">
      <c r="B471" s="10">
        <v>1485443</v>
      </c>
      <c r="C471" s="10">
        <v>5903.3379999999997</v>
      </c>
      <c r="D471" s="10">
        <v>0.24081130000000001</v>
      </c>
      <c r="E471" s="10">
        <v>200.5061</v>
      </c>
      <c r="F471" s="10">
        <v>373.35930000000002</v>
      </c>
      <c r="G471" s="10">
        <v>20</v>
      </c>
      <c r="H471" s="10">
        <v>138</v>
      </c>
      <c r="I471" s="10">
        <v>0.3333333</v>
      </c>
      <c r="J471" s="11" t="s">
        <v>161</v>
      </c>
      <c r="L471">
        <v>138</v>
      </c>
      <c r="M471">
        <v>464</v>
      </c>
      <c r="N471">
        <v>1485443</v>
      </c>
      <c r="O471">
        <v>3.0009999999999764</v>
      </c>
      <c r="P471" s="133">
        <v>12.483000000000175</v>
      </c>
      <c r="Q471" s="133">
        <v>0.82480000000003884</v>
      </c>
      <c r="R471" s="3">
        <v>6.9022999999999453</v>
      </c>
      <c r="S471" s="133">
        <f>IF(F471=0,0,F471-F470)</f>
        <v>0.82480000000003884</v>
      </c>
      <c r="T471">
        <f>IF($J471=T$6,$L471,"")</f>
        <v>138</v>
      </c>
      <c r="U471" t="str">
        <f>IF($J471=U$6,$L471,"")</f>
        <v/>
      </c>
    </row>
    <row r="472" spans="2:21">
      <c r="B472" s="10">
        <v>1488450</v>
      </c>
      <c r="C472" s="10">
        <v>5915.6580000000004</v>
      </c>
      <c r="D472" s="10">
        <v>0.24338950000000001</v>
      </c>
      <c r="E472" s="10">
        <v>194.20140000000001</v>
      </c>
      <c r="F472" s="10">
        <v>374.16199999999998</v>
      </c>
      <c r="G472" s="10">
        <v>20</v>
      </c>
      <c r="H472" s="10">
        <v>138</v>
      </c>
      <c r="I472" s="10">
        <v>0.3333333</v>
      </c>
      <c r="J472" s="11" t="s">
        <v>161</v>
      </c>
      <c r="L472">
        <v>138</v>
      </c>
      <c r="M472">
        <v>465</v>
      </c>
      <c r="N472">
        <v>1488450</v>
      </c>
      <c r="O472">
        <v>3.0070000000000618</v>
      </c>
      <c r="P472" s="133">
        <v>12.320000000000618</v>
      </c>
      <c r="Q472" s="133">
        <v>0.80269999999995889</v>
      </c>
      <c r="R472" s="3">
        <v>6.9161000000001422</v>
      </c>
      <c r="S472" s="133">
        <f>IF(F472=0,0,F472-F471)</f>
        <v>0.80269999999995889</v>
      </c>
      <c r="T472">
        <f>IF($J472=T$6,$L472,"")</f>
        <v>138</v>
      </c>
      <c r="U472" t="str">
        <f>IF($J472=U$6,$L472,"")</f>
        <v/>
      </c>
    </row>
    <row r="473" spans="2:21">
      <c r="B473" s="10">
        <v>1491550</v>
      </c>
      <c r="C473" s="10">
        <v>5928.3680000000004</v>
      </c>
      <c r="D473" s="10">
        <v>0.24453420000000001</v>
      </c>
      <c r="E473" s="10">
        <v>191.48699999999999</v>
      </c>
      <c r="F473" s="10">
        <v>374.99079999999998</v>
      </c>
      <c r="G473" s="10">
        <v>20</v>
      </c>
      <c r="H473" s="10">
        <v>138</v>
      </c>
      <c r="I473" s="10">
        <v>0.3333333</v>
      </c>
      <c r="J473" s="11" t="s">
        <v>161</v>
      </c>
      <c r="L473">
        <v>138</v>
      </c>
      <c r="M473">
        <v>466</v>
      </c>
      <c r="N473">
        <v>1491550</v>
      </c>
      <c r="O473">
        <v>3.0999999999999091</v>
      </c>
      <c r="P473" s="133">
        <v>12.710000000000036</v>
      </c>
      <c r="Q473" s="133">
        <v>0.82880000000000109</v>
      </c>
      <c r="R473" s="3">
        <v>7.1299999999997912</v>
      </c>
      <c r="S473" s="133">
        <f>IF(F473=0,0,F473-F472)</f>
        <v>0.82880000000000109</v>
      </c>
      <c r="T473">
        <f>IF($J473=T$6,$L473,"")</f>
        <v>138</v>
      </c>
      <c r="U473" t="str">
        <f>IF($J473=U$6,$L473,"")</f>
        <v/>
      </c>
    </row>
    <row r="474" spans="2:21">
      <c r="B474" s="10">
        <v>1494646</v>
      </c>
      <c r="C474" s="10">
        <v>5941.09</v>
      </c>
      <c r="D474" s="10">
        <v>0.24343580000000001</v>
      </c>
      <c r="E474" s="10">
        <v>194.0907</v>
      </c>
      <c r="F474" s="10">
        <v>375.8218</v>
      </c>
      <c r="G474" s="10">
        <v>19</v>
      </c>
      <c r="H474" s="10">
        <v>137</v>
      </c>
      <c r="I474" s="10">
        <v>0.3333333</v>
      </c>
      <c r="J474" s="11" t="s">
        <v>161</v>
      </c>
      <c r="L474">
        <v>137</v>
      </c>
      <c r="M474">
        <v>467</v>
      </c>
      <c r="N474">
        <v>1494646</v>
      </c>
      <c r="O474">
        <v>3.0960000000000036</v>
      </c>
      <c r="P474" s="133">
        <v>12.721999999999753</v>
      </c>
      <c r="Q474" s="133">
        <v>0.83100000000001728</v>
      </c>
      <c r="R474" s="3">
        <v>7.0692000000000084</v>
      </c>
      <c r="S474" s="133">
        <f>IF(F474=0,0,F474-F473)</f>
        <v>0.83100000000001728</v>
      </c>
      <c r="T474">
        <f>IF($J474=T$6,$L474,"")</f>
        <v>137</v>
      </c>
      <c r="U474" t="str">
        <f>IF($J474=U$6,$L474,"")</f>
        <v/>
      </c>
    </row>
    <row r="475" spans="2:21">
      <c r="B475" s="10">
        <v>1497736</v>
      </c>
      <c r="C475" s="10">
        <v>5953.7269999999999</v>
      </c>
      <c r="D475" s="10">
        <v>0.24383060000000001</v>
      </c>
      <c r="E475" s="10">
        <v>193.14940000000001</v>
      </c>
      <c r="F475" s="10">
        <v>376.64389999999997</v>
      </c>
      <c r="G475" s="10">
        <v>19</v>
      </c>
      <c r="H475" s="10">
        <v>137</v>
      </c>
      <c r="I475" s="10">
        <v>0.3333333</v>
      </c>
      <c r="J475" s="11" t="s">
        <v>161</v>
      </c>
      <c r="L475">
        <v>137</v>
      </c>
      <c r="M475">
        <v>468</v>
      </c>
      <c r="N475">
        <v>1497736</v>
      </c>
      <c r="O475">
        <v>3.0900000000001455</v>
      </c>
      <c r="P475" s="133">
        <v>12.636999999999716</v>
      </c>
      <c r="Q475" s="133">
        <v>0.82209999999997763</v>
      </c>
      <c r="R475" s="3">
        <v>7.0555000000003325</v>
      </c>
      <c r="S475" s="133">
        <f>IF(F475=0,0,F475-F474)</f>
        <v>0.82209999999997763</v>
      </c>
      <c r="T475">
        <f>IF($J475=T$6,$L475,"")</f>
        <v>137</v>
      </c>
      <c r="U475" t="str">
        <f>IF($J475=U$6,$L475,"")</f>
        <v/>
      </c>
    </row>
    <row r="476" spans="2:21">
      <c r="B476" s="10">
        <v>1500939</v>
      </c>
      <c r="C476" s="10">
        <v>5966.82</v>
      </c>
      <c r="D476" s="10">
        <v>0.24524869999999999</v>
      </c>
      <c r="E476" s="10">
        <v>189.81809999999999</v>
      </c>
      <c r="F476" s="10">
        <v>377.49520000000001</v>
      </c>
      <c r="G476" s="10">
        <v>19</v>
      </c>
      <c r="H476" s="10">
        <v>137</v>
      </c>
      <c r="I476" s="10">
        <v>0.3333333</v>
      </c>
      <c r="J476" s="11" t="s">
        <v>161</v>
      </c>
      <c r="L476">
        <v>137</v>
      </c>
      <c r="M476">
        <v>469</v>
      </c>
      <c r="N476">
        <v>1500939</v>
      </c>
      <c r="O476">
        <v>3.2029999999999745</v>
      </c>
      <c r="P476" s="133">
        <v>13.092999999999847</v>
      </c>
      <c r="Q476" s="133">
        <v>0.85130000000003747</v>
      </c>
      <c r="R476" s="3">
        <v>7.3135166666666089</v>
      </c>
      <c r="S476" s="133">
        <f>IF(F476=0,0,F476-F475)</f>
        <v>0.85130000000003747</v>
      </c>
      <c r="T476">
        <f>IF($J476=T$6,$L476,"")</f>
        <v>137</v>
      </c>
      <c r="U476" t="str">
        <f>IF($J476=U$6,$L476,"")</f>
        <v/>
      </c>
    </row>
    <row r="477" spans="2:21">
      <c r="B477" s="10">
        <v>1504044</v>
      </c>
      <c r="C477" s="10">
        <v>5979.4579999999996</v>
      </c>
      <c r="D477" s="10">
        <v>0.24523900000000001</v>
      </c>
      <c r="E477" s="10">
        <v>189.8407</v>
      </c>
      <c r="F477" s="10">
        <v>378.31360000000001</v>
      </c>
      <c r="G477" s="10">
        <v>19</v>
      </c>
      <c r="H477" s="10">
        <v>137</v>
      </c>
      <c r="I477" s="10">
        <v>0.3333333</v>
      </c>
      <c r="J477" s="11" t="s">
        <v>161</v>
      </c>
      <c r="L477">
        <v>137</v>
      </c>
      <c r="M477">
        <v>470</v>
      </c>
      <c r="N477">
        <v>1504044</v>
      </c>
      <c r="O477">
        <v>3.1050000000000182</v>
      </c>
      <c r="P477" s="133">
        <v>12.63799999999992</v>
      </c>
      <c r="Q477" s="133">
        <v>0.81839999999999691</v>
      </c>
      <c r="R477" s="3">
        <v>7.0897500000000413</v>
      </c>
      <c r="S477" s="133">
        <f>IF(F477=0,0,F477-F476)</f>
        <v>0.81839999999999691</v>
      </c>
      <c r="T477">
        <f>IF($J477=T$6,$L477,"")</f>
        <v>137</v>
      </c>
      <c r="U477" t="str">
        <f>IF($J477=U$6,$L477,"")</f>
        <v/>
      </c>
    </row>
    <row r="478" spans="2:21">
      <c r="B478" s="10">
        <v>1507137</v>
      </c>
      <c r="C478" s="10">
        <v>5992.0940000000001</v>
      </c>
      <c r="D478" s="10">
        <v>0.24484900000000001</v>
      </c>
      <c r="E478" s="10">
        <v>190.74930000000001</v>
      </c>
      <c r="F478" s="10">
        <v>379.13440000000003</v>
      </c>
      <c r="G478" s="10">
        <v>19</v>
      </c>
      <c r="H478" s="10">
        <v>137</v>
      </c>
      <c r="I478" s="10">
        <v>0.3333333</v>
      </c>
      <c r="J478" s="11" t="s">
        <v>161</v>
      </c>
      <c r="L478">
        <v>137</v>
      </c>
      <c r="M478">
        <v>471</v>
      </c>
      <c r="N478">
        <v>1507137</v>
      </c>
      <c r="O478">
        <v>3.0929999999998472</v>
      </c>
      <c r="P478" s="133">
        <v>12.636000000000422</v>
      </c>
      <c r="Q478" s="133">
        <v>0.82080000000001974</v>
      </c>
      <c r="R478" s="3">
        <v>7.0623499999996513</v>
      </c>
      <c r="S478" s="133">
        <f>IF(F478=0,0,F478-F477)</f>
        <v>0.82080000000001974</v>
      </c>
      <c r="T478">
        <f>IF($J478=T$6,$L478,"")</f>
        <v>137</v>
      </c>
      <c r="U478" t="str">
        <f>IF($J478=U$6,$L478,"")</f>
        <v/>
      </c>
    </row>
    <row r="479" spans="2:21">
      <c r="B479" s="10">
        <v>1510233</v>
      </c>
      <c r="C479" s="10">
        <v>6004.81</v>
      </c>
      <c r="D479" s="10">
        <v>0.24367140000000001</v>
      </c>
      <c r="E479" s="10">
        <v>193.5282</v>
      </c>
      <c r="F479" s="10">
        <v>379.9649</v>
      </c>
      <c r="G479" s="10">
        <v>19</v>
      </c>
      <c r="H479" s="10">
        <v>137</v>
      </c>
      <c r="I479" s="10">
        <v>0.3333333</v>
      </c>
      <c r="J479" s="11" t="s">
        <v>161</v>
      </c>
      <c r="L479">
        <v>137</v>
      </c>
      <c r="M479">
        <v>472</v>
      </c>
      <c r="N479">
        <v>1510233</v>
      </c>
      <c r="O479">
        <v>3.0960000000000036</v>
      </c>
      <c r="P479" s="133">
        <v>12.716000000000349</v>
      </c>
      <c r="Q479" s="133">
        <v>0.83049999999997226</v>
      </c>
      <c r="R479" s="3">
        <v>7.0692000000000084</v>
      </c>
      <c r="S479" s="133">
        <f>IF(F479=0,0,F479-F478)</f>
        <v>0.83049999999997226</v>
      </c>
      <c r="T479">
        <f>IF($J479=T$6,$L479,"")</f>
        <v>137</v>
      </c>
      <c r="U479" t="str">
        <f>IF($J479=U$6,$L479,"")</f>
        <v/>
      </c>
    </row>
    <row r="480" spans="2:21">
      <c r="B480" s="10">
        <v>1513341</v>
      </c>
      <c r="C480" s="10">
        <v>6017.5219999999999</v>
      </c>
      <c r="D480" s="10">
        <v>0.24463989999999999</v>
      </c>
      <c r="E480" s="10">
        <v>191.2388</v>
      </c>
      <c r="F480" s="10">
        <v>380.79199999999997</v>
      </c>
      <c r="G480" s="10">
        <v>19</v>
      </c>
      <c r="H480" s="10">
        <v>137</v>
      </c>
      <c r="I480" s="10">
        <v>0.3333333</v>
      </c>
      <c r="J480" s="11" t="s">
        <v>161</v>
      </c>
      <c r="L480">
        <v>137</v>
      </c>
      <c r="M480">
        <v>473</v>
      </c>
      <c r="N480">
        <v>1513341</v>
      </c>
      <c r="O480">
        <v>3.1079999999999472</v>
      </c>
      <c r="P480" s="133">
        <v>12.711999999999534</v>
      </c>
      <c r="Q480" s="133">
        <v>0.82709999999997308</v>
      </c>
      <c r="R480" s="3">
        <v>7.0965999999998797</v>
      </c>
      <c r="S480" s="133">
        <f>IF(F480=0,0,F480-F479)</f>
        <v>0.82709999999997308</v>
      </c>
      <c r="T480">
        <f>IF($J480=T$6,$L480,"")</f>
        <v>137</v>
      </c>
      <c r="U480" t="str">
        <f>IF($J480=U$6,$L480,"")</f>
        <v/>
      </c>
    </row>
    <row r="481" spans="2:21">
      <c r="B481" s="10">
        <v>1516434</v>
      </c>
      <c r="C481" s="10">
        <v>6030.1639999999998</v>
      </c>
      <c r="D481" s="10">
        <v>0.24505389999999999</v>
      </c>
      <c r="E481" s="10">
        <v>190.27119999999999</v>
      </c>
      <c r="F481" s="10">
        <v>381.61380000000003</v>
      </c>
      <c r="G481" s="10">
        <v>20</v>
      </c>
      <c r="H481" s="10">
        <v>137</v>
      </c>
      <c r="I481" s="10">
        <v>0.3333333</v>
      </c>
      <c r="J481" s="11" t="s">
        <v>161</v>
      </c>
      <c r="L481">
        <v>137</v>
      </c>
      <c r="M481">
        <v>474</v>
      </c>
      <c r="N481">
        <v>1516434</v>
      </c>
      <c r="O481">
        <v>3.0930000000000746</v>
      </c>
      <c r="P481" s="133">
        <v>12.641999999999825</v>
      </c>
      <c r="Q481" s="133">
        <v>0.82180000000005293</v>
      </c>
      <c r="R481" s="3">
        <v>7.06235000000017</v>
      </c>
      <c r="S481" s="133">
        <f>IF(F481=0,0,F481-F480)</f>
        <v>0.82180000000005293</v>
      </c>
      <c r="T481">
        <f>IF($J481=T$6,$L481,"")</f>
        <v>137</v>
      </c>
      <c r="U481" t="str">
        <f>IF($J481=U$6,$L481,"")</f>
        <v/>
      </c>
    </row>
    <row r="482" spans="2:21">
      <c r="B482" s="10">
        <v>1519434</v>
      </c>
      <c r="C482" s="10">
        <v>6042.4189999999999</v>
      </c>
      <c r="D482" s="10">
        <v>0.2444643</v>
      </c>
      <c r="E482" s="10">
        <v>191.65129999999999</v>
      </c>
      <c r="F482" s="10">
        <v>382.4101</v>
      </c>
      <c r="G482" s="10">
        <v>20</v>
      </c>
      <c r="H482" s="10">
        <v>138</v>
      </c>
      <c r="I482" s="10">
        <v>0.3333333</v>
      </c>
      <c r="J482" s="11" t="s">
        <v>161</v>
      </c>
      <c r="L482">
        <v>138</v>
      </c>
      <c r="M482">
        <v>475</v>
      </c>
      <c r="N482">
        <v>1519434</v>
      </c>
      <c r="O482">
        <v>3</v>
      </c>
      <c r="P482" s="133">
        <v>12.255000000000109</v>
      </c>
      <c r="Q482" s="133">
        <v>0.79629999999997381</v>
      </c>
      <c r="R482" s="3">
        <v>6.9</v>
      </c>
      <c r="S482" s="133">
        <f>IF(F482=0,0,F482-F481)</f>
        <v>0.79629999999997381</v>
      </c>
      <c r="T482">
        <f>IF($J482=T$6,$L482,"")</f>
        <v>138</v>
      </c>
      <c r="U482" t="str">
        <f>IF($J482=U$6,$L482,"")</f>
        <v/>
      </c>
    </row>
    <row r="483" spans="2:21">
      <c r="B483" s="10">
        <v>1522541</v>
      </c>
      <c r="C483" s="10">
        <v>6055.2020000000002</v>
      </c>
      <c r="D483" s="10">
        <v>0.24301210000000001</v>
      </c>
      <c r="E483" s="10">
        <v>195.10769999999999</v>
      </c>
      <c r="F483" s="10">
        <v>383.24639999999999</v>
      </c>
      <c r="G483" s="10">
        <v>19</v>
      </c>
      <c r="H483" s="10">
        <v>138</v>
      </c>
      <c r="I483" s="10">
        <v>0.3333333</v>
      </c>
      <c r="J483" s="11" t="s">
        <v>161</v>
      </c>
      <c r="L483">
        <v>138</v>
      </c>
      <c r="M483">
        <v>476</v>
      </c>
      <c r="N483">
        <v>1522541</v>
      </c>
      <c r="O483">
        <v>3.1069999999999709</v>
      </c>
      <c r="P483" s="133">
        <v>12.783000000000357</v>
      </c>
      <c r="Q483" s="133">
        <v>0.83629999999999427</v>
      </c>
      <c r="R483" s="3">
        <v>7.1460999999999331</v>
      </c>
      <c r="S483" s="133">
        <f>IF(F483=0,0,F483-F482)</f>
        <v>0.83629999999999427</v>
      </c>
      <c r="T483">
        <f>IF($J483=T$6,$L483,"")</f>
        <v>138</v>
      </c>
      <c r="U483" t="str">
        <f>IF($J483=U$6,$L483,"")</f>
        <v/>
      </c>
    </row>
    <row r="484" spans="2:21">
      <c r="B484" s="10">
        <v>1525633</v>
      </c>
      <c r="C484" s="10">
        <v>6067.915</v>
      </c>
      <c r="D484" s="10">
        <v>0.2434501</v>
      </c>
      <c r="E484" s="10">
        <v>194.0566</v>
      </c>
      <c r="F484" s="10">
        <v>384.07729999999998</v>
      </c>
      <c r="G484" s="10">
        <v>20</v>
      </c>
      <c r="H484" s="10">
        <v>137</v>
      </c>
      <c r="I484" s="10">
        <v>0.3333333</v>
      </c>
      <c r="J484" s="11" t="s">
        <v>161</v>
      </c>
      <c r="L484">
        <v>137</v>
      </c>
      <c r="M484">
        <v>477</v>
      </c>
      <c r="N484">
        <v>1525633</v>
      </c>
      <c r="O484">
        <v>3.0920000000000982</v>
      </c>
      <c r="P484" s="133">
        <v>12.712999999999738</v>
      </c>
      <c r="Q484" s="133">
        <v>0.83089999999998554</v>
      </c>
      <c r="R484" s="3">
        <v>7.0600666666668905</v>
      </c>
      <c r="S484" s="133">
        <f>IF(F484=0,0,F484-F483)</f>
        <v>0.83089999999998554</v>
      </c>
      <c r="T484">
        <f>IF($J484=T$6,$L484,"")</f>
        <v>137</v>
      </c>
      <c r="U484" t="str">
        <f>IF($J484=U$6,$L484,"")</f>
        <v/>
      </c>
    </row>
    <row r="485" spans="2:21">
      <c r="B485" s="10">
        <v>1528732</v>
      </c>
      <c r="C485" s="10">
        <v>6080.5559999999996</v>
      </c>
      <c r="D485" s="10">
        <v>0.24509890000000001</v>
      </c>
      <c r="E485" s="10">
        <v>190.16640000000001</v>
      </c>
      <c r="F485" s="10">
        <v>384.89760000000001</v>
      </c>
      <c r="G485" s="10">
        <v>19</v>
      </c>
      <c r="H485" s="10">
        <v>137</v>
      </c>
      <c r="I485" s="10">
        <v>0.3333333</v>
      </c>
      <c r="J485" s="11" t="s">
        <v>161</v>
      </c>
      <c r="L485">
        <v>137</v>
      </c>
      <c r="M485">
        <v>478</v>
      </c>
      <c r="N485">
        <v>1528732</v>
      </c>
      <c r="O485">
        <v>3.0989999999999327</v>
      </c>
      <c r="P485" s="133">
        <v>12.640999999999622</v>
      </c>
      <c r="Q485" s="133">
        <v>0.82030000000003156</v>
      </c>
      <c r="R485" s="3">
        <v>7.0760499999998467</v>
      </c>
      <c r="S485" s="133">
        <f>IF(F485=0,0,F485-F484)</f>
        <v>0.82030000000003156</v>
      </c>
      <c r="T485">
        <f>IF($J485=T$6,$L485,"")</f>
        <v>137</v>
      </c>
      <c r="U485" t="str">
        <f>IF($J485=U$6,$L485,"")</f>
        <v/>
      </c>
    </row>
    <row r="486" spans="2:21">
      <c r="B486" s="10">
        <v>1531840</v>
      </c>
      <c r="C486" s="10">
        <v>6093.1989999999996</v>
      </c>
      <c r="D486" s="10">
        <v>0.24607380000000001</v>
      </c>
      <c r="E486" s="10">
        <v>187.9151</v>
      </c>
      <c r="F486" s="10">
        <v>385.7158</v>
      </c>
      <c r="G486" s="10">
        <v>19</v>
      </c>
      <c r="H486" s="10">
        <v>136</v>
      </c>
      <c r="I486" s="10">
        <v>0.3333333</v>
      </c>
      <c r="J486" s="11" t="s">
        <v>161</v>
      </c>
      <c r="L486">
        <v>136</v>
      </c>
      <c r="M486">
        <v>479</v>
      </c>
      <c r="N486">
        <v>1531840</v>
      </c>
      <c r="O486">
        <v>3.1079999999999472</v>
      </c>
      <c r="P486" s="133">
        <v>12.643000000000029</v>
      </c>
      <c r="Q486" s="133">
        <v>0.81819999999999027</v>
      </c>
      <c r="R486" s="3">
        <v>7.0447999999998805</v>
      </c>
      <c r="S486" s="133">
        <f>IF(F486=0,0,F486-F485)</f>
        <v>0.81819999999999027</v>
      </c>
      <c r="T486">
        <f>IF($J486=T$6,$L486,"")</f>
        <v>136</v>
      </c>
      <c r="U486" t="str">
        <f>IF($J486=U$6,$L486,"")</f>
        <v/>
      </c>
    </row>
    <row r="487" spans="2:21">
      <c r="B487" s="10">
        <v>1534843</v>
      </c>
      <c r="C487" s="10">
        <v>6105.5249999999996</v>
      </c>
      <c r="D487" s="10">
        <v>0.24380750000000001</v>
      </c>
      <c r="E487" s="10">
        <v>193.20429999999999</v>
      </c>
      <c r="F487" s="10">
        <v>386.52050000000003</v>
      </c>
      <c r="G487" s="10">
        <v>20</v>
      </c>
      <c r="H487" s="10">
        <v>136</v>
      </c>
      <c r="I487" s="10">
        <v>0.3333333</v>
      </c>
      <c r="J487" s="11" t="s">
        <v>161</v>
      </c>
      <c r="L487">
        <v>136</v>
      </c>
      <c r="M487">
        <v>480</v>
      </c>
      <c r="N487">
        <v>1534843</v>
      </c>
      <c r="O487">
        <v>3.0030000000001564</v>
      </c>
      <c r="P487" s="133">
        <v>12.326000000000022</v>
      </c>
      <c r="Q487" s="133">
        <v>0.80470000000002528</v>
      </c>
      <c r="R487" s="3">
        <v>6.8068000000003543</v>
      </c>
      <c r="S487" s="133">
        <f>IF(F487=0,0,F487-F486)</f>
        <v>0.80470000000002528</v>
      </c>
      <c r="T487">
        <f>IF($J487=T$6,$L487,"")</f>
        <v>136</v>
      </c>
      <c r="U487" t="str">
        <f>IF($J487=U$6,$L487,"")</f>
        <v/>
      </c>
    </row>
    <row r="488" spans="2:21">
      <c r="B488" s="10">
        <v>1537925</v>
      </c>
      <c r="C488" s="10">
        <v>6118.0860000000002</v>
      </c>
      <c r="D488" s="10">
        <v>0.24497070000000001</v>
      </c>
      <c r="E488" s="10">
        <v>190.46510000000001</v>
      </c>
      <c r="F488" s="10">
        <v>387.3349</v>
      </c>
      <c r="G488" s="10">
        <v>19</v>
      </c>
      <c r="H488" s="10">
        <v>135</v>
      </c>
      <c r="I488" s="10">
        <v>0.3333333</v>
      </c>
      <c r="J488" s="11" t="s">
        <v>161</v>
      </c>
      <c r="L488">
        <v>135</v>
      </c>
      <c r="M488">
        <v>481</v>
      </c>
      <c r="N488">
        <v>1537925</v>
      </c>
      <c r="O488">
        <v>3.0819999999998799</v>
      </c>
      <c r="P488" s="133">
        <v>12.561000000000604</v>
      </c>
      <c r="Q488" s="133">
        <v>0.81439999999997781</v>
      </c>
      <c r="R488" s="3">
        <v>6.9344999999997299</v>
      </c>
      <c r="S488" s="133">
        <f>IF(F488=0,0,F488-F487)</f>
        <v>0.81439999999997781</v>
      </c>
      <c r="T488">
        <f>IF($J488=T$6,$L488,"")</f>
        <v>135</v>
      </c>
      <c r="U488" t="str">
        <f>IF($J488=U$6,$L488,"")</f>
        <v/>
      </c>
    </row>
    <row r="489" spans="2:21">
      <c r="B489" s="10">
        <v>1541028</v>
      </c>
      <c r="C489" s="10">
        <v>6130.7370000000001</v>
      </c>
      <c r="D489" s="10">
        <v>0.2448565</v>
      </c>
      <c r="E489" s="10">
        <v>190.7319</v>
      </c>
      <c r="F489" s="10">
        <v>388.15550000000002</v>
      </c>
      <c r="G489" s="10">
        <v>19</v>
      </c>
      <c r="H489" s="10">
        <v>135</v>
      </c>
      <c r="I489" s="10">
        <v>0.3333333</v>
      </c>
      <c r="J489" s="11" t="s">
        <v>161</v>
      </c>
      <c r="L489">
        <v>135</v>
      </c>
      <c r="M489">
        <v>482</v>
      </c>
      <c r="N489">
        <v>1541028</v>
      </c>
      <c r="O489">
        <v>3.1030000000000655</v>
      </c>
      <c r="P489" s="133">
        <v>12.65099999999984</v>
      </c>
      <c r="Q489" s="133">
        <v>0.8206000000000131</v>
      </c>
      <c r="R489" s="3">
        <v>6.9817500000001473</v>
      </c>
      <c r="S489" s="133">
        <f>IF(F489=0,0,F489-F488)</f>
        <v>0.8206000000000131</v>
      </c>
      <c r="T489">
        <f>IF($J489=T$6,$L489,"")</f>
        <v>135</v>
      </c>
      <c r="U489" t="str">
        <f>IF($J489=U$6,$L489,"")</f>
        <v/>
      </c>
    </row>
    <row r="490" spans="2:21">
      <c r="B490" s="10">
        <v>1544130</v>
      </c>
      <c r="C490" s="10">
        <v>6143.5360000000001</v>
      </c>
      <c r="D490" s="10">
        <v>0.2427713</v>
      </c>
      <c r="E490" s="10">
        <v>195.68879999999999</v>
      </c>
      <c r="F490" s="10">
        <v>388.99509999999998</v>
      </c>
      <c r="G490" s="10">
        <v>20</v>
      </c>
      <c r="H490" s="10">
        <v>135</v>
      </c>
      <c r="I490" s="10">
        <v>0.3333333</v>
      </c>
      <c r="J490" s="11" t="s">
        <v>161</v>
      </c>
      <c r="L490">
        <v>135</v>
      </c>
      <c r="M490">
        <v>483</v>
      </c>
      <c r="N490">
        <v>1544130</v>
      </c>
      <c r="O490">
        <v>3.1020000000000891</v>
      </c>
      <c r="P490" s="133">
        <v>12.798999999999978</v>
      </c>
      <c r="Q490" s="133">
        <v>0.83959999999996171</v>
      </c>
      <c r="R490" s="3">
        <v>6.9795000000002005</v>
      </c>
      <c r="S490" s="133">
        <f>IF(F490=0,0,F490-F489)</f>
        <v>0.83959999999996171</v>
      </c>
      <c r="T490">
        <f>IF($J490=T$6,$L490,"")</f>
        <v>135</v>
      </c>
      <c r="U490" t="str">
        <f>IF($J490=U$6,$L490,"")</f>
        <v/>
      </c>
    </row>
    <row r="491" spans="2:21">
      <c r="B491" s="10">
        <v>1547133</v>
      </c>
      <c r="C491" s="10">
        <v>6155.8689999999997</v>
      </c>
      <c r="D491" s="10">
        <v>0.24262700000000001</v>
      </c>
      <c r="E491" s="10">
        <v>196.03829999999999</v>
      </c>
      <c r="F491" s="10">
        <v>389.8005</v>
      </c>
      <c r="G491" s="10">
        <v>20</v>
      </c>
      <c r="H491" s="10">
        <v>135</v>
      </c>
      <c r="I491" s="10">
        <v>0.3333333</v>
      </c>
      <c r="J491" s="11" t="s">
        <v>161</v>
      </c>
      <c r="L491">
        <v>135</v>
      </c>
      <c r="M491">
        <v>484</v>
      </c>
      <c r="N491">
        <v>1547133</v>
      </c>
      <c r="O491">
        <v>3.0029999999999291</v>
      </c>
      <c r="P491" s="133">
        <v>12.332999999999629</v>
      </c>
      <c r="Q491" s="133">
        <v>0.8054000000000201</v>
      </c>
      <c r="R491" s="3">
        <v>6.7567499999998404</v>
      </c>
      <c r="S491" s="133">
        <f>IF(F491=0,0,F491-F490)</f>
        <v>0.8054000000000201</v>
      </c>
      <c r="T491">
        <f>IF($J491=T$6,$L491,"")</f>
        <v>135</v>
      </c>
      <c r="U491" t="str">
        <f>IF($J491=U$6,$L491,"")</f>
        <v/>
      </c>
    </row>
    <row r="492" spans="2:21">
      <c r="B492" s="10">
        <v>1550337</v>
      </c>
      <c r="C492" s="10">
        <v>6169.0550000000003</v>
      </c>
      <c r="D492" s="10">
        <v>0.24363889999999999</v>
      </c>
      <c r="E492" s="10">
        <v>193.60579999999999</v>
      </c>
      <c r="F492" s="10">
        <v>390.66329999999999</v>
      </c>
      <c r="G492" s="10">
        <v>19</v>
      </c>
      <c r="H492" s="10">
        <v>134</v>
      </c>
      <c r="I492" s="10">
        <v>0.3333333</v>
      </c>
      <c r="J492" s="11" t="s">
        <v>161</v>
      </c>
      <c r="L492">
        <v>134</v>
      </c>
      <c r="M492">
        <v>485</v>
      </c>
      <c r="N492">
        <v>1550337</v>
      </c>
      <c r="O492">
        <v>3.2039999999999509</v>
      </c>
      <c r="P492" s="133">
        <v>13.186000000000604</v>
      </c>
      <c r="Q492" s="133">
        <v>0.86279999999999291</v>
      </c>
      <c r="R492" s="3">
        <v>7.1555999999998905</v>
      </c>
      <c r="S492" s="133">
        <f>IF(F492=0,0,F492-F491)</f>
        <v>0.86279999999999291</v>
      </c>
      <c r="T492">
        <f>IF($J492=T$6,$L492,"")</f>
        <v>134</v>
      </c>
      <c r="U492" t="str">
        <f>IF($J492=U$6,$L492,"")</f>
        <v/>
      </c>
    </row>
    <row r="493" spans="2:21">
      <c r="B493" s="10">
        <v>1553426</v>
      </c>
      <c r="C493" s="10">
        <v>6181.7</v>
      </c>
      <c r="D493" s="10">
        <v>0.24363799999999999</v>
      </c>
      <c r="E493" s="10">
        <v>193.6079</v>
      </c>
      <c r="F493" s="10">
        <v>391.48649999999998</v>
      </c>
      <c r="G493" s="10">
        <v>19</v>
      </c>
      <c r="H493" s="10">
        <v>134</v>
      </c>
      <c r="I493" s="10">
        <v>0.3333333</v>
      </c>
      <c r="J493" s="11" t="s">
        <v>161</v>
      </c>
      <c r="L493">
        <v>134</v>
      </c>
      <c r="M493">
        <v>486</v>
      </c>
      <c r="N493">
        <v>1553426</v>
      </c>
      <c r="O493">
        <v>3.0889999999999418</v>
      </c>
      <c r="P493" s="133">
        <v>12.644999999999527</v>
      </c>
      <c r="Q493" s="133">
        <v>0.82319999999998572</v>
      </c>
      <c r="R493" s="3">
        <v>6.8987666666665364</v>
      </c>
      <c r="S493" s="133">
        <f>IF(F493=0,0,F493-F492)</f>
        <v>0.82319999999998572</v>
      </c>
      <c r="T493">
        <f>IF($J493=T$6,$L493,"")</f>
        <v>134</v>
      </c>
      <c r="U493" t="str">
        <f>IF($J493=U$6,$L493,"")</f>
        <v/>
      </c>
    </row>
    <row r="494" spans="2:21">
      <c r="B494" s="10">
        <v>1556728</v>
      </c>
      <c r="C494" s="10">
        <v>6195.192</v>
      </c>
      <c r="D494" s="10">
        <v>0.24576890000000001</v>
      </c>
      <c r="E494" s="10">
        <v>188.61539999999999</v>
      </c>
      <c r="F494" s="10">
        <v>392.36349999999999</v>
      </c>
      <c r="G494" s="10">
        <v>19</v>
      </c>
      <c r="H494" s="10">
        <v>133</v>
      </c>
      <c r="I494" s="10">
        <v>0.3333333</v>
      </c>
      <c r="J494" s="11" t="s">
        <v>161</v>
      </c>
      <c r="L494">
        <v>133</v>
      </c>
      <c r="M494">
        <v>487</v>
      </c>
      <c r="N494">
        <v>1556728</v>
      </c>
      <c r="O494">
        <v>3.3020000000001346</v>
      </c>
      <c r="P494" s="133">
        <v>13.492000000000189</v>
      </c>
      <c r="Q494" s="133">
        <v>0.87700000000000955</v>
      </c>
      <c r="R494" s="3">
        <v>7.3194333333336319</v>
      </c>
      <c r="S494" s="133">
        <f>IF(F494=0,0,F494-F493)</f>
        <v>0.87700000000000955</v>
      </c>
      <c r="T494">
        <f>IF($J494=T$6,$L494,"")</f>
        <v>133</v>
      </c>
      <c r="U494" t="str">
        <f>IF($J494=U$6,$L494,"")</f>
        <v/>
      </c>
    </row>
    <row r="495" spans="2:21">
      <c r="B495" s="10">
        <v>1559738</v>
      </c>
      <c r="C495" s="10">
        <v>6207.4610000000002</v>
      </c>
      <c r="D495" s="10">
        <v>0.24426970000000001</v>
      </c>
      <c r="E495" s="10">
        <v>192.10980000000001</v>
      </c>
      <c r="F495" s="10">
        <v>393.15899999999999</v>
      </c>
      <c r="G495" s="10">
        <v>19</v>
      </c>
      <c r="H495" s="10">
        <v>133</v>
      </c>
      <c r="I495" s="10">
        <v>0.3333333</v>
      </c>
      <c r="J495" s="11" t="s">
        <v>161</v>
      </c>
      <c r="L495">
        <v>133</v>
      </c>
      <c r="M495">
        <v>488</v>
      </c>
      <c r="N495">
        <v>1559738</v>
      </c>
      <c r="O495">
        <v>3.0099999999999909</v>
      </c>
      <c r="P495" s="133">
        <v>12.269000000000233</v>
      </c>
      <c r="Q495" s="133">
        <v>0.79550000000000409</v>
      </c>
      <c r="R495" s="3">
        <v>6.6721666666666462</v>
      </c>
      <c r="S495" s="133">
        <f>IF(F495=0,0,F495-F494)</f>
        <v>0.79550000000000409</v>
      </c>
      <c r="T495">
        <f>IF($J495=T$6,$L495,"")</f>
        <v>133</v>
      </c>
      <c r="U495" t="str">
        <f>IF($J495=U$6,$L495,"")</f>
        <v/>
      </c>
    </row>
    <row r="496" spans="2:21">
      <c r="B496" s="10">
        <v>1562928</v>
      </c>
      <c r="C496" s="10">
        <v>6220.5649999999996</v>
      </c>
      <c r="D496" s="10">
        <v>0.24424000000000001</v>
      </c>
      <c r="E496" s="10">
        <v>192.1797</v>
      </c>
      <c r="F496" s="10">
        <v>394.01499999999999</v>
      </c>
      <c r="G496" s="10">
        <v>19</v>
      </c>
      <c r="H496" s="10">
        <v>133</v>
      </c>
      <c r="I496" s="10">
        <v>0.3333333</v>
      </c>
      <c r="J496" s="11" t="s">
        <v>161</v>
      </c>
      <c r="L496">
        <v>133</v>
      </c>
      <c r="M496">
        <v>489</v>
      </c>
      <c r="N496">
        <v>1562928</v>
      </c>
      <c r="O496">
        <v>3.1900000000000546</v>
      </c>
      <c r="P496" s="133">
        <v>13.10399999999936</v>
      </c>
      <c r="Q496" s="133">
        <v>0.85599999999999454</v>
      </c>
      <c r="R496" s="3">
        <v>7.0711666666667874</v>
      </c>
      <c r="S496" s="133">
        <f>IF(F496=0,0,F496-F495)</f>
        <v>0.85599999999999454</v>
      </c>
      <c r="T496">
        <f>IF($J496=T$6,$L496,"")</f>
        <v>133</v>
      </c>
      <c r="U496" t="str">
        <f>IF($J496=U$6,$L496,"")</f>
        <v/>
      </c>
    </row>
    <row r="497" spans="2:21">
      <c r="B497" s="10">
        <v>1566036</v>
      </c>
      <c r="C497" s="10">
        <v>6233.29</v>
      </c>
      <c r="D497" s="10">
        <v>0.24463019999999999</v>
      </c>
      <c r="E497" s="10">
        <v>191.26169999999999</v>
      </c>
      <c r="F497" s="10">
        <v>394.84379999999999</v>
      </c>
      <c r="G497" s="10">
        <v>20</v>
      </c>
      <c r="H497" s="10">
        <v>134</v>
      </c>
      <c r="I497" s="10">
        <v>0.3333333</v>
      </c>
      <c r="J497" s="11" t="s">
        <v>161</v>
      </c>
      <c r="L497">
        <v>134</v>
      </c>
      <c r="M497">
        <v>490</v>
      </c>
      <c r="N497">
        <v>1566036</v>
      </c>
      <c r="O497">
        <v>3.1079999999999472</v>
      </c>
      <c r="P497" s="133">
        <v>12.725000000000364</v>
      </c>
      <c r="Q497" s="133">
        <v>0.82880000000000109</v>
      </c>
      <c r="R497" s="3">
        <v>6.9411999999998821</v>
      </c>
      <c r="S497" s="133">
        <f>IF(F497=0,0,F497-F496)</f>
        <v>0.82880000000000109</v>
      </c>
      <c r="T497">
        <f>IF($J497=T$6,$L497,"")</f>
        <v>134</v>
      </c>
      <c r="U497" t="str">
        <f>IF($J497=U$6,$L497,"")</f>
        <v/>
      </c>
    </row>
    <row r="498" spans="2:21">
      <c r="B498" s="10">
        <v>1569027</v>
      </c>
      <c r="C498" s="10">
        <v>6245.4759999999997</v>
      </c>
      <c r="D498" s="10">
        <v>0.24418309999999999</v>
      </c>
      <c r="E498" s="10">
        <v>192.3142</v>
      </c>
      <c r="F498" s="10">
        <v>395.63350000000003</v>
      </c>
      <c r="G498" s="10">
        <v>19</v>
      </c>
      <c r="H498" s="10">
        <v>134</v>
      </c>
      <c r="I498" s="10">
        <v>0.3333333</v>
      </c>
      <c r="J498" s="11" t="s">
        <v>161</v>
      </c>
      <c r="L498">
        <v>134</v>
      </c>
      <c r="M498">
        <v>491</v>
      </c>
      <c r="N498">
        <v>1569027</v>
      </c>
      <c r="O498">
        <v>2.9909999999999854</v>
      </c>
      <c r="P498" s="133">
        <v>12.185999999999694</v>
      </c>
      <c r="Q498" s="133">
        <v>0.78970000000003893</v>
      </c>
      <c r="R498" s="3">
        <v>6.6798999999999671</v>
      </c>
      <c r="S498" s="133">
        <f>IF(F498=0,0,F498-F497)</f>
        <v>0.78970000000003893</v>
      </c>
      <c r="T498">
        <f>IF($J498=T$6,$L498,"")</f>
        <v>134</v>
      </c>
      <c r="U498" t="str">
        <f>IF($J498=U$6,$L498,"")</f>
        <v/>
      </c>
    </row>
    <row r="499" spans="2:21">
      <c r="B499" s="10">
        <v>1572137</v>
      </c>
      <c r="C499" s="10">
        <v>6258.2640000000001</v>
      </c>
      <c r="D499" s="10">
        <v>0.24341209999999999</v>
      </c>
      <c r="E499" s="10">
        <v>194.14750000000001</v>
      </c>
      <c r="F499" s="10">
        <v>396.46980000000002</v>
      </c>
      <c r="G499" s="10">
        <v>19</v>
      </c>
      <c r="H499" s="10">
        <v>135</v>
      </c>
      <c r="I499" s="10">
        <v>0.3333333</v>
      </c>
      <c r="J499" s="11" t="s">
        <v>161</v>
      </c>
      <c r="L499">
        <v>135</v>
      </c>
      <c r="M499">
        <v>492</v>
      </c>
      <c r="N499">
        <v>1572137</v>
      </c>
      <c r="O499">
        <v>3.1099999999999</v>
      </c>
      <c r="P499" s="133">
        <v>12.788000000000466</v>
      </c>
      <c r="Q499" s="133">
        <v>0.83629999999999427</v>
      </c>
      <c r="R499" s="3">
        <v>6.9974999999997749</v>
      </c>
      <c r="S499" s="133">
        <f>IF(F499=0,0,F499-F498)</f>
        <v>0.83629999999999427</v>
      </c>
      <c r="T499">
        <f>IF($J499=T$6,$L499,"")</f>
        <v>135</v>
      </c>
      <c r="U499" t="str">
        <f>IF($J499=U$6,$L499,"")</f>
        <v/>
      </c>
    </row>
    <row r="500" spans="2:21">
      <c r="B500" s="10">
        <v>1575240</v>
      </c>
      <c r="C500" s="10">
        <v>6270.9790000000003</v>
      </c>
      <c r="D500" s="10">
        <v>0.24380779999999999</v>
      </c>
      <c r="E500" s="10">
        <v>193.20359999999999</v>
      </c>
      <c r="F500" s="10">
        <v>397.29849999999999</v>
      </c>
      <c r="G500" s="10">
        <v>19</v>
      </c>
      <c r="H500" s="10">
        <v>136</v>
      </c>
      <c r="I500" s="10">
        <v>0.3333333</v>
      </c>
      <c r="J500" s="11" t="s">
        <v>161</v>
      </c>
      <c r="L500">
        <v>136</v>
      </c>
      <c r="M500">
        <v>493</v>
      </c>
      <c r="N500">
        <v>1575240</v>
      </c>
      <c r="O500">
        <v>3.1030000000000655</v>
      </c>
      <c r="P500" s="133">
        <v>12.715000000000146</v>
      </c>
      <c r="Q500" s="133">
        <v>0.82869999999996935</v>
      </c>
      <c r="R500" s="3">
        <v>7.0334666666668149</v>
      </c>
      <c r="S500" s="133">
        <f>IF(F500=0,0,F500-F499)</f>
        <v>0.82869999999996935</v>
      </c>
      <c r="T500">
        <f>IF($J500=T$6,$L500,"")</f>
        <v>136</v>
      </c>
      <c r="U500" t="str">
        <f>IF($J500=U$6,$L500,"")</f>
        <v/>
      </c>
    </row>
    <row r="501" spans="2:21">
      <c r="B501" s="10">
        <v>1578425</v>
      </c>
      <c r="C501" s="10">
        <v>6284.0889999999999</v>
      </c>
      <c r="D501" s="10">
        <v>0.24333399999999999</v>
      </c>
      <c r="E501" s="10">
        <v>194.33449999999999</v>
      </c>
      <c r="F501" s="10">
        <v>398.15679999999998</v>
      </c>
      <c r="G501" s="10">
        <v>19</v>
      </c>
      <c r="H501" s="10">
        <v>136</v>
      </c>
      <c r="I501" s="10">
        <v>0.3333333</v>
      </c>
      <c r="J501" s="11" t="s">
        <v>161</v>
      </c>
      <c r="L501">
        <v>136</v>
      </c>
      <c r="M501">
        <v>494</v>
      </c>
      <c r="N501">
        <v>1578425</v>
      </c>
      <c r="O501">
        <v>3.1849999999999454</v>
      </c>
      <c r="P501" s="133">
        <v>13.109999999999673</v>
      </c>
      <c r="Q501" s="133">
        <v>0.85829999999998563</v>
      </c>
      <c r="R501" s="3">
        <v>7.2193333333332097</v>
      </c>
      <c r="S501" s="133">
        <f>IF(F501=0,0,F501-F500)</f>
        <v>0.85829999999998563</v>
      </c>
      <c r="T501">
        <f>IF($J501=T$6,$L501,"")</f>
        <v>136</v>
      </c>
      <c r="U501" t="str">
        <f>IF($J501=U$6,$L501,"")</f>
        <v/>
      </c>
    </row>
    <row r="502" spans="2:21">
      <c r="B502" s="10">
        <v>1581533</v>
      </c>
      <c r="C502" s="10">
        <v>6296.8</v>
      </c>
      <c r="D502" s="10">
        <v>0.2440543</v>
      </c>
      <c r="E502" s="10">
        <v>192.6189</v>
      </c>
      <c r="F502" s="10">
        <v>398.9837</v>
      </c>
      <c r="G502" s="10">
        <v>19</v>
      </c>
      <c r="H502" s="10">
        <v>137</v>
      </c>
      <c r="I502" s="10">
        <v>0.3333333</v>
      </c>
      <c r="J502" s="11" t="s">
        <v>161</v>
      </c>
      <c r="L502">
        <v>137</v>
      </c>
      <c r="M502">
        <v>495</v>
      </c>
      <c r="N502">
        <v>1581533</v>
      </c>
      <c r="O502">
        <v>3.1079999999999472</v>
      </c>
      <c r="P502" s="133">
        <v>12.71100000000024</v>
      </c>
      <c r="Q502" s="133">
        <v>0.82690000000002328</v>
      </c>
      <c r="R502" s="3">
        <v>7.0965999999998797</v>
      </c>
      <c r="S502" s="133">
        <f>IF(F502=0,0,F502-F501)</f>
        <v>0.82690000000002328</v>
      </c>
      <c r="T502">
        <f>IF($J502=T$6,$L502,"")</f>
        <v>137</v>
      </c>
      <c r="U502" t="str">
        <f>IF($J502=U$6,$L502,"")</f>
        <v/>
      </c>
    </row>
    <row r="503" spans="2:21">
      <c r="B503" s="10">
        <v>1584633</v>
      </c>
      <c r="C503" s="10">
        <v>6309.5919999999996</v>
      </c>
      <c r="D503" s="10">
        <v>0.24299109999999999</v>
      </c>
      <c r="E503" s="10">
        <v>195.15819999999999</v>
      </c>
      <c r="F503" s="10">
        <v>399.8229</v>
      </c>
      <c r="G503" s="10">
        <v>20</v>
      </c>
      <c r="H503" s="10">
        <v>138</v>
      </c>
      <c r="I503" s="10">
        <v>0.3333333</v>
      </c>
      <c r="J503" s="11" t="s">
        <v>161</v>
      </c>
      <c r="L503">
        <v>138</v>
      </c>
      <c r="M503">
        <v>496</v>
      </c>
      <c r="N503">
        <v>1584633</v>
      </c>
      <c r="O503">
        <v>3.1000000000001364</v>
      </c>
      <c r="P503" s="133">
        <v>12.791999999999462</v>
      </c>
      <c r="Q503" s="133">
        <v>0.83920000000000528</v>
      </c>
      <c r="R503" s="3">
        <v>7.1300000000003134</v>
      </c>
      <c r="S503" s="133">
        <f>IF(F503=0,0,F503-F502)</f>
        <v>0.83920000000000528</v>
      </c>
      <c r="T503">
        <f>IF($J503=T$6,$L503,"")</f>
        <v>138</v>
      </c>
      <c r="U503" t="str">
        <f>IF($J503=U$6,$L503,"")</f>
        <v/>
      </c>
    </row>
    <row r="504" spans="2:21">
      <c r="B504" s="10">
        <v>1587633</v>
      </c>
      <c r="C504" s="10">
        <v>6321.9380000000001</v>
      </c>
      <c r="D504" s="10">
        <v>0.24233579999999999</v>
      </c>
      <c r="E504" s="10">
        <v>196.7458</v>
      </c>
      <c r="F504" s="10">
        <v>400.63099999999997</v>
      </c>
      <c r="G504" s="10">
        <v>20</v>
      </c>
      <c r="H504" s="10">
        <v>138</v>
      </c>
      <c r="I504" s="10">
        <v>0.3333333</v>
      </c>
      <c r="J504" s="11" t="s">
        <v>161</v>
      </c>
      <c r="L504">
        <v>138</v>
      </c>
      <c r="M504">
        <v>497</v>
      </c>
      <c r="N504">
        <v>1587633</v>
      </c>
      <c r="O504">
        <v>3</v>
      </c>
      <c r="P504" s="133">
        <v>12.346000000000458</v>
      </c>
      <c r="Q504" s="133">
        <v>0.80809999999996762</v>
      </c>
      <c r="R504" s="3">
        <v>6.9</v>
      </c>
      <c r="S504" s="133">
        <f>IF(F504=0,0,F504-F503)</f>
        <v>0.80809999999996762</v>
      </c>
      <c r="T504">
        <f>IF($J504=T$6,$L504,"")</f>
        <v>138</v>
      </c>
      <c r="U504" t="str">
        <f>IF($J504=U$6,$L504,"")</f>
        <v/>
      </c>
    </row>
    <row r="505" spans="2:21">
      <c r="B505" s="10">
        <v>1590729</v>
      </c>
      <c r="C505" s="10">
        <v>6334.6750000000002</v>
      </c>
      <c r="D505" s="10">
        <v>0.24311189999999999</v>
      </c>
      <c r="E505" s="10">
        <v>194.86750000000001</v>
      </c>
      <c r="F505" s="10">
        <v>401.46409999999997</v>
      </c>
      <c r="G505" s="10">
        <v>19</v>
      </c>
      <c r="H505" s="10">
        <v>137</v>
      </c>
      <c r="I505" s="10">
        <v>0.3333333</v>
      </c>
      <c r="J505" s="11" t="s">
        <v>161</v>
      </c>
      <c r="L505">
        <v>137</v>
      </c>
      <c r="M505">
        <v>498</v>
      </c>
      <c r="N505">
        <v>1590729</v>
      </c>
      <c r="O505">
        <v>3.0960000000000036</v>
      </c>
      <c r="P505" s="133">
        <v>12.73700000000008</v>
      </c>
      <c r="Q505" s="133">
        <v>0.83310000000000173</v>
      </c>
      <c r="R505" s="3">
        <v>7.0692000000000084</v>
      </c>
      <c r="S505" s="133">
        <f>IF(F505=0,0,F505-F504)</f>
        <v>0.83310000000000173</v>
      </c>
      <c r="T505">
        <f>IF($J505=T$6,$L505,"")</f>
        <v>137</v>
      </c>
      <c r="U505" t="str">
        <f>IF($J505=U$6,$L505,"")</f>
        <v/>
      </c>
    </row>
    <row r="506" spans="2:21">
      <c r="B506" s="10">
        <v>1593819</v>
      </c>
      <c r="C506" s="10">
        <v>6347.3190000000004</v>
      </c>
      <c r="D506" s="10">
        <v>0.24455859999999999</v>
      </c>
      <c r="E506" s="10">
        <v>191.4297</v>
      </c>
      <c r="F506" s="10">
        <v>402.28719999999998</v>
      </c>
      <c r="G506" s="10">
        <v>20</v>
      </c>
      <c r="H506" s="10">
        <v>137</v>
      </c>
      <c r="I506" s="10">
        <v>0.3333333</v>
      </c>
      <c r="J506" s="11" t="s">
        <v>161</v>
      </c>
      <c r="L506">
        <v>137</v>
      </c>
      <c r="M506">
        <v>499</v>
      </c>
      <c r="N506">
        <v>1593819</v>
      </c>
      <c r="O506">
        <v>3.0899999999999181</v>
      </c>
      <c r="P506" s="133">
        <v>12.644000000000233</v>
      </c>
      <c r="Q506" s="133">
        <v>0.82310000000001082</v>
      </c>
      <c r="R506" s="3">
        <v>7.0554999999998129</v>
      </c>
      <c r="S506" s="133">
        <f>IF(F506=0,0,F506-F505)</f>
        <v>0.82310000000001082</v>
      </c>
      <c r="T506">
        <f>IF($J506=T$6,$L506,"")</f>
        <v>137</v>
      </c>
      <c r="U506" t="str">
        <f>IF($J506=U$6,$L506,"")</f>
        <v/>
      </c>
    </row>
    <row r="507" spans="2:21">
      <c r="B507" s="10">
        <v>1596934</v>
      </c>
      <c r="C507" s="10">
        <v>6360.1279999999997</v>
      </c>
      <c r="D507" s="10">
        <v>0.24367140000000001</v>
      </c>
      <c r="E507" s="10">
        <v>193.5282</v>
      </c>
      <c r="F507" s="10">
        <v>403.12479999999999</v>
      </c>
      <c r="G507" s="10">
        <v>19</v>
      </c>
      <c r="H507" s="10">
        <v>137</v>
      </c>
      <c r="I507" s="10">
        <v>0.3333333</v>
      </c>
      <c r="J507" s="11" t="s">
        <v>161</v>
      </c>
      <c r="L507">
        <v>137</v>
      </c>
      <c r="M507">
        <v>500</v>
      </c>
      <c r="N507">
        <v>1596934</v>
      </c>
      <c r="O507">
        <v>3.1150000000000091</v>
      </c>
      <c r="P507" s="133">
        <v>12.808999999999287</v>
      </c>
      <c r="Q507" s="133">
        <v>0.837600000000009</v>
      </c>
      <c r="R507" s="3">
        <v>7.1125833333333537</v>
      </c>
      <c r="S507" s="133">
        <f>IF(F507=0,0,F507-F506)</f>
        <v>0.837600000000009</v>
      </c>
      <c r="T507">
        <f>IF($J507=T$6,$L507,"")</f>
        <v>137</v>
      </c>
      <c r="U507" t="str">
        <f>IF($J507=U$6,$L507,"")</f>
        <v/>
      </c>
    </row>
    <row r="508" spans="2:21">
      <c r="B508" s="10">
        <v>1600036</v>
      </c>
      <c r="C508" s="10">
        <v>6372.85</v>
      </c>
      <c r="D508" s="10">
        <v>0.2435312</v>
      </c>
      <c r="E508" s="10">
        <v>193.86279999999999</v>
      </c>
      <c r="F508" s="10">
        <v>403.95490000000001</v>
      </c>
      <c r="G508" s="10">
        <v>19</v>
      </c>
      <c r="H508" s="10">
        <v>136</v>
      </c>
      <c r="I508" s="10">
        <v>0.3333333</v>
      </c>
      <c r="J508" s="11" t="s">
        <v>161</v>
      </c>
      <c r="L508">
        <v>136</v>
      </c>
      <c r="M508">
        <v>501</v>
      </c>
      <c r="N508">
        <v>1600036</v>
      </c>
      <c r="O508">
        <v>3.1020000000000891</v>
      </c>
      <c r="P508" s="133">
        <v>12.722000000000662</v>
      </c>
      <c r="Q508" s="133">
        <v>0.83010000000001583</v>
      </c>
      <c r="R508" s="3">
        <v>7.0312000000002017</v>
      </c>
      <c r="S508" s="133">
        <f>IF(F508=0,0,F508-F507)</f>
        <v>0.83010000000001583</v>
      </c>
      <c r="T508">
        <f>IF($J508=T$6,$L508,"")</f>
        <v>136</v>
      </c>
      <c r="U508" t="str">
        <f>IF($J508=U$6,$L508,"")</f>
        <v/>
      </c>
    </row>
    <row r="509" spans="2:21">
      <c r="B509" s="10">
        <v>1603125</v>
      </c>
      <c r="C509" s="10">
        <v>6385.5630000000001</v>
      </c>
      <c r="D509" s="10">
        <v>0.24344279999999999</v>
      </c>
      <c r="E509" s="10">
        <v>194.07400000000001</v>
      </c>
      <c r="F509" s="10">
        <v>404.78680000000003</v>
      </c>
      <c r="G509" s="10">
        <v>20</v>
      </c>
      <c r="H509" s="10">
        <v>136</v>
      </c>
      <c r="I509" s="10">
        <v>0.3333333</v>
      </c>
      <c r="J509" s="11" t="s">
        <v>161</v>
      </c>
      <c r="L509">
        <v>136</v>
      </c>
      <c r="M509">
        <v>502</v>
      </c>
      <c r="N509">
        <v>1603125</v>
      </c>
      <c r="O509">
        <v>3.0889999999999418</v>
      </c>
      <c r="P509" s="133">
        <v>12.712999999999738</v>
      </c>
      <c r="Q509" s="133">
        <v>0.83190000000001874</v>
      </c>
      <c r="R509" s="3">
        <v>7.0017333333332017</v>
      </c>
      <c r="S509" s="133">
        <f>IF(F509=0,0,F509-F508)</f>
        <v>0.83190000000001874</v>
      </c>
      <c r="T509">
        <f>IF($J509=T$6,$L509,"")</f>
        <v>136</v>
      </c>
      <c r="U509" t="str">
        <f>IF($J509=U$6,$L509,"")</f>
        <v/>
      </c>
    </row>
    <row r="510" spans="2:21">
      <c r="B510" s="10">
        <v>1606215</v>
      </c>
      <c r="C510" s="10">
        <v>6398.2659999999996</v>
      </c>
      <c r="D510" s="10">
        <v>0.2432262</v>
      </c>
      <c r="E510" s="10">
        <v>194.59289999999999</v>
      </c>
      <c r="F510" s="10">
        <v>405.61739999999998</v>
      </c>
      <c r="G510" s="10">
        <v>19</v>
      </c>
      <c r="H510" s="10">
        <v>135</v>
      </c>
      <c r="I510" s="10">
        <v>0.3333333</v>
      </c>
      <c r="J510" s="11" t="s">
        <v>161</v>
      </c>
      <c r="L510">
        <v>135</v>
      </c>
      <c r="M510">
        <v>503</v>
      </c>
      <c r="N510">
        <v>1606215</v>
      </c>
      <c r="O510">
        <v>3.0899999999999181</v>
      </c>
      <c r="P510" s="133">
        <v>12.70299999999952</v>
      </c>
      <c r="Q510" s="133">
        <v>0.83059999999994716</v>
      </c>
      <c r="R510" s="3">
        <v>6.9524999999998158</v>
      </c>
      <c r="S510" s="133">
        <f>IF(F510=0,0,F510-F509)</f>
        <v>0.83059999999994716</v>
      </c>
      <c r="T510">
        <f>IF($J510=T$6,$L510,"")</f>
        <v>135</v>
      </c>
      <c r="U510" t="str">
        <f>IF($J510=U$6,$L510,"")</f>
        <v/>
      </c>
    </row>
    <row r="511" spans="2:21">
      <c r="B511" s="10">
        <v>1609331</v>
      </c>
      <c r="C511" s="10">
        <v>6410.9849999999997</v>
      </c>
      <c r="D511" s="10">
        <v>0.24432880000000001</v>
      </c>
      <c r="E511" s="10">
        <v>191.97030000000001</v>
      </c>
      <c r="F511" s="10">
        <v>406.44330000000002</v>
      </c>
      <c r="G511" s="10">
        <v>19</v>
      </c>
      <c r="H511" s="10">
        <v>135</v>
      </c>
      <c r="I511" s="10">
        <v>0.3333333</v>
      </c>
      <c r="J511" s="11" t="s">
        <v>161</v>
      </c>
      <c r="L511">
        <v>135</v>
      </c>
      <c r="M511">
        <v>504</v>
      </c>
      <c r="N511">
        <v>1609331</v>
      </c>
      <c r="O511">
        <v>3.1159999999999854</v>
      </c>
      <c r="P511" s="133">
        <v>12.719000000000051</v>
      </c>
      <c r="Q511" s="133">
        <v>0.82590000000004693</v>
      </c>
      <c r="R511" s="3">
        <v>7.0109999999999673</v>
      </c>
      <c r="S511" s="133">
        <f>IF(F511=0,0,F511-F510)</f>
        <v>0.82590000000004693</v>
      </c>
      <c r="T511">
        <f>IF($J511=T$6,$L511,"")</f>
        <v>135</v>
      </c>
      <c r="U511" t="str">
        <f>IF($J511=U$6,$L511,"")</f>
        <v/>
      </c>
    </row>
    <row r="512" spans="2:21">
      <c r="B512" s="10">
        <v>1612431</v>
      </c>
      <c r="C512" s="10">
        <v>6423.7070000000003</v>
      </c>
      <c r="D512" s="10">
        <v>0.24387210000000001</v>
      </c>
      <c r="E512" s="10">
        <v>193.05090000000001</v>
      </c>
      <c r="F512" s="10">
        <v>407.27379999999999</v>
      </c>
      <c r="G512" s="10">
        <v>19</v>
      </c>
      <c r="H512" s="10">
        <v>135</v>
      </c>
      <c r="I512" s="10">
        <v>0.3333333</v>
      </c>
      <c r="J512" s="11" t="s">
        <v>161</v>
      </c>
      <c r="L512">
        <v>135</v>
      </c>
      <c r="M512">
        <v>505</v>
      </c>
      <c r="N512">
        <v>1612431</v>
      </c>
      <c r="O512">
        <v>3.1000000000001364</v>
      </c>
      <c r="P512" s="133">
        <v>12.722000000000662</v>
      </c>
      <c r="Q512" s="133">
        <v>0.83049999999997226</v>
      </c>
      <c r="R512" s="3">
        <v>6.975000000000307</v>
      </c>
      <c r="S512" s="133">
        <f>IF(F512=0,0,F512-F511)</f>
        <v>0.83049999999997226</v>
      </c>
      <c r="T512">
        <f>IF($J512=T$6,$L512,"")</f>
        <v>135</v>
      </c>
      <c r="U512" t="str">
        <f>IF($J512=U$6,$L512,"")</f>
        <v/>
      </c>
    </row>
    <row r="513" spans="2:21">
      <c r="B513" s="10">
        <v>1615525</v>
      </c>
      <c r="C513" s="10">
        <v>6436.4269999999997</v>
      </c>
      <c r="D513" s="10">
        <v>0.2434491</v>
      </c>
      <c r="E513" s="10">
        <v>194.05879999999999</v>
      </c>
      <c r="F513" s="10">
        <v>408.10550000000001</v>
      </c>
      <c r="G513" s="10">
        <v>19</v>
      </c>
      <c r="H513" s="10">
        <v>135</v>
      </c>
      <c r="I513" s="10">
        <v>0.3333333</v>
      </c>
      <c r="J513" s="11" t="s">
        <v>161</v>
      </c>
      <c r="L513">
        <v>135</v>
      </c>
      <c r="M513">
        <v>506</v>
      </c>
      <c r="N513">
        <v>1615525</v>
      </c>
      <c r="O513">
        <v>3.0940000000000509</v>
      </c>
      <c r="P513" s="133">
        <v>12.719999999999345</v>
      </c>
      <c r="Q513" s="133">
        <v>0.8317000000000121</v>
      </c>
      <c r="R513" s="3">
        <v>6.9615000000001146</v>
      </c>
      <c r="S513" s="133">
        <f>IF(F513=0,0,F513-F512)</f>
        <v>0.8317000000000121</v>
      </c>
      <c r="T513">
        <f>IF($J513=T$6,$L513,"")</f>
        <v>135</v>
      </c>
      <c r="U513" t="str">
        <f>IF($J513=U$6,$L513,"")</f>
        <v/>
      </c>
    </row>
    <row r="514" spans="2:21">
      <c r="B514" s="10">
        <v>1618623</v>
      </c>
      <c r="C514" s="10">
        <v>6449.0770000000002</v>
      </c>
      <c r="D514" s="10">
        <v>0.24493690000000001</v>
      </c>
      <c r="E514" s="10">
        <v>190.54419999999999</v>
      </c>
      <c r="F514" s="10">
        <v>408.9271</v>
      </c>
      <c r="G514" s="10">
        <v>19</v>
      </c>
      <c r="H514" s="10">
        <v>136</v>
      </c>
      <c r="I514" s="10">
        <v>0.3333333</v>
      </c>
      <c r="J514" s="11" t="s">
        <v>161</v>
      </c>
      <c r="L514">
        <v>136</v>
      </c>
      <c r="M514">
        <v>507</v>
      </c>
      <c r="N514">
        <v>1618623</v>
      </c>
      <c r="O514">
        <v>3.0979999999999563</v>
      </c>
      <c r="P514" s="133">
        <v>12.650000000000546</v>
      </c>
      <c r="Q514" s="133">
        <v>0.82159999999998945</v>
      </c>
      <c r="R514" s="3">
        <v>7.0221333333332341</v>
      </c>
      <c r="S514" s="133">
        <f>IF(F514=0,0,F514-F513)</f>
        <v>0.82159999999998945</v>
      </c>
      <c r="T514">
        <f>IF($J514=T$6,$L514,"")</f>
        <v>136</v>
      </c>
      <c r="U514" t="str">
        <f>IF($J514=U$6,$L514,"")</f>
        <v/>
      </c>
    </row>
    <row r="515" spans="2:21">
      <c r="B515" s="10">
        <v>1621717</v>
      </c>
      <c r="C515" s="10">
        <v>6461.7150000000001</v>
      </c>
      <c r="D515" s="10">
        <v>0.2451778</v>
      </c>
      <c r="E515" s="10">
        <v>189.9828</v>
      </c>
      <c r="F515" s="10">
        <v>409.74860000000001</v>
      </c>
      <c r="G515" s="10">
        <v>20</v>
      </c>
      <c r="H515" s="10">
        <v>136</v>
      </c>
      <c r="I515" s="10">
        <v>0.3333333</v>
      </c>
      <c r="J515" s="11" t="s">
        <v>161</v>
      </c>
      <c r="L515">
        <v>136</v>
      </c>
      <c r="M515">
        <v>508</v>
      </c>
      <c r="N515">
        <v>1621717</v>
      </c>
      <c r="O515">
        <v>3.0940000000000509</v>
      </c>
      <c r="P515" s="133">
        <v>12.63799999999992</v>
      </c>
      <c r="Q515" s="133">
        <v>0.82150000000001455</v>
      </c>
      <c r="R515" s="3">
        <v>7.0130666666667825</v>
      </c>
      <c r="S515" s="133">
        <f>IF(F515=0,0,F515-F514)</f>
        <v>0.82150000000001455</v>
      </c>
      <c r="T515">
        <f>IF($J515=T$6,$L515,"")</f>
        <v>136</v>
      </c>
      <c r="U515" t="str">
        <f>IF($J515=U$6,$L515,"")</f>
        <v/>
      </c>
    </row>
    <row r="516" spans="2:21">
      <c r="B516" s="10">
        <v>1624828</v>
      </c>
      <c r="C516" s="10">
        <v>6474.4260000000004</v>
      </c>
      <c r="D516" s="10">
        <v>0.24486430000000001</v>
      </c>
      <c r="E516" s="10">
        <v>190.71360000000001</v>
      </c>
      <c r="F516" s="10">
        <v>410.57459999999998</v>
      </c>
      <c r="G516" s="10">
        <v>19</v>
      </c>
      <c r="H516" s="10">
        <v>136</v>
      </c>
      <c r="I516" s="10">
        <v>0.3333333</v>
      </c>
      <c r="J516" s="11" t="s">
        <v>161</v>
      </c>
      <c r="L516">
        <v>136</v>
      </c>
      <c r="M516">
        <v>509</v>
      </c>
      <c r="N516">
        <v>1624828</v>
      </c>
      <c r="O516">
        <v>3.1109999999998763</v>
      </c>
      <c r="P516" s="133">
        <v>12.71100000000024</v>
      </c>
      <c r="Q516" s="133">
        <v>0.82599999999996498</v>
      </c>
      <c r="R516" s="3">
        <v>7.0515999999997199</v>
      </c>
      <c r="S516" s="133">
        <f>IF(F516=0,0,F516-F515)</f>
        <v>0.82599999999996498</v>
      </c>
      <c r="T516">
        <f>IF($J516=T$6,$L516,"")</f>
        <v>136</v>
      </c>
      <c r="U516" t="str">
        <f>IF($J516=U$6,$L516,"")</f>
        <v/>
      </c>
    </row>
    <row r="517" spans="2:21">
      <c r="B517" s="10">
        <v>1627929</v>
      </c>
      <c r="C517" s="10">
        <v>6487.14</v>
      </c>
      <c r="D517" s="10">
        <v>0.24364340000000001</v>
      </c>
      <c r="E517" s="10">
        <v>193.5951</v>
      </c>
      <c r="F517" s="10">
        <v>411.40390000000002</v>
      </c>
      <c r="G517" s="10">
        <v>19</v>
      </c>
      <c r="H517" s="10">
        <v>136</v>
      </c>
      <c r="I517" s="10">
        <v>0.3333333</v>
      </c>
      <c r="J517" s="11" t="s">
        <v>161</v>
      </c>
      <c r="L517">
        <v>136</v>
      </c>
      <c r="M517">
        <v>510</v>
      </c>
      <c r="N517">
        <v>1627929</v>
      </c>
      <c r="O517">
        <v>3.1010000000001128</v>
      </c>
      <c r="P517" s="133">
        <v>12.713999999999942</v>
      </c>
      <c r="Q517" s="133">
        <v>0.82930000000004611</v>
      </c>
      <c r="R517" s="3">
        <v>7.0289333333335886</v>
      </c>
      <c r="S517" s="133">
        <f>IF(F517=0,0,F517-F516)</f>
        <v>0.82930000000004611</v>
      </c>
      <c r="T517">
        <f>IF($J517=T$6,$L517,"")</f>
        <v>136</v>
      </c>
      <c r="U517" t="str">
        <f>IF($J517=U$6,$L517,"")</f>
        <v/>
      </c>
    </row>
    <row r="518" spans="2:21">
      <c r="B518" s="10">
        <v>1631031</v>
      </c>
      <c r="C518" s="10">
        <v>6499.8630000000003</v>
      </c>
      <c r="D518" s="10">
        <v>0.24413799999999999</v>
      </c>
      <c r="E518" s="10">
        <v>192.42080000000001</v>
      </c>
      <c r="F518" s="10">
        <v>412.23410000000001</v>
      </c>
      <c r="G518" s="10">
        <v>20</v>
      </c>
      <c r="H518" s="10">
        <v>137</v>
      </c>
      <c r="I518" s="10">
        <v>0.3333333</v>
      </c>
      <c r="J518" s="11" t="s">
        <v>161</v>
      </c>
      <c r="L518">
        <v>137</v>
      </c>
      <c r="M518">
        <v>511</v>
      </c>
      <c r="N518">
        <v>1631031</v>
      </c>
      <c r="O518">
        <v>3.1019999999998618</v>
      </c>
      <c r="P518" s="133">
        <v>12.722999999999956</v>
      </c>
      <c r="Q518" s="133">
        <v>0.83019999999999072</v>
      </c>
      <c r="R518" s="3">
        <v>7.0828999999996842</v>
      </c>
      <c r="S518" s="133">
        <f>IF(F518=0,0,F518-F517)</f>
        <v>0.83019999999999072</v>
      </c>
      <c r="T518">
        <f>IF($J518=T$6,$L518,"")</f>
        <v>137</v>
      </c>
      <c r="U518" t="str">
        <f>IF($J518=U$6,$L518,"")</f>
        <v/>
      </c>
    </row>
    <row r="519" spans="2:21">
      <c r="B519" s="10">
        <v>1634022</v>
      </c>
      <c r="C519" s="10">
        <v>6512.05</v>
      </c>
      <c r="D519" s="10">
        <v>0.24423159999999999</v>
      </c>
      <c r="E519" s="10">
        <v>192.1996</v>
      </c>
      <c r="F519" s="10">
        <v>413.02390000000003</v>
      </c>
      <c r="G519" s="10">
        <v>19</v>
      </c>
      <c r="H519" s="10">
        <v>137</v>
      </c>
      <c r="I519" s="10">
        <v>0.3333333</v>
      </c>
      <c r="J519" s="11" t="s">
        <v>161</v>
      </c>
      <c r="L519">
        <v>137</v>
      </c>
      <c r="M519">
        <v>512</v>
      </c>
      <c r="N519">
        <v>1634022</v>
      </c>
      <c r="O519">
        <v>2.9909999999999854</v>
      </c>
      <c r="P519" s="133">
        <v>12.186999999999898</v>
      </c>
      <c r="Q519" s="133">
        <v>0.78980000000001382</v>
      </c>
      <c r="R519" s="3">
        <v>6.8294499999999667</v>
      </c>
      <c r="S519" s="133">
        <f>IF(F519=0,0,F519-F518)</f>
        <v>0.78980000000001382</v>
      </c>
      <c r="T519">
        <f>IF($J519=T$6,$L519,"")</f>
        <v>137</v>
      </c>
      <c r="U519" t="str">
        <f>IF($J519=U$6,$L519,"")</f>
        <v/>
      </c>
    </row>
    <row r="520" spans="2:21">
      <c r="B520" s="10">
        <v>1637125</v>
      </c>
      <c r="C520" s="10">
        <v>6524.8580000000002</v>
      </c>
      <c r="D520" s="10">
        <v>0.24247859999999999</v>
      </c>
      <c r="E520" s="10">
        <v>196.39830000000001</v>
      </c>
      <c r="F520" s="10">
        <v>413.8646</v>
      </c>
      <c r="G520" s="10">
        <v>19</v>
      </c>
      <c r="H520" s="10">
        <v>137</v>
      </c>
      <c r="I520" s="10">
        <v>0.3333333</v>
      </c>
      <c r="J520" s="11" t="s">
        <v>161</v>
      </c>
      <c r="L520">
        <v>137</v>
      </c>
      <c r="M520">
        <v>513</v>
      </c>
      <c r="N520">
        <v>1637125</v>
      </c>
      <c r="O520">
        <v>3.1030000000000655</v>
      </c>
      <c r="P520" s="133">
        <v>12.807999999999993</v>
      </c>
      <c r="Q520" s="133">
        <v>0.8406999999999698</v>
      </c>
      <c r="R520" s="3">
        <v>7.0851833333334833</v>
      </c>
      <c r="S520" s="133">
        <f>IF(F520=0,0,F520-F519)</f>
        <v>0.8406999999999698</v>
      </c>
      <c r="T520">
        <f>IF($J520=T$6,$L520,"")</f>
        <v>137</v>
      </c>
      <c r="U520" t="str">
        <f>IF($J520=U$6,$L520,"")</f>
        <v/>
      </c>
    </row>
    <row r="521" spans="2:21">
      <c r="B521" s="10">
        <v>1640316</v>
      </c>
      <c r="C521" s="10">
        <v>6537.9589999999998</v>
      </c>
      <c r="D521" s="10">
        <v>0.2439152</v>
      </c>
      <c r="E521" s="10">
        <v>192.94839999999999</v>
      </c>
      <c r="F521" s="10">
        <v>414.72030000000001</v>
      </c>
      <c r="G521" s="10">
        <v>19</v>
      </c>
      <c r="H521" s="10">
        <v>137</v>
      </c>
      <c r="I521" s="10">
        <v>0.3333333</v>
      </c>
      <c r="J521" s="11" t="s">
        <v>161</v>
      </c>
      <c r="L521">
        <v>137</v>
      </c>
      <c r="M521">
        <v>514</v>
      </c>
      <c r="N521">
        <v>1640316</v>
      </c>
      <c r="O521">
        <v>3.1910000000000309</v>
      </c>
      <c r="P521" s="133">
        <v>13.100999999999658</v>
      </c>
      <c r="Q521" s="133">
        <v>0.85570000000001301</v>
      </c>
      <c r="R521" s="3">
        <v>7.2861166666667376</v>
      </c>
      <c r="S521" s="133">
        <f>IF(F521=0,0,F521-F520)</f>
        <v>0.85570000000001301</v>
      </c>
      <c r="T521">
        <f>IF($J521=T$6,$L521,"")</f>
        <v>137</v>
      </c>
      <c r="U521" t="str">
        <f>IF($J521=U$6,$L521,"")</f>
        <v/>
      </c>
    </row>
    <row r="522" spans="2:21">
      <c r="B522" s="10">
        <v>1643422</v>
      </c>
      <c r="C522" s="10">
        <v>6550.5940000000001</v>
      </c>
      <c r="D522" s="10">
        <v>0.24520729999999999</v>
      </c>
      <c r="E522" s="10">
        <v>189.9145</v>
      </c>
      <c r="F522" s="10">
        <v>415.53800000000001</v>
      </c>
      <c r="G522" s="10">
        <v>19</v>
      </c>
      <c r="H522" s="10">
        <v>136</v>
      </c>
      <c r="I522" s="10">
        <v>0.3333333</v>
      </c>
      <c r="J522" s="11" t="s">
        <v>161</v>
      </c>
      <c r="L522">
        <v>136</v>
      </c>
      <c r="M522">
        <v>515</v>
      </c>
      <c r="N522">
        <v>1643422</v>
      </c>
      <c r="O522">
        <v>3.1059999999999945</v>
      </c>
      <c r="P522" s="133">
        <v>12.635000000000218</v>
      </c>
      <c r="Q522" s="133">
        <v>0.81770000000000209</v>
      </c>
      <c r="R522" s="3">
        <v>7.0402666666666542</v>
      </c>
      <c r="S522" s="133">
        <f>IF(F522=0,0,F522-F521)</f>
        <v>0.81770000000000209</v>
      </c>
      <c r="T522">
        <f>IF($J522=T$6,$L522,"")</f>
        <v>136</v>
      </c>
      <c r="U522" t="str">
        <f>IF($J522=U$6,$L522,"")</f>
        <v/>
      </c>
    </row>
    <row r="523" spans="2:21">
      <c r="B523" s="10">
        <v>1646620</v>
      </c>
      <c r="C523" s="10">
        <v>6563.6139999999996</v>
      </c>
      <c r="D523" s="10">
        <v>0.24586160000000001</v>
      </c>
      <c r="E523" s="10">
        <v>188.40209999999999</v>
      </c>
      <c r="F523" s="10">
        <v>416.38139999999999</v>
      </c>
      <c r="G523" s="10">
        <v>19</v>
      </c>
      <c r="H523" s="10">
        <v>135</v>
      </c>
      <c r="I523" s="10">
        <v>0.3333333</v>
      </c>
      <c r="J523" s="11" t="s">
        <v>161</v>
      </c>
      <c r="L523">
        <v>135</v>
      </c>
      <c r="M523">
        <v>516</v>
      </c>
      <c r="N523">
        <v>1646620</v>
      </c>
      <c r="O523">
        <v>3.1979999999998654</v>
      </c>
      <c r="P523" s="133">
        <v>13.019999999999527</v>
      </c>
      <c r="Q523" s="133">
        <v>0.84339999999997417</v>
      </c>
      <c r="R523" s="3">
        <v>7.1954999999996971</v>
      </c>
      <c r="S523" s="133">
        <f>IF(F523=0,0,F523-F522)</f>
        <v>0.84339999999997417</v>
      </c>
      <c r="T523">
        <f>IF($J523=T$6,$L523,"")</f>
        <v>135</v>
      </c>
      <c r="U523" t="str">
        <f>IF($J523=U$6,$L523,"")</f>
        <v/>
      </c>
    </row>
    <row r="524" spans="2:21">
      <c r="B524" s="10">
        <v>1649824</v>
      </c>
      <c r="C524" s="10">
        <v>6576.7160000000003</v>
      </c>
      <c r="D524" s="10">
        <v>0.24515799999999999</v>
      </c>
      <c r="E524" s="10">
        <v>190.0291</v>
      </c>
      <c r="F524" s="10">
        <v>417.23390000000001</v>
      </c>
      <c r="G524" s="10">
        <v>19</v>
      </c>
      <c r="H524" s="10">
        <v>135</v>
      </c>
      <c r="I524" s="10">
        <v>0.3333333</v>
      </c>
      <c r="J524" s="11" t="s">
        <v>161</v>
      </c>
      <c r="L524">
        <v>135</v>
      </c>
      <c r="M524">
        <v>517</v>
      </c>
      <c r="N524">
        <v>1649824</v>
      </c>
      <c r="O524">
        <v>3.2040000000001783</v>
      </c>
      <c r="P524" s="133">
        <v>13.102000000000771</v>
      </c>
      <c r="Q524" s="133">
        <v>0.85250000000002046</v>
      </c>
      <c r="R524" s="3">
        <v>7.2090000000004011</v>
      </c>
      <c r="S524" s="133">
        <f>IF(F524=0,0,F524-F523)</f>
        <v>0.85250000000002046</v>
      </c>
      <c r="T524">
        <f>IF($J524=T$6,$L524,"")</f>
        <v>135</v>
      </c>
      <c r="U524" t="str">
        <f>IF($J524=U$6,$L524,"")</f>
        <v/>
      </c>
    </row>
    <row r="525" spans="2:21">
      <c r="B525" s="10">
        <v>1653016</v>
      </c>
      <c r="C525" s="10">
        <v>6589.7420000000002</v>
      </c>
      <c r="D525" s="10">
        <v>0.2449297</v>
      </c>
      <c r="E525" s="10">
        <v>190.5609</v>
      </c>
      <c r="F525" s="10">
        <v>418.07940000000002</v>
      </c>
      <c r="G525" s="10">
        <v>19</v>
      </c>
      <c r="H525" s="10">
        <v>135</v>
      </c>
      <c r="I525" s="10">
        <v>0.3333333</v>
      </c>
      <c r="J525" s="11" t="s">
        <v>161</v>
      </c>
      <c r="L525">
        <v>135</v>
      </c>
      <c r="M525">
        <v>518</v>
      </c>
      <c r="N525">
        <v>1653016</v>
      </c>
      <c r="O525">
        <v>3.1920000000000073</v>
      </c>
      <c r="P525" s="133">
        <v>13.02599999999984</v>
      </c>
      <c r="Q525" s="133">
        <v>0.84550000000001546</v>
      </c>
      <c r="R525" s="3">
        <v>7.1820000000000164</v>
      </c>
      <c r="S525" s="133">
        <f>IF(F525=0,0,F525-F524)</f>
        <v>0.84550000000001546</v>
      </c>
      <c r="T525">
        <f>IF($J525=T$6,$L525,"")</f>
        <v>135</v>
      </c>
      <c r="U525" t="str">
        <f>IF($J525=U$6,$L525,"")</f>
        <v/>
      </c>
    </row>
    <row r="526" spans="2:21">
      <c r="B526" s="10">
        <v>1656219</v>
      </c>
      <c r="C526" s="10">
        <v>6602.8469999999998</v>
      </c>
      <c r="D526" s="10">
        <v>0.2443246</v>
      </c>
      <c r="E526" s="10">
        <v>191.9803</v>
      </c>
      <c r="F526" s="10">
        <v>418.93270000000001</v>
      </c>
      <c r="G526" s="10">
        <v>19</v>
      </c>
      <c r="H526" s="10">
        <v>135</v>
      </c>
      <c r="I526" s="10">
        <v>0.3333333</v>
      </c>
      <c r="J526" s="11" t="s">
        <v>161</v>
      </c>
      <c r="L526">
        <v>135</v>
      </c>
      <c r="M526">
        <v>519</v>
      </c>
      <c r="N526">
        <v>1656219</v>
      </c>
      <c r="O526">
        <v>3.2029999999999745</v>
      </c>
      <c r="P526" s="133">
        <v>13.104999999999563</v>
      </c>
      <c r="Q526" s="133">
        <v>0.85329999999999018</v>
      </c>
      <c r="R526" s="3">
        <v>7.2067499999999427</v>
      </c>
      <c r="S526" s="133">
        <f>IF(F526=0,0,F526-F525)</f>
        <v>0.85329999999999018</v>
      </c>
      <c r="T526">
        <f>IF($J526=T$6,$L526,"")</f>
        <v>135</v>
      </c>
      <c r="U526" t="str">
        <f>IF($J526=U$6,$L526,"")</f>
        <v/>
      </c>
    </row>
    <row r="527" spans="2:21">
      <c r="B527" s="10">
        <v>1659423</v>
      </c>
      <c r="C527" s="10">
        <v>6615.8829999999998</v>
      </c>
      <c r="D527" s="10">
        <v>0.24561730000000001</v>
      </c>
      <c r="E527" s="10">
        <v>188.965</v>
      </c>
      <c r="F527" s="10">
        <v>419.7765</v>
      </c>
      <c r="G527" s="10">
        <v>19</v>
      </c>
      <c r="H527" s="10">
        <v>135</v>
      </c>
      <c r="I527" s="10">
        <v>0.3333333</v>
      </c>
      <c r="J527" s="11" t="s">
        <v>161</v>
      </c>
      <c r="L527">
        <v>135</v>
      </c>
      <c r="M527">
        <v>520</v>
      </c>
      <c r="N527">
        <v>1659423</v>
      </c>
      <c r="O527">
        <v>3.2039999999999509</v>
      </c>
      <c r="P527" s="133">
        <v>13.036000000000058</v>
      </c>
      <c r="Q527" s="133">
        <v>0.84379999999998745</v>
      </c>
      <c r="R527" s="3">
        <v>7.2089999999998895</v>
      </c>
      <c r="S527" s="133">
        <f>IF(F527=0,0,F527-F526)</f>
        <v>0.84379999999998745</v>
      </c>
      <c r="T527">
        <f>IF($J527=T$6,$L527,"")</f>
        <v>135</v>
      </c>
      <c r="U527" t="str">
        <f>IF($J527=U$6,$L527,"")</f>
        <v/>
      </c>
    </row>
    <row r="528" spans="2:21">
      <c r="B528" s="10">
        <v>1662725</v>
      </c>
      <c r="C528" s="10">
        <v>6629.3739999999998</v>
      </c>
      <c r="D528" s="10">
        <v>0.24517</v>
      </c>
      <c r="E528" s="10">
        <v>190.00110000000001</v>
      </c>
      <c r="F528" s="10">
        <v>420.65359999999998</v>
      </c>
      <c r="G528" s="10">
        <v>18</v>
      </c>
      <c r="H528" s="10">
        <v>136</v>
      </c>
      <c r="I528" s="10">
        <v>0.3333333</v>
      </c>
      <c r="J528" s="11" t="s">
        <v>161</v>
      </c>
      <c r="L528">
        <v>136</v>
      </c>
      <c r="M528">
        <v>521</v>
      </c>
      <c r="N528">
        <v>1662725</v>
      </c>
      <c r="O528">
        <v>3.3019999999999072</v>
      </c>
      <c r="P528" s="133">
        <v>13.490999999999985</v>
      </c>
      <c r="Q528" s="133">
        <v>0.87709999999998445</v>
      </c>
      <c r="R528" s="3">
        <v>7.4845333333331228</v>
      </c>
      <c r="S528" s="133">
        <f>IF(F528=0,0,F528-F527)</f>
        <v>0.87709999999998445</v>
      </c>
      <c r="T528">
        <f>IF($J528=T$6,$L528,"")</f>
        <v>136</v>
      </c>
      <c r="U528" t="str">
        <f>IF($J528=U$6,$L528,"")</f>
        <v/>
      </c>
    </row>
    <row r="529" spans="2:21">
      <c r="B529" s="10">
        <v>1665914</v>
      </c>
      <c r="C529" s="10">
        <v>6642.49</v>
      </c>
      <c r="D529" s="10">
        <v>0.2429656</v>
      </c>
      <c r="E529" s="10">
        <v>195.21969999999999</v>
      </c>
      <c r="F529" s="10">
        <v>421.51159999999999</v>
      </c>
      <c r="G529" s="10">
        <v>19</v>
      </c>
      <c r="H529" s="10">
        <v>136</v>
      </c>
      <c r="I529" s="10">
        <v>0.3333333</v>
      </c>
      <c r="J529" s="11" t="s">
        <v>161</v>
      </c>
      <c r="L529">
        <v>136</v>
      </c>
      <c r="M529">
        <v>522</v>
      </c>
      <c r="N529">
        <v>1665914</v>
      </c>
      <c r="O529">
        <v>3.1890000000000782</v>
      </c>
      <c r="P529" s="133">
        <v>13.115999999999985</v>
      </c>
      <c r="Q529" s="133">
        <v>0.85800000000000409</v>
      </c>
      <c r="R529" s="3">
        <v>7.2284000000001774</v>
      </c>
      <c r="S529" s="133">
        <f>IF(F529=0,0,F529-F528)</f>
        <v>0.85800000000000409</v>
      </c>
      <c r="T529">
        <f>IF($J529=T$6,$L529,"")</f>
        <v>136</v>
      </c>
      <c r="U529" t="str">
        <f>IF($J529=U$6,$L529,"")</f>
        <v/>
      </c>
    </row>
    <row r="530" spans="2:21">
      <c r="B530" s="10">
        <v>1669112</v>
      </c>
      <c r="C530" s="10">
        <v>6655.6120000000001</v>
      </c>
      <c r="D530" s="10">
        <v>0.24306459999999999</v>
      </c>
      <c r="E530" s="10">
        <v>194.9812</v>
      </c>
      <c r="F530" s="10">
        <v>422.36799999999999</v>
      </c>
      <c r="G530" s="10">
        <v>18</v>
      </c>
      <c r="H530" s="10">
        <v>137</v>
      </c>
      <c r="I530" s="10">
        <v>0.3333333</v>
      </c>
      <c r="J530" s="11" t="s">
        <v>161</v>
      </c>
      <c r="L530">
        <v>137</v>
      </c>
      <c r="M530">
        <v>523</v>
      </c>
      <c r="N530">
        <v>1669112</v>
      </c>
      <c r="O530">
        <v>3.1980000000000928</v>
      </c>
      <c r="P530" s="133">
        <v>13.122000000000298</v>
      </c>
      <c r="Q530" s="133">
        <v>0.85640000000000782</v>
      </c>
      <c r="R530" s="3">
        <v>7.3021000000002116</v>
      </c>
      <c r="S530" s="133">
        <f>IF(F530=0,0,F530-F529)</f>
        <v>0.85640000000000782</v>
      </c>
      <c r="T530">
        <f>IF($J530=T$6,$L530,"")</f>
        <v>137</v>
      </c>
      <c r="U530" t="str">
        <f>IF($J530=U$6,$L530,"")</f>
        <v/>
      </c>
    </row>
    <row r="531" spans="2:21">
      <c r="B531" s="10">
        <v>1672406</v>
      </c>
      <c r="C531" s="10">
        <v>6669.04</v>
      </c>
      <c r="D531" s="10">
        <v>0.24549099999999999</v>
      </c>
      <c r="E531" s="10">
        <v>189.2568</v>
      </c>
      <c r="F531" s="10">
        <v>423.23899999999998</v>
      </c>
      <c r="G531" s="10">
        <v>18</v>
      </c>
      <c r="H531" s="10">
        <v>136</v>
      </c>
      <c r="I531" s="10">
        <v>0.3333333</v>
      </c>
      <c r="J531" s="11" t="s">
        <v>161</v>
      </c>
      <c r="L531">
        <v>136</v>
      </c>
      <c r="M531">
        <v>524</v>
      </c>
      <c r="N531">
        <v>1672406</v>
      </c>
      <c r="O531">
        <v>3.293999999999869</v>
      </c>
      <c r="P531" s="133">
        <v>13.427999999999884</v>
      </c>
      <c r="Q531" s="133">
        <v>0.8709999999999809</v>
      </c>
      <c r="R531" s="3">
        <v>7.4663999999997035</v>
      </c>
      <c r="S531" s="133">
        <f>IF(F531=0,0,F531-F530)</f>
        <v>0.8709999999999809</v>
      </c>
      <c r="T531">
        <f>IF($J531=T$6,$L531,"")</f>
        <v>136</v>
      </c>
      <c r="U531" t="str">
        <f>IF($J531=U$6,$L531,"")</f>
        <v/>
      </c>
    </row>
    <row r="532" spans="2:21">
      <c r="B532" s="10">
        <v>1675711</v>
      </c>
      <c r="C532" s="10">
        <v>6682.6109999999999</v>
      </c>
      <c r="D532" s="10">
        <v>0.2443979</v>
      </c>
      <c r="E532" s="10">
        <v>191.8075</v>
      </c>
      <c r="F532" s="10">
        <v>424.12540000000001</v>
      </c>
      <c r="G532" s="10">
        <v>19</v>
      </c>
      <c r="H532" s="10">
        <v>137</v>
      </c>
      <c r="I532" s="10">
        <v>0.3333333</v>
      </c>
      <c r="J532" s="11" t="s">
        <v>161</v>
      </c>
      <c r="L532">
        <v>137</v>
      </c>
      <c r="M532">
        <v>525</v>
      </c>
      <c r="N532">
        <v>1675711</v>
      </c>
      <c r="O532">
        <v>3.3050000000000637</v>
      </c>
      <c r="P532" s="133">
        <v>13.570999999999913</v>
      </c>
      <c r="Q532" s="133">
        <v>0.88640000000003738</v>
      </c>
      <c r="R532" s="3">
        <v>7.5464166666668122</v>
      </c>
      <c r="S532" s="133">
        <f>IF(F532=0,0,F532-F531)</f>
        <v>0.88640000000003738</v>
      </c>
      <c r="T532">
        <f>IF($J532=T$6,$L532,"")</f>
        <v>137</v>
      </c>
      <c r="U532" t="str">
        <f>IF($J532=U$6,$L532,"")</f>
        <v/>
      </c>
    </row>
    <row r="533" spans="2:21">
      <c r="B533" s="10">
        <v>1679021</v>
      </c>
      <c r="C533" s="10">
        <v>6696.1040000000003</v>
      </c>
      <c r="D533" s="10">
        <v>0.2455589</v>
      </c>
      <c r="E533" s="10">
        <v>189.09979999999999</v>
      </c>
      <c r="F533" s="10">
        <v>425.00049999999999</v>
      </c>
      <c r="G533" s="10">
        <v>18</v>
      </c>
      <c r="H533" s="10">
        <v>137</v>
      </c>
      <c r="I533" s="10">
        <v>0.3333333</v>
      </c>
      <c r="J533" s="11" t="s">
        <v>161</v>
      </c>
      <c r="L533">
        <v>137</v>
      </c>
      <c r="M533">
        <v>526</v>
      </c>
      <c r="N533">
        <v>1679021</v>
      </c>
      <c r="O533">
        <v>3.3099999999999454</v>
      </c>
      <c r="P533" s="133">
        <v>13.493000000000393</v>
      </c>
      <c r="Q533" s="133">
        <v>0.8750999999999749</v>
      </c>
      <c r="R533" s="3">
        <v>7.5578333333332086</v>
      </c>
      <c r="S533" s="133">
        <f>IF(F533=0,0,F533-F532)</f>
        <v>0.8750999999999749</v>
      </c>
      <c r="T533">
        <f>IF($J533=T$6,$L533,"")</f>
        <v>137</v>
      </c>
      <c r="U533" t="str">
        <f>IF($J533=U$6,$L533,"")</f>
        <v/>
      </c>
    </row>
    <row r="534" spans="2:21">
      <c r="B534" s="10">
        <v>1682210</v>
      </c>
      <c r="C534" s="10">
        <v>6709.1310000000003</v>
      </c>
      <c r="D534" s="10">
        <v>0.2438922</v>
      </c>
      <c r="E534" s="10">
        <v>193.00309999999999</v>
      </c>
      <c r="F534" s="10">
        <v>425.84730000000002</v>
      </c>
      <c r="G534" s="10">
        <v>18</v>
      </c>
      <c r="H534" s="10">
        <v>138</v>
      </c>
      <c r="I534" s="10">
        <v>0.3333333</v>
      </c>
      <c r="J534" s="11" t="s">
        <v>161</v>
      </c>
      <c r="L534">
        <v>138</v>
      </c>
      <c r="M534">
        <v>527</v>
      </c>
      <c r="N534">
        <v>1682210</v>
      </c>
      <c r="O534">
        <v>3.1890000000000782</v>
      </c>
      <c r="P534" s="133">
        <v>13.027000000000044</v>
      </c>
      <c r="Q534" s="133">
        <v>0.8468000000000302</v>
      </c>
      <c r="R534" s="3">
        <v>7.3347000000001801</v>
      </c>
      <c r="S534" s="133">
        <f>IF(F534=0,0,F534-F533)</f>
        <v>0.8468000000000302</v>
      </c>
      <c r="T534">
        <f>IF($J534=T$6,$L534,"")</f>
        <v>138</v>
      </c>
      <c r="U534" t="str">
        <f>IF($J534=U$6,$L534,"")</f>
        <v/>
      </c>
    </row>
    <row r="535" spans="2:21">
      <c r="B535" s="10">
        <v>1685418</v>
      </c>
      <c r="C535" s="10">
        <v>6722.3119999999999</v>
      </c>
      <c r="D535" s="10">
        <v>0.24320069999999999</v>
      </c>
      <c r="E535" s="10">
        <v>194.6542</v>
      </c>
      <c r="F535" s="10">
        <v>426.70859999999999</v>
      </c>
      <c r="G535" s="10">
        <v>19</v>
      </c>
      <c r="H535" s="10">
        <v>138</v>
      </c>
      <c r="I535" s="10">
        <v>0.3333333</v>
      </c>
      <c r="J535" s="11" t="s">
        <v>161</v>
      </c>
      <c r="L535">
        <v>138</v>
      </c>
      <c r="M535">
        <v>528</v>
      </c>
      <c r="N535">
        <v>1685418</v>
      </c>
      <c r="O535">
        <v>3.2079999999998563</v>
      </c>
      <c r="P535" s="133">
        <v>13.180999999999585</v>
      </c>
      <c r="Q535" s="133">
        <v>0.86129999999997153</v>
      </c>
      <c r="R535" s="3">
        <v>7.3783999999996697</v>
      </c>
      <c r="S535" s="133">
        <f>IF(F535=0,0,F535-F534)</f>
        <v>0.86129999999997153</v>
      </c>
      <c r="T535">
        <f>IF($J535=T$6,$L535,"")</f>
        <v>138</v>
      </c>
      <c r="U535" t="str">
        <f>IF($J535=U$6,$L535,"")</f>
        <v/>
      </c>
    </row>
    <row r="536" spans="2:21">
      <c r="B536" s="10">
        <v>1688718</v>
      </c>
      <c r="C536" s="10">
        <v>6735.866</v>
      </c>
      <c r="D536" s="10">
        <v>0.24404709999999999</v>
      </c>
      <c r="E536" s="10">
        <v>192.63579999999999</v>
      </c>
      <c r="F536" s="10">
        <v>427.59440000000001</v>
      </c>
      <c r="G536" s="10">
        <v>18</v>
      </c>
      <c r="H536" s="10">
        <v>138</v>
      </c>
      <c r="I536" s="10">
        <v>0.3333333</v>
      </c>
      <c r="J536" s="11" t="s">
        <v>161</v>
      </c>
      <c r="L536">
        <v>138</v>
      </c>
      <c r="M536">
        <v>529</v>
      </c>
      <c r="N536">
        <v>1688718</v>
      </c>
      <c r="O536">
        <v>3.3000000000001819</v>
      </c>
      <c r="P536" s="133">
        <v>13.554000000000087</v>
      </c>
      <c r="Q536" s="133">
        <v>0.88580000000001746</v>
      </c>
      <c r="R536" s="3">
        <v>7.5900000000004182</v>
      </c>
      <c r="S536" s="133">
        <f>IF(F536=0,0,F536-F535)</f>
        <v>0.88580000000001746</v>
      </c>
      <c r="T536">
        <f>IF($J536=T$6,$L536,"")</f>
        <v>138</v>
      </c>
      <c r="U536" t="str">
        <f>IF($J536=U$6,$L536,"")</f>
        <v/>
      </c>
    </row>
    <row r="537" spans="2:21">
      <c r="B537" s="10">
        <v>1691917</v>
      </c>
      <c r="C537" s="10">
        <v>6749.0469999999996</v>
      </c>
      <c r="D537" s="10">
        <v>0.2429838</v>
      </c>
      <c r="E537" s="10">
        <v>195.17590000000001</v>
      </c>
      <c r="F537" s="10">
        <v>428.4581</v>
      </c>
      <c r="G537" s="10">
        <v>19</v>
      </c>
      <c r="H537" s="10">
        <v>138</v>
      </c>
      <c r="I537" s="10">
        <v>0.3333333</v>
      </c>
      <c r="J537" s="11" t="s">
        <v>161</v>
      </c>
      <c r="L537">
        <v>138</v>
      </c>
      <c r="M537">
        <v>530</v>
      </c>
      <c r="N537">
        <v>1691917</v>
      </c>
      <c r="O537">
        <v>3.1989999999998417</v>
      </c>
      <c r="P537" s="133">
        <v>13.180999999999585</v>
      </c>
      <c r="Q537" s="133">
        <v>0.86369999999999436</v>
      </c>
      <c r="R537" s="3">
        <v>7.3576999999996362</v>
      </c>
      <c r="S537" s="133">
        <f>IF(F537=0,0,F537-F536)</f>
        <v>0.86369999999999436</v>
      </c>
      <c r="T537">
        <f>IF($J537=T$6,$L537,"")</f>
        <v>138</v>
      </c>
      <c r="U537" t="str">
        <f>IF($J537=U$6,$L537,"")</f>
        <v/>
      </c>
    </row>
    <row r="538" spans="2:21">
      <c r="B538" s="10">
        <v>1695107</v>
      </c>
      <c r="C538" s="10">
        <v>6762.1530000000002</v>
      </c>
      <c r="D538" s="10">
        <v>0.2427077</v>
      </c>
      <c r="E538" s="10">
        <v>195.84280000000001</v>
      </c>
      <c r="F538" s="10">
        <v>429.31470000000002</v>
      </c>
      <c r="G538" s="10">
        <v>19</v>
      </c>
      <c r="H538" s="10">
        <v>138</v>
      </c>
      <c r="I538" s="10">
        <v>0.3333333</v>
      </c>
      <c r="J538" s="11" t="s">
        <v>161</v>
      </c>
      <c r="L538">
        <v>138</v>
      </c>
      <c r="M538">
        <v>531</v>
      </c>
      <c r="N538">
        <v>1695107</v>
      </c>
      <c r="O538">
        <v>3.1900000000000546</v>
      </c>
      <c r="P538" s="133">
        <v>13.106000000000677</v>
      </c>
      <c r="Q538" s="133">
        <v>0.85660000000001446</v>
      </c>
      <c r="R538" s="3">
        <v>7.3370000000001259</v>
      </c>
      <c r="S538" s="133">
        <f>IF(F538=0,0,F538-F537)</f>
        <v>0.85660000000001446</v>
      </c>
      <c r="T538">
        <f>IF($J538=T$6,$L538,"")</f>
        <v>138</v>
      </c>
      <c r="U538" t="str">
        <f>IF($J538=U$6,$L538,"")</f>
        <v/>
      </c>
    </row>
    <row r="539" spans="2:21">
      <c r="B539" s="10">
        <v>1698405</v>
      </c>
      <c r="C539" s="10">
        <v>6775.7150000000001</v>
      </c>
      <c r="D539" s="10">
        <v>0.2438505</v>
      </c>
      <c r="E539" s="10">
        <v>193.10210000000001</v>
      </c>
      <c r="F539" s="10">
        <v>430.20179999999999</v>
      </c>
      <c r="G539" s="10">
        <v>18</v>
      </c>
      <c r="H539" s="10">
        <v>138</v>
      </c>
      <c r="I539" s="10">
        <v>0.3333333</v>
      </c>
      <c r="J539" s="11" t="s">
        <v>161</v>
      </c>
      <c r="L539">
        <v>138</v>
      </c>
      <c r="M539">
        <v>532</v>
      </c>
      <c r="N539">
        <v>1698405</v>
      </c>
      <c r="O539">
        <v>3.2980000000000018</v>
      </c>
      <c r="P539" s="133">
        <v>13.561999999999898</v>
      </c>
      <c r="Q539" s="133">
        <v>0.88709999999997535</v>
      </c>
      <c r="R539" s="3">
        <v>7.5854000000000044</v>
      </c>
      <c r="S539" s="133">
        <f>IF(F539=0,0,F539-F538)</f>
        <v>0.88709999999997535</v>
      </c>
      <c r="T539">
        <f>IF($J539=T$6,$L539,"")</f>
        <v>138</v>
      </c>
      <c r="U539" t="str">
        <f>IF($J539=U$6,$L539,"")</f>
        <v/>
      </c>
    </row>
    <row r="540" spans="2:21">
      <c r="B540" s="10">
        <v>1701613</v>
      </c>
      <c r="C540" s="10">
        <v>6788.8280000000004</v>
      </c>
      <c r="D540" s="10">
        <v>0.24353569999999999</v>
      </c>
      <c r="E540" s="10">
        <v>193.8519</v>
      </c>
      <c r="F540" s="10">
        <v>431.05459999999999</v>
      </c>
      <c r="G540" s="10">
        <v>18</v>
      </c>
      <c r="H540" s="10">
        <v>137</v>
      </c>
      <c r="I540" s="10">
        <v>0.3333333</v>
      </c>
      <c r="J540" s="11" t="s">
        <v>161</v>
      </c>
      <c r="L540">
        <v>137</v>
      </c>
      <c r="M540">
        <v>533</v>
      </c>
      <c r="N540">
        <v>1701613</v>
      </c>
      <c r="O540">
        <v>3.2080000000000837</v>
      </c>
      <c r="P540" s="133">
        <v>13.113000000000284</v>
      </c>
      <c r="Q540" s="133">
        <v>0.852800000000002</v>
      </c>
      <c r="R540" s="3">
        <v>7.324933333333524</v>
      </c>
      <c r="S540" s="133">
        <f>IF(F540=0,0,F540-F539)</f>
        <v>0.852800000000002</v>
      </c>
      <c r="T540">
        <f>IF($J540=T$6,$L540,"")</f>
        <v>137</v>
      </c>
      <c r="U540" t="str">
        <f>IF($J540=U$6,$L540,"")</f>
        <v/>
      </c>
    </row>
    <row r="541" spans="2:21">
      <c r="B541" s="10">
        <v>1704906</v>
      </c>
      <c r="C541" s="10">
        <v>6802.4690000000001</v>
      </c>
      <c r="D541" s="10">
        <v>0.2423862</v>
      </c>
      <c r="E541" s="10">
        <v>196.62309999999999</v>
      </c>
      <c r="F541" s="10">
        <v>431.95319999999998</v>
      </c>
      <c r="G541" s="10">
        <v>19</v>
      </c>
      <c r="H541" s="10">
        <v>137</v>
      </c>
      <c r="I541" s="10">
        <v>0.3333333</v>
      </c>
      <c r="J541" s="11" t="s">
        <v>161</v>
      </c>
      <c r="L541">
        <v>137</v>
      </c>
      <c r="M541">
        <v>534</v>
      </c>
      <c r="N541">
        <v>1704906</v>
      </c>
      <c r="O541">
        <v>3.2929999999998927</v>
      </c>
      <c r="P541" s="133">
        <v>13.640999999999622</v>
      </c>
      <c r="Q541" s="133">
        <v>0.89859999999998763</v>
      </c>
      <c r="R541" s="3">
        <v>7.5190166666664213</v>
      </c>
      <c r="S541" s="133">
        <f>IF(F541=0,0,F541-F540)</f>
        <v>0.89859999999998763</v>
      </c>
      <c r="T541">
        <f>IF($J541=T$6,$L541,"")</f>
        <v>137</v>
      </c>
      <c r="U541" t="str">
        <f>IF($J541=U$6,$L541,"")</f>
        <v/>
      </c>
    </row>
    <row r="542" spans="2:21">
      <c r="B542" s="10">
        <v>1708015</v>
      </c>
      <c r="C542" s="10">
        <v>6815.183</v>
      </c>
      <c r="D542" s="10">
        <v>0.24345929999999999</v>
      </c>
      <c r="E542" s="10">
        <v>194.03460000000001</v>
      </c>
      <c r="F542" s="10">
        <v>432.78030000000001</v>
      </c>
      <c r="G542" s="10">
        <v>19</v>
      </c>
      <c r="H542" s="10">
        <v>137</v>
      </c>
      <c r="I542" s="10">
        <v>0.3333333</v>
      </c>
      <c r="J542" s="11" t="s">
        <v>161</v>
      </c>
      <c r="L542">
        <v>137</v>
      </c>
      <c r="M542">
        <v>535</v>
      </c>
      <c r="N542">
        <v>1708015</v>
      </c>
      <c r="O542">
        <v>3.109000000000151</v>
      </c>
      <c r="P542" s="133">
        <v>12.713999999999942</v>
      </c>
      <c r="Q542" s="133">
        <v>0.82710000000002992</v>
      </c>
      <c r="R542" s="3">
        <v>7.0988833333336778</v>
      </c>
      <c r="S542" s="133">
        <f>IF(F542=0,0,F542-F541)</f>
        <v>0.82710000000002992</v>
      </c>
      <c r="T542">
        <f>IF($J542=T$6,$L542,"")</f>
        <v>137</v>
      </c>
      <c r="U542" t="str">
        <f>IF($J542=U$6,$L542,"")</f>
        <v/>
      </c>
    </row>
    <row r="543" spans="2:21">
      <c r="B543" s="10">
        <v>1711309</v>
      </c>
      <c r="C543" s="10">
        <v>6828.7560000000003</v>
      </c>
      <c r="D543" s="10">
        <v>0.24289359999999999</v>
      </c>
      <c r="E543" s="10">
        <v>195.39330000000001</v>
      </c>
      <c r="F543" s="10">
        <v>433.66989999999998</v>
      </c>
      <c r="G543" s="10">
        <v>18</v>
      </c>
      <c r="H543" s="10">
        <v>137</v>
      </c>
      <c r="I543" s="10">
        <v>0.3333333</v>
      </c>
      <c r="J543" s="11" t="s">
        <v>161</v>
      </c>
      <c r="L543">
        <v>137</v>
      </c>
      <c r="M543">
        <v>536</v>
      </c>
      <c r="N543">
        <v>1711309</v>
      </c>
      <c r="O543">
        <v>3.293999999999869</v>
      </c>
      <c r="P543" s="133">
        <v>13.57300000000032</v>
      </c>
      <c r="Q543" s="133">
        <v>0.88959999999997308</v>
      </c>
      <c r="R543" s="3">
        <v>7.5212999999997008</v>
      </c>
      <c r="S543" s="133">
        <f>IF(F543=0,0,F543-F542)</f>
        <v>0.88959999999997308</v>
      </c>
      <c r="T543">
        <f>IF($J543=T$6,$L543,"")</f>
        <v>137</v>
      </c>
      <c r="U543" t="str">
        <f>IF($J543=U$6,$L543,"")</f>
        <v/>
      </c>
    </row>
    <row r="544" spans="2:21">
      <c r="B544" s="10">
        <v>1714611</v>
      </c>
      <c r="C544" s="10">
        <v>6842.4679999999998</v>
      </c>
      <c r="D544" s="10">
        <v>0.24167640000000001</v>
      </c>
      <c r="E544" s="10">
        <v>198.3605</v>
      </c>
      <c r="F544" s="10">
        <v>434.57510000000002</v>
      </c>
      <c r="G544" s="10">
        <v>19</v>
      </c>
      <c r="H544" s="10">
        <v>137</v>
      </c>
      <c r="I544" s="10">
        <v>0.3333333</v>
      </c>
      <c r="J544" s="11" t="s">
        <v>161</v>
      </c>
      <c r="L544">
        <v>137</v>
      </c>
      <c r="M544">
        <v>537</v>
      </c>
      <c r="N544">
        <v>1714611</v>
      </c>
      <c r="O544">
        <v>3.3020000000001346</v>
      </c>
      <c r="P544" s="133">
        <v>13.711999999999534</v>
      </c>
      <c r="Q544" s="133">
        <v>0.9052000000000362</v>
      </c>
      <c r="R544" s="3">
        <v>7.5395666666669738</v>
      </c>
      <c r="S544" s="133">
        <f>IF(F544=0,0,F544-F543)</f>
        <v>0.9052000000000362</v>
      </c>
      <c r="T544">
        <f>IF($J544=T$6,$L544,"")</f>
        <v>137</v>
      </c>
      <c r="U544" t="str">
        <f>IF($J544=U$6,$L544,"")</f>
        <v/>
      </c>
    </row>
    <row r="545" spans="2:21">
      <c r="B545" s="10">
        <v>1717814</v>
      </c>
      <c r="C545" s="10">
        <v>6855.7340000000004</v>
      </c>
      <c r="D545" s="10">
        <v>0.24115</v>
      </c>
      <c r="E545" s="10">
        <v>199.66229999999999</v>
      </c>
      <c r="F545" s="10">
        <v>435.44889999999998</v>
      </c>
      <c r="G545" s="10">
        <v>19</v>
      </c>
      <c r="H545" s="10">
        <v>137</v>
      </c>
      <c r="I545" s="10">
        <v>0.3333333</v>
      </c>
      <c r="J545" s="11" t="s">
        <v>161</v>
      </c>
      <c r="L545">
        <v>137</v>
      </c>
      <c r="M545">
        <v>538</v>
      </c>
      <c r="N545">
        <v>1717814</v>
      </c>
      <c r="O545">
        <v>3.2029999999999745</v>
      </c>
      <c r="P545" s="133">
        <v>13.266000000000531</v>
      </c>
      <c r="Q545" s="133">
        <v>0.87379999999996016</v>
      </c>
      <c r="R545" s="3">
        <v>7.3135166666666089</v>
      </c>
      <c r="S545" s="133">
        <f>IF(F545=0,0,F545-F544)</f>
        <v>0.87379999999996016</v>
      </c>
      <c r="T545">
        <f>IF($J545=T$6,$L545,"")</f>
        <v>137</v>
      </c>
      <c r="U545" t="str">
        <f>IF($J545=U$6,$L545,"")</f>
        <v/>
      </c>
    </row>
    <row r="546" spans="2:21">
      <c r="B546" s="10">
        <v>1721005</v>
      </c>
      <c r="C546" s="10">
        <v>6868.9080000000004</v>
      </c>
      <c r="D546" s="10">
        <v>0.2424337</v>
      </c>
      <c r="E546" s="10">
        <v>196.5076</v>
      </c>
      <c r="F546" s="10">
        <v>436.31380000000001</v>
      </c>
      <c r="G546" s="10">
        <v>19</v>
      </c>
      <c r="H546" s="10">
        <v>138</v>
      </c>
      <c r="I546" s="10">
        <v>0.3333333</v>
      </c>
      <c r="J546" s="11" t="s">
        <v>161</v>
      </c>
      <c r="L546">
        <v>138</v>
      </c>
      <c r="M546">
        <v>539</v>
      </c>
      <c r="N546">
        <v>1721005</v>
      </c>
      <c r="O546">
        <v>3.1910000000000309</v>
      </c>
      <c r="P546" s="133">
        <v>13.173999999999978</v>
      </c>
      <c r="Q546" s="133">
        <v>0.8649000000000342</v>
      </c>
      <c r="R546" s="3">
        <v>7.3393000000000708</v>
      </c>
      <c r="S546" s="133">
        <f>IF(F546=0,0,F546-F545)</f>
        <v>0.8649000000000342</v>
      </c>
      <c r="T546">
        <f>IF($J546=T$6,$L546,"")</f>
        <v>138</v>
      </c>
      <c r="U546" t="str">
        <f>IF($J546=U$6,$L546,"")</f>
        <v/>
      </c>
    </row>
    <row r="547" spans="2:21">
      <c r="B547" s="10">
        <v>1724208</v>
      </c>
      <c r="C547" s="10">
        <v>6882.0889999999999</v>
      </c>
      <c r="D547" s="10">
        <v>0.2430937</v>
      </c>
      <c r="E547" s="10">
        <v>194.91130000000001</v>
      </c>
      <c r="F547" s="10">
        <v>437.17660000000001</v>
      </c>
      <c r="G547" s="10">
        <v>19</v>
      </c>
      <c r="H547" s="10">
        <v>138</v>
      </c>
      <c r="I547" s="10">
        <v>0.3333333</v>
      </c>
      <c r="J547" s="11" t="s">
        <v>161</v>
      </c>
      <c r="L547">
        <v>138</v>
      </c>
      <c r="M547">
        <v>540</v>
      </c>
      <c r="N547">
        <v>1724208</v>
      </c>
      <c r="O547">
        <v>3.2029999999999745</v>
      </c>
      <c r="P547" s="133">
        <v>13.180999999999585</v>
      </c>
      <c r="Q547" s="133">
        <v>0.86279999999999291</v>
      </c>
      <c r="R547" s="3">
        <v>7.3668999999999416</v>
      </c>
      <c r="S547" s="133">
        <f>IF(F547=0,0,F547-F546)</f>
        <v>0.86279999999999291</v>
      </c>
      <c r="T547">
        <f>IF($J547=T$6,$L547,"")</f>
        <v>138</v>
      </c>
      <c r="U547" t="str">
        <f>IF($J547=U$6,$L547,"")</f>
        <v/>
      </c>
    </row>
    <row r="548" spans="2:21">
      <c r="B548" s="10">
        <v>1727309</v>
      </c>
      <c r="C548" s="10">
        <v>6894.8869999999997</v>
      </c>
      <c r="D548" s="10">
        <v>0.2411499</v>
      </c>
      <c r="E548" s="10">
        <v>199.66249999999999</v>
      </c>
      <c r="F548" s="10">
        <v>438.01679999999999</v>
      </c>
      <c r="G548" s="10">
        <v>19</v>
      </c>
      <c r="H548" s="10">
        <v>138</v>
      </c>
      <c r="I548" s="10">
        <v>0.3333333</v>
      </c>
      <c r="J548" s="11" t="s">
        <v>161</v>
      </c>
      <c r="L548">
        <v>138</v>
      </c>
      <c r="M548">
        <v>541</v>
      </c>
      <c r="N548">
        <v>1727309</v>
      </c>
      <c r="O548">
        <v>3.1009999999998854</v>
      </c>
      <c r="P548" s="133">
        <v>12.797999999999774</v>
      </c>
      <c r="Q548" s="133">
        <v>0.84019999999998163</v>
      </c>
      <c r="R548" s="3">
        <v>7.1322999999997361</v>
      </c>
      <c r="S548" s="133">
        <f>IF(F548=0,0,F548-F547)</f>
        <v>0.84019999999998163</v>
      </c>
      <c r="T548">
        <f>IF($J548=T$6,$L548,"")</f>
        <v>138</v>
      </c>
      <c r="U548" t="str">
        <f>IF($J548=U$6,$L548,"")</f>
        <v/>
      </c>
    </row>
    <row r="549" spans="2:21">
      <c r="B549" s="10">
        <v>1730617</v>
      </c>
      <c r="C549" s="10">
        <v>6908.5240000000003</v>
      </c>
      <c r="D549" s="10">
        <v>0.243011</v>
      </c>
      <c r="E549" s="10">
        <v>195.11019999999999</v>
      </c>
      <c r="F549" s="10">
        <v>438.911</v>
      </c>
      <c r="G549" s="10">
        <v>18</v>
      </c>
      <c r="H549" s="10">
        <v>138</v>
      </c>
      <c r="I549" s="10">
        <v>0.3333333</v>
      </c>
      <c r="J549" s="11" t="s">
        <v>161</v>
      </c>
      <c r="L549">
        <v>138</v>
      </c>
      <c r="M549">
        <v>542</v>
      </c>
      <c r="N549">
        <v>1730617</v>
      </c>
      <c r="O549">
        <v>3.3079999999999927</v>
      </c>
      <c r="P549" s="133">
        <v>13.637000000000626</v>
      </c>
      <c r="Q549" s="133">
        <v>0.8942000000000121</v>
      </c>
      <c r="R549" s="3">
        <v>7.6083999999999836</v>
      </c>
      <c r="S549" s="133">
        <f>IF(F549=0,0,F549-F548)</f>
        <v>0.8942000000000121</v>
      </c>
      <c r="T549">
        <f>IF($J549=T$6,$L549,"")</f>
        <v>138</v>
      </c>
      <c r="U549" t="str">
        <f>IF($J549=U$6,$L549,"")</f>
        <v/>
      </c>
    </row>
    <row r="550" spans="2:21">
      <c r="B550" s="10">
        <v>1733915</v>
      </c>
      <c r="C550" s="10">
        <v>6922.0959999999995</v>
      </c>
      <c r="D550" s="10">
        <v>0.24385409999999999</v>
      </c>
      <c r="E550" s="10">
        <v>193.09360000000001</v>
      </c>
      <c r="F550" s="10">
        <v>439.79950000000002</v>
      </c>
      <c r="G550" s="10">
        <v>19</v>
      </c>
      <c r="H550" s="10">
        <v>138</v>
      </c>
      <c r="I550" s="10">
        <v>0.3333333</v>
      </c>
      <c r="J550" s="11" t="s">
        <v>161</v>
      </c>
      <c r="L550">
        <v>138</v>
      </c>
      <c r="M550">
        <v>543</v>
      </c>
      <c r="N550">
        <v>1733915</v>
      </c>
      <c r="O550">
        <v>3.2980000000000018</v>
      </c>
      <c r="P550" s="133">
        <v>13.571999999999207</v>
      </c>
      <c r="Q550" s="133">
        <v>0.88850000000002183</v>
      </c>
      <c r="R550" s="3">
        <v>7.5854000000000044</v>
      </c>
      <c r="S550" s="133">
        <f>IF(F550=0,0,F550-F549)</f>
        <v>0.88850000000002183</v>
      </c>
      <c r="T550">
        <f>IF($J550=T$6,$L550,"")</f>
        <v>138</v>
      </c>
      <c r="U550" t="str">
        <f>IF($J550=U$6,$L550,"")</f>
        <v/>
      </c>
    </row>
    <row r="551" spans="2:21">
      <c r="B551" s="10">
        <v>1737002</v>
      </c>
      <c r="C551" s="10">
        <v>6934.817</v>
      </c>
      <c r="D551" s="10">
        <v>0.24183779999999999</v>
      </c>
      <c r="E551" s="10">
        <v>197.96350000000001</v>
      </c>
      <c r="F551" s="10">
        <v>440.63319999999999</v>
      </c>
      <c r="G551" s="10">
        <v>19</v>
      </c>
      <c r="H551" s="10">
        <v>138</v>
      </c>
      <c r="I551" s="10">
        <v>0.3333333</v>
      </c>
      <c r="J551" s="11" t="s">
        <v>161</v>
      </c>
      <c r="L551">
        <v>138</v>
      </c>
      <c r="M551">
        <v>544</v>
      </c>
      <c r="N551">
        <v>1737002</v>
      </c>
      <c r="O551">
        <v>3.0869999999999891</v>
      </c>
      <c r="P551" s="133">
        <v>12.721000000000458</v>
      </c>
      <c r="Q551" s="133">
        <v>0.8336999999999648</v>
      </c>
      <c r="R551" s="3">
        <v>7.1000999999999745</v>
      </c>
      <c r="S551" s="133">
        <f>IF(F551=0,0,F551-F550)</f>
        <v>0.8336999999999648</v>
      </c>
      <c r="T551">
        <f>IF($J551=T$6,$L551,"")</f>
        <v>138</v>
      </c>
      <c r="U551" t="str">
        <f>IF($J551=U$6,$L551,"")</f>
        <v/>
      </c>
    </row>
    <row r="552" spans="2:21">
      <c r="B552" s="10">
        <v>1740305</v>
      </c>
      <c r="C552" s="10">
        <v>6948.3770000000004</v>
      </c>
      <c r="D552" s="10">
        <v>0.24377099999999999</v>
      </c>
      <c r="E552" s="10">
        <v>193.291</v>
      </c>
      <c r="F552" s="10">
        <v>441.51889999999997</v>
      </c>
      <c r="G552" s="10">
        <v>18</v>
      </c>
      <c r="H552" s="10">
        <v>138</v>
      </c>
      <c r="I552" s="10">
        <v>0.3333333</v>
      </c>
      <c r="J552" s="11" t="s">
        <v>161</v>
      </c>
      <c r="L552">
        <v>138</v>
      </c>
      <c r="M552">
        <v>545</v>
      </c>
      <c r="N552">
        <v>1740305</v>
      </c>
      <c r="O552">
        <v>3.303000000000111</v>
      </c>
      <c r="P552" s="133">
        <v>13.5600000000004</v>
      </c>
      <c r="Q552" s="133">
        <v>0.88569999999998572</v>
      </c>
      <c r="R552" s="3">
        <v>7.5969000000002556</v>
      </c>
      <c r="S552" s="133">
        <f>IF(F552=0,0,F552-F551)</f>
        <v>0.88569999999998572</v>
      </c>
      <c r="T552">
        <f>IF($J552=T$6,$L552,"")</f>
        <v>138</v>
      </c>
      <c r="U552" t="str">
        <f>IF($J552=U$6,$L552,"")</f>
        <v/>
      </c>
    </row>
    <row r="553" spans="2:21">
      <c r="B553" s="10">
        <v>1743512</v>
      </c>
      <c r="C553" s="10">
        <v>6961.5550000000003</v>
      </c>
      <c r="D553" s="10">
        <v>0.24335209999999999</v>
      </c>
      <c r="E553" s="10">
        <v>194.2911</v>
      </c>
      <c r="F553" s="10">
        <v>442.38029999999998</v>
      </c>
      <c r="G553" s="10">
        <v>19</v>
      </c>
      <c r="H553" s="10">
        <v>138</v>
      </c>
      <c r="I553" s="10">
        <v>0.3333333</v>
      </c>
      <c r="J553" s="11" t="s">
        <v>161</v>
      </c>
      <c r="L553">
        <v>138</v>
      </c>
      <c r="M553">
        <v>546</v>
      </c>
      <c r="N553">
        <v>1743512</v>
      </c>
      <c r="O553">
        <v>3.2069999999998799</v>
      </c>
      <c r="P553" s="133">
        <v>13.177999999999884</v>
      </c>
      <c r="Q553" s="133">
        <v>0.86140000000000327</v>
      </c>
      <c r="R553" s="3">
        <v>7.3760999999997239</v>
      </c>
      <c r="S553" s="133">
        <f>IF(F553=0,0,F553-F552)</f>
        <v>0.86140000000000327</v>
      </c>
      <c r="T553">
        <f>IF($J553=T$6,$L553,"")</f>
        <v>138</v>
      </c>
      <c r="U553" t="str">
        <f>IF($J553=U$6,$L553,"")</f>
        <v/>
      </c>
    </row>
    <row r="554" spans="2:21">
      <c r="B554" s="10">
        <v>1746803</v>
      </c>
      <c r="C554" s="10">
        <v>6975.0309999999999</v>
      </c>
      <c r="D554" s="10">
        <v>0.24459739999999999</v>
      </c>
      <c r="E554" s="10">
        <v>191.33860000000001</v>
      </c>
      <c r="F554" s="10">
        <v>443.25830000000002</v>
      </c>
      <c r="G554" s="10">
        <v>18</v>
      </c>
      <c r="H554" s="10">
        <v>138</v>
      </c>
      <c r="I554" s="10">
        <v>0.3333333</v>
      </c>
      <c r="J554" s="11" t="s">
        <v>161</v>
      </c>
      <c r="L554">
        <v>138</v>
      </c>
      <c r="M554">
        <v>547</v>
      </c>
      <c r="N554">
        <v>1746803</v>
      </c>
      <c r="O554">
        <v>3.2910000000001673</v>
      </c>
      <c r="P554" s="133">
        <v>13.475999999999658</v>
      </c>
      <c r="Q554" s="133">
        <v>0.87800000000004275</v>
      </c>
      <c r="R554" s="3">
        <v>7.5693000000003847</v>
      </c>
      <c r="S554" s="133">
        <f>IF(F554=0,0,F554-F553)</f>
        <v>0.87800000000004275</v>
      </c>
      <c r="T554">
        <f>IF($J554=T$6,$L554,"")</f>
        <v>138</v>
      </c>
      <c r="U554" t="str">
        <f>IF($J554=U$6,$L554,"")</f>
        <v/>
      </c>
    </row>
    <row r="555" spans="2:21">
      <c r="B555" s="10">
        <v>1749908</v>
      </c>
      <c r="C555" s="10">
        <v>6987.6689999999999</v>
      </c>
      <c r="D555" s="10">
        <v>0.24455569999999999</v>
      </c>
      <c r="E555" s="10">
        <v>191.43639999999999</v>
      </c>
      <c r="F555" s="10">
        <v>444.07709999999997</v>
      </c>
      <c r="G555" s="10">
        <v>19</v>
      </c>
      <c r="H555" s="10">
        <v>138</v>
      </c>
      <c r="I555" s="10">
        <v>0.3333333</v>
      </c>
      <c r="J555" s="11" t="s">
        <v>161</v>
      </c>
      <c r="L555">
        <v>138</v>
      </c>
      <c r="M555">
        <v>548</v>
      </c>
      <c r="N555">
        <v>1749908</v>
      </c>
      <c r="O555">
        <v>3.1049999999997908</v>
      </c>
      <c r="P555" s="133">
        <v>12.63799999999992</v>
      </c>
      <c r="Q555" s="133">
        <v>0.81879999999995334</v>
      </c>
      <c r="R555" s="3">
        <v>7.1414999999995192</v>
      </c>
      <c r="S555" s="133">
        <f>IF(F555=0,0,F555-F554)</f>
        <v>0.81879999999995334</v>
      </c>
      <c r="T555">
        <f>IF($J555=T$6,$L555,"")</f>
        <v>138</v>
      </c>
      <c r="U555" t="str">
        <f>IF($J555=U$6,$L555,"")</f>
        <v/>
      </c>
    </row>
    <row r="556" spans="2:21">
      <c r="B556" s="10">
        <v>1753211</v>
      </c>
      <c r="C556" s="10">
        <v>7001.2510000000002</v>
      </c>
      <c r="D556" s="10">
        <v>0.2442935</v>
      </c>
      <c r="E556" s="10">
        <v>192.05350000000001</v>
      </c>
      <c r="F556" s="10">
        <v>444.96550000000002</v>
      </c>
      <c r="G556" s="10">
        <v>19</v>
      </c>
      <c r="H556" s="10">
        <v>138</v>
      </c>
      <c r="I556" s="10">
        <v>0.3333333</v>
      </c>
      <c r="J556" s="11" t="s">
        <v>161</v>
      </c>
      <c r="L556">
        <v>138</v>
      </c>
      <c r="M556">
        <v>549</v>
      </c>
      <c r="N556">
        <v>1753211</v>
      </c>
      <c r="O556">
        <v>3.303000000000111</v>
      </c>
      <c r="P556" s="133">
        <v>13.582000000000335</v>
      </c>
      <c r="Q556" s="133">
        <v>0.88840000000004693</v>
      </c>
      <c r="R556" s="3">
        <v>7.5969000000002556</v>
      </c>
      <c r="S556" s="133">
        <f>IF(F556=0,0,F556-F555)</f>
        <v>0.88840000000004693</v>
      </c>
      <c r="T556">
        <f>IF($J556=T$6,$L556,"")</f>
        <v>138</v>
      </c>
      <c r="U556" t="str">
        <f>IF($J556=U$6,$L556,"")</f>
        <v/>
      </c>
    </row>
    <row r="557" spans="2:21">
      <c r="B557" s="10">
        <v>1756400</v>
      </c>
      <c r="C557" s="10">
        <v>7014.36</v>
      </c>
      <c r="D557" s="10">
        <v>0.24282880000000001</v>
      </c>
      <c r="E557" s="10">
        <v>195.54990000000001</v>
      </c>
      <c r="F557" s="10">
        <v>445.82279999999997</v>
      </c>
      <c r="G557" s="10">
        <v>19</v>
      </c>
      <c r="H557" s="10">
        <v>137</v>
      </c>
      <c r="I557" s="10">
        <v>0.3333333</v>
      </c>
      <c r="J557" s="11" t="s">
        <v>161</v>
      </c>
      <c r="L557">
        <v>137</v>
      </c>
      <c r="M557">
        <v>550</v>
      </c>
      <c r="N557">
        <v>1756400</v>
      </c>
      <c r="O557">
        <v>3.1890000000000782</v>
      </c>
      <c r="P557" s="133">
        <v>13.108999999999469</v>
      </c>
      <c r="Q557" s="133">
        <v>0.85729999999995243</v>
      </c>
      <c r="R557" s="3">
        <v>7.2815500000001787</v>
      </c>
      <c r="S557" s="133">
        <f>IF(F557=0,0,F557-F556)</f>
        <v>0.85729999999995243</v>
      </c>
      <c r="T557">
        <f>IF($J557=T$6,$L557,"")</f>
        <v>137</v>
      </c>
      <c r="U557" t="str">
        <f>IF($J557=U$6,$L557,"")</f>
        <v/>
      </c>
    </row>
    <row r="558" spans="2:21">
      <c r="B558" s="10">
        <v>1759608</v>
      </c>
      <c r="C558" s="10">
        <v>7027.5439999999999</v>
      </c>
      <c r="D558" s="10">
        <v>0.24313360000000001</v>
      </c>
      <c r="E558" s="10">
        <v>194.81530000000001</v>
      </c>
      <c r="F558" s="10">
        <v>446.6848</v>
      </c>
      <c r="G558" s="10">
        <v>19</v>
      </c>
      <c r="H558" s="10">
        <v>137</v>
      </c>
      <c r="I558" s="10">
        <v>0.3333333</v>
      </c>
      <c r="J558" s="11" t="s">
        <v>161</v>
      </c>
      <c r="L558">
        <v>137</v>
      </c>
      <c r="M558">
        <v>551</v>
      </c>
      <c r="N558">
        <v>1759608</v>
      </c>
      <c r="O558">
        <v>3.2079999999998563</v>
      </c>
      <c r="P558" s="133">
        <v>13.184000000000196</v>
      </c>
      <c r="Q558" s="133">
        <v>0.86200000000002319</v>
      </c>
      <c r="R558" s="3">
        <v>7.3249333333330053</v>
      </c>
      <c r="S558" s="133">
        <f>IF(F558=0,0,F558-F557)</f>
        <v>0.86200000000002319</v>
      </c>
      <c r="T558">
        <f>IF($J558=T$6,$L558,"")</f>
        <v>137</v>
      </c>
      <c r="U558" t="str">
        <f>IF($J558=U$6,$L558,"")</f>
        <v/>
      </c>
    </row>
    <row r="559" spans="2:21">
      <c r="B559" s="10">
        <v>1762808</v>
      </c>
      <c r="C559" s="10">
        <v>7040.723</v>
      </c>
      <c r="D559" s="10">
        <v>0.2426248</v>
      </c>
      <c r="E559" s="10">
        <v>196.0436</v>
      </c>
      <c r="F559" s="10">
        <v>447.548</v>
      </c>
      <c r="G559" s="10">
        <v>19</v>
      </c>
      <c r="H559" s="10">
        <v>137</v>
      </c>
      <c r="I559" s="10">
        <v>0.3333333</v>
      </c>
      <c r="J559" s="11" t="s">
        <v>161</v>
      </c>
      <c r="L559">
        <v>137</v>
      </c>
      <c r="M559">
        <v>552</v>
      </c>
      <c r="N559">
        <v>1762808</v>
      </c>
      <c r="O559">
        <v>3.2000000000000455</v>
      </c>
      <c r="P559" s="133">
        <v>13.179000000000087</v>
      </c>
      <c r="Q559" s="133">
        <v>0.86320000000000618</v>
      </c>
      <c r="R559" s="3">
        <v>7.3066666666667706</v>
      </c>
      <c r="S559" s="133">
        <f>IF(F559=0,0,F559-F558)</f>
        <v>0.86320000000000618</v>
      </c>
      <c r="T559">
        <f>IF($J559=T$6,$L559,"")</f>
        <v>137</v>
      </c>
      <c r="U559" t="str">
        <f>IF($J559=U$6,$L559,"")</f>
        <v/>
      </c>
    </row>
    <row r="560" spans="2:21">
      <c r="B560" s="10">
        <v>1766103</v>
      </c>
      <c r="C560" s="10">
        <v>7054.3050000000003</v>
      </c>
      <c r="D560" s="10">
        <v>0.24258489999999999</v>
      </c>
      <c r="E560" s="10">
        <v>196.14019999999999</v>
      </c>
      <c r="F560" s="10">
        <v>448.43860000000001</v>
      </c>
      <c r="G560" s="10">
        <v>18</v>
      </c>
      <c r="H560" s="10">
        <v>137</v>
      </c>
      <c r="I560" s="10">
        <v>0.3333333</v>
      </c>
      <c r="J560" s="11" t="s">
        <v>161</v>
      </c>
      <c r="L560">
        <v>137</v>
      </c>
      <c r="M560">
        <v>553</v>
      </c>
      <c r="N560">
        <v>1766103</v>
      </c>
      <c r="O560">
        <v>3.2950000000000728</v>
      </c>
      <c r="P560" s="133">
        <v>13.582000000000335</v>
      </c>
      <c r="Q560" s="133">
        <v>0.89060000000000628</v>
      </c>
      <c r="R560" s="3">
        <v>7.5235833333334998</v>
      </c>
      <c r="S560" s="133">
        <f>IF(F560=0,0,F560-F559)</f>
        <v>0.89060000000000628</v>
      </c>
      <c r="T560">
        <f>IF($J560=T$6,$L560,"")</f>
        <v>137</v>
      </c>
      <c r="U560" t="str">
        <f>IF($J560=U$6,$L560,"")</f>
        <v/>
      </c>
    </row>
    <row r="561" spans="2:21">
      <c r="B561" s="10">
        <v>1769411</v>
      </c>
      <c r="C561" s="10">
        <v>7067.95</v>
      </c>
      <c r="D561" s="10">
        <v>0.2430861</v>
      </c>
      <c r="E561" s="10">
        <v>194.92959999999999</v>
      </c>
      <c r="F561" s="10">
        <v>449.33390000000003</v>
      </c>
      <c r="G561" s="10">
        <v>18</v>
      </c>
      <c r="H561" s="10">
        <v>138</v>
      </c>
      <c r="I561" s="10">
        <v>0.3333333</v>
      </c>
      <c r="J561" s="11" t="s">
        <v>161</v>
      </c>
      <c r="L561">
        <v>138</v>
      </c>
      <c r="M561">
        <v>554</v>
      </c>
      <c r="N561">
        <v>1769411</v>
      </c>
      <c r="O561">
        <v>3.3079999999999927</v>
      </c>
      <c r="P561" s="133">
        <v>13.644999999999527</v>
      </c>
      <c r="Q561" s="133">
        <v>0.89530000000002019</v>
      </c>
      <c r="R561" s="3">
        <v>7.6083999999999836</v>
      </c>
      <c r="S561" s="133">
        <f>IF(F561=0,0,F561-F560)</f>
        <v>0.89530000000002019</v>
      </c>
      <c r="T561">
        <f>IF($J561=T$6,$L561,"")</f>
        <v>138</v>
      </c>
      <c r="U561" t="str">
        <f>IF($J561=U$6,$L561,"")</f>
        <v/>
      </c>
    </row>
    <row r="562" spans="2:21">
      <c r="B562" s="10">
        <v>1772599</v>
      </c>
      <c r="C562" s="10">
        <v>7081.0479999999998</v>
      </c>
      <c r="D562" s="10">
        <v>0.2430824</v>
      </c>
      <c r="E562" s="10">
        <v>194.9385</v>
      </c>
      <c r="F562" s="10">
        <v>450.1902</v>
      </c>
      <c r="G562" s="10">
        <v>19</v>
      </c>
      <c r="H562" s="10">
        <v>139</v>
      </c>
      <c r="I562" s="10">
        <v>0.3333333</v>
      </c>
      <c r="J562" s="11" t="s">
        <v>161</v>
      </c>
      <c r="L562">
        <v>139</v>
      </c>
      <c r="M562">
        <v>555</v>
      </c>
      <c r="N562">
        <v>1772599</v>
      </c>
      <c r="O562">
        <v>3.1879999999998745</v>
      </c>
      <c r="P562" s="133">
        <v>13.097999999999956</v>
      </c>
      <c r="Q562" s="133">
        <v>0.85629999999997608</v>
      </c>
      <c r="R562" s="3">
        <v>7.3855333333330426</v>
      </c>
      <c r="S562" s="133">
        <f>IF(F562=0,0,F562-F561)</f>
        <v>0.85629999999997608</v>
      </c>
      <c r="T562">
        <f>IF($J562=T$6,$L562,"")</f>
        <v>139</v>
      </c>
      <c r="U562" t="str">
        <f>IF($J562=U$6,$L562,"")</f>
        <v/>
      </c>
    </row>
    <row r="563" spans="2:21">
      <c r="B563" s="10">
        <v>1775810</v>
      </c>
      <c r="C563" s="10">
        <v>7094.23</v>
      </c>
      <c r="D563" s="10">
        <v>0.24423110000000001</v>
      </c>
      <c r="E563" s="10">
        <v>192.20070000000001</v>
      </c>
      <c r="F563" s="10">
        <v>451.05119999999999</v>
      </c>
      <c r="G563" s="10">
        <v>19</v>
      </c>
      <c r="H563" s="10">
        <v>139</v>
      </c>
      <c r="I563" s="10">
        <v>0.3333333</v>
      </c>
      <c r="J563" s="11" t="s">
        <v>161</v>
      </c>
      <c r="L563">
        <v>139</v>
      </c>
      <c r="M563">
        <v>556</v>
      </c>
      <c r="N563">
        <v>1775810</v>
      </c>
      <c r="O563">
        <v>3.2110000000000127</v>
      </c>
      <c r="P563" s="133">
        <v>13.181999999999789</v>
      </c>
      <c r="Q563" s="133">
        <v>0.86099999999999</v>
      </c>
      <c r="R563" s="3">
        <v>7.4388166666666962</v>
      </c>
      <c r="S563" s="133">
        <f>IF(F563=0,0,F563-F562)</f>
        <v>0.86099999999999</v>
      </c>
      <c r="T563">
        <f>IF($J563=T$6,$L563,"")</f>
        <v>139</v>
      </c>
      <c r="U563" t="str">
        <f>IF($J563=U$6,$L563,"")</f>
        <v/>
      </c>
    </row>
    <row r="564" spans="2:21">
      <c r="B564" s="10">
        <v>1778902</v>
      </c>
      <c r="C564" s="10">
        <v>7106.9539999999997</v>
      </c>
      <c r="D564" s="10">
        <v>0.2426663</v>
      </c>
      <c r="E564" s="10">
        <v>195.94290000000001</v>
      </c>
      <c r="F564" s="10">
        <v>451.88400000000001</v>
      </c>
      <c r="G564" s="10">
        <v>19</v>
      </c>
      <c r="H564" s="10">
        <v>139</v>
      </c>
      <c r="I564" s="10">
        <v>0.3333333</v>
      </c>
      <c r="J564" s="11" t="s">
        <v>161</v>
      </c>
      <c r="L564">
        <v>139</v>
      </c>
      <c r="M564">
        <v>557</v>
      </c>
      <c r="N564">
        <v>1778902</v>
      </c>
      <c r="O564">
        <v>3.0920000000000982</v>
      </c>
      <c r="P564" s="133">
        <v>12.72400000000016</v>
      </c>
      <c r="Q564" s="133">
        <v>0.83280000000002019</v>
      </c>
      <c r="R564" s="3">
        <v>7.1631333333335609</v>
      </c>
      <c r="S564" s="133">
        <f>IF(F564=0,0,F564-F563)</f>
        <v>0.83280000000002019</v>
      </c>
      <c r="T564">
        <f>IF($J564=T$6,$L564,"")</f>
        <v>139</v>
      </c>
      <c r="U564" t="str">
        <f>IF($J564=U$6,$L564,"")</f>
        <v/>
      </c>
    </row>
    <row r="565" spans="2:21">
      <c r="B565" s="10">
        <v>1782207</v>
      </c>
      <c r="C565" s="10">
        <v>7120.5339999999997</v>
      </c>
      <c r="D565" s="10">
        <v>0.24369189999999999</v>
      </c>
      <c r="E565" s="10">
        <v>193.4794</v>
      </c>
      <c r="F565" s="10">
        <v>452.77190000000002</v>
      </c>
      <c r="G565" s="10">
        <v>18</v>
      </c>
      <c r="H565" s="10">
        <v>139</v>
      </c>
      <c r="I565" s="10">
        <v>0.3333333</v>
      </c>
      <c r="J565" s="11" t="s">
        <v>161</v>
      </c>
      <c r="L565">
        <v>139</v>
      </c>
      <c r="M565">
        <v>558</v>
      </c>
      <c r="N565">
        <v>1782207</v>
      </c>
      <c r="O565">
        <v>3.3050000000000637</v>
      </c>
      <c r="P565" s="133">
        <v>13.579999999999927</v>
      </c>
      <c r="Q565" s="133">
        <v>0.88790000000000191</v>
      </c>
      <c r="R565" s="3">
        <v>7.6565833333334812</v>
      </c>
      <c r="S565" s="133">
        <f>IF(F565=0,0,F565-F564)</f>
        <v>0.88790000000000191</v>
      </c>
      <c r="T565">
        <f>IF($J565=T$6,$L565,"")</f>
        <v>139</v>
      </c>
      <c r="U565" t="str">
        <f>IF($J565=U$6,$L565,"")</f>
        <v/>
      </c>
    </row>
    <row r="566" spans="2:21">
      <c r="B566" s="10">
        <v>1785302</v>
      </c>
      <c r="C566" s="10">
        <v>7133.2070000000003</v>
      </c>
      <c r="D566" s="10">
        <v>0.24297250000000001</v>
      </c>
      <c r="E566" s="10">
        <v>195.20320000000001</v>
      </c>
      <c r="F566" s="10">
        <v>453.59750000000003</v>
      </c>
      <c r="G566" s="10">
        <v>19</v>
      </c>
      <c r="H566" s="10">
        <v>139</v>
      </c>
      <c r="I566" s="10">
        <v>0.3333333</v>
      </c>
      <c r="J566" s="11" t="s">
        <v>161</v>
      </c>
      <c r="L566">
        <v>139</v>
      </c>
      <c r="M566">
        <v>559</v>
      </c>
      <c r="N566">
        <v>1785302</v>
      </c>
      <c r="O566">
        <v>3.0949999999997999</v>
      </c>
      <c r="P566" s="133">
        <v>12.673000000000684</v>
      </c>
      <c r="Q566" s="133">
        <v>0.82560000000000855</v>
      </c>
      <c r="R566" s="3">
        <v>7.1700833333328697</v>
      </c>
      <c r="S566" s="133">
        <f>IF(F566=0,0,F566-F565)</f>
        <v>0.82560000000000855</v>
      </c>
      <c r="T566">
        <f>IF($J566=T$6,$L566,"")</f>
        <v>139</v>
      </c>
      <c r="U566" t="str">
        <f>IF($J566=U$6,$L566,"")</f>
        <v/>
      </c>
    </row>
    <row r="567" spans="2:21">
      <c r="B567" s="10">
        <v>1788504</v>
      </c>
      <c r="C567" s="10">
        <v>7146.5619999999999</v>
      </c>
      <c r="D567" s="10">
        <v>0.24090539999999999</v>
      </c>
      <c r="E567" s="10">
        <v>200.27099999999999</v>
      </c>
      <c r="F567" s="10">
        <v>454.48309999999998</v>
      </c>
      <c r="G567" s="10">
        <v>19</v>
      </c>
      <c r="H567" s="10">
        <v>139</v>
      </c>
      <c r="I567" s="10">
        <v>0.3333333</v>
      </c>
      <c r="J567" s="11" t="s">
        <v>161</v>
      </c>
      <c r="L567">
        <v>139</v>
      </c>
      <c r="M567">
        <v>560</v>
      </c>
      <c r="N567">
        <v>1788504</v>
      </c>
      <c r="O567">
        <v>3.2019999999999982</v>
      </c>
      <c r="P567" s="133">
        <v>13.354999999999563</v>
      </c>
      <c r="Q567" s="133">
        <v>0.88559999999995398</v>
      </c>
      <c r="R567" s="3">
        <v>7.4179666666666622</v>
      </c>
      <c r="S567" s="133">
        <f>IF(F567=0,0,F567-F566)</f>
        <v>0.88559999999995398</v>
      </c>
      <c r="T567">
        <f>IF($J567=T$6,$L567,"")</f>
        <v>139</v>
      </c>
      <c r="U567" t="str">
        <f>IF($J567=U$6,$L567,"")</f>
        <v/>
      </c>
    </row>
    <row r="568" spans="2:21">
      <c r="B568" s="10">
        <v>1791600</v>
      </c>
      <c r="C568" s="10">
        <v>7159.2110000000002</v>
      </c>
      <c r="D568" s="10">
        <v>0.24343529999999999</v>
      </c>
      <c r="E568" s="10">
        <v>194.09180000000001</v>
      </c>
      <c r="F568" s="10">
        <v>455.30540000000002</v>
      </c>
      <c r="G568" s="10">
        <v>19</v>
      </c>
      <c r="H568" s="10">
        <v>139</v>
      </c>
      <c r="I568" s="10">
        <v>0.3333333</v>
      </c>
      <c r="J568" s="11" t="s">
        <v>161</v>
      </c>
      <c r="L568">
        <v>139</v>
      </c>
      <c r="M568">
        <v>561</v>
      </c>
      <c r="N568">
        <v>1791600</v>
      </c>
      <c r="O568">
        <v>3.0960000000000036</v>
      </c>
      <c r="P568" s="133">
        <v>12.649000000000342</v>
      </c>
      <c r="Q568" s="133">
        <v>0.82230000000004111</v>
      </c>
      <c r="R568" s="3">
        <v>7.1724000000000085</v>
      </c>
      <c r="S568" s="133">
        <f>IF(F568=0,0,F568-F567)</f>
        <v>0.82230000000004111</v>
      </c>
      <c r="T568">
        <f>IF($J568=T$6,$L568,"")</f>
        <v>139</v>
      </c>
      <c r="U568" t="str">
        <f>IF($J568=U$6,$L568,"")</f>
        <v/>
      </c>
    </row>
    <row r="569" spans="2:21">
      <c r="B569" s="10">
        <v>1794798</v>
      </c>
      <c r="C569" s="10">
        <v>7172.4110000000001</v>
      </c>
      <c r="D569" s="10">
        <v>0.24272560000000001</v>
      </c>
      <c r="E569" s="10">
        <v>195.79939999999999</v>
      </c>
      <c r="F569" s="10">
        <v>456.1721</v>
      </c>
      <c r="G569" s="10">
        <v>19</v>
      </c>
      <c r="H569" s="10">
        <v>139</v>
      </c>
      <c r="I569" s="10">
        <v>0.3333333</v>
      </c>
      <c r="J569" s="11" t="s">
        <v>161</v>
      </c>
      <c r="L569">
        <v>139</v>
      </c>
      <c r="M569">
        <v>562</v>
      </c>
      <c r="N569">
        <v>1794798</v>
      </c>
      <c r="O569">
        <v>3.1980000000000928</v>
      </c>
      <c r="P569" s="133">
        <v>13.199999999999818</v>
      </c>
      <c r="Q569" s="133">
        <v>0.86669999999998026</v>
      </c>
      <c r="R569" s="3">
        <v>7.4087000000002146</v>
      </c>
      <c r="S569" s="133">
        <f>IF(F569=0,0,F569-F568)</f>
        <v>0.86669999999998026</v>
      </c>
      <c r="T569">
        <f>IF($J569=T$6,$L569,"")</f>
        <v>139</v>
      </c>
      <c r="U569" t="str">
        <f>IF($J569=U$6,$L569,"")</f>
        <v/>
      </c>
    </row>
    <row r="570" spans="2:21">
      <c r="B570" s="10">
        <v>1798002</v>
      </c>
      <c r="C570" s="10">
        <v>7185.6880000000001</v>
      </c>
      <c r="D570" s="10">
        <v>0.2417144</v>
      </c>
      <c r="E570" s="10">
        <v>198.267</v>
      </c>
      <c r="F570" s="10">
        <v>457.0471</v>
      </c>
      <c r="G570" s="10">
        <v>19</v>
      </c>
      <c r="H570" s="10">
        <v>138</v>
      </c>
      <c r="I570" s="10">
        <v>0.3333333</v>
      </c>
      <c r="J570" s="11" t="s">
        <v>161</v>
      </c>
      <c r="L570">
        <v>138</v>
      </c>
      <c r="M570">
        <v>563</v>
      </c>
      <c r="N570">
        <v>1798002</v>
      </c>
      <c r="O570">
        <v>3.2039999999999509</v>
      </c>
      <c r="P570" s="133">
        <v>13.277000000000044</v>
      </c>
      <c r="Q570" s="133">
        <v>0.875</v>
      </c>
      <c r="R570" s="3">
        <v>7.3691999999998874</v>
      </c>
      <c r="S570" s="133">
        <f>IF(F570=0,0,F570-F569)</f>
        <v>0.875</v>
      </c>
      <c r="T570">
        <f>IF($J570=T$6,$L570,"")</f>
        <v>138</v>
      </c>
      <c r="U570" t="str">
        <f>IF($J570=U$6,$L570,"")</f>
        <v/>
      </c>
    </row>
    <row r="571" spans="2:21">
      <c r="B571" s="10">
        <v>1801102</v>
      </c>
      <c r="C571" s="10">
        <v>7198.4840000000004</v>
      </c>
      <c r="D571" s="10">
        <v>0.2418672</v>
      </c>
      <c r="E571" s="10">
        <v>197.89150000000001</v>
      </c>
      <c r="F571" s="10">
        <v>457.88720000000001</v>
      </c>
      <c r="G571" s="10">
        <v>19</v>
      </c>
      <c r="H571" s="10">
        <v>138</v>
      </c>
      <c r="I571" s="10">
        <v>0.3333333</v>
      </c>
      <c r="J571" s="11" t="s">
        <v>161</v>
      </c>
      <c r="L571">
        <v>138</v>
      </c>
      <c r="M571">
        <v>564</v>
      </c>
      <c r="N571">
        <v>1801102</v>
      </c>
      <c r="O571">
        <v>3.1000000000001364</v>
      </c>
      <c r="P571" s="133">
        <v>12.796000000000276</v>
      </c>
      <c r="Q571" s="133">
        <v>0.84010000000000673</v>
      </c>
      <c r="R571" s="3">
        <v>7.1300000000003134</v>
      </c>
      <c r="S571" s="133">
        <f>IF(F571=0,0,F571-F570)</f>
        <v>0.84010000000000673</v>
      </c>
      <c r="T571">
        <f>IF($J571=T$6,$L571,"")</f>
        <v>138</v>
      </c>
      <c r="U571" t="str">
        <f>IF($J571=U$6,$L571,"")</f>
        <v/>
      </c>
    </row>
    <row r="572" spans="2:21">
      <c r="B572" s="10">
        <v>1804296</v>
      </c>
      <c r="C572" s="10">
        <v>7211.5940000000001</v>
      </c>
      <c r="D572" s="10">
        <v>0.243371</v>
      </c>
      <c r="E572" s="10">
        <v>194.2458</v>
      </c>
      <c r="F572" s="10">
        <v>458.74349999999998</v>
      </c>
      <c r="G572" s="10">
        <v>19</v>
      </c>
      <c r="H572" s="10">
        <v>138</v>
      </c>
      <c r="I572" s="10">
        <v>0.3333333</v>
      </c>
      <c r="J572" s="11" t="s">
        <v>161</v>
      </c>
      <c r="L572">
        <v>138</v>
      </c>
      <c r="M572">
        <v>565</v>
      </c>
      <c r="N572">
        <v>1804296</v>
      </c>
      <c r="O572">
        <v>3.19399999999996</v>
      </c>
      <c r="P572" s="133">
        <v>13.109999999999673</v>
      </c>
      <c r="Q572" s="133">
        <v>0.85629999999997608</v>
      </c>
      <c r="R572" s="3">
        <v>7.3461999999999081</v>
      </c>
      <c r="S572" s="133">
        <f>IF(F572=0,0,F572-F571)</f>
        <v>0.85629999999997608</v>
      </c>
      <c r="T572">
        <f>IF($J572=T$6,$L572,"")</f>
        <v>138</v>
      </c>
      <c r="U572" t="str">
        <f>IF($J572=U$6,$L572,"")</f>
        <v/>
      </c>
    </row>
    <row r="573" spans="2:21">
      <c r="B573" s="10">
        <v>1807594</v>
      </c>
      <c r="C573" s="10">
        <v>7225.0950000000003</v>
      </c>
      <c r="D573" s="10">
        <v>0.2451652</v>
      </c>
      <c r="E573" s="10">
        <v>190.01230000000001</v>
      </c>
      <c r="F573" s="10">
        <v>459.62299999999999</v>
      </c>
      <c r="G573" s="10">
        <v>19</v>
      </c>
      <c r="H573" s="10">
        <v>138</v>
      </c>
      <c r="I573" s="10">
        <v>0.3333333</v>
      </c>
      <c r="J573" s="11" t="s">
        <v>161</v>
      </c>
      <c r="L573">
        <v>138</v>
      </c>
      <c r="M573">
        <v>566</v>
      </c>
      <c r="N573">
        <v>1807594</v>
      </c>
      <c r="O573">
        <v>3.2980000000000018</v>
      </c>
      <c r="P573" s="133">
        <v>13.501000000000204</v>
      </c>
      <c r="Q573" s="133">
        <v>0.87950000000000728</v>
      </c>
      <c r="R573" s="3">
        <v>7.5854000000000044</v>
      </c>
      <c r="S573" s="133">
        <f>IF(F573=0,0,F573-F572)</f>
        <v>0.87950000000000728</v>
      </c>
      <c r="T573">
        <f>IF($J573=T$6,$L573,"")</f>
        <v>138</v>
      </c>
      <c r="U573" t="str">
        <f>IF($J573=U$6,$L573,"")</f>
        <v/>
      </c>
    </row>
    <row r="574" spans="2:21">
      <c r="B574" s="10">
        <v>1810793</v>
      </c>
      <c r="C574" s="10">
        <v>7238.2150000000001</v>
      </c>
      <c r="D574" s="10">
        <v>0.24319550000000001</v>
      </c>
      <c r="E574" s="10">
        <v>194.66669999999999</v>
      </c>
      <c r="F574" s="10">
        <v>460.47919999999999</v>
      </c>
      <c r="G574" s="10">
        <v>18</v>
      </c>
      <c r="H574" s="10">
        <v>138</v>
      </c>
      <c r="I574" s="10">
        <v>0.3333333</v>
      </c>
      <c r="J574" s="11" t="s">
        <v>161</v>
      </c>
      <c r="L574">
        <v>138</v>
      </c>
      <c r="M574">
        <v>567</v>
      </c>
      <c r="N574">
        <v>1810793</v>
      </c>
      <c r="O574">
        <v>3.1989999999998417</v>
      </c>
      <c r="P574" s="133">
        <v>13.119999999999891</v>
      </c>
      <c r="Q574" s="133">
        <v>0.85620000000000118</v>
      </c>
      <c r="R574" s="3">
        <v>7.3576999999996362</v>
      </c>
      <c r="S574" s="133">
        <f>IF(F574=0,0,F574-F573)</f>
        <v>0.85620000000000118</v>
      </c>
      <c r="T574">
        <f>IF($J574=T$6,$L574,"")</f>
        <v>138</v>
      </c>
      <c r="U574" t="str">
        <f>IF($J574=U$6,$L574,"")</f>
        <v/>
      </c>
    </row>
    <row r="575" spans="2:21">
      <c r="B575" s="10">
        <v>1813995</v>
      </c>
      <c r="C575" s="10">
        <v>7251.4229999999998</v>
      </c>
      <c r="D575" s="10">
        <v>0.24222579999999999</v>
      </c>
      <c r="E575" s="10">
        <v>197.01400000000001</v>
      </c>
      <c r="F575" s="10">
        <v>461.34589999999997</v>
      </c>
      <c r="G575" s="10">
        <v>19</v>
      </c>
      <c r="H575" s="10">
        <v>138</v>
      </c>
      <c r="I575" s="10">
        <v>0.3333333</v>
      </c>
      <c r="J575" s="11" t="s">
        <v>161</v>
      </c>
      <c r="L575">
        <v>138</v>
      </c>
      <c r="M575">
        <v>568</v>
      </c>
      <c r="N575">
        <v>1813995</v>
      </c>
      <c r="O575">
        <v>3.2019999999999982</v>
      </c>
      <c r="P575" s="133">
        <v>13.207999999999629</v>
      </c>
      <c r="Q575" s="133">
        <v>0.86669999999998026</v>
      </c>
      <c r="R575" s="3">
        <v>7.3645999999999958</v>
      </c>
      <c r="S575" s="133">
        <f>IF(F575=0,0,F575-F574)</f>
        <v>0.86669999999998026</v>
      </c>
      <c r="T575">
        <f>IF($J575=T$6,$L575,"")</f>
        <v>138</v>
      </c>
      <c r="U575" t="str">
        <f>IF($J575=U$6,$L575,"")</f>
        <v/>
      </c>
    </row>
    <row r="576" spans="2:21">
      <c r="B576" s="10">
        <v>1817192</v>
      </c>
      <c r="C576" s="10">
        <v>7264.69</v>
      </c>
      <c r="D576" s="10">
        <v>0.24171039999999999</v>
      </c>
      <c r="E576" s="10">
        <v>198.27680000000001</v>
      </c>
      <c r="F576" s="10">
        <v>462.22160000000002</v>
      </c>
      <c r="G576" s="10">
        <v>19</v>
      </c>
      <c r="H576" s="10">
        <v>137</v>
      </c>
      <c r="I576" s="10">
        <v>0.3333333</v>
      </c>
      <c r="J576" s="11" t="s">
        <v>161</v>
      </c>
      <c r="L576">
        <v>137</v>
      </c>
      <c r="M576">
        <v>569</v>
      </c>
      <c r="N576">
        <v>1817192</v>
      </c>
      <c r="O576">
        <v>3.1970000000001164</v>
      </c>
      <c r="P576" s="133">
        <v>13.266999999999825</v>
      </c>
      <c r="Q576" s="133">
        <v>0.87570000000005166</v>
      </c>
      <c r="R576" s="3">
        <v>7.2998166666669322</v>
      </c>
      <c r="S576" s="133">
        <f>IF(F576=0,0,F576-F575)</f>
        <v>0.87570000000005166</v>
      </c>
      <c r="T576">
        <f>IF($J576=T$6,$L576,"")</f>
        <v>137</v>
      </c>
      <c r="U576" t="str">
        <f>IF($J576=U$6,$L576,"")</f>
        <v/>
      </c>
    </row>
    <row r="577" spans="2:21">
      <c r="B577" s="10">
        <v>1820297</v>
      </c>
      <c r="C577" s="10">
        <v>7277.4889999999996</v>
      </c>
      <c r="D577" s="10">
        <v>0.2422522</v>
      </c>
      <c r="E577" s="10">
        <v>196.9495</v>
      </c>
      <c r="F577" s="10">
        <v>463.06079999999997</v>
      </c>
      <c r="G577" s="10">
        <v>19</v>
      </c>
      <c r="H577" s="10">
        <v>138</v>
      </c>
      <c r="I577" s="10">
        <v>0.3333333</v>
      </c>
      <c r="J577" s="11" t="s">
        <v>161</v>
      </c>
      <c r="L577">
        <v>138</v>
      </c>
      <c r="M577">
        <v>570</v>
      </c>
      <c r="N577">
        <v>1820297</v>
      </c>
      <c r="O577">
        <v>3.1050000000000182</v>
      </c>
      <c r="P577" s="133">
        <v>12.798999999999978</v>
      </c>
      <c r="Q577" s="133">
        <v>0.83919999999994843</v>
      </c>
      <c r="R577" s="3">
        <v>7.1415000000000415</v>
      </c>
      <c r="S577" s="133">
        <f>IF(F577=0,0,F577-F576)</f>
        <v>0.83919999999994843</v>
      </c>
      <c r="T577">
        <f>IF($J577=T$6,$L577,"")</f>
        <v>138</v>
      </c>
      <c r="U577" t="str">
        <f>IF($J577=U$6,$L577,"")</f>
        <v/>
      </c>
    </row>
    <row r="578" spans="2:21">
      <c r="B578" s="10">
        <v>1823502</v>
      </c>
      <c r="C578" s="10">
        <v>7290.692</v>
      </c>
      <c r="D578" s="10">
        <v>0.24253169999999999</v>
      </c>
      <c r="E578" s="10">
        <v>196.26920000000001</v>
      </c>
      <c r="F578" s="10">
        <v>463.92610000000002</v>
      </c>
      <c r="G578" s="10">
        <v>19</v>
      </c>
      <c r="H578" s="10">
        <v>138</v>
      </c>
      <c r="I578" s="10">
        <v>0.3333333</v>
      </c>
      <c r="J578" s="11" t="s">
        <v>161</v>
      </c>
      <c r="L578">
        <v>138</v>
      </c>
      <c r="M578">
        <v>571</v>
      </c>
      <c r="N578">
        <v>1823502</v>
      </c>
      <c r="O578">
        <v>3.2049999999999272</v>
      </c>
      <c r="P578" s="133">
        <v>13.203000000000429</v>
      </c>
      <c r="Q578" s="133">
        <v>0.86530000000004748</v>
      </c>
      <c r="R578" s="3">
        <v>7.3714999999998323</v>
      </c>
      <c r="S578" s="133">
        <f>IF(F578=0,0,F578-F577)</f>
        <v>0.86530000000004748</v>
      </c>
      <c r="T578">
        <f>IF($J578=T$6,$L578,"")</f>
        <v>138</v>
      </c>
      <c r="U578" t="str">
        <f>IF($J578=U$6,$L578,"")</f>
        <v/>
      </c>
    </row>
    <row r="579" spans="2:21">
      <c r="B579" s="10">
        <v>1826704</v>
      </c>
      <c r="C579" s="10">
        <v>7303.8130000000001</v>
      </c>
      <c r="D579" s="10">
        <v>0.2437812</v>
      </c>
      <c r="E579" s="10">
        <v>193.26679999999999</v>
      </c>
      <c r="F579" s="10">
        <v>464.7817</v>
      </c>
      <c r="G579" s="10">
        <v>19</v>
      </c>
      <c r="H579" s="10">
        <v>137</v>
      </c>
      <c r="I579" s="10">
        <v>0.3333333</v>
      </c>
      <c r="J579" s="11" t="s">
        <v>161</v>
      </c>
      <c r="L579">
        <v>137</v>
      </c>
      <c r="M579">
        <v>572</v>
      </c>
      <c r="N579">
        <v>1826704</v>
      </c>
      <c r="O579">
        <v>3.2019999999999982</v>
      </c>
      <c r="P579" s="133">
        <v>13.121000000000095</v>
      </c>
      <c r="Q579" s="133">
        <v>0.85559999999998126</v>
      </c>
      <c r="R579" s="3">
        <v>7.3112333333333295</v>
      </c>
      <c r="S579" s="133">
        <f>IF(F579=0,0,F579-F578)</f>
        <v>0.85559999999998126</v>
      </c>
      <c r="T579">
        <f>IF($J579=T$6,$L579,"")</f>
        <v>137</v>
      </c>
      <c r="U579" t="str">
        <f>IF($J579=U$6,$L579,"")</f>
        <v/>
      </c>
    </row>
    <row r="580" spans="2:21">
      <c r="B580" s="10">
        <v>1829990</v>
      </c>
      <c r="C580" s="10">
        <v>7317.3130000000001</v>
      </c>
      <c r="D580" s="10">
        <v>0.24427760000000001</v>
      </c>
      <c r="E580" s="10">
        <v>192.09110000000001</v>
      </c>
      <c r="F580" s="10">
        <v>465.66419999999999</v>
      </c>
      <c r="G580" s="10">
        <v>19</v>
      </c>
      <c r="H580" s="10">
        <v>137</v>
      </c>
      <c r="I580" s="10">
        <v>0.3333333</v>
      </c>
      <c r="J580" s="11" t="s">
        <v>161</v>
      </c>
      <c r="L580">
        <v>137</v>
      </c>
      <c r="M580">
        <v>573</v>
      </c>
      <c r="N580">
        <v>1829990</v>
      </c>
      <c r="O580">
        <v>3.2860000000000582</v>
      </c>
      <c r="P580" s="133">
        <v>13.5</v>
      </c>
      <c r="Q580" s="133">
        <v>0.88249999999999318</v>
      </c>
      <c r="R580" s="3">
        <v>7.503033333333466</v>
      </c>
      <c r="S580" s="133">
        <f>IF(F580=0,0,F580-F579)</f>
        <v>0.88249999999999318</v>
      </c>
      <c r="T580">
        <f>IF($J580=T$6,$L580,"")</f>
        <v>137</v>
      </c>
      <c r="U580" t="str">
        <f>IF($J580=U$6,$L580,"")</f>
        <v/>
      </c>
    </row>
    <row r="581" spans="2:21">
      <c r="B581" s="10">
        <v>1833185</v>
      </c>
      <c r="C581" s="10">
        <v>7330.277</v>
      </c>
      <c r="D581" s="10">
        <v>0.24531040000000001</v>
      </c>
      <c r="E581" s="10">
        <v>189.67490000000001</v>
      </c>
      <c r="F581" s="10">
        <v>466.50139999999999</v>
      </c>
      <c r="G581" s="10">
        <v>18</v>
      </c>
      <c r="H581" s="10">
        <v>136</v>
      </c>
      <c r="I581" s="10">
        <v>0.3333333</v>
      </c>
      <c r="J581" s="11" t="s">
        <v>161</v>
      </c>
      <c r="L581">
        <v>136</v>
      </c>
      <c r="M581">
        <v>574</v>
      </c>
      <c r="N581">
        <v>1833185</v>
      </c>
      <c r="O581">
        <v>3.1949999999999363</v>
      </c>
      <c r="P581" s="133">
        <v>12.963999999999942</v>
      </c>
      <c r="Q581" s="133">
        <v>0.83719999999999573</v>
      </c>
      <c r="R581" s="3">
        <v>7.2419999999998561</v>
      </c>
      <c r="S581" s="133">
        <f>IF(F581=0,0,F581-F580)</f>
        <v>0.83719999999999573</v>
      </c>
      <c r="T581">
        <f>IF($J581=T$6,$L581,"")</f>
        <v>136</v>
      </c>
      <c r="U581" t="str">
        <f>IF($J581=U$6,$L581,"")</f>
        <v/>
      </c>
    </row>
    <row r="582" spans="2:21">
      <c r="B582" s="10">
        <v>1836391</v>
      </c>
      <c r="C582" s="10">
        <v>7343.4809999999998</v>
      </c>
      <c r="D582" s="10">
        <v>0.2428051</v>
      </c>
      <c r="E582" s="10">
        <v>195.6071</v>
      </c>
      <c r="F582" s="10">
        <v>467.36660000000001</v>
      </c>
      <c r="G582" s="10">
        <v>19</v>
      </c>
      <c r="H582" s="10">
        <v>136</v>
      </c>
      <c r="I582" s="10">
        <v>0.3333333</v>
      </c>
      <c r="J582" s="11" t="s">
        <v>161</v>
      </c>
      <c r="L582">
        <v>136</v>
      </c>
      <c r="M582">
        <v>575</v>
      </c>
      <c r="N582">
        <v>1836391</v>
      </c>
      <c r="O582">
        <v>3.206000000000131</v>
      </c>
      <c r="P582" s="133">
        <v>13.203999999999724</v>
      </c>
      <c r="Q582" s="133">
        <v>0.86520000000001573</v>
      </c>
      <c r="R582" s="3">
        <v>7.2669333333336299</v>
      </c>
      <c r="S582" s="133">
        <f>IF(F582=0,0,F582-F581)</f>
        <v>0.86520000000001573</v>
      </c>
      <c r="T582">
        <f>IF($J582=T$6,$L582,"")</f>
        <v>136</v>
      </c>
      <c r="U582" t="str">
        <f>IF($J582=U$6,$L582,"")</f>
        <v/>
      </c>
    </row>
    <row r="583" spans="2:21">
      <c r="B583" s="10">
        <v>1839600</v>
      </c>
      <c r="C583" s="10">
        <v>7356.6790000000001</v>
      </c>
      <c r="D583" s="10">
        <v>0.24310770000000001</v>
      </c>
      <c r="E583" s="10">
        <v>194.8776</v>
      </c>
      <c r="F583" s="10">
        <v>468.2303</v>
      </c>
      <c r="G583" s="10">
        <v>19</v>
      </c>
      <c r="H583" s="10">
        <v>136</v>
      </c>
      <c r="I583" s="10">
        <v>0.3333333</v>
      </c>
      <c r="J583" s="11" t="s">
        <v>161</v>
      </c>
      <c r="L583">
        <v>136</v>
      </c>
      <c r="M583">
        <v>576</v>
      </c>
      <c r="N583">
        <v>1839600</v>
      </c>
      <c r="O583">
        <v>3.2089999999998327</v>
      </c>
      <c r="P583" s="133">
        <v>13.19800000000032</v>
      </c>
      <c r="Q583" s="133">
        <v>0.86369999999999436</v>
      </c>
      <c r="R583" s="3">
        <v>7.2737333333329541</v>
      </c>
      <c r="S583" s="133">
        <f>IF(F583=0,0,F583-F582)</f>
        <v>0.86369999999999436</v>
      </c>
      <c r="T583">
        <f>IF($J583=T$6,$L583,"")</f>
        <v>136</v>
      </c>
      <c r="U583" t="str">
        <f>IF($J583=U$6,$L583,"")</f>
        <v/>
      </c>
    </row>
    <row r="584" spans="2:21">
      <c r="B584" s="10">
        <v>1842701</v>
      </c>
      <c r="C584" s="10">
        <v>7369.5630000000001</v>
      </c>
      <c r="D584" s="10">
        <v>0.24136479999999999</v>
      </c>
      <c r="E584" s="10">
        <v>199.12979999999999</v>
      </c>
      <c r="F584" s="10">
        <v>469.08159999999998</v>
      </c>
      <c r="G584" s="10">
        <v>20</v>
      </c>
      <c r="H584" s="10">
        <v>136</v>
      </c>
      <c r="I584" s="10">
        <v>0.3333333</v>
      </c>
      <c r="J584" s="11" t="s">
        <v>161</v>
      </c>
      <c r="L584">
        <v>136</v>
      </c>
      <c r="M584">
        <v>577</v>
      </c>
      <c r="N584">
        <v>1842701</v>
      </c>
      <c r="O584">
        <v>3.1010000000001128</v>
      </c>
      <c r="P584" s="133">
        <v>12.884000000000015</v>
      </c>
      <c r="Q584" s="133">
        <v>0.85129999999998063</v>
      </c>
      <c r="R584" s="3">
        <v>7.0289333333335886</v>
      </c>
      <c r="S584" s="133">
        <f>IF(F584=0,0,F584-F583)</f>
        <v>0.85129999999998063</v>
      </c>
      <c r="T584">
        <f>IF($J584=T$6,$L584,"")</f>
        <v>136</v>
      </c>
      <c r="U584" t="str">
        <f>IF($J584=U$6,$L584,"")</f>
        <v/>
      </c>
    </row>
    <row r="585" spans="2:21">
      <c r="B585" s="10">
        <v>1845884</v>
      </c>
      <c r="C585" s="10">
        <v>7382.6779999999999</v>
      </c>
      <c r="D585" s="10">
        <v>0.24222199999999999</v>
      </c>
      <c r="E585" s="10">
        <v>197.0232</v>
      </c>
      <c r="F585" s="10">
        <v>469.94150000000002</v>
      </c>
      <c r="G585" s="10">
        <v>19</v>
      </c>
      <c r="H585" s="10">
        <v>135</v>
      </c>
      <c r="I585" s="10">
        <v>0.3333333</v>
      </c>
      <c r="J585" s="11" t="s">
        <v>161</v>
      </c>
      <c r="L585">
        <v>135</v>
      </c>
      <c r="M585">
        <v>578</v>
      </c>
      <c r="N585">
        <v>1845884</v>
      </c>
      <c r="O585">
        <v>3.1829999999999927</v>
      </c>
      <c r="P585" s="133">
        <v>13.114999999999782</v>
      </c>
      <c r="Q585" s="133">
        <v>0.85990000000003874</v>
      </c>
      <c r="R585" s="3">
        <v>7.1617499999999836</v>
      </c>
      <c r="S585" s="133">
        <f>IF(F585=0,0,F585-F584)</f>
        <v>0.85990000000003874</v>
      </c>
      <c r="T585">
        <f>IF($J585=T$6,$L585,"")</f>
        <v>135</v>
      </c>
      <c r="U585" t="str">
        <f>IF($J585=U$6,$L585,"")</f>
        <v/>
      </c>
    </row>
    <row r="586" spans="2:21">
      <c r="B586" s="10">
        <v>1849088</v>
      </c>
      <c r="C586" s="10">
        <v>7395.8720000000003</v>
      </c>
      <c r="D586" s="10">
        <v>0.24307419999999999</v>
      </c>
      <c r="E586" s="10">
        <v>194.95820000000001</v>
      </c>
      <c r="F586" s="10">
        <v>470.8057</v>
      </c>
      <c r="G586" s="10">
        <v>19</v>
      </c>
      <c r="H586" s="10">
        <v>135</v>
      </c>
      <c r="I586" s="10">
        <v>0.3333333</v>
      </c>
      <c r="J586" s="11" t="s">
        <v>161</v>
      </c>
      <c r="L586">
        <v>135</v>
      </c>
      <c r="M586">
        <v>579</v>
      </c>
      <c r="N586">
        <v>1849088</v>
      </c>
      <c r="O586">
        <v>3.2039999999999509</v>
      </c>
      <c r="P586" s="133">
        <v>13.194000000000415</v>
      </c>
      <c r="Q586" s="133">
        <v>0.86419999999998254</v>
      </c>
      <c r="R586" s="3">
        <v>7.2089999999998895</v>
      </c>
      <c r="S586" s="133">
        <f>IF(F586=0,0,F586-F585)</f>
        <v>0.86419999999998254</v>
      </c>
      <c r="T586">
        <f>IF($J586=T$6,$L586,"")</f>
        <v>135</v>
      </c>
      <c r="U586" t="str">
        <f>IF($J586=U$6,$L586,"")</f>
        <v/>
      </c>
    </row>
    <row r="587" spans="2:21">
      <c r="B587" s="10">
        <v>1852390</v>
      </c>
      <c r="C587" s="10">
        <v>7409.2979999999998</v>
      </c>
      <c r="D587" s="10">
        <v>0.24656030000000001</v>
      </c>
      <c r="E587" s="10">
        <v>186.80510000000001</v>
      </c>
      <c r="F587" s="10">
        <v>471.67469999999997</v>
      </c>
      <c r="G587" s="10">
        <v>18</v>
      </c>
      <c r="H587" s="10">
        <v>134</v>
      </c>
      <c r="I587" s="10">
        <v>0.3333333</v>
      </c>
      <c r="J587" s="11" t="s">
        <v>161</v>
      </c>
      <c r="L587">
        <v>134</v>
      </c>
      <c r="M587">
        <v>580</v>
      </c>
      <c r="N587">
        <v>1852390</v>
      </c>
      <c r="O587">
        <v>3.3020000000001346</v>
      </c>
      <c r="P587" s="133">
        <v>13.425999999999476</v>
      </c>
      <c r="Q587" s="133">
        <v>0.86899999999997135</v>
      </c>
      <c r="R587" s="3">
        <v>7.3744666666669669</v>
      </c>
      <c r="S587" s="133">
        <f>IF(F587=0,0,F587-F586)</f>
        <v>0.86899999999997135</v>
      </c>
      <c r="T587">
        <f>IF($J587=T$6,$L587,"")</f>
        <v>134</v>
      </c>
      <c r="U587" t="str">
        <f>IF($J587=U$6,$L587,"")</f>
        <v/>
      </c>
    </row>
    <row r="588" spans="2:21">
      <c r="B588" s="10">
        <v>1855493</v>
      </c>
      <c r="C588" s="10">
        <v>7421.9409999999998</v>
      </c>
      <c r="D588" s="10">
        <v>0.24435399999999999</v>
      </c>
      <c r="E588" s="10">
        <v>191.911</v>
      </c>
      <c r="F588" s="10">
        <v>472.49439999999998</v>
      </c>
      <c r="G588" s="10">
        <v>19</v>
      </c>
      <c r="H588" s="10">
        <v>135</v>
      </c>
      <c r="I588" s="10">
        <v>0.3333333</v>
      </c>
      <c r="J588" s="11" t="s">
        <v>161</v>
      </c>
      <c r="L588">
        <v>135</v>
      </c>
      <c r="M588">
        <v>581</v>
      </c>
      <c r="N588">
        <v>1855493</v>
      </c>
      <c r="O588">
        <v>3.1029999999998381</v>
      </c>
      <c r="P588" s="133">
        <v>12.643000000000029</v>
      </c>
      <c r="Q588" s="133">
        <v>0.81970000000001164</v>
      </c>
      <c r="R588" s="3">
        <v>6.9817499999996357</v>
      </c>
      <c r="S588" s="133">
        <f>IF(F588=0,0,F588-F587)</f>
        <v>0.81970000000001164</v>
      </c>
      <c r="T588">
        <f>IF($J588=T$6,$L588,"")</f>
        <v>135</v>
      </c>
      <c r="U588" t="str">
        <f>IF($J588=U$6,$L588,"")</f>
        <v/>
      </c>
    </row>
    <row r="589" spans="2:21">
      <c r="B589" s="10">
        <v>1858694</v>
      </c>
      <c r="C589" s="10">
        <v>7435.1350000000002</v>
      </c>
      <c r="D589" s="10">
        <v>0.24321470000000001</v>
      </c>
      <c r="E589" s="10">
        <v>194.62039999999999</v>
      </c>
      <c r="F589" s="10">
        <v>473.35969999999998</v>
      </c>
      <c r="G589" s="10">
        <v>19</v>
      </c>
      <c r="H589" s="10">
        <v>135</v>
      </c>
      <c r="I589" s="10">
        <v>0.3333333</v>
      </c>
      <c r="J589" s="11" t="s">
        <v>161</v>
      </c>
      <c r="L589">
        <v>135</v>
      </c>
      <c r="M589">
        <v>582</v>
      </c>
      <c r="N589">
        <v>1858694</v>
      </c>
      <c r="O589">
        <v>3.2010000000000218</v>
      </c>
      <c r="P589" s="133">
        <v>13.194000000000415</v>
      </c>
      <c r="Q589" s="133">
        <v>0.86529999999999063</v>
      </c>
      <c r="R589" s="3">
        <v>7.2022500000000491</v>
      </c>
      <c r="S589" s="133">
        <f>IF(F589=0,0,F589-F588)</f>
        <v>0.86529999999999063</v>
      </c>
      <c r="T589">
        <f>IF($J589=T$6,$L589,"")</f>
        <v>135</v>
      </c>
      <c r="U589" t="str">
        <f>IF($J589=U$6,$L589,"")</f>
        <v/>
      </c>
    </row>
    <row r="590" spans="2:21">
      <c r="B590" s="10">
        <v>1861885</v>
      </c>
      <c r="C590" s="10">
        <v>7448.1779999999999</v>
      </c>
      <c r="D590" s="10">
        <v>0.24442749999999999</v>
      </c>
      <c r="E590" s="10">
        <v>191.7379</v>
      </c>
      <c r="F590" s="10">
        <v>474.20819999999998</v>
      </c>
      <c r="G590" s="10">
        <v>19</v>
      </c>
      <c r="H590" s="10">
        <v>136</v>
      </c>
      <c r="I590" s="10">
        <v>0.3333333</v>
      </c>
      <c r="J590" s="11" t="s">
        <v>161</v>
      </c>
      <c r="L590">
        <v>136</v>
      </c>
      <c r="M590">
        <v>583</v>
      </c>
      <c r="N590">
        <v>1861885</v>
      </c>
      <c r="O590">
        <v>3.1910000000000309</v>
      </c>
      <c r="P590" s="133">
        <v>13.042999999999665</v>
      </c>
      <c r="Q590" s="133">
        <v>0.84850000000000136</v>
      </c>
      <c r="R590" s="3">
        <v>7.2329333333334036</v>
      </c>
      <c r="S590" s="133">
        <f>IF(F590=0,0,F590-F589)</f>
        <v>0.84850000000000136</v>
      </c>
      <c r="T590">
        <f>IF($J590=T$6,$L590,"")</f>
        <v>136</v>
      </c>
      <c r="U590" t="str">
        <f>IF($J590=U$6,$L590,"")</f>
        <v/>
      </c>
    </row>
    <row r="591" spans="2:21">
      <c r="B591" s="10">
        <v>1865079</v>
      </c>
      <c r="C591" s="10">
        <v>7461.2169999999996</v>
      </c>
      <c r="D591" s="10">
        <v>0.2449498</v>
      </c>
      <c r="E591" s="10">
        <v>190.51400000000001</v>
      </c>
      <c r="F591" s="10">
        <v>475.05540000000002</v>
      </c>
      <c r="G591" s="10">
        <v>19</v>
      </c>
      <c r="H591" s="10">
        <v>137</v>
      </c>
      <c r="I591" s="10">
        <v>0.3333333</v>
      </c>
      <c r="J591" s="11" t="s">
        <v>161</v>
      </c>
      <c r="L591">
        <v>137</v>
      </c>
      <c r="M591">
        <v>584</v>
      </c>
      <c r="N591">
        <v>1865079</v>
      </c>
      <c r="O591">
        <v>3.19399999999996</v>
      </c>
      <c r="P591" s="133">
        <v>13.03899999999976</v>
      </c>
      <c r="Q591" s="133">
        <v>0.84720000000004347</v>
      </c>
      <c r="R591" s="3">
        <v>7.2929666666665751</v>
      </c>
      <c r="S591" s="133">
        <f>IF(F591=0,0,F591-F590)</f>
        <v>0.84720000000004347</v>
      </c>
      <c r="T591">
        <f>IF($J591=T$6,$L591,"")</f>
        <v>137</v>
      </c>
      <c r="U591" t="str">
        <f>IF($J591=U$6,$L591,"")</f>
        <v/>
      </c>
    </row>
    <row r="592" spans="2:21">
      <c r="B592" s="10">
        <v>1868284</v>
      </c>
      <c r="C592" s="10">
        <v>7474.4160000000002</v>
      </c>
      <c r="D592" s="10">
        <v>0.24343989999999999</v>
      </c>
      <c r="E592" s="10">
        <v>194.08080000000001</v>
      </c>
      <c r="F592" s="10">
        <v>475.92020000000002</v>
      </c>
      <c r="G592" s="10">
        <v>19</v>
      </c>
      <c r="H592" s="10">
        <v>138</v>
      </c>
      <c r="I592" s="10">
        <v>0.3333333</v>
      </c>
      <c r="J592" s="11" t="s">
        <v>161</v>
      </c>
      <c r="L592">
        <v>138</v>
      </c>
      <c r="M592">
        <v>585</v>
      </c>
      <c r="N592">
        <v>1868284</v>
      </c>
      <c r="O592">
        <v>3.2050000000001546</v>
      </c>
      <c r="P592" s="133">
        <v>13.199000000000524</v>
      </c>
      <c r="Q592" s="133">
        <v>0.86480000000000246</v>
      </c>
      <c r="R592" s="3">
        <v>7.3715000000003554</v>
      </c>
      <c r="S592" s="133">
        <f>IF(F592=0,0,F592-F591)</f>
        <v>0.86480000000000246</v>
      </c>
      <c r="T592">
        <f>IF($J592=T$6,$L592,"")</f>
        <v>138</v>
      </c>
      <c r="U592" t="str">
        <f>IF($J592=U$6,$L592,"")</f>
        <v/>
      </c>
    </row>
    <row r="593" spans="2:21">
      <c r="B593" s="10">
        <v>1871488</v>
      </c>
      <c r="C593" s="10">
        <v>7487.46</v>
      </c>
      <c r="D593" s="10">
        <v>0.2451855</v>
      </c>
      <c r="E593" s="10">
        <v>189.96510000000001</v>
      </c>
      <c r="F593" s="10">
        <v>476.7654</v>
      </c>
      <c r="G593" s="10">
        <v>19</v>
      </c>
      <c r="H593" s="10">
        <v>138</v>
      </c>
      <c r="I593" s="10">
        <v>0.3333333</v>
      </c>
      <c r="J593" s="11" t="s">
        <v>161</v>
      </c>
      <c r="L593">
        <v>138</v>
      </c>
      <c r="M593">
        <v>586</v>
      </c>
      <c r="N593">
        <v>1871488</v>
      </c>
      <c r="O593">
        <v>3.2039999999999509</v>
      </c>
      <c r="P593" s="133">
        <v>13.043999999999869</v>
      </c>
      <c r="Q593" s="133">
        <v>0.84519999999997708</v>
      </c>
      <c r="R593" s="3">
        <v>7.3691999999998874</v>
      </c>
      <c r="S593" s="133">
        <f>IF(F593=0,0,F593-F592)</f>
        <v>0.84519999999997708</v>
      </c>
      <c r="T593">
        <f>IF($J593=T$6,$L593,"")</f>
        <v>138</v>
      </c>
      <c r="U593" t="str">
        <f>IF($J593=U$6,$L593,"")</f>
        <v/>
      </c>
    </row>
    <row r="594" spans="2:21">
      <c r="B594" s="10">
        <v>1874688</v>
      </c>
      <c r="C594" s="10">
        <v>7500.5810000000001</v>
      </c>
      <c r="D594" s="10">
        <v>0.24438119999999999</v>
      </c>
      <c r="E594" s="10">
        <v>191.8468</v>
      </c>
      <c r="F594" s="10">
        <v>477.62139999999999</v>
      </c>
      <c r="G594" s="10">
        <v>19</v>
      </c>
      <c r="H594" s="10">
        <v>138</v>
      </c>
      <c r="I594" s="10">
        <v>0.3333333</v>
      </c>
      <c r="J594" s="11" t="s">
        <v>161</v>
      </c>
      <c r="L594">
        <v>138</v>
      </c>
      <c r="M594">
        <v>587</v>
      </c>
      <c r="N594">
        <v>1874688</v>
      </c>
      <c r="O594">
        <v>3.2000000000000455</v>
      </c>
      <c r="P594" s="133">
        <v>13.121000000000095</v>
      </c>
      <c r="Q594" s="133">
        <v>0.85599999999999454</v>
      </c>
      <c r="R594" s="3">
        <v>7.3600000000001042</v>
      </c>
      <c r="S594" s="133">
        <f>IF(F594=0,0,F594-F593)</f>
        <v>0.85599999999999454</v>
      </c>
      <c r="T594">
        <f>IF($J594=T$6,$L594,"")</f>
        <v>138</v>
      </c>
      <c r="U594" t="str">
        <f>IF($J594=U$6,$L594,"")</f>
        <v/>
      </c>
    </row>
    <row r="595" spans="2:21">
      <c r="B595" s="10">
        <v>1877880</v>
      </c>
      <c r="C595" s="10">
        <v>7513.6189999999997</v>
      </c>
      <c r="D595" s="10">
        <v>0.24417839999999999</v>
      </c>
      <c r="E595" s="10">
        <v>192.3253</v>
      </c>
      <c r="F595" s="10">
        <v>478.46890000000002</v>
      </c>
      <c r="G595" s="10">
        <v>19</v>
      </c>
      <c r="H595" s="10">
        <v>138</v>
      </c>
      <c r="I595" s="10">
        <v>0.3333333</v>
      </c>
      <c r="J595" s="11" t="s">
        <v>161</v>
      </c>
      <c r="L595">
        <v>138</v>
      </c>
      <c r="M595">
        <v>588</v>
      </c>
      <c r="N595">
        <v>1877880</v>
      </c>
      <c r="O595">
        <v>3.1920000000000073</v>
      </c>
      <c r="P595" s="133">
        <v>13.037999999999556</v>
      </c>
      <c r="Q595" s="133">
        <v>0.84750000000002501</v>
      </c>
      <c r="R595" s="3">
        <v>7.3416000000000166</v>
      </c>
      <c r="S595" s="133">
        <f>IF(F595=0,0,F595-F594)</f>
        <v>0.84750000000002501</v>
      </c>
      <c r="T595">
        <f>IF($J595=T$6,$L595,"")</f>
        <v>138</v>
      </c>
      <c r="U595" t="str">
        <f>IF($J595=U$6,$L595,"")</f>
        <v/>
      </c>
    </row>
    <row r="596" spans="2:21">
      <c r="B596" s="10">
        <v>1881085</v>
      </c>
      <c r="C596" s="10">
        <v>7526.7349999999997</v>
      </c>
      <c r="D596" s="10">
        <v>0.2447182</v>
      </c>
      <c r="E596" s="10">
        <v>191.05529999999999</v>
      </c>
      <c r="F596" s="10">
        <v>479.32330000000002</v>
      </c>
      <c r="G596" s="10">
        <v>19</v>
      </c>
      <c r="H596" s="10">
        <v>138</v>
      </c>
      <c r="I596" s="10">
        <v>0.3333333</v>
      </c>
      <c r="J596" s="11" t="s">
        <v>161</v>
      </c>
      <c r="L596">
        <v>138</v>
      </c>
      <c r="M596">
        <v>589</v>
      </c>
      <c r="N596">
        <v>1881085</v>
      </c>
      <c r="O596">
        <v>3.2049999999999272</v>
      </c>
      <c r="P596" s="133">
        <v>13.115999999999985</v>
      </c>
      <c r="Q596" s="133">
        <v>0.85439999999999827</v>
      </c>
      <c r="R596" s="3">
        <v>7.3714999999998323</v>
      </c>
      <c r="S596" s="133">
        <f>IF(F596=0,0,F596-F595)</f>
        <v>0.85439999999999827</v>
      </c>
      <c r="T596">
        <f>IF($J596=T$6,$L596,"")</f>
        <v>138</v>
      </c>
      <c r="U596" t="str">
        <f>IF($J596=U$6,$L596,"")</f>
        <v/>
      </c>
    </row>
    <row r="597" spans="2:21">
      <c r="B597" s="10">
        <v>1884285</v>
      </c>
      <c r="C597" s="10">
        <v>7539.8540000000003</v>
      </c>
      <c r="D597" s="10">
        <v>0.24415600000000001</v>
      </c>
      <c r="E597" s="10">
        <v>192.37809999999999</v>
      </c>
      <c r="F597" s="10">
        <v>480.17919999999998</v>
      </c>
      <c r="G597" s="10">
        <v>19</v>
      </c>
      <c r="H597" s="10">
        <v>138</v>
      </c>
      <c r="I597" s="10">
        <v>0.3333333</v>
      </c>
      <c r="J597" s="11" t="s">
        <v>161</v>
      </c>
      <c r="L597">
        <v>138</v>
      </c>
      <c r="M597">
        <v>590</v>
      </c>
      <c r="N597">
        <v>1884285</v>
      </c>
      <c r="O597">
        <v>3.2000000000000455</v>
      </c>
      <c r="P597" s="133">
        <v>13.119000000000597</v>
      </c>
      <c r="Q597" s="133">
        <v>0.8558999999999628</v>
      </c>
      <c r="R597" s="3">
        <v>7.3600000000001042</v>
      </c>
      <c r="S597" s="133">
        <f>IF(F597=0,0,F597-F596)</f>
        <v>0.8558999999999628</v>
      </c>
      <c r="T597">
        <f>IF($J597=T$6,$L597,"")</f>
        <v>138</v>
      </c>
      <c r="U597" t="str">
        <f>IF($J597=U$6,$L597,"")</f>
        <v/>
      </c>
    </row>
    <row r="598" spans="2:21">
      <c r="B598" s="10">
        <v>1887486</v>
      </c>
      <c r="C598" s="10">
        <v>7552.9639999999999</v>
      </c>
      <c r="D598" s="10">
        <v>0.24395849999999999</v>
      </c>
      <c r="E598" s="10">
        <v>192.84569999999999</v>
      </c>
      <c r="F598" s="10">
        <v>481.03370000000001</v>
      </c>
      <c r="G598" s="10">
        <v>19</v>
      </c>
      <c r="H598" s="10">
        <v>138</v>
      </c>
      <c r="I598" s="10">
        <v>0.3333333</v>
      </c>
      <c r="J598" s="11" t="s">
        <v>161</v>
      </c>
      <c r="L598">
        <v>138</v>
      </c>
      <c r="M598">
        <v>591</v>
      </c>
      <c r="N598">
        <v>1887486</v>
      </c>
      <c r="O598">
        <v>3.2010000000000218</v>
      </c>
      <c r="P598" s="133">
        <v>13.109999999999673</v>
      </c>
      <c r="Q598" s="133">
        <v>0.85450000000003001</v>
      </c>
      <c r="R598" s="3">
        <v>7.36230000000005</v>
      </c>
      <c r="S598" s="133">
        <f>IF(F598=0,0,F598-F597)</f>
        <v>0.85450000000003001</v>
      </c>
      <c r="T598">
        <f>IF($J598=T$6,$L598,"")</f>
        <v>138</v>
      </c>
      <c r="U598" t="str">
        <f>IF($J598=U$6,$L598,"")</f>
        <v/>
      </c>
    </row>
    <row r="599" spans="2:21">
      <c r="B599" s="10">
        <v>1890686</v>
      </c>
      <c r="C599" s="10">
        <v>7566.0780000000004</v>
      </c>
      <c r="D599" s="10">
        <v>0.2438062</v>
      </c>
      <c r="E599" s="10">
        <v>193.20740000000001</v>
      </c>
      <c r="F599" s="10">
        <v>481.88889999999998</v>
      </c>
      <c r="G599" s="10">
        <v>19</v>
      </c>
      <c r="H599" s="10">
        <v>139</v>
      </c>
      <c r="I599" s="10">
        <v>0.3333333</v>
      </c>
      <c r="J599" s="11" t="s">
        <v>161</v>
      </c>
      <c r="L599">
        <v>139</v>
      </c>
      <c r="M599">
        <v>592</v>
      </c>
      <c r="N599">
        <v>1890686</v>
      </c>
      <c r="O599">
        <v>3.1999999999998181</v>
      </c>
      <c r="P599" s="133">
        <v>13.114000000000487</v>
      </c>
      <c r="Q599" s="133">
        <v>0.85519999999996799</v>
      </c>
      <c r="R599" s="3">
        <v>7.4133333333329121</v>
      </c>
      <c r="S599" s="133">
        <f>IF(F599=0,0,F599-F598)</f>
        <v>0.85519999999996799</v>
      </c>
      <c r="T599">
        <f>IF($J599=T$6,$L599,"")</f>
        <v>139</v>
      </c>
      <c r="U599" t="str">
        <f>IF($J599=U$6,$L599,"")</f>
        <v/>
      </c>
    </row>
    <row r="600" spans="2:21">
      <c r="B600" s="10">
        <v>1893880</v>
      </c>
      <c r="C600" s="10">
        <v>7579.11</v>
      </c>
      <c r="D600" s="10">
        <v>0.24484729999999999</v>
      </c>
      <c r="E600" s="10">
        <v>190.7534</v>
      </c>
      <c r="F600" s="10">
        <v>482.7353</v>
      </c>
      <c r="G600" s="10">
        <v>19</v>
      </c>
      <c r="H600" s="10">
        <v>139</v>
      </c>
      <c r="I600" s="10">
        <v>0.3333333</v>
      </c>
      <c r="J600" s="11" t="s">
        <v>161</v>
      </c>
      <c r="L600">
        <v>139</v>
      </c>
      <c r="M600">
        <v>593</v>
      </c>
      <c r="N600">
        <v>1893880</v>
      </c>
      <c r="O600">
        <v>3.1940000000001874</v>
      </c>
      <c r="P600" s="133">
        <v>13.031999999999243</v>
      </c>
      <c r="Q600" s="133">
        <v>0.84640000000001692</v>
      </c>
      <c r="R600" s="3">
        <v>7.399433333333767</v>
      </c>
      <c r="S600" s="133">
        <f>IF(F600=0,0,F600-F599)</f>
        <v>0.84640000000001692</v>
      </c>
      <c r="T600">
        <f>IF($J600=T$6,$L600,"")</f>
        <v>139</v>
      </c>
      <c r="U600" t="str">
        <f>IF($J600=U$6,$L600,"")</f>
        <v/>
      </c>
    </row>
    <row r="601" spans="2:21">
      <c r="B601" s="10">
        <v>1897083</v>
      </c>
      <c r="C601" s="10">
        <v>7592.2929999999997</v>
      </c>
      <c r="D601" s="10">
        <v>0.2435842</v>
      </c>
      <c r="E601" s="10">
        <v>193.7363</v>
      </c>
      <c r="F601" s="10">
        <v>483.59859999999998</v>
      </c>
      <c r="G601" s="10">
        <v>19</v>
      </c>
      <c r="H601" s="10">
        <v>139</v>
      </c>
      <c r="I601" s="10">
        <v>0.3333333</v>
      </c>
      <c r="J601" s="11" t="s">
        <v>161</v>
      </c>
      <c r="L601">
        <v>139</v>
      </c>
      <c r="M601">
        <v>594</v>
      </c>
      <c r="N601">
        <v>1897083</v>
      </c>
      <c r="O601">
        <v>3.2029999999999745</v>
      </c>
      <c r="P601" s="133">
        <v>13.182999999999993</v>
      </c>
      <c r="Q601" s="133">
        <v>0.86329999999998108</v>
      </c>
      <c r="R601" s="3">
        <v>7.4202833333332743</v>
      </c>
      <c r="S601" s="133">
        <f>IF(F601=0,0,F601-F600)</f>
        <v>0.86329999999998108</v>
      </c>
      <c r="T601">
        <f>IF($J601=T$6,$L601,"")</f>
        <v>139</v>
      </c>
      <c r="U601" t="str">
        <f>IF($J601=U$6,$L601,"")</f>
        <v/>
      </c>
    </row>
    <row r="602" spans="2:21">
      <c r="B602" s="10">
        <v>1900292</v>
      </c>
      <c r="C602" s="10">
        <v>7605.3869999999997</v>
      </c>
      <c r="D602" s="10">
        <v>0.24460319999999999</v>
      </c>
      <c r="E602" s="10">
        <v>191.32499999999999</v>
      </c>
      <c r="F602" s="10">
        <v>484.44889999999998</v>
      </c>
      <c r="G602" s="10">
        <v>19</v>
      </c>
      <c r="H602" s="10">
        <v>138</v>
      </c>
      <c r="I602" s="10">
        <v>0.3333333</v>
      </c>
      <c r="J602" s="11" t="s">
        <v>161</v>
      </c>
      <c r="L602">
        <v>138</v>
      </c>
      <c r="M602">
        <v>595</v>
      </c>
      <c r="N602">
        <v>1900292</v>
      </c>
      <c r="O602">
        <v>3.2089999999998327</v>
      </c>
      <c r="P602" s="133">
        <v>13.094000000000051</v>
      </c>
      <c r="Q602" s="133">
        <v>0.85030000000000427</v>
      </c>
      <c r="R602" s="3">
        <v>7.3806999999996155</v>
      </c>
      <c r="S602" s="133">
        <f>IF(F602=0,0,F602-F601)</f>
        <v>0.85030000000000427</v>
      </c>
      <c r="T602">
        <f>IF($J602=T$6,$L602,"")</f>
        <v>138</v>
      </c>
      <c r="U602" t="str">
        <f>IF($J602=U$6,$L602,"")</f>
        <v/>
      </c>
    </row>
    <row r="603" spans="2:21">
      <c r="B603" s="10">
        <v>1903483</v>
      </c>
      <c r="C603" s="10">
        <v>7618.3980000000001</v>
      </c>
      <c r="D603" s="10">
        <v>0.2458014</v>
      </c>
      <c r="E603" s="10">
        <v>188.54050000000001</v>
      </c>
      <c r="F603" s="10">
        <v>485.29309999999998</v>
      </c>
      <c r="G603" s="10">
        <v>19</v>
      </c>
      <c r="H603" s="10">
        <v>138</v>
      </c>
      <c r="I603" s="10">
        <v>0.3333333</v>
      </c>
      <c r="J603" s="11" t="s">
        <v>161</v>
      </c>
      <c r="L603">
        <v>138</v>
      </c>
      <c r="M603">
        <v>596</v>
      </c>
      <c r="N603">
        <v>1903483</v>
      </c>
      <c r="O603">
        <v>3.1910000000000309</v>
      </c>
      <c r="P603" s="133">
        <v>13.011000000000422</v>
      </c>
      <c r="Q603" s="133">
        <v>0.84420000000000073</v>
      </c>
      <c r="R603" s="3">
        <v>7.3393000000000708</v>
      </c>
      <c r="S603" s="133">
        <f>IF(F603=0,0,F603-F602)</f>
        <v>0.84420000000000073</v>
      </c>
      <c r="T603">
        <f>IF($J603=T$6,$L603,"")</f>
        <v>138</v>
      </c>
      <c r="U603" t="str">
        <f>IF($J603=U$6,$L603,"")</f>
        <v/>
      </c>
    </row>
    <row r="604" spans="2:21">
      <c r="B604" s="10">
        <v>1906679</v>
      </c>
      <c r="C604" s="10">
        <v>7631.4989999999998</v>
      </c>
      <c r="D604" s="10">
        <v>0.2437185</v>
      </c>
      <c r="E604" s="10">
        <v>193.416</v>
      </c>
      <c r="F604" s="10">
        <v>486.14789999999999</v>
      </c>
      <c r="G604" s="10">
        <v>19</v>
      </c>
      <c r="H604" s="10">
        <v>137</v>
      </c>
      <c r="I604" s="10">
        <v>0.3333333</v>
      </c>
      <c r="J604" s="11" t="s">
        <v>161</v>
      </c>
      <c r="L604">
        <v>137</v>
      </c>
      <c r="M604">
        <v>597</v>
      </c>
      <c r="N604">
        <v>1906679</v>
      </c>
      <c r="O604">
        <v>3.1960000000001401</v>
      </c>
      <c r="P604" s="133">
        <v>13.100999999999658</v>
      </c>
      <c r="Q604" s="133">
        <v>0.85480000000001155</v>
      </c>
      <c r="R604" s="3">
        <v>7.2975333333336527</v>
      </c>
      <c r="S604" s="133">
        <f>IF(F604=0,0,F604-F603)</f>
        <v>0.85480000000001155</v>
      </c>
      <c r="T604">
        <f>IF($J604=T$6,$L604,"")</f>
        <v>137</v>
      </c>
      <c r="U604" t="str">
        <f>IF($J604=U$6,$L604,"")</f>
        <v/>
      </c>
    </row>
    <row r="605" spans="2:21">
      <c r="B605" s="10">
        <v>1909886</v>
      </c>
      <c r="C605" s="10">
        <v>7644.6750000000002</v>
      </c>
      <c r="D605" s="10">
        <v>0.24322379999999999</v>
      </c>
      <c r="E605" s="10">
        <v>194.5985</v>
      </c>
      <c r="F605" s="10">
        <v>487.00920000000002</v>
      </c>
      <c r="G605" s="10">
        <v>19</v>
      </c>
      <c r="H605" s="10">
        <v>137</v>
      </c>
      <c r="I605" s="10">
        <v>0.3333333</v>
      </c>
      <c r="J605" s="11" t="s">
        <v>161</v>
      </c>
      <c r="L605">
        <v>137</v>
      </c>
      <c r="M605">
        <v>598</v>
      </c>
      <c r="N605">
        <v>1909886</v>
      </c>
      <c r="O605">
        <v>3.2069999999998799</v>
      </c>
      <c r="P605" s="133">
        <v>13.176000000000386</v>
      </c>
      <c r="Q605" s="133">
        <v>0.86130000000002838</v>
      </c>
      <c r="R605" s="3">
        <v>7.3226499999997259</v>
      </c>
      <c r="S605" s="133">
        <f>IF(F605=0,0,F605-F604)</f>
        <v>0.86130000000002838</v>
      </c>
      <c r="T605">
        <f>IF($J605=T$6,$L605,"")</f>
        <v>137</v>
      </c>
      <c r="U605" t="str">
        <f>IF($J605=U$6,$L605,"")</f>
        <v/>
      </c>
    </row>
    <row r="606" spans="2:21">
      <c r="B606" s="10">
        <v>1913178</v>
      </c>
      <c r="C606" s="10">
        <v>7658.0959999999995</v>
      </c>
      <c r="D606" s="10">
        <v>0.24518019999999999</v>
      </c>
      <c r="E606" s="10">
        <v>189.97739999999999</v>
      </c>
      <c r="F606" s="10">
        <v>487.8802</v>
      </c>
      <c r="G606" s="10">
        <v>18</v>
      </c>
      <c r="H606" s="10">
        <v>137</v>
      </c>
      <c r="I606" s="10">
        <v>0.3333333</v>
      </c>
      <c r="J606" s="11" t="s">
        <v>161</v>
      </c>
      <c r="L606">
        <v>137</v>
      </c>
      <c r="M606">
        <v>599</v>
      </c>
      <c r="N606">
        <v>1913178</v>
      </c>
      <c r="O606">
        <v>3.2920000000001437</v>
      </c>
      <c r="P606" s="133">
        <v>13.420999999999367</v>
      </c>
      <c r="Q606" s="133">
        <v>0.8709999999999809</v>
      </c>
      <c r="R606" s="3">
        <v>7.5167333333336614</v>
      </c>
      <c r="S606" s="133">
        <f>IF(F606=0,0,F606-F605)</f>
        <v>0.8709999999999809</v>
      </c>
      <c r="T606">
        <f>IF($J606=T$6,$L606,"")</f>
        <v>137</v>
      </c>
      <c r="U606" t="str">
        <f>IF($J606=U$6,$L606,"")</f>
        <v/>
      </c>
    </row>
    <row r="607" spans="2:21">
      <c r="B607" s="10">
        <v>1916373</v>
      </c>
      <c r="C607" s="10">
        <v>7671.1469999999999</v>
      </c>
      <c r="D607" s="10">
        <v>0.24488119999999999</v>
      </c>
      <c r="E607" s="10">
        <v>190.67420000000001</v>
      </c>
      <c r="F607" s="10">
        <v>488.72859999999997</v>
      </c>
      <c r="G607" s="10">
        <v>19</v>
      </c>
      <c r="H607" s="10">
        <v>137</v>
      </c>
      <c r="I607" s="10">
        <v>0.3333333</v>
      </c>
      <c r="J607" s="11" t="s">
        <v>161</v>
      </c>
      <c r="L607">
        <v>137</v>
      </c>
      <c r="M607">
        <v>600</v>
      </c>
      <c r="N607">
        <v>1916373</v>
      </c>
      <c r="O607">
        <v>3.1949999999999363</v>
      </c>
      <c r="P607" s="133">
        <v>13.051000000000386</v>
      </c>
      <c r="Q607" s="133">
        <v>0.84839999999996962</v>
      </c>
      <c r="R607" s="3">
        <v>7.2952499999998546</v>
      </c>
      <c r="S607" s="133">
        <f>IF(F607=0,0,F607-F606)</f>
        <v>0.84839999999996962</v>
      </c>
      <c r="T607">
        <f>IF($J607=T$6,$L607,"")</f>
        <v>137</v>
      </c>
      <c r="U607" t="str">
        <f>IF($J607=U$6,$L607,"")</f>
        <v/>
      </c>
    </row>
    <row r="608" spans="2:21">
      <c r="B608" s="10">
        <v>1919479</v>
      </c>
      <c r="C608" s="10">
        <v>7683.9660000000003</v>
      </c>
      <c r="D608" s="10">
        <v>0.24167340000000001</v>
      </c>
      <c r="E608" s="10">
        <v>198.36799999999999</v>
      </c>
      <c r="F608" s="10">
        <v>489.57029999999997</v>
      </c>
      <c r="G608" s="10">
        <v>19</v>
      </c>
      <c r="H608" s="10">
        <v>137</v>
      </c>
      <c r="I608" s="10">
        <v>0.3333333</v>
      </c>
      <c r="J608" s="11" t="s">
        <v>161</v>
      </c>
      <c r="L608">
        <v>137</v>
      </c>
      <c r="M608">
        <v>601</v>
      </c>
      <c r="N608">
        <v>1919479</v>
      </c>
      <c r="O608">
        <v>3.1059999999999945</v>
      </c>
      <c r="P608" s="133">
        <v>12.819000000000415</v>
      </c>
      <c r="Q608" s="133">
        <v>0.841700000000003</v>
      </c>
      <c r="R608" s="3">
        <v>7.0920333333333208</v>
      </c>
      <c r="S608" s="133">
        <f>IF(F608=0,0,F608-F607)</f>
        <v>0.841700000000003</v>
      </c>
      <c r="T608">
        <f>IF($J608=T$6,$L608,"")</f>
        <v>137</v>
      </c>
      <c r="U608" t="str">
        <f>IF($J608=U$6,$L608,"")</f>
        <v/>
      </c>
    </row>
    <row r="609" spans="2:21">
      <c r="B609" s="10">
        <v>1922688</v>
      </c>
      <c r="C609" s="10">
        <v>7697.25</v>
      </c>
      <c r="D609" s="10">
        <v>0.2421498</v>
      </c>
      <c r="E609" s="10">
        <v>197.1994</v>
      </c>
      <c r="F609" s="10">
        <v>490.4452</v>
      </c>
      <c r="G609" s="10">
        <v>19</v>
      </c>
      <c r="H609" s="10">
        <v>137</v>
      </c>
      <c r="I609" s="10">
        <v>0.3333333</v>
      </c>
      <c r="J609" s="11" t="s">
        <v>161</v>
      </c>
      <c r="L609">
        <v>137</v>
      </c>
      <c r="M609">
        <v>602</v>
      </c>
      <c r="N609">
        <v>1922688</v>
      </c>
      <c r="O609">
        <v>3.20900000000006</v>
      </c>
      <c r="P609" s="133">
        <v>13.283999999999651</v>
      </c>
      <c r="Q609" s="133">
        <v>0.8749000000000251</v>
      </c>
      <c r="R609" s="3">
        <v>7.3272166666668035</v>
      </c>
      <c r="S609" s="133">
        <f>IF(F609=0,0,F609-F608)</f>
        <v>0.8749000000000251</v>
      </c>
      <c r="T609">
        <f>IF($J609=T$6,$L609,"")</f>
        <v>137</v>
      </c>
      <c r="U609" t="str">
        <f>IF($J609=U$6,$L609,"")</f>
        <v/>
      </c>
    </row>
    <row r="610" spans="2:21">
      <c r="B610" s="10">
        <v>1925885</v>
      </c>
      <c r="C610" s="10">
        <v>7710.3019999999997</v>
      </c>
      <c r="D610" s="10">
        <v>0.24454980000000001</v>
      </c>
      <c r="E610" s="10">
        <v>191.4503</v>
      </c>
      <c r="F610" s="10">
        <v>491.29320000000001</v>
      </c>
      <c r="G610" s="10">
        <v>19</v>
      </c>
      <c r="H610" s="10">
        <v>137</v>
      </c>
      <c r="I610" s="10">
        <v>0.3333333</v>
      </c>
      <c r="J610" s="11" t="s">
        <v>161</v>
      </c>
      <c r="L610">
        <v>137</v>
      </c>
      <c r="M610">
        <v>603</v>
      </c>
      <c r="N610">
        <v>1925885</v>
      </c>
      <c r="O610">
        <v>3.196999999999889</v>
      </c>
      <c r="P610" s="133">
        <v>13.05199999999968</v>
      </c>
      <c r="Q610" s="133">
        <v>0.84800000000001319</v>
      </c>
      <c r="R610" s="3">
        <v>7.2998166666664135</v>
      </c>
      <c r="S610" s="133">
        <f>IF(F610=0,0,F610-F609)</f>
        <v>0.84800000000001319</v>
      </c>
      <c r="T610">
        <f>IF($J610=T$6,$L610,"")</f>
        <v>137</v>
      </c>
      <c r="U610" t="str">
        <f>IF($J610=U$6,$L610,"")</f>
        <v/>
      </c>
    </row>
    <row r="611" spans="2:21">
      <c r="B611" s="10">
        <v>1929186</v>
      </c>
      <c r="C611" s="10">
        <v>7723.8829999999998</v>
      </c>
      <c r="D611" s="10">
        <v>0.2440377</v>
      </c>
      <c r="E611" s="10">
        <v>192.65809999999999</v>
      </c>
      <c r="F611" s="10">
        <v>492.18239999999997</v>
      </c>
      <c r="G611" s="10">
        <v>19</v>
      </c>
      <c r="H611" s="10">
        <v>137</v>
      </c>
      <c r="I611" s="10">
        <v>0.3333333</v>
      </c>
      <c r="J611" s="11" t="s">
        <v>161</v>
      </c>
      <c r="L611">
        <v>137</v>
      </c>
      <c r="M611">
        <v>604</v>
      </c>
      <c r="N611">
        <v>1929186</v>
      </c>
      <c r="O611">
        <v>3.3009999999999309</v>
      </c>
      <c r="P611" s="133">
        <v>13.581000000000131</v>
      </c>
      <c r="Q611" s="133">
        <v>0.8891999999999598</v>
      </c>
      <c r="R611" s="3">
        <v>7.5372833333331757</v>
      </c>
      <c r="S611" s="133">
        <f>IF(F611=0,0,F611-F610)</f>
        <v>0.8891999999999598</v>
      </c>
      <c r="T611">
        <f>IF($J611=T$6,$L611,"")</f>
        <v>137</v>
      </c>
      <c r="U611" t="str">
        <f>IF($J611=U$6,$L611,"")</f>
        <v/>
      </c>
    </row>
    <row r="612" spans="2:21">
      <c r="B612" s="10">
        <v>1932381</v>
      </c>
      <c r="C612" s="10">
        <v>7736.9340000000002</v>
      </c>
      <c r="D612" s="10">
        <v>0.2443853</v>
      </c>
      <c r="E612" s="10">
        <v>191.83709999999999</v>
      </c>
      <c r="F612" s="10">
        <v>493.03100000000001</v>
      </c>
      <c r="G612" s="10">
        <v>19</v>
      </c>
      <c r="H612" s="10">
        <v>137</v>
      </c>
      <c r="I612" s="10">
        <v>0.3333333</v>
      </c>
      <c r="J612" s="11" t="s">
        <v>161</v>
      </c>
      <c r="L612">
        <v>137</v>
      </c>
      <c r="M612">
        <v>605</v>
      </c>
      <c r="N612">
        <v>1932381</v>
      </c>
      <c r="O612">
        <v>3.1950000000001637</v>
      </c>
      <c r="P612" s="133">
        <v>13.051000000000386</v>
      </c>
      <c r="Q612" s="133">
        <v>0.84860000000003311</v>
      </c>
      <c r="R612" s="3">
        <v>7.2952500000003742</v>
      </c>
      <c r="S612" s="133">
        <f>IF(F612=0,0,F612-F611)</f>
        <v>0.84860000000003311</v>
      </c>
      <c r="T612">
        <f>IF($J612=T$6,$L612,"")</f>
        <v>137</v>
      </c>
      <c r="U612" t="str">
        <f>IF($J612=U$6,$L612,"")</f>
        <v/>
      </c>
    </row>
    <row r="613" spans="2:21">
      <c r="B613" s="10">
        <v>1935573</v>
      </c>
      <c r="C613" s="10">
        <v>7749.982</v>
      </c>
      <c r="D613" s="10">
        <v>0.24399650000000001</v>
      </c>
      <c r="E613" s="10">
        <v>192.75569999999999</v>
      </c>
      <c r="F613" s="10">
        <v>493.87979999999999</v>
      </c>
      <c r="G613" s="10">
        <v>19</v>
      </c>
      <c r="H613" s="10">
        <v>138</v>
      </c>
      <c r="I613" s="10">
        <v>0.3333333</v>
      </c>
      <c r="J613" s="11" t="s">
        <v>161</v>
      </c>
      <c r="L613">
        <v>138</v>
      </c>
      <c r="M613">
        <v>606</v>
      </c>
      <c r="N613">
        <v>1935573</v>
      </c>
      <c r="O613">
        <v>3.1920000000000073</v>
      </c>
      <c r="P613" s="133">
        <v>13.047999999999774</v>
      </c>
      <c r="Q613" s="133">
        <v>0.8487999999999829</v>
      </c>
      <c r="R613" s="3">
        <v>7.3416000000000166</v>
      </c>
      <c r="S613" s="133">
        <f>IF(F613=0,0,F613-F612)</f>
        <v>0.8487999999999829</v>
      </c>
      <c r="T613">
        <f>IF($J613=T$6,$L613,"")</f>
        <v>138</v>
      </c>
      <c r="U613" t="str">
        <f>IF($J613=U$6,$L613,"")</f>
        <v/>
      </c>
    </row>
    <row r="614" spans="2:21">
      <c r="B614" s="10">
        <v>1938869</v>
      </c>
      <c r="C614" s="10">
        <v>7763.4790000000003</v>
      </c>
      <c r="D614" s="10">
        <v>0.2440117</v>
      </c>
      <c r="E614" s="10">
        <v>192.71969999999999</v>
      </c>
      <c r="F614" s="10">
        <v>494.75940000000003</v>
      </c>
      <c r="G614" s="10">
        <v>18</v>
      </c>
      <c r="H614" s="10">
        <v>138</v>
      </c>
      <c r="I614" s="10">
        <v>0.3333333</v>
      </c>
      <c r="J614" s="11" t="s">
        <v>161</v>
      </c>
      <c r="L614">
        <v>138</v>
      </c>
      <c r="M614">
        <v>607</v>
      </c>
      <c r="N614">
        <v>1938869</v>
      </c>
      <c r="O614">
        <v>3.2959999999998217</v>
      </c>
      <c r="P614" s="133">
        <v>13.497000000000298</v>
      </c>
      <c r="Q614" s="133">
        <v>0.87960000000003902</v>
      </c>
      <c r="R614" s="3">
        <v>7.5807999999995896</v>
      </c>
      <c r="S614" s="133">
        <f>IF(F614=0,0,F614-F613)</f>
        <v>0.87960000000003902</v>
      </c>
      <c r="T614">
        <f>IF($J614=T$6,$L614,"")</f>
        <v>138</v>
      </c>
      <c r="U614" t="str">
        <f>IF($J614=U$6,$L614,"")</f>
        <v/>
      </c>
    </row>
    <row r="615" spans="2:21">
      <c r="B615" s="10">
        <v>1942073</v>
      </c>
      <c r="C615" s="10">
        <v>7776.5770000000002</v>
      </c>
      <c r="D615" s="10">
        <v>0.2446488</v>
      </c>
      <c r="E615" s="10">
        <v>191.21809999999999</v>
      </c>
      <c r="F615" s="10">
        <v>495.6114</v>
      </c>
      <c r="G615" s="10">
        <v>19</v>
      </c>
      <c r="H615" s="10">
        <v>138</v>
      </c>
      <c r="I615" s="10">
        <v>0.3333333</v>
      </c>
      <c r="J615" s="11" t="s">
        <v>161</v>
      </c>
      <c r="L615">
        <v>138</v>
      </c>
      <c r="M615">
        <v>608</v>
      </c>
      <c r="N615">
        <v>1942073</v>
      </c>
      <c r="O615">
        <v>3.2040000000001783</v>
      </c>
      <c r="P615" s="133">
        <v>13.097999999999956</v>
      </c>
      <c r="Q615" s="133">
        <v>0.85199999999997544</v>
      </c>
      <c r="R615" s="3">
        <v>7.3692000000004096</v>
      </c>
      <c r="S615" s="133">
        <f>IF(F615=0,0,F615-F614)</f>
        <v>0.85199999999997544</v>
      </c>
      <c r="T615">
        <f>IF($J615=T$6,$L615,"")</f>
        <v>138</v>
      </c>
      <c r="U615" t="str">
        <f>IF($J615=U$6,$L615,"")</f>
        <v/>
      </c>
    </row>
    <row r="616" spans="2:21">
      <c r="B616" s="10">
        <v>1945378</v>
      </c>
      <c r="C616" s="10">
        <v>7790.14</v>
      </c>
      <c r="D616" s="10">
        <v>0.2440823</v>
      </c>
      <c r="E616" s="10">
        <v>192.55260000000001</v>
      </c>
      <c r="F616" s="10">
        <v>496.4973</v>
      </c>
      <c r="G616" s="10">
        <v>18</v>
      </c>
      <c r="H616" s="10">
        <v>137</v>
      </c>
      <c r="I616" s="10">
        <v>0.3333333</v>
      </c>
      <c r="J616" s="11" t="s">
        <v>161</v>
      </c>
      <c r="L616">
        <v>137</v>
      </c>
      <c r="M616">
        <v>609</v>
      </c>
      <c r="N616">
        <v>1945378</v>
      </c>
      <c r="O616">
        <v>3.3049999999998363</v>
      </c>
      <c r="P616" s="133">
        <v>13.563000000000102</v>
      </c>
      <c r="Q616" s="133">
        <v>0.88589999999999236</v>
      </c>
      <c r="R616" s="3">
        <v>7.5464166666662926</v>
      </c>
      <c r="S616" s="133">
        <f>IF(F616=0,0,F616-F615)</f>
        <v>0.88589999999999236</v>
      </c>
      <c r="T616">
        <f>IF($J616=T$6,$L616,"")</f>
        <v>137</v>
      </c>
      <c r="U616" t="str">
        <f>IF($J616=U$6,$L616,"")</f>
        <v/>
      </c>
    </row>
    <row r="617" spans="2:21">
      <c r="B617" s="10">
        <v>1948584</v>
      </c>
      <c r="C617" s="10">
        <v>7803.2389999999996</v>
      </c>
      <c r="D617" s="10">
        <v>0.244756</v>
      </c>
      <c r="E617" s="10">
        <v>190.96690000000001</v>
      </c>
      <c r="F617" s="10">
        <v>497.34910000000002</v>
      </c>
      <c r="G617" s="10">
        <v>19</v>
      </c>
      <c r="H617" s="10">
        <v>137</v>
      </c>
      <c r="I617" s="10">
        <v>0.3333333</v>
      </c>
      <c r="J617" s="11" t="s">
        <v>161</v>
      </c>
      <c r="L617">
        <v>137</v>
      </c>
      <c r="M617">
        <v>610</v>
      </c>
      <c r="N617">
        <v>1948584</v>
      </c>
      <c r="O617">
        <v>3.206000000000131</v>
      </c>
      <c r="P617" s="133">
        <v>13.098999999999251</v>
      </c>
      <c r="Q617" s="133">
        <v>0.85180000000002565</v>
      </c>
      <c r="R617" s="3">
        <v>7.320366666666966</v>
      </c>
      <c r="S617" s="133">
        <f>IF(F617=0,0,F617-F616)</f>
        <v>0.85180000000002565</v>
      </c>
      <c r="T617">
        <f>IF($J617=T$6,$L617,"")</f>
        <v>137</v>
      </c>
      <c r="U617" t="str">
        <f>IF($J617=U$6,$L617,"")</f>
        <v/>
      </c>
    </row>
    <row r="618" spans="2:21">
      <c r="B618" s="10">
        <v>1951772</v>
      </c>
      <c r="C618" s="10">
        <v>7816.3469999999998</v>
      </c>
      <c r="D618" s="10">
        <v>0.24345539999999999</v>
      </c>
      <c r="E618" s="10">
        <v>194.04390000000001</v>
      </c>
      <c r="F618" s="10">
        <v>498.20670000000001</v>
      </c>
      <c r="G618" s="10">
        <v>19</v>
      </c>
      <c r="H618" s="10">
        <v>137</v>
      </c>
      <c r="I618" s="10">
        <v>0.3333333</v>
      </c>
      <c r="J618" s="11" t="s">
        <v>161</v>
      </c>
      <c r="L618">
        <v>137</v>
      </c>
      <c r="M618">
        <v>611</v>
      </c>
      <c r="N618">
        <v>1951772</v>
      </c>
      <c r="O618">
        <v>3.1879999999998745</v>
      </c>
      <c r="P618" s="133">
        <v>13.108000000000175</v>
      </c>
      <c r="Q618" s="133">
        <v>0.85759999999999081</v>
      </c>
      <c r="R618" s="3">
        <v>7.2792666666663797</v>
      </c>
      <c r="S618" s="133">
        <f>IF(F618=0,0,F618-F617)</f>
        <v>0.85759999999999081</v>
      </c>
      <c r="T618">
        <f>IF($J618=T$6,$L618,"")</f>
        <v>137</v>
      </c>
      <c r="U618" t="str">
        <f>IF($J618=U$6,$L618,"")</f>
        <v/>
      </c>
    </row>
    <row r="619" spans="2:21">
      <c r="B619" s="10">
        <v>1954983</v>
      </c>
      <c r="C619" s="10">
        <v>7829.4539999999997</v>
      </c>
      <c r="D619" s="10">
        <v>0.24424000000000001</v>
      </c>
      <c r="E619" s="10">
        <v>192.1797</v>
      </c>
      <c r="F619" s="10">
        <v>499.05840000000001</v>
      </c>
      <c r="G619" s="10">
        <v>18</v>
      </c>
      <c r="H619" s="10">
        <v>136</v>
      </c>
      <c r="I619" s="10">
        <v>0.3333333</v>
      </c>
      <c r="J619" s="11" t="s">
        <v>161</v>
      </c>
      <c r="L619">
        <v>136</v>
      </c>
      <c r="M619">
        <v>612</v>
      </c>
      <c r="N619">
        <v>1954983</v>
      </c>
      <c r="O619">
        <v>3.2110000000000127</v>
      </c>
      <c r="P619" s="133">
        <v>13.106999999999971</v>
      </c>
      <c r="Q619" s="133">
        <v>0.85169999999999391</v>
      </c>
      <c r="R619" s="3">
        <v>7.2782666666666955</v>
      </c>
      <c r="S619" s="133">
        <f>IF(F619=0,0,F619-F618)</f>
        <v>0.85169999999999391</v>
      </c>
      <c r="T619">
        <f>IF($J619=T$6,$L619,"")</f>
        <v>136</v>
      </c>
      <c r="U619" t="str">
        <f>IF($J619=U$6,$L619,"")</f>
        <v/>
      </c>
    </row>
    <row r="620" spans="2:21">
      <c r="B620" s="10">
        <v>1958269</v>
      </c>
      <c r="C620" s="10">
        <v>7842.89</v>
      </c>
      <c r="D620" s="10">
        <v>0.24505830000000001</v>
      </c>
      <c r="E620" s="10">
        <v>190.261</v>
      </c>
      <c r="F620" s="10">
        <v>499.93270000000001</v>
      </c>
      <c r="G620" s="10">
        <v>18</v>
      </c>
      <c r="H620" s="10">
        <v>136</v>
      </c>
      <c r="I620" s="10">
        <v>0.3333333</v>
      </c>
      <c r="J620" s="11" t="s">
        <v>161</v>
      </c>
      <c r="L620">
        <v>136</v>
      </c>
      <c r="M620">
        <v>613</v>
      </c>
      <c r="N620">
        <v>1958269</v>
      </c>
      <c r="O620">
        <v>3.2860000000000582</v>
      </c>
      <c r="P620" s="133">
        <v>13.436000000000604</v>
      </c>
      <c r="Q620" s="133">
        <v>0.87430000000000518</v>
      </c>
      <c r="R620" s="3">
        <v>7.4482666666667985</v>
      </c>
      <c r="S620" s="133">
        <f>IF(F620=0,0,F620-F619)</f>
        <v>0.87430000000000518</v>
      </c>
      <c r="T620">
        <f>IF($J620=T$6,$L620,"")</f>
        <v>136</v>
      </c>
      <c r="U620" t="str">
        <f>IF($J620=U$6,$L620,"")</f>
        <v/>
      </c>
    </row>
    <row r="621" spans="2:21">
      <c r="B621" s="10">
        <v>1961579</v>
      </c>
      <c r="C621" s="10">
        <v>7856.4759999999997</v>
      </c>
      <c r="D621" s="10">
        <v>0.24380599999999999</v>
      </c>
      <c r="E621" s="10">
        <v>193.208</v>
      </c>
      <c r="F621" s="10">
        <v>500.8202</v>
      </c>
      <c r="G621" s="10">
        <v>18</v>
      </c>
      <c r="H621" s="10">
        <v>137</v>
      </c>
      <c r="I621" s="10">
        <v>0.3333333</v>
      </c>
      <c r="J621" s="11" t="s">
        <v>161</v>
      </c>
      <c r="L621">
        <v>137</v>
      </c>
      <c r="M621">
        <v>614</v>
      </c>
      <c r="N621">
        <v>1961579</v>
      </c>
      <c r="O621">
        <v>3.3099999999999454</v>
      </c>
      <c r="P621" s="133">
        <v>13.585999999999331</v>
      </c>
      <c r="Q621" s="133">
        <v>0.88749999999998863</v>
      </c>
      <c r="R621" s="3">
        <v>7.5578333333332086</v>
      </c>
      <c r="S621" s="133">
        <f>IF(F621=0,0,F621-F620)</f>
        <v>0.88749999999998863</v>
      </c>
      <c r="T621">
        <f>IF($J621=T$6,$L621,"")</f>
        <v>137</v>
      </c>
      <c r="U621" t="str">
        <f>IF($J621=U$6,$L621,"")</f>
        <v/>
      </c>
    </row>
    <row r="622" spans="2:21">
      <c r="B622" s="10">
        <v>1964878</v>
      </c>
      <c r="C622" s="10">
        <v>7869.9920000000002</v>
      </c>
      <c r="D622" s="10">
        <v>0.2443032</v>
      </c>
      <c r="E622" s="10">
        <v>192.03059999999999</v>
      </c>
      <c r="F622" s="10">
        <v>501.70150000000001</v>
      </c>
      <c r="G622" s="10">
        <v>18</v>
      </c>
      <c r="H622" s="10">
        <v>137</v>
      </c>
      <c r="I622" s="10">
        <v>0.3333333</v>
      </c>
      <c r="J622" s="11" t="s">
        <v>161</v>
      </c>
      <c r="L622">
        <v>137</v>
      </c>
      <c r="M622">
        <v>615</v>
      </c>
      <c r="N622">
        <v>1964878</v>
      </c>
      <c r="O622">
        <v>3.2989999999999782</v>
      </c>
      <c r="P622" s="133">
        <v>13.516000000000531</v>
      </c>
      <c r="Q622" s="133">
        <v>0.88130000000001019</v>
      </c>
      <c r="R622" s="3">
        <v>7.5327166666666168</v>
      </c>
      <c r="S622" s="133">
        <f>IF(F622=0,0,F622-F621)</f>
        <v>0.88130000000001019</v>
      </c>
      <c r="T622">
        <f>IF($J622=T$6,$L622,"")</f>
        <v>137</v>
      </c>
      <c r="U622" t="str">
        <f>IF($J622=U$6,$L622,"")</f>
        <v/>
      </c>
    </row>
    <row r="623" spans="2:21">
      <c r="B623" s="10">
        <v>1968072</v>
      </c>
      <c r="C623" s="10">
        <v>7883.0469999999996</v>
      </c>
      <c r="D623" s="10">
        <v>0.24398329999999999</v>
      </c>
      <c r="E623" s="10">
        <v>192.7869</v>
      </c>
      <c r="F623" s="10">
        <v>502.55090000000001</v>
      </c>
      <c r="G623" s="10">
        <v>19</v>
      </c>
      <c r="H623" s="10">
        <v>138</v>
      </c>
      <c r="I623" s="10">
        <v>0.3333333</v>
      </c>
      <c r="J623" s="11" t="s">
        <v>161</v>
      </c>
      <c r="L623">
        <v>138</v>
      </c>
      <c r="M623">
        <v>616</v>
      </c>
      <c r="N623">
        <v>1968072</v>
      </c>
      <c r="O623">
        <v>3.19399999999996</v>
      </c>
      <c r="P623" s="133">
        <v>13.054999999999382</v>
      </c>
      <c r="Q623" s="133">
        <v>0.84940000000000282</v>
      </c>
      <c r="R623" s="3">
        <v>7.3461999999999081</v>
      </c>
      <c r="S623" s="133">
        <f>IF(F623=0,0,F623-F622)</f>
        <v>0.84940000000000282</v>
      </c>
      <c r="T623">
        <f>IF($J623=T$6,$L623,"")</f>
        <v>138</v>
      </c>
      <c r="U623" t="str">
        <f>IF($J623=U$6,$L623,"")</f>
        <v/>
      </c>
    </row>
    <row r="624" spans="2:21">
      <c r="B624" s="10">
        <v>1971378</v>
      </c>
      <c r="C624" s="10">
        <v>7896.64</v>
      </c>
      <c r="D624" s="10">
        <v>0.24386550000000001</v>
      </c>
      <c r="E624" s="10">
        <v>193.06639999999999</v>
      </c>
      <c r="F624" s="10">
        <v>503.44009999999997</v>
      </c>
      <c r="G624" s="10">
        <v>18</v>
      </c>
      <c r="H624" s="10">
        <v>138</v>
      </c>
      <c r="I624" s="10">
        <v>0.3333333</v>
      </c>
      <c r="J624" s="11" t="s">
        <v>161</v>
      </c>
      <c r="L624">
        <v>138</v>
      </c>
      <c r="M624">
        <v>617</v>
      </c>
      <c r="N624">
        <v>1971378</v>
      </c>
      <c r="O624">
        <v>3.30600000000004</v>
      </c>
      <c r="P624" s="133">
        <v>13.593000000000757</v>
      </c>
      <c r="Q624" s="133">
        <v>0.8891999999999598</v>
      </c>
      <c r="R624" s="3">
        <v>7.603800000000092</v>
      </c>
      <c r="S624" s="133">
        <f>IF(F624=0,0,F624-F623)</f>
        <v>0.8891999999999598</v>
      </c>
      <c r="T624">
        <f>IF($J624=T$6,$L624,"")</f>
        <v>138</v>
      </c>
      <c r="U624" t="str">
        <f>IF($J624=U$6,$L624,"")</f>
        <v/>
      </c>
    </row>
    <row r="625" spans="2:21">
      <c r="B625" s="10">
        <v>1974579</v>
      </c>
      <c r="C625" s="10">
        <v>7909.7709999999997</v>
      </c>
      <c r="D625" s="10">
        <v>0.2439443</v>
      </c>
      <c r="E625" s="10">
        <v>192.8794</v>
      </c>
      <c r="F625" s="10">
        <v>504.29750000000001</v>
      </c>
      <c r="G625" s="10">
        <v>19</v>
      </c>
      <c r="H625" s="10">
        <v>138</v>
      </c>
      <c r="I625" s="10">
        <v>0.3333333</v>
      </c>
      <c r="J625" s="11" t="s">
        <v>161</v>
      </c>
      <c r="L625">
        <v>138</v>
      </c>
      <c r="M625">
        <v>618</v>
      </c>
      <c r="N625">
        <v>1974579</v>
      </c>
      <c r="O625">
        <v>3.2010000000000218</v>
      </c>
      <c r="P625" s="133">
        <v>13.130999999999403</v>
      </c>
      <c r="Q625" s="133">
        <v>0.85740000000004102</v>
      </c>
      <c r="R625" s="3">
        <v>7.36230000000005</v>
      </c>
      <c r="S625" s="133">
        <f>IF(F625=0,0,F625-F624)</f>
        <v>0.85740000000004102</v>
      </c>
      <c r="T625">
        <f>IF($J625=T$6,$L625,"")</f>
        <v>138</v>
      </c>
      <c r="U625" t="str">
        <f>IF($J625=U$6,$L625,"")</f>
        <v/>
      </c>
    </row>
    <row r="626" spans="2:21">
      <c r="B626" s="10">
        <v>1977767</v>
      </c>
      <c r="C626" s="10">
        <v>7922.7380000000003</v>
      </c>
      <c r="D626" s="10">
        <v>0.24474219999999999</v>
      </c>
      <c r="E626" s="10">
        <v>190.99930000000001</v>
      </c>
      <c r="F626" s="10">
        <v>505.13709999999998</v>
      </c>
      <c r="G626" s="10">
        <v>18</v>
      </c>
      <c r="H626" s="10">
        <v>138</v>
      </c>
      <c r="I626" s="10">
        <v>0.3333333</v>
      </c>
      <c r="J626" s="11" t="s">
        <v>161</v>
      </c>
      <c r="L626">
        <v>138</v>
      </c>
      <c r="M626">
        <v>619</v>
      </c>
      <c r="N626">
        <v>1977767</v>
      </c>
      <c r="O626">
        <v>3.1880000000001019</v>
      </c>
      <c r="P626" s="133">
        <v>12.967000000000553</v>
      </c>
      <c r="Q626" s="133">
        <v>0.83959999999996171</v>
      </c>
      <c r="R626" s="3">
        <v>7.3324000000002343</v>
      </c>
      <c r="S626" s="133">
        <f>IF(F626=0,0,F626-F625)</f>
        <v>0.83959999999996171</v>
      </c>
      <c r="T626">
        <f>IF($J626=T$6,$L626,"")</f>
        <v>138</v>
      </c>
      <c r="U626" t="str">
        <f>IF($J626=U$6,$L626,"")</f>
        <v/>
      </c>
    </row>
    <row r="627" spans="2:21">
      <c r="B627" s="10">
        <v>1980968</v>
      </c>
      <c r="C627" s="10">
        <v>7935.9359999999997</v>
      </c>
      <c r="D627" s="10">
        <v>0.2428083</v>
      </c>
      <c r="E627" s="10">
        <v>195.5993</v>
      </c>
      <c r="F627" s="10">
        <v>506.0027</v>
      </c>
      <c r="G627" s="10">
        <v>19</v>
      </c>
      <c r="H627" s="10">
        <v>137</v>
      </c>
      <c r="I627" s="10">
        <v>0.3333333</v>
      </c>
      <c r="J627" s="11" t="s">
        <v>161</v>
      </c>
      <c r="L627">
        <v>137</v>
      </c>
      <c r="M627">
        <v>620</v>
      </c>
      <c r="N627">
        <v>1980968</v>
      </c>
      <c r="O627">
        <v>3.2010000000000218</v>
      </c>
      <c r="P627" s="133">
        <v>13.197999999999411</v>
      </c>
      <c r="Q627" s="133">
        <v>0.86560000000002901</v>
      </c>
      <c r="R627" s="3">
        <v>7.30895000000005</v>
      </c>
      <c r="S627" s="133">
        <f>IF(F627=0,0,F627-F626)</f>
        <v>0.86560000000002901</v>
      </c>
      <c r="T627">
        <f>IF($J627=T$6,$L627,"")</f>
        <v>137</v>
      </c>
      <c r="U627" t="str">
        <f>IF($J627=U$6,$L627,"")</f>
        <v/>
      </c>
    </row>
    <row r="628" spans="2:21">
      <c r="B628" s="10">
        <v>1984075</v>
      </c>
      <c r="C628" s="10">
        <v>7948.7449999999999</v>
      </c>
      <c r="D628" s="10">
        <v>0.24231349999999999</v>
      </c>
      <c r="E628" s="10">
        <v>196.80009999999999</v>
      </c>
      <c r="F628" s="10">
        <v>506.84320000000002</v>
      </c>
      <c r="G628" s="10">
        <v>19</v>
      </c>
      <c r="H628" s="10">
        <v>137</v>
      </c>
      <c r="I628" s="10">
        <v>0.3333333</v>
      </c>
      <c r="J628" s="11" t="s">
        <v>161</v>
      </c>
      <c r="L628">
        <v>137</v>
      </c>
      <c r="M628">
        <v>621</v>
      </c>
      <c r="N628">
        <v>1984075</v>
      </c>
      <c r="O628">
        <v>3.1069999999999709</v>
      </c>
      <c r="P628" s="133">
        <v>12.809000000000196</v>
      </c>
      <c r="Q628" s="133">
        <v>0.84050000000002001</v>
      </c>
      <c r="R628" s="3">
        <v>7.0943166666666002</v>
      </c>
      <c r="S628" s="133">
        <f>IF(F628=0,0,F628-F627)</f>
        <v>0.84050000000002001</v>
      </c>
      <c r="T628">
        <f>IF($J628=T$6,$L628,"")</f>
        <v>137</v>
      </c>
      <c r="U628" t="str">
        <f>IF($J628=U$6,$L628,"")</f>
        <v/>
      </c>
    </row>
    <row r="629" spans="2:21">
      <c r="B629" s="10">
        <v>1987279</v>
      </c>
      <c r="C629" s="10">
        <v>7961.95</v>
      </c>
      <c r="D629" s="10">
        <v>0.2430252</v>
      </c>
      <c r="E629" s="10">
        <v>195.07599999999999</v>
      </c>
      <c r="F629" s="10">
        <v>507.70929999999998</v>
      </c>
      <c r="G629" s="10">
        <v>19</v>
      </c>
      <c r="H629" s="10">
        <v>136</v>
      </c>
      <c r="I629" s="10">
        <v>0.3333333</v>
      </c>
      <c r="J629" s="11" t="s">
        <v>161</v>
      </c>
      <c r="L629">
        <v>136</v>
      </c>
      <c r="M629">
        <v>622</v>
      </c>
      <c r="N629">
        <v>1987279</v>
      </c>
      <c r="O629">
        <v>3.2039999999999509</v>
      </c>
      <c r="P629" s="133">
        <v>13.204999999999927</v>
      </c>
      <c r="Q629" s="133">
        <v>0.86609999999996035</v>
      </c>
      <c r="R629" s="3">
        <v>7.2623999999998885</v>
      </c>
      <c r="S629" s="133">
        <f>IF(F629=0,0,F629-F628)</f>
        <v>0.86609999999996035</v>
      </c>
      <c r="T629">
        <f>IF($J629=T$6,$L629,"")</f>
        <v>136</v>
      </c>
      <c r="U629" t="str">
        <f>IF($J629=U$6,$L629,"")</f>
        <v/>
      </c>
    </row>
    <row r="630" spans="2:21">
      <c r="B630" s="10">
        <v>1990467</v>
      </c>
      <c r="C630" s="10">
        <v>7975</v>
      </c>
      <c r="D630" s="10">
        <v>0.24431369999999999</v>
      </c>
      <c r="E630" s="10">
        <v>192.00579999999999</v>
      </c>
      <c r="F630" s="10">
        <v>508.55939999999998</v>
      </c>
      <c r="G630" s="10">
        <v>19</v>
      </c>
      <c r="H630" s="10">
        <v>136</v>
      </c>
      <c r="I630" s="10">
        <v>0.3333333</v>
      </c>
      <c r="J630" s="11" t="s">
        <v>161</v>
      </c>
      <c r="L630">
        <v>136</v>
      </c>
      <c r="M630">
        <v>623</v>
      </c>
      <c r="N630">
        <v>1990467</v>
      </c>
      <c r="O630">
        <v>3.1880000000001019</v>
      </c>
      <c r="P630" s="133">
        <v>13.050000000000182</v>
      </c>
      <c r="Q630" s="133">
        <v>0.85009999999999764</v>
      </c>
      <c r="R630" s="3">
        <v>7.2261333333335642</v>
      </c>
      <c r="S630" s="133">
        <f>IF(F630=0,0,F630-F629)</f>
        <v>0.85009999999999764</v>
      </c>
      <c r="T630">
        <f>IF($J630=T$6,$L630,"")</f>
        <v>136</v>
      </c>
      <c r="U630" t="str">
        <f>IF($J630=U$6,$L630,"")</f>
        <v/>
      </c>
    </row>
    <row r="631" spans="2:21">
      <c r="B631" s="10">
        <v>1993670</v>
      </c>
      <c r="C631" s="10">
        <v>7988.1279999999997</v>
      </c>
      <c r="D631" s="10">
        <v>0.2444228</v>
      </c>
      <c r="E631" s="10">
        <v>191.74879999999999</v>
      </c>
      <c r="F631" s="10">
        <v>509.41570000000002</v>
      </c>
      <c r="G631" s="10">
        <v>19</v>
      </c>
      <c r="H631" s="10">
        <v>136</v>
      </c>
      <c r="I631" s="10">
        <v>0.3333333</v>
      </c>
      <c r="J631" s="11" t="s">
        <v>161</v>
      </c>
      <c r="L631">
        <v>136</v>
      </c>
      <c r="M631">
        <v>624</v>
      </c>
      <c r="N631">
        <v>1993670</v>
      </c>
      <c r="O631">
        <v>3.2029999999999745</v>
      </c>
      <c r="P631" s="133">
        <v>13.127999999999702</v>
      </c>
      <c r="Q631" s="133">
        <v>0.85630000000003292</v>
      </c>
      <c r="R631" s="3">
        <v>7.2601333333332754</v>
      </c>
      <c r="S631" s="133">
        <f>IF(F631=0,0,F631-F630)</f>
        <v>0.85630000000003292</v>
      </c>
      <c r="T631">
        <f>IF($J631=T$6,$L631,"")</f>
        <v>136</v>
      </c>
      <c r="U631" t="str">
        <f>IF($J631=U$6,$L631,"")</f>
        <v/>
      </c>
    </row>
    <row r="632" spans="2:21">
      <c r="B632" s="10">
        <v>1996878</v>
      </c>
      <c r="C632" s="10">
        <v>8001.2550000000001</v>
      </c>
      <c r="D632" s="10">
        <v>0.24432690000000001</v>
      </c>
      <c r="E632" s="10">
        <v>191.97470000000001</v>
      </c>
      <c r="F632" s="10">
        <v>510.27089999999998</v>
      </c>
      <c r="G632" s="10">
        <v>19</v>
      </c>
      <c r="H632" s="10">
        <v>136</v>
      </c>
      <c r="I632" s="10">
        <v>0.3333333</v>
      </c>
      <c r="J632" s="11" t="s">
        <v>161</v>
      </c>
      <c r="L632">
        <v>136</v>
      </c>
      <c r="M632">
        <v>625</v>
      </c>
      <c r="N632">
        <v>1996878</v>
      </c>
      <c r="O632">
        <v>3.2079999999998563</v>
      </c>
      <c r="P632" s="133">
        <v>13.127000000000407</v>
      </c>
      <c r="Q632" s="133">
        <v>0.85519999999996799</v>
      </c>
      <c r="R632" s="3">
        <v>7.271466666666341</v>
      </c>
      <c r="S632" s="133">
        <f>IF(F632=0,0,F632-F631)</f>
        <v>0.85519999999996799</v>
      </c>
      <c r="T632">
        <f>IF($J632=T$6,$L632,"")</f>
        <v>136</v>
      </c>
      <c r="U632" t="str">
        <f>IF($J632=U$6,$L632,"")</f>
        <v/>
      </c>
    </row>
    <row r="633" spans="2:21">
      <c r="B633" s="10">
        <v>2000075</v>
      </c>
      <c r="C633" s="10">
        <v>8014.232</v>
      </c>
      <c r="D633" s="10">
        <v>0.24546580000000001</v>
      </c>
      <c r="E633" s="10">
        <v>189.31489999999999</v>
      </c>
      <c r="F633" s="10">
        <v>511.10939999999999</v>
      </c>
      <c r="G633" s="10">
        <v>18</v>
      </c>
      <c r="H633" s="10">
        <v>135</v>
      </c>
      <c r="I633" s="10">
        <v>0.3333333</v>
      </c>
      <c r="J633" s="11" t="s">
        <v>161</v>
      </c>
      <c r="L633">
        <v>135</v>
      </c>
      <c r="M633">
        <v>626</v>
      </c>
      <c r="N633">
        <v>2000075</v>
      </c>
      <c r="O633">
        <v>3.1970000000001164</v>
      </c>
      <c r="P633" s="133">
        <v>12.976999999999862</v>
      </c>
      <c r="Q633" s="133">
        <v>0.83850000000001046</v>
      </c>
      <c r="R633" s="3">
        <v>7.1932500000002619</v>
      </c>
      <c r="S633" s="133">
        <f>IF(F633=0,0,F633-F632)</f>
        <v>0.83850000000001046</v>
      </c>
      <c r="T633">
        <f>IF($J633=T$6,$L633,"")</f>
        <v>135</v>
      </c>
      <c r="U633" t="str">
        <f>IF($J633=U$6,$L633,"")</f>
        <v/>
      </c>
    </row>
    <row r="634" spans="2:21">
      <c r="B634" s="10">
        <v>2003272</v>
      </c>
      <c r="C634" s="10">
        <v>8027.3710000000001</v>
      </c>
      <c r="D634" s="10">
        <v>0.24364440000000001</v>
      </c>
      <c r="E634" s="10">
        <v>193.5925</v>
      </c>
      <c r="F634" s="10">
        <v>511.96839999999997</v>
      </c>
      <c r="G634" s="10">
        <v>19</v>
      </c>
      <c r="H634" s="10">
        <v>136</v>
      </c>
      <c r="I634" s="10">
        <v>0.3333333</v>
      </c>
      <c r="J634" s="11" t="s">
        <v>161</v>
      </c>
      <c r="L634">
        <v>136</v>
      </c>
      <c r="M634">
        <v>627</v>
      </c>
      <c r="N634">
        <v>2003272</v>
      </c>
      <c r="O634">
        <v>3.196999999999889</v>
      </c>
      <c r="P634" s="133">
        <v>13.139000000000124</v>
      </c>
      <c r="Q634" s="133">
        <v>0.85899999999998045</v>
      </c>
      <c r="R634" s="3">
        <v>7.2465333333330815</v>
      </c>
      <c r="S634" s="133">
        <f>IF(F634=0,0,F634-F633)</f>
        <v>0.85899999999998045</v>
      </c>
      <c r="T634">
        <f>IF($J634=T$6,$L634,"")</f>
        <v>136</v>
      </c>
      <c r="U634" t="str">
        <f>IF($J634=U$6,$L634,"")</f>
        <v/>
      </c>
    </row>
    <row r="635" spans="2:21">
      <c r="B635" s="10">
        <v>2006476</v>
      </c>
      <c r="C635" s="10">
        <v>8040.576</v>
      </c>
      <c r="D635" s="10">
        <v>0.24262990000000001</v>
      </c>
      <c r="E635" s="10">
        <v>196.03100000000001</v>
      </c>
      <c r="F635" s="10">
        <v>512.83450000000005</v>
      </c>
      <c r="G635" s="10">
        <v>19</v>
      </c>
      <c r="H635" s="10">
        <v>136</v>
      </c>
      <c r="I635" s="10">
        <v>0.3333333</v>
      </c>
      <c r="J635" s="11" t="s">
        <v>161</v>
      </c>
      <c r="L635">
        <v>136</v>
      </c>
      <c r="M635">
        <v>628</v>
      </c>
      <c r="N635">
        <v>2006476</v>
      </c>
      <c r="O635">
        <v>3.2040000000001783</v>
      </c>
      <c r="P635" s="133">
        <v>13.204999999999927</v>
      </c>
      <c r="Q635" s="133">
        <v>0.86610000000007403</v>
      </c>
      <c r="R635" s="3">
        <v>7.2624000000004036</v>
      </c>
      <c r="S635" s="133">
        <f>IF(F635=0,0,F635-F634)</f>
        <v>0.86610000000007403</v>
      </c>
      <c r="T635">
        <f>IF($J635=T$6,$L635,"")</f>
        <v>136</v>
      </c>
      <c r="U635" t="str">
        <f>IF($J635=U$6,$L635,"")</f>
        <v/>
      </c>
    </row>
    <row r="636" spans="2:21">
      <c r="B636" s="10">
        <v>2009773</v>
      </c>
      <c r="C636" s="10">
        <v>8054.1639999999998</v>
      </c>
      <c r="D636" s="10">
        <v>0.2437095</v>
      </c>
      <c r="E636" s="10">
        <v>193.4374</v>
      </c>
      <c r="F636" s="10">
        <v>513.72569999999996</v>
      </c>
      <c r="G636" s="10">
        <v>19</v>
      </c>
      <c r="H636" s="10">
        <v>136</v>
      </c>
      <c r="I636" s="10">
        <v>0.3333333</v>
      </c>
      <c r="J636" s="11" t="s">
        <v>161</v>
      </c>
      <c r="L636">
        <v>136</v>
      </c>
      <c r="M636">
        <v>629</v>
      </c>
      <c r="N636">
        <v>2009773</v>
      </c>
      <c r="O636">
        <v>3.2969999999997981</v>
      </c>
      <c r="P636" s="133">
        <v>13.587999999999738</v>
      </c>
      <c r="Q636" s="133">
        <v>0.89119999999991251</v>
      </c>
      <c r="R636" s="3">
        <v>7.473199999999542</v>
      </c>
      <c r="S636" s="133">
        <f>IF(F636=0,0,F636-F635)</f>
        <v>0.89119999999991251</v>
      </c>
      <c r="T636">
        <f>IF($J636=T$6,$L636,"")</f>
        <v>136</v>
      </c>
      <c r="U636" t="str">
        <f>IF($J636=U$6,$L636,"")</f>
        <v/>
      </c>
    </row>
    <row r="637" spans="2:21">
      <c r="B637" s="10">
        <v>2012977</v>
      </c>
      <c r="C637" s="10">
        <v>8067.2860000000001</v>
      </c>
      <c r="D637" s="10">
        <v>0.2432782</v>
      </c>
      <c r="E637" s="10">
        <v>194.4682</v>
      </c>
      <c r="F637" s="10">
        <v>514.58109999999999</v>
      </c>
      <c r="G637" s="10">
        <v>18</v>
      </c>
      <c r="H637" s="10">
        <v>137</v>
      </c>
      <c r="I637" s="10">
        <v>0.3333333</v>
      </c>
      <c r="J637" s="11" t="s">
        <v>161</v>
      </c>
      <c r="L637">
        <v>137</v>
      </c>
      <c r="M637">
        <v>630</v>
      </c>
      <c r="N637">
        <v>2012977</v>
      </c>
      <c r="O637">
        <v>3.2040000000001783</v>
      </c>
      <c r="P637" s="133">
        <v>13.122000000000298</v>
      </c>
      <c r="Q637" s="133">
        <v>0.85540000000003147</v>
      </c>
      <c r="R637" s="3">
        <v>7.3158000000004071</v>
      </c>
      <c r="S637" s="133">
        <f>IF(F637=0,0,F637-F636)</f>
        <v>0.85540000000003147</v>
      </c>
      <c r="T637">
        <f>IF($J637=T$6,$L637,"")</f>
        <v>137</v>
      </c>
      <c r="U637" t="str">
        <f>IF($J637=U$6,$L637,"")</f>
        <v/>
      </c>
    </row>
    <row r="638" spans="2:21">
      <c r="B638" s="10">
        <v>2016269</v>
      </c>
      <c r="C638" s="10">
        <v>8080.8090000000002</v>
      </c>
      <c r="D638" s="10">
        <v>0.2438099</v>
      </c>
      <c r="E638" s="10">
        <v>193.1985</v>
      </c>
      <c r="F638" s="10">
        <v>515.46529999999996</v>
      </c>
      <c r="G638" s="10">
        <v>18</v>
      </c>
      <c r="H638" s="10">
        <v>137</v>
      </c>
      <c r="I638" s="10">
        <v>0.3333333</v>
      </c>
      <c r="J638" s="11" t="s">
        <v>161</v>
      </c>
      <c r="L638">
        <v>137</v>
      </c>
      <c r="M638">
        <v>631</v>
      </c>
      <c r="N638">
        <v>2016269</v>
      </c>
      <c r="O638">
        <v>3.2919999999999163</v>
      </c>
      <c r="P638" s="133">
        <v>13.523000000000138</v>
      </c>
      <c r="Q638" s="133">
        <v>0.88419999999996435</v>
      </c>
      <c r="R638" s="3">
        <v>7.5167333333331419</v>
      </c>
      <c r="S638" s="133">
        <f>IF(F638=0,0,F638-F637)</f>
        <v>0.88419999999996435</v>
      </c>
      <c r="T638">
        <f>IF($J638=T$6,$L638,"")</f>
        <v>137</v>
      </c>
      <c r="U638" t="str">
        <f>IF($J638=U$6,$L638,"")</f>
        <v/>
      </c>
    </row>
    <row r="639" spans="2:21">
      <c r="B639" s="10">
        <v>2019368</v>
      </c>
      <c r="C639" s="10">
        <v>8093.6210000000001</v>
      </c>
      <c r="D639" s="10">
        <v>0.24206430000000001</v>
      </c>
      <c r="E639" s="10">
        <v>197.40860000000001</v>
      </c>
      <c r="F639" s="10">
        <v>516.30809999999997</v>
      </c>
      <c r="G639" s="10">
        <v>19</v>
      </c>
      <c r="H639" s="10">
        <v>136</v>
      </c>
      <c r="I639" s="10">
        <v>0.3333333</v>
      </c>
      <c r="J639" s="11" t="s">
        <v>161</v>
      </c>
      <c r="L639">
        <v>136</v>
      </c>
      <c r="M639">
        <v>632</v>
      </c>
      <c r="N639">
        <v>2019368</v>
      </c>
      <c r="O639">
        <v>3.0989999999999327</v>
      </c>
      <c r="P639" s="133">
        <v>12.811999999999898</v>
      </c>
      <c r="Q639" s="133">
        <v>0.8428000000000111</v>
      </c>
      <c r="R639" s="3">
        <v>7.0243999999998472</v>
      </c>
      <c r="S639" s="133">
        <f>IF(F639=0,0,F639-F638)</f>
        <v>0.8428000000000111</v>
      </c>
      <c r="T639">
        <f>IF($J639=T$6,$L639,"")</f>
        <v>136</v>
      </c>
      <c r="U639" t="str">
        <f>IF($J639=U$6,$L639,"")</f>
        <v/>
      </c>
    </row>
    <row r="640" spans="2:21">
      <c r="B640" s="10">
        <v>2022367</v>
      </c>
      <c r="C640" s="10">
        <v>8105.973</v>
      </c>
      <c r="D640" s="10">
        <v>0.24194370000000001</v>
      </c>
      <c r="E640" s="10">
        <v>197.7037</v>
      </c>
      <c r="F640" s="10">
        <v>517.11770000000001</v>
      </c>
      <c r="G640" s="10">
        <v>20</v>
      </c>
      <c r="H640" s="10">
        <v>136</v>
      </c>
      <c r="I640" s="10">
        <v>0.3333333</v>
      </c>
      <c r="J640" s="11" t="s">
        <v>161</v>
      </c>
      <c r="L640">
        <v>136</v>
      </c>
      <c r="M640">
        <v>633</v>
      </c>
      <c r="N640">
        <v>2022367</v>
      </c>
      <c r="O640">
        <v>2.9990000000000236</v>
      </c>
      <c r="P640" s="133">
        <v>12.351999999999862</v>
      </c>
      <c r="Q640" s="133">
        <v>0.80960000000004584</v>
      </c>
      <c r="R640" s="3">
        <v>6.7977333333333867</v>
      </c>
      <c r="S640" s="133">
        <f>IF(F640=0,0,F640-F639)</f>
        <v>0.80960000000004584</v>
      </c>
      <c r="T640">
        <f>IF($J640=T$6,$L640,"")</f>
        <v>136</v>
      </c>
      <c r="U640" t="str">
        <f>IF($J640=U$6,$L640,"")</f>
        <v/>
      </c>
    </row>
    <row r="641" spans="2:21">
      <c r="B641" s="10">
        <v>2025370</v>
      </c>
      <c r="C641" s="10">
        <v>8118.5050000000001</v>
      </c>
      <c r="D641" s="10">
        <v>0.24029239999999999</v>
      </c>
      <c r="E641" s="10">
        <v>201.80770000000001</v>
      </c>
      <c r="F641" s="10">
        <v>517.94939999999997</v>
      </c>
      <c r="G641" s="10">
        <v>20</v>
      </c>
      <c r="H641" s="10">
        <v>136</v>
      </c>
      <c r="I641" s="10">
        <v>0.3333333</v>
      </c>
      <c r="J641" s="11" t="s">
        <v>161</v>
      </c>
      <c r="L641">
        <v>136</v>
      </c>
      <c r="M641">
        <v>634</v>
      </c>
      <c r="N641">
        <v>2025370</v>
      </c>
      <c r="O641">
        <v>3.0029999999999291</v>
      </c>
      <c r="P641" s="133">
        <v>12.532000000000153</v>
      </c>
      <c r="Q641" s="133">
        <v>0.83169999999995525</v>
      </c>
      <c r="R641" s="3">
        <v>6.8067999999998392</v>
      </c>
      <c r="S641" s="133">
        <f>IF(F641=0,0,F641-F640)</f>
        <v>0.83169999999995525</v>
      </c>
      <c r="T641">
        <f>IF($J641=T$6,$L641,"")</f>
        <v>136</v>
      </c>
      <c r="U641" t="str">
        <f>IF($J641=U$6,$L641,"")</f>
        <v/>
      </c>
    </row>
    <row r="642" spans="2:21">
      <c r="B642" s="10">
        <v>2028373</v>
      </c>
      <c r="C642" s="10">
        <v>8131.03</v>
      </c>
      <c r="D642" s="10">
        <v>0.23997550000000001</v>
      </c>
      <c r="E642" s="10">
        <v>202.60849999999999</v>
      </c>
      <c r="F642" s="10">
        <v>518.78030000000001</v>
      </c>
      <c r="G642" s="10">
        <v>20</v>
      </c>
      <c r="H642" s="10">
        <v>136</v>
      </c>
      <c r="I642" s="10">
        <v>0.3333333</v>
      </c>
      <c r="J642" s="11" t="s">
        <v>161</v>
      </c>
      <c r="L642">
        <v>136</v>
      </c>
      <c r="M642">
        <v>635</v>
      </c>
      <c r="N642">
        <v>2028373</v>
      </c>
      <c r="O642">
        <v>3.0030000000001564</v>
      </c>
      <c r="P642" s="133">
        <v>12.524999999999636</v>
      </c>
      <c r="Q642" s="133">
        <v>0.83090000000004238</v>
      </c>
      <c r="R642" s="3">
        <v>6.8068000000003543</v>
      </c>
      <c r="S642" s="133">
        <f>IF(F642=0,0,F642-F641)</f>
        <v>0.83090000000004238</v>
      </c>
      <c r="T642">
        <f>IF($J642=T$6,$L642,"")</f>
        <v>136</v>
      </c>
      <c r="U642" t="str">
        <f>IF($J642=U$6,$L642,"")</f>
        <v/>
      </c>
    </row>
    <row r="643" spans="2:21">
      <c r="B643" s="10">
        <v>2031464</v>
      </c>
      <c r="C643" s="10">
        <v>8143.8639999999996</v>
      </c>
      <c r="D643" s="10">
        <v>0.24084659999999999</v>
      </c>
      <c r="E643" s="10">
        <v>200.4178</v>
      </c>
      <c r="F643" s="10">
        <v>519.62819999999999</v>
      </c>
      <c r="G643" s="10">
        <v>19</v>
      </c>
      <c r="H643" s="10">
        <v>136</v>
      </c>
      <c r="I643" s="10">
        <v>0.3333333</v>
      </c>
      <c r="J643" s="11" t="s">
        <v>161</v>
      </c>
      <c r="L643">
        <v>136</v>
      </c>
      <c r="M643">
        <v>636</v>
      </c>
      <c r="N643">
        <v>2031464</v>
      </c>
      <c r="O643">
        <v>3.0909999999998945</v>
      </c>
      <c r="P643" s="133">
        <v>12.833999999999833</v>
      </c>
      <c r="Q643" s="133">
        <v>0.84789999999998145</v>
      </c>
      <c r="R643" s="3">
        <v>7.0062666666664279</v>
      </c>
      <c r="S643" s="133">
        <f>IF(F643=0,0,F643-F642)</f>
        <v>0.84789999999998145</v>
      </c>
      <c r="T643">
        <f>IF($J643=T$6,$L643,"")</f>
        <v>136</v>
      </c>
      <c r="U643" t="str">
        <f>IF($J643=U$6,$L643,"")</f>
        <v/>
      </c>
    </row>
    <row r="644" spans="2:21">
      <c r="B644" s="10">
        <v>2034470</v>
      </c>
      <c r="C644" s="10">
        <v>8156.3050000000003</v>
      </c>
      <c r="D644" s="10">
        <v>0.24051239999999999</v>
      </c>
      <c r="E644" s="10">
        <v>201.25460000000001</v>
      </c>
      <c r="F644" s="10">
        <v>520.44740000000002</v>
      </c>
      <c r="G644" s="10">
        <v>19</v>
      </c>
      <c r="H644" s="10">
        <v>136</v>
      </c>
      <c r="I644" s="10">
        <v>0.3333333</v>
      </c>
      <c r="J644" s="11" t="s">
        <v>161</v>
      </c>
      <c r="L644">
        <v>136</v>
      </c>
      <c r="M644">
        <v>637</v>
      </c>
      <c r="N644">
        <v>2034470</v>
      </c>
      <c r="O644">
        <v>3.0060000000000855</v>
      </c>
      <c r="P644" s="133">
        <v>12.441000000000713</v>
      </c>
      <c r="Q644" s="133">
        <v>0.81920000000002346</v>
      </c>
      <c r="R644" s="3">
        <v>6.8136000000001937</v>
      </c>
      <c r="S644" s="133">
        <f>IF(F644=0,0,F644-F643)</f>
        <v>0.81920000000002346</v>
      </c>
      <c r="T644">
        <f>IF($J644=T$6,$L644,"")</f>
        <v>136</v>
      </c>
      <c r="U644" t="str">
        <f>IF($J644=U$6,$L644,"")</f>
        <v/>
      </c>
    </row>
    <row r="645" spans="2:21">
      <c r="B645" s="10">
        <v>2037564</v>
      </c>
      <c r="C645" s="10">
        <v>8169.1329999999998</v>
      </c>
      <c r="D645" s="10">
        <v>0.24123430000000001</v>
      </c>
      <c r="E645" s="10">
        <v>199.45310000000001</v>
      </c>
      <c r="F645" s="10">
        <v>521.29359999999997</v>
      </c>
      <c r="G645" s="10">
        <v>19</v>
      </c>
      <c r="H645" s="10">
        <v>136</v>
      </c>
      <c r="I645" s="10">
        <v>0.3333333</v>
      </c>
      <c r="J645" s="11" t="s">
        <v>161</v>
      </c>
      <c r="L645">
        <v>136</v>
      </c>
      <c r="M645">
        <v>638</v>
      </c>
      <c r="N645">
        <v>2037564</v>
      </c>
      <c r="O645">
        <v>3.0940000000000509</v>
      </c>
      <c r="P645" s="133">
        <v>12.82799999999952</v>
      </c>
      <c r="Q645" s="133">
        <v>0.84619999999995343</v>
      </c>
      <c r="R645" s="3">
        <v>7.0130666666667825</v>
      </c>
      <c r="S645" s="133">
        <f>IF(F645=0,0,F645-F644)</f>
        <v>0.84619999999995343</v>
      </c>
      <c r="T645">
        <f>IF($J645=T$6,$L645,"")</f>
        <v>136</v>
      </c>
      <c r="U645" t="str">
        <f>IF($J645=U$6,$L645,"")</f>
        <v/>
      </c>
    </row>
    <row r="646" spans="2:21">
      <c r="B646" s="10">
        <v>2040667</v>
      </c>
      <c r="C646" s="10">
        <v>8181.9489999999996</v>
      </c>
      <c r="D646" s="10">
        <v>0.24274180000000001</v>
      </c>
      <c r="E646" s="10">
        <v>195.76009999999999</v>
      </c>
      <c r="F646" s="10">
        <v>522.13589999999999</v>
      </c>
      <c r="G646" s="10">
        <v>20</v>
      </c>
      <c r="H646" s="10">
        <v>136</v>
      </c>
      <c r="I646" s="10">
        <v>0.3333333</v>
      </c>
      <c r="J646" s="11" t="s">
        <v>161</v>
      </c>
      <c r="L646">
        <v>136</v>
      </c>
      <c r="M646">
        <v>639</v>
      </c>
      <c r="N646">
        <v>2040667</v>
      </c>
      <c r="O646">
        <v>3.1029999999998381</v>
      </c>
      <c r="P646" s="133">
        <v>12.815999999999804</v>
      </c>
      <c r="Q646" s="133">
        <v>0.84230000000002292</v>
      </c>
      <c r="R646" s="3">
        <v>7.0334666666662997</v>
      </c>
      <c r="S646" s="133">
        <f>IF(F646=0,0,F646-F645)</f>
        <v>0.84230000000002292</v>
      </c>
      <c r="T646">
        <f>IF($J646=T$6,$L646,"")</f>
        <v>136</v>
      </c>
      <c r="U646" t="str">
        <f>IF($J646=U$6,$L646,"")</f>
        <v/>
      </c>
    </row>
    <row r="647" spans="2:21">
      <c r="B647" s="10">
        <v>2043764</v>
      </c>
      <c r="C647" s="10">
        <v>8194.6759999999995</v>
      </c>
      <c r="D647" s="10">
        <v>0.24290700000000001</v>
      </c>
      <c r="E647" s="10">
        <v>195.36089999999999</v>
      </c>
      <c r="F647" s="10">
        <v>522.9683</v>
      </c>
      <c r="G647" s="10">
        <v>19</v>
      </c>
      <c r="H647" s="10">
        <v>136</v>
      </c>
      <c r="I647" s="10">
        <v>0.3333333</v>
      </c>
      <c r="J647" s="11" t="s">
        <v>161</v>
      </c>
      <c r="L647">
        <v>136</v>
      </c>
      <c r="M647">
        <v>640</v>
      </c>
      <c r="N647">
        <v>2043764</v>
      </c>
      <c r="O647">
        <v>3.09699999999998</v>
      </c>
      <c r="P647" s="133">
        <v>12.726999999999862</v>
      </c>
      <c r="Q647" s="133">
        <v>0.83240000000000691</v>
      </c>
      <c r="R647" s="3">
        <v>7.019866666666621</v>
      </c>
      <c r="S647" s="133">
        <f>IF(F647=0,0,F647-F646)</f>
        <v>0.83240000000000691</v>
      </c>
      <c r="T647">
        <f>IF($J647=T$6,$L647,"")</f>
        <v>136</v>
      </c>
      <c r="U647" t="str">
        <f>IF($J647=U$6,$L647,"")</f>
        <v/>
      </c>
    </row>
    <row r="648" spans="2:21">
      <c r="B648" s="10">
        <v>2046959</v>
      </c>
      <c r="C648" s="10">
        <v>8207.8860000000004</v>
      </c>
      <c r="D648" s="10">
        <v>0.2425081</v>
      </c>
      <c r="E648" s="10">
        <v>196.32660000000001</v>
      </c>
      <c r="F648" s="10">
        <v>523.83749999999998</v>
      </c>
      <c r="G648" s="10">
        <v>19</v>
      </c>
      <c r="H648" s="10">
        <v>137</v>
      </c>
      <c r="I648" s="10">
        <v>0.3333333</v>
      </c>
      <c r="J648" s="11" t="s">
        <v>161</v>
      </c>
      <c r="L648">
        <v>137</v>
      </c>
      <c r="M648">
        <v>641</v>
      </c>
      <c r="N648">
        <v>2046959</v>
      </c>
      <c r="O648">
        <v>3.1950000000001637</v>
      </c>
      <c r="P648" s="133">
        <v>13.210000000000946</v>
      </c>
      <c r="Q648" s="133">
        <v>0.86919999999997799</v>
      </c>
      <c r="R648" s="3">
        <v>7.2952500000003742</v>
      </c>
      <c r="S648" s="133">
        <f>IF(F648=0,0,F648-F647)</f>
        <v>0.86919999999997799</v>
      </c>
      <c r="T648">
        <f>IF($J648=T$6,$L648,"")</f>
        <v>137</v>
      </c>
      <c r="U648" t="str">
        <f>IF($J648=U$6,$L648,"")</f>
        <v/>
      </c>
    </row>
    <row r="649" spans="2:21">
      <c r="B649" s="10">
        <v>2050069</v>
      </c>
      <c r="C649" s="10">
        <v>8220.7240000000002</v>
      </c>
      <c r="D649" s="10">
        <v>0.24161920000000001</v>
      </c>
      <c r="E649" s="10">
        <v>198.50139999999999</v>
      </c>
      <c r="F649" s="10">
        <v>524.6807</v>
      </c>
      <c r="G649" s="10">
        <v>19</v>
      </c>
      <c r="H649" s="10">
        <v>137</v>
      </c>
      <c r="I649" s="10">
        <v>0.3333333</v>
      </c>
      <c r="J649" s="11" t="s">
        <v>161</v>
      </c>
      <c r="L649">
        <v>137</v>
      </c>
      <c r="M649">
        <v>642</v>
      </c>
      <c r="N649">
        <v>2050069</v>
      </c>
      <c r="O649">
        <v>3.1099999999999</v>
      </c>
      <c r="P649" s="133">
        <v>12.837999999999738</v>
      </c>
      <c r="Q649" s="133">
        <v>0.84320000000002437</v>
      </c>
      <c r="R649" s="3">
        <v>7.1011666666664386</v>
      </c>
      <c r="S649" s="133">
        <f>IF(F649=0,0,F649-F648)</f>
        <v>0.84320000000002437</v>
      </c>
      <c r="T649">
        <f>IF($J649=T$6,$L649,"")</f>
        <v>137</v>
      </c>
      <c r="U649" t="str">
        <f>IF($J649=U$6,$L649,"")</f>
        <v/>
      </c>
    </row>
    <row r="650" spans="2:21">
      <c r="B650" s="10">
        <v>2053261</v>
      </c>
      <c r="C650" s="10">
        <v>8233.9310000000005</v>
      </c>
      <c r="D650" s="10">
        <v>0.2420129</v>
      </c>
      <c r="E650" s="10">
        <v>197.5343</v>
      </c>
      <c r="F650" s="10">
        <v>525.55039999999997</v>
      </c>
      <c r="G650" s="10">
        <v>19</v>
      </c>
      <c r="H650" s="10">
        <v>138</v>
      </c>
      <c r="I650" s="10">
        <v>0.3333333</v>
      </c>
      <c r="J650" s="11" t="s">
        <v>161</v>
      </c>
      <c r="L650">
        <v>138</v>
      </c>
      <c r="M650">
        <v>643</v>
      </c>
      <c r="N650">
        <v>2053261</v>
      </c>
      <c r="O650">
        <v>3.1920000000000073</v>
      </c>
      <c r="P650" s="133">
        <v>13.207000000000335</v>
      </c>
      <c r="Q650" s="133">
        <v>0.86969999999996617</v>
      </c>
      <c r="R650" s="3">
        <v>7.3416000000000166</v>
      </c>
      <c r="S650" s="133">
        <f>IF(F650=0,0,F650-F649)</f>
        <v>0.86969999999996617</v>
      </c>
      <c r="T650">
        <f>IF($J650=T$6,$L650,"")</f>
        <v>138</v>
      </c>
      <c r="U650" t="str">
        <f>IF($J650=U$6,$L650,"")</f>
        <v/>
      </c>
    </row>
    <row r="651" spans="2:21">
      <c r="B651" s="10">
        <v>2056267</v>
      </c>
      <c r="C651" s="10">
        <v>8246.3760000000002</v>
      </c>
      <c r="D651" s="10">
        <v>0.24134820000000001</v>
      </c>
      <c r="E651" s="10">
        <v>199.17089999999999</v>
      </c>
      <c r="F651" s="10">
        <v>526.37019999999995</v>
      </c>
      <c r="G651" s="10">
        <v>20</v>
      </c>
      <c r="H651" s="10">
        <v>139</v>
      </c>
      <c r="I651" s="10">
        <v>0.3333333</v>
      </c>
      <c r="J651" s="11" t="s">
        <v>161</v>
      </c>
      <c r="L651">
        <v>139</v>
      </c>
      <c r="M651">
        <v>644</v>
      </c>
      <c r="N651">
        <v>2056267</v>
      </c>
      <c r="O651">
        <v>3.0059999999998581</v>
      </c>
      <c r="P651" s="133">
        <v>12.444999999999709</v>
      </c>
      <c r="Q651" s="133">
        <v>0.81979999999998654</v>
      </c>
      <c r="R651" s="3">
        <v>6.9638999999996711</v>
      </c>
      <c r="S651" s="133">
        <f>IF(F651=0,0,F651-F650)</f>
        <v>0.81979999999998654</v>
      </c>
      <c r="T651">
        <f>IF($J651=T$6,$L651,"")</f>
        <v>139</v>
      </c>
      <c r="U651" t="str">
        <f>IF($J651=U$6,$L651,"")</f>
        <v/>
      </c>
    </row>
    <row r="652" spans="2:21">
      <c r="B652" s="10">
        <v>2059359</v>
      </c>
      <c r="C652" s="10">
        <v>8259.0570000000007</v>
      </c>
      <c r="D652" s="10">
        <v>0.2435988</v>
      </c>
      <c r="E652" s="10">
        <v>193.7013</v>
      </c>
      <c r="F652" s="10">
        <v>527.19799999999998</v>
      </c>
      <c r="G652" s="10">
        <v>19</v>
      </c>
      <c r="H652" s="10">
        <v>139</v>
      </c>
      <c r="I652" s="10">
        <v>0.3333333</v>
      </c>
      <c r="J652" s="11" t="s">
        <v>161</v>
      </c>
      <c r="L652">
        <v>139</v>
      </c>
      <c r="M652">
        <v>645</v>
      </c>
      <c r="N652">
        <v>2059359</v>
      </c>
      <c r="O652">
        <v>3.0920000000000982</v>
      </c>
      <c r="P652" s="133">
        <v>12.681000000000495</v>
      </c>
      <c r="Q652" s="133">
        <v>0.82780000000002474</v>
      </c>
      <c r="R652" s="3">
        <v>7.1631333333335609</v>
      </c>
      <c r="S652" s="133">
        <f>IF(F652=0,0,F652-F651)</f>
        <v>0.82780000000002474</v>
      </c>
      <c r="T652">
        <f>IF($J652=T$6,$L652,"")</f>
        <v>139</v>
      </c>
      <c r="U652" t="str">
        <f>IF($J652=U$6,$L652,"")</f>
        <v/>
      </c>
    </row>
    <row r="653" spans="2:21">
      <c r="B653" s="10">
        <v>2062454</v>
      </c>
      <c r="C653" s="10">
        <v>8271.8179999999993</v>
      </c>
      <c r="D653" s="10">
        <v>0.242783</v>
      </c>
      <c r="E653" s="10">
        <v>195.66050000000001</v>
      </c>
      <c r="F653" s="10">
        <v>528.03530000000001</v>
      </c>
      <c r="G653" s="10">
        <v>19</v>
      </c>
      <c r="H653" s="10">
        <v>139</v>
      </c>
      <c r="I653" s="10">
        <v>0.3333333</v>
      </c>
      <c r="J653" s="11" t="s">
        <v>161</v>
      </c>
      <c r="L653">
        <v>139</v>
      </c>
      <c r="M653">
        <v>646</v>
      </c>
      <c r="N653">
        <v>2062454</v>
      </c>
      <c r="O653">
        <v>3.0950000000002547</v>
      </c>
      <c r="P653" s="133">
        <v>12.760999999998603</v>
      </c>
      <c r="Q653" s="133">
        <v>0.83730000000002747</v>
      </c>
      <c r="R653" s="3">
        <v>7.1700833333339231</v>
      </c>
      <c r="S653" s="133">
        <f>IF(F653=0,0,F653-F652)</f>
        <v>0.83730000000002747</v>
      </c>
      <c r="T653">
        <f>IF($J653=T$6,$L653,"")</f>
        <v>139</v>
      </c>
      <c r="U653" t="str">
        <f>IF($J653=U$6,$L653,"")</f>
        <v/>
      </c>
    </row>
    <row r="654" spans="2:21">
      <c r="B654" s="10">
        <v>2065561</v>
      </c>
      <c r="C654" s="10">
        <v>8284.64</v>
      </c>
      <c r="D654" s="10">
        <v>0.2429403</v>
      </c>
      <c r="E654" s="10">
        <v>195.2808</v>
      </c>
      <c r="F654" s="10">
        <v>528.87739999999997</v>
      </c>
      <c r="G654" s="10">
        <v>20</v>
      </c>
      <c r="H654" s="10">
        <v>139</v>
      </c>
      <c r="I654" s="10">
        <v>0.3333333</v>
      </c>
      <c r="J654" s="11" t="s">
        <v>161</v>
      </c>
      <c r="L654">
        <v>139</v>
      </c>
      <c r="M654">
        <v>647</v>
      </c>
      <c r="N654">
        <v>2065561</v>
      </c>
      <c r="O654">
        <v>3.1069999999999709</v>
      </c>
      <c r="P654" s="133">
        <v>12.822000000000116</v>
      </c>
      <c r="Q654" s="133">
        <v>0.84209999999995944</v>
      </c>
      <c r="R654" s="3">
        <v>7.1978833333332659</v>
      </c>
      <c r="S654" s="133">
        <f>IF(F654=0,0,F654-F653)</f>
        <v>0.84209999999995944</v>
      </c>
      <c r="T654">
        <f>IF($J654=T$6,$L654,"")</f>
        <v>139</v>
      </c>
      <c r="U654" t="str">
        <f>IF($J654=U$6,$L654,"")</f>
        <v/>
      </c>
    </row>
    <row r="655" spans="2:21">
      <c r="B655" s="10">
        <v>2068565</v>
      </c>
      <c r="C655" s="10">
        <v>8297.0010000000002</v>
      </c>
      <c r="D655" s="10">
        <v>0.24246970000000001</v>
      </c>
      <c r="E655" s="10">
        <v>196.42</v>
      </c>
      <c r="F655" s="10">
        <v>529.68679999999995</v>
      </c>
      <c r="G655" s="10">
        <v>20</v>
      </c>
      <c r="H655" s="10">
        <v>140</v>
      </c>
      <c r="I655" s="10">
        <v>0.3333333</v>
      </c>
      <c r="J655" s="11" t="s">
        <v>161</v>
      </c>
      <c r="L655">
        <v>140</v>
      </c>
      <c r="M655">
        <v>648</v>
      </c>
      <c r="N655">
        <v>2068565</v>
      </c>
      <c r="O655">
        <v>3.0039999999999054</v>
      </c>
      <c r="P655" s="133">
        <v>12.361000000000786</v>
      </c>
      <c r="Q655" s="133">
        <v>0.80939999999998236</v>
      </c>
      <c r="R655" s="3">
        <v>7.0093333333331129</v>
      </c>
      <c r="S655" s="133">
        <f>IF(F655=0,0,F655-F654)</f>
        <v>0.80939999999998236</v>
      </c>
      <c r="T655">
        <f>IF($J655=T$6,$L655,"")</f>
        <v>140</v>
      </c>
      <c r="U655" t="str">
        <f>IF($J655=U$6,$L655,"")</f>
        <v/>
      </c>
    </row>
    <row r="656" spans="2:21">
      <c r="B656" s="10">
        <v>2071757</v>
      </c>
      <c r="C656" s="10">
        <v>8310.1190000000006</v>
      </c>
      <c r="D656" s="10">
        <v>0.24368999999999999</v>
      </c>
      <c r="E656" s="10">
        <v>193.48390000000001</v>
      </c>
      <c r="F656" s="10">
        <v>530.54499999999996</v>
      </c>
      <c r="G656" s="10">
        <v>19</v>
      </c>
      <c r="H656" s="10">
        <v>140</v>
      </c>
      <c r="I656" s="10">
        <v>0.3333333</v>
      </c>
      <c r="J656" s="11" t="s">
        <v>161</v>
      </c>
      <c r="L656">
        <v>140</v>
      </c>
      <c r="M656">
        <v>649</v>
      </c>
      <c r="N656">
        <v>2071757</v>
      </c>
      <c r="O656">
        <v>3.1920000000000073</v>
      </c>
      <c r="P656" s="133">
        <v>13.118000000000393</v>
      </c>
      <c r="Q656" s="133">
        <v>0.85820000000001073</v>
      </c>
      <c r="R656" s="3">
        <v>7.4480000000000173</v>
      </c>
      <c r="S656" s="133">
        <f>IF(F656=0,0,F656-F655)</f>
        <v>0.85820000000001073</v>
      </c>
      <c r="T656">
        <f>IF($J656=T$6,$L656,"")</f>
        <v>140</v>
      </c>
      <c r="U656" t="str">
        <f>IF($J656=U$6,$L656,"")</f>
        <v/>
      </c>
    </row>
    <row r="657" spans="2:21">
      <c r="B657" s="10">
        <v>2074963</v>
      </c>
      <c r="C657" s="10">
        <v>8323.33</v>
      </c>
      <c r="D657" s="10">
        <v>0.2431075</v>
      </c>
      <c r="E657" s="10">
        <v>194.87809999999999</v>
      </c>
      <c r="F657" s="10">
        <v>531.41139999999996</v>
      </c>
      <c r="G657" s="10">
        <v>19</v>
      </c>
      <c r="H657" s="10">
        <v>140</v>
      </c>
      <c r="I657" s="10">
        <v>0.3333333</v>
      </c>
      <c r="J657" s="11" t="s">
        <v>161</v>
      </c>
      <c r="L657">
        <v>140</v>
      </c>
      <c r="M657">
        <v>650</v>
      </c>
      <c r="N657">
        <v>2074963</v>
      </c>
      <c r="O657">
        <v>3.206000000000131</v>
      </c>
      <c r="P657" s="133">
        <v>13.210999999999331</v>
      </c>
      <c r="Q657" s="133">
        <v>0.86639999999999873</v>
      </c>
      <c r="R657" s="3">
        <v>7.4806666666669726</v>
      </c>
      <c r="S657" s="133">
        <f>IF(F657=0,0,F657-F656)</f>
        <v>0.86639999999999873</v>
      </c>
      <c r="T657">
        <f>IF($J657=T$6,$L657,"")</f>
        <v>140</v>
      </c>
      <c r="U657" t="str">
        <f>IF($J657=U$6,$L657,"")</f>
        <v/>
      </c>
    </row>
    <row r="658" spans="2:21">
      <c r="B658" s="10">
        <v>2078065</v>
      </c>
      <c r="C658" s="10">
        <v>8336.0130000000008</v>
      </c>
      <c r="D658" s="10">
        <v>0.2433332</v>
      </c>
      <c r="E658" s="10">
        <v>194.3364</v>
      </c>
      <c r="F658" s="10">
        <v>532.23659999999995</v>
      </c>
      <c r="G658" s="10">
        <v>19</v>
      </c>
      <c r="H658" s="10">
        <v>139</v>
      </c>
      <c r="I658" s="10">
        <v>0.3333333</v>
      </c>
      <c r="J658" s="11" t="s">
        <v>161</v>
      </c>
      <c r="L658">
        <v>139</v>
      </c>
      <c r="M658">
        <v>651</v>
      </c>
      <c r="N658">
        <v>2078065</v>
      </c>
      <c r="O658">
        <v>3.1019999999998618</v>
      </c>
      <c r="P658" s="133">
        <v>12.683000000000902</v>
      </c>
      <c r="Q658" s="133">
        <v>0.82519999999999527</v>
      </c>
      <c r="R658" s="3">
        <v>7.1862999999996795</v>
      </c>
      <c r="S658" s="133">
        <f>IF(F658=0,0,F658-F657)</f>
        <v>0.82519999999999527</v>
      </c>
      <c r="T658">
        <f>IF($J658=T$6,$L658,"")</f>
        <v>139</v>
      </c>
      <c r="U658" t="str">
        <f>IF($J658=U$6,$L658,"")</f>
        <v/>
      </c>
    </row>
    <row r="659" spans="2:21">
      <c r="B659" s="10">
        <v>2081262</v>
      </c>
      <c r="C659" s="10">
        <v>8349.1409999999996</v>
      </c>
      <c r="D659" s="10">
        <v>0.24437690000000001</v>
      </c>
      <c r="E659" s="10">
        <v>191.857</v>
      </c>
      <c r="F659" s="10">
        <v>533.09469999999999</v>
      </c>
      <c r="G659" s="10">
        <v>19</v>
      </c>
      <c r="H659" s="10">
        <v>139</v>
      </c>
      <c r="I659" s="10">
        <v>0.3333333</v>
      </c>
      <c r="J659" s="11" t="s">
        <v>161</v>
      </c>
      <c r="L659">
        <v>139</v>
      </c>
      <c r="M659">
        <v>652</v>
      </c>
      <c r="N659">
        <v>2081262</v>
      </c>
      <c r="O659">
        <v>3.1970000000001164</v>
      </c>
      <c r="P659" s="133">
        <v>13.127999999998792</v>
      </c>
      <c r="Q659" s="133">
        <v>0.85810000000003583</v>
      </c>
      <c r="R659" s="3">
        <v>7.4063833333336033</v>
      </c>
      <c r="S659" s="133">
        <f>IF(F659=0,0,F659-F658)</f>
        <v>0.85810000000003583</v>
      </c>
      <c r="T659">
        <f>IF($J659=T$6,$L659,"")</f>
        <v>139</v>
      </c>
      <c r="U659" t="str">
        <f>IF($J659=U$6,$L659,"")</f>
        <v/>
      </c>
    </row>
    <row r="660" spans="2:21">
      <c r="B660" s="10">
        <v>2084364</v>
      </c>
      <c r="C660" s="10">
        <v>8361.8829999999998</v>
      </c>
      <c r="D660" s="10">
        <v>0.2436297</v>
      </c>
      <c r="E660" s="10">
        <v>193.6276</v>
      </c>
      <c r="F660" s="10">
        <v>533.92790000000002</v>
      </c>
      <c r="G660" s="10">
        <v>19</v>
      </c>
      <c r="H660" s="10">
        <v>138</v>
      </c>
      <c r="I660" s="10">
        <v>0.3333333</v>
      </c>
      <c r="J660" s="11" t="s">
        <v>161</v>
      </c>
      <c r="L660">
        <v>138</v>
      </c>
      <c r="M660">
        <v>653</v>
      </c>
      <c r="N660">
        <v>2084364</v>
      </c>
      <c r="O660">
        <v>3.1019999999998618</v>
      </c>
      <c r="P660" s="133">
        <v>12.742000000000189</v>
      </c>
      <c r="Q660" s="133">
        <v>0.83320000000003347</v>
      </c>
      <c r="R660" s="3">
        <v>7.1345999999996819</v>
      </c>
      <c r="S660" s="133">
        <f>IF(F660=0,0,F660-F659)</f>
        <v>0.83320000000003347</v>
      </c>
      <c r="T660">
        <f>IF($J660=T$6,$L660,"")</f>
        <v>138</v>
      </c>
      <c r="U660" t="str">
        <f>IF($J660=U$6,$L660,"")</f>
        <v/>
      </c>
    </row>
    <row r="661" spans="2:21">
      <c r="B661" s="10">
        <v>2087349</v>
      </c>
      <c r="C661" s="10">
        <v>8374.2389999999996</v>
      </c>
      <c r="D661" s="10">
        <v>0.24143439999999999</v>
      </c>
      <c r="E661" s="10">
        <v>198.95760000000001</v>
      </c>
      <c r="F661" s="10">
        <v>534.74170000000004</v>
      </c>
      <c r="G661" s="10">
        <v>20</v>
      </c>
      <c r="H661" s="10">
        <v>138</v>
      </c>
      <c r="I661" s="10">
        <v>0.3333333</v>
      </c>
      <c r="J661" s="11" t="s">
        <v>161</v>
      </c>
      <c r="L661">
        <v>138</v>
      </c>
      <c r="M661">
        <v>654</v>
      </c>
      <c r="N661">
        <v>2087349</v>
      </c>
      <c r="O661">
        <v>2.9850000000001273</v>
      </c>
      <c r="P661" s="133">
        <v>12.355999999999767</v>
      </c>
      <c r="Q661" s="133">
        <v>0.81380000000001473</v>
      </c>
      <c r="R661" s="3">
        <v>6.865500000000293</v>
      </c>
      <c r="S661" s="133">
        <f>IF(F661=0,0,F661-F660)</f>
        <v>0.81380000000001473</v>
      </c>
      <c r="T661">
        <f>IF($J661=T$6,$L661,"")</f>
        <v>138</v>
      </c>
      <c r="U661" t="str">
        <f>IF($J661=U$6,$L661,"")</f>
        <v/>
      </c>
    </row>
    <row r="662" spans="2:21">
      <c r="B662" s="10">
        <v>2090351</v>
      </c>
      <c r="C662" s="10">
        <v>8386.5959999999995</v>
      </c>
      <c r="D662" s="10">
        <v>0.2420967</v>
      </c>
      <c r="E662" s="10">
        <v>197.32919999999999</v>
      </c>
      <c r="F662" s="10">
        <v>535.55110000000002</v>
      </c>
      <c r="G662" s="10">
        <v>20</v>
      </c>
      <c r="H662" s="10">
        <v>138</v>
      </c>
      <c r="I662" s="10">
        <v>0.3333333</v>
      </c>
      <c r="J662" s="11" t="s">
        <v>161</v>
      </c>
      <c r="L662">
        <v>138</v>
      </c>
      <c r="M662">
        <v>655</v>
      </c>
      <c r="N662">
        <v>2090351</v>
      </c>
      <c r="O662">
        <v>3.0019999999999527</v>
      </c>
      <c r="P662" s="133">
        <v>12.356999999999971</v>
      </c>
      <c r="Q662" s="133">
        <v>0.80939999999998236</v>
      </c>
      <c r="R662" s="3">
        <v>6.904599999999891</v>
      </c>
      <c r="S662" s="133">
        <f>IF(F662=0,0,F662-F661)</f>
        <v>0.80939999999998236</v>
      </c>
      <c r="T662">
        <f>IF($J662=T$6,$L662,"")</f>
        <v>138</v>
      </c>
      <c r="U662" t="str">
        <f>IF($J662=U$6,$L662,"")</f>
        <v/>
      </c>
    </row>
    <row r="663" spans="2:21">
      <c r="B663" s="10">
        <v>2093561</v>
      </c>
      <c r="C663" s="10">
        <v>8399.8819999999996</v>
      </c>
      <c r="D663" s="10">
        <v>0.24257429999999999</v>
      </c>
      <c r="E663" s="10">
        <v>196.166</v>
      </c>
      <c r="F663" s="10">
        <v>536.42639999999994</v>
      </c>
      <c r="G663" s="10">
        <v>19</v>
      </c>
      <c r="H663" s="10">
        <v>139</v>
      </c>
      <c r="I663" s="10">
        <v>0.3333333</v>
      </c>
      <c r="J663" s="11" t="s">
        <v>161</v>
      </c>
      <c r="L663">
        <v>139</v>
      </c>
      <c r="M663">
        <v>656</v>
      </c>
      <c r="N663">
        <v>2093561</v>
      </c>
      <c r="O663">
        <v>3.2100000000000364</v>
      </c>
      <c r="P663" s="133">
        <v>13.286000000000058</v>
      </c>
      <c r="Q663" s="133">
        <v>0.87529999999992469</v>
      </c>
      <c r="R663" s="3">
        <v>7.436500000000084</v>
      </c>
      <c r="S663" s="133">
        <f>IF(F663=0,0,F663-F662)</f>
        <v>0.87529999999992469</v>
      </c>
      <c r="T663">
        <f>IF($J663=T$6,$L663,"")</f>
        <v>139</v>
      </c>
      <c r="U663" t="str">
        <f>IF($J663=U$6,$L663,"")</f>
        <v/>
      </c>
    </row>
    <row r="664" spans="2:21">
      <c r="B664" s="10">
        <v>2096659</v>
      </c>
      <c r="C664" s="10">
        <v>8412.6319999999996</v>
      </c>
      <c r="D664" s="10">
        <v>0.24296139999999999</v>
      </c>
      <c r="E664" s="10">
        <v>195.22980000000001</v>
      </c>
      <c r="F664" s="10">
        <v>537.26149999999996</v>
      </c>
      <c r="G664" s="10">
        <v>19</v>
      </c>
      <c r="H664" s="10">
        <v>138</v>
      </c>
      <c r="I664" s="10">
        <v>0.3333333</v>
      </c>
      <c r="J664" s="11" t="s">
        <v>161</v>
      </c>
      <c r="L664">
        <v>138</v>
      </c>
      <c r="M664">
        <v>657</v>
      </c>
      <c r="N664">
        <v>2096659</v>
      </c>
      <c r="O664">
        <v>3.0979999999999563</v>
      </c>
      <c r="P664" s="133">
        <v>12.75</v>
      </c>
      <c r="Q664" s="133">
        <v>0.83510000000001128</v>
      </c>
      <c r="R664" s="3">
        <v>7.1253999999998996</v>
      </c>
      <c r="S664" s="133">
        <f>IF(F664=0,0,F664-F663)</f>
        <v>0.83510000000001128</v>
      </c>
      <c r="T664">
        <f>IF($J664=T$6,$L664,"")</f>
        <v>138</v>
      </c>
      <c r="U664" t="str">
        <f>IF($J664=U$6,$L664,"")</f>
        <v/>
      </c>
    </row>
    <row r="665" spans="2:21">
      <c r="B665" s="10">
        <v>2099751</v>
      </c>
      <c r="C665" s="10">
        <v>8425.2939999999999</v>
      </c>
      <c r="D665" s="10">
        <v>0.2439703</v>
      </c>
      <c r="E665" s="10">
        <v>192.81790000000001</v>
      </c>
      <c r="F665" s="10">
        <v>538.08699999999999</v>
      </c>
      <c r="G665" s="10">
        <v>19</v>
      </c>
      <c r="H665" s="10">
        <v>138</v>
      </c>
      <c r="I665" s="10">
        <v>0.3333333</v>
      </c>
      <c r="J665" s="11" t="s">
        <v>161</v>
      </c>
      <c r="L665">
        <v>138</v>
      </c>
      <c r="M665">
        <v>658</v>
      </c>
      <c r="N665">
        <v>2099751</v>
      </c>
      <c r="O665">
        <v>3.0920000000000982</v>
      </c>
      <c r="P665" s="133">
        <v>12.662000000000262</v>
      </c>
      <c r="Q665" s="133">
        <v>0.82550000000003365</v>
      </c>
      <c r="R665" s="3">
        <v>7.1116000000002257</v>
      </c>
      <c r="S665" s="133">
        <f>IF(F665=0,0,F665-F664)</f>
        <v>0.82550000000003365</v>
      </c>
      <c r="T665">
        <f>IF($J665=T$6,$L665,"")</f>
        <v>138</v>
      </c>
      <c r="U665" t="str">
        <f>IF($J665=U$6,$L665,"")</f>
        <v/>
      </c>
    </row>
    <row r="666" spans="2:21">
      <c r="B666" s="10">
        <v>2102854</v>
      </c>
      <c r="C666" s="10">
        <v>8438.0259999999998</v>
      </c>
      <c r="D666" s="10">
        <v>0.2439192</v>
      </c>
      <c r="E666" s="10">
        <v>192.93899999999999</v>
      </c>
      <c r="F666" s="10">
        <v>538.91840000000002</v>
      </c>
      <c r="G666" s="10">
        <v>19</v>
      </c>
      <c r="H666" s="10">
        <v>138</v>
      </c>
      <c r="I666" s="10">
        <v>0.3333333</v>
      </c>
      <c r="J666" s="11" t="s">
        <v>161</v>
      </c>
      <c r="L666">
        <v>138</v>
      </c>
      <c r="M666">
        <v>659</v>
      </c>
      <c r="N666">
        <v>2102854</v>
      </c>
      <c r="O666">
        <v>3.1029999999996107</v>
      </c>
      <c r="P666" s="133">
        <v>12.731999999999971</v>
      </c>
      <c r="Q666" s="133">
        <v>0.83140000000003056</v>
      </c>
      <c r="R666" s="3">
        <v>7.1368999999991045</v>
      </c>
      <c r="S666" s="133">
        <f>IF(F666=0,0,F666-F665)</f>
        <v>0.83140000000003056</v>
      </c>
      <c r="T666">
        <f>IF($J666=T$6,$L666,"")</f>
        <v>138</v>
      </c>
      <c r="U666" t="str">
        <f>IF($J666=U$6,$L666,"")</f>
        <v/>
      </c>
    </row>
    <row r="667" spans="2:21">
      <c r="B667" s="10">
        <v>2105854</v>
      </c>
      <c r="C667" s="10">
        <v>8450.3860000000004</v>
      </c>
      <c r="D667" s="10">
        <v>0.2427396</v>
      </c>
      <c r="E667" s="10">
        <v>195.7655</v>
      </c>
      <c r="F667" s="10">
        <v>539.72879999999998</v>
      </c>
      <c r="G667" s="10">
        <v>20</v>
      </c>
      <c r="H667" s="10">
        <v>138</v>
      </c>
      <c r="I667" s="10">
        <v>0.3333333</v>
      </c>
      <c r="J667" s="11" t="s">
        <v>161</v>
      </c>
      <c r="L667">
        <v>138</v>
      </c>
      <c r="M667">
        <v>660</v>
      </c>
      <c r="N667">
        <v>2105854</v>
      </c>
      <c r="O667">
        <v>3</v>
      </c>
      <c r="P667" s="133">
        <v>12.360000000000582</v>
      </c>
      <c r="Q667" s="133">
        <v>0.81039999999995871</v>
      </c>
      <c r="R667" s="3">
        <v>6.9</v>
      </c>
      <c r="S667" s="133">
        <f>IF(F667=0,0,F667-F666)</f>
        <v>0.81039999999995871</v>
      </c>
      <c r="T667">
        <f>IF($J667=T$6,$L667,"")</f>
        <v>138</v>
      </c>
      <c r="U667" t="str">
        <f>IF($J667=U$6,$L667,"")</f>
        <v/>
      </c>
    </row>
    <row r="668" spans="2:21">
      <c r="B668" s="10">
        <v>2108857</v>
      </c>
      <c r="C668" s="10">
        <v>8462.7510000000002</v>
      </c>
      <c r="D668" s="10">
        <v>0.24244889999999999</v>
      </c>
      <c r="E668" s="10">
        <v>196.47049999999999</v>
      </c>
      <c r="F668" s="10">
        <v>540.53920000000005</v>
      </c>
      <c r="G668" s="10">
        <v>20</v>
      </c>
      <c r="H668" s="10">
        <v>138</v>
      </c>
      <c r="I668" s="10">
        <v>0.3333333</v>
      </c>
      <c r="J668" s="11" t="s">
        <v>161</v>
      </c>
      <c r="L668">
        <v>138</v>
      </c>
      <c r="M668">
        <v>661</v>
      </c>
      <c r="N668">
        <v>2108857</v>
      </c>
      <c r="O668">
        <v>3.0030000000001564</v>
      </c>
      <c r="P668" s="133">
        <v>12.364999999999782</v>
      </c>
      <c r="Q668" s="133">
        <v>0.8104000000000724</v>
      </c>
      <c r="R668" s="3">
        <v>6.90690000000036</v>
      </c>
      <c r="S668" s="133">
        <f>IF(F668=0,0,F668-F667)</f>
        <v>0.8104000000000724</v>
      </c>
      <c r="T668">
        <f>IF($J668=T$6,$L668,"")</f>
        <v>138</v>
      </c>
      <c r="U668" t="str">
        <f>IF($J668=U$6,$L668,"")</f>
        <v/>
      </c>
    </row>
    <row r="669" spans="2:21">
      <c r="B669" s="10">
        <v>2111861</v>
      </c>
      <c r="C669" s="10">
        <v>8475.107</v>
      </c>
      <c r="D669" s="10">
        <v>0.24284459999999999</v>
      </c>
      <c r="E669" s="10">
        <v>195.51169999999999</v>
      </c>
      <c r="F669" s="10">
        <v>541.34829999999999</v>
      </c>
      <c r="G669" s="10">
        <v>20</v>
      </c>
      <c r="H669" s="10">
        <v>139</v>
      </c>
      <c r="I669" s="10">
        <v>0.3333333</v>
      </c>
      <c r="J669" s="11" t="s">
        <v>161</v>
      </c>
      <c r="L669">
        <v>139</v>
      </c>
      <c r="M669">
        <v>662</v>
      </c>
      <c r="N669">
        <v>2111861</v>
      </c>
      <c r="O669">
        <v>3.0039999999999054</v>
      </c>
      <c r="P669" s="133">
        <v>12.355999999999767</v>
      </c>
      <c r="Q669" s="133">
        <v>0.80909999999994398</v>
      </c>
      <c r="R669" s="3">
        <v>6.9592666666664478</v>
      </c>
      <c r="S669" s="133">
        <f>IF(F669=0,0,F669-F668)</f>
        <v>0.80909999999994398</v>
      </c>
      <c r="T669">
        <f>IF($J669=T$6,$L669,"")</f>
        <v>139</v>
      </c>
      <c r="U669" t="str">
        <f>IF($J669=U$6,$L669,"")</f>
        <v/>
      </c>
    </row>
    <row r="670" spans="2:21">
      <c r="B670" s="10">
        <v>2114852</v>
      </c>
      <c r="C670" s="10">
        <v>8487.3889999999992</v>
      </c>
      <c r="D670" s="10">
        <v>0.24338090000000001</v>
      </c>
      <c r="E670" s="10">
        <v>194.22200000000001</v>
      </c>
      <c r="F670" s="10">
        <v>542.1508</v>
      </c>
      <c r="G670" s="10">
        <v>20</v>
      </c>
      <c r="H670" s="10">
        <v>138</v>
      </c>
      <c r="I670" s="10">
        <v>0.3333333</v>
      </c>
      <c r="J670" s="11" t="s">
        <v>161</v>
      </c>
      <c r="L670">
        <v>138</v>
      </c>
      <c r="M670">
        <v>663</v>
      </c>
      <c r="N670">
        <v>2114852</v>
      </c>
      <c r="O670">
        <v>2.9909999999999854</v>
      </c>
      <c r="P670" s="133">
        <v>12.281999999999243</v>
      </c>
      <c r="Q670" s="133">
        <v>0.80250000000000909</v>
      </c>
      <c r="R670" s="3">
        <v>6.8792999999999669</v>
      </c>
      <c r="S670" s="133">
        <f>IF(F670=0,0,F670-F669)</f>
        <v>0.80250000000000909</v>
      </c>
      <c r="T670">
        <f>IF($J670=T$6,$L670,"")</f>
        <v>138</v>
      </c>
      <c r="U670" t="str">
        <f>IF($J670=U$6,$L670,"")</f>
        <v/>
      </c>
    </row>
    <row r="671" spans="2:21">
      <c r="B671" s="10">
        <v>2117957</v>
      </c>
      <c r="C671" s="10">
        <v>8500.1380000000008</v>
      </c>
      <c r="D671" s="10">
        <v>0.2441584</v>
      </c>
      <c r="E671" s="10">
        <v>192.37260000000001</v>
      </c>
      <c r="F671" s="10">
        <v>542.98400000000004</v>
      </c>
      <c r="G671" s="10">
        <v>20</v>
      </c>
      <c r="H671" s="10">
        <v>139</v>
      </c>
      <c r="I671" s="10">
        <v>0.3333333</v>
      </c>
      <c r="J671" s="11" t="s">
        <v>161</v>
      </c>
      <c r="L671">
        <v>139</v>
      </c>
      <c r="M671">
        <v>664</v>
      </c>
      <c r="N671">
        <v>2117957</v>
      </c>
      <c r="O671">
        <v>3.1050000000000182</v>
      </c>
      <c r="P671" s="133">
        <v>12.749000000001615</v>
      </c>
      <c r="Q671" s="133">
        <v>0.83320000000003347</v>
      </c>
      <c r="R671" s="3">
        <v>7.1932500000000426</v>
      </c>
      <c r="S671" s="133">
        <f>IF(F671=0,0,F671-F670)</f>
        <v>0.83320000000003347</v>
      </c>
      <c r="T671">
        <f>IF($J671=T$6,$L671,"")</f>
        <v>139</v>
      </c>
      <c r="U671" t="str">
        <f>IF($J671=U$6,$L671,"")</f>
        <v/>
      </c>
    </row>
    <row r="672" spans="2:21">
      <c r="B672" s="10">
        <v>2120952</v>
      </c>
      <c r="C672" s="10">
        <v>8512.3320000000003</v>
      </c>
      <c r="D672" s="10">
        <v>0.2447443</v>
      </c>
      <c r="E672" s="10">
        <v>190.99430000000001</v>
      </c>
      <c r="F672" s="10">
        <v>543.77440000000001</v>
      </c>
      <c r="G672" s="10">
        <v>20</v>
      </c>
      <c r="H672" s="10">
        <v>139</v>
      </c>
      <c r="I672" s="10">
        <v>0.3333333</v>
      </c>
      <c r="J672" s="11" t="s">
        <v>161</v>
      </c>
      <c r="L672">
        <v>139</v>
      </c>
      <c r="M672">
        <v>665</v>
      </c>
      <c r="N672">
        <v>2120952</v>
      </c>
      <c r="O672">
        <v>2.9950000000003456</v>
      </c>
      <c r="P672" s="133">
        <v>12.193999999999505</v>
      </c>
      <c r="Q672" s="133">
        <v>0.7903999999999769</v>
      </c>
      <c r="R672" s="3">
        <v>6.9384166666674671</v>
      </c>
      <c r="S672" s="133">
        <f>IF(F672=0,0,F672-F671)</f>
        <v>0.7903999999999769</v>
      </c>
      <c r="T672">
        <f>IF($J672=T$6,$L672,"")</f>
        <v>139</v>
      </c>
      <c r="U672" t="str">
        <f>IF($J672=U$6,$L672,"")</f>
        <v/>
      </c>
    </row>
    <row r="673" spans="2:21">
      <c r="B673" s="10">
        <v>2124144</v>
      </c>
      <c r="C673" s="10">
        <v>8525.3140000000003</v>
      </c>
      <c r="D673" s="10">
        <v>0.24606120000000001</v>
      </c>
      <c r="E673" s="10">
        <v>187.94399999999999</v>
      </c>
      <c r="F673" s="10">
        <v>544.61509999999998</v>
      </c>
      <c r="G673" s="10">
        <v>19</v>
      </c>
      <c r="H673" s="10">
        <v>139</v>
      </c>
      <c r="I673" s="10">
        <v>0.3333333</v>
      </c>
      <c r="J673" s="11" t="s">
        <v>161</v>
      </c>
      <c r="L673">
        <v>139</v>
      </c>
      <c r="M673">
        <v>666</v>
      </c>
      <c r="N673">
        <v>2124144</v>
      </c>
      <c r="O673">
        <v>3.1919999999995525</v>
      </c>
      <c r="P673" s="133">
        <v>12.981999999999971</v>
      </c>
      <c r="Q673" s="133">
        <v>0.8406999999999698</v>
      </c>
      <c r="R673" s="3">
        <v>7.3947999999989635</v>
      </c>
      <c r="S673" s="133">
        <f>IF(F673=0,0,F673-F672)</f>
        <v>0.8406999999999698</v>
      </c>
      <c r="T673">
        <f>IF($J673=T$6,$L673,"")</f>
        <v>139</v>
      </c>
      <c r="U673" t="str">
        <f>IF($J673=U$6,$L673,"")</f>
        <v/>
      </c>
    </row>
    <row r="674" spans="2:21">
      <c r="B674" s="10">
        <v>2127355</v>
      </c>
      <c r="C674" s="10">
        <v>8538.3649999999998</v>
      </c>
      <c r="D674" s="10">
        <v>0.24633740000000001</v>
      </c>
      <c r="E674" s="10">
        <v>187.31270000000001</v>
      </c>
      <c r="F674" s="10">
        <v>545.45939999999996</v>
      </c>
      <c r="G674" s="10">
        <v>19</v>
      </c>
      <c r="H674" s="10">
        <v>138</v>
      </c>
      <c r="I674" s="10">
        <v>0.3333333</v>
      </c>
      <c r="J674" s="11" t="s">
        <v>161</v>
      </c>
      <c r="L674">
        <v>138</v>
      </c>
      <c r="M674">
        <v>667</v>
      </c>
      <c r="N674">
        <v>2127355</v>
      </c>
      <c r="O674">
        <v>3.2110000000002401</v>
      </c>
      <c r="P674" s="133">
        <v>13.050999999999476</v>
      </c>
      <c r="Q674" s="133">
        <v>0.84429999999997563</v>
      </c>
      <c r="R674" s="3">
        <v>7.3853000000005524</v>
      </c>
      <c r="S674" s="133">
        <f>IF(F674=0,0,F674-F673)</f>
        <v>0.84429999999997563</v>
      </c>
      <c r="T674">
        <f>IF($J674=T$6,$L674,"")</f>
        <v>138</v>
      </c>
      <c r="U674" t="str">
        <f>IF($J674=U$6,$L674,"")</f>
        <v/>
      </c>
    </row>
    <row r="675" spans="2:21">
      <c r="B675" s="10">
        <v>2130547</v>
      </c>
      <c r="C675" s="10">
        <v>8551.57</v>
      </c>
      <c r="D675" s="10">
        <v>0.24233080000000001</v>
      </c>
      <c r="E675" s="10">
        <v>196.7578</v>
      </c>
      <c r="F675" s="10">
        <v>546.3288</v>
      </c>
      <c r="G675" s="10">
        <v>19</v>
      </c>
      <c r="H675" s="10">
        <v>138</v>
      </c>
      <c r="I675" s="10">
        <v>0.3333333</v>
      </c>
      <c r="J675" s="11" t="s">
        <v>161</v>
      </c>
      <c r="L675">
        <v>138</v>
      </c>
      <c r="M675">
        <v>668</v>
      </c>
      <c r="N675">
        <v>2130547</v>
      </c>
      <c r="O675">
        <v>3.1920000000000073</v>
      </c>
      <c r="P675" s="133">
        <v>13.204999999999927</v>
      </c>
      <c r="Q675" s="133">
        <v>0.86940000000004147</v>
      </c>
      <c r="R675" s="3">
        <v>7.3416000000000166</v>
      </c>
      <c r="S675" s="133">
        <f>IF(F675=0,0,F675-F674)</f>
        <v>0.86940000000004147</v>
      </c>
      <c r="T675">
        <f>IF($J675=T$6,$L675,"")</f>
        <v>138</v>
      </c>
      <c r="U675" t="str">
        <f>IF($J675=U$6,$L675,"")</f>
        <v/>
      </c>
    </row>
    <row r="676" spans="2:21">
      <c r="B676" s="10">
        <v>2133751</v>
      </c>
      <c r="C676" s="10">
        <v>8564.7780000000002</v>
      </c>
      <c r="D676" s="10">
        <v>0.2425129</v>
      </c>
      <c r="E676" s="10">
        <v>196.315</v>
      </c>
      <c r="F676" s="10">
        <v>547.19529999999997</v>
      </c>
      <c r="G676" s="10">
        <v>19</v>
      </c>
      <c r="H676" s="10">
        <v>137</v>
      </c>
      <c r="I676" s="10">
        <v>0.3333333</v>
      </c>
      <c r="J676" s="11" t="s">
        <v>161</v>
      </c>
      <c r="L676">
        <v>137</v>
      </c>
      <c r="M676">
        <v>669</v>
      </c>
      <c r="N676">
        <v>2133751</v>
      </c>
      <c r="O676">
        <v>3.2040000000001783</v>
      </c>
      <c r="P676" s="133">
        <v>13.208000000000538</v>
      </c>
      <c r="Q676" s="133">
        <v>0.86649999999997362</v>
      </c>
      <c r="R676" s="3">
        <v>7.3158000000004071</v>
      </c>
      <c r="S676" s="133">
        <f>IF(F676=0,0,F676-F675)</f>
        <v>0.86649999999997362</v>
      </c>
      <c r="T676">
        <f>IF($J676=T$6,$L676,"")</f>
        <v>137</v>
      </c>
      <c r="U676" t="str">
        <f>IF($J676=U$6,$L676,"")</f>
        <v/>
      </c>
    </row>
    <row r="677" spans="2:21">
      <c r="B677" s="10">
        <v>2136751</v>
      </c>
      <c r="C677" s="10">
        <v>8577.143</v>
      </c>
      <c r="D677" s="10">
        <v>0.24224480000000001</v>
      </c>
      <c r="E677" s="10">
        <v>196.9676</v>
      </c>
      <c r="F677" s="10">
        <v>548.00639999999999</v>
      </c>
      <c r="G677" s="10">
        <v>20</v>
      </c>
      <c r="H677" s="10">
        <v>137</v>
      </c>
      <c r="I677" s="10">
        <v>0.3333333</v>
      </c>
      <c r="J677" s="11" t="s">
        <v>161</v>
      </c>
      <c r="L677">
        <v>137</v>
      </c>
      <c r="M677">
        <v>670</v>
      </c>
      <c r="N677">
        <v>2136751</v>
      </c>
      <c r="O677">
        <v>3</v>
      </c>
      <c r="P677" s="133">
        <v>12.364999999999782</v>
      </c>
      <c r="Q677" s="133">
        <v>0.81110000000001037</v>
      </c>
      <c r="R677" s="3">
        <v>6.85</v>
      </c>
      <c r="S677" s="133">
        <f>IF(F677=0,0,F677-F676)</f>
        <v>0.81110000000001037</v>
      </c>
      <c r="T677">
        <f>IF($J677=T$6,$L677,"")</f>
        <v>137</v>
      </c>
      <c r="U677" t="str">
        <f>IF($J677=U$6,$L677,"")</f>
        <v/>
      </c>
    </row>
    <row r="678" spans="2:21">
      <c r="B678" s="10">
        <v>2139845</v>
      </c>
      <c r="C678" s="10">
        <v>8589.9590000000007</v>
      </c>
      <c r="D678" s="10">
        <v>0.24158669999999999</v>
      </c>
      <c r="E678" s="10">
        <v>198.58160000000001</v>
      </c>
      <c r="F678" s="10">
        <v>548.85130000000004</v>
      </c>
      <c r="G678" s="10">
        <v>19</v>
      </c>
      <c r="H678" s="10">
        <v>138</v>
      </c>
      <c r="I678" s="10">
        <v>0.3333333</v>
      </c>
      <c r="J678" s="11" t="s">
        <v>161</v>
      </c>
      <c r="L678">
        <v>138</v>
      </c>
      <c r="M678">
        <v>671</v>
      </c>
      <c r="N678">
        <v>2139845</v>
      </c>
      <c r="O678">
        <v>3.0939999999995962</v>
      </c>
      <c r="P678" s="133">
        <v>12.816000000000713</v>
      </c>
      <c r="Q678" s="133">
        <v>0.84490000000005239</v>
      </c>
      <c r="R678" s="3">
        <v>7.116199999999071</v>
      </c>
      <c r="S678" s="133">
        <f>IF(F678=0,0,F678-F677)</f>
        <v>0.84490000000005239</v>
      </c>
      <c r="T678">
        <f>IF($J678=T$6,$L678,"")</f>
        <v>138</v>
      </c>
      <c r="U678" t="str">
        <f>IF($J678=U$6,$L678,"")</f>
        <v/>
      </c>
    </row>
    <row r="679" spans="2:21">
      <c r="B679" s="10">
        <v>2142942</v>
      </c>
      <c r="C679" s="10">
        <v>8602.6929999999993</v>
      </c>
      <c r="D679" s="10">
        <v>0.24258750000000001</v>
      </c>
      <c r="E679" s="10">
        <v>196.13390000000001</v>
      </c>
      <c r="F679" s="10">
        <v>549.68460000000005</v>
      </c>
      <c r="G679" s="10">
        <v>19</v>
      </c>
      <c r="H679" s="10">
        <v>138</v>
      </c>
      <c r="I679" s="10">
        <v>0.3333333</v>
      </c>
      <c r="J679" s="11" t="s">
        <v>161</v>
      </c>
      <c r="L679">
        <v>138</v>
      </c>
      <c r="M679">
        <v>672</v>
      </c>
      <c r="N679">
        <v>2142942</v>
      </c>
      <c r="O679">
        <v>3.0970000000002074</v>
      </c>
      <c r="P679" s="133">
        <v>12.733999999998559</v>
      </c>
      <c r="Q679" s="133">
        <v>0.83330000000000837</v>
      </c>
      <c r="R679" s="3">
        <v>7.1231000000004769</v>
      </c>
      <c r="S679" s="133">
        <f>IF(F679=0,0,F679-F678)</f>
        <v>0.83330000000000837</v>
      </c>
      <c r="T679">
        <f>IF($J679=T$6,$L679,"")</f>
        <v>138</v>
      </c>
      <c r="U679" t="str">
        <f>IF($J679=U$6,$L679,"")</f>
        <v/>
      </c>
    </row>
    <row r="680" spans="2:21">
      <c r="B680" s="10">
        <v>2146040</v>
      </c>
      <c r="C680" s="10">
        <v>8615.4480000000003</v>
      </c>
      <c r="D680" s="10">
        <v>0.24260100000000001</v>
      </c>
      <c r="E680" s="10">
        <v>196.1011</v>
      </c>
      <c r="F680" s="10">
        <v>550.52080000000001</v>
      </c>
      <c r="G680" s="10">
        <v>19</v>
      </c>
      <c r="H680" s="10">
        <v>138</v>
      </c>
      <c r="I680" s="10">
        <v>0.3333333</v>
      </c>
      <c r="J680" s="11" t="s">
        <v>161</v>
      </c>
      <c r="L680">
        <v>138</v>
      </c>
      <c r="M680">
        <v>673</v>
      </c>
      <c r="N680">
        <v>2146040</v>
      </c>
      <c r="O680">
        <v>3.0979999999999563</v>
      </c>
      <c r="P680" s="133">
        <v>12.755000000001019</v>
      </c>
      <c r="Q680" s="133">
        <v>0.83619999999996253</v>
      </c>
      <c r="R680" s="3">
        <v>7.1253999999998996</v>
      </c>
      <c r="S680" s="133">
        <f>IF(F680=0,0,F680-F679)</f>
        <v>0.83619999999996253</v>
      </c>
      <c r="T680">
        <f>IF($J680=T$6,$L680,"")</f>
        <v>138</v>
      </c>
      <c r="U680" t="str">
        <f>IF($J680=U$6,$L680,"")</f>
        <v/>
      </c>
    </row>
    <row r="681" spans="2:21">
      <c r="B681" s="10">
        <v>2149154</v>
      </c>
      <c r="C681" s="10">
        <v>8628.3539999999994</v>
      </c>
      <c r="D681" s="10">
        <v>0.24214849999999999</v>
      </c>
      <c r="E681" s="10">
        <v>197.20269999999999</v>
      </c>
      <c r="F681" s="10">
        <v>551.37159999999994</v>
      </c>
      <c r="G681" s="10">
        <v>20</v>
      </c>
      <c r="H681" s="10">
        <v>139</v>
      </c>
      <c r="I681" s="10">
        <v>0.3333333</v>
      </c>
      <c r="J681" s="11" t="s">
        <v>161</v>
      </c>
      <c r="L681">
        <v>139</v>
      </c>
      <c r="M681">
        <v>674</v>
      </c>
      <c r="N681">
        <v>2149154</v>
      </c>
      <c r="O681">
        <v>3.1140000000000327</v>
      </c>
      <c r="P681" s="133">
        <v>12.90599999999904</v>
      </c>
      <c r="Q681" s="133">
        <v>0.85079999999993561</v>
      </c>
      <c r="R681" s="3">
        <v>7.2141000000000757</v>
      </c>
      <c r="S681" s="133">
        <f>IF(F681=0,0,F681-F680)</f>
        <v>0.85079999999993561</v>
      </c>
      <c r="T681">
        <f>IF($J681=T$6,$L681,"")</f>
        <v>139</v>
      </c>
      <c r="U681" t="str">
        <f>IF($J681=U$6,$L681,"")</f>
        <v/>
      </c>
    </row>
    <row r="682" spans="2:21">
      <c r="B682" s="10">
        <v>2152153</v>
      </c>
      <c r="C682" s="10">
        <v>8640.6299999999992</v>
      </c>
      <c r="D682" s="10">
        <v>0.24337520000000001</v>
      </c>
      <c r="E682" s="10">
        <v>194.23580000000001</v>
      </c>
      <c r="F682" s="10">
        <v>552.17169999999999</v>
      </c>
      <c r="G682" s="10">
        <v>20</v>
      </c>
      <c r="H682" s="10">
        <v>138</v>
      </c>
      <c r="I682" s="10">
        <v>0.3333333</v>
      </c>
      <c r="J682" s="11" t="s">
        <v>161</v>
      </c>
      <c r="L682">
        <v>138</v>
      </c>
      <c r="M682">
        <v>675</v>
      </c>
      <c r="N682">
        <v>2152153</v>
      </c>
      <c r="O682">
        <v>2.9989999999997963</v>
      </c>
      <c r="P682" s="133">
        <v>12.27599999999984</v>
      </c>
      <c r="Q682" s="133">
        <v>0.80010000000004311</v>
      </c>
      <c r="R682" s="3">
        <v>6.8976999999995314</v>
      </c>
      <c r="S682" s="133">
        <f>IF(F682=0,0,F682-F681)</f>
        <v>0.80010000000004311</v>
      </c>
      <c r="T682">
        <f>IF($J682=T$6,$L682,"")</f>
        <v>138</v>
      </c>
      <c r="U682" t="str">
        <f>IF($J682=U$6,$L682,"")</f>
        <v/>
      </c>
    </row>
    <row r="683" spans="2:21">
      <c r="B683" s="10">
        <v>2155244</v>
      </c>
      <c r="C683" s="10">
        <v>8653.5139999999992</v>
      </c>
      <c r="D683" s="10">
        <v>0.24106079999999999</v>
      </c>
      <c r="E683" s="10">
        <v>199.88409999999999</v>
      </c>
      <c r="F683" s="10">
        <v>553.02589999999998</v>
      </c>
      <c r="G683" s="10">
        <v>20</v>
      </c>
      <c r="H683" s="10">
        <v>138</v>
      </c>
      <c r="I683" s="10">
        <v>0.3333333</v>
      </c>
      <c r="J683" s="11" t="s">
        <v>161</v>
      </c>
      <c r="L683">
        <v>138</v>
      </c>
      <c r="M683">
        <v>676</v>
      </c>
      <c r="N683">
        <v>2155244</v>
      </c>
      <c r="O683">
        <v>3.0910000000003492</v>
      </c>
      <c r="P683" s="133">
        <v>12.884000000000015</v>
      </c>
      <c r="Q683" s="133">
        <v>0.85419999999999163</v>
      </c>
      <c r="R683" s="3">
        <v>7.1093000000008031</v>
      </c>
      <c r="S683" s="133">
        <f>IF(F683=0,0,F683-F682)</f>
        <v>0.85419999999999163</v>
      </c>
      <c r="T683">
        <f>IF($J683=T$6,$L683,"")</f>
        <v>138</v>
      </c>
      <c r="U683" t="str">
        <f>IF($J683=U$6,$L683,"")</f>
        <v/>
      </c>
    </row>
    <row r="684" spans="2:21">
      <c r="B684" s="10">
        <v>2158247</v>
      </c>
      <c r="C684" s="10">
        <v>8666.0169999999998</v>
      </c>
      <c r="D684" s="10">
        <v>0.23948949999999999</v>
      </c>
      <c r="E684" s="10">
        <v>203.8442</v>
      </c>
      <c r="F684" s="10">
        <v>553.85440000000006</v>
      </c>
      <c r="G684" s="10">
        <v>20</v>
      </c>
      <c r="H684" s="10">
        <v>138</v>
      </c>
      <c r="I684" s="10">
        <v>0.3333333</v>
      </c>
      <c r="J684" s="11" t="s">
        <v>161</v>
      </c>
      <c r="L684">
        <v>138</v>
      </c>
      <c r="M684">
        <v>677</v>
      </c>
      <c r="N684">
        <v>2158247</v>
      </c>
      <c r="O684">
        <v>3.0029999999997017</v>
      </c>
      <c r="P684" s="133">
        <v>12.503000000000611</v>
      </c>
      <c r="Q684" s="133">
        <v>0.8285000000000764</v>
      </c>
      <c r="R684" s="3">
        <v>6.9068999999993137</v>
      </c>
      <c r="S684" s="133">
        <f>IF(F684=0,0,F684-F683)</f>
        <v>0.8285000000000764</v>
      </c>
      <c r="T684">
        <f>IF($J684=T$6,$L684,"")</f>
        <v>138</v>
      </c>
      <c r="U684" t="str">
        <f>IF($J684=U$6,$L684,"")</f>
        <v/>
      </c>
    </row>
    <row r="685" spans="2:21">
      <c r="B685" s="10">
        <v>2161445</v>
      </c>
      <c r="C685" s="10">
        <v>8679.2309999999998</v>
      </c>
      <c r="D685" s="10">
        <v>0.2422222</v>
      </c>
      <c r="E685" s="10">
        <v>197.02279999999999</v>
      </c>
      <c r="F685" s="10">
        <v>554.72339999999997</v>
      </c>
      <c r="G685" s="10">
        <v>19</v>
      </c>
      <c r="H685" s="10">
        <v>138</v>
      </c>
      <c r="I685" s="10">
        <v>0.3333333</v>
      </c>
      <c r="J685" s="11" t="s">
        <v>161</v>
      </c>
      <c r="L685">
        <v>138</v>
      </c>
      <c r="M685">
        <v>678</v>
      </c>
      <c r="N685">
        <v>2161445</v>
      </c>
      <c r="O685">
        <v>3.1980000000003201</v>
      </c>
      <c r="P685" s="133">
        <v>13.213999999999942</v>
      </c>
      <c r="Q685" s="133">
        <v>0.86899999999991451</v>
      </c>
      <c r="R685" s="3">
        <v>7.3554000000007367</v>
      </c>
      <c r="S685" s="133">
        <f>IF(F685=0,0,F685-F684)</f>
        <v>0.86899999999991451</v>
      </c>
      <c r="T685">
        <f>IF($J685=T$6,$L685,"")</f>
        <v>138</v>
      </c>
      <c r="U685" t="str">
        <f>IF($J685=U$6,$L685,"")</f>
        <v/>
      </c>
    </row>
    <row r="686" spans="2:21">
      <c r="B686" s="10">
        <v>2164540</v>
      </c>
      <c r="C686" s="10">
        <v>8692.0509999999995</v>
      </c>
      <c r="D686" s="10">
        <v>0.24124680000000001</v>
      </c>
      <c r="E686" s="10">
        <v>199.4221</v>
      </c>
      <c r="F686" s="10">
        <v>555.5684</v>
      </c>
      <c r="G686" s="10">
        <v>19</v>
      </c>
      <c r="H686" s="10">
        <v>138</v>
      </c>
      <c r="I686" s="10">
        <v>0.3333333</v>
      </c>
      <c r="J686" s="11" t="s">
        <v>161</v>
      </c>
      <c r="L686">
        <v>138</v>
      </c>
      <c r="M686">
        <v>679</v>
      </c>
      <c r="N686">
        <v>2164540</v>
      </c>
      <c r="O686">
        <v>3.0949999999997999</v>
      </c>
      <c r="P686" s="133">
        <v>12.819999999999709</v>
      </c>
      <c r="Q686" s="133">
        <v>0.84500000000002728</v>
      </c>
      <c r="R686" s="3">
        <v>7.11849999999954</v>
      </c>
      <c r="S686" s="133">
        <f>IF(F686=0,0,F686-F685)</f>
        <v>0.84500000000002728</v>
      </c>
      <c r="T686">
        <f>IF($J686=T$6,$L686,"")</f>
        <v>138</v>
      </c>
      <c r="U686" t="str">
        <f>IF($J686=U$6,$L686,"")</f>
        <v/>
      </c>
    </row>
    <row r="687" spans="2:21">
      <c r="B687" s="10">
        <v>2167551</v>
      </c>
      <c r="C687" s="10">
        <v>8704.6380000000008</v>
      </c>
      <c r="D687" s="10">
        <v>0.2394232</v>
      </c>
      <c r="E687" s="10">
        <v>204.0136</v>
      </c>
      <c r="F687" s="10">
        <v>556.40549999999996</v>
      </c>
      <c r="G687" s="10">
        <v>20</v>
      </c>
      <c r="H687" s="10">
        <v>139</v>
      </c>
      <c r="I687" s="10">
        <v>0.3333333</v>
      </c>
      <c r="J687" s="11" t="s">
        <v>161</v>
      </c>
      <c r="L687">
        <v>139</v>
      </c>
      <c r="M687">
        <v>680</v>
      </c>
      <c r="N687">
        <v>2167551</v>
      </c>
      <c r="O687">
        <v>3.0109999999999673</v>
      </c>
      <c r="P687" s="133">
        <v>12.587000000001353</v>
      </c>
      <c r="Q687" s="133">
        <v>0.83709999999996398</v>
      </c>
      <c r="R687" s="3">
        <v>6.9754833333332575</v>
      </c>
      <c r="S687" s="133">
        <f>IF(F687=0,0,F687-F686)</f>
        <v>0.83709999999996398</v>
      </c>
      <c r="T687">
        <f>IF($J687=T$6,$L687,"")</f>
        <v>139</v>
      </c>
      <c r="U687" t="str">
        <f>IF($J687=U$6,$L687,"")</f>
        <v/>
      </c>
    </row>
    <row r="688" spans="2:21">
      <c r="B688" s="10">
        <v>2170649</v>
      </c>
      <c r="C688" s="10">
        <v>8717.4570000000003</v>
      </c>
      <c r="D688" s="10">
        <v>0.2410706</v>
      </c>
      <c r="E688" s="10">
        <v>199.8597</v>
      </c>
      <c r="F688" s="10">
        <v>557.24950000000001</v>
      </c>
      <c r="G688" s="10">
        <v>19</v>
      </c>
      <c r="H688" s="10">
        <v>139</v>
      </c>
      <c r="I688" s="10">
        <v>0.3333333</v>
      </c>
      <c r="J688" s="11" t="s">
        <v>161</v>
      </c>
      <c r="L688">
        <v>139</v>
      </c>
      <c r="M688">
        <v>681</v>
      </c>
      <c r="N688">
        <v>2170649</v>
      </c>
      <c r="O688">
        <v>3.0979999999999563</v>
      </c>
      <c r="P688" s="133">
        <v>12.818999999999505</v>
      </c>
      <c r="Q688" s="133">
        <v>0.84400000000005093</v>
      </c>
      <c r="R688" s="3">
        <v>7.1770333333332319</v>
      </c>
      <c r="S688" s="133">
        <f>IF(F688=0,0,F688-F687)</f>
        <v>0.84400000000005093</v>
      </c>
      <c r="T688">
        <f>IF($J688=T$6,$L688,"")</f>
        <v>139</v>
      </c>
      <c r="U688" t="str">
        <f>IF($J688=U$6,$L688,"")</f>
        <v/>
      </c>
    </row>
    <row r="689" spans="2:21">
      <c r="B689" s="10">
        <v>2173939</v>
      </c>
      <c r="C689" s="10">
        <v>8731.0499999999993</v>
      </c>
      <c r="D689" s="10">
        <v>0.24303839999999999</v>
      </c>
      <c r="E689" s="10">
        <v>195.04429999999999</v>
      </c>
      <c r="F689" s="10">
        <v>558.14350000000002</v>
      </c>
      <c r="G689" s="10">
        <v>19</v>
      </c>
      <c r="H689" s="10">
        <v>139</v>
      </c>
      <c r="I689" s="10">
        <v>0.3333333</v>
      </c>
      <c r="J689" s="11" t="s">
        <v>161</v>
      </c>
      <c r="L689">
        <v>139</v>
      </c>
      <c r="M689">
        <v>682</v>
      </c>
      <c r="N689">
        <v>2173939</v>
      </c>
      <c r="O689">
        <v>3.2899999999999636</v>
      </c>
      <c r="P689" s="133">
        <v>13.592999999998938</v>
      </c>
      <c r="Q689" s="133">
        <v>0.89400000000000546</v>
      </c>
      <c r="R689" s="3">
        <v>7.6218333333332486</v>
      </c>
      <c r="S689" s="133">
        <f>IF(F689=0,0,F689-F688)</f>
        <v>0.89400000000000546</v>
      </c>
      <c r="T689">
        <f>IF($J689=T$6,$L689,"")</f>
        <v>139</v>
      </c>
      <c r="U689" t="str">
        <f>IF($J689=U$6,$L689,"")</f>
        <v/>
      </c>
    </row>
    <row r="690" spans="2:21">
      <c r="B690" s="10">
        <v>2177051</v>
      </c>
      <c r="C690" s="10">
        <v>8743.8690000000006</v>
      </c>
      <c r="D690" s="10">
        <v>0.24227989999999999</v>
      </c>
      <c r="E690" s="10">
        <v>196.88200000000001</v>
      </c>
      <c r="F690" s="10">
        <v>558.98410000000001</v>
      </c>
      <c r="G690" s="10">
        <v>19</v>
      </c>
      <c r="H690" s="10">
        <v>139</v>
      </c>
      <c r="I690" s="10">
        <v>0.3333333</v>
      </c>
      <c r="J690" s="11" t="s">
        <v>161</v>
      </c>
      <c r="L690">
        <v>139</v>
      </c>
      <c r="M690">
        <v>683</v>
      </c>
      <c r="N690">
        <v>2177051</v>
      </c>
      <c r="O690">
        <v>3.11200000000008</v>
      </c>
      <c r="P690" s="133">
        <v>12.819000000001324</v>
      </c>
      <c r="Q690" s="133">
        <v>0.84059999999999491</v>
      </c>
      <c r="R690" s="3">
        <v>7.2094666666668523</v>
      </c>
      <c r="S690" s="133">
        <f>IF(F690=0,0,F690-F689)</f>
        <v>0.84059999999999491</v>
      </c>
      <c r="T690">
        <f>IF($J690=T$6,$L690,"")</f>
        <v>139</v>
      </c>
      <c r="U690" t="str">
        <f>IF($J690=U$6,$L690,"")</f>
        <v/>
      </c>
    </row>
    <row r="691" spans="2:21">
      <c r="B691" s="10">
        <v>2180138</v>
      </c>
      <c r="C691" s="10">
        <v>8756.6129999999994</v>
      </c>
      <c r="D691" s="10">
        <v>0.2425129</v>
      </c>
      <c r="E691" s="10">
        <v>196.315</v>
      </c>
      <c r="F691" s="10">
        <v>559.82129999999995</v>
      </c>
      <c r="G691" s="10">
        <v>20</v>
      </c>
      <c r="H691" s="10">
        <v>139</v>
      </c>
      <c r="I691" s="10">
        <v>0.3333333</v>
      </c>
      <c r="J691" s="11" t="s">
        <v>161</v>
      </c>
      <c r="L691">
        <v>139</v>
      </c>
      <c r="M691">
        <v>684</v>
      </c>
      <c r="N691">
        <v>2180138</v>
      </c>
      <c r="O691">
        <v>3.0869999999999891</v>
      </c>
      <c r="P691" s="133">
        <v>12.743999999998778</v>
      </c>
      <c r="Q691" s="133">
        <v>0.83719999999993888</v>
      </c>
      <c r="R691" s="3">
        <v>7.1515499999999745</v>
      </c>
      <c r="S691" s="133">
        <f>IF(F691=0,0,F691-F690)</f>
        <v>0.83719999999993888</v>
      </c>
      <c r="T691">
        <f>IF($J691=T$6,$L691,"")</f>
        <v>139</v>
      </c>
      <c r="U691" t="str">
        <f>IF($J691=U$6,$L691,"")</f>
        <v/>
      </c>
    </row>
    <row r="692" spans="2:21">
      <c r="B692" s="10">
        <v>2183141</v>
      </c>
      <c r="C692" s="10">
        <v>8768.9830000000002</v>
      </c>
      <c r="D692" s="10">
        <v>0.24200340000000001</v>
      </c>
      <c r="E692" s="10">
        <v>197.5575</v>
      </c>
      <c r="F692" s="10">
        <v>560.63260000000002</v>
      </c>
      <c r="G692" s="10">
        <v>20</v>
      </c>
      <c r="H692" s="10">
        <v>139</v>
      </c>
      <c r="I692" s="10">
        <v>0.3333333</v>
      </c>
      <c r="J692" s="11" t="s">
        <v>161</v>
      </c>
      <c r="L692">
        <v>139</v>
      </c>
      <c r="M692">
        <v>685</v>
      </c>
      <c r="N692">
        <v>2183141</v>
      </c>
      <c r="O692">
        <v>3.0030000000001564</v>
      </c>
      <c r="P692" s="133">
        <v>12.3700000000008</v>
      </c>
      <c r="Q692" s="133">
        <v>0.81130000000007385</v>
      </c>
      <c r="R692" s="3">
        <v>6.9569500000003623</v>
      </c>
      <c r="S692" s="133">
        <f>IF(F692=0,0,F692-F691)</f>
        <v>0.81130000000007385</v>
      </c>
      <c r="T692">
        <f>IF($J692=T$6,$L692,"")</f>
        <v>139</v>
      </c>
      <c r="U692" t="str">
        <f>IF($J692=U$6,$L692,"")</f>
        <v/>
      </c>
    </row>
    <row r="693" spans="2:21">
      <c r="B693" s="10">
        <v>2186337</v>
      </c>
      <c r="C693" s="10">
        <v>8782.0529999999999</v>
      </c>
      <c r="D693" s="10">
        <v>0.24460200000000001</v>
      </c>
      <c r="E693" s="10">
        <v>191.3279</v>
      </c>
      <c r="F693" s="10">
        <v>561.48320000000001</v>
      </c>
      <c r="G693" s="10">
        <v>19</v>
      </c>
      <c r="H693" s="10">
        <v>139</v>
      </c>
      <c r="I693" s="10">
        <v>0.3333333</v>
      </c>
      <c r="J693" s="11" t="s">
        <v>161</v>
      </c>
      <c r="L693">
        <v>139</v>
      </c>
      <c r="M693">
        <v>686</v>
      </c>
      <c r="N693">
        <v>2186337</v>
      </c>
      <c r="O693">
        <v>3.1959999999999127</v>
      </c>
      <c r="P693" s="133">
        <v>13.069999999999709</v>
      </c>
      <c r="Q693" s="133">
        <v>0.85059999999998581</v>
      </c>
      <c r="R693" s="3">
        <v>7.4040666666664645</v>
      </c>
      <c r="S693" s="133">
        <f>IF(F693=0,0,F693-F692)</f>
        <v>0.85059999999998581</v>
      </c>
      <c r="T693">
        <f>IF($J693=T$6,$L693,"")</f>
        <v>139</v>
      </c>
      <c r="U693" t="str">
        <f>IF($J693=U$6,$L693,"")</f>
        <v/>
      </c>
    </row>
    <row r="694" spans="2:21">
      <c r="B694" s="10">
        <v>2189640</v>
      </c>
      <c r="C694" s="10">
        <v>8795.5660000000007</v>
      </c>
      <c r="D694" s="10">
        <v>0.24528549999999999</v>
      </c>
      <c r="E694" s="10">
        <v>189.7328</v>
      </c>
      <c r="F694" s="10">
        <v>562.36329999999998</v>
      </c>
      <c r="G694" s="10">
        <v>19</v>
      </c>
      <c r="H694" s="10">
        <v>138</v>
      </c>
      <c r="I694" s="10">
        <v>0.3333333</v>
      </c>
      <c r="J694" s="11" t="s">
        <v>161</v>
      </c>
      <c r="L694">
        <v>138</v>
      </c>
      <c r="M694">
        <v>687</v>
      </c>
      <c r="N694">
        <v>2189640</v>
      </c>
      <c r="O694">
        <v>3.3029999999998836</v>
      </c>
      <c r="P694" s="133">
        <v>13.513000000000829</v>
      </c>
      <c r="Q694" s="133">
        <v>0.88009999999997035</v>
      </c>
      <c r="R694" s="3">
        <v>7.5968999999997324</v>
      </c>
      <c r="S694" s="133">
        <f>IF(F694=0,0,F694-F693)</f>
        <v>0.88009999999997035</v>
      </c>
      <c r="T694">
        <f>IF($J694=T$6,$L694,"")</f>
        <v>138</v>
      </c>
      <c r="U694" t="str">
        <f>IF($J694=U$6,$L694,"")</f>
        <v/>
      </c>
    </row>
    <row r="695" spans="2:21">
      <c r="B695" s="10">
        <v>2192834</v>
      </c>
      <c r="C695" s="10">
        <v>8808.6209999999992</v>
      </c>
      <c r="D695" s="10">
        <v>0.24445430000000001</v>
      </c>
      <c r="E695" s="10">
        <v>191.67490000000001</v>
      </c>
      <c r="F695" s="10">
        <v>563.21299999999997</v>
      </c>
      <c r="G695" s="10">
        <v>19</v>
      </c>
      <c r="H695" s="10">
        <v>137</v>
      </c>
      <c r="I695" s="10">
        <v>0.3333333</v>
      </c>
      <c r="J695" s="11" t="s">
        <v>161</v>
      </c>
      <c r="L695">
        <v>137</v>
      </c>
      <c r="M695">
        <v>688</v>
      </c>
      <c r="N695">
        <v>2192834</v>
      </c>
      <c r="O695">
        <v>3.19399999999996</v>
      </c>
      <c r="P695" s="133">
        <v>13.054999999998472</v>
      </c>
      <c r="Q695" s="133">
        <v>0.84969999999998436</v>
      </c>
      <c r="R695" s="3">
        <v>7.2929666666665751</v>
      </c>
      <c r="S695" s="133">
        <f>IF(F695=0,0,F695-F694)</f>
        <v>0.84969999999998436</v>
      </c>
      <c r="T695">
        <f>IF($J695=T$6,$L695,"")</f>
        <v>137</v>
      </c>
      <c r="U695" t="str">
        <f>IF($J695=U$6,$L695,"")</f>
        <v/>
      </c>
    </row>
    <row r="696" spans="2:21">
      <c r="B696" s="10">
        <v>2195947</v>
      </c>
      <c r="C696" s="10">
        <v>8821.4529999999995</v>
      </c>
      <c r="D696" s="10">
        <v>0.24177950000000001</v>
      </c>
      <c r="E696" s="10">
        <v>198.107</v>
      </c>
      <c r="F696" s="10">
        <v>564.05470000000003</v>
      </c>
      <c r="G696" s="10">
        <v>19</v>
      </c>
      <c r="H696" s="10">
        <v>137</v>
      </c>
      <c r="I696" s="10">
        <v>0.3333333</v>
      </c>
      <c r="J696" s="11" t="s">
        <v>161</v>
      </c>
      <c r="L696">
        <v>137</v>
      </c>
      <c r="M696">
        <v>689</v>
      </c>
      <c r="N696">
        <v>2195947</v>
      </c>
      <c r="O696">
        <v>3.1130000000002838</v>
      </c>
      <c r="P696" s="133">
        <v>12.832000000000335</v>
      </c>
      <c r="Q696" s="133">
        <v>0.84170000000005984</v>
      </c>
      <c r="R696" s="3">
        <v>7.1080166666673144</v>
      </c>
      <c r="S696" s="133">
        <f>IF(F696=0,0,F696-F695)</f>
        <v>0.84170000000005984</v>
      </c>
      <c r="T696">
        <f>IF($J696=T$6,$L696,"")</f>
        <v>137</v>
      </c>
      <c r="U696" t="str">
        <f>IF($J696=U$6,$L696,"")</f>
        <v/>
      </c>
    </row>
    <row r="697" spans="2:21">
      <c r="B697" s="10">
        <v>2199244</v>
      </c>
      <c r="C697" s="10">
        <v>8834.9789999999994</v>
      </c>
      <c r="D697" s="10">
        <v>0.24411820000000001</v>
      </c>
      <c r="E697" s="10">
        <v>192.4676</v>
      </c>
      <c r="F697" s="10">
        <v>564.93830000000003</v>
      </c>
      <c r="G697" s="10">
        <v>18</v>
      </c>
      <c r="H697" s="10">
        <v>138</v>
      </c>
      <c r="I697" s="10">
        <v>0.3333333</v>
      </c>
      <c r="J697" s="11" t="s">
        <v>161</v>
      </c>
      <c r="L697">
        <v>138</v>
      </c>
      <c r="M697">
        <v>690</v>
      </c>
      <c r="N697">
        <v>2199244</v>
      </c>
      <c r="O697">
        <v>3.2970000000000255</v>
      </c>
      <c r="P697" s="133">
        <v>13.52599999999984</v>
      </c>
      <c r="Q697" s="133">
        <v>0.88360000000000127</v>
      </c>
      <c r="R697" s="3">
        <v>7.5831000000000586</v>
      </c>
      <c r="S697" s="133">
        <f>IF(F697=0,0,F697-F696)</f>
        <v>0.88360000000000127</v>
      </c>
      <c r="T697">
        <f>IF($J697=T$6,$L697,"")</f>
        <v>138</v>
      </c>
      <c r="U697" t="str">
        <f>IF($J697=U$6,$L697,"")</f>
        <v/>
      </c>
    </row>
    <row r="698" spans="2:21">
      <c r="B698" s="10">
        <v>2202440</v>
      </c>
      <c r="C698" s="10">
        <v>8848.1129999999994</v>
      </c>
      <c r="D698" s="10">
        <v>0.24374879999999999</v>
      </c>
      <c r="E698" s="10">
        <v>193.34389999999999</v>
      </c>
      <c r="F698" s="10">
        <v>565.79740000000004</v>
      </c>
      <c r="G698" s="10">
        <v>19</v>
      </c>
      <c r="H698" s="10">
        <v>138</v>
      </c>
      <c r="I698" s="10">
        <v>0.3333333</v>
      </c>
      <c r="J698" s="11" t="s">
        <v>161</v>
      </c>
      <c r="L698">
        <v>138</v>
      </c>
      <c r="M698">
        <v>691</v>
      </c>
      <c r="N698">
        <v>2202440</v>
      </c>
      <c r="O698">
        <v>3.1959999999999127</v>
      </c>
      <c r="P698" s="133">
        <v>13.134000000000015</v>
      </c>
      <c r="Q698" s="133">
        <v>0.85910000000001219</v>
      </c>
      <c r="R698" s="3">
        <v>7.3507999999997988</v>
      </c>
      <c r="S698" s="133">
        <f>IF(F698=0,0,F698-F697)</f>
        <v>0.85910000000001219</v>
      </c>
      <c r="T698">
        <f>IF($J698=T$6,$L698,"")</f>
        <v>138</v>
      </c>
      <c r="U698" t="str">
        <f>IF($J698=U$6,$L698,"")</f>
        <v/>
      </c>
    </row>
    <row r="699" spans="2:21">
      <c r="B699" s="10">
        <v>2205542</v>
      </c>
      <c r="C699" s="10">
        <v>8860.768</v>
      </c>
      <c r="D699" s="10">
        <v>0.2445117</v>
      </c>
      <c r="E699" s="10">
        <v>191.53980000000001</v>
      </c>
      <c r="F699" s="10">
        <v>566.6191</v>
      </c>
      <c r="G699" s="10">
        <v>19</v>
      </c>
      <c r="H699" s="10">
        <v>139</v>
      </c>
      <c r="I699" s="10">
        <v>0.3333333</v>
      </c>
      <c r="J699" s="11" t="s">
        <v>161</v>
      </c>
      <c r="L699">
        <v>139</v>
      </c>
      <c r="M699">
        <v>692</v>
      </c>
      <c r="N699">
        <v>2205542</v>
      </c>
      <c r="O699">
        <v>3.1019999999998618</v>
      </c>
      <c r="P699" s="133">
        <v>12.655000000000655</v>
      </c>
      <c r="Q699" s="133">
        <v>0.82169999999996435</v>
      </c>
      <c r="R699" s="3">
        <v>7.1862999999996795</v>
      </c>
      <c r="S699" s="133">
        <f>IF(F699=0,0,F699-F698)</f>
        <v>0.82169999999996435</v>
      </c>
      <c r="T699">
        <f>IF($J699=T$6,$L699,"")</f>
        <v>139</v>
      </c>
      <c r="U699" t="str">
        <f>IF($J699=U$6,$L699,"")</f>
        <v/>
      </c>
    </row>
    <row r="700" spans="2:21">
      <c r="B700" s="10">
        <v>2208835</v>
      </c>
      <c r="C700" s="10">
        <v>8874.1270000000004</v>
      </c>
      <c r="D700" s="10">
        <v>0.24694269999999999</v>
      </c>
      <c r="E700" s="10">
        <v>185.9385</v>
      </c>
      <c r="F700" s="10">
        <v>567.4819</v>
      </c>
      <c r="G700" s="10">
        <v>18</v>
      </c>
      <c r="H700" s="10">
        <v>139</v>
      </c>
      <c r="I700" s="10">
        <v>0.3333333</v>
      </c>
      <c r="J700" s="11" t="s">
        <v>161</v>
      </c>
      <c r="L700">
        <v>139</v>
      </c>
      <c r="M700">
        <v>693</v>
      </c>
      <c r="N700">
        <v>2208835</v>
      </c>
      <c r="O700">
        <v>3.2930000000001201</v>
      </c>
      <c r="P700" s="133">
        <v>13.359000000000378</v>
      </c>
      <c r="Q700" s="133">
        <v>0.86279999999999291</v>
      </c>
      <c r="R700" s="3">
        <v>7.6287833333336117</v>
      </c>
      <c r="S700" s="133">
        <f>IF(F700=0,0,F700-F699)</f>
        <v>0.86279999999999291</v>
      </c>
      <c r="T700">
        <f>IF($J700=T$6,$L700,"")</f>
        <v>139</v>
      </c>
      <c r="U700" t="str">
        <f>IF($J700=U$6,$L700,"")</f>
        <v/>
      </c>
    </row>
    <row r="701" spans="2:21">
      <c r="B701" s="10">
        <v>2211945</v>
      </c>
      <c r="C701" s="10">
        <v>8886.7919999999995</v>
      </c>
      <c r="D701" s="10">
        <v>0.2451257</v>
      </c>
      <c r="E701" s="10">
        <v>190.10400000000001</v>
      </c>
      <c r="F701" s="10">
        <v>568.303</v>
      </c>
      <c r="G701" s="10">
        <v>19</v>
      </c>
      <c r="H701" s="10">
        <v>138</v>
      </c>
      <c r="I701" s="10">
        <v>0.3333333</v>
      </c>
      <c r="J701" s="11" t="s">
        <v>161</v>
      </c>
      <c r="L701">
        <v>138</v>
      </c>
      <c r="M701">
        <v>694</v>
      </c>
      <c r="N701">
        <v>2211945</v>
      </c>
      <c r="O701">
        <v>3.1100000000001273</v>
      </c>
      <c r="P701" s="133">
        <v>12.664999999999054</v>
      </c>
      <c r="Q701" s="133">
        <v>0.82110000000000127</v>
      </c>
      <c r="R701" s="3">
        <v>7.1530000000002927</v>
      </c>
      <c r="S701" s="133">
        <f>IF(F701=0,0,F701-F700)</f>
        <v>0.82110000000000127</v>
      </c>
      <c r="T701">
        <f>IF($J701=T$6,$L701,"")</f>
        <v>138</v>
      </c>
      <c r="U701" t="str">
        <f>IF($J701=U$6,$L701,"")</f>
        <v/>
      </c>
    </row>
    <row r="702" spans="2:21">
      <c r="B702" s="10">
        <v>2215141</v>
      </c>
      <c r="C702" s="10">
        <v>8899.92</v>
      </c>
      <c r="D702" s="10">
        <v>0.2442578</v>
      </c>
      <c r="E702" s="10">
        <v>192.1378</v>
      </c>
      <c r="F702" s="10">
        <v>569.16160000000002</v>
      </c>
      <c r="G702" s="10">
        <v>19</v>
      </c>
      <c r="H702" s="10">
        <v>138</v>
      </c>
      <c r="I702" s="10">
        <v>0.3333333</v>
      </c>
      <c r="J702" s="11" t="s">
        <v>161</v>
      </c>
      <c r="L702">
        <v>138</v>
      </c>
      <c r="M702">
        <v>695</v>
      </c>
      <c r="N702">
        <v>2215141</v>
      </c>
      <c r="O702">
        <v>3.1959999999999127</v>
      </c>
      <c r="P702" s="133">
        <v>13.128000000000611</v>
      </c>
      <c r="Q702" s="133">
        <v>0.85860000000002401</v>
      </c>
      <c r="R702" s="3">
        <v>7.3507999999997988</v>
      </c>
      <c r="S702" s="133">
        <f>IF(F702=0,0,F702-F701)</f>
        <v>0.85860000000002401</v>
      </c>
      <c r="T702">
        <f>IF($J702=T$6,$L702,"")</f>
        <v>138</v>
      </c>
      <c r="U702" t="str">
        <f>IF($J702=U$6,$L702,"")</f>
        <v/>
      </c>
    </row>
    <row r="703" spans="2:21">
      <c r="B703" s="10">
        <v>2218237</v>
      </c>
      <c r="C703" s="10">
        <v>8912.5849999999991</v>
      </c>
      <c r="D703" s="10">
        <v>0.24411060000000001</v>
      </c>
      <c r="E703" s="10">
        <v>192.4855</v>
      </c>
      <c r="F703" s="10">
        <v>569.98620000000005</v>
      </c>
      <c r="G703" s="10">
        <v>19</v>
      </c>
      <c r="H703" s="10">
        <v>138</v>
      </c>
      <c r="I703" s="10">
        <v>0.3333333</v>
      </c>
      <c r="J703" s="11" t="s">
        <v>161</v>
      </c>
      <c r="L703">
        <v>138</v>
      </c>
      <c r="M703">
        <v>696</v>
      </c>
      <c r="N703">
        <v>2218237</v>
      </c>
      <c r="O703">
        <v>3.0960000000000036</v>
      </c>
      <c r="P703" s="133">
        <v>12.664999999999054</v>
      </c>
      <c r="Q703" s="133">
        <v>0.8246000000000322</v>
      </c>
      <c r="R703" s="3">
        <v>7.120800000000008</v>
      </c>
      <c r="S703" s="133">
        <f>IF(F703=0,0,F703-F702)</f>
        <v>0.8246000000000322</v>
      </c>
      <c r="T703">
        <f>IF($J703=T$6,$L703,"")</f>
        <v>138</v>
      </c>
      <c r="U703" t="str">
        <f>IF($J703=U$6,$L703,"")</f>
        <v/>
      </c>
    </row>
    <row r="704" spans="2:21">
      <c r="B704" s="10">
        <v>2221538</v>
      </c>
      <c r="C704" s="10">
        <v>8926.0249999999996</v>
      </c>
      <c r="D704" s="10">
        <v>0.24596290000000001</v>
      </c>
      <c r="E704" s="10">
        <v>188.1695</v>
      </c>
      <c r="F704" s="10">
        <v>570.85749999999996</v>
      </c>
      <c r="G704" s="10">
        <v>18</v>
      </c>
      <c r="H704" s="10">
        <v>138</v>
      </c>
      <c r="I704" s="10">
        <v>0.3333333</v>
      </c>
      <c r="J704" s="11" t="s">
        <v>161</v>
      </c>
      <c r="L704">
        <v>138</v>
      </c>
      <c r="M704">
        <v>697</v>
      </c>
      <c r="N704">
        <v>2221538</v>
      </c>
      <c r="O704">
        <v>3.3009999999999309</v>
      </c>
      <c r="P704" s="133">
        <v>13.440000000000509</v>
      </c>
      <c r="Q704" s="133">
        <v>0.87129999999990559</v>
      </c>
      <c r="R704" s="3">
        <v>7.5922999999998408</v>
      </c>
      <c r="S704" s="133">
        <f>IF(F704=0,0,F704-F703)</f>
        <v>0.87129999999990559</v>
      </c>
      <c r="T704">
        <f>IF($J704=T$6,$L704,"")</f>
        <v>138</v>
      </c>
      <c r="U704" t="str">
        <f>IF($J704=U$6,$L704,"")</f>
        <v/>
      </c>
    </row>
    <row r="705" spans="2:21">
      <c r="B705" s="10">
        <v>2224736</v>
      </c>
      <c r="C705" s="10">
        <v>8939.0120000000006</v>
      </c>
      <c r="D705" s="10">
        <v>0.2463246</v>
      </c>
      <c r="E705" s="10">
        <v>187.3417</v>
      </c>
      <c r="F705" s="10">
        <v>571.697</v>
      </c>
      <c r="G705" s="10">
        <v>19</v>
      </c>
      <c r="H705" s="10">
        <v>138</v>
      </c>
      <c r="I705" s="10">
        <v>0.3333333</v>
      </c>
      <c r="J705" s="11" t="s">
        <v>161</v>
      </c>
      <c r="L705">
        <v>138</v>
      </c>
      <c r="M705">
        <v>698</v>
      </c>
      <c r="N705">
        <v>2224736</v>
      </c>
      <c r="O705">
        <v>3.1979999999998654</v>
      </c>
      <c r="P705" s="133">
        <v>12.98700000000099</v>
      </c>
      <c r="Q705" s="133">
        <v>0.83950000000004366</v>
      </c>
      <c r="R705" s="3">
        <v>7.3553999999996904</v>
      </c>
      <c r="S705" s="133">
        <f>IF(F705=0,0,F705-F704)</f>
        <v>0.83950000000004366</v>
      </c>
      <c r="T705">
        <f>IF($J705=T$6,$L705,"")</f>
        <v>138</v>
      </c>
      <c r="U705" t="str">
        <f>IF($J705=U$6,$L705,"")</f>
        <v/>
      </c>
    </row>
    <row r="706" spans="2:21">
      <c r="B706" s="10">
        <v>2227829</v>
      </c>
      <c r="C706" s="10">
        <v>8951.6880000000001</v>
      </c>
      <c r="D706" s="10">
        <v>0.2431064</v>
      </c>
      <c r="E706" s="10">
        <v>194.88069999999999</v>
      </c>
      <c r="F706" s="10">
        <v>572.52419999999995</v>
      </c>
      <c r="G706" s="10">
        <v>19</v>
      </c>
      <c r="H706" s="10">
        <v>138</v>
      </c>
      <c r="I706" s="10">
        <v>0.3333333</v>
      </c>
      <c r="J706" s="11" t="s">
        <v>161</v>
      </c>
      <c r="L706">
        <v>138</v>
      </c>
      <c r="M706">
        <v>699</v>
      </c>
      <c r="N706">
        <v>2227829</v>
      </c>
      <c r="O706">
        <v>3.093000000000302</v>
      </c>
      <c r="P706" s="133">
        <v>12.675999999999476</v>
      </c>
      <c r="Q706" s="133">
        <v>0.82719999999994798</v>
      </c>
      <c r="R706" s="3">
        <v>7.1139000000006947</v>
      </c>
      <c r="S706" s="133">
        <f>IF(F706=0,0,F706-F705)</f>
        <v>0.82719999999994798</v>
      </c>
      <c r="T706">
        <f>IF($J706=T$6,$L706,"")</f>
        <v>138</v>
      </c>
      <c r="U706" t="str">
        <f>IF($J706=U$6,$L706,"")</f>
        <v/>
      </c>
    </row>
    <row r="707" spans="2:21">
      <c r="B707" s="10">
        <v>2230933</v>
      </c>
      <c r="C707" s="10">
        <v>8964.598</v>
      </c>
      <c r="D707" s="10">
        <v>0.24095839999999999</v>
      </c>
      <c r="E707" s="10">
        <v>200.13900000000001</v>
      </c>
      <c r="F707" s="10">
        <v>573.37840000000006</v>
      </c>
      <c r="G707" s="10">
        <v>20</v>
      </c>
      <c r="H707" s="10">
        <v>139</v>
      </c>
      <c r="I707" s="10">
        <v>0.3333333</v>
      </c>
      <c r="J707" s="11" t="s">
        <v>161</v>
      </c>
      <c r="L707">
        <v>139</v>
      </c>
      <c r="M707">
        <v>700</v>
      </c>
      <c r="N707">
        <v>2230933</v>
      </c>
      <c r="O707">
        <v>3.1039999999998145</v>
      </c>
      <c r="P707" s="133">
        <v>12.909999999999854</v>
      </c>
      <c r="Q707" s="133">
        <v>0.85420000000010532</v>
      </c>
      <c r="R707" s="3">
        <v>7.1909333333329037</v>
      </c>
      <c r="S707" s="133">
        <f>IF(F707=0,0,F707-F706)</f>
        <v>0.85420000000010532</v>
      </c>
      <c r="T707">
        <f>IF($J707=T$6,$L707,"")</f>
        <v>139</v>
      </c>
      <c r="U707" t="str">
        <f>IF($J707=U$6,$L707,"")</f>
        <v/>
      </c>
    </row>
    <row r="708" spans="2:21">
      <c r="B708" s="10">
        <v>2234131</v>
      </c>
      <c r="C708" s="10">
        <v>8977.6640000000007</v>
      </c>
      <c r="D708" s="10">
        <v>0.2439954</v>
      </c>
      <c r="E708" s="10">
        <v>192.75819999999999</v>
      </c>
      <c r="F708" s="10">
        <v>574.22850000000005</v>
      </c>
      <c r="G708" s="10">
        <v>18</v>
      </c>
      <c r="H708" s="10">
        <v>139</v>
      </c>
      <c r="I708" s="10">
        <v>0.3333333</v>
      </c>
      <c r="J708" s="11" t="s">
        <v>161</v>
      </c>
      <c r="L708">
        <v>139</v>
      </c>
      <c r="M708">
        <v>701</v>
      </c>
      <c r="N708">
        <v>2234131</v>
      </c>
      <c r="O708">
        <v>3.1979999999998654</v>
      </c>
      <c r="P708" s="133">
        <v>13.066000000000713</v>
      </c>
      <c r="Q708" s="133">
        <v>0.85009999999999764</v>
      </c>
      <c r="R708" s="3">
        <v>7.4086999999996879</v>
      </c>
      <c r="S708" s="133">
        <f>IF(F708=0,0,F708-F707)</f>
        <v>0.85009999999999764</v>
      </c>
      <c r="T708">
        <f>IF($J708=T$6,$L708,"")</f>
        <v>139</v>
      </c>
      <c r="U708" t="str">
        <f>IF($J708=U$6,$L708,"")</f>
        <v/>
      </c>
    </row>
    <row r="709" spans="2:21">
      <c r="B709" s="10">
        <v>2237434</v>
      </c>
      <c r="C709" s="10">
        <v>8991.1980000000003</v>
      </c>
      <c r="D709" s="10">
        <v>0.24452969999999999</v>
      </c>
      <c r="E709" s="10">
        <v>191.49760000000001</v>
      </c>
      <c r="F709" s="10">
        <v>575.11120000000005</v>
      </c>
      <c r="G709" s="10">
        <v>18</v>
      </c>
      <c r="H709" s="10">
        <v>139</v>
      </c>
      <c r="I709" s="10">
        <v>0.3333333</v>
      </c>
      <c r="J709" s="11" t="s">
        <v>161</v>
      </c>
      <c r="L709">
        <v>139</v>
      </c>
      <c r="M709">
        <v>702</v>
      </c>
      <c r="N709">
        <v>2237434</v>
      </c>
      <c r="O709">
        <v>3.3030000000003383</v>
      </c>
      <c r="P709" s="133">
        <v>13.533999999999651</v>
      </c>
      <c r="Q709" s="133">
        <v>0.88269999999999982</v>
      </c>
      <c r="R709" s="3">
        <v>7.6519500000007836</v>
      </c>
      <c r="S709" s="133">
        <f>IF(F709=0,0,F709-F708)</f>
        <v>0.88269999999999982</v>
      </c>
      <c r="T709">
        <f>IF($J709=T$6,$L709,"")</f>
        <v>139</v>
      </c>
      <c r="U709" t="str">
        <f>IF($J709=U$6,$L709,"")</f>
        <v/>
      </c>
    </row>
    <row r="710" spans="2:21">
      <c r="B710" s="10">
        <v>2240738</v>
      </c>
      <c r="C710" s="10">
        <v>9004.7909999999993</v>
      </c>
      <c r="D710" s="10">
        <v>0.2437125</v>
      </c>
      <c r="E710" s="10">
        <v>193.43029999999999</v>
      </c>
      <c r="F710" s="10">
        <v>576.00139999999999</v>
      </c>
      <c r="G710" s="10">
        <v>18</v>
      </c>
      <c r="H710" s="10">
        <v>139</v>
      </c>
      <c r="I710" s="10">
        <v>0.3333333</v>
      </c>
      <c r="J710" s="11" t="s">
        <v>161</v>
      </c>
      <c r="L710">
        <v>139</v>
      </c>
      <c r="M710">
        <v>703</v>
      </c>
      <c r="N710">
        <v>2240738</v>
      </c>
      <c r="O710">
        <v>3.3039999999996326</v>
      </c>
      <c r="P710" s="133">
        <v>13.592999999998938</v>
      </c>
      <c r="Q710" s="133">
        <v>0.89019999999993615</v>
      </c>
      <c r="R710" s="3">
        <v>7.6542666666658157</v>
      </c>
      <c r="S710" s="133">
        <f>IF(F710=0,0,F710-F709)</f>
        <v>0.89019999999993615</v>
      </c>
      <c r="T710">
        <f>IF($J710=T$6,$L710,"")</f>
        <v>139</v>
      </c>
      <c r="U710" t="str">
        <f>IF($J710=U$6,$L710,"")</f>
        <v/>
      </c>
    </row>
    <row r="711" spans="2:21">
      <c r="B711" s="10">
        <v>2243939</v>
      </c>
      <c r="C711" s="10">
        <v>9017.9210000000003</v>
      </c>
      <c r="D711" s="10">
        <v>0.2435447</v>
      </c>
      <c r="E711" s="10">
        <v>193.8304</v>
      </c>
      <c r="F711" s="10">
        <v>576.85860000000002</v>
      </c>
      <c r="G711" s="10">
        <v>19</v>
      </c>
      <c r="H711" s="10">
        <v>139</v>
      </c>
      <c r="I711" s="10">
        <v>0.3333333</v>
      </c>
      <c r="J711" s="11" t="s">
        <v>161</v>
      </c>
      <c r="L711">
        <v>139</v>
      </c>
      <c r="M711">
        <v>704</v>
      </c>
      <c r="N711">
        <v>2243939</v>
      </c>
      <c r="O711">
        <v>3.2010000000000218</v>
      </c>
      <c r="P711" s="133">
        <v>13.130000000001019</v>
      </c>
      <c r="Q711" s="133">
        <v>0.85720000000003438</v>
      </c>
      <c r="R711" s="3">
        <v>7.4156500000000509</v>
      </c>
      <c r="S711" s="133">
        <f>IF(F711=0,0,F711-F710)</f>
        <v>0.85720000000003438</v>
      </c>
      <c r="T711">
        <f>IF($J711=T$6,$L711,"")</f>
        <v>139</v>
      </c>
      <c r="U711" t="str">
        <f>IF($J711=U$6,$L711,"")</f>
        <v/>
      </c>
    </row>
    <row r="712" spans="2:21">
      <c r="B712" s="10">
        <v>2247134</v>
      </c>
      <c r="C712" s="10">
        <v>9030.9770000000008</v>
      </c>
      <c r="D712" s="10">
        <v>0.2445049</v>
      </c>
      <c r="E712" s="10">
        <v>191.55590000000001</v>
      </c>
      <c r="F712" s="10">
        <v>577.70820000000003</v>
      </c>
      <c r="G712" s="10">
        <v>19</v>
      </c>
      <c r="H712" s="10">
        <v>139</v>
      </c>
      <c r="I712" s="10">
        <v>0.3333333</v>
      </c>
      <c r="J712" s="11" t="s">
        <v>161</v>
      </c>
      <c r="L712">
        <v>139</v>
      </c>
      <c r="M712">
        <v>705</v>
      </c>
      <c r="N712">
        <v>2247134</v>
      </c>
      <c r="O712">
        <v>3.1950000000001637</v>
      </c>
      <c r="P712" s="133">
        <v>13.056000000000495</v>
      </c>
      <c r="Q712" s="133">
        <v>0.84960000000000946</v>
      </c>
      <c r="R712" s="3">
        <v>7.4017500000003791</v>
      </c>
      <c r="S712" s="133">
        <f>IF(F712=0,0,F712-F711)</f>
        <v>0.84960000000000946</v>
      </c>
      <c r="T712">
        <f>IF($J712=T$6,$L712,"")</f>
        <v>139</v>
      </c>
      <c r="U712" t="str">
        <f>IF($J712=U$6,$L712,"")</f>
        <v/>
      </c>
    </row>
    <row r="713" spans="2:21">
      <c r="B713" s="10">
        <v>2250430</v>
      </c>
      <c r="C713" s="10">
        <v>9044.4680000000008</v>
      </c>
      <c r="D713" s="10">
        <v>0.2447926</v>
      </c>
      <c r="E713" s="10">
        <v>190.8811</v>
      </c>
      <c r="F713" s="10">
        <v>578.58720000000005</v>
      </c>
      <c r="G713" s="10">
        <v>18</v>
      </c>
      <c r="H713" s="10">
        <v>140</v>
      </c>
      <c r="I713" s="10">
        <v>0.3333333</v>
      </c>
      <c r="J713" s="11" t="s">
        <v>161</v>
      </c>
      <c r="L713">
        <v>140</v>
      </c>
      <c r="M713">
        <v>706</v>
      </c>
      <c r="N713">
        <v>2250430</v>
      </c>
      <c r="O713">
        <v>3.2959999999998217</v>
      </c>
      <c r="P713" s="133">
        <v>13.490999999999985</v>
      </c>
      <c r="Q713" s="133">
        <v>0.8790000000000191</v>
      </c>
      <c r="R713" s="3">
        <v>7.6906666666662504</v>
      </c>
      <c r="S713" s="133">
        <f>IF(F713=0,0,F713-F712)</f>
        <v>0.8790000000000191</v>
      </c>
      <c r="T713">
        <f>IF($J713=T$6,$L713,"")</f>
        <v>140</v>
      </c>
      <c r="U713" t="str">
        <f>IF($J713=U$6,$L713,"")</f>
        <v/>
      </c>
    </row>
    <row r="714" spans="2:21">
      <c r="B714" s="10">
        <v>2253524</v>
      </c>
      <c r="C714" s="10">
        <v>9057.2029999999995</v>
      </c>
      <c r="D714" s="10">
        <v>0.2425369</v>
      </c>
      <c r="E714" s="10">
        <v>196.25659999999999</v>
      </c>
      <c r="F714" s="10">
        <v>579.42160000000001</v>
      </c>
      <c r="G714" s="10">
        <v>19</v>
      </c>
      <c r="H714" s="10">
        <v>140</v>
      </c>
      <c r="I714" s="10">
        <v>0.3333333</v>
      </c>
      <c r="J714" s="11" t="s">
        <v>161</v>
      </c>
      <c r="L714">
        <v>140</v>
      </c>
      <c r="M714">
        <v>707</v>
      </c>
      <c r="N714">
        <v>2253524</v>
      </c>
      <c r="O714">
        <v>3.0940000000000509</v>
      </c>
      <c r="P714" s="133">
        <v>12.734999999998763</v>
      </c>
      <c r="Q714" s="133">
        <v>0.83439999999995962</v>
      </c>
      <c r="R714" s="3">
        <v>7.2193333333334522</v>
      </c>
      <c r="S714" s="133">
        <f>IF(F714=0,0,F714-F713)</f>
        <v>0.83439999999995962</v>
      </c>
      <c r="T714">
        <f>IF($J714=T$6,$L714,"")</f>
        <v>140</v>
      </c>
      <c r="U714" t="str">
        <f>IF($J714=U$6,$L714,"")</f>
        <v/>
      </c>
    </row>
    <row r="715" spans="2:21">
      <c r="B715" s="10">
        <v>2256622</v>
      </c>
      <c r="C715" s="10">
        <v>9069.9599999999991</v>
      </c>
      <c r="D715" s="10">
        <v>0.24260709999999999</v>
      </c>
      <c r="E715" s="10">
        <v>196.0865</v>
      </c>
      <c r="F715" s="10">
        <v>580.25800000000004</v>
      </c>
      <c r="G715" s="10">
        <v>19</v>
      </c>
      <c r="H715" s="10">
        <v>141</v>
      </c>
      <c r="I715" s="10">
        <v>0.3333333</v>
      </c>
      <c r="J715" s="11" t="s">
        <v>161</v>
      </c>
      <c r="L715">
        <v>141</v>
      </c>
      <c r="M715">
        <v>708</v>
      </c>
      <c r="N715">
        <v>2256622</v>
      </c>
      <c r="O715">
        <v>3.0979999999999563</v>
      </c>
      <c r="P715" s="133">
        <v>12.756999999999607</v>
      </c>
      <c r="Q715" s="133">
        <v>0.83640000000002601</v>
      </c>
      <c r="R715" s="3">
        <v>7.2802999999998974</v>
      </c>
      <c r="S715" s="133">
        <f>IF(F715=0,0,F715-F714)</f>
        <v>0.83640000000002601</v>
      </c>
      <c r="T715">
        <f>IF($J715=T$6,$L715,"")</f>
        <v>141</v>
      </c>
      <c r="U715" t="str">
        <f>IF($J715=U$6,$L715,"")</f>
        <v/>
      </c>
    </row>
    <row r="716" spans="2:21">
      <c r="B716" s="10">
        <v>2259723</v>
      </c>
      <c r="C716" s="10">
        <v>9082.7279999999992</v>
      </c>
      <c r="D716" s="10">
        <v>0.2424663</v>
      </c>
      <c r="E716" s="10">
        <v>196.4281</v>
      </c>
      <c r="F716" s="10">
        <v>581.09469999999999</v>
      </c>
      <c r="G716" s="10">
        <v>19</v>
      </c>
      <c r="H716" s="10">
        <v>141</v>
      </c>
      <c r="I716" s="10">
        <v>0.3333333</v>
      </c>
      <c r="J716" s="11" t="s">
        <v>161</v>
      </c>
      <c r="L716">
        <v>141</v>
      </c>
      <c r="M716">
        <v>709</v>
      </c>
      <c r="N716">
        <v>2259723</v>
      </c>
      <c r="O716">
        <v>3.1010000000001128</v>
      </c>
      <c r="P716" s="133">
        <v>12.768000000000029</v>
      </c>
      <c r="Q716" s="133">
        <v>0.83669999999995071</v>
      </c>
      <c r="R716" s="3">
        <v>7.2873500000002647</v>
      </c>
      <c r="S716" s="133">
        <f>IF(F716=0,0,F716-F715)</f>
        <v>0.83669999999995071</v>
      </c>
      <c r="T716">
        <f>IF($J716=T$6,$L716,"")</f>
        <v>141</v>
      </c>
      <c r="U716" t="str">
        <f>IF($J716=U$6,$L716,"")</f>
        <v/>
      </c>
    </row>
    <row r="717" spans="2:21">
      <c r="B717" s="10">
        <v>2262836</v>
      </c>
      <c r="C717" s="10">
        <v>9095.49</v>
      </c>
      <c r="D717" s="10">
        <v>0.24390899999999999</v>
      </c>
      <c r="E717" s="10">
        <v>192.9632</v>
      </c>
      <c r="F717" s="10">
        <v>581.92769999999996</v>
      </c>
      <c r="G717" s="10">
        <v>19</v>
      </c>
      <c r="H717" s="10">
        <v>141</v>
      </c>
      <c r="I717" s="10">
        <v>0.3333333</v>
      </c>
      <c r="J717" s="11" t="s">
        <v>161</v>
      </c>
      <c r="L717">
        <v>141</v>
      </c>
      <c r="M717">
        <v>710</v>
      </c>
      <c r="N717">
        <v>2262836</v>
      </c>
      <c r="O717">
        <v>3.112999999999829</v>
      </c>
      <c r="P717" s="133">
        <v>12.762000000000626</v>
      </c>
      <c r="Q717" s="133">
        <v>0.83299999999996999</v>
      </c>
      <c r="R717" s="3">
        <v>7.3155499999995985</v>
      </c>
      <c r="S717" s="133">
        <f>IF(F717=0,0,F717-F716)</f>
        <v>0.83299999999996999</v>
      </c>
      <c r="T717">
        <f>IF($J717=T$6,$L717,"")</f>
        <v>141</v>
      </c>
      <c r="U717" t="str">
        <f>IF($J717=U$6,$L717,"")</f>
        <v/>
      </c>
    </row>
    <row r="718" spans="2:21">
      <c r="B718" s="10">
        <v>2265924</v>
      </c>
      <c r="C718" s="10">
        <v>9108.1550000000007</v>
      </c>
      <c r="D718" s="10">
        <v>0.24449670000000001</v>
      </c>
      <c r="E718" s="10">
        <v>191.57509999999999</v>
      </c>
      <c r="F718" s="10">
        <v>582.75459999999998</v>
      </c>
      <c r="G718" s="10">
        <v>20</v>
      </c>
      <c r="H718" s="10">
        <v>141</v>
      </c>
      <c r="I718" s="10">
        <v>0.3333333</v>
      </c>
      <c r="J718" s="11" t="s">
        <v>161</v>
      </c>
      <c r="L718">
        <v>141</v>
      </c>
      <c r="M718">
        <v>711</v>
      </c>
      <c r="N718">
        <v>2265924</v>
      </c>
      <c r="O718">
        <v>3.0880000000001928</v>
      </c>
      <c r="P718" s="133">
        <v>12.665000000000873</v>
      </c>
      <c r="Q718" s="133">
        <v>0.82690000000002328</v>
      </c>
      <c r="R718" s="3">
        <v>7.2568000000004531</v>
      </c>
      <c r="S718" s="133">
        <f>IF(F718=0,0,F718-F717)</f>
        <v>0.82690000000002328</v>
      </c>
      <c r="T718">
        <f>IF($J718=T$6,$L718,"")</f>
        <v>141</v>
      </c>
      <c r="U718" t="str">
        <f>IF($J718=U$6,$L718,"")</f>
        <v/>
      </c>
    </row>
    <row r="719" spans="2:21">
      <c r="B719" s="10">
        <v>2269022</v>
      </c>
      <c r="C719" s="10">
        <v>9120.8970000000008</v>
      </c>
      <c r="D719" s="10">
        <v>0.24331179999999999</v>
      </c>
      <c r="E719" s="10">
        <v>194.38759999999999</v>
      </c>
      <c r="F719" s="10">
        <v>583.58889999999997</v>
      </c>
      <c r="G719" s="10">
        <v>19</v>
      </c>
      <c r="H719" s="10">
        <v>141</v>
      </c>
      <c r="I719" s="10">
        <v>0.3333333</v>
      </c>
      <c r="J719" s="11" t="s">
        <v>161</v>
      </c>
      <c r="L719">
        <v>141</v>
      </c>
      <c r="M719">
        <v>712</v>
      </c>
      <c r="N719">
        <v>2269022</v>
      </c>
      <c r="O719">
        <v>3.0979999999999563</v>
      </c>
      <c r="P719" s="133">
        <v>12.742000000000189</v>
      </c>
      <c r="Q719" s="133">
        <v>0.83429999999998472</v>
      </c>
      <c r="R719" s="3">
        <v>7.2802999999998974</v>
      </c>
      <c r="S719" s="133">
        <f>IF(F719=0,0,F719-F718)</f>
        <v>0.83429999999998472</v>
      </c>
      <c r="T719">
        <f>IF($J719=T$6,$L719,"")</f>
        <v>141</v>
      </c>
      <c r="U719" t="str">
        <f>IF($J719=U$6,$L719,"")</f>
        <v/>
      </c>
    </row>
    <row r="720" spans="2:21">
      <c r="B720" s="10">
        <v>2272124</v>
      </c>
      <c r="C720" s="10">
        <v>9133.5640000000003</v>
      </c>
      <c r="D720" s="10">
        <v>0.2440175</v>
      </c>
      <c r="E720" s="10">
        <v>192.70599999999999</v>
      </c>
      <c r="F720" s="10">
        <v>584.41240000000005</v>
      </c>
      <c r="G720" s="10">
        <v>19</v>
      </c>
      <c r="H720" s="10">
        <v>141</v>
      </c>
      <c r="I720" s="10">
        <v>0.3333333</v>
      </c>
      <c r="J720" s="11" t="s">
        <v>161</v>
      </c>
      <c r="L720">
        <v>141</v>
      </c>
      <c r="M720">
        <v>713</v>
      </c>
      <c r="N720">
        <v>2272124</v>
      </c>
      <c r="O720">
        <v>3.1019999999998618</v>
      </c>
      <c r="P720" s="133">
        <v>12.666999999999462</v>
      </c>
      <c r="Q720" s="133">
        <v>0.82350000000008095</v>
      </c>
      <c r="R720" s="3">
        <v>7.2896999999996748</v>
      </c>
      <c r="S720" s="133">
        <f>IF(F720=0,0,F720-F719)</f>
        <v>0.82350000000008095</v>
      </c>
      <c r="T720">
        <f>IF($J720=T$6,$L720,"")</f>
        <v>141</v>
      </c>
      <c r="U720" t="str">
        <f>IF($J720=U$6,$L720,"")</f>
        <v/>
      </c>
    </row>
    <row r="721" spans="2:21">
      <c r="B721" s="10">
        <v>2275328</v>
      </c>
      <c r="C721" s="10">
        <v>9146.7060000000001</v>
      </c>
      <c r="D721" s="10">
        <v>0.24465029999999999</v>
      </c>
      <c r="E721" s="10">
        <v>191.21449999999999</v>
      </c>
      <c r="F721" s="10">
        <v>585.27049999999997</v>
      </c>
      <c r="G721" s="10">
        <v>19</v>
      </c>
      <c r="H721" s="10">
        <v>140</v>
      </c>
      <c r="I721" s="10">
        <v>0.3333333</v>
      </c>
      <c r="J721" s="11" t="s">
        <v>161</v>
      </c>
      <c r="L721">
        <v>140</v>
      </c>
      <c r="M721">
        <v>714</v>
      </c>
      <c r="N721">
        <v>2275328</v>
      </c>
      <c r="O721">
        <v>3.2040000000001783</v>
      </c>
      <c r="P721" s="133">
        <v>13.141999999999825</v>
      </c>
      <c r="Q721" s="133">
        <v>0.85809999999992215</v>
      </c>
      <c r="R721" s="3">
        <v>7.4760000000004156</v>
      </c>
      <c r="S721" s="133">
        <f>IF(F721=0,0,F721-F720)</f>
        <v>0.85809999999992215</v>
      </c>
      <c r="T721">
        <f>IF($J721=T$6,$L721,"")</f>
        <v>140</v>
      </c>
      <c r="U721" t="str">
        <f>IF($J721=U$6,$L721,"")</f>
        <v/>
      </c>
    </row>
    <row r="722" spans="2:21">
      <c r="B722" s="10">
        <v>2278333</v>
      </c>
      <c r="C722" s="10">
        <v>9158.9959999999992</v>
      </c>
      <c r="D722" s="10">
        <v>0.24359449999999999</v>
      </c>
      <c r="E722" s="10">
        <v>193.7115</v>
      </c>
      <c r="F722" s="10">
        <v>586.07079999999996</v>
      </c>
      <c r="G722" s="10">
        <v>20</v>
      </c>
      <c r="H722" s="10">
        <v>140</v>
      </c>
      <c r="I722" s="10">
        <v>0.3333333</v>
      </c>
      <c r="J722" s="11" t="s">
        <v>161</v>
      </c>
      <c r="L722">
        <v>140</v>
      </c>
      <c r="M722">
        <v>715</v>
      </c>
      <c r="N722">
        <v>2278333</v>
      </c>
      <c r="O722">
        <v>3.0050000000001091</v>
      </c>
      <c r="P722" s="133">
        <v>12.289999999999054</v>
      </c>
      <c r="Q722" s="133">
        <v>0.80029999999999291</v>
      </c>
      <c r="R722" s="3">
        <v>7.0116666666669216</v>
      </c>
      <c r="S722" s="133">
        <f>IF(F722=0,0,F722-F721)</f>
        <v>0.80029999999999291</v>
      </c>
      <c r="T722">
        <f>IF($J722=T$6,$L722,"")</f>
        <v>140</v>
      </c>
      <c r="U722" t="str">
        <f>IF($J722=U$6,$L722,"")</f>
        <v/>
      </c>
    </row>
    <row r="723" spans="2:21">
      <c r="B723" s="10">
        <v>2281530</v>
      </c>
      <c r="C723" s="10">
        <v>9172.2900000000009</v>
      </c>
      <c r="D723" s="10">
        <v>0.24175859999999999</v>
      </c>
      <c r="E723" s="10">
        <v>198.1583</v>
      </c>
      <c r="F723" s="10">
        <v>586.95060000000001</v>
      </c>
      <c r="G723" s="10">
        <v>19</v>
      </c>
      <c r="H723" s="10">
        <v>140</v>
      </c>
      <c r="I723" s="10">
        <v>0.3333333</v>
      </c>
      <c r="J723" s="11" t="s">
        <v>161</v>
      </c>
      <c r="L723">
        <v>140</v>
      </c>
      <c r="M723">
        <v>716</v>
      </c>
      <c r="N723">
        <v>2281530</v>
      </c>
      <c r="O723">
        <v>3.1970000000001164</v>
      </c>
      <c r="P723" s="133">
        <v>13.294000000001688</v>
      </c>
      <c r="Q723" s="133">
        <v>0.87980000000004566</v>
      </c>
      <c r="R723" s="3">
        <v>7.459666666666938</v>
      </c>
      <c r="S723" s="133">
        <f>IF(F723=0,0,F723-F722)</f>
        <v>0.87980000000004566</v>
      </c>
      <c r="T723">
        <f>IF($J723=T$6,$L723,"")</f>
        <v>140</v>
      </c>
      <c r="U723" t="str">
        <f>IF($J723=U$6,$L723,"")</f>
        <v/>
      </c>
    </row>
    <row r="724" spans="2:21">
      <c r="B724" s="10">
        <v>2284735</v>
      </c>
      <c r="C724" s="10">
        <v>9185.5049999999992</v>
      </c>
      <c r="D724" s="10">
        <v>0.24250289999999999</v>
      </c>
      <c r="E724" s="10">
        <v>196.33930000000001</v>
      </c>
      <c r="F724" s="10">
        <v>587.81769999999995</v>
      </c>
      <c r="G724" s="10">
        <v>19</v>
      </c>
      <c r="H724" s="10">
        <v>139</v>
      </c>
      <c r="I724" s="10">
        <v>0.3333333</v>
      </c>
      <c r="J724" s="11" t="s">
        <v>161</v>
      </c>
      <c r="L724">
        <v>139</v>
      </c>
      <c r="M724">
        <v>717</v>
      </c>
      <c r="N724">
        <v>2284735</v>
      </c>
      <c r="O724">
        <v>3.2049999999999272</v>
      </c>
      <c r="P724" s="133">
        <v>13.214999999998327</v>
      </c>
      <c r="Q724" s="133">
        <v>0.8670999999999367</v>
      </c>
      <c r="R724" s="3">
        <v>7.4249166666664985</v>
      </c>
      <c r="S724" s="133">
        <f>IF(F724=0,0,F724-F723)</f>
        <v>0.8670999999999367</v>
      </c>
      <c r="T724">
        <f>IF($J724=T$6,$L724,"")</f>
        <v>139</v>
      </c>
      <c r="U724" t="str">
        <f>IF($J724=U$6,$L724,"")</f>
        <v/>
      </c>
    </row>
    <row r="725" spans="2:21">
      <c r="B725" s="10">
        <v>2287722</v>
      </c>
      <c r="C725" s="10">
        <v>9197.7119999999995</v>
      </c>
      <c r="D725" s="10">
        <v>0.24338879999999999</v>
      </c>
      <c r="E725" s="10">
        <v>194.20310000000001</v>
      </c>
      <c r="F725" s="10">
        <v>588.61189999999999</v>
      </c>
      <c r="G725" s="10">
        <v>19</v>
      </c>
      <c r="H725" s="10">
        <v>139</v>
      </c>
      <c r="I725" s="10">
        <v>0.3333333</v>
      </c>
      <c r="J725" s="11" t="s">
        <v>161</v>
      </c>
      <c r="L725">
        <v>139</v>
      </c>
      <c r="M725">
        <v>718</v>
      </c>
      <c r="N725">
        <v>2287722</v>
      </c>
      <c r="O725">
        <v>2.98700000000008</v>
      </c>
      <c r="P725" s="133">
        <v>12.207000000000335</v>
      </c>
      <c r="Q725" s="133">
        <v>0.7942000000000462</v>
      </c>
      <c r="R725" s="3">
        <v>6.9198833333335186</v>
      </c>
      <c r="S725" s="133">
        <f>IF(F725=0,0,F725-F724)</f>
        <v>0.7942000000000462</v>
      </c>
      <c r="T725">
        <f>IF($J725=T$6,$L725,"")</f>
        <v>139</v>
      </c>
      <c r="U725" t="str">
        <f>IF($J725=U$6,$L725,"")</f>
        <v/>
      </c>
    </row>
    <row r="726" spans="2:21">
      <c r="B726" s="10">
        <v>2290822</v>
      </c>
      <c r="C726" s="10">
        <v>9210.4789999999994</v>
      </c>
      <c r="D726" s="10">
        <v>0.24360970000000001</v>
      </c>
      <c r="E726" s="10">
        <v>193.67529999999999</v>
      </c>
      <c r="F726" s="10">
        <v>589.44910000000004</v>
      </c>
      <c r="G726" s="10">
        <v>20</v>
      </c>
      <c r="H726" s="10">
        <v>138</v>
      </c>
      <c r="I726" s="10">
        <v>0.3333333</v>
      </c>
      <c r="J726" s="11" t="s">
        <v>161</v>
      </c>
      <c r="L726">
        <v>138</v>
      </c>
      <c r="M726">
        <v>719</v>
      </c>
      <c r="N726">
        <v>2290822</v>
      </c>
      <c r="O726">
        <v>3.0999999999999091</v>
      </c>
      <c r="P726" s="133">
        <v>12.766999999999825</v>
      </c>
      <c r="Q726" s="133">
        <v>0.83720000000005257</v>
      </c>
      <c r="R726" s="3">
        <v>7.1299999999997912</v>
      </c>
      <c r="S726" s="133">
        <f>IF(F726=0,0,F726-F725)</f>
        <v>0.83720000000005257</v>
      </c>
      <c r="T726">
        <f>IF($J726=T$6,$L726,"")</f>
        <v>138</v>
      </c>
      <c r="U726" t="str">
        <f>IF($J726=U$6,$L726,"")</f>
        <v/>
      </c>
    </row>
    <row r="727" spans="2:21">
      <c r="B727" s="10">
        <v>2293918</v>
      </c>
      <c r="C727" s="10">
        <v>9223.1640000000007</v>
      </c>
      <c r="D727" s="10">
        <v>0.24390490000000001</v>
      </c>
      <c r="E727" s="10">
        <v>192.97300000000001</v>
      </c>
      <c r="F727" s="10">
        <v>590.27639999999997</v>
      </c>
      <c r="G727" s="10">
        <v>19</v>
      </c>
      <c r="H727" s="10">
        <v>138</v>
      </c>
      <c r="I727" s="10">
        <v>0.3333333</v>
      </c>
      <c r="J727" s="11" t="s">
        <v>161</v>
      </c>
      <c r="L727">
        <v>138</v>
      </c>
      <c r="M727">
        <v>720</v>
      </c>
      <c r="N727">
        <v>2293918</v>
      </c>
      <c r="O727">
        <v>3.0960000000000036</v>
      </c>
      <c r="P727" s="133">
        <v>12.68500000000131</v>
      </c>
      <c r="Q727" s="133">
        <v>0.82729999999992287</v>
      </c>
      <c r="R727" s="3">
        <v>7.120800000000008</v>
      </c>
      <c r="S727" s="133">
        <f>IF(F727=0,0,F727-F726)</f>
        <v>0.82729999999992287</v>
      </c>
      <c r="T727">
        <f>IF($J727=T$6,$L727,"")</f>
        <v>138</v>
      </c>
      <c r="U727" t="str">
        <f>IF($J727=U$6,$L727,"")</f>
        <v/>
      </c>
    </row>
    <row r="728" spans="2:21">
      <c r="B728" s="10">
        <v>2297021</v>
      </c>
      <c r="C728" s="10">
        <v>9235.8439999999991</v>
      </c>
      <c r="D728" s="10">
        <v>0.24400669999999999</v>
      </c>
      <c r="E728" s="10">
        <v>192.73159999999999</v>
      </c>
      <c r="F728" s="10">
        <v>591.10140000000001</v>
      </c>
      <c r="G728" s="10">
        <v>19</v>
      </c>
      <c r="H728" s="10">
        <v>137</v>
      </c>
      <c r="I728" s="10">
        <v>0.3333333</v>
      </c>
      <c r="J728" s="11" t="s">
        <v>161</v>
      </c>
      <c r="L728">
        <v>137</v>
      </c>
      <c r="M728">
        <v>721</v>
      </c>
      <c r="N728">
        <v>2297021</v>
      </c>
      <c r="O728">
        <v>3.1030000000000655</v>
      </c>
      <c r="P728" s="133">
        <v>12.679999999998472</v>
      </c>
      <c r="Q728" s="133">
        <v>0.82500000000004547</v>
      </c>
      <c r="R728" s="3">
        <v>7.0851833333334833</v>
      </c>
      <c r="S728" s="133">
        <f>IF(F728=0,0,F728-F727)</f>
        <v>0.82500000000004547</v>
      </c>
      <c r="T728">
        <f>IF($J728=T$6,$L728,"")</f>
        <v>137</v>
      </c>
      <c r="U728" t="str">
        <f>IF($J728=U$6,$L728,"")</f>
        <v/>
      </c>
    </row>
    <row r="729" spans="2:21">
      <c r="B729" s="10">
        <v>2300223</v>
      </c>
      <c r="C729" s="10">
        <v>9248.9189999999999</v>
      </c>
      <c r="D729" s="10">
        <v>0.24492330000000001</v>
      </c>
      <c r="E729" s="10">
        <v>190.57579999999999</v>
      </c>
      <c r="F729" s="10">
        <v>591.95140000000004</v>
      </c>
      <c r="G729" s="10">
        <v>19</v>
      </c>
      <c r="H729" s="10">
        <v>137</v>
      </c>
      <c r="I729" s="10">
        <v>0.3333333</v>
      </c>
      <c r="J729" s="11" t="s">
        <v>161</v>
      </c>
      <c r="L729">
        <v>137</v>
      </c>
      <c r="M729">
        <v>722</v>
      </c>
      <c r="N729">
        <v>2300223</v>
      </c>
      <c r="O729">
        <v>3.2019999999997708</v>
      </c>
      <c r="P729" s="133">
        <v>13.075000000000728</v>
      </c>
      <c r="Q729" s="133">
        <v>0.85000000000002274</v>
      </c>
      <c r="R729" s="3">
        <v>7.3112333333328099</v>
      </c>
      <c r="S729" s="133">
        <f>IF(F729=0,0,F729-F728)</f>
        <v>0.85000000000002274</v>
      </c>
      <c r="T729">
        <f>IF($J729=T$6,$L729,"")</f>
        <v>137</v>
      </c>
      <c r="U729" t="str">
        <f>IF($J729=U$6,$L729,"")</f>
        <v/>
      </c>
    </row>
    <row r="730" spans="2:21">
      <c r="B730" s="10">
        <v>2303421</v>
      </c>
      <c r="C730" s="10">
        <v>9261.9940000000006</v>
      </c>
      <c r="D730" s="10">
        <v>0.24455399999999999</v>
      </c>
      <c r="E730" s="10">
        <v>191.44049999999999</v>
      </c>
      <c r="F730" s="10">
        <v>592.80250000000001</v>
      </c>
      <c r="G730" s="10">
        <v>19</v>
      </c>
      <c r="H730" s="10">
        <v>138</v>
      </c>
      <c r="I730" s="10">
        <v>0.3333333</v>
      </c>
      <c r="J730" s="11" t="s">
        <v>161</v>
      </c>
      <c r="L730">
        <v>138</v>
      </c>
      <c r="M730">
        <v>723</v>
      </c>
      <c r="N730">
        <v>2303421</v>
      </c>
      <c r="O730">
        <v>3.1979999999998654</v>
      </c>
      <c r="P730" s="133">
        <v>13.075000000000728</v>
      </c>
      <c r="Q730" s="133">
        <v>0.85109999999997399</v>
      </c>
      <c r="R730" s="3">
        <v>7.3553999999996904</v>
      </c>
      <c r="S730" s="133">
        <f>IF(F730=0,0,F730-F729)</f>
        <v>0.85109999999997399</v>
      </c>
      <c r="T730">
        <f>IF($J730=T$6,$L730,"")</f>
        <v>138</v>
      </c>
      <c r="U730" t="str">
        <f>IF($J730=U$6,$L730,"")</f>
        <v/>
      </c>
    </row>
    <row r="731" spans="2:21">
      <c r="B731" s="10">
        <v>2306624</v>
      </c>
      <c r="C731" s="10">
        <v>9275.2209999999995</v>
      </c>
      <c r="D731" s="10">
        <v>0.2431604</v>
      </c>
      <c r="E731" s="10">
        <v>194.751</v>
      </c>
      <c r="F731" s="10">
        <v>593.67190000000005</v>
      </c>
      <c r="G731" s="10">
        <v>19</v>
      </c>
      <c r="H731" s="10">
        <v>138</v>
      </c>
      <c r="I731" s="10">
        <v>0.3333333</v>
      </c>
      <c r="J731" s="11" t="s">
        <v>161</v>
      </c>
      <c r="L731">
        <v>138</v>
      </c>
      <c r="M731">
        <v>724</v>
      </c>
      <c r="N731">
        <v>2306624</v>
      </c>
      <c r="O731">
        <v>3.2029999999999745</v>
      </c>
      <c r="P731" s="133">
        <v>13.226999999998952</v>
      </c>
      <c r="Q731" s="133">
        <v>0.86940000000004147</v>
      </c>
      <c r="R731" s="3">
        <v>7.3668999999999416</v>
      </c>
      <c r="S731" s="133">
        <f>IF(F731=0,0,F731-F730)</f>
        <v>0.86940000000004147</v>
      </c>
      <c r="T731">
        <f>IF($J731=T$6,$L731,"")</f>
        <v>138</v>
      </c>
      <c r="U731" t="str">
        <f>IF($J731=U$6,$L731,"")</f>
        <v/>
      </c>
    </row>
    <row r="732" spans="2:21">
      <c r="B732" s="10">
        <v>2309725</v>
      </c>
      <c r="C732" s="10">
        <v>9287.8970000000008</v>
      </c>
      <c r="D732" s="10">
        <v>0.2438429</v>
      </c>
      <c r="E732" s="10">
        <v>193.12029999999999</v>
      </c>
      <c r="F732" s="10">
        <v>594.49680000000001</v>
      </c>
      <c r="G732" s="10">
        <v>19</v>
      </c>
      <c r="H732" s="10">
        <v>139</v>
      </c>
      <c r="I732" s="10">
        <v>0.3333333</v>
      </c>
      <c r="J732" s="11" t="s">
        <v>161</v>
      </c>
      <c r="L732">
        <v>139</v>
      </c>
      <c r="M732">
        <v>725</v>
      </c>
      <c r="N732">
        <v>2309725</v>
      </c>
      <c r="O732">
        <v>3.1010000000001128</v>
      </c>
      <c r="P732" s="133">
        <v>12.676000000001295</v>
      </c>
      <c r="Q732" s="133">
        <v>0.82489999999995689</v>
      </c>
      <c r="R732" s="3">
        <v>7.183983333333595</v>
      </c>
      <c r="S732" s="133">
        <f>IF(F732=0,0,F732-F731)</f>
        <v>0.82489999999995689</v>
      </c>
      <c r="T732">
        <f>IF($J732=T$6,$L732,"")</f>
        <v>139</v>
      </c>
      <c r="U732" t="str">
        <f>IF($J732=U$6,$L732,"")</f>
        <v/>
      </c>
    </row>
    <row r="733" spans="2:21">
      <c r="B733" s="10">
        <v>2312821</v>
      </c>
      <c r="C733" s="10">
        <v>9300.6460000000006</v>
      </c>
      <c r="D733" s="10">
        <v>0.2425696</v>
      </c>
      <c r="E733" s="10">
        <v>196.1773</v>
      </c>
      <c r="F733" s="10">
        <v>595.33270000000005</v>
      </c>
      <c r="G733" s="10">
        <v>19</v>
      </c>
      <c r="H733" s="10">
        <v>139</v>
      </c>
      <c r="I733" s="10">
        <v>0.3333333</v>
      </c>
      <c r="J733" s="11" t="s">
        <v>161</v>
      </c>
      <c r="L733">
        <v>139</v>
      </c>
      <c r="M733">
        <v>726</v>
      </c>
      <c r="N733">
        <v>2312821</v>
      </c>
      <c r="O733">
        <v>3.0960000000000036</v>
      </c>
      <c r="P733" s="133">
        <v>12.748999999999796</v>
      </c>
      <c r="Q733" s="133">
        <v>0.83590000000003783</v>
      </c>
      <c r="R733" s="3">
        <v>7.1724000000000085</v>
      </c>
      <c r="S733" s="133">
        <f>IF(F733=0,0,F733-F732)</f>
        <v>0.83590000000003783</v>
      </c>
      <c r="T733">
        <f>IF($J733=T$6,$L733,"")</f>
        <v>139</v>
      </c>
      <c r="U733" t="str">
        <f>IF($J733=U$6,$L733,"")</f>
        <v/>
      </c>
    </row>
    <row r="734" spans="2:21">
      <c r="B734" s="10">
        <v>2315915</v>
      </c>
      <c r="C734" s="10">
        <v>9313.3829999999998</v>
      </c>
      <c r="D734" s="10">
        <v>0.2429395</v>
      </c>
      <c r="E734" s="10">
        <v>195.2825</v>
      </c>
      <c r="F734" s="10">
        <v>596.16729999999995</v>
      </c>
      <c r="G734" s="10">
        <v>19</v>
      </c>
      <c r="H734" s="10">
        <v>139</v>
      </c>
      <c r="I734" s="10">
        <v>0.3333333</v>
      </c>
      <c r="J734" s="11" t="s">
        <v>161</v>
      </c>
      <c r="L734">
        <v>139</v>
      </c>
      <c r="M734">
        <v>727</v>
      </c>
      <c r="N734">
        <v>2315915</v>
      </c>
      <c r="O734">
        <v>3.0940000000000509</v>
      </c>
      <c r="P734" s="133">
        <v>12.736999999999171</v>
      </c>
      <c r="Q734" s="133">
        <v>0.83459999999990941</v>
      </c>
      <c r="R734" s="3">
        <v>7.1677666666667843</v>
      </c>
      <c r="S734" s="133">
        <f>IF(F734=0,0,F734-F733)</f>
        <v>0.83459999999990941</v>
      </c>
      <c r="T734">
        <f>IF($J734=T$6,$L734,"")</f>
        <v>139</v>
      </c>
      <c r="U734" t="str">
        <f>IF($J734=U$6,$L734,"")</f>
        <v/>
      </c>
    </row>
    <row r="735" spans="2:21">
      <c r="B735" s="10">
        <v>2319218</v>
      </c>
      <c r="C735" s="10">
        <v>9327.0010000000002</v>
      </c>
      <c r="D735" s="10">
        <v>0.24354010000000001</v>
      </c>
      <c r="E735" s="10">
        <v>193.8415</v>
      </c>
      <c r="F735" s="10">
        <v>597.06110000000001</v>
      </c>
      <c r="G735" s="10">
        <v>19</v>
      </c>
      <c r="H735" s="10">
        <v>139</v>
      </c>
      <c r="I735" s="10">
        <v>0.3333333</v>
      </c>
      <c r="J735" s="11" t="s">
        <v>161</v>
      </c>
      <c r="L735">
        <v>139</v>
      </c>
      <c r="M735">
        <v>728</v>
      </c>
      <c r="N735">
        <v>2319218</v>
      </c>
      <c r="O735">
        <v>3.3029999999998836</v>
      </c>
      <c r="P735" s="133">
        <v>13.618000000000393</v>
      </c>
      <c r="Q735" s="133">
        <v>0.89380000000005566</v>
      </c>
      <c r="R735" s="3">
        <v>7.6519499999997302</v>
      </c>
      <c r="S735" s="133">
        <f>IF(F735=0,0,F735-F734)</f>
        <v>0.89380000000005566</v>
      </c>
      <c r="T735">
        <f>IF($J735=T$6,$L735,"")</f>
        <v>139</v>
      </c>
      <c r="U735" t="str">
        <f>IF($J735=U$6,$L735,"")</f>
        <v/>
      </c>
    </row>
    <row r="736" spans="2:21">
      <c r="B736" s="10">
        <v>2322413</v>
      </c>
      <c r="C736" s="10">
        <v>9339.9989999999998</v>
      </c>
      <c r="D736" s="10">
        <v>0.24514710000000001</v>
      </c>
      <c r="E736" s="10">
        <v>190.05430000000001</v>
      </c>
      <c r="F736" s="10">
        <v>597.90300000000002</v>
      </c>
      <c r="G736" s="10">
        <v>18</v>
      </c>
      <c r="H736" s="10">
        <v>139</v>
      </c>
      <c r="I736" s="10">
        <v>0.3333333</v>
      </c>
      <c r="J736" s="11" t="s">
        <v>161</v>
      </c>
      <c r="L736">
        <v>139</v>
      </c>
      <c r="M736">
        <v>729</v>
      </c>
      <c r="N736">
        <v>2322413</v>
      </c>
      <c r="O736">
        <v>3.1950000000001637</v>
      </c>
      <c r="P736" s="133">
        <v>12.997999999999593</v>
      </c>
      <c r="Q736" s="133">
        <v>0.84190000000000964</v>
      </c>
      <c r="R736" s="3">
        <v>7.4017500000003791</v>
      </c>
      <c r="S736" s="133">
        <f>IF(F736=0,0,F736-F735)</f>
        <v>0.84190000000000964</v>
      </c>
      <c r="T736">
        <f>IF($J736=T$6,$L736,"")</f>
        <v>139</v>
      </c>
      <c r="U736" t="str">
        <f>IF($J736=U$6,$L736,"")</f>
        <v/>
      </c>
    </row>
    <row r="737" spans="2:21">
      <c r="B737" s="10">
        <v>2325629</v>
      </c>
      <c r="C737" s="10">
        <v>9353.1460000000006</v>
      </c>
      <c r="D737" s="10">
        <v>0.24482950000000001</v>
      </c>
      <c r="E737" s="10">
        <v>190.79490000000001</v>
      </c>
      <c r="F737" s="10">
        <v>598.75869999999998</v>
      </c>
      <c r="G737" s="10">
        <v>19</v>
      </c>
      <c r="H737" s="10">
        <v>139</v>
      </c>
      <c r="I737" s="10">
        <v>0.3333333</v>
      </c>
      <c r="J737" s="11" t="s">
        <v>161</v>
      </c>
      <c r="L737">
        <v>139</v>
      </c>
      <c r="M737">
        <v>730</v>
      </c>
      <c r="N737">
        <v>2325629</v>
      </c>
      <c r="O737">
        <v>3.2159999999998945</v>
      </c>
      <c r="P737" s="133">
        <v>13.147000000000844</v>
      </c>
      <c r="Q737" s="133">
        <v>0.85569999999995616</v>
      </c>
      <c r="R737" s="3">
        <v>7.4503999999997559</v>
      </c>
      <c r="S737" s="133">
        <f>IF(F737=0,0,F737-F736)</f>
        <v>0.85569999999995616</v>
      </c>
      <c r="T737">
        <f>IF($J737=T$6,$L737,"")</f>
        <v>139</v>
      </c>
      <c r="U737" t="str">
        <f>IF($J737=U$6,$L737,"")</f>
        <v/>
      </c>
    </row>
    <row r="738" spans="2:21">
      <c r="B738" s="10">
        <v>2328818</v>
      </c>
      <c r="C738" s="10">
        <v>9366.1910000000007</v>
      </c>
      <c r="D738" s="10">
        <v>0.24429090000000001</v>
      </c>
      <c r="E738" s="10">
        <v>192.05969999999999</v>
      </c>
      <c r="F738" s="10">
        <v>599.60820000000001</v>
      </c>
      <c r="G738" s="10">
        <v>19</v>
      </c>
      <c r="H738" s="10">
        <v>139</v>
      </c>
      <c r="I738" s="10">
        <v>0.3333333</v>
      </c>
      <c r="J738" s="11" t="s">
        <v>161</v>
      </c>
      <c r="L738">
        <v>139</v>
      </c>
      <c r="M738">
        <v>731</v>
      </c>
      <c r="N738">
        <v>2328818</v>
      </c>
      <c r="O738">
        <v>3.1890000000003056</v>
      </c>
      <c r="P738" s="133">
        <v>13.045000000000073</v>
      </c>
      <c r="Q738" s="133">
        <v>0.84950000000003456</v>
      </c>
      <c r="R738" s="3">
        <v>7.3878500000007081</v>
      </c>
      <c r="S738" s="133">
        <f>IF(F738=0,0,F738-F737)</f>
        <v>0.84950000000003456</v>
      </c>
      <c r="T738">
        <f>IF($J738=T$6,$L738,"")</f>
        <v>139</v>
      </c>
      <c r="U738" t="str">
        <f>IF($J738=U$6,$L738,"")</f>
        <v/>
      </c>
    </row>
    <row r="739" spans="2:21">
      <c r="B739" s="10">
        <v>2332017</v>
      </c>
      <c r="C739" s="10">
        <v>9379.3029999999999</v>
      </c>
      <c r="D739" s="10">
        <v>0.24396950000000001</v>
      </c>
      <c r="E739" s="10">
        <v>192.81979999999999</v>
      </c>
      <c r="F739" s="10">
        <v>600.46370000000002</v>
      </c>
      <c r="G739" s="10">
        <v>19</v>
      </c>
      <c r="H739" s="10">
        <v>139</v>
      </c>
      <c r="I739" s="10">
        <v>0.3333333</v>
      </c>
      <c r="J739" s="11" t="s">
        <v>161</v>
      </c>
      <c r="L739">
        <v>139</v>
      </c>
      <c r="M739">
        <v>732</v>
      </c>
      <c r="N739">
        <v>2332017</v>
      </c>
      <c r="O739">
        <v>3.1989999999996144</v>
      </c>
      <c r="P739" s="133">
        <v>13.111999999999171</v>
      </c>
      <c r="Q739" s="133">
        <v>0.85550000000000637</v>
      </c>
      <c r="R739" s="3">
        <v>7.4110166666657733</v>
      </c>
      <c r="S739" s="133">
        <f>IF(F739=0,0,F739-F738)</f>
        <v>0.85550000000000637</v>
      </c>
      <c r="T739">
        <f>IF($J739=T$6,$L739,"")</f>
        <v>139</v>
      </c>
      <c r="U739" t="str">
        <f>IF($J739=U$6,$L739,"")</f>
        <v/>
      </c>
    </row>
    <row r="740" spans="2:21">
      <c r="B740" s="10">
        <v>2335119</v>
      </c>
      <c r="C740" s="10">
        <v>9392.0550000000003</v>
      </c>
      <c r="D740" s="10">
        <v>0.2436207</v>
      </c>
      <c r="E740" s="10">
        <v>193.64920000000001</v>
      </c>
      <c r="F740" s="10">
        <v>601.29830000000004</v>
      </c>
      <c r="G740" s="10">
        <v>20</v>
      </c>
      <c r="H740" s="10">
        <v>139</v>
      </c>
      <c r="I740" s="10">
        <v>0.3333333</v>
      </c>
      <c r="J740" s="11" t="s">
        <v>161</v>
      </c>
      <c r="L740">
        <v>139</v>
      </c>
      <c r="M740">
        <v>733</v>
      </c>
      <c r="N740">
        <v>2335119</v>
      </c>
      <c r="O740">
        <v>3.1020000000003165</v>
      </c>
      <c r="P740" s="133">
        <v>12.752000000000407</v>
      </c>
      <c r="Q740" s="133">
        <v>0.8346000000000231</v>
      </c>
      <c r="R740" s="3">
        <v>7.1863000000007329</v>
      </c>
      <c r="S740" s="133">
        <f>IF(F740=0,0,F740-F739)</f>
        <v>0.8346000000000231</v>
      </c>
      <c r="T740">
        <f>IF($J740=T$6,$L740,"")</f>
        <v>139</v>
      </c>
      <c r="U740" t="str">
        <f>IF($J740=U$6,$L740,"")</f>
        <v/>
      </c>
    </row>
    <row r="741" spans="2:21">
      <c r="B741" s="10">
        <v>2338208</v>
      </c>
      <c r="C741" s="10">
        <v>9404.7250000000004</v>
      </c>
      <c r="D741" s="10">
        <v>0.24409520000000001</v>
      </c>
      <c r="E741" s="10">
        <v>192.52209999999999</v>
      </c>
      <c r="F741" s="10">
        <v>602.12549999999999</v>
      </c>
      <c r="G741" s="10">
        <v>20</v>
      </c>
      <c r="H741" s="10">
        <v>139</v>
      </c>
      <c r="I741" s="10">
        <v>0.3333333</v>
      </c>
      <c r="J741" s="11" t="s">
        <v>161</v>
      </c>
      <c r="L741">
        <v>139</v>
      </c>
      <c r="M741">
        <v>734</v>
      </c>
      <c r="N741">
        <v>2338208</v>
      </c>
      <c r="O741">
        <v>3.0889999999999418</v>
      </c>
      <c r="P741" s="133">
        <v>12.670000000000073</v>
      </c>
      <c r="Q741" s="133">
        <v>0.82719999999994798</v>
      </c>
      <c r="R741" s="3">
        <v>7.1561833333331988</v>
      </c>
      <c r="S741" s="133">
        <f>IF(F741=0,0,F741-F740)</f>
        <v>0.82719999999994798</v>
      </c>
      <c r="T741">
        <f>IF($J741=T$6,$L741,"")</f>
        <v>139</v>
      </c>
      <c r="U741" t="str">
        <f>IF($J741=U$6,$L741,"")</f>
        <v/>
      </c>
    </row>
    <row r="742" spans="2:21">
      <c r="B742" s="10">
        <v>2341318</v>
      </c>
      <c r="C742" s="10">
        <v>9417.4830000000002</v>
      </c>
      <c r="D742" s="10">
        <v>0.24333879999999999</v>
      </c>
      <c r="E742" s="10">
        <v>194.32300000000001</v>
      </c>
      <c r="F742" s="10">
        <v>602.95889999999997</v>
      </c>
      <c r="G742" s="10">
        <v>19</v>
      </c>
      <c r="H742" s="10">
        <v>139</v>
      </c>
      <c r="I742" s="10">
        <v>0.3333333</v>
      </c>
      <c r="J742" s="11" t="s">
        <v>161</v>
      </c>
      <c r="L742">
        <v>139</v>
      </c>
      <c r="M742">
        <v>735</v>
      </c>
      <c r="N742">
        <v>2341318</v>
      </c>
      <c r="O742">
        <v>3.1100000000001273</v>
      </c>
      <c r="P742" s="133">
        <v>12.757999999999811</v>
      </c>
      <c r="Q742" s="133">
        <v>0.83339999999998327</v>
      </c>
      <c r="R742" s="3">
        <v>7.2048333333336281</v>
      </c>
      <c r="S742" s="133">
        <f>IF(F742=0,0,F742-F741)</f>
        <v>0.83339999999998327</v>
      </c>
      <c r="T742">
        <f>IF($J742=T$6,$L742,"")</f>
        <v>139</v>
      </c>
      <c r="U742" t="str">
        <f>IF($J742=U$6,$L742,"")</f>
        <v/>
      </c>
    </row>
    <row r="743" spans="2:21">
      <c r="B743" s="10">
        <v>2344518</v>
      </c>
      <c r="C743" s="10">
        <v>9430.52</v>
      </c>
      <c r="D743" s="10">
        <v>0.2449655</v>
      </c>
      <c r="E743" s="10">
        <v>190.47739999999999</v>
      </c>
      <c r="F743" s="10">
        <v>603.80460000000005</v>
      </c>
      <c r="G743" s="10">
        <v>19</v>
      </c>
      <c r="H743" s="10">
        <v>139</v>
      </c>
      <c r="I743" s="10">
        <v>0.3333333</v>
      </c>
      <c r="J743" s="11" t="s">
        <v>161</v>
      </c>
      <c r="L743">
        <v>139</v>
      </c>
      <c r="M743">
        <v>736</v>
      </c>
      <c r="N743">
        <v>2344518</v>
      </c>
      <c r="O743">
        <v>3.1999999999998181</v>
      </c>
      <c r="P743" s="133">
        <v>13.037000000000262</v>
      </c>
      <c r="Q743" s="133">
        <v>0.84570000000007894</v>
      </c>
      <c r="R743" s="3">
        <v>7.4133333333329121</v>
      </c>
      <c r="S743" s="133">
        <f>IF(F743=0,0,F743-F742)</f>
        <v>0.84570000000007894</v>
      </c>
      <c r="T743">
        <f>IF($J743=T$6,$L743,"")</f>
        <v>139</v>
      </c>
      <c r="U743" t="str">
        <f>IF($J743=U$6,$L743,"")</f>
        <v/>
      </c>
    </row>
    <row r="744" spans="2:21">
      <c r="B744" s="10">
        <v>2347820</v>
      </c>
      <c r="C744" s="10">
        <v>9444.0159999999996</v>
      </c>
      <c r="D744" s="10">
        <v>0.2455879</v>
      </c>
      <c r="E744" s="10">
        <v>189.03270000000001</v>
      </c>
      <c r="F744" s="10">
        <v>604.68269999999995</v>
      </c>
      <c r="G744" s="10">
        <v>19</v>
      </c>
      <c r="H744" s="10">
        <v>139</v>
      </c>
      <c r="I744" s="10">
        <v>0.3333333</v>
      </c>
      <c r="J744" s="11" t="s">
        <v>161</v>
      </c>
      <c r="L744">
        <v>139</v>
      </c>
      <c r="M744">
        <v>737</v>
      </c>
      <c r="N744">
        <v>2347820</v>
      </c>
      <c r="O744">
        <v>3.3020000000001346</v>
      </c>
      <c r="P744" s="133">
        <v>13.495999999999185</v>
      </c>
      <c r="Q744" s="133">
        <v>0.87809999999990396</v>
      </c>
      <c r="R744" s="3">
        <v>7.6496333333336448</v>
      </c>
      <c r="S744" s="133">
        <f>IF(F744=0,0,F744-F743)</f>
        <v>0.87809999999990396</v>
      </c>
      <c r="T744">
        <f>IF($J744=T$6,$L744,"")</f>
        <v>139</v>
      </c>
      <c r="U744" t="str">
        <f>IF($J744=U$6,$L744,"")</f>
        <v/>
      </c>
    </row>
    <row r="745" spans="2:21">
      <c r="B745" s="10">
        <v>2351020</v>
      </c>
      <c r="C745" s="10">
        <v>9457.1460000000006</v>
      </c>
      <c r="D745" s="10">
        <v>0.24328359999999999</v>
      </c>
      <c r="E745" s="10">
        <v>194.45529999999999</v>
      </c>
      <c r="F745" s="10">
        <v>605.54049999999995</v>
      </c>
      <c r="G745" s="10">
        <v>19</v>
      </c>
      <c r="H745" s="10">
        <v>139</v>
      </c>
      <c r="I745" s="10">
        <v>0.3333333</v>
      </c>
      <c r="J745" s="11" t="s">
        <v>161</v>
      </c>
      <c r="L745">
        <v>139</v>
      </c>
      <c r="M745">
        <v>738</v>
      </c>
      <c r="N745">
        <v>2351020</v>
      </c>
      <c r="O745">
        <v>3.1999999999998181</v>
      </c>
      <c r="P745" s="133">
        <v>13.130000000001019</v>
      </c>
      <c r="Q745" s="133">
        <v>0.85779999999999745</v>
      </c>
      <c r="R745" s="3">
        <v>7.4133333333329121</v>
      </c>
      <c r="S745" s="133">
        <f>IF(F745=0,0,F745-F744)</f>
        <v>0.85779999999999745</v>
      </c>
      <c r="T745">
        <f>IF($J745=T$6,$L745,"")</f>
        <v>139</v>
      </c>
      <c r="U745" t="str">
        <f>IF($J745=U$6,$L745,"")</f>
        <v/>
      </c>
    </row>
    <row r="746" spans="2:21">
      <c r="B746" s="10">
        <v>2354211</v>
      </c>
      <c r="C746" s="10">
        <v>9470.2849999999999</v>
      </c>
      <c r="D746" s="10">
        <v>0.24265030000000001</v>
      </c>
      <c r="E746" s="10">
        <v>195.98169999999999</v>
      </c>
      <c r="F746" s="10">
        <v>606.40179999999998</v>
      </c>
      <c r="G746" s="10">
        <v>19</v>
      </c>
      <c r="H746" s="10">
        <v>139</v>
      </c>
      <c r="I746" s="10">
        <v>0.3333333</v>
      </c>
      <c r="J746" s="11" t="s">
        <v>161</v>
      </c>
      <c r="L746">
        <v>139</v>
      </c>
      <c r="M746">
        <v>739</v>
      </c>
      <c r="N746">
        <v>2354211</v>
      </c>
      <c r="O746">
        <v>3.1909999999998035</v>
      </c>
      <c r="P746" s="133">
        <v>13.138999999999214</v>
      </c>
      <c r="Q746" s="133">
        <v>0.86130000000002838</v>
      </c>
      <c r="R746" s="3">
        <v>7.3924833333328781</v>
      </c>
      <c r="S746" s="133">
        <f>IF(F746=0,0,F746-F745)</f>
        <v>0.86130000000002838</v>
      </c>
      <c r="T746">
        <f>IF($J746=T$6,$L746,"")</f>
        <v>139</v>
      </c>
      <c r="U746" t="str">
        <f>IF($J746=U$6,$L746,"")</f>
        <v/>
      </c>
    </row>
    <row r="747" spans="2:21">
      <c r="B747" s="10">
        <v>2357313</v>
      </c>
      <c r="C747" s="10">
        <v>9483.1990000000005</v>
      </c>
      <c r="D747" s="10">
        <v>0.2406845</v>
      </c>
      <c r="E747" s="10">
        <v>200.82310000000001</v>
      </c>
      <c r="F747" s="10">
        <v>607.25739999999996</v>
      </c>
      <c r="G747" s="10">
        <v>20</v>
      </c>
      <c r="H747" s="10">
        <v>139</v>
      </c>
      <c r="I747" s="10">
        <v>0.3333333</v>
      </c>
      <c r="J747" s="11" t="s">
        <v>161</v>
      </c>
      <c r="L747">
        <v>139</v>
      </c>
      <c r="M747">
        <v>740</v>
      </c>
      <c r="N747">
        <v>2357313</v>
      </c>
      <c r="O747">
        <v>3.1020000000003165</v>
      </c>
      <c r="P747" s="133">
        <v>12.914000000000669</v>
      </c>
      <c r="Q747" s="133">
        <v>0.85559999999998126</v>
      </c>
      <c r="R747" s="3">
        <v>7.1863000000007329</v>
      </c>
      <c r="S747" s="133">
        <f>IF(F747=0,0,F747-F746)</f>
        <v>0.85559999999998126</v>
      </c>
      <c r="T747">
        <f>IF($J747=T$6,$L747,"")</f>
        <v>139</v>
      </c>
      <c r="U747" t="str">
        <f>IF($J747=U$6,$L747,"")</f>
        <v/>
      </c>
    </row>
    <row r="748" spans="2:21">
      <c r="B748" s="10">
        <v>2360608</v>
      </c>
      <c r="C748" s="10">
        <v>9496.6589999999997</v>
      </c>
      <c r="D748" s="10">
        <v>0.2443293</v>
      </c>
      <c r="E748" s="10">
        <v>191.9692</v>
      </c>
      <c r="F748" s="10">
        <v>608.13279999999997</v>
      </c>
      <c r="G748" s="10">
        <v>18</v>
      </c>
      <c r="H748" s="10">
        <v>140</v>
      </c>
      <c r="I748" s="10">
        <v>0.3333333</v>
      </c>
      <c r="J748" s="11" t="s">
        <v>161</v>
      </c>
      <c r="L748">
        <v>140</v>
      </c>
      <c r="M748">
        <v>741</v>
      </c>
      <c r="N748">
        <v>2360608</v>
      </c>
      <c r="O748">
        <v>3.2950000000000728</v>
      </c>
      <c r="P748" s="133">
        <v>13.459999999999127</v>
      </c>
      <c r="Q748" s="133">
        <v>0.87540000000001328</v>
      </c>
      <c r="R748" s="3">
        <v>7.6883333333335031</v>
      </c>
      <c r="S748" s="133">
        <f>IF(F748=0,0,F748-F747)</f>
        <v>0.87540000000001328</v>
      </c>
      <c r="T748">
        <f>IF($J748=T$6,$L748,"")</f>
        <v>140</v>
      </c>
      <c r="U748" t="str">
        <f>IF($J748=U$6,$L748,"")</f>
        <v/>
      </c>
    </row>
    <row r="749" spans="2:21">
      <c r="B749" s="10">
        <v>2363819</v>
      </c>
      <c r="C749" s="10">
        <v>9509.875</v>
      </c>
      <c r="D749" s="10">
        <v>0.24339849999999999</v>
      </c>
      <c r="E749" s="10">
        <v>194.1799</v>
      </c>
      <c r="F749" s="10">
        <v>608.99869999999999</v>
      </c>
      <c r="G749" s="10">
        <v>19</v>
      </c>
      <c r="H749" s="10">
        <v>140</v>
      </c>
      <c r="I749" s="10">
        <v>0.3333333</v>
      </c>
      <c r="J749" s="11" t="s">
        <v>161</v>
      </c>
      <c r="L749">
        <v>140</v>
      </c>
      <c r="M749">
        <v>742</v>
      </c>
      <c r="N749">
        <v>2363819</v>
      </c>
      <c r="O749">
        <v>3.2109999999997854</v>
      </c>
      <c r="P749" s="133">
        <v>13.216000000000349</v>
      </c>
      <c r="Q749" s="133">
        <v>0.86590000000001055</v>
      </c>
      <c r="R749" s="3">
        <v>7.4923333333328328</v>
      </c>
      <c r="S749" s="133">
        <f>IF(F749=0,0,F749-F748)</f>
        <v>0.86590000000001055</v>
      </c>
      <c r="T749">
        <f>IF($J749=T$6,$L749,"")</f>
        <v>140</v>
      </c>
      <c r="U749" t="str">
        <f>IF($J749=U$6,$L749,"")</f>
        <v/>
      </c>
    </row>
    <row r="750" spans="2:21">
      <c r="B750" s="10">
        <v>2367016</v>
      </c>
      <c r="C750" s="10">
        <v>9523.0049999999992</v>
      </c>
      <c r="D750" s="10">
        <v>0.24368139999999999</v>
      </c>
      <c r="E750" s="10">
        <v>193.5044</v>
      </c>
      <c r="F750" s="10">
        <v>609.85720000000003</v>
      </c>
      <c r="G750" s="10">
        <v>19</v>
      </c>
      <c r="H750" s="10">
        <v>139</v>
      </c>
      <c r="I750" s="10">
        <v>0.3333333</v>
      </c>
      <c r="J750" s="11" t="s">
        <v>161</v>
      </c>
      <c r="L750">
        <v>139</v>
      </c>
      <c r="M750">
        <v>743</v>
      </c>
      <c r="N750">
        <v>2367016</v>
      </c>
      <c r="O750">
        <v>3.1970000000001164</v>
      </c>
      <c r="P750" s="133">
        <v>13.1299999999992</v>
      </c>
      <c r="Q750" s="133">
        <v>0.85850000000004911</v>
      </c>
      <c r="R750" s="3">
        <v>7.4063833333336033</v>
      </c>
      <c r="S750" s="133">
        <f>IF(F750=0,0,F750-F749)</f>
        <v>0.85850000000004911</v>
      </c>
      <c r="T750">
        <f>IF($J750=T$6,$L750,"")</f>
        <v>139</v>
      </c>
      <c r="U750" t="str">
        <f>IF($J750=U$6,$L750,"")</f>
        <v/>
      </c>
    </row>
    <row r="751" spans="2:21">
      <c r="B751" s="10">
        <v>2370109</v>
      </c>
      <c r="C751" s="10">
        <v>9535.6749999999993</v>
      </c>
      <c r="D751" s="10">
        <v>0.24326210000000001</v>
      </c>
      <c r="E751" s="10">
        <v>194.5068</v>
      </c>
      <c r="F751" s="10">
        <v>610.68349999999998</v>
      </c>
      <c r="G751" s="10">
        <v>19</v>
      </c>
      <c r="H751" s="10">
        <v>139</v>
      </c>
      <c r="I751" s="10">
        <v>0.3333333</v>
      </c>
      <c r="J751" s="11" t="s">
        <v>161</v>
      </c>
      <c r="L751">
        <v>139</v>
      </c>
      <c r="M751">
        <v>744</v>
      </c>
      <c r="N751">
        <v>2370109</v>
      </c>
      <c r="O751">
        <v>3.0929999999998472</v>
      </c>
      <c r="P751" s="133">
        <v>12.670000000000073</v>
      </c>
      <c r="Q751" s="133">
        <v>0.82629999999994652</v>
      </c>
      <c r="R751" s="3">
        <v>7.1654499999996464</v>
      </c>
      <c r="S751" s="133">
        <f>IF(F751=0,0,F751-F750)</f>
        <v>0.82629999999994652</v>
      </c>
      <c r="T751">
        <f>IF($J751=T$6,$L751,"")</f>
        <v>139</v>
      </c>
      <c r="U751" t="str">
        <f>IF($J751=U$6,$L751,"")</f>
        <v/>
      </c>
    </row>
    <row r="752" spans="2:21">
      <c r="B752" s="10">
        <v>2373316</v>
      </c>
      <c r="C752" s="10">
        <v>9548.82</v>
      </c>
      <c r="D752" s="10">
        <v>0.2441392</v>
      </c>
      <c r="E752" s="10">
        <v>192.41800000000001</v>
      </c>
      <c r="F752" s="10">
        <v>611.54139999999995</v>
      </c>
      <c r="G752" s="10">
        <v>19</v>
      </c>
      <c r="H752" s="10">
        <v>139</v>
      </c>
      <c r="I752" s="10">
        <v>0.3333333</v>
      </c>
      <c r="J752" s="11" t="s">
        <v>161</v>
      </c>
      <c r="L752">
        <v>139</v>
      </c>
      <c r="M752">
        <v>745</v>
      </c>
      <c r="N752">
        <v>2373316</v>
      </c>
      <c r="O752">
        <v>3.2069999999998799</v>
      </c>
      <c r="P752" s="133">
        <v>13.145000000000437</v>
      </c>
      <c r="Q752" s="133">
        <v>0.85789999999997235</v>
      </c>
      <c r="R752" s="3">
        <v>7.4295499999997219</v>
      </c>
      <c r="S752" s="133">
        <f>IF(F752=0,0,F752-F751)</f>
        <v>0.85789999999997235</v>
      </c>
      <c r="T752">
        <f>IF($J752=T$6,$L752,"")</f>
        <v>139</v>
      </c>
      <c r="U752" t="str">
        <f>IF($J752=U$6,$L752,"")</f>
        <v/>
      </c>
    </row>
    <row r="753" spans="2:21">
      <c r="B753" s="10">
        <v>2376616</v>
      </c>
      <c r="C753" s="10">
        <v>9562.2469999999994</v>
      </c>
      <c r="D753" s="10">
        <v>0.2466151</v>
      </c>
      <c r="E753" s="10">
        <v>186.68039999999999</v>
      </c>
      <c r="F753" s="10">
        <v>612.41120000000001</v>
      </c>
      <c r="G753" s="10">
        <v>19</v>
      </c>
      <c r="H753" s="10">
        <v>139</v>
      </c>
      <c r="I753" s="10">
        <v>0.3333333</v>
      </c>
      <c r="J753" s="11" t="s">
        <v>161</v>
      </c>
      <c r="L753">
        <v>139</v>
      </c>
      <c r="M753">
        <v>746</v>
      </c>
      <c r="N753">
        <v>2376616</v>
      </c>
      <c r="O753">
        <v>3.3000000000001819</v>
      </c>
      <c r="P753" s="133">
        <v>13.42699999999968</v>
      </c>
      <c r="Q753" s="133">
        <v>0.86980000000005475</v>
      </c>
      <c r="R753" s="3">
        <v>7.6450000000004215</v>
      </c>
      <c r="S753" s="133">
        <f>IF(F753=0,0,F753-F752)</f>
        <v>0.86980000000005475</v>
      </c>
      <c r="T753">
        <f>IF($J753=T$6,$L753,"")</f>
        <v>139</v>
      </c>
      <c r="U753" t="str">
        <f>IF($J753=U$6,$L753,"")</f>
        <v/>
      </c>
    </row>
    <row r="754" spans="2:21">
      <c r="B754" s="10">
        <v>2379713</v>
      </c>
      <c r="C754" s="10">
        <v>9574.8410000000003</v>
      </c>
      <c r="D754" s="10">
        <v>0.24505740000000001</v>
      </c>
      <c r="E754" s="10">
        <v>190.26310000000001</v>
      </c>
      <c r="F754" s="10">
        <v>613.22659999999996</v>
      </c>
      <c r="G754" s="10">
        <v>19</v>
      </c>
      <c r="H754" s="10">
        <v>138</v>
      </c>
      <c r="I754" s="10">
        <v>0.3333333</v>
      </c>
      <c r="J754" s="11" t="s">
        <v>161</v>
      </c>
      <c r="L754">
        <v>138</v>
      </c>
      <c r="M754">
        <v>747</v>
      </c>
      <c r="N754">
        <v>2379713</v>
      </c>
      <c r="O754">
        <v>3.0970000000002074</v>
      </c>
      <c r="P754" s="133">
        <v>12.59400000000096</v>
      </c>
      <c r="Q754" s="133">
        <v>0.81539999999995416</v>
      </c>
      <c r="R754" s="3">
        <v>7.1231000000004769</v>
      </c>
      <c r="S754" s="133">
        <f>IF(F754=0,0,F754-F753)</f>
        <v>0.81539999999995416</v>
      </c>
      <c r="T754">
        <f>IF($J754=T$6,$L754,"")</f>
        <v>138</v>
      </c>
      <c r="U754" t="str">
        <f>IF($J754=U$6,$L754,"")</f>
        <v/>
      </c>
    </row>
    <row r="755" spans="2:21">
      <c r="B755" s="10">
        <v>2382912</v>
      </c>
      <c r="C755" s="10">
        <v>9587.9930000000004</v>
      </c>
      <c r="D755" s="10">
        <v>0.24388550000000001</v>
      </c>
      <c r="E755" s="10">
        <v>193.01900000000001</v>
      </c>
      <c r="F755" s="10">
        <v>614.08730000000003</v>
      </c>
      <c r="G755" s="10">
        <v>19</v>
      </c>
      <c r="H755" s="10">
        <v>138</v>
      </c>
      <c r="I755" s="10">
        <v>0.3333333</v>
      </c>
      <c r="J755" s="11" t="s">
        <v>161</v>
      </c>
      <c r="L755">
        <v>138</v>
      </c>
      <c r="M755">
        <v>748</v>
      </c>
      <c r="N755">
        <v>2382912</v>
      </c>
      <c r="O755">
        <v>3.1989999999996144</v>
      </c>
      <c r="P755" s="133">
        <v>13.152000000000044</v>
      </c>
      <c r="Q755" s="133">
        <v>0.8607000000000653</v>
      </c>
      <c r="R755" s="3">
        <v>7.3576999999991131</v>
      </c>
      <c r="S755" s="133">
        <f>IF(F755=0,0,F755-F754)</f>
        <v>0.8607000000000653</v>
      </c>
      <c r="T755">
        <f>IF($J755=T$6,$L755,"")</f>
        <v>138</v>
      </c>
      <c r="U755" t="str">
        <f>IF($J755=U$6,$L755,"")</f>
        <v/>
      </c>
    </row>
    <row r="756" spans="2:21">
      <c r="B756" s="10">
        <v>2386001</v>
      </c>
      <c r="C756" s="10">
        <v>9600.6020000000008</v>
      </c>
      <c r="D756" s="10">
        <v>0.24388609999999999</v>
      </c>
      <c r="E756" s="10">
        <v>193.01759999999999</v>
      </c>
      <c r="F756" s="10">
        <v>614.90660000000003</v>
      </c>
      <c r="G756" s="10">
        <v>19</v>
      </c>
      <c r="H756" s="10">
        <v>139</v>
      </c>
      <c r="I756" s="10">
        <v>0.3333333</v>
      </c>
      <c r="J756" s="11" t="s">
        <v>161</v>
      </c>
      <c r="L756">
        <v>139</v>
      </c>
      <c r="M756">
        <v>749</v>
      </c>
      <c r="N756">
        <v>2386001</v>
      </c>
      <c r="O756">
        <v>3.0890000000003965</v>
      </c>
      <c r="P756" s="133">
        <v>12.609000000000378</v>
      </c>
      <c r="Q756" s="133">
        <v>0.81929999999999836</v>
      </c>
      <c r="R756" s="3">
        <v>7.1561833333342522</v>
      </c>
      <c r="S756" s="133">
        <f>IF(F756=0,0,F756-F755)</f>
        <v>0.81929999999999836</v>
      </c>
      <c r="T756">
        <f>IF($J756=T$6,$L756,"")</f>
        <v>139</v>
      </c>
      <c r="U756" t="str">
        <f>IF($J756=U$6,$L756,"")</f>
        <v/>
      </c>
    </row>
    <row r="757" spans="2:21">
      <c r="B757" s="10">
        <v>2389107</v>
      </c>
      <c r="C757" s="10">
        <v>9613.3549999999996</v>
      </c>
      <c r="D757" s="10">
        <v>0.24370939999999999</v>
      </c>
      <c r="E757" s="10">
        <v>193.43780000000001</v>
      </c>
      <c r="F757" s="10">
        <v>615.74059999999997</v>
      </c>
      <c r="G757" s="10">
        <v>19</v>
      </c>
      <c r="H757" s="10">
        <v>139</v>
      </c>
      <c r="I757" s="10">
        <v>0.3333333</v>
      </c>
      <c r="J757" s="11" t="s">
        <v>161</v>
      </c>
      <c r="L757">
        <v>139</v>
      </c>
      <c r="M757">
        <v>750</v>
      </c>
      <c r="N757">
        <v>2389107</v>
      </c>
      <c r="O757">
        <v>3.1059999999997672</v>
      </c>
      <c r="P757" s="133">
        <v>12.752999999998792</v>
      </c>
      <c r="Q757" s="133">
        <v>0.83399999999994634</v>
      </c>
      <c r="R757" s="3">
        <v>7.1955666666661271</v>
      </c>
      <c r="S757" s="133">
        <f>IF(F757=0,0,F757-F756)</f>
        <v>0.83399999999994634</v>
      </c>
      <c r="T757">
        <f>IF($J757=T$6,$L757,"")</f>
        <v>139</v>
      </c>
      <c r="U757" t="str">
        <f>IF($J757=U$6,$L757,"")</f>
        <v/>
      </c>
    </row>
    <row r="758" spans="2:21">
      <c r="B758" s="10">
        <v>2392316</v>
      </c>
      <c r="C758" s="10">
        <v>9626.5709999999999</v>
      </c>
      <c r="D758" s="10">
        <v>0.2436373</v>
      </c>
      <c r="E758" s="10">
        <v>193.6096</v>
      </c>
      <c r="F758" s="10">
        <v>616.60709999999995</v>
      </c>
      <c r="G758" s="10">
        <v>19</v>
      </c>
      <c r="H758" s="10">
        <v>139</v>
      </c>
      <c r="I758" s="10">
        <v>0.3333333</v>
      </c>
      <c r="J758" s="11" t="s">
        <v>161</v>
      </c>
      <c r="L758">
        <v>139</v>
      </c>
      <c r="M758">
        <v>751</v>
      </c>
      <c r="N758">
        <v>2392316</v>
      </c>
      <c r="O758">
        <v>3.2089999999998327</v>
      </c>
      <c r="P758" s="133">
        <v>13.216000000000349</v>
      </c>
      <c r="Q758" s="133">
        <v>0.86649999999997362</v>
      </c>
      <c r="R758" s="3">
        <v>7.4341833333329452</v>
      </c>
      <c r="S758" s="133">
        <f>IF(F758=0,0,F758-F757)</f>
        <v>0.86649999999997362</v>
      </c>
      <c r="T758">
        <f>IF($J758=T$6,$L758,"")</f>
        <v>139</v>
      </c>
      <c r="U758" t="str">
        <f>IF($J758=U$6,$L758,"")</f>
        <v/>
      </c>
    </row>
    <row r="759" spans="2:21">
      <c r="B759" s="10">
        <v>2395500</v>
      </c>
      <c r="C759" s="10">
        <v>9639.5540000000001</v>
      </c>
      <c r="D759" s="10">
        <v>0.24487700000000001</v>
      </c>
      <c r="E759" s="10">
        <v>190.684</v>
      </c>
      <c r="F759" s="10">
        <v>617.44979999999998</v>
      </c>
      <c r="G759" s="10">
        <v>19</v>
      </c>
      <c r="H759" s="10">
        <v>139</v>
      </c>
      <c r="I759" s="10">
        <v>0.3333333</v>
      </c>
      <c r="J759" s="11" t="s">
        <v>161</v>
      </c>
      <c r="L759">
        <v>139</v>
      </c>
      <c r="M759">
        <v>752</v>
      </c>
      <c r="N759">
        <v>2395500</v>
      </c>
      <c r="O759">
        <v>3.1840000000001965</v>
      </c>
      <c r="P759" s="133">
        <v>12.983000000000175</v>
      </c>
      <c r="Q759" s="133">
        <v>0.8427000000000362</v>
      </c>
      <c r="R759" s="3">
        <v>7.3762666666671217</v>
      </c>
      <c r="S759" s="133">
        <f>IF(F759=0,0,F759-F758)</f>
        <v>0.8427000000000362</v>
      </c>
      <c r="T759">
        <f>IF($J759=T$6,$L759,"")</f>
        <v>139</v>
      </c>
      <c r="U759" t="str">
        <f>IF($J759=U$6,$L759,"")</f>
        <v/>
      </c>
    </row>
    <row r="760" spans="2:21">
      <c r="B760" s="10">
        <v>2398610</v>
      </c>
      <c r="C760" s="10">
        <v>9652.3269999999993</v>
      </c>
      <c r="D760" s="10">
        <v>0.24298910000000001</v>
      </c>
      <c r="E760" s="10">
        <v>195.16309999999999</v>
      </c>
      <c r="F760" s="10">
        <v>618.28520000000003</v>
      </c>
      <c r="G760" s="10">
        <v>19</v>
      </c>
      <c r="H760" s="10">
        <v>139</v>
      </c>
      <c r="I760" s="10">
        <v>0.3333333</v>
      </c>
      <c r="J760" s="11" t="s">
        <v>161</v>
      </c>
      <c r="L760">
        <v>139</v>
      </c>
      <c r="M760">
        <v>753</v>
      </c>
      <c r="N760">
        <v>2398610</v>
      </c>
      <c r="O760">
        <v>3.1100000000001273</v>
      </c>
      <c r="P760" s="133">
        <v>12.772999999999229</v>
      </c>
      <c r="Q760" s="133">
        <v>0.83540000000004966</v>
      </c>
      <c r="R760" s="3">
        <v>7.2048333333336281</v>
      </c>
      <c r="S760" s="133">
        <f>IF(F760=0,0,F760-F759)</f>
        <v>0.83540000000004966</v>
      </c>
      <c r="T760">
        <f>IF($J760=T$6,$L760,"")</f>
        <v>139</v>
      </c>
      <c r="U760" t="str">
        <f>IF($J760=U$6,$L760,"")</f>
        <v/>
      </c>
    </row>
    <row r="761" spans="2:21">
      <c r="B761" s="10">
        <v>2401818</v>
      </c>
      <c r="C761" s="10">
        <v>9665.5429999999997</v>
      </c>
      <c r="D761" s="10">
        <v>0.24317259999999999</v>
      </c>
      <c r="E761" s="10">
        <v>194.72149999999999</v>
      </c>
      <c r="F761" s="10">
        <v>619.15179999999998</v>
      </c>
      <c r="G761" s="10">
        <v>19</v>
      </c>
      <c r="H761" s="10">
        <v>139</v>
      </c>
      <c r="I761" s="10">
        <v>0.3333333</v>
      </c>
      <c r="J761" s="11" t="s">
        <v>161</v>
      </c>
      <c r="L761">
        <v>139</v>
      </c>
      <c r="M761">
        <v>754</v>
      </c>
      <c r="N761">
        <v>2401818</v>
      </c>
      <c r="O761">
        <v>3.2080000000000837</v>
      </c>
      <c r="P761" s="133">
        <v>13.216000000000349</v>
      </c>
      <c r="Q761" s="133">
        <v>0.86659999999994852</v>
      </c>
      <c r="R761" s="3">
        <v>7.4318666666668607</v>
      </c>
      <c r="S761" s="133">
        <f>IF(F761=0,0,F761-F760)</f>
        <v>0.86659999999994852</v>
      </c>
      <c r="T761">
        <f>IF($J761=T$6,$L761,"")</f>
        <v>139</v>
      </c>
      <c r="U761" t="str">
        <f>IF($J761=U$6,$L761,"")</f>
        <v/>
      </c>
    </row>
    <row r="762" spans="2:21">
      <c r="B762" s="10">
        <v>2405005</v>
      </c>
      <c r="C762" s="10">
        <v>9678.5169999999998</v>
      </c>
      <c r="D762" s="10">
        <v>0.24563370000000001</v>
      </c>
      <c r="E762" s="10">
        <v>188.9271</v>
      </c>
      <c r="F762" s="10">
        <v>619.99270000000001</v>
      </c>
      <c r="G762" s="10">
        <v>19</v>
      </c>
      <c r="H762" s="10">
        <v>140</v>
      </c>
      <c r="I762" s="10">
        <v>0.3333333</v>
      </c>
      <c r="J762" s="11" t="s">
        <v>161</v>
      </c>
      <c r="L762">
        <v>140</v>
      </c>
      <c r="M762">
        <v>755</v>
      </c>
      <c r="N762">
        <v>2405005</v>
      </c>
      <c r="O762">
        <v>3.1869999999998981</v>
      </c>
      <c r="P762" s="133">
        <v>12.97400000000016</v>
      </c>
      <c r="Q762" s="133">
        <v>0.84090000000003329</v>
      </c>
      <c r="R762" s="3">
        <v>7.4363333333330957</v>
      </c>
      <c r="S762" s="133">
        <f>IF(F762=0,0,F762-F761)</f>
        <v>0.84090000000003329</v>
      </c>
      <c r="T762">
        <f>IF($J762=T$6,$L762,"")</f>
        <v>140</v>
      </c>
      <c r="U762" t="str">
        <f>IF($J762=U$6,$L762,"")</f>
        <v/>
      </c>
    </row>
    <row r="763" spans="2:21">
      <c r="B763" s="10">
        <v>2408107</v>
      </c>
      <c r="C763" s="10">
        <v>9691.2630000000008</v>
      </c>
      <c r="D763" s="10">
        <v>0.2438418</v>
      </c>
      <c r="E763" s="10">
        <v>193.12280000000001</v>
      </c>
      <c r="F763" s="10">
        <v>620.82650000000001</v>
      </c>
      <c r="G763" s="10">
        <v>20</v>
      </c>
      <c r="H763" s="10">
        <v>140</v>
      </c>
      <c r="I763" s="10">
        <v>0.3333333</v>
      </c>
      <c r="J763" s="11" t="s">
        <v>161</v>
      </c>
      <c r="L763">
        <v>140</v>
      </c>
      <c r="M763">
        <v>756</v>
      </c>
      <c r="N763">
        <v>2408107</v>
      </c>
      <c r="O763">
        <v>3.1019999999998618</v>
      </c>
      <c r="P763" s="133">
        <v>12.746000000001004</v>
      </c>
      <c r="Q763" s="133">
        <v>0.83379999999999654</v>
      </c>
      <c r="R763" s="3">
        <v>7.2379999999996771</v>
      </c>
      <c r="S763" s="133">
        <f>IF(F763=0,0,F763-F762)</f>
        <v>0.83379999999999654</v>
      </c>
      <c r="T763">
        <f>IF($J763=T$6,$L763,"")</f>
        <v>140</v>
      </c>
      <c r="U763" t="str">
        <f>IF($J763=U$6,$L763,"")</f>
        <v/>
      </c>
    </row>
    <row r="764" spans="2:21">
      <c r="B764" s="10">
        <v>2411216</v>
      </c>
      <c r="C764" s="10">
        <v>9704.0920000000006</v>
      </c>
      <c r="D764" s="10">
        <v>0.24248520000000001</v>
      </c>
      <c r="E764" s="10">
        <v>196.38229999999999</v>
      </c>
      <c r="F764" s="10">
        <v>621.6694</v>
      </c>
      <c r="G764" s="10">
        <v>19</v>
      </c>
      <c r="H764" s="10">
        <v>139</v>
      </c>
      <c r="I764" s="10">
        <v>0.3333333</v>
      </c>
      <c r="J764" s="11" t="s">
        <v>161</v>
      </c>
      <c r="L764">
        <v>139</v>
      </c>
      <c r="M764">
        <v>757</v>
      </c>
      <c r="N764">
        <v>2411216</v>
      </c>
      <c r="O764">
        <v>3.1089999999999236</v>
      </c>
      <c r="P764" s="133">
        <v>12.828999999999724</v>
      </c>
      <c r="Q764" s="133">
        <v>0.84289999999998599</v>
      </c>
      <c r="R764" s="3">
        <v>7.2025166666664893</v>
      </c>
      <c r="S764" s="133">
        <f>IF(F764=0,0,F764-F763)</f>
        <v>0.84289999999998599</v>
      </c>
      <c r="T764">
        <f>IF($J764=T$6,$L764,"")</f>
        <v>139</v>
      </c>
      <c r="U764" t="str">
        <f>IF($J764=U$6,$L764,"")</f>
        <v/>
      </c>
    </row>
    <row r="765" spans="2:21">
      <c r="B765" s="10">
        <v>2414208</v>
      </c>
      <c r="C765" s="10">
        <v>9716.3700000000008</v>
      </c>
      <c r="D765" s="10">
        <v>0.242594</v>
      </c>
      <c r="E765" s="10">
        <v>196.1181</v>
      </c>
      <c r="F765" s="10">
        <v>622.47159999999997</v>
      </c>
      <c r="G765" s="10">
        <v>20</v>
      </c>
      <c r="H765" s="10">
        <v>139</v>
      </c>
      <c r="I765" s="10">
        <v>0.3333333</v>
      </c>
      <c r="J765" s="11" t="s">
        <v>161</v>
      </c>
      <c r="L765">
        <v>139</v>
      </c>
      <c r="M765">
        <v>758</v>
      </c>
      <c r="N765">
        <v>2414208</v>
      </c>
      <c r="O765">
        <v>2.9920000000001892</v>
      </c>
      <c r="P765" s="133">
        <v>12.278000000000247</v>
      </c>
      <c r="Q765" s="133">
        <v>0.80219999999997071</v>
      </c>
      <c r="R765" s="3">
        <v>6.931466666667105</v>
      </c>
      <c r="S765" s="133">
        <f>IF(F765=0,0,F765-F764)</f>
        <v>0.80219999999997071</v>
      </c>
      <c r="T765">
        <f>IF($J765=T$6,$L765,"")</f>
        <v>139</v>
      </c>
      <c r="U765" t="str">
        <f>IF($J765=U$6,$L765,"")</f>
        <v/>
      </c>
    </row>
    <row r="766" spans="2:21">
      <c r="B766" s="10">
        <v>2417401</v>
      </c>
      <c r="C766" s="10">
        <v>9729.4259999999995</v>
      </c>
      <c r="D766" s="10">
        <v>0.2447841</v>
      </c>
      <c r="E766" s="10">
        <v>190.90119999999999</v>
      </c>
      <c r="F766" s="10">
        <v>623.32150000000001</v>
      </c>
      <c r="G766" s="10">
        <v>19</v>
      </c>
      <c r="H766" s="10">
        <v>139</v>
      </c>
      <c r="I766" s="10">
        <v>0.3333333</v>
      </c>
      <c r="J766" s="11" t="s">
        <v>161</v>
      </c>
      <c r="L766">
        <v>139</v>
      </c>
      <c r="M766">
        <v>759</v>
      </c>
      <c r="N766">
        <v>2417401</v>
      </c>
      <c r="O766">
        <v>3.1929999999997563</v>
      </c>
      <c r="P766" s="133">
        <v>13.055999999998676</v>
      </c>
      <c r="Q766" s="133">
        <v>0.84990000000004784</v>
      </c>
      <c r="R766" s="3">
        <v>7.3971166666661023</v>
      </c>
      <c r="S766" s="133">
        <f>IF(F766=0,0,F766-F765)</f>
        <v>0.84990000000004784</v>
      </c>
      <c r="T766">
        <f>IF($J766=T$6,$L766,"")</f>
        <v>139</v>
      </c>
      <c r="U766" t="str">
        <f>IF($J766=U$6,$L766,"")</f>
        <v/>
      </c>
    </row>
    <row r="767" spans="2:21">
      <c r="B767" s="10">
        <v>2420612</v>
      </c>
      <c r="C767" s="10">
        <v>9742.5709999999999</v>
      </c>
      <c r="D767" s="10">
        <v>0.24509049999999999</v>
      </c>
      <c r="E767" s="10">
        <v>190.18600000000001</v>
      </c>
      <c r="F767" s="10">
        <v>624.17840000000001</v>
      </c>
      <c r="G767" s="10">
        <v>19</v>
      </c>
      <c r="H767" s="10">
        <v>140</v>
      </c>
      <c r="I767" s="10">
        <v>0.3333333</v>
      </c>
      <c r="J767" s="11" t="s">
        <v>161</v>
      </c>
      <c r="L767">
        <v>140</v>
      </c>
      <c r="M767">
        <v>760</v>
      </c>
      <c r="N767">
        <v>2420612</v>
      </c>
      <c r="O767">
        <v>3.2110000000002401</v>
      </c>
      <c r="P767" s="133">
        <v>13.145000000000437</v>
      </c>
      <c r="Q767" s="133">
        <v>0.856899999999996</v>
      </c>
      <c r="R767" s="3">
        <v>7.4923333333338933</v>
      </c>
      <c r="S767" s="133">
        <f>IF(F767=0,0,F767-F766)</f>
        <v>0.856899999999996</v>
      </c>
      <c r="T767">
        <f>IF($J767=T$6,$L767,"")</f>
        <v>140</v>
      </c>
      <c r="U767" t="str">
        <f>IF($J767=U$6,$L767,"")</f>
        <v/>
      </c>
    </row>
    <row r="768" spans="2:21">
      <c r="B768" s="10">
        <v>2423697</v>
      </c>
      <c r="C768" s="10">
        <v>9755.2389999999996</v>
      </c>
      <c r="D768" s="10">
        <v>0.24336360000000001</v>
      </c>
      <c r="E768" s="10">
        <v>194.26339999999999</v>
      </c>
      <c r="F768" s="10">
        <v>625.00660000000005</v>
      </c>
      <c r="G768" s="10">
        <v>19</v>
      </c>
      <c r="H768" s="10">
        <v>140</v>
      </c>
      <c r="I768" s="10">
        <v>0.3333333</v>
      </c>
      <c r="J768" s="11" t="s">
        <v>161</v>
      </c>
      <c r="L768">
        <v>140</v>
      </c>
      <c r="M768">
        <v>761</v>
      </c>
      <c r="N768">
        <v>2423697</v>
      </c>
      <c r="O768">
        <v>3.0850000000000364</v>
      </c>
      <c r="P768" s="133">
        <v>12.667999999999665</v>
      </c>
      <c r="Q768" s="133">
        <v>0.82820000000003802</v>
      </c>
      <c r="R768" s="3">
        <v>7.1983333333334185</v>
      </c>
      <c r="S768" s="133">
        <f>IF(F768=0,0,F768-F767)</f>
        <v>0.82820000000003802</v>
      </c>
      <c r="T768">
        <f>IF($J768=T$6,$L768,"")</f>
        <v>140</v>
      </c>
      <c r="U768" t="str">
        <f>IF($J768=U$6,$L768,"")</f>
        <v/>
      </c>
    </row>
    <row r="769" spans="2:21">
      <c r="B769" s="10">
        <v>2426808</v>
      </c>
      <c r="C769" s="10">
        <v>9768.0709999999999</v>
      </c>
      <c r="D769" s="10">
        <v>0.2426364</v>
      </c>
      <c r="E769" s="10">
        <v>196.0153</v>
      </c>
      <c r="F769" s="10">
        <v>625.84910000000002</v>
      </c>
      <c r="G769" s="10">
        <v>19</v>
      </c>
      <c r="H769" s="10">
        <v>140</v>
      </c>
      <c r="I769" s="10">
        <v>0.3333333</v>
      </c>
      <c r="J769" s="11" t="s">
        <v>161</v>
      </c>
      <c r="L769">
        <v>140</v>
      </c>
      <c r="M769">
        <v>762</v>
      </c>
      <c r="N769">
        <v>2426808</v>
      </c>
      <c r="O769">
        <v>3.1109999999998763</v>
      </c>
      <c r="P769" s="133">
        <v>12.832000000000335</v>
      </c>
      <c r="Q769" s="133">
        <v>0.84249999999997272</v>
      </c>
      <c r="R769" s="3">
        <v>7.2589999999997117</v>
      </c>
      <c r="S769" s="133">
        <f>IF(F769=0,0,F769-F768)</f>
        <v>0.84249999999997272</v>
      </c>
      <c r="T769">
        <f>IF($J769=T$6,$L769,"")</f>
        <v>140</v>
      </c>
      <c r="U769" t="str">
        <f>IF($J769=U$6,$L769,"")</f>
        <v/>
      </c>
    </row>
    <row r="770" spans="2:21">
      <c r="B770" s="10">
        <v>2429796</v>
      </c>
      <c r="C770" s="10">
        <v>9780.2839999999997</v>
      </c>
      <c r="D770" s="10">
        <v>0.24340300000000001</v>
      </c>
      <c r="E770" s="10">
        <v>194.16919999999999</v>
      </c>
      <c r="F770" s="10">
        <v>626.64369999999997</v>
      </c>
      <c r="G770" s="10">
        <v>19</v>
      </c>
      <c r="H770" s="10">
        <v>140</v>
      </c>
      <c r="I770" s="10">
        <v>0.3333333</v>
      </c>
      <c r="J770" s="11" t="s">
        <v>161</v>
      </c>
      <c r="L770">
        <v>140</v>
      </c>
      <c r="M770">
        <v>763</v>
      </c>
      <c r="N770">
        <v>2429796</v>
      </c>
      <c r="O770">
        <v>2.987999999999829</v>
      </c>
      <c r="P770" s="133">
        <v>12.212999999999738</v>
      </c>
      <c r="Q770" s="133">
        <v>0.79459999999994579</v>
      </c>
      <c r="R770" s="3">
        <v>6.9719999999996007</v>
      </c>
      <c r="S770" s="133">
        <f>IF(F770=0,0,F770-F769)</f>
        <v>0.79459999999994579</v>
      </c>
      <c r="T770">
        <f>IF($J770=T$6,$L770,"")</f>
        <v>140</v>
      </c>
      <c r="U770" t="str">
        <f>IF($J770=U$6,$L770,"")</f>
        <v/>
      </c>
    </row>
    <row r="771" spans="2:21">
      <c r="B771" s="10">
        <v>2432904</v>
      </c>
      <c r="C771" s="10">
        <v>9793.0419999999995</v>
      </c>
      <c r="D771" s="10">
        <v>0.24403279999999999</v>
      </c>
      <c r="E771" s="10">
        <v>192.66980000000001</v>
      </c>
      <c r="F771" s="10">
        <v>627.47760000000005</v>
      </c>
      <c r="G771" s="10">
        <v>20</v>
      </c>
      <c r="H771" s="10">
        <v>140</v>
      </c>
      <c r="I771" s="10">
        <v>0.3333333</v>
      </c>
      <c r="J771" s="11" t="s">
        <v>161</v>
      </c>
      <c r="L771">
        <v>140</v>
      </c>
      <c r="M771">
        <v>764</v>
      </c>
      <c r="N771">
        <v>2432904</v>
      </c>
      <c r="O771">
        <v>3.1080000000001746</v>
      </c>
      <c r="P771" s="133">
        <v>12.757999999999811</v>
      </c>
      <c r="Q771" s="133">
        <v>0.83390000000008513</v>
      </c>
      <c r="R771" s="3">
        <v>7.2520000000004075</v>
      </c>
      <c r="S771" s="133">
        <f>IF(F771=0,0,F771-F770)</f>
        <v>0.83390000000008513</v>
      </c>
      <c r="T771">
        <f>IF($J771=T$6,$L771,"")</f>
        <v>140</v>
      </c>
      <c r="U771" t="str">
        <f>IF($J771=U$6,$L771,"")</f>
        <v/>
      </c>
    </row>
    <row r="772" spans="2:21">
      <c r="B772" s="10">
        <v>2436002</v>
      </c>
      <c r="C772" s="10">
        <v>9805.7289999999994</v>
      </c>
      <c r="D772" s="10">
        <v>0.243982</v>
      </c>
      <c r="E772" s="10">
        <v>192.79</v>
      </c>
      <c r="F772" s="10">
        <v>628.30470000000003</v>
      </c>
      <c r="G772" s="10">
        <v>19</v>
      </c>
      <c r="H772" s="10">
        <v>140</v>
      </c>
      <c r="I772" s="10">
        <v>0.3333333</v>
      </c>
      <c r="J772" s="11" t="s">
        <v>161</v>
      </c>
      <c r="L772">
        <v>140</v>
      </c>
      <c r="M772">
        <v>765</v>
      </c>
      <c r="N772">
        <v>2436002</v>
      </c>
      <c r="O772">
        <v>3.0979999999999563</v>
      </c>
      <c r="P772" s="133">
        <v>12.686999999999898</v>
      </c>
      <c r="Q772" s="133">
        <v>0.82709999999997308</v>
      </c>
      <c r="R772" s="3">
        <v>7.2286666666665651</v>
      </c>
      <c r="S772" s="133">
        <f>IF(F772=0,0,F772-F771)</f>
        <v>0.82709999999997308</v>
      </c>
      <c r="T772">
        <f>IF($J772=T$6,$L772,"")</f>
        <v>140</v>
      </c>
      <c r="U772" t="str">
        <f>IF($J772=U$6,$L772,"")</f>
        <v/>
      </c>
    </row>
    <row r="773" spans="2:21">
      <c r="B773" s="10">
        <v>2439206</v>
      </c>
      <c r="C773" s="10">
        <v>9818.866</v>
      </c>
      <c r="D773" s="10">
        <v>0.2442532</v>
      </c>
      <c r="E773" s="10">
        <v>192.14850000000001</v>
      </c>
      <c r="F773" s="10">
        <v>629.16240000000005</v>
      </c>
      <c r="G773" s="10">
        <v>19</v>
      </c>
      <c r="H773" s="10">
        <v>140</v>
      </c>
      <c r="I773" s="10">
        <v>0.3333333</v>
      </c>
      <c r="J773" s="11" t="s">
        <v>161</v>
      </c>
      <c r="L773">
        <v>140</v>
      </c>
      <c r="M773">
        <v>766</v>
      </c>
      <c r="N773">
        <v>2439206</v>
      </c>
      <c r="O773">
        <v>3.2040000000001783</v>
      </c>
      <c r="P773" s="133">
        <v>13.137000000000626</v>
      </c>
      <c r="Q773" s="133">
        <v>0.85770000000002256</v>
      </c>
      <c r="R773" s="3">
        <v>7.4760000000004156</v>
      </c>
      <c r="S773" s="133">
        <f>IF(F773=0,0,F773-F772)</f>
        <v>0.85770000000002256</v>
      </c>
      <c r="T773">
        <f>IF($J773=T$6,$L773,"")</f>
        <v>140</v>
      </c>
      <c r="U773" t="str">
        <f>IF($J773=U$6,$L773,"")</f>
        <v/>
      </c>
    </row>
    <row r="774" spans="2:21">
      <c r="B774" s="10">
        <v>2442303</v>
      </c>
      <c r="C774" s="10">
        <v>9831.6110000000008</v>
      </c>
      <c r="D774" s="10">
        <v>0.24342440000000001</v>
      </c>
      <c r="E774" s="10">
        <v>194.11779999999999</v>
      </c>
      <c r="F774" s="10">
        <v>629.99760000000003</v>
      </c>
      <c r="G774" s="10">
        <v>20</v>
      </c>
      <c r="H774" s="10">
        <v>140</v>
      </c>
      <c r="I774" s="10">
        <v>0.3333333</v>
      </c>
      <c r="J774" s="11" t="s">
        <v>161</v>
      </c>
      <c r="L774">
        <v>140</v>
      </c>
      <c r="M774">
        <v>767</v>
      </c>
      <c r="N774">
        <v>2442303</v>
      </c>
      <c r="O774">
        <v>3.0969999999997526</v>
      </c>
      <c r="P774" s="133">
        <v>12.7450000000008</v>
      </c>
      <c r="Q774" s="133">
        <v>0.83519999999998618</v>
      </c>
      <c r="R774" s="3">
        <v>7.2263333333327564</v>
      </c>
      <c r="S774" s="133">
        <f>IF(F774=0,0,F774-F773)</f>
        <v>0.83519999999998618</v>
      </c>
      <c r="T774">
        <f>IF($J774=T$6,$L774,"")</f>
        <v>140</v>
      </c>
      <c r="U774" t="str">
        <f>IF($J774=U$6,$L774,"")</f>
        <v/>
      </c>
    </row>
    <row r="775" spans="2:21">
      <c r="B775" s="10">
        <v>2445294</v>
      </c>
      <c r="C775" s="10">
        <v>9843.8970000000008</v>
      </c>
      <c r="D775" s="10">
        <v>0.24237600000000001</v>
      </c>
      <c r="E775" s="10">
        <v>196.64789999999999</v>
      </c>
      <c r="F775" s="10">
        <v>630.80100000000004</v>
      </c>
      <c r="G775" s="10">
        <v>20</v>
      </c>
      <c r="H775" s="10">
        <v>139</v>
      </c>
      <c r="I775" s="10">
        <v>0.3333333</v>
      </c>
      <c r="J775" s="11" t="s">
        <v>161</v>
      </c>
      <c r="L775">
        <v>139</v>
      </c>
      <c r="M775">
        <v>768</v>
      </c>
      <c r="N775">
        <v>2445294</v>
      </c>
      <c r="O775">
        <v>2.9909999999999854</v>
      </c>
      <c r="P775" s="133">
        <v>12.286000000000058</v>
      </c>
      <c r="Q775" s="133">
        <v>0.80340000000001055</v>
      </c>
      <c r="R775" s="3">
        <v>6.9291499999999662</v>
      </c>
      <c r="S775" s="133">
        <f>IF(F775=0,0,F775-F774)</f>
        <v>0.80340000000001055</v>
      </c>
      <c r="T775">
        <f>IF($J775=T$6,$L775,"")</f>
        <v>139</v>
      </c>
      <c r="U775" t="str">
        <f>IF($J775=U$6,$L775,"")</f>
        <v/>
      </c>
    </row>
    <row r="776" spans="2:21">
      <c r="B776" s="10">
        <v>2448511</v>
      </c>
      <c r="C776" s="10">
        <v>9857.1</v>
      </c>
      <c r="D776" s="10">
        <v>0.24467169999999999</v>
      </c>
      <c r="E776" s="10">
        <v>191.1643</v>
      </c>
      <c r="F776" s="10">
        <v>631.66369999999995</v>
      </c>
      <c r="G776" s="10">
        <v>19</v>
      </c>
      <c r="H776" s="10">
        <v>139</v>
      </c>
      <c r="I776" s="10">
        <v>0.3333333</v>
      </c>
      <c r="J776" s="11" t="s">
        <v>161</v>
      </c>
      <c r="L776">
        <v>139</v>
      </c>
      <c r="M776">
        <v>769</v>
      </c>
      <c r="N776">
        <v>2448511</v>
      </c>
      <c r="O776">
        <v>3.2170000000000982</v>
      </c>
      <c r="P776" s="133">
        <v>13.20299999999952</v>
      </c>
      <c r="Q776" s="133">
        <v>0.86269999999990432</v>
      </c>
      <c r="R776" s="3">
        <v>7.4527166666668938</v>
      </c>
      <c r="S776" s="133">
        <f>IF(F776=0,0,F776-F775)</f>
        <v>0.86269999999990432</v>
      </c>
      <c r="T776">
        <f>IF($J776=T$6,$L776,"")</f>
        <v>139</v>
      </c>
      <c r="U776" t="str">
        <f>IF($J776=U$6,$L776,"")</f>
        <v/>
      </c>
    </row>
    <row r="777" spans="2:21">
      <c r="B777" s="10">
        <v>2451610</v>
      </c>
      <c r="C777" s="10">
        <v>9869.7569999999996</v>
      </c>
      <c r="D777" s="10">
        <v>0.24443680000000001</v>
      </c>
      <c r="E777" s="10">
        <v>191.7159</v>
      </c>
      <c r="F777" s="10">
        <v>632.48680000000002</v>
      </c>
      <c r="G777" s="10">
        <v>19</v>
      </c>
      <c r="H777" s="10">
        <v>139</v>
      </c>
      <c r="I777" s="10">
        <v>0.3333333</v>
      </c>
      <c r="J777" s="11" t="s">
        <v>161</v>
      </c>
      <c r="L777">
        <v>139</v>
      </c>
      <c r="M777">
        <v>770</v>
      </c>
      <c r="N777">
        <v>2451610</v>
      </c>
      <c r="O777">
        <v>3.0990000000001601</v>
      </c>
      <c r="P777" s="133">
        <v>12.656999999999243</v>
      </c>
      <c r="Q777" s="133">
        <v>0.82310000000006767</v>
      </c>
      <c r="R777" s="3">
        <v>7.1793500000003707</v>
      </c>
      <c r="S777" s="133">
        <f>IF(F777=0,0,F777-F776)</f>
        <v>0.82310000000006767</v>
      </c>
      <c r="T777">
        <f>IF($J777=T$6,$L777,"")</f>
        <v>139</v>
      </c>
      <c r="U777" t="str">
        <f>IF($J777=U$6,$L777,"")</f>
        <v/>
      </c>
    </row>
    <row r="778" spans="2:21">
      <c r="B778" s="10">
        <v>2454705</v>
      </c>
      <c r="C778" s="10">
        <v>9882.5120000000006</v>
      </c>
      <c r="D778" s="10">
        <v>0.2428593</v>
      </c>
      <c r="E778" s="10">
        <v>195.47620000000001</v>
      </c>
      <c r="F778" s="10">
        <v>633.32349999999997</v>
      </c>
      <c r="G778" s="10">
        <v>19</v>
      </c>
      <c r="H778" s="10">
        <v>139</v>
      </c>
      <c r="I778" s="10">
        <v>0.3333333</v>
      </c>
      <c r="J778" s="11" t="s">
        <v>161</v>
      </c>
      <c r="L778">
        <v>139</v>
      </c>
      <c r="M778">
        <v>771</v>
      </c>
      <c r="N778">
        <v>2454705</v>
      </c>
      <c r="O778">
        <v>3.0949999999997999</v>
      </c>
      <c r="P778" s="133">
        <v>12.755000000001019</v>
      </c>
      <c r="Q778" s="133">
        <v>0.83669999999995071</v>
      </c>
      <c r="R778" s="3">
        <v>7.1700833333328697</v>
      </c>
      <c r="S778" s="133">
        <f>IF(F778=0,0,F778-F777)</f>
        <v>0.83669999999995071</v>
      </c>
      <c r="T778">
        <f>IF($J778=T$6,$L778,"")</f>
        <v>139</v>
      </c>
      <c r="U778" t="str">
        <f>IF($J778=U$6,$L778,"")</f>
        <v/>
      </c>
    </row>
    <row r="779" spans="2:21">
      <c r="B779" s="10">
        <v>2457692</v>
      </c>
      <c r="C779" s="10">
        <v>9894.7260000000006</v>
      </c>
      <c r="D779" s="10">
        <v>0.2436971</v>
      </c>
      <c r="E779" s="10">
        <v>193.46709999999999</v>
      </c>
      <c r="F779" s="10">
        <v>634.11869999999999</v>
      </c>
      <c r="G779" s="10">
        <v>20</v>
      </c>
      <c r="H779" s="10">
        <v>139</v>
      </c>
      <c r="I779" s="10">
        <v>0.3333333</v>
      </c>
      <c r="J779" s="11" t="s">
        <v>161</v>
      </c>
      <c r="L779">
        <v>139</v>
      </c>
      <c r="M779">
        <v>772</v>
      </c>
      <c r="N779">
        <v>2457692</v>
      </c>
      <c r="O779">
        <v>2.98700000000008</v>
      </c>
      <c r="P779" s="133">
        <v>12.213999999999942</v>
      </c>
      <c r="Q779" s="133">
        <v>0.79520000000002256</v>
      </c>
      <c r="R779" s="3">
        <v>6.9198833333335186</v>
      </c>
      <c r="S779" s="133">
        <f>IF(F779=0,0,F779-F778)</f>
        <v>0.79520000000002256</v>
      </c>
      <c r="T779">
        <f>IF($J779=T$6,$L779,"")</f>
        <v>139</v>
      </c>
      <c r="U779" t="str">
        <f>IF($J779=U$6,$L779,"")</f>
        <v/>
      </c>
    </row>
    <row r="780" spans="2:21">
      <c r="B780" s="10">
        <v>2460903</v>
      </c>
      <c r="C780" s="10">
        <v>9907.7870000000003</v>
      </c>
      <c r="D780" s="10">
        <v>0.24598239999999999</v>
      </c>
      <c r="E780" s="10">
        <v>188.12479999999999</v>
      </c>
      <c r="F780" s="10">
        <v>634.96479999999997</v>
      </c>
      <c r="G780" s="10">
        <v>19</v>
      </c>
      <c r="H780" s="10">
        <v>139</v>
      </c>
      <c r="I780" s="10">
        <v>0.3333333</v>
      </c>
      <c r="J780" s="11" t="s">
        <v>161</v>
      </c>
      <c r="L780">
        <v>139</v>
      </c>
      <c r="M780">
        <v>773</v>
      </c>
      <c r="N780">
        <v>2460903</v>
      </c>
      <c r="O780">
        <v>3.2109999999997854</v>
      </c>
      <c r="P780" s="133">
        <v>13.060999999999694</v>
      </c>
      <c r="Q780" s="133">
        <v>0.84609999999997854</v>
      </c>
      <c r="R780" s="3">
        <v>7.4388166666661695</v>
      </c>
      <c r="S780" s="133">
        <f>IF(F780=0,0,F780-F779)</f>
        <v>0.84609999999997854</v>
      </c>
      <c r="T780">
        <f>IF($J780=T$6,$L780,"")</f>
        <v>139</v>
      </c>
      <c r="U780" t="str">
        <f>IF($J780=U$6,$L780,"")</f>
        <v/>
      </c>
    </row>
    <row r="781" spans="2:21">
      <c r="B781" s="10">
        <v>2464098</v>
      </c>
      <c r="C781" s="10">
        <v>9920.8349999999991</v>
      </c>
      <c r="D781" s="10">
        <v>0.2451343</v>
      </c>
      <c r="E781" s="10">
        <v>190.08410000000001</v>
      </c>
      <c r="F781" s="10">
        <v>635.81320000000005</v>
      </c>
      <c r="G781" s="10">
        <v>19</v>
      </c>
      <c r="H781" s="10">
        <v>139</v>
      </c>
      <c r="I781" s="10">
        <v>0.3333333</v>
      </c>
      <c r="J781" s="11" t="s">
        <v>161</v>
      </c>
      <c r="L781">
        <v>139</v>
      </c>
      <c r="M781">
        <v>774</v>
      </c>
      <c r="N781">
        <v>2464098</v>
      </c>
      <c r="O781">
        <v>3.1950000000001637</v>
      </c>
      <c r="P781" s="133">
        <v>13.047999999998865</v>
      </c>
      <c r="Q781" s="133">
        <v>0.84840000000008331</v>
      </c>
      <c r="R781" s="3">
        <v>7.4017500000003791</v>
      </c>
      <c r="S781" s="133">
        <f>IF(F781=0,0,F781-F780)</f>
        <v>0.84840000000008331</v>
      </c>
      <c r="T781">
        <f>IF($J781=T$6,$L781,"")</f>
        <v>139</v>
      </c>
      <c r="U781" t="str">
        <f>IF($J781=U$6,$L781,"")</f>
        <v/>
      </c>
    </row>
    <row r="782" spans="2:21">
      <c r="B782" s="10">
        <v>2495645</v>
      </c>
      <c r="C782" s="10">
        <v>9942.9770000000008</v>
      </c>
      <c r="D782" s="10">
        <v>0.61777309999999996</v>
      </c>
      <c r="E782" s="10">
        <v>11.87602</v>
      </c>
      <c r="F782" s="10">
        <v>630.44399999999996</v>
      </c>
      <c r="G782" s="10">
        <v>39</v>
      </c>
      <c r="H782" s="10">
        <v>127</v>
      </c>
      <c r="I782" s="10">
        <v>0.3333333</v>
      </c>
      <c r="J782" s="11" t="s">
        <v>161</v>
      </c>
      <c r="L782">
        <v>127</v>
      </c>
      <c r="M782">
        <v>775</v>
      </c>
      <c r="N782">
        <v>2495645</v>
      </c>
      <c r="O782">
        <v>31.547000000000025</v>
      </c>
      <c r="P782" s="133">
        <v>22.142000000001644</v>
      </c>
      <c r="Q782" s="133">
        <v>-5.3692000000000917</v>
      </c>
      <c r="R782" s="3">
        <v>66.774483333333393</v>
      </c>
      <c r="S782" s="133">
        <f>IF(F782=0,0,F782-F781)</f>
        <v>-5.3692000000000917</v>
      </c>
      <c r="T782">
        <f>IF($J782=T$6,$L782,"")</f>
        <v>127</v>
      </c>
      <c r="U782" t="str">
        <f>IF($J782=U$6,$L782,"")</f>
        <v/>
      </c>
    </row>
    <row r="783" spans="2:21">
      <c r="B783" s="10">
        <v>2498747</v>
      </c>
      <c r="C783" s="10">
        <v>9949.1959999999999</v>
      </c>
      <c r="D783" s="10">
        <v>0.4988242</v>
      </c>
      <c r="E783" s="10">
        <v>22.558769999999999</v>
      </c>
      <c r="F783" s="10">
        <v>630.44539999999995</v>
      </c>
      <c r="G783" s="10">
        <v>19</v>
      </c>
      <c r="H783" s="10">
        <v>126</v>
      </c>
      <c r="I783" s="10">
        <v>0.3333333</v>
      </c>
      <c r="J783" s="11" t="s">
        <v>161</v>
      </c>
      <c r="L783">
        <v>126</v>
      </c>
      <c r="M783">
        <v>776</v>
      </c>
      <c r="N783">
        <v>2498747</v>
      </c>
      <c r="O783">
        <v>3.1019999999998618</v>
      </c>
      <c r="P783" s="133">
        <v>6.2189999999991414</v>
      </c>
      <c r="Q783" s="133">
        <v>1.3999999999896318E-3</v>
      </c>
      <c r="R783" s="3">
        <v>6.5141999999997093</v>
      </c>
      <c r="S783" s="133">
        <f>IF(F783=0,0,F783-F782)</f>
        <v>1.3999999999896318E-3</v>
      </c>
      <c r="T783">
        <f>IF($J783=T$6,$L783,"")</f>
        <v>126</v>
      </c>
      <c r="U783" t="str">
        <f>IF($J783=U$6,$L783,"")</f>
        <v/>
      </c>
    </row>
    <row r="784" spans="2:21">
      <c r="B784" s="10">
        <v>2501867</v>
      </c>
      <c r="C784" s="10">
        <v>9956.2029999999995</v>
      </c>
      <c r="D784" s="10">
        <v>0.44606770000000001</v>
      </c>
      <c r="E784" s="10">
        <v>31.54683</v>
      </c>
      <c r="F784" s="10">
        <v>630.54359999999997</v>
      </c>
      <c r="G784" s="10">
        <v>20</v>
      </c>
      <c r="H784" s="10">
        <v>125</v>
      </c>
      <c r="I784" s="10">
        <v>0.3333333</v>
      </c>
      <c r="J784" s="11" t="s">
        <v>161</v>
      </c>
      <c r="L784">
        <v>125</v>
      </c>
      <c r="M784">
        <v>777</v>
      </c>
      <c r="N784">
        <v>2501867</v>
      </c>
      <c r="O784">
        <v>3.1200000000003456</v>
      </c>
      <c r="P784" s="133">
        <v>7.0069999999996071</v>
      </c>
      <c r="Q784" s="133">
        <v>9.8200000000019827E-2</v>
      </c>
      <c r="R784" s="3">
        <v>6.5000000000007203</v>
      </c>
      <c r="S784" s="133">
        <f>IF(F784=0,0,F784-F783)</f>
        <v>9.8200000000019827E-2</v>
      </c>
      <c r="T784">
        <f>IF($J784=T$6,$L784,"")</f>
        <v>125</v>
      </c>
      <c r="U784" t="str">
        <f>IF($J784=U$6,$L784,"")</f>
        <v/>
      </c>
    </row>
    <row r="785" spans="2:21">
      <c r="B785" s="10">
        <v>2504877</v>
      </c>
      <c r="C785" s="10">
        <v>9963.2970000000005</v>
      </c>
      <c r="D785" s="10">
        <v>0.42593760000000003</v>
      </c>
      <c r="E785" s="10">
        <v>36.23433</v>
      </c>
      <c r="F785" s="10">
        <v>630.68119999999999</v>
      </c>
      <c r="G785" s="10">
        <v>20</v>
      </c>
      <c r="H785" s="10">
        <v>123</v>
      </c>
      <c r="I785" s="10">
        <v>0.3333333</v>
      </c>
      <c r="J785" s="11" t="s">
        <v>161</v>
      </c>
      <c r="L785">
        <v>123</v>
      </c>
      <c r="M785">
        <v>778</v>
      </c>
      <c r="N785">
        <v>2504877</v>
      </c>
      <c r="O785">
        <v>3.0099999999997635</v>
      </c>
      <c r="P785" s="133">
        <v>7.0940000000009604</v>
      </c>
      <c r="Q785" s="133">
        <v>0.13760000000002037</v>
      </c>
      <c r="R785" s="3">
        <v>6.1704999999995156</v>
      </c>
      <c r="S785" s="133">
        <f>IF(F785=0,0,F785-F784)</f>
        <v>0.13760000000002037</v>
      </c>
      <c r="T785">
        <f>IF($J785=T$6,$L785,"")</f>
        <v>123</v>
      </c>
      <c r="U785" t="str">
        <f>IF($J785=U$6,$L785,"")</f>
        <v/>
      </c>
    </row>
    <row r="786" spans="2:21">
      <c r="B786" s="10">
        <v>2507877</v>
      </c>
      <c r="C786" s="10">
        <v>9970.8490000000002</v>
      </c>
      <c r="D786" s="10">
        <v>0.3963101</v>
      </c>
      <c r="E786" s="10">
        <v>44.983449999999998</v>
      </c>
      <c r="F786" s="10">
        <v>630.88019999999995</v>
      </c>
      <c r="G786" s="10">
        <v>19</v>
      </c>
      <c r="H786" s="10">
        <v>120</v>
      </c>
      <c r="I786" s="10">
        <v>0.3333333</v>
      </c>
      <c r="J786" s="11" t="s">
        <v>161</v>
      </c>
      <c r="L786">
        <v>120</v>
      </c>
      <c r="M786">
        <v>779</v>
      </c>
      <c r="N786">
        <v>2507877</v>
      </c>
      <c r="O786">
        <v>3</v>
      </c>
      <c r="P786" s="133">
        <v>7.5519999999996799</v>
      </c>
      <c r="Q786" s="133">
        <v>0.19899999999995543</v>
      </c>
      <c r="R786" s="3">
        <v>6</v>
      </c>
      <c r="S786" s="133">
        <f>IF(F786=0,0,F786-F785)</f>
        <v>0.19899999999995543</v>
      </c>
      <c r="T786">
        <f>IF($J786=T$6,$L786,"")</f>
        <v>120</v>
      </c>
      <c r="U786" t="str">
        <f>IF($J786=U$6,$L786,"")</f>
        <v/>
      </c>
    </row>
    <row r="787" spans="2:21">
      <c r="B787" s="10">
        <v>2510971</v>
      </c>
      <c r="C787" s="10">
        <v>9978.8150000000005</v>
      </c>
      <c r="D787" s="10">
        <v>0.38908310000000002</v>
      </c>
      <c r="E787" s="10">
        <v>47.53689</v>
      </c>
      <c r="F787" s="10">
        <v>631.10860000000002</v>
      </c>
      <c r="G787" s="10">
        <v>20</v>
      </c>
      <c r="H787" s="10">
        <v>116</v>
      </c>
      <c r="I787" s="10">
        <v>0.3333333</v>
      </c>
      <c r="J787" s="11" t="s">
        <v>161</v>
      </c>
      <c r="L787">
        <v>116</v>
      </c>
      <c r="M787">
        <v>780</v>
      </c>
      <c r="N787">
        <v>2510971</v>
      </c>
      <c r="O787">
        <v>3.0940000000000509</v>
      </c>
      <c r="P787" s="133">
        <v>7.9660000000003492</v>
      </c>
      <c r="Q787" s="133">
        <v>0.22840000000007876</v>
      </c>
      <c r="R787" s="3">
        <v>5.9817333333334322</v>
      </c>
      <c r="S787" s="133">
        <f>IF(F787=0,0,F787-F786)</f>
        <v>0.22840000000007876</v>
      </c>
      <c r="T787">
        <f>IF($J787=T$6,$L787,"")</f>
        <v>116</v>
      </c>
      <c r="U787" t="str">
        <f>IF($J787=U$6,$L787,"")</f>
        <v/>
      </c>
    </row>
    <row r="788" spans="2:21">
      <c r="B788" s="10">
        <v>2513876</v>
      </c>
      <c r="C788" s="10">
        <v>9987.0120000000006</v>
      </c>
      <c r="D788" s="10">
        <v>0.35692259999999998</v>
      </c>
      <c r="E788" s="10">
        <v>61.579479999999997</v>
      </c>
      <c r="F788" s="10">
        <v>631.41420000000005</v>
      </c>
      <c r="G788" s="10">
        <v>21</v>
      </c>
      <c r="H788" s="10">
        <v>114</v>
      </c>
      <c r="I788" s="10">
        <v>0.3333333</v>
      </c>
      <c r="J788" s="11" t="s">
        <v>161</v>
      </c>
      <c r="L788">
        <v>114</v>
      </c>
      <c r="M788">
        <v>781</v>
      </c>
      <c r="N788">
        <v>2513876</v>
      </c>
      <c r="O788">
        <v>2.9050000000002001</v>
      </c>
      <c r="P788" s="133">
        <v>8.1970000000001164</v>
      </c>
      <c r="Q788" s="133">
        <v>0.30560000000002674</v>
      </c>
      <c r="R788" s="3">
        <v>5.51950000000038</v>
      </c>
      <c r="S788" s="133">
        <f>IF(F788=0,0,F788-F787)</f>
        <v>0.30560000000002674</v>
      </c>
      <c r="T788">
        <f>IF($J788=T$6,$L788,"")</f>
        <v>114</v>
      </c>
      <c r="U788" t="str">
        <f>IF($J788=U$6,$L788,"")</f>
        <v/>
      </c>
    </row>
    <row r="789" spans="2:21">
      <c r="B789" s="10">
        <v>2516581</v>
      </c>
      <c r="C789" s="10">
        <v>9996.6119999999992</v>
      </c>
      <c r="D789" s="10">
        <v>0.28270030000000002</v>
      </c>
      <c r="E789" s="10">
        <v>123.9308</v>
      </c>
      <c r="F789" s="10">
        <v>631.94839999999999</v>
      </c>
      <c r="G789" s="10">
        <v>22</v>
      </c>
      <c r="H789" s="10">
        <v>113</v>
      </c>
      <c r="I789" s="10">
        <v>0.3333333</v>
      </c>
      <c r="J789" s="11" t="s">
        <v>161</v>
      </c>
      <c r="L789">
        <v>113</v>
      </c>
      <c r="M789">
        <v>782</v>
      </c>
      <c r="N789">
        <v>2516581</v>
      </c>
      <c r="O789">
        <v>2.7049999999999272</v>
      </c>
      <c r="P789" s="133">
        <v>9.5999999999985448</v>
      </c>
      <c r="Q789" s="133">
        <v>0.53419999999994161</v>
      </c>
      <c r="R789" s="3">
        <v>5.0944166666665298</v>
      </c>
      <c r="S789" s="133">
        <f>IF(F789=0,0,F789-F788)</f>
        <v>0.53419999999994161</v>
      </c>
      <c r="T789">
        <f>IF($J789=T$6,$L789,"")</f>
        <v>113</v>
      </c>
      <c r="U789" t="str">
        <f>IF($J789=U$6,$L789,"")</f>
        <v/>
      </c>
    </row>
    <row r="790" spans="2:21">
      <c r="B790" s="10">
        <v>2519387</v>
      </c>
      <c r="C790" s="10">
        <v>10007.64</v>
      </c>
      <c r="D790" s="10">
        <v>0.25378469999999997</v>
      </c>
      <c r="E790" s="10">
        <v>171.30160000000001</v>
      </c>
      <c r="F790" s="10">
        <v>632.63829999999996</v>
      </c>
      <c r="G790" s="10">
        <v>21</v>
      </c>
      <c r="H790" s="10">
        <v>114</v>
      </c>
      <c r="I790" s="10">
        <v>0.3333333</v>
      </c>
      <c r="J790" s="11" t="s">
        <v>161</v>
      </c>
      <c r="L790">
        <v>114</v>
      </c>
      <c r="M790">
        <v>783</v>
      </c>
      <c r="N790">
        <v>2519387</v>
      </c>
      <c r="O790">
        <v>2.80600000000004</v>
      </c>
      <c r="P790" s="133">
        <v>11.028000000000247</v>
      </c>
      <c r="Q790" s="133">
        <v>0.68989999999996598</v>
      </c>
      <c r="R790" s="3">
        <v>5.3314000000000759</v>
      </c>
      <c r="S790" s="133">
        <f>IF(F790=0,0,F790-F789)</f>
        <v>0.68989999999996598</v>
      </c>
      <c r="T790">
        <f>IF($J790=T$6,$L790,"")</f>
        <v>114</v>
      </c>
      <c r="U790" t="str">
        <f>IF($J790=U$6,$L790,"")</f>
        <v/>
      </c>
    </row>
    <row r="791" spans="2:21">
      <c r="B791" s="10">
        <v>2522474</v>
      </c>
      <c r="C791" s="10">
        <v>10020.549999999999</v>
      </c>
      <c r="D791" s="10">
        <v>0.24026259999999999</v>
      </c>
      <c r="E791" s="10">
        <v>201.88290000000001</v>
      </c>
      <c r="F791" s="10">
        <v>633.49570000000006</v>
      </c>
      <c r="G791" s="10">
        <v>20</v>
      </c>
      <c r="H791" s="10">
        <v>115</v>
      </c>
      <c r="I791" s="10">
        <v>0.3333333</v>
      </c>
      <c r="J791" s="11" t="s">
        <v>161</v>
      </c>
      <c r="L791">
        <v>115</v>
      </c>
      <c r="M791">
        <v>784</v>
      </c>
      <c r="N791">
        <v>2522474</v>
      </c>
      <c r="O791">
        <v>3.0869999999999891</v>
      </c>
      <c r="P791" s="133">
        <v>12.909999999999854</v>
      </c>
      <c r="Q791" s="133">
        <v>0.85740000000009786</v>
      </c>
      <c r="R791" s="3">
        <v>5.9167499999999791</v>
      </c>
      <c r="S791" s="133">
        <f>IF(F791=0,0,F791-F790)</f>
        <v>0.85740000000009786</v>
      </c>
      <c r="T791">
        <f>IF($J791=T$6,$L791,"")</f>
        <v>115</v>
      </c>
      <c r="U791" t="str">
        <f>IF($J791=U$6,$L791,"")</f>
        <v/>
      </c>
    </row>
    <row r="792" spans="2:21">
      <c r="B792" s="10">
        <v>2525476</v>
      </c>
      <c r="C792" s="10">
        <v>10033.24</v>
      </c>
      <c r="D792" s="10">
        <v>0.23657069999999999</v>
      </c>
      <c r="E792" s="10">
        <v>211.48269999999999</v>
      </c>
      <c r="F792" s="10">
        <v>634.34559999999999</v>
      </c>
      <c r="G792" s="10">
        <v>20</v>
      </c>
      <c r="H792" s="10">
        <v>115</v>
      </c>
      <c r="I792" s="10">
        <v>0.3333333</v>
      </c>
      <c r="J792" s="11" t="s">
        <v>161</v>
      </c>
      <c r="L792">
        <v>115</v>
      </c>
      <c r="M792">
        <v>785</v>
      </c>
      <c r="N792">
        <v>2525476</v>
      </c>
      <c r="O792">
        <v>3.0019999999999527</v>
      </c>
      <c r="P792" s="133">
        <v>12.690000000000509</v>
      </c>
      <c r="Q792" s="133">
        <v>0.84989999999993415</v>
      </c>
      <c r="R792" s="3">
        <v>5.753833333333243</v>
      </c>
      <c r="S792" s="133">
        <f>IF(F792=0,0,F792-F791)</f>
        <v>0.84989999999993415</v>
      </c>
      <c r="T792">
        <f>IF($J792=T$6,$L792,"")</f>
        <v>115</v>
      </c>
      <c r="U792" t="str">
        <f>IF($J792=U$6,$L792,"")</f>
        <v/>
      </c>
    </row>
    <row r="793" spans="2:21">
      <c r="B793" s="10">
        <v>2528471</v>
      </c>
      <c r="C793" s="10">
        <v>10045.76</v>
      </c>
      <c r="D793" s="10">
        <v>0.2389511</v>
      </c>
      <c r="E793" s="10">
        <v>205.2252</v>
      </c>
      <c r="F793" s="10">
        <v>635.17700000000002</v>
      </c>
      <c r="G793" s="10">
        <v>20</v>
      </c>
      <c r="H793" s="10">
        <v>116</v>
      </c>
      <c r="I793" s="10">
        <v>0.3333333</v>
      </c>
      <c r="J793" s="11" t="s">
        <v>161</v>
      </c>
      <c r="L793">
        <v>116</v>
      </c>
      <c r="M793">
        <v>786</v>
      </c>
      <c r="N793">
        <v>2528471</v>
      </c>
      <c r="O793">
        <v>2.9949999999998909</v>
      </c>
      <c r="P793" s="133">
        <v>12.520000000000437</v>
      </c>
      <c r="Q793" s="133">
        <v>0.83140000000003056</v>
      </c>
      <c r="R793" s="3">
        <v>5.7903333333331224</v>
      </c>
      <c r="S793" s="133">
        <f>IF(F793=0,0,F793-F792)</f>
        <v>0.83140000000003056</v>
      </c>
      <c r="T793">
        <f>IF($J793=T$6,$L793,"")</f>
        <v>116</v>
      </c>
      <c r="U793" t="str">
        <f>IF($J793=U$6,$L793,"")</f>
        <v/>
      </c>
    </row>
    <row r="794" spans="2:21">
      <c r="B794" s="10">
        <v>2531483</v>
      </c>
      <c r="C794" s="10">
        <v>10058.200000000001</v>
      </c>
      <c r="D794" s="10">
        <v>0.24191319999999999</v>
      </c>
      <c r="E794" s="10">
        <v>197.77860000000001</v>
      </c>
      <c r="F794" s="10">
        <v>635.99350000000004</v>
      </c>
      <c r="G794" s="10">
        <v>20</v>
      </c>
      <c r="H794" s="10">
        <v>119</v>
      </c>
      <c r="I794" s="10">
        <v>0.3333333</v>
      </c>
      <c r="J794" s="11" t="s">
        <v>161</v>
      </c>
      <c r="L794">
        <v>119</v>
      </c>
      <c r="M794">
        <v>787</v>
      </c>
      <c r="N794">
        <v>2531483</v>
      </c>
      <c r="O794">
        <v>3.012000000000171</v>
      </c>
      <c r="P794" s="133">
        <v>12.440000000000509</v>
      </c>
      <c r="Q794" s="133">
        <v>0.8165000000000191</v>
      </c>
      <c r="R794" s="3">
        <v>5.9738000000003391</v>
      </c>
      <c r="S794" s="133">
        <f>IF(F794=0,0,F794-F793)</f>
        <v>0.8165000000000191</v>
      </c>
      <c r="T794">
        <f>IF($J794=T$6,$L794,"")</f>
        <v>119</v>
      </c>
      <c r="U794" t="str">
        <f>IF($J794=U$6,$L794,"")</f>
        <v/>
      </c>
    </row>
    <row r="795" spans="2:21">
      <c r="B795" s="10">
        <v>2534484</v>
      </c>
      <c r="C795" s="10">
        <v>10070.540000000001</v>
      </c>
      <c r="D795" s="10">
        <v>0.24241299999999999</v>
      </c>
      <c r="E795" s="10">
        <v>196.55770000000001</v>
      </c>
      <c r="F795" s="10">
        <v>636.80100000000004</v>
      </c>
      <c r="G795" s="10">
        <v>20</v>
      </c>
      <c r="H795" s="10">
        <v>120</v>
      </c>
      <c r="I795" s="10">
        <v>0.3333333</v>
      </c>
      <c r="J795" s="11" t="s">
        <v>161</v>
      </c>
      <c r="L795">
        <v>120</v>
      </c>
      <c r="M795">
        <v>788</v>
      </c>
      <c r="N795">
        <v>2534484</v>
      </c>
      <c r="O795">
        <v>3.000999999999749</v>
      </c>
      <c r="P795" s="133">
        <v>12.340000000000146</v>
      </c>
      <c r="Q795" s="133">
        <v>0.80750000000000455</v>
      </c>
      <c r="R795" s="3">
        <v>6.001999999999498</v>
      </c>
      <c r="S795" s="133">
        <f>IF(F795=0,0,F795-F794)</f>
        <v>0.80750000000000455</v>
      </c>
      <c r="T795">
        <f>IF($J795=T$6,$L795,"")</f>
        <v>120</v>
      </c>
      <c r="U795" t="str">
        <f>IF($J795=U$6,$L795,"")</f>
        <v/>
      </c>
    </row>
    <row r="796" spans="2:21">
      <c r="B796" s="10">
        <v>2537586</v>
      </c>
      <c r="C796" s="10">
        <v>10083.290000000001</v>
      </c>
      <c r="D796" s="10">
        <v>0.2433872</v>
      </c>
      <c r="E796" s="10">
        <v>194.20699999999999</v>
      </c>
      <c r="F796" s="10">
        <v>637.63340000000005</v>
      </c>
      <c r="G796" s="10">
        <v>19</v>
      </c>
      <c r="H796" s="10">
        <v>120</v>
      </c>
      <c r="I796" s="10">
        <v>0.3333333</v>
      </c>
      <c r="J796" s="11" t="s">
        <v>161</v>
      </c>
      <c r="L796">
        <v>120</v>
      </c>
      <c r="M796">
        <v>789</v>
      </c>
      <c r="N796">
        <v>2537586</v>
      </c>
      <c r="O796">
        <v>3.1019999999998618</v>
      </c>
      <c r="P796" s="133">
        <v>12.75</v>
      </c>
      <c r="Q796" s="133">
        <v>0.83240000000000691</v>
      </c>
      <c r="R796" s="3">
        <v>6.2039999999997235</v>
      </c>
      <c r="S796" s="133">
        <f>IF(F796=0,0,F796-F795)</f>
        <v>0.83240000000000691</v>
      </c>
      <c r="T796">
        <f>IF($J796=T$6,$L796,"")</f>
        <v>120</v>
      </c>
      <c r="U796" t="str">
        <f>IF($J796=U$6,$L796,"")</f>
        <v/>
      </c>
    </row>
    <row r="797" spans="2:21">
      <c r="B797" s="10">
        <v>2540778</v>
      </c>
      <c r="C797" s="10">
        <v>10096.5</v>
      </c>
      <c r="D797" s="10">
        <v>0.24267259999999999</v>
      </c>
      <c r="E797" s="10">
        <v>195.92769999999999</v>
      </c>
      <c r="F797" s="10">
        <v>638.50229999999999</v>
      </c>
      <c r="G797" s="10">
        <v>19</v>
      </c>
      <c r="H797" s="10">
        <v>121</v>
      </c>
      <c r="I797" s="10">
        <v>0.3333333</v>
      </c>
      <c r="J797" s="11" t="s">
        <v>161</v>
      </c>
      <c r="L797">
        <v>121</v>
      </c>
      <c r="M797">
        <v>790</v>
      </c>
      <c r="N797">
        <v>2540778</v>
      </c>
      <c r="O797">
        <v>3.1920000000000073</v>
      </c>
      <c r="P797" s="133">
        <v>13.209999999999127</v>
      </c>
      <c r="Q797" s="133">
        <v>0.86889999999993961</v>
      </c>
      <c r="R797" s="3">
        <v>6.4372000000000149</v>
      </c>
      <c r="S797" s="133">
        <f>IF(F797=0,0,F797-F796)</f>
        <v>0.86889999999993961</v>
      </c>
      <c r="T797">
        <f>IF($J797=T$6,$L797,"")</f>
        <v>121</v>
      </c>
      <c r="U797" t="str">
        <f>IF($J797=U$6,$L797,"")</f>
        <v/>
      </c>
    </row>
    <row r="798" spans="2:21">
      <c r="B798" s="10">
        <v>2543876</v>
      </c>
      <c r="C798" s="10">
        <v>10109.26</v>
      </c>
      <c r="D798" s="10">
        <v>0.24235480000000001</v>
      </c>
      <c r="E798" s="10">
        <v>196.6995</v>
      </c>
      <c r="F798" s="10">
        <v>639.33789999999999</v>
      </c>
      <c r="G798" s="10">
        <v>19</v>
      </c>
      <c r="H798" s="10">
        <v>121</v>
      </c>
      <c r="I798" s="10">
        <v>0.3333333</v>
      </c>
      <c r="J798" s="11" t="s">
        <v>161</v>
      </c>
      <c r="L798">
        <v>121</v>
      </c>
      <c r="M798">
        <v>791</v>
      </c>
      <c r="N798">
        <v>2543876</v>
      </c>
      <c r="O798">
        <v>3.0980000000004111</v>
      </c>
      <c r="P798" s="133">
        <v>12.760000000000218</v>
      </c>
      <c r="Q798" s="133">
        <v>0.83559999999999945</v>
      </c>
      <c r="R798" s="3">
        <v>6.2476333333341625</v>
      </c>
      <c r="S798" s="133">
        <f>IF(F798=0,0,F798-F797)</f>
        <v>0.83559999999999945</v>
      </c>
      <c r="T798">
        <f>IF($J798=T$6,$L798,"")</f>
        <v>121</v>
      </c>
      <c r="U798" t="str">
        <f>IF($J798=U$6,$L798,"")</f>
        <v/>
      </c>
    </row>
    <row r="799" spans="2:21">
      <c r="B799" s="10">
        <v>2546983</v>
      </c>
      <c r="C799" s="10">
        <v>10122</v>
      </c>
      <c r="D799" s="10">
        <v>0.24347640000000001</v>
      </c>
      <c r="E799" s="10">
        <v>193.99359999999999</v>
      </c>
      <c r="F799" s="10">
        <v>640.1694</v>
      </c>
      <c r="G799" s="10">
        <v>19</v>
      </c>
      <c r="H799" s="10">
        <v>121</v>
      </c>
      <c r="I799" s="10">
        <v>0.3333333</v>
      </c>
      <c r="J799" s="11" t="s">
        <v>161</v>
      </c>
      <c r="L799">
        <v>121</v>
      </c>
      <c r="M799">
        <v>792</v>
      </c>
      <c r="N799">
        <v>2546983</v>
      </c>
      <c r="O799">
        <v>3.1069999999999709</v>
      </c>
      <c r="P799" s="133">
        <v>12.739999999999782</v>
      </c>
      <c r="Q799" s="133">
        <v>0.83150000000000546</v>
      </c>
      <c r="R799" s="3">
        <v>6.2657833333332746</v>
      </c>
      <c r="S799" s="133">
        <f>IF(F799=0,0,F799-F798)</f>
        <v>0.83150000000000546</v>
      </c>
      <c r="T799">
        <f>IF($J799=T$6,$L799,"")</f>
        <v>121</v>
      </c>
      <c r="U799" t="str">
        <f>IF($J799=U$6,$L799,"")</f>
        <v/>
      </c>
    </row>
    <row r="800" spans="2:21">
      <c r="B800" s="10">
        <v>2550076</v>
      </c>
      <c r="C800" s="10">
        <v>10134.68</v>
      </c>
      <c r="D800" s="10">
        <v>0.2442704</v>
      </c>
      <c r="E800" s="10">
        <v>192.108</v>
      </c>
      <c r="F800" s="10">
        <v>640.99549999999999</v>
      </c>
      <c r="G800" s="10">
        <v>19</v>
      </c>
      <c r="H800" s="10">
        <v>122</v>
      </c>
      <c r="I800" s="10">
        <v>0.3333333</v>
      </c>
      <c r="J800" s="11" t="s">
        <v>161</v>
      </c>
      <c r="L800">
        <v>122</v>
      </c>
      <c r="M800">
        <v>793</v>
      </c>
      <c r="N800">
        <v>2550076</v>
      </c>
      <c r="O800">
        <v>3.0929999999998472</v>
      </c>
      <c r="P800" s="133">
        <v>12.680000000000291</v>
      </c>
      <c r="Q800" s="133">
        <v>0.82609999999999673</v>
      </c>
      <c r="R800" s="3">
        <v>6.2890999999996895</v>
      </c>
      <c r="S800" s="133">
        <f>IF(F800=0,0,F800-F799)</f>
        <v>0.82609999999999673</v>
      </c>
      <c r="T800">
        <f>IF($J800=T$6,$L800,"")</f>
        <v>122</v>
      </c>
      <c r="U800" t="str">
        <f>IF($J800=U$6,$L800,"")</f>
        <v/>
      </c>
    </row>
    <row r="801" spans="2:21">
      <c r="B801" s="10">
        <v>2553275</v>
      </c>
      <c r="C801" s="10">
        <v>10147.75</v>
      </c>
      <c r="D801" s="10">
        <v>0.24445</v>
      </c>
      <c r="E801" s="10">
        <v>191.685</v>
      </c>
      <c r="F801" s="10">
        <v>641.84389999999996</v>
      </c>
      <c r="G801" s="10">
        <v>19</v>
      </c>
      <c r="H801" s="10">
        <v>121</v>
      </c>
      <c r="I801" s="10">
        <v>0.3333333</v>
      </c>
      <c r="J801" s="11" t="s">
        <v>161</v>
      </c>
      <c r="L801">
        <v>121</v>
      </c>
      <c r="M801">
        <v>794</v>
      </c>
      <c r="N801">
        <v>2553275</v>
      </c>
      <c r="O801">
        <v>3.1990000000000691</v>
      </c>
      <c r="P801" s="133">
        <v>13.069999999999709</v>
      </c>
      <c r="Q801" s="133">
        <v>0.84839999999996962</v>
      </c>
      <c r="R801" s="3">
        <v>6.4513166666668065</v>
      </c>
      <c r="S801" s="133">
        <f>IF(F801=0,0,F801-F800)</f>
        <v>0.84839999999996962</v>
      </c>
      <c r="T801">
        <f>IF($J801=T$6,$L801,"")</f>
        <v>121</v>
      </c>
      <c r="U801" t="str">
        <f>IF($J801=U$6,$L801,"")</f>
        <v/>
      </c>
    </row>
    <row r="802" spans="2:21">
      <c r="B802" s="10">
        <v>2556484</v>
      </c>
      <c r="C802" s="10">
        <v>10160.959999999999</v>
      </c>
      <c r="D802" s="10">
        <v>0.24343880000000001</v>
      </c>
      <c r="E802" s="10">
        <v>194.08359999999999</v>
      </c>
      <c r="F802" s="10">
        <v>642.70899999999995</v>
      </c>
      <c r="G802" s="10">
        <v>19</v>
      </c>
      <c r="H802" s="10">
        <v>122</v>
      </c>
      <c r="I802" s="10">
        <v>0.3333333</v>
      </c>
      <c r="J802" s="11" t="s">
        <v>161</v>
      </c>
      <c r="L802">
        <v>122</v>
      </c>
      <c r="M802">
        <v>795</v>
      </c>
      <c r="N802">
        <v>2556484</v>
      </c>
      <c r="O802">
        <v>3.2089999999998327</v>
      </c>
      <c r="P802" s="133">
        <v>13.209999999999127</v>
      </c>
      <c r="Q802" s="133">
        <v>0.86509999999998399</v>
      </c>
      <c r="R802" s="3">
        <v>6.5249666666663266</v>
      </c>
      <c r="S802" s="133">
        <f>IF(F802=0,0,F802-F801)</f>
        <v>0.86509999999998399</v>
      </c>
      <c r="T802">
        <f>IF($J802=T$6,$L802,"")</f>
        <v>122</v>
      </c>
      <c r="U802" t="str">
        <f>IF($J802=U$6,$L802,"")</f>
        <v/>
      </c>
    </row>
    <row r="803" spans="2:21">
      <c r="B803" s="10">
        <v>2559676</v>
      </c>
      <c r="C803" s="10">
        <v>10174</v>
      </c>
      <c r="D803" s="10">
        <v>0.24455270000000001</v>
      </c>
      <c r="E803" s="10">
        <v>191.4436</v>
      </c>
      <c r="F803" s="10">
        <v>643.55629999999996</v>
      </c>
      <c r="G803" s="10">
        <v>19</v>
      </c>
      <c r="H803" s="10">
        <v>123</v>
      </c>
      <c r="I803" s="10">
        <v>0.3333333</v>
      </c>
      <c r="J803" s="11" t="s">
        <v>161</v>
      </c>
      <c r="L803">
        <v>123</v>
      </c>
      <c r="M803">
        <v>796</v>
      </c>
      <c r="N803">
        <v>2559676</v>
      </c>
      <c r="O803">
        <v>3.1920000000000073</v>
      </c>
      <c r="P803" s="133">
        <v>13.040000000000873</v>
      </c>
      <c r="Q803" s="133">
        <v>0.84730000000001837</v>
      </c>
      <c r="R803" s="3">
        <v>6.5436000000000147</v>
      </c>
      <c r="S803" s="133">
        <f>IF(F803=0,0,F803-F802)</f>
        <v>0.84730000000001837</v>
      </c>
      <c r="T803">
        <f>IF($J803=T$6,$L803,"")</f>
        <v>123</v>
      </c>
      <c r="U803" t="str">
        <f>IF($J803=U$6,$L803,"")</f>
        <v/>
      </c>
    </row>
    <row r="804" spans="2:21">
      <c r="B804" s="10">
        <v>2562871</v>
      </c>
      <c r="C804" s="10">
        <v>10187.049999999999</v>
      </c>
      <c r="D804" s="10">
        <v>0.2453108</v>
      </c>
      <c r="E804" s="10">
        <v>189.67410000000001</v>
      </c>
      <c r="F804" s="10">
        <v>644.40430000000003</v>
      </c>
      <c r="G804" s="10">
        <v>19</v>
      </c>
      <c r="H804" s="10">
        <v>124</v>
      </c>
      <c r="I804" s="10">
        <v>0.3333333</v>
      </c>
      <c r="J804" s="11" t="s">
        <v>161</v>
      </c>
      <c r="L804">
        <v>124</v>
      </c>
      <c r="M804">
        <v>797</v>
      </c>
      <c r="N804">
        <v>2562871</v>
      </c>
      <c r="O804">
        <v>3.1950000000001637</v>
      </c>
      <c r="P804" s="133">
        <v>13.049999999999272</v>
      </c>
      <c r="Q804" s="133">
        <v>0.84800000000007003</v>
      </c>
      <c r="R804" s="3">
        <v>6.6030000000003382</v>
      </c>
      <c r="S804" s="133">
        <f>IF(F804=0,0,F804-F803)</f>
        <v>0.84800000000007003</v>
      </c>
      <c r="T804">
        <f>IF($J804=T$6,$L804,"")</f>
        <v>124</v>
      </c>
      <c r="U804" t="str">
        <f>IF($J804=U$6,$L804,"")</f>
        <v/>
      </c>
    </row>
    <row r="805" spans="2:21">
      <c r="B805" s="10">
        <v>2566074</v>
      </c>
      <c r="C805" s="10">
        <v>10200.18</v>
      </c>
      <c r="D805" s="10">
        <v>0.2438621</v>
      </c>
      <c r="E805" s="10">
        <v>193.0745</v>
      </c>
      <c r="F805" s="10">
        <v>645.26030000000003</v>
      </c>
      <c r="G805" s="10">
        <v>19</v>
      </c>
      <c r="H805" s="10">
        <v>126</v>
      </c>
      <c r="I805" s="10">
        <v>0.3333333</v>
      </c>
      <c r="J805" s="11" t="s">
        <v>161</v>
      </c>
      <c r="L805">
        <v>126</v>
      </c>
      <c r="M805">
        <v>798</v>
      </c>
      <c r="N805">
        <v>2566074</v>
      </c>
      <c r="O805">
        <v>3.2029999999999745</v>
      </c>
      <c r="P805" s="133">
        <v>13.130000000001019</v>
      </c>
      <c r="Q805" s="133">
        <v>0.85599999999999454</v>
      </c>
      <c r="R805" s="3">
        <v>6.7262999999999469</v>
      </c>
      <c r="S805" s="133">
        <f>IF(F805=0,0,F805-F804)</f>
        <v>0.85599999999999454</v>
      </c>
      <c r="T805">
        <f>IF($J805=T$6,$L805,"")</f>
        <v>126</v>
      </c>
      <c r="U805" t="str">
        <f>IF($J805=U$6,$L805,"")</f>
        <v/>
      </c>
    </row>
    <row r="806" spans="2:21">
      <c r="B806" s="10">
        <v>2569185</v>
      </c>
      <c r="C806" s="10">
        <v>10212.93</v>
      </c>
      <c r="D806" s="10">
        <v>0.2433534</v>
      </c>
      <c r="E806" s="10">
        <v>194.2878</v>
      </c>
      <c r="F806" s="10">
        <v>646.0915</v>
      </c>
      <c r="G806" s="10">
        <v>19</v>
      </c>
      <c r="H806" s="10">
        <v>127</v>
      </c>
      <c r="I806" s="10">
        <v>0.3333333</v>
      </c>
      <c r="J806" s="11" t="s">
        <v>161</v>
      </c>
      <c r="L806">
        <v>127</v>
      </c>
      <c r="M806">
        <v>799</v>
      </c>
      <c r="N806">
        <v>2569185</v>
      </c>
      <c r="O806">
        <v>3.1109999999998763</v>
      </c>
      <c r="P806" s="133">
        <v>12.75</v>
      </c>
      <c r="Q806" s="133">
        <v>0.83119999999996708</v>
      </c>
      <c r="R806" s="3">
        <v>6.5849499999997381</v>
      </c>
      <c r="S806" s="133">
        <f>IF(F806=0,0,F806-F805)</f>
        <v>0.83119999999996708</v>
      </c>
      <c r="T806">
        <f>IF($J806=T$6,$L806,"")</f>
        <v>127</v>
      </c>
      <c r="U806" t="str">
        <f>IF($J806=U$6,$L806,"")</f>
        <v/>
      </c>
    </row>
    <row r="807" spans="2:21">
      <c r="B807" s="10">
        <v>2572372</v>
      </c>
      <c r="C807" s="10">
        <v>10226.07</v>
      </c>
      <c r="D807" s="10">
        <v>0.24241579999999999</v>
      </c>
      <c r="E807" s="10">
        <v>196.55109999999999</v>
      </c>
      <c r="F807" s="10">
        <v>646.952</v>
      </c>
      <c r="G807" s="10">
        <v>19</v>
      </c>
      <c r="H807" s="10">
        <v>128</v>
      </c>
      <c r="I807" s="10">
        <v>0.3333333</v>
      </c>
      <c r="J807" s="11" t="s">
        <v>161</v>
      </c>
      <c r="L807">
        <v>128</v>
      </c>
      <c r="M807">
        <v>800</v>
      </c>
      <c r="N807">
        <v>2572372</v>
      </c>
      <c r="O807">
        <v>3.1869999999998981</v>
      </c>
      <c r="P807" s="133">
        <v>13.139999999999418</v>
      </c>
      <c r="Q807" s="133">
        <v>0.86050000000000182</v>
      </c>
      <c r="R807" s="3">
        <v>6.7989333333331157</v>
      </c>
      <c r="S807" s="133">
        <f>IF(F807=0,0,F807-F806)</f>
        <v>0.86050000000000182</v>
      </c>
      <c r="T807">
        <f>IF($J807=T$6,$L807,"")</f>
        <v>128</v>
      </c>
      <c r="U807" t="str">
        <f>IF($J807=U$6,$L807,"")</f>
        <v/>
      </c>
    </row>
    <row r="808" spans="2:21">
      <c r="B808" s="10">
        <v>2575470</v>
      </c>
      <c r="C808" s="10">
        <v>10238.83</v>
      </c>
      <c r="D808" s="10">
        <v>0.24281530000000001</v>
      </c>
      <c r="E808" s="10">
        <v>195.5823</v>
      </c>
      <c r="F808" s="10">
        <v>647.78740000000005</v>
      </c>
      <c r="G808" s="10">
        <v>19</v>
      </c>
      <c r="H808" s="10">
        <v>130</v>
      </c>
      <c r="I808" s="10">
        <v>0.3333333</v>
      </c>
      <c r="J808" s="11" t="s">
        <v>161</v>
      </c>
      <c r="L808">
        <v>130</v>
      </c>
      <c r="M808">
        <v>801</v>
      </c>
      <c r="N808">
        <v>2575470</v>
      </c>
      <c r="O808">
        <v>3.0979999999999563</v>
      </c>
      <c r="P808" s="133">
        <v>12.760000000000218</v>
      </c>
      <c r="Q808" s="133">
        <v>0.83540000000004966</v>
      </c>
      <c r="R808" s="3">
        <v>6.7123333333332384</v>
      </c>
      <c r="S808" s="133">
        <f>IF(F808=0,0,F808-F807)</f>
        <v>0.83540000000004966</v>
      </c>
      <c r="T808">
        <f>IF($J808=T$6,$L808,"")</f>
        <v>130</v>
      </c>
      <c r="U808" t="str">
        <f>IF($J808=U$6,$L808,"")</f>
        <v/>
      </c>
    </row>
    <row r="809" spans="2:21">
      <c r="B809" s="10">
        <v>2578670</v>
      </c>
      <c r="C809" s="10">
        <v>10252.02</v>
      </c>
      <c r="D809" s="10">
        <v>0.24334829999999999</v>
      </c>
      <c r="E809" s="10">
        <v>194.30019999999999</v>
      </c>
      <c r="F809" s="10">
        <v>648.65210000000002</v>
      </c>
      <c r="G809" s="10">
        <v>19</v>
      </c>
      <c r="H809" s="10">
        <v>131</v>
      </c>
      <c r="I809" s="10">
        <v>0.3333333</v>
      </c>
      <c r="J809" s="11" t="s">
        <v>161</v>
      </c>
      <c r="L809">
        <v>131</v>
      </c>
      <c r="M809">
        <v>802</v>
      </c>
      <c r="N809">
        <v>2578670</v>
      </c>
      <c r="O809">
        <v>3.2000000000002728</v>
      </c>
      <c r="P809" s="133">
        <v>13.190000000000509</v>
      </c>
      <c r="Q809" s="133">
        <v>0.86469999999997071</v>
      </c>
      <c r="R809" s="3">
        <v>6.9866666666672623</v>
      </c>
      <c r="S809" s="133">
        <f>IF(F809=0,0,F809-F808)</f>
        <v>0.86469999999997071</v>
      </c>
      <c r="T809">
        <f>IF($J809=T$6,$L809,"")</f>
        <v>131</v>
      </c>
      <c r="U809" t="str">
        <f>IF($J809=U$6,$L809,"")</f>
        <v/>
      </c>
    </row>
    <row r="810" spans="2:21">
      <c r="B810" s="10">
        <v>2581778</v>
      </c>
      <c r="C810" s="10">
        <v>10264.76</v>
      </c>
      <c r="D810" s="10">
        <v>0.24363480000000001</v>
      </c>
      <c r="E810" s="10">
        <v>193.61539999999999</v>
      </c>
      <c r="F810" s="10">
        <v>649.48329999999999</v>
      </c>
      <c r="G810" s="10">
        <v>19</v>
      </c>
      <c r="H810" s="10">
        <v>131</v>
      </c>
      <c r="I810" s="10">
        <v>0.3333333</v>
      </c>
      <c r="J810" s="11" t="s">
        <v>161</v>
      </c>
      <c r="L810">
        <v>131</v>
      </c>
      <c r="M810">
        <v>803</v>
      </c>
      <c r="N810">
        <v>2581778</v>
      </c>
      <c r="O810">
        <v>3.1079999999997199</v>
      </c>
      <c r="P810" s="133">
        <v>12.739999999999782</v>
      </c>
      <c r="Q810" s="133">
        <v>0.83119999999996708</v>
      </c>
      <c r="R810" s="3">
        <v>6.7857999999993881</v>
      </c>
      <c r="S810" s="133">
        <f>IF(F810=0,0,F810-F809)</f>
        <v>0.83119999999996708</v>
      </c>
      <c r="T810">
        <f>IF($J810=T$6,$L810,"")</f>
        <v>131</v>
      </c>
      <c r="U810" t="str">
        <f>IF($J810=U$6,$L810,"")</f>
        <v/>
      </c>
    </row>
    <row r="811" spans="2:21">
      <c r="B811" s="10">
        <v>2584878</v>
      </c>
      <c r="C811" s="10">
        <v>10277.51</v>
      </c>
      <c r="D811" s="10">
        <v>0.24343119999999999</v>
      </c>
      <c r="E811" s="10">
        <v>194.10159999999999</v>
      </c>
      <c r="F811" s="10">
        <v>650.31669999999997</v>
      </c>
      <c r="G811" s="10">
        <v>19</v>
      </c>
      <c r="H811" s="10">
        <v>132</v>
      </c>
      <c r="I811" s="10">
        <v>0.3333333</v>
      </c>
      <c r="J811" s="11" t="s">
        <v>161</v>
      </c>
      <c r="L811">
        <v>132</v>
      </c>
      <c r="M811">
        <v>804</v>
      </c>
      <c r="N811">
        <v>2584878</v>
      </c>
      <c r="O811">
        <v>3.1000000000003638</v>
      </c>
      <c r="P811" s="133">
        <v>12.75</v>
      </c>
      <c r="Q811" s="133">
        <v>0.83339999999998327</v>
      </c>
      <c r="R811" s="3">
        <v>6.8200000000008005</v>
      </c>
      <c r="S811" s="133">
        <f>IF(F811=0,0,F811-F810)</f>
        <v>0.83339999999998327</v>
      </c>
      <c r="T811">
        <f>IF($J811=T$6,$L811,"")</f>
        <v>132</v>
      </c>
      <c r="U811" t="str">
        <f>IF($J811=U$6,$L811,"")</f>
        <v/>
      </c>
    </row>
    <row r="812" spans="2:21">
      <c r="B812" s="10">
        <v>2587878</v>
      </c>
      <c r="C812" s="10">
        <v>10289.86</v>
      </c>
      <c r="D812" s="10">
        <v>0.24235329999999999</v>
      </c>
      <c r="E812" s="10">
        <v>196.70320000000001</v>
      </c>
      <c r="F812" s="10">
        <v>651.12440000000004</v>
      </c>
      <c r="G812" s="10">
        <v>20</v>
      </c>
      <c r="H812" s="10">
        <v>133</v>
      </c>
      <c r="I812" s="10">
        <v>0.3333333</v>
      </c>
      <c r="J812" s="11" t="s">
        <v>161</v>
      </c>
      <c r="L812">
        <v>133</v>
      </c>
      <c r="M812">
        <v>805</v>
      </c>
      <c r="N812">
        <v>2587878</v>
      </c>
      <c r="O812">
        <v>3</v>
      </c>
      <c r="P812" s="133">
        <v>12.350000000000364</v>
      </c>
      <c r="Q812" s="133">
        <v>0.80770000000006803</v>
      </c>
      <c r="R812" s="3">
        <v>6.65</v>
      </c>
      <c r="S812" s="133">
        <f>IF(F812=0,0,F812-F811)</f>
        <v>0.80770000000006803</v>
      </c>
      <c r="T812">
        <f>IF($J812=T$6,$L812,"")</f>
        <v>133</v>
      </c>
      <c r="U812" t="str">
        <f>IF($J812=U$6,$L812,"")</f>
        <v/>
      </c>
    </row>
    <row r="813" spans="2:21">
      <c r="B813" s="10">
        <v>2590867</v>
      </c>
      <c r="C813" s="10">
        <v>10302.280000000001</v>
      </c>
      <c r="D813" s="10">
        <v>0.24067769999999999</v>
      </c>
      <c r="E813" s="10">
        <v>200.84020000000001</v>
      </c>
      <c r="F813" s="10">
        <v>651.94460000000004</v>
      </c>
      <c r="G813" s="10">
        <v>20</v>
      </c>
      <c r="H813" s="10">
        <v>134</v>
      </c>
      <c r="I813" s="10">
        <v>0.3333333</v>
      </c>
      <c r="J813" s="11" t="s">
        <v>161</v>
      </c>
      <c r="L813">
        <v>134</v>
      </c>
      <c r="M813">
        <v>806</v>
      </c>
      <c r="N813">
        <v>2590867</v>
      </c>
      <c r="O813">
        <v>2.9890000000000327</v>
      </c>
      <c r="P813" s="133">
        <v>12.420000000000073</v>
      </c>
      <c r="Q813" s="133">
        <v>0.82019999999999982</v>
      </c>
      <c r="R813" s="3">
        <v>6.6754333333334062</v>
      </c>
      <c r="S813" s="133">
        <f>IF(F813=0,0,F813-F812)</f>
        <v>0.82019999999999982</v>
      </c>
      <c r="T813">
        <f>IF($J813=T$6,$L813,"")</f>
        <v>134</v>
      </c>
      <c r="U813" t="str">
        <f>IF($J813=U$6,$L813,"")</f>
        <v/>
      </c>
    </row>
    <row r="814" spans="2:21">
      <c r="B814" s="10">
        <v>2593979</v>
      </c>
      <c r="C814" s="10">
        <v>10315.17</v>
      </c>
      <c r="D814" s="10">
        <v>0.2414927</v>
      </c>
      <c r="E814" s="10">
        <v>198.81370000000001</v>
      </c>
      <c r="F814" s="10">
        <v>652.79380000000003</v>
      </c>
      <c r="G814" s="10">
        <v>19</v>
      </c>
      <c r="H814" s="10">
        <v>134</v>
      </c>
      <c r="I814" s="10">
        <v>0.3333333</v>
      </c>
      <c r="J814" s="11" t="s">
        <v>161</v>
      </c>
      <c r="L814">
        <v>134</v>
      </c>
      <c r="M814">
        <v>807</v>
      </c>
      <c r="N814">
        <v>2593979</v>
      </c>
      <c r="O814">
        <v>3.1119999999996253</v>
      </c>
      <c r="P814" s="133">
        <v>12.889999999999418</v>
      </c>
      <c r="Q814" s="133">
        <v>0.84919999999999618</v>
      </c>
      <c r="R814" s="3">
        <v>6.9501333333324968</v>
      </c>
      <c r="S814" s="133">
        <f>IF(F814=0,0,F814-F813)</f>
        <v>0.84919999999999618</v>
      </c>
      <c r="T814">
        <f>IF($J814=T$6,$L814,"")</f>
        <v>134</v>
      </c>
      <c r="U814" t="str">
        <f>IF($J814=U$6,$L814,"")</f>
        <v/>
      </c>
    </row>
    <row r="815" spans="2:21">
      <c r="B815" s="10">
        <v>2596965</v>
      </c>
      <c r="C815" s="10">
        <v>10327.44</v>
      </c>
      <c r="D815" s="10">
        <v>0.24268919999999999</v>
      </c>
      <c r="E815" s="10">
        <v>195.88749999999999</v>
      </c>
      <c r="F815" s="10">
        <v>653.59559999999999</v>
      </c>
      <c r="G815" s="10">
        <v>20</v>
      </c>
      <c r="H815" s="10">
        <v>134</v>
      </c>
      <c r="I815" s="10">
        <v>0.3333333</v>
      </c>
      <c r="J815" s="11" t="s">
        <v>161</v>
      </c>
      <c r="L815">
        <v>134</v>
      </c>
      <c r="M815">
        <v>808</v>
      </c>
      <c r="N815">
        <v>2596965</v>
      </c>
      <c r="O815">
        <v>2.9860000000003311</v>
      </c>
      <c r="P815" s="133">
        <v>12.270000000000437</v>
      </c>
      <c r="Q815" s="133">
        <v>0.80179999999995744</v>
      </c>
      <c r="R815" s="3">
        <v>6.6687333333340728</v>
      </c>
      <c r="S815" s="133">
        <f>IF(F815=0,0,F815-F814)</f>
        <v>0.80179999999995744</v>
      </c>
      <c r="T815">
        <f>IF($J815=T$6,$L815,"")</f>
        <v>134</v>
      </c>
      <c r="U815" t="str">
        <f>IF($J815=U$6,$L815,"")</f>
        <v/>
      </c>
    </row>
    <row r="816" spans="2:21">
      <c r="B816" s="10">
        <v>2600077</v>
      </c>
      <c r="C816" s="10">
        <v>10340.35</v>
      </c>
      <c r="D816" s="10">
        <v>0.24207909999999999</v>
      </c>
      <c r="E816" s="10">
        <v>197.3724</v>
      </c>
      <c r="F816" s="10">
        <v>654.44680000000005</v>
      </c>
      <c r="G816" s="10">
        <v>20</v>
      </c>
      <c r="H816" s="10">
        <v>134</v>
      </c>
      <c r="I816" s="10">
        <v>0.3333333</v>
      </c>
      <c r="J816" s="11" t="s">
        <v>161</v>
      </c>
      <c r="L816">
        <v>134</v>
      </c>
      <c r="M816">
        <v>809</v>
      </c>
      <c r="N816">
        <v>2600077</v>
      </c>
      <c r="O816">
        <v>3.11200000000008</v>
      </c>
      <c r="P816" s="133">
        <v>12.909999999999854</v>
      </c>
      <c r="Q816" s="133">
        <v>0.85120000000006257</v>
      </c>
      <c r="R816" s="3">
        <v>6.950133333333512</v>
      </c>
      <c r="S816" s="133">
        <f>IF(F816=0,0,F816-F815)</f>
        <v>0.85120000000006257</v>
      </c>
      <c r="T816">
        <f>IF($J816=T$6,$L816,"")</f>
        <v>134</v>
      </c>
      <c r="U816" t="str">
        <f>IF($J816=U$6,$L816,"")</f>
        <v/>
      </c>
    </row>
    <row r="817" spans="2:21">
      <c r="B817" s="10">
        <v>2603165</v>
      </c>
      <c r="C817" s="10">
        <v>10353.11</v>
      </c>
      <c r="D817" s="10">
        <v>0.2421393</v>
      </c>
      <c r="E817" s="10">
        <v>197.22499999999999</v>
      </c>
      <c r="F817" s="10">
        <v>655.28430000000003</v>
      </c>
      <c r="G817" s="10">
        <v>19</v>
      </c>
      <c r="H817" s="10">
        <v>134</v>
      </c>
      <c r="I817" s="10">
        <v>0.3333333</v>
      </c>
      <c r="J817" s="11" t="s">
        <v>161</v>
      </c>
      <c r="L817">
        <v>134</v>
      </c>
      <c r="M817">
        <v>810</v>
      </c>
      <c r="N817">
        <v>2603165</v>
      </c>
      <c r="O817">
        <v>3.0879999999997381</v>
      </c>
      <c r="P817" s="133">
        <v>12.760000000000218</v>
      </c>
      <c r="Q817" s="133">
        <v>0.83749999999997726</v>
      </c>
      <c r="R817" s="3">
        <v>6.8965333333327488</v>
      </c>
      <c r="S817" s="133">
        <f>IF(F817=0,0,F817-F816)</f>
        <v>0.83749999999997726</v>
      </c>
      <c r="T817">
        <f>IF($J817=T$6,$L817,"")</f>
        <v>134</v>
      </c>
      <c r="U817" t="str">
        <f>IF($J817=U$6,$L817,"")</f>
        <v/>
      </c>
    </row>
    <row r="818" spans="2:21">
      <c r="B818" s="10">
        <v>2606270</v>
      </c>
      <c r="C818" s="10">
        <v>10365.870000000001</v>
      </c>
      <c r="D818" s="10">
        <v>0.24256759999999999</v>
      </c>
      <c r="E818" s="10">
        <v>196.18219999999999</v>
      </c>
      <c r="F818" s="10">
        <v>656.11869999999999</v>
      </c>
      <c r="G818" s="10">
        <v>19</v>
      </c>
      <c r="H818" s="10">
        <v>134</v>
      </c>
      <c r="I818" s="10">
        <v>0.3333333</v>
      </c>
      <c r="J818" s="11" t="s">
        <v>161</v>
      </c>
      <c r="L818">
        <v>134</v>
      </c>
      <c r="M818">
        <v>811</v>
      </c>
      <c r="N818">
        <v>2606270</v>
      </c>
      <c r="O818">
        <v>3.1050000000000182</v>
      </c>
      <c r="P818" s="133">
        <v>12.760000000000218</v>
      </c>
      <c r="Q818" s="133">
        <v>0.83439999999995962</v>
      </c>
      <c r="R818" s="3">
        <v>6.9345000000000407</v>
      </c>
      <c r="S818" s="133">
        <f>IF(F818=0,0,F818-F817)</f>
        <v>0.83439999999995962</v>
      </c>
      <c r="T818">
        <f>IF($J818=T$6,$L818,"")</f>
        <v>134</v>
      </c>
      <c r="U818" t="str">
        <f>IF($J818=U$6,$L818,"")</f>
        <v/>
      </c>
    </row>
    <row r="819" spans="2:21">
      <c r="B819" s="10">
        <v>2609378</v>
      </c>
      <c r="C819" s="10">
        <v>10378.709999999999</v>
      </c>
      <c r="D819" s="10">
        <v>0.24243319999999999</v>
      </c>
      <c r="E819" s="10">
        <v>196.5087</v>
      </c>
      <c r="F819" s="10">
        <v>656.96130000000005</v>
      </c>
      <c r="G819" s="10">
        <v>19</v>
      </c>
      <c r="H819" s="10">
        <v>134</v>
      </c>
      <c r="I819" s="10">
        <v>0.3333333</v>
      </c>
      <c r="J819" s="11" t="s">
        <v>161</v>
      </c>
      <c r="L819">
        <v>134</v>
      </c>
      <c r="M819">
        <v>812</v>
      </c>
      <c r="N819">
        <v>2609378</v>
      </c>
      <c r="O819">
        <v>3.1080000000001746</v>
      </c>
      <c r="P819" s="133">
        <v>12.839999999998327</v>
      </c>
      <c r="Q819" s="133">
        <v>0.8426000000000613</v>
      </c>
      <c r="R819" s="3">
        <v>6.9412000000003902</v>
      </c>
      <c r="S819" s="133">
        <f>IF(F819=0,0,F819-F818)</f>
        <v>0.8426000000000613</v>
      </c>
      <c r="T819">
        <f>IF($J819=T$6,$L819,"")</f>
        <v>134</v>
      </c>
      <c r="U819" t="str">
        <f>IF($J819=U$6,$L819,"")</f>
        <v/>
      </c>
    </row>
    <row r="820" spans="2:21">
      <c r="B820" s="10">
        <v>2612364</v>
      </c>
      <c r="C820" s="10">
        <v>10391.16</v>
      </c>
      <c r="D820" s="10">
        <v>0.23933699999999999</v>
      </c>
      <c r="E820" s="10">
        <v>204.23410000000001</v>
      </c>
      <c r="F820" s="10">
        <v>657.78629999999998</v>
      </c>
      <c r="G820" s="10">
        <v>20</v>
      </c>
      <c r="H820" s="10">
        <v>135</v>
      </c>
      <c r="I820" s="10">
        <v>0.3333333</v>
      </c>
      <c r="J820" s="11" t="s">
        <v>161</v>
      </c>
      <c r="L820">
        <v>135</v>
      </c>
      <c r="M820">
        <v>813</v>
      </c>
      <c r="N820">
        <v>2612364</v>
      </c>
      <c r="O820">
        <v>2.9859999999998763</v>
      </c>
      <c r="P820" s="133">
        <v>12.450000000000728</v>
      </c>
      <c r="Q820" s="133">
        <v>0.82499999999993179</v>
      </c>
      <c r="R820" s="3">
        <v>6.7184999999997217</v>
      </c>
      <c r="S820" s="133">
        <f>IF(F820=0,0,F820-F819)</f>
        <v>0.82499999999993179</v>
      </c>
      <c r="T820">
        <f>IF($J820=T$6,$L820,"")</f>
        <v>135</v>
      </c>
      <c r="U820" t="str">
        <f>IF($J820=U$6,$L820,"")</f>
        <v/>
      </c>
    </row>
    <row r="821" spans="2:21">
      <c r="B821" s="10">
        <v>2615371</v>
      </c>
      <c r="C821" s="10">
        <v>10403.76</v>
      </c>
      <c r="D821" s="10">
        <v>0.23910680000000001</v>
      </c>
      <c r="E821" s="10">
        <v>204.8246</v>
      </c>
      <c r="F821" s="10">
        <v>658.62450000000001</v>
      </c>
      <c r="G821" s="10">
        <v>20</v>
      </c>
      <c r="H821" s="10">
        <v>136</v>
      </c>
      <c r="I821" s="10">
        <v>0.3333333</v>
      </c>
      <c r="J821" s="11" t="s">
        <v>161</v>
      </c>
      <c r="L821">
        <v>136</v>
      </c>
      <c r="M821">
        <v>814</v>
      </c>
      <c r="N821">
        <v>2615371</v>
      </c>
      <c r="O821">
        <v>3.0070000000000618</v>
      </c>
      <c r="P821" s="133">
        <v>12.600000000000364</v>
      </c>
      <c r="Q821" s="133">
        <v>0.83820000000002892</v>
      </c>
      <c r="R821" s="3">
        <v>6.8158666666668069</v>
      </c>
      <c r="S821" s="133">
        <f>IF(F821=0,0,F821-F820)</f>
        <v>0.83820000000002892</v>
      </c>
      <c r="T821">
        <f>IF($J821=T$6,$L821,"")</f>
        <v>136</v>
      </c>
      <c r="U821" t="str">
        <f>IF($J821=U$6,$L821,"")</f>
        <v/>
      </c>
    </row>
    <row r="822" spans="2:21">
      <c r="B822" s="10">
        <v>2618365</v>
      </c>
      <c r="C822" s="10">
        <v>10416.200000000001</v>
      </c>
      <c r="D822" s="10">
        <v>0.24017169999999999</v>
      </c>
      <c r="E822" s="10">
        <v>202.1121</v>
      </c>
      <c r="F822" s="10">
        <v>659.44629999999995</v>
      </c>
      <c r="G822" s="10">
        <v>20</v>
      </c>
      <c r="H822" s="10">
        <v>137</v>
      </c>
      <c r="I822" s="10">
        <v>0.3333333</v>
      </c>
      <c r="J822" s="11" t="s">
        <v>161</v>
      </c>
      <c r="L822">
        <v>137</v>
      </c>
      <c r="M822">
        <v>815</v>
      </c>
      <c r="N822">
        <v>2618365</v>
      </c>
      <c r="O822">
        <v>2.9939999999996871</v>
      </c>
      <c r="P822" s="133">
        <v>12.440000000000509</v>
      </c>
      <c r="Q822" s="133">
        <v>0.82179999999993925</v>
      </c>
      <c r="R822" s="3">
        <v>6.8362999999992855</v>
      </c>
      <c r="S822" s="133">
        <f>IF(F822=0,0,F822-F821)</f>
        <v>0.82179999999993925</v>
      </c>
      <c r="T822">
        <f>IF($J822=T$6,$L822,"")</f>
        <v>137</v>
      </c>
      <c r="U822" t="str">
        <f>IF($J822=U$6,$L822,"")</f>
        <v/>
      </c>
    </row>
    <row r="823" spans="2:21">
      <c r="B823" s="10">
        <v>2621476</v>
      </c>
      <c r="C823" s="10">
        <v>10429.18</v>
      </c>
      <c r="D823" s="10">
        <v>0.2406615</v>
      </c>
      <c r="E823" s="10">
        <v>200.88079999999999</v>
      </c>
      <c r="F823" s="10">
        <v>660.30560000000003</v>
      </c>
      <c r="G823" s="10">
        <v>20</v>
      </c>
      <c r="H823" s="10">
        <v>137</v>
      </c>
      <c r="I823" s="10">
        <v>0.3333333</v>
      </c>
      <c r="J823" s="11" t="s">
        <v>161</v>
      </c>
      <c r="L823">
        <v>137</v>
      </c>
      <c r="M823">
        <v>816</v>
      </c>
      <c r="N823">
        <v>2621476</v>
      </c>
      <c r="O823">
        <v>3.1110000000003311</v>
      </c>
      <c r="P823" s="133">
        <v>12.979999999999563</v>
      </c>
      <c r="Q823" s="133">
        <v>0.85930000000007567</v>
      </c>
      <c r="R823" s="3">
        <v>7.1034500000007563</v>
      </c>
      <c r="S823" s="133">
        <f>IF(F823=0,0,F823-F822)</f>
        <v>0.85930000000007567</v>
      </c>
      <c r="T823">
        <f>IF($J823=T$6,$L823,"")</f>
        <v>137</v>
      </c>
      <c r="U823" t="str">
        <f>IF($J823=U$6,$L823,"")</f>
        <v/>
      </c>
    </row>
    <row r="824" spans="2:21">
      <c r="B824" s="10">
        <v>2624563</v>
      </c>
      <c r="C824" s="10">
        <v>10442</v>
      </c>
      <c r="D824" s="10">
        <v>0.24076839999999999</v>
      </c>
      <c r="E824" s="10">
        <v>200.61330000000001</v>
      </c>
      <c r="F824" s="10">
        <v>661.15189999999996</v>
      </c>
      <c r="G824" s="10">
        <v>19</v>
      </c>
      <c r="H824" s="10">
        <v>137</v>
      </c>
      <c r="I824" s="10">
        <v>0.3333333</v>
      </c>
      <c r="J824" s="11" t="s">
        <v>161</v>
      </c>
      <c r="L824">
        <v>137</v>
      </c>
      <c r="M824">
        <v>817</v>
      </c>
      <c r="N824">
        <v>2624563</v>
      </c>
      <c r="O824">
        <v>3.0869999999999891</v>
      </c>
      <c r="P824" s="133">
        <v>12.819999999999709</v>
      </c>
      <c r="Q824" s="133">
        <v>0.84629999999992833</v>
      </c>
      <c r="R824" s="3">
        <v>7.0486499999999754</v>
      </c>
      <c r="S824" s="133">
        <f>IF(F824=0,0,F824-F823)</f>
        <v>0.84629999999992833</v>
      </c>
      <c r="T824">
        <f>IF($J824=T$6,$L824,"")</f>
        <v>137</v>
      </c>
      <c r="U824" t="str">
        <f>IF($J824=U$6,$L824,"")</f>
        <v/>
      </c>
    </row>
    <row r="825" spans="2:21">
      <c r="B825" s="10">
        <v>2627562</v>
      </c>
      <c r="C825" s="10">
        <v>10454.370000000001</v>
      </c>
      <c r="D825" s="10">
        <v>0.24130989999999999</v>
      </c>
      <c r="E825" s="10">
        <v>199.26560000000001</v>
      </c>
      <c r="F825" s="10">
        <v>661.96339999999998</v>
      </c>
      <c r="G825" s="10">
        <v>19</v>
      </c>
      <c r="H825" s="10">
        <v>137</v>
      </c>
      <c r="I825" s="10">
        <v>0.3333333</v>
      </c>
      <c r="J825" s="11" t="s">
        <v>161</v>
      </c>
      <c r="L825">
        <v>137</v>
      </c>
      <c r="M825">
        <v>818</v>
      </c>
      <c r="N825">
        <v>2627562</v>
      </c>
      <c r="O825">
        <v>2.9989999999997963</v>
      </c>
      <c r="P825" s="133">
        <v>12.3700000000008</v>
      </c>
      <c r="Q825" s="133">
        <v>0.81150000000002365</v>
      </c>
      <c r="R825" s="3">
        <v>6.8477166666662015</v>
      </c>
      <c r="S825" s="133">
        <f>IF(F825=0,0,F825-F824)</f>
        <v>0.81150000000002365</v>
      </c>
      <c r="T825">
        <f>IF($J825=T$6,$L825,"")</f>
        <v>137</v>
      </c>
      <c r="U825" t="str">
        <f>IF($J825=U$6,$L825,"")</f>
        <v/>
      </c>
    </row>
    <row r="826" spans="2:21">
      <c r="B826" s="10">
        <v>2630670</v>
      </c>
      <c r="C826" s="10">
        <v>10467.299999999999</v>
      </c>
      <c r="D826" s="10">
        <v>0.240893</v>
      </c>
      <c r="E826" s="10">
        <v>200.3022</v>
      </c>
      <c r="F826" s="10">
        <v>662.8184</v>
      </c>
      <c r="G826" s="10">
        <v>20</v>
      </c>
      <c r="H826" s="10">
        <v>136</v>
      </c>
      <c r="I826" s="10">
        <v>0.3333333</v>
      </c>
      <c r="J826" s="11" t="s">
        <v>161</v>
      </c>
      <c r="L826">
        <v>136</v>
      </c>
      <c r="M826">
        <v>819</v>
      </c>
      <c r="N826">
        <v>2630670</v>
      </c>
      <c r="O826">
        <v>3.1080000000001746</v>
      </c>
      <c r="P826" s="133">
        <v>12.929999999998472</v>
      </c>
      <c r="Q826" s="133">
        <v>0.85500000000001819</v>
      </c>
      <c r="R826" s="3">
        <v>7.0448000000003956</v>
      </c>
      <c r="S826" s="133">
        <f>IF(F826=0,0,F826-F825)</f>
        <v>0.85500000000001819</v>
      </c>
      <c r="T826">
        <f>IF($J826=T$6,$L826,"")</f>
        <v>136</v>
      </c>
      <c r="U826" t="str">
        <f>IF($J826=U$6,$L826,"")</f>
        <v/>
      </c>
    </row>
    <row r="827" spans="2:21">
      <c r="B827" s="10">
        <v>2633664</v>
      </c>
      <c r="C827" s="10">
        <v>10479.76</v>
      </c>
      <c r="D827" s="10">
        <v>0.2406546</v>
      </c>
      <c r="E827" s="10">
        <v>200.89779999999999</v>
      </c>
      <c r="F827" s="10">
        <v>663.64149999999995</v>
      </c>
      <c r="G827" s="10">
        <v>20</v>
      </c>
      <c r="H827" s="10">
        <v>137</v>
      </c>
      <c r="I827" s="10">
        <v>0.3333333</v>
      </c>
      <c r="J827" s="11" t="s">
        <v>161</v>
      </c>
      <c r="L827">
        <v>137</v>
      </c>
      <c r="M827">
        <v>820</v>
      </c>
      <c r="N827">
        <v>2633664</v>
      </c>
      <c r="O827">
        <v>2.9940000000001419</v>
      </c>
      <c r="P827" s="133">
        <v>12.460000000000946</v>
      </c>
      <c r="Q827" s="133">
        <v>0.82309999999995398</v>
      </c>
      <c r="R827" s="3">
        <v>6.8363000000003238</v>
      </c>
      <c r="S827" s="133">
        <f>IF(F827=0,0,F827-F826)</f>
        <v>0.82309999999995398</v>
      </c>
      <c r="T827">
        <f>IF($J827=T$6,$L827,"")</f>
        <v>137</v>
      </c>
      <c r="U827" t="str">
        <f>IF($J827=U$6,$L827,"")</f>
        <v/>
      </c>
    </row>
    <row r="828" spans="2:21">
      <c r="B828" s="10">
        <v>2636665</v>
      </c>
      <c r="C828" s="10">
        <v>10492.13</v>
      </c>
      <c r="D828" s="10">
        <v>0.24167930000000001</v>
      </c>
      <c r="E828" s="10">
        <v>198.3535</v>
      </c>
      <c r="F828" s="10">
        <v>664.45230000000004</v>
      </c>
      <c r="G828" s="10">
        <v>20</v>
      </c>
      <c r="H828" s="10">
        <v>136</v>
      </c>
      <c r="I828" s="10">
        <v>0.3333333</v>
      </c>
      <c r="J828" s="11" t="s">
        <v>161</v>
      </c>
      <c r="L828">
        <v>136</v>
      </c>
      <c r="M828">
        <v>821</v>
      </c>
      <c r="N828">
        <v>2636665</v>
      </c>
      <c r="O828">
        <v>3.000999999999749</v>
      </c>
      <c r="P828" s="133">
        <v>12.369999999998981</v>
      </c>
      <c r="Q828" s="133">
        <v>0.81080000000008567</v>
      </c>
      <c r="R828" s="3">
        <v>6.8022666666660978</v>
      </c>
      <c r="S828" s="133">
        <f>IF(F828=0,0,F828-F827)</f>
        <v>0.81080000000008567</v>
      </c>
      <c r="T828">
        <f>IF($J828=T$6,$L828,"")</f>
        <v>136</v>
      </c>
      <c r="U828" t="str">
        <f>IF($J828=U$6,$L828,"")</f>
        <v/>
      </c>
    </row>
    <row r="829" spans="2:21">
      <c r="B829" s="10">
        <v>2639774</v>
      </c>
      <c r="C829" s="10">
        <v>10505.05</v>
      </c>
      <c r="D829" s="10">
        <v>0.24147879999999999</v>
      </c>
      <c r="E829" s="10">
        <v>198.84780000000001</v>
      </c>
      <c r="F829" s="10">
        <v>665.30550000000005</v>
      </c>
      <c r="G829" s="10">
        <v>20</v>
      </c>
      <c r="H829" s="10">
        <v>137</v>
      </c>
      <c r="I829" s="10">
        <v>0.3333333</v>
      </c>
      <c r="J829" s="11" t="s">
        <v>161</v>
      </c>
      <c r="L829">
        <v>137</v>
      </c>
      <c r="M829">
        <v>822</v>
      </c>
      <c r="N829">
        <v>2639774</v>
      </c>
      <c r="O829">
        <v>3.1089999999999236</v>
      </c>
      <c r="P829" s="133">
        <v>12.920000000000073</v>
      </c>
      <c r="Q829" s="133">
        <v>0.85320000000001528</v>
      </c>
      <c r="R829" s="3">
        <v>7.0988833333331591</v>
      </c>
      <c r="S829" s="133">
        <f>IF(F829=0,0,F829-F828)</f>
        <v>0.85320000000001528</v>
      </c>
      <c r="T829">
        <f>IF($J829=T$6,$L829,"")</f>
        <v>137</v>
      </c>
      <c r="U829" t="str">
        <f>IF($J829=U$6,$L829,"")</f>
        <v/>
      </c>
    </row>
    <row r="830" spans="2:21">
      <c r="B830" s="10">
        <v>2642862</v>
      </c>
      <c r="C830" s="10">
        <v>10517.82</v>
      </c>
      <c r="D830" s="10">
        <v>0.24179709999999999</v>
      </c>
      <c r="E830" s="10">
        <v>198.06360000000001</v>
      </c>
      <c r="F830" s="10">
        <v>666.14490000000001</v>
      </c>
      <c r="G830" s="10">
        <v>19</v>
      </c>
      <c r="H830" s="10">
        <v>137</v>
      </c>
      <c r="I830" s="10">
        <v>0.3333333</v>
      </c>
      <c r="J830" s="11" t="s">
        <v>161</v>
      </c>
      <c r="L830">
        <v>137</v>
      </c>
      <c r="M830">
        <v>823</v>
      </c>
      <c r="N830">
        <v>2642862</v>
      </c>
      <c r="O830">
        <v>3.0880000000001928</v>
      </c>
      <c r="P830" s="133">
        <v>12.770000000000437</v>
      </c>
      <c r="Q830" s="133">
        <v>0.83939999999995507</v>
      </c>
      <c r="R830" s="3">
        <v>7.0509333333337736</v>
      </c>
      <c r="S830" s="133">
        <f>IF(F830=0,0,F830-F829)</f>
        <v>0.83939999999995507</v>
      </c>
      <c r="T830">
        <f>IF($J830=T$6,$L830,"")</f>
        <v>137</v>
      </c>
      <c r="U830" t="str">
        <f>IF($J830=U$6,$L830,"")</f>
        <v/>
      </c>
    </row>
    <row r="831" spans="2:21">
      <c r="B831" s="10">
        <v>2645874</v>
      </c>
      <c r="C831" s="10">
        <v>10530.28</v>
      </c>
      <c r="D831" s="10">
        <v>0.24161759999999999</v>
      </c>
      <c r="E831" s="10">
        <v>198.50550000000001</v>
      </c>
      <c r="F831" s="10">
        <v>666.96489999999994</v>
      </c>
      <c r="G831" s="10">
        <v>20</v>
      </c>
      <c r="H831" s="10">
        <v>137</v>
      </c>
      <c r="I831" s="10">
        <v>0.3333333</v>
      </c>
      <c r="J831" s="11" t="s">
        <v>161</v>
      </c>
      <c r="L831">
        <v>137</v>
      </c>
      <c r="M831">
        <v>824</v>
      </c>
      <c r="N831">
        <v>2645874</v>
      </c>
      <c r="O831">
        <v>3.0119999999997162</v>
      </c>
      <c r="P831" s="133">
        <v>12.460000000000946</v>
      </c>
      <c r="Q831" s="133">
        <v>0.81999999999993634</v>
      </c>
      <c r="R831" s="3">
        <v>6.8773999999993523</v>
      </c>
      <c r="S831" s="133">
        <f>IF(F831=0,0,F831-F830)</f>
        <v>0.81999999999993634</v>
      </c>
      <c r="T831">
        <f>IF($J831=T$6,$L831,"")</f>
        <v>137</v>
      </c>
      <c r="U831" t="str">
        <f>IF($J831=U$6,$L831,"")</f>
        <v/>
      </c>
    </row>
    <row r="832" spans="2:21">
      <c r="B832" s="10">
        <v>2648763</v>
      </c>
      <c r="C832" s="10">
        <v>10542.26</v>
      </c>
      <c r="D832" s="10">
        <v>0.24054320000000001</v>
      </c>
      <c r="E832" s="10">
        <v>201.1772</v>
      </c>
      <c r="F832" s="10">
        <v>667.75469999999996</v>
      </c>
      <c r="G832" s="10">
        <v>20</v>
      </c>
      <c r="H832" s="10">
        <v>138</v>
      </c>
      <c r="I832" s="10">
        <v>0.3333333</v>
      </c>
      <c r="J832" s="11" t="s">
        <v>161</v>
      </c>
      <c r="L832">
        <v>138</v>
      </c>
      <c r="M832">
        <v>825</v>
      </c>
      <c r="N832">
        <v>2648763</v>
      </c>
      <c r="O832">
        <v>2.8890000000001237</v>
      </c>
      <c r="P832" s="133">
        <v>11.979999999999563</v>
      </c>
      <c r="Q832" s="133">
        <v>0.78980000000001382</v>
      </c>
      <c r="R832" s="3">
        <v>6.6447000000002845</v>
      </c>
      <c r="S832" s="133">
        <f>IF(F832=0,0,F832-F831)</f>
        <v>0.78980000000001382</v>
      </c>
      <c r="T832">
        <f>IF($J832=T$6,$L832,"")</f>
        <v>138</v>
      </c>
      <c r="U832" t="str">
        <f>IF($J832=U$6,$L832,"")</f>
        <v/>
      </c>
    </row>
    <row r="833" spans="2:21">
      <c r="B833" s="10">
        <v>2651766</v>
      </c>
      <c r="C833" s="10">
        <v>10554.8</v>
      </c>
      <c r="D833" s="10">
        <v>0.2403671</v>
      </c>
      <c r="E833" s="10">
        <v>201.61959999999999</v>
      </c>
      <c r="F833" s="10">
        <v>668.58609999999999</v>
      </c>
      <c r="G833" s="10">
        <v>20</v>
      </c>
      <c r="H833" s="10">
        <v>138</v>
      </c>
      <c r="I833" s="10">
        <v>0.3333333</v>
      </c>
      <c r="J833" s="11" t="s">
        <v>161</v>
      </c>
      <c r="L833">
        <v>138</v>
      </c>
      <c r="M833">
        <v>826</v>
      </c>
      <c r="N833">
        <v>2651766</v>
      </c>
      <c r="O833">
        <v>3.0030000000001564</v>
      </c>
      <c r="P833" s="133">
        <v>12.539999999999054</v>
      </c>
      <c r="Q833" s="133">
        <v>0.83140000000003056</v>
      </c>
      <c r="R833" s="3">
        <v>6.90690000000036</v>
      </c>
      <c r="S833" s="133">
        <f>IF(F833=0,0,F833-F832)</f>
        <v>0.83140000000003056</v>
      </c>
      <c r="T833">
        <f>IF($J833=T$6,$L833,"")</f>
        <v>138</v>
      </c>
      <c r="U833" t="str">
        <f>IF($J833=U$6,$L833,"")</f>
        <v/>
      </c>
    </row>
    <row r="834" spans="2:21">
      <c r="B834" s="10">
        <v>2654766</v>
      </c>
      <c r="C834" s="10">
        <v>10567.18</v>
      </c>
      <c r="D834" s="10">
        <v>0.24125379999999999</v>
      </c>
      <c r="E834" s="10">
        <v>199.40469999999999</v>
      </c>
      <c r="F834" s="10">
        <v>669.39829999999995</v>
      </c>
      <c r="G834" s="10">
        <v>19</v>
      </c>
      <c r="H834" s="10">
        <v>138</v>
      </c>
      <c r="I834" s="10">
        <v>0.3333333</v>
      </c>
      <c r="J834" s="11" t="s">
        <v>161</v>
      </c>
      <c r="L834">
        <v>138</v>
      </c>
      <c r="M834">
        <v>827</v>
      </c>
      <c r="N834">
        <v>2654766</v>
      </c>
      <c r="O834">
        <v>3</v>
      </c>
      <c r="P834" s="133">
        <v>12.380000000001019</v>
      </c>
      <c r="Q834" s="133">
        <v>0.81219999999996162</v>
      </c>
      <c r="R834" s="3">
        <v>6.9</v>
      </c>
      <c r="S834" s="133">
        <f>IF(F834=0,0,F834-F833)</f>
        <v>0.81219999999996162</v>
      </c>
      <c r="T834">
        <f>IF($J834=T$6,$L834,"")</f>
        <v>138</v>
      </c>
      <c r="U834" t="str">
        <f>IF($J834=U$6,$L834,"")</f>
        <v/>
      </c>
    </row>
    <row r="835" spans="2:21">
      <c r="B835" s="10">
        <v>2657864</v>
      </c>
      <c r="C835" s="10">
        <v>10580.1</v>
      </c>
      <c r="D835" s="10">
        <v>0.240873</v>
      </c>
      <c r="E835" s="10">
        <v>200.352</v>
      </c>
      <c r="F835" s="10">
        <v>670.25409999999999</v>
      </c>
      <c r="G835" s="10">
        <v>20</v>
      </c>
      <c r="H835" s="10">
        <v>139</v>
      </c>
      <c r="I835" s="10">
        <v>0.3333333</v>
      </c>
      <c r="J835" s="11" t="s">
        <v>161</v>
      </c>
      <c r="L835">
        <v>139</v>
      </c>
      <c r="M835">
        <v>828</v>
      </c>
      <c r="N835">
        <v>2657864</v>
      </c>
      <c r="O835">
        <v>3.0979999999999563</v>
      </c>
      <c r="P835" s="133">
        <v>12.920000000000073</v>
      </c>
      <c r="Q835" s="133">
        <v>0.85580000000004475</v>
      </c>
      <c r="R835" s="3">
        <v>7.1770333333332319</v>
      </c>
      <c r="S835" s="133">
        <f>IF(F835=0,0,F835-F834)</f>
        <v>0.85580000000004475</v>
      </c>
      <c r="T835">
        <f>IF($J835=T$6,$L835,"")</f>
        <v>139</v>
      </c>
      <c r="U835" t="str">
        <f>IF($J835=U$6,$L835,"")</f>
        <v/>
      </c>
    </row>
    <row r="836" spans="2:21">
      <c r="B836" s="10">
        <v>2660769</v>
      </c>
      <c r="C836" s="10">
        <v>10592.24</v>
      </c>
      <c r="D836" s="10">
        <v>0.23912919999999999</v>
      </c>
      <c r="E836" s="10">
        <v>204.7671</v>
      </c>
      <c r="F836" s="10">
        <v>671.06</v>
      </c>
      <c r="G836" s="10">
        <v>21</v>
      </c>
      <c r="H836" s="10">
        <v>139</v>
      </c>
      <c r="I836" s="10">
        <v>0.3333333</v>
      </c>
      <c r="J836" s="11" t="s">
        <v>161</v>
      </c>
      <c r="L836">
        <v>139</v>
      </c>
      <c r="M836">
        <v>829</v>
      </c>
      <c r="N836">
        <v>2660769</v>
      </c>
      <c r="O836">
        <v>2.9049999999997453</v>
      </c>
      <c r="P836" s="133">
        <v>12.139999999999418</v>
      </c>
      <c r="Q836" s="133">
        <v>0.80589999999995143</v>
      </c>
      <c r="R836" s="3">
        <v>6.7299166666660764</v>
      </c>
      <c r="S836" s="133">
        <f>IF(F836=0,0,F836-F835)</f>
        <v>0.80589999999995143</v>
      </c>
      <c r="T836">
        <f>IF($J836=T$6,$L836,"")</f>
        <v>139</v>
      </c>
      <c r="U836" t="str">
        <f>IF($J836=U$6,$L836,"")</f>
        <v/>
      </c>
    </row>
    <row r="837" spans="2:21">
      <c r="B837" s="10">
        <v>2663764</v>
      </c>
      <c r="C837" s="10">
        <v>10604.7</v>
      </c>
      <c r="D837" s="10">
        <v>0.24013580000000001</v>
      </c>
      <c r="E837" s="10">
        <v>202.2028</v>
      </c>
      <c r="F837" s="10">
        <v>671.88350000000003</v>
      </c>
      <c r="G837" s="10">
        <v>20</v>
      </c>
      <c r="H837" s="10">
        <v>140</v>
      </c>
      <c r="I837" s="10">
        <v>0.3333333</v>
      </c>
      <c r="J837" s="11" t="s">
        <v>161</v>
      </c>
      <c r="L837">
        <v>140</v>
      </c>
      <c r="M837">
        <v>830</v>
      </c>
      <c r="N837">
        <v>2663764</v>
      </c>
      <c r="O837">
        <v>2.9950000000003456</v>
      </c>
      <c r="P837" s="133">
        <v>12.460000000000946</v>
      </c>
      <c r="Q837" s="133">
        <v>0.82350000000008095</v>
      </c>
      <c r="R837" s="3">
        <v>6.9883333333341398</v>
      </c>
      <c r="S837" s="133">
        <f>IF(F837=0,0,F837-F836)</f>
        <v>0.82350000000008095</v>
      </c>
      <c r="T837">
        <f>IF($J837=T$6,$L837,"")</f>
        <v>140</v>
      </c>
      <c r="U837" t="str">
        <f>IF($J837=U$6,$L837,"")</f>
        <v/>
      </c>
    </row>
    <row r="838" spans="2:21">
      <c r="B838" s="10">
        <v>2666762</v>
      </c>
      <c r="C838" s="10">
        <v>10617.16</v>
      </c>
      <c r="D838" s="10">
        <v>0.24093580000000001</v>
      </c>
      <c r="E838" s="10">
        <v>200.19540000000001</v>
      </c>
      <c r="F838" s="10">
        <v>672.70709999999997</v>
      </c>
      <c r="G838" s="10">
        <v>20</v>
      </c>
      <c r="H838" s="10">
        <v>140</v>
      </c>
      <c r="I838" s="10">
        <v>0.3333333</v>
      </c>
      <c r="J838" s="11" t="s">
        <v>161</v>
      </c>
      <c r="L838">
        <v>140</v>
      </c>
      <c r="M838">
        <v>831</v>
      </c>
      <c r="N838">
        <v>2666762</v>
      </c>
      <c r="O838">
        <v>2.9980000000000473</v>
      </c>
      <c r="P838" s="133">
        <v>12.459999999999127</v>
      </c>
      <c r="Q838" s="133">
        <v>0.82359999999994216</v>
      </c>
      <c r="R838" s="3">
        <v>6.995333333333444</v>
      </c>
      <c r="S838" s="133">
        <f>IF(F838=0,0,F838-F837)</f>
        <v>0.82359999999994216</v>
      </c>
      <c r="T838">
        <f>IF($J838=T$6,$L838,"")</f>
        <v>140</v>
      </c>
      <c r="U838" t="str">
        <f>IF($J838=U$6,$L838,"")</f>
        <v/>
      </c>
    </row>
    <row r="839" spans="2:21">
      <c r="B839" s="10">
        <v>2669669</v>
      </c>
      <c r="C839" s="10">
        <v>10629.22</v>
      </c>
      <c r="D839" s="10">
        <v>0.2402155</v>
      </c>
      <c r="E839" s="10">
        <v>202.0016</v>
      </c>
      <c r="F839" s="10">
        <v>673.50239999999997</v>
      </c>
      <c r="G839" s="10">
        <v>20</v>
      </c>
      <c r="H839" s="10">
        <v>140</v>
      </c>
      <c r="I839" s="10">
        <v>0.3333333</v>
      </c>
      <c r="J839" s="11" t="s">
        <v>161</v>
      </c>
      <c r="L839">
        <v>140</v>
      </c>
      <c r="M839">
        <v>832</v>
      </c>
      <c r="N839">
        <v>2669669</v>
      </c>
      <c r="O839">
        <v>2.906999999999698</v>
      </c>
      <c r="P839" s="133">
        <v>12.059999999999491</v>
      </c>
      <c r="Q839" s="133">
        <v>0.79529999999999745</v>
      </c>
      <c r="R839" s="3">
        <v>6.7829999999992951</v>
      </c>
      <c r="S839" s="133">
        <f>IF(F839=0,0,F839-F838)</f>
        <v>0.79529999999999745</v>
      </c>
      <c r="T839">
        <f>IF($J839=T$6,$L839,"")</f>
        <v>140</v>
      </c>
      <c r="U839" t="str">
        <f>IF($J839=U$6,$L839,"")</f>
        <v/>
      </c>
    </row>
    <row r="840" spans="2:21">
      <c r="B840" s="10">
        <v>2672669</v>
      </c>
      <c r="C840" s="10">
        <v>10641.68</v>
      </c>
      <c r="D840" s="10">
        <v>0.24075070000000001</v>
      </c>
      <c r="E840" s="10">
        <v>200.6574</v>
      </c>
      <c r="F840" s="10">
        <v>674.32479999999998</v>
      </c>
      <c r="G840" s="10">
        <v>20</v>
      </c>
      <c r="H840" s="10">
        <v>141</v>
      </c>
      <c r="I840" s="10">
        <v>0.3333333</v>
      </c>
      <c r="J840" s="11" t="s">
        <v>161</v>
      </c>
      <c r="L840">
        <v>141</v>
      </c>
      <c r="M840">
        <v>833</v>
      </c>
      <c r="N840">
        <v>2672669</v>
      </c>
      <c r="O840">
        <v>3</v>
      </c>
      <c r="P840" s="133">
        <v>12.460000000000946</v>
      </c>
      <c r="Q840" s="133">
        <v>0.82240000000001601</v>
      </c>
      <c r="R840" s="3">
        <v>7.05</v>
      </c>
      <c r="S840" s="133">
        <f>IF(F840=0,0,F840-F839)</f>
        <v>0.82240000000001601</v>
      </c>
      <c r="T840">
        <f>IF($J840=T$6,$L840,"")</f>
        <v>141</v>
      </c>
      <c r="U840" t="str">
        <f>IF($J840=U$6,$L840,"")</f>
        <v/>
      </c>
    </row>
    <row r="841" spans="2:21">
      <c r="B841" s="10">
        <v>2675768</v>
      </c>
      <c r="C841" s="10">
        <v>10654.45</v>
      </c>
      <c r="D841" s="10">
        <v>0.2425455</v>
      </c>
      <c r="E841" s="10">
        <v>196.23599999999999</v>
      </c>
      <c r="F841" s="10">
        <v>675.16089999999997</v>
      </c>
      <c r="G841" s="10">
        <v>19</v>
      </c>
      <c r="H841" s="10">
        <v>141</v>
      </c>
      <c r="I841" s="10">
        <v>0.3333333</v>
      </c>
      <c r="J841" s="11" t="s">
        <v>161</v>
      </c>
      <c r="L841">
        <v>141</v>
      </c>
      <c r="M841">
        <v>834</v>
      </c>
      <c r="N841">
        <v>2675768</v>
      </c>
      <c r="O841">
        <v>3.0990000000001601</v>
      </c>
      <c r="P841" s="133">
        <v>12.770000000000437</v>
      </c>
      <c r="Q841" s="133">
        <v>0.83609999999998763</v>
      </c>
      <c r="R841" s="3">
        <v>7.282650000000376</v>
      </c>
      <c r="S841" s="133">
        <f>IF(F841=0,0,F841-F840)</f>
        <v>0.83609999999998763</v>
      </c>
      <c r="T841">
        <f>IF($J841=T$6,$L841,"")</f>
        <v>141</v>
      </c>
      <c r="U841" t="str">
        <f>IF($J841=U$6,$L841,"")</f>
        <v/>
      </c>
    </row>
    <row r="842" spans="2:21">
      <c r="B842" s="10">
        <v>2678765</v>
      </c>
      <c r="C842" s="10">
        <v>10666.98</v>
      </c>
      <c r="D842" s="10">
        <v>0.2391123</v>
      </c>
      <c r="E842" s="10">
        <v>204.81049999999999</v>
      </c>
      <c r="F842" s="10">
        <v>675.99339999999995</v>
      </c>
      <c r="G842" s="10">
        <v>20</v>
      </c>
      <c r="H842" s="10">
        <v>141</v>
      </c>
      <c r="I842" s="10">
        <v>0.3333333</v>
      </c>
      <c r="J842" s="11" t="s">
        <v>161</v>
      </c>
      <c r="L842">
        <v>141</v>
      </c>
      <c r="M842">
        <v>835</v>
      </c>
      <c r="N842">
        <v>2678765</v>
      </c>
      <c r="O842">
        <v>2.9969999999998436</v>
      </c>
      <c r="P842" s="133">
        <v>12.529999999998836</v>
      </c>
      <c r="Q842" s="133">
        <v>0.83249999999998181</v>
      </c>
      <c r="R842" s="3">
        <v>7.0429499999996326</v>
      </c>
      <c r="S842" s="133">
        <f>IF(F842=0,0,F842-F841)</f>
        <v>0.83249999999998181</v>
      </c>
      <c r="T842">
        <f>IF($J842=T$6,$L842,"")</f>
        <v>141</v>
      </c>
      <c r="U842" t="str">
        <f>IF($J842=U$6,$L842,"")</f>
        <v/>
      </c>
    </row>
    <row r="843" spans="2:21">
      <c r="B843" s="10">
        <v>2681854</v>
      </c>
      <c r="C843" s="10">
        <v>10679.89</v>
      </c>
      <c r="D843" s="10">
        <v>0.2392415</v>
      </c>
      <c r="E843" s="10">
        <v>204.47900000000001</v>
      </c>
      <c r="F843" s="10">
        <v>676.85059999999999</v>
      </c>
      <c r="G843" s="10">
        <v>19</v>
      </c>
      <c r="H843" s="10">
        <v>141</v>
      </c>
      <c r="I843" s="10">
        <v>0.3333333</v>
      </c>
      <c r="J843" s="11" t="s">
        <v>161</v>
      </c>
      <c r="L843">
        <v>141</v>
      </c>
      <c r="M843">
        <v>836</v>
      </c>
      <c r="N843">
        <v>2681854</v>
      </c>
      <c r="O843">
        <v>3.0889999999999418</v>
      </c>
      <c r="P843" s="133">
        <v>12.909999999999854</v>
      </c>
      <c r="Q843" s="133">
        <v>0.85720000000003438</v>
      </c>
      <c r="R843" s="3">
        <v>7.2591499999998632</v>
      </c>
      <c r="S843" s="133">
        <f>IF(F843=0,0,F843-F842)</f>
        <v>0.85720000000003438</v>
      </c>
      <c r="T843">
        <f>IF($J843=T$6,$L843,"")</f>
        <v>141</v>
      </c>
      <c r="U843" t="str">
        <f>IF($J843=U$6,$L843,"")</f>
        <v/>
      </c>
    </row>
    <row r="844" spans="2:21">
      <c r="B844" s="10">
        <v>2684954</v>
      </c>
      <c r="C844" s="10">
        <v>10692.8</v>
      </c>
      <c r="D844" s="10">
        <v>0.2403409</v>
      </c>
      <c r="E844" s="10">
        <v>201.6857</v>
      </c>
      <c r="F844" s="10">
        <v>677.70510000000002</v>
      </c>
      <c r="G844" s="10">
        <v>19</v>
      </c>
      <c r="H844" s="10">
        <v>141</v>
      </c>
      <c r="I844" s="10">
        <v>0.3333333</v>
      </c>
      <c r="J844" s="11" t="s">
        <v>161</v>
      </c>
      <c r="L844">
        <v>141</v>
      </c>
      <c r="M844">
        <v>837</v>
      </c>
      <c r="N844">
        <v>2684954</v>
      </c>
      <c r="O844">
        <v>3.1000000000003638</v>
      </c>
      <c r="P844" s="133">
        <v>12.909999999999854</v>
      </c>
      <c r="Q844" s="133">
        <v>0.85450000000003001</v>
      </c>
      <c r="R844" s="3">
        <v>7.2850000000008546</v>
      </c>
      <c r="S844" s="133">
        <f>IF(F844=0,0,F844-F843)</f>
        <v>0.85450000000003001</v>
      </c>
      <c r="T844">
        <f>IF($J844=T$6,$L844,"")</f>
        <v>141</v>
      </c>
      <c r="U844" t="str">
        <f>IF($J844=U$6,$L844,"")</f>
        <v/>
      </c>
    </row>
    <row r="845" spans="2:21">
      <c r="B845" s="10">
        <v>2688067</v>
      </c>
      <c r="C845" s="10">
        <v>10705.8</v>
      </c>
      <c r="D845" s="10">
        <v>0.23952280000000001</v>
      </c>
      <c r="E845" s="10">
        <v>203.7593</v>
      </c>
      <c r="F845" s="10">
        <v>678.56709999999998</v>
      </c>
      <c r="G845" s="10">
        <v>19</v>
      </c>
      <c r="H845" s="10">
        <v>141</v>
      </c>
      <c r="I845" s="10">
        <v>0.3333333</v>
      </c>
      <c r="J845" s="11" t="s">
        <v>161</v>
      </c>
      <c r="L845">
        <v>141</v>
      </c>
      <c r="M845">
        <v>838</v>
      </c>
      <c r="N845">
        <v>2688067</v>
      </c>
      <c r="O845">
        <v>3.112999999999829</v>
      </c>
      <c r="P845" s="133">
        <v>13</v>
      </c>
      <c r="Q845" s="133">
        <v>0.86199999999996635</v>
      </c>
      <c r="R845" s="3">
        <v>7.3155499999995985</v>
      </c>
      <c r="S845" s="133">
        <f>IF(F845=0,0,F845-F844)</f>
        <v>0.86199999999996635</v>
      </c>
      <c r="T845">
        <f>IF($J845=T$6,$L845,"")</f>
        <v>141</v>
      </c>
      <c r="U845" t="str">
        <f>IF($J845=U$6,$L845,"")</f>
        <v/>
      </c>
    </row>
    <row r="846" spans="2:21">
      <c r="B846" s="10">
        <v>2691166</v>
      </c>
      <c r="C846" s="10">
        <v>10718.71</v>
      </c>
      <c r="D846" s="10">
        <v>0.24004139999999999</v>
      </c>
      <c r="E846" s="10">
        <v>202.44139999999999</v>
      </c>
      <c r="F846" s="10">
        <v>679.42179999999996</v>
      </c>
      <c r="G846" s="10">
        <v>19</v>
      </c>
      <c r="H846" s="10">
        <v>141</v>
      </c>
      <c r="I846" s="10">
        <v>0.3333333</v>
      </c>
      <c r="J846" s="11" t="s">
        <v>161</v>
      </c>
      <c r="L846">
        <v>141</v>
      </c>
      <c r="M846">
        <v>839</v>
      </c>
      <c r="N846">
        <v>2691166</v>
      </c>
      <c r="O846">
        <v>3.0990000000001601</v>
      </c>
      <c r="P846" s="133">
        <v>12.909999999999854</v>
      </c>
      <c r="Q846" s="133">
        <v>0.85469999999997981</v>
      </c>
      <c r="R846" s="3">
        <v>7.282650000000376</v>
      </c>
      <c r="S846" s="133">
        <f>IF(F846=0,0,F846-F845)</f>
        <v>0.85469999999997981</v>
      </c>
      <c r="T846">
        <f>IF($J846=T$6,$L846,"")</f>
        <v>141</v>
      </c>
      <c r="U846" t="str">
        <f>IF($J846=U$6,$L846,"")</f>
        <v/>
      </c>
    </row>
    <row r="847" spans="2:21">
      <c r="B847" s="10">
        <v>2694252</v>
      </c>
      <c r="C847" s="10">
        <v>10731.55</v>
      </c>
      <c r="D847" s="10">
        <v>0.2400293</v>
      </c>
      <c r="E847" s="10">
        <v>202.47219999999999</v>
      </c>
      <c r="F847" s="10">
        <v>680.27149999999995</v>
      </c>
      <c r="G847" s="10">
        <v>19</v>
      </c>
      <c r="H847" s="10">
        <v>141</v>
      </c>
      <c r="I847" s="10">
        <v>0.3333333</v>
      </c>
      <c r="J847" s="11" t="s">
        <v>161</v>
      </c>
      <c r="L847">
        <v>141</v>
      </c>
      <c r="M847">
        <v>840</v>
      </c>
      <c r="N847">
        <v>2694252</v>
      </c>
      <c r="O847">
        <v>3.0859999999997854</v>
      </c>
      <c r="P847" s="133">
        <v>12.840000000000146</v>
      </c>
      <c r="Q847" s="133">
        <v>0.84969999999998436</v>
      </c>
      <c r="R847" s="3">
        <v>7.2520999999994959</v>
      </c>
      <c r="S847" s="133">
        <f>IF(F847=0,0,F847-F846)</f>
        <v>0.84969999999998436</v>
      </c>
      <c r="T847">
        <f>IF($J847=T$6,$L847,"")</f>
        <v>141</v>
      </c>
      <c r="U847" t="str">
        <f>IF($J847=U$6,$L847,"")</f>
        <v/>
      </c>
    </row>
    <row r="848" spans="2:21">
      <c r="B848" s="10">
        <v>2697457</v>
      </c>
      <c r="C848" s="10">
        <v>10744.94</v>
      </c>
      <c r="D848" s="10">
        <v>0.2402164</v>
      </c>
      <c r="E848" s="10">
        <v>201.99950000000001</v>
      </c>
      <c r="F848" s="10">
        <v>681.15970000000004</v>
      </c>
      <c r="G848" s="10">
        <v>19</v>
      </c>
      <c r="H848" s="10">
        <v>141</v>
      </c>
      <c r="I848" s="10">
        <v>0.3333333</v>
      </c>
      <c r="J848" s="11" t="s">
        <v>161</v>
      </c>
      <c r="L848">
        <v>141</v>
      </c>
      <c r="M848">
        <v>841</v>
      </c>
      <c r="N848">
        <v>2697457</v>
      </c>
      <c r="O848">
        <v>3.2049999999999272</v>
      </c>
      <c r="P848" s="133">
        <v>13.390000000001237</v>
      </c>
      <c r="Q848" s="133">
        <v>0.88820000000009713</v>
      </c>
      <c r="R848" s="3">
        <v>7.5317499999998292</v>
      </c>
      <c r="S848" s="133">
        <f>IF(F848=0,0,F848-F847)</f>
        <v>0.88820000000009713</v>
      </c>
      <c r="T848">
        <f>IF($J848=T$6,$L848,"")</f>
        <v>141</v>
      </c>
      <c r="U848" t="str">
        <f>IF($J848=U$6,$L848,"")</f>
        <v/>
      </c>
    </row>
    <row r="849" spans="2:21">
      <c r="B849" s="10">
        <v>2700559</v>
      </c>
      <c r="C849" s="10">
        <v>10757.78</v>
      </c>
      <c r="D849" s="10">
        <v>0.24107480000000001</v>
      </c>
      <c r="E849" s="10">
        <v>199.8493</v>
      </c>
      <c r="F849" s="10">
        <v>682.00509999999997</v>
      </c>
      <c r="G849" s="10">
        <v>19</v>
      </c>
      <c r="H849" s="10">
        <v>141</v>
      </c>
      <c r="I849" s="10">
        <v>0.3333333</v>
      </c>
      <c r="J849" s="11" t="s">
        <v>161</v>
      </c>
      <c r="L849">
        <v>141</v>
      </c>
      <c r="M849">
        <v>842</v>
      </c>
      <c r="N849">
        <v>2700559</v>
      </c>
      <c r="O849">
        <v>3.1020000000003165</v>
      </c>
      <c r="P849" s="133">
        <v>12.840000000000146</v>
      </c>
      <c r="Q849" s="133">
        <v>0.84539999999992688</v>
      </c>
      <c r="R849" s="3">
        <v>7.2897000000007441</v>
      </c>
      <c r="S849" s="133">
        <f>IF(F849=0,0,F849-F848)</f>
        <v>0.84539999999992688</v>
      </c>
      <c r="T849">
        <f>IF($J849=T$6,$L849,"")</f>
        <v>141</v>
      </c>
      <c r="U849" t="str">
        <f>IF($J849=U$6,$L849,"")</f>
        <v/>
      </c>
    </row>
    <row r="850" spans="2:21">
      <c r="B850" s="10">
        <v>2703656</v>
      </c>
      <c r="C850" s="10">
        <v>10770.7</v>
      </c>
      <c r="D850" s="10">
        <v>0.2399772</v>
      </c>
      <c r="E850" s="10">
        <v>202.60400000000001</v>
      </c>
      <c r="F850" s="10">
        <v>682.8614</v>
      </c>
      <c r="G850" s="10">
        <v>19</v>
      </c>
      <c r="H850" s="10">
        <v>142</v>
      </c>
      <c r="I850" s="10">
        <v>0.3333333</v>
      </c>
      <c r="J850" s="11" t="s">
        <v>161</v>
      </c>
      <c r="L850">
        <v>142</v>
      </c>
      <c r="M850">
        <v>843</v>
      </c>
      <c r="N850">
        <v>2703656</v>
      </c>
      <c r="O850">
        <v>3.0969999999997526</v>
      </c>
      <c r="P850" s="133">
        <v>12.920000000000073</v>
      </c>
      <c r="Q850" s="133">
        <v>0.85630000000003292</v>
      </c>
      <c r="R850" s="3">
        <v>7.3295666666660813</v>
      </c>
      <c r="S850" s="133">
        <f>IF(F850=0,0,F850-F849)</f>
        <v>0.85630000000003292</v>
      </c>
      <c r="T850">
        <f>IF($J850=T$6,$L850,"")</f>
        <v>142</v>
      </c>
      <c r="U850" t="str">
        <f>IF($J850=U$6,$L850,"")</f>
        <v/>
      </c>
    </row>
    <row r="851" spans="2:21">
      <c r="B851" s="10">
        <v>2706755</v>
      </c>
      <c r="C851" s="10">
        <v>10783.69</v>
      </c>
      <c r="D851" s="10">
        <v>0.23881959999999999</v>
      </c>
      <c r="E851" s="10">
        <v>205.56450000000001</v>
      </c>
      <c r="F851" s="10">
        <v>683.72590000000002</v>
      </c>
      <c r="G851" s="10">
        <v>19</v>
      </c>
      <c r="H851" s="10">
        <v>142</v>
      </c>
      <c r="I851" s="10">
        <v>0.3333333</v>
      </c>
      <c r="J851" s="11" t="s">
        <v>161</v>
      </c>
      <c r="L851">
        <v>142</v>
      </c>
      <c r="M851">
        <v>844</v>
      </c>
      <c r="N851">
        <v>2706755</v>
      </c>
      <c r="O851">
        <v>3.0990000000001601</v>
      </c>
      <c r="P851" s="133">
        <v>12.989999999999782</v>
      </c>
      <c r="Q851" s="133">
        <v>0.86450000000002092</v>
      </c>
      <c r="R851" s="3">
        <v>7.3343000000003791</v>
      </c>
      <c r="S851" s="133">
        <f>IF(F851=0,0,F851-F850)</f>
        <v>0.86450000000002092</v>
      </c>
      <c r="T851">
        <f>IF($J851=T$6,$L851,"")</f>
        <v>142</v>
      </c>
      <c r="U851" t="str">
        <f>IF($J851=U$6,$L851,"")</f>
        <v/>
      </c>
    </row>
    <row r="852" spans="2:21">
      <c r="B852" s="10">
        <v>2709851</v>
      </c>
      <c r="C852" s="10">
        <v>10796.52</v>
      </c>
      <c r="D852" s="10">
        <v>0.24063090000000001</v>
      </c>
      <c r="E852" s="10">
        <v>200.95740000000001</v>
      </c>
      <c r="F852" s="10">
        <v>684.57140000000004</v>
      </c>
      <c r="G852" s="10">
        <v>19</v>
      </c>
      <c r="H852" s="10">
        <v>142</v>
      </c>
      <c r="I852" s="10">
        <v>0.3333333</v>
      </c>
      <c r="J852" s="11" t="s">
        <v>161</v>
      </c>
      <c r="L852">
        <v>142</v>
      </c>
      <c r="M852">
        <v>845</v>
      </c>
      <c r="N852">
        <v>2709851</v>
      </c>
      <c r="O852">
        <v>3.0960000000000036</v>
      </c>
      <c r="P852" s="133">
        <v>12.829999999999927</v>
      </c>
      <c r="Q852" s="133">
        <v>0.84550000000001546</v>
      </c>
      <c r="R852" s="3">
        <v>7.3272000000000084</v>
      </c>
      <c r="S852" s="133">
        <f>IF(F852=0,0,F852-F851)</f>
        <v>0.84550000000001546</v>
      </c>
      <c r="T852">
        <f>IF($J852=T$6,$L852,"")</f>
        <v>142</v>
      </c>
      <c r="U852" t="str">
        <f>IF($J852=U$6,$L852,"")</f>
        <v/>
      </c>
    </row>
    <row r="853" spans="2:21">
      <c r="B853" s="10">
        <v>2713057</v>
      </c>
      <c r="C853" s="10">
        <v>10809.83</v>
      </c>
      <c r="D853" s="10">
        <v>0.24163870000000001</v>
      </c>
      <c r="E853" s="10">
        <v>198.45339999999999</v>
      </c>
      <c r="F853" s="10">
        <v>685.44970000000001</v>
      </c>
      <c r="G853" s="10">
        <v>19</v>
      </c>
      <c r="H853" s="10">
        <v>143</v>
      </c>
      <c r="I853" s="10">
        <v>0.3333333</v>
      </c>
      <c r="J853" s="11" t="s">
        <v>161</v>
      </c>
      <c r="L853">
        <v>143</v>
      </c>
      <c r="M853">
        <v>846</v>
      </c>
      <c r="N853">
        <v>2713057</v>
      </c>
      <c r="O853">
        <v>3.2059999999996762</v>
      </c>
      <c r="P853" s="133">
        <v>13.309999999999491</v>
      </c>
      <c r="Q853" s="133">
        <v>0.87829999999996744</v>
      </c>
      <c r="R853" s="3">
        <v>7.6409666666658946</v>
      </c>
      <c r="S853" s="133">
        <f>IF(F853=0,0,F853-F852)</f>
        <v>0.87829999999996744</v>
      </c>
      <c r="T853">
        <f>IF($J853=T$6,$L853,"")</f>
        <v>143</v>
      </c>
      <c r="U853" t="str">
        <f>IF($J853=U$6,$L853,"")</f>
        <v/>
      </c>
    </row>
    <row r="854" spans="2:21">
      <c r="B854" s="10">
        <v>2716152</v>
      </c>
      <c r="C854" s="10">
        <v>10822.61</v>
      </c>
      <c r="D854" s="10">
        <v>0.24205409999999999</v>
      </c>
      <c r="E854" s="10">
        <v>197.43350000000001</v>
      </c>
      <c r="F854" s="10">
        <v>686.28830000000005</v>
      </c>
      <c r="G854" s="10">
        <v>19</v>
      </c>
      <c r="H854" s="10">
        <v>142</v>
      </c>
      <c r="I854" s="10">
        <v>0.3333333</v>
      </c>
      <c r="J854" s="11" t="s">
        <v>161</v>
      </c>
      <c r="L854">
        <v>142</v>
      </c>
      <c r="M854">
        <v>847</v>
      </c>
      <c r="N854">
        <v>2716152</v>
      </c>
      <c r="O854">
        <v>3.0950000000002547</v>
      </c>
      <c r="P854" s="133">
        <v>12.780000000000655</v>
      </c>
      <c r="Q854" s="133">
        <v>0.8386000000000422</v>
      </c>
      <c r="R854" s="3">
        <v>7.3248333333339364</v>
      </c>
      <c r="S854" s="133">
        <f>IF(F854=0,0,F854-F853)</f>
        <v>0.8386000000000422</v>
      </c>
      <c r="T854">
        <f>IF($J854=T$6,$L854,"")</f>
        <v>142</v>
      </c>
      <c r="U854" t="str">
        <f>IF($J854=U$6,$L854,"")</f>
        <v/>
      </c>
    </row>
    <row r="855" spans="2:21">
      <c r="B855" s="10">
        <v>2719255</v>
      </c>
      <c r="C855" s="10">
        <v>10835.44</v>
      </c>
      <c r="D855" s="10">
        <v>0.24201980000000001</v>
      </c>
      <c r="E855" s="10">
        <v>197.51730000000001</v>
      </c>
      <c r="F855" s="10">
        <v>687.13220000000001</v>
      </c>
      <c r="G855" s="10">
        <v>19</v>
      </c>
      <c r="H855" s="10">
        <v>142</v>
      </c>
      <c r="I855" s="10">
        <v>0.3333333</v>
      </c>
      <c r="J855" s="11" t="s">
        <v>161</v>
      </c>
      <c r="L855">
        <v>142</v>
      </c>
      <c r="M855">
        <v>848</v>
      </c>
      <c r="N855">
        <v>2719255</v>
      </c>
      <c r="O855">
        <v>3.1030000000000655</v>
      </c>
      <c r="P855" s="133">
        <v>12.829999999999927</v>
      </c>
      <c r="Q855" s="133">
        <v>0.84389999999996235</v>
      </c>
      <c r="R855" s="3">
        <v>7.3437666666668218</v>
      </c>
      <c r="S855" s="133">
        <f>IF(F855=0,0,F855-F854)</f>
        <v>0.84389999999996235</v>
      </c>
      <c r="T855">
        <f>IF($J855=T$6,$L855,"")</f>
        <v>142</v>
      </c>
      <c r="U855" t="str">
        <f>IF($J855=U$6,$L855,"")</f>
        <v/>
      </c>
    </row>
    <row r="856" spans="2:21">
      <c r="B856" s="10">
        <v>2722357</v>
      </c>
      <c r="C856" s="10">
        <v>10848.2</v>
      </c>
      <c r="D856" s="10">
        <v>0.24271529999999999</v>
      </c>
      <c r="E856" s="10">
        <v>195.82419999999999</v>
      </c>
      <c r="F856" s="10">
        <v>687.96699999999998</v>
      </c>
      <c r="G856" s="10">
        <v>19</v>
      </c>
      <c r="H856" s="10">
        <v>142</v>
      </c>
      <c r="I856" s="10">
        <v>0.3333333</v>
      </c>
      <c r="J856" s="11" t="s">
        <v>161</v>
      </c>
      <c r="L856">
        <v>142</v>
      </c>
      <c r="M856">
        <v>849</v>
      </c>
      <c r="N856">
        <v>2722357</v>
      </c>
      <c r="O856">
        <v>3.1019999999998618</v>
      </c>
      <c r="P856" s="133">
        <v>12.760000000000218</v>
      </c>
      <c r="Q856" s="133">
        <v>0.8347999999999729</v>
      </c>
      <c r="R856" s="3">
        <v>7.3413999999996724</v>
      </c>
      <c r="S856" s="133">
        <f>IF(F856=0,0,F856-F855)</f>
        <v>0.8347999999999729</v>
      </c>
      <c r="T856">
        <f>IF($J856=T$6,$L856,"")</f>
        <v>142</v>
      </c>
      <c r="U856" t="str">
        <f>IF($J856=U$6,$L856,"")</f>
        <v/>
      </c>
    </row>
    <row r="857" spans="2:21">
      <c r="B857" s="10">
        <v>2725460</v>
      </c>
      <c r="C857" s="10">
        <v>10861.02</v>
      </c>
      <c r="D857" s="10">
        <v>0.24181800000000001</v>
      </c>
      <c r="E857" s="10">
        <v>198.01220000000001</v>
      </c>
      <c r="F857" s="10">
        <v>688.80909999999994</v>
      </c>
      <c r="G857" s="10">
        <v>19</v>
      </c>
      <c r="H857" s="10">
        <v>142</v>
      </c>
      <c r="I857" s="10">
        <v>0.3333333</v>
      </c>
      <c r="J857" s="11" t="s">
        <v>161</v>
      </c>
      <c r="L857">
        <v>142</v>
      </c>
      <c r="M857">
        <v>850</v>
      </c>
      <c r="N857">
        <v>2725460</v>
      </c>
      <c r="O857">
        <v>3.1030000000000655</v>
      </c>
      <c r="P857" s="133">
        <v>12.819999999999709</v>
      </c>
      <c r="Q857" s="133">
        <v>0.84209999999995944</v>
      </c>
      <c r="R857" s="3">
        <v>7.3437666666668218</v>
      </c>
      <c r="S857" s="133">
        <f>IF(F857=0,0,F857-F856)</f>
        <v>0.84209999999995944</v>
      </c>
      <c r="T857">
        <f>IF($J857=T$6,$L857,"")</f>
        <v>142</v>
      </c>
      <c r="U857" t="str">
        <f>IF($J857=U$6,$L857,"")</f>
        <v/>
      </c>
    </row>
    <row r="858" spans="2:21">
      <c r="B858" s="10">
        <v>2728553</v>
      </c>
      <c r="C858" s="10">
        <v>10873.83</v>
      </c>
      <c r="D858" s="10">
        <v>0.24164369999999999</v>
      </c>
      <c r="E858" s="10">
        <v>198.44110000000001</v>
      </c>
      <c r="F858" s="10">
        <v>689.65309999999999</v>
      </c>
      <c r="G858" s="10">
        <v>19</v>
      </c>
      <c r="H858" s="10">
        <v>142</v>
      </c>
      <c r="I858" s="10">
        <v>0.3333333</v>
      </c>
      <c r="J858" s="11" t="s">
        <v>161</v>
      </c>
      <c r="L858">
        <v>142</v>
      </c>
      <c r="M858">
        <v>851</v>
      </c>
      <c r="N858">
        <v>2728553</v>
      </c>
      <c r="O858">
        <v>3.0929999999998472</v>
      </c>
      <c r="P858" s="133">
        <v>12.809999999999491</v>
      </c>
      <c r="Q858" s="133">
        <v>0.84400000000005093</v>
      </c>
      <c r="R858" s="3">
        <v>7.3200999999996386</v>
      </c>
      <c r="S858" s="133">
        <f>IF(F858=0,0,F858-F857)</f>
        <v>0.84400000000005093</v>
      </c>
      <c r="T858">
        <f>IF($J858=T$6,$L858,"")</f>
        <v>142</v>
      </c>
      <c r="U858" t="str">
        <f>IF($J858=U$6,$L858,"")</f>
        <v/>
      </c>
    </row>
    <row r="859" spans="2:21">
      <c r="B859" s="10">
        <v>2731655</v>
      </c>
      <c r="C859" s="10">
        <v>10886.79</v>
      </c>
      <c r="D859" s="10">
        <v>0.23991560000000001</v>
      </c>
      <c r="E859" s="10">
        <v>202.76009999999999</v>
      </c>
      <c r="F859" s="10">
        <v>690.51250000000005</v>
      </c>
      <c r="G859" s="10">
        <v>20</v>
      </c>
      <c r="H859" s="10">
        <v>142</v>
      </c>
      <c r="I859" s="10">
        <v>0.3333333</v>
      </c>
      <c r="J859" s="11" t="s">
        <v>161</v>
      </c>
      <c r="L859">
        <v>142</v>
      </c>
      <c r="M859">
        <v>852</v>
      </c>
      <c r="N859">
        <v>2731655</v>
      </c>
      <c r="O859">
        <v>3.1020000000003165</v>
      </c>
      <c r="P859" s="133">
        <v>12.960000000000946</v>
      </c>
      <c r="Q859" s="133">
        <v>0.85940000000005057</v>
      </c>
      <c r="R859" s="3">
        <v>7.3414000000007489</v>
      </c>
      <c r="S859" s="133">
        <f>IF(F859=0,0,F859-F858)</f>
        <v>0.85940000000005057</v>
      </c>
      <c r="T859">
        <f>IF($J859=T$6,$L859,"")</f>
        <v>142</v>
      </c>
      <c r="U859" t="str">
        <f>IF($J859=U$6,$L859,"")</f>
        <v/>
      </c>
    </row>
    <row r="860" spans="2:21">
      <c r="B860" s="10">
        <v>2734746</v>
      </c>
      <c r="C860" s="10">
        <v>10899.69</v>
      </c>
      <c r="D860" s="10">
        <v>0.23911399999999999</v>
      </c>
      <c r="E860" s="10">
        <v>204.80619999999999</v>
      </c>
      <c r="F860" s="10">
        <v>691.36850000000004</v>
      </c>
      <c r="G860" s="10">
        <v>19</v>
      </c>
      <c r="H860" s="10">
        <v>142</v>
      </c>
      <c r="I860" s="10">
        <v>0.3333333</v>
      </c>
      <c r="J860" s="11" t="s">
        <v>161</v>
      </c>
      <c r="L860">
        <v>142</v>
      </c>
      <c r="M860">
        <v>853</v>
      </c>
      <c r="N860">
        <v>2734746</v>
      </c>
      <c r="O860">
        <v>3.0909999999998945</v>
      </c>
      <c r="P860" s="133">
        <v>12.899999999999636</v>
      </c>
      <c r="Q860" s="133">
        <v>0.85599999999999454</v>
      </c>
      <c r="R860" s="3">
        <v>7.3153666666664172</v>
      </c>
      <c r="S860" s="133">
        <f>IF(F860=0,0,F860-F859)</f>
        <v>0.85599999999999454</v>
      </c>
      <c r="T860">
        <f>IF($J860=T$6,$L860,"")</f>
        <v>142</v>
      </c>
      <c r="U860" t="str">
        <f>IF($J860=U$6,$L860,"")</f>
        <v/>
      </c>
    </row>
    <row r="861" spans="2:21">
      <c r="B861" s="10">
        <v>2737856</v>
      </c>
      <c r="C861" s="10">
        <v>10912.69</v>
      </c>
      <c r="D861" s="10">
        <v>0.23912620000000001</v>
      </c>
      <c r="E861" s="10">
        <v>204.7749</v>
      </c>
      <c r="F861" s="10">
        <v>692.23109999999997</v>
      </c>
      <c r="G861" s="10">
        <v>19</v>
      </c>
      <c r="H861" s="10">
        <v>141</v>
      </c>
      <c r="I861" s="10">
        <v>0.3333333</v>
      </c>
      <c r="J861" s="11" t="s">
        <v>161</v>
      </c>
      <c r="L861">
        <v>141</v>
      </c>
      <c r="M861">
        <v>854</v>
      </c>
      <c r="N861">
        <v>2737856</v>
      </c>
      <c r="O861">
        <v>3.1100000000001273</v>
      </c>
      <c r="P861" s="133">
        <v>13</v>
      </c>
      <c r="Q861" s="133">
        <v>0.86259999999992942</v>
      </c>
      <c r="R861" s="3">
        <v>7.3085000000002989</v>
      </c>
      <c r="S861" s="133">
        <f>IF(F861=0,0,F861-F860)</f>
        <v>0.86259999999992942</v>
      </c>
      <c r="T861">
        <f>IF($J861=T$6,$L861,"")</f>
        <v>141</v>
      </c>
      <c r="U861" t="str">
        <f>IF($J861=U$6,$L861,"")</f>
        <v/>
      </c>
    </row>
    <row r="862" spans="2:21">
      <c r="B862" s="10">
        <v>2741041</v>
      </c>
      <c r="C862" s="10">
        <v>10925.9</v>
      </c>
      <c r="D862" s="10">
        <v>0.24160300000000001</v>
      </c>
      <c r="E862" s="10">
        <v>198.54140000000001</v>
      </c>
      <c r="F862" s="10">
        <v>693.10310000000004</v>
      </c>
      <c r="G862" s="10">
        <v>19</v>
      </c>
      <c r="H862" s="10">
        <v>141</v>
      </c>
      <c r="I862" s="10">
        <v>0.3333333</v>
      </c>
      <c r="J862" s="11" t="s">
        <v>161</v>
      </c>
      <c r="L862">
        <v>141</v>
      </c>
      <c r="M862">
        <v>855</v>
      </c>
      <c r="N862">
        <v>2741041</v>
      </c>
      <c r="O862">
        <v>3.1849999999999454</v>
      </c>
      <c r="P862" s="133">
        <v>13.209999999999127</v>
      </c>
      <c r="Q862" s="133">
        <v>0.87200000000007094</v>
      </c>
      <c r="R862" s="3">
        <v>7.4847499999998721</v>
      </c>
      <c r="S862" s="133">
        <f>IF(F862=0,0,F862-F861)</f>
        <v>0.87200000000007094</v>
      </c>
      <c r="T862">
        <f>IF($J862=T$6,$L862,"")</f>
        <v>141</v>
      </c>
      <c r="U862" t="str">
        <f>IF($J862=U$6,$L862,"")</f>
        <v/>
      </c>
    </row>
    <row r="863" spans="2:21">
      <c r="B863" s="10">
        <v>2744144</v>
      </c>
      <c r="C863" s="10">
        <v>10938.74</v>
      </c>
      <c r="D863" s="10">
        <v>0.24125389999999999</v>
      </c>
      <c r="E863" s="10">
        <v>199.40450000000001</v>
      </c>
      <c r="F863" s="10">
        <v>693.94780000000003</v>
      </c>
      <c r="G863" s="10">
        <v>19</v>
      </c>
      <c r="H863" s="10">
        <v>140</v>
      </c>
      <c r="I863" s="10">
        <v>0.3333333</v>
      </c>
      <c r="J863" s="11" t="s">
        <v>161</v>
      </c>
      <c r="L863">
        <v>140</v>
      </c>
      <c r="M863">
        <v>856</v>
      </c>
      <c r="N863">
        <v>2744144</v>
      </c>
      <c r="O863">
        <v>3.1029999999996107</v>
      </c>
      <c r="P863" s="133">
        <v>12.840000000000146</v>
      </c>
      <c r="Q863" s="133">
        <v>0.8446999999999889</v>
      </c>
      <c r="R863" s="3">
        <v>7.2403333333324253</v>
      </c>
      <c r="S863" s="133">
        <f>IF(F863=0,0,F863-F862)</f>
        <v>0.8446999999999889</v>
      </c>
      <c r="T863">
        <f>IF($J863=T$6,$L863,"")</f>
        <v>140</v>
      </c>
      <c r="U863" t="str">
        <f>IF($J863=U$6,$L863,"")</f>
        <v/>
      </c>
    </row>
    <row r="864" spans="2:21">
      <c r="B864" s="10">
        <v>2747256</v>
      </c>
      <c r="C864" s="10">
        <v>10951.75</v>
      </c>
      <c r="D864" s="10">
        <v>0.2396942</v>
      </c>
      <c r="E864" s="10">
        <v>203.32249999999999</v>
      </c>
      <c r="F864" s="10">
        <v>694.8116</v>
      </c>
      <c r="G864" s="10">
        <v>19</v>
      </c>
      <c r="H864" s="10">
        <v>140</v>
      </c>
      <c r="I864" s="10">
        <v>0.3333333</v>
      </c>
      <c r="J864" s="11" t="s">
        <v>161</v>
      </c>
      <c r="L864">
        <v>140</v>
      </c>
      <c r="M864">
        <v>857</v>
      </c>
      <c r="N864">
        <v>2747256</v>
      </c>
      <c r="O864">
        <v>3.11200000000008</v>
      </c>
      <c r="P864" s="133">
        <v>13.010000000000218</v>
      </c>
      <c r="Q864" s="133">
        <v>0.86379999999996926</v>
      </c>
      <c r="R864" s="3">
        <v>7.2613333333335204</v>
      </c>
      <c r="S864" s="133">
        <f>IF(F864=0,0,F864-F863)</f>
        <v>0.86379999999996926</v>
      </c>
      <c r="T864">
        <f>IF($J864=T$6,$L864,"")</f>
        <v>140</v>
      </c>
      <c r="U864" t="str">
        <f>IF($J864=U$6,$L864,"")</f>
        <v/>
      </c>
    </row>
    <row r="865" spans="2:21">
      <c r="B865" s="10">
        <v>2750347</v>
      </c>
      <c r="C865" s="10">
        <v>10964.67</v>
      </c>
      <c r="D865" s="10">
        <v>0.238956</v>
      </c>
      <c r="E865" s="10">
        <v>205.21260000000001</v>
      </c>
      <c r="F865" s="10">
        <v>695.66980000000001</v>
      </c>
      <c r="G865" s="10">
        <v>19</v>
      </c>
      <c r="H865" s="10">
        <v>140</v>
      </c>
      <c r="I865" s="10">
        <v>0.3333333</v>
      </c>
      <c r="J865" s="11" t="s">
        <v>161</v>
      </c>
      <c r="L865">
        <v>140</v>
      </c>
      <c r="M865">
        <v>858</v>
      </c>
      <c r="N865">
        <v>2750347</v>
      </c>
      <c r="O865">
        <v>3.0910000000003492</v>
      </c>
      <c r="P865" s="133">
        <v>12.920000000000073</v>
      </c>
      <c r="Q865" s="133">
        <v>0.85820000000001073</v>
      </c>
      <c r="R865" s="3">
        <v>7.2123333333341479</v>
      </c>
      <c r="S865" s="133">
        <f>IF(F865=0,0,F865-F864)</f>
        <v>0.85820000000001073</v>
      </c>
      <c r="T865">
        <f>IF($J865=T$6,$L865,"")</f>
        <v>140</v>
      </c>
      <c r="U865" t="str">
        <f>IF($J865=U$6,$L865,"")</f>
        <v/>
      </c>
    </row>
    <row r="866" spans="2:21">
      <c r="B866" s="10">
        <v>2753451</v>
      </c>
      <c r="C866" s="10">
        <v>10977.44</v>
      </c>
      <c r="D866" s="10">
        <v>0.2422386</v>
      </c>
      <c r="E866" s="10">
        <v>196.98259999999999</v>
      </c>
      <c r="F866" s="10">
        <v>696.505</v>
      </c>
      <c r="G866" s="10">
        <v>19</v>
      </c>
      <c r="H866" s="10">
        <v>140</v>
      </c>
      <c r="I866" s="10">
        <v>0.3333333</v>
      </c>
      <c r="J866" s="11" t="s">
        <v>161</v>
      </c>
      <c r="L866">
        <v>140</v>
      </c>
      <c r="M866">
        <v>859</v>
      </c>
      <c r="N866">
        <v>2753451</v>
      </c>
      <c r="O866">
        <v>3.1039999999998145</v>
      </c>
      <c r="P866" s="133">
        <v>12.770000000000437</v>
      </c>
      <c r="Q866" s="133">
        <v>0.83519999999998618</v>
      </c>
      <c r="R866" s="3">
        <v>7.242666666666234</v>
      </c>
      <c r="S866" s="133">
        <f>IF(F866=0,0,F866-F865)</f>
        <v>0.83519999999998618</v>
      </c>
      <c r="T866">
        <f>IF($J866=T$6,$L866,"")</f>
        <v>140</v>
      </c>
      <c r="U866" t="str">
        <f>IF($J866=U$6,$L866,"")</f>
        <v/>
      </c>
    </row>
    <row r="867" spans="2:21">
      <c r="B867" s="10">
        <v>2756650</v>
      </c>
      <c r="C867" s="10">
        <v>10990.67</v>
      </c>
      <c r="D867" s="10">
        <v>0.24199219999999999</v>
      </c>
      <c r="E867" s="10">
        <v>197.5849</v>
      </c>
      <c r="F867" s="10">
        <v>697.37540000000001</v>
      </c>
      <c r="G867" s="10">
        <v>19</v>
      </c>
      <c r="H867" s="10">
        <v>139</v>
      </c>
      <c r="I867" s="10">
        <v>0.3333333</v>
      </c>
      <c r="J867" s="11" t="s">
        <v>161</v>
      </c>
      <c r="L867">
        <v>139</v>
      </c>
      <c r="M867">
        <v>860</v>
      </c>
      <c r="N867">
        <v>2756650</v>
      </c>
      <c r="O867">
        <v>3.1990000000000691</v>
      </c>
      <c r="P867" s="133">
        <v>13.229999999999563</v>
      </c>
      <c r="Q867" s="133">
        <v>0.87040000000001783</v>
      </c>
      <c r="R867" s="3">
        <v>7.4110166666668267</v>
      </c>
      <c r="S867" s="133">
        <f>IF(F867=0,0,F867-F866)</f>
        <v>0.87040000000001783</v>
      </c>
      <c r="T867">
        <f>IF($J867=T$6,$L867,"")</f>
        <v>139</v>
      </c>
      <c r="U867" t="str">
        <f>IF($J867=U$6,$L867,"")</f>
        <v/>
      </c>
    </row>
    <row r="868" spans="2:21">
      <c r="B868" s="10">
        <v>2759847</v>
      </c>
      <c r="C868" s="10">
        <v>11003.99</v>
      </c>
      <c r="D868" s="10">
        <v>0.2404654</v>
      </c>
      <c r="E868" s="10">
        <v>201.3725</v>
      </c>
      <c r="F868" s="10">
        <v>698.25710000000004</v>
      </c>
      <c r="G868" s="10">
        <v>19</v>
      </c>
      <c r="H868" s="10">
        <v>138</v>
      </c>
      <c r="I868" s="10">
        <v>0.3333333</v>
      </c>
      <c r="J868" s="11" t="s">
        <v>161</v>
      </c>
      <c r="L868">
        <v>138</v>
      </c>
      <c r="M868">
        <v>861</v>
      </c>
      <c r="N868">
        <v>2759847</v>
      </c>
      <c r="O868">
        <v>3.1970000000001164</v>
      </c>
      <c r="P868" s="133">
        <v>13.319999999999709</v>
      </c>
      <c r="Q868" s="133">
        <v>0.88170000000002346</v>
      </c>
      <c r="R868" s="3">
        <v>7.3531000000002678</v>
      </c>
      <c r="S868" s="133">
        <f>IF(F868=0,0,F868-F867)</f>
        <v>0.88170000000002346</v>
      </c>
      <c r="T868">
        <f>IF($J868=T$6,$L868,"")</f>
        <v>138</v>
      </c>
      <c r="U868" t="str">
        <f>IF($J868=U$6,$L868,"")</f>
        <v/>
      </c>
    </row>
    <row r="869" spans="2:21">
      <c r="B869" s="10">
        <v>2762950</v>
      </c>
      <c r="C869" s="10">
        <v>11016.91</v>
      </c>
      <c r="D869" s="10">
        <v>0.2402136</v>
      </c>
      <c r="E869" s="10">
        <v>202.00649999999999</v>
      </c>
      <c r="F869" s="10">
        <v>699.11189999999999</v>
      </c>
      <c r="G869" s="10">
        <v>19</v>
      </c>
      <c r="H869" s="10">
        <v>137</v>
      </c>
      <c r="I869" s="10">
        <v>0.3333333</v>
      </c>
      <c r="J869" s="11" t="s">
        <v>161</v>
      </c>
      <c r="L869">
        <v>137</v>
      </c>
      <c r="M869">
        <v>862</v>
      </c>
      <c r="N869">
        <v>2762950</v>
      </c>
      <c r="O869">
        <v>3.1029999999996107</v>
      </c>
      <c r="P869" s="133">
        <v>12.920000000000073</v>
      </c>
      <c r="Q869" s="133">
        <v>0.85479999999995471</v>
      </c>
      <c r="R869" s="3">
        <v>7.0851833333324441</v>
      </c>
      <c r="S869" s="133">
        <f>IF(F869=0,0,F869-F868)</f>
        <v>0.85479999999995471</v>
      </c>
      <c r="T869">
        <f>IF($J869=T$6,$L869,"")</f>
        <v>137</v>
      </c>
      <c r="U869" t="str">
        <f>IF($J869=U$6,$L869,"")</f>
        <v/>
      </c>
    </row>
    <row r="870" spans="2:21">
      <c r="B870" s="10">
        <v>2765953</v>
      </c>
      <c r="C870" s="10">
        <v>11029.43</v>
      </c>
      <c r="D870" s="10">
        <v>0.2390718</v>
      </c>
      <c r="E870" s="10">
        <v>204.91460000000001</v>
      </c>
      <c r="F870" s="10">
        <v>699.94230000000005</v>
      </c>
      <c r="G870" s="10">
        <v>20</v>
      </c>
      <c r="H870" s="10">
        <v>137</v>
      </c>
      <c r="I870" s="10">
        <v>0.3333333</v>
      </c>
      <c r="J870" s="11" t="s">
        <v>161</v>
      </c>
      <c r="L870">
        <v>137</v>
      </c>
      <c r="M870">
        <v>863</v>
      </c>
      <c r="N870">
        <v>2765953</v>
      </c>
      <c r="O870">
        <v>3.0030000000001564</v>
      </c>
      <c r="P870" s="133">
        <v>12.520000000000437</v>
      </c>
      <c r="Q870" s="133">
        <v>0.83040000000005421</v>
      </c>
      <c r="R870" s="3">
        <v>6.8568500000003576</v>
      </c>
      <c r="S870" s="133">
        <f>IF(F870=0,0,F870-F869)</f>
        <v>0.83040000000005421</v>
      </c>
      <c r="T870">
        <f>IF($J870=T$6,$L870,"")</f>
        <v>137</v>
      </c>
      <c r="U870" t="str">
        <f>IF($J870=U$6,$L870,"")</f>
        <v/>
      </c>
    </row>
    <row r="871" spans="2:21">
      <c r="B871" s="10">
        <v>2769145</v>
      </c>
      <c r="C871" s="10">
        <v>11042.66</v>
      </c>
      <c r="D871" s="10">
        <v>0.24198529999999999</v>
      </c>
      <c r="E871" s="10">
        <v>197.6018</v>
      </c>
      <c r="F871" s="10">
        <v>700.81349999999998</v>
      </c>
      <c r="G871" s="10">
        <v>19</v>
      </c>
      <c r="H871" s="10">
        <v>138</v>
      </c>
      <c r="I871" s="10">
        <v>0.3333333</v>
      </c>
      <c r="J871" s="11" t="s">
        <v>161</v>
      </c>
      <c r="L871">
        <v>138</v>
      </c>
      <c r="M871">
        <v>864</v>
      </c>
      <c r="N871">
        <v>2769145</v>
      </c>
      <c r="O871">
        <v>3.1920000000000073</v>
      </c>
      <c r="P871" s="133">
        <v>13.229999999999563</v>
      </c>
      <c r="Q871" s="133">
        <v>0.8711999999999307</v>
      </c>
      <c r="R871" s="3">
        <v>7.3416000000000166</v>
      </c>
      <c r="S871" s="133">
        <f>IF(F871=0,0,F871-F870)</f>
        <v>0.8711999999999307</v>
      </c>
      <c r="T871">
        <f>IF($J871=T$6,$L871,"")</f>
        <v>138</v>
      </c>
      <c r="U871" t="str">
        <f>IF($J871=U$6,$L871,"")</f>
        <v/>
      </c>
    </row>
    <row r="872" spans="2:21">
      <c r="B872" s="10">
        <v>2772242</v>
      </c>
      <c r="C872" s="10">
        <v>11055.42</v>
      </c>
      <c r="D872" s="10">
        <v>0.24236089999999999</v>
      </c>
      <c r="E872" s="10">
        <v>196.68459999999999</v>
      </c>
      <c r="F872" s="10">
        <v>701.64909999999998</v>
      </c>
      <c r="G872" s="10">
        <v>19</v>
      </c>
      <c r="H872" s="10">
        <v>138</v>
      </c>
      <c r="I872" s="10">
        <v>0.3333333</v>
      </c>
      <c r="J872" s="11" t="s">
        <v>161</v>
      </c>
      <c r="L872">
        <v>138</v>
      </c>
      <c r="M872">
        <v>865</v>
      </c>
      <c r="N872">
        <v>2772242</v>
      </c>
      <c r="O872">
        <v>3.0970000000002074</v>
      </c>
      <c r="P872" s="133">
        <v>12.760000000000218</v>
      </c>
      <c r="Q872" s="133">
        <v>0.83559999999999945</v>
      </c>
      <c r="R872" s="3">
        <v>7.1231000000004769</v>
      </c>
      <c r="S872" s="133">
        <f>IF(F872=0,0,F872-F871)</f>
        <v>0.83559999999999945</v>
      </c>
      <c r="T872">
        <f>IF($J872=T$6,$L872,"")</f>
        <v>138</v>
      </c>
      <c r="U872" t="str">
        <f>IF($J872=U$6,$L872,"")</f>
        <v/>
      </c>
    </row>
    <row r="873" spans="2:21">
      <c r="B873" s="10">
        <v>2775440</v>
      </c>
      <c r="C873" s="10">
        <v>11068.71</v>
      </c>
      <c r="D873" s="10">
        <v>0.2411133</v>
      </c>
      <c r="E873" s="10">
        <v>199.75370000000001</v>
      </c>
      <c r="F873" s="10">
        <v>702.52809999999999</v>
      </c>
      <c r="G873" s="10">
        <v>19</v>
      </c>
      <c r="H873" s="10">
        <v>139</v>
      </c>
      <c r="I873" s="10">
        <v>0.3333333</v>
      </c>
      <c r="J873" s="11" t="s">
        <v>161</v>
      </c>
      <c r="L873">
        <v>139</v>
      </c>
      <c r="M873">
        <v>866</v>
      </c>
      <c r="N873">
        <v>2775440</v>
      </c>
      <c r="O873">
        <v>3.1979999999998654</v>
      </c>
      <c r="P873" s="133">
        <v>13.289999999999054</v>
      </c>
      <c r="Q873" s="133">
        <v>0.8790000000000191</v>
      </c>
      <c r="R873" s="3">
        <v>7.4086999999996879</v>
      </c>
      <c r="S873" s="133">
        <f>IF(F873=0,0,F873-F872)</f>
        <v>0.8790000000000191</v>
      </c>
      <c r="T873">
        <f>IF($J873=T$6,$L873,"")</f>
        <v>139</v>
      </c>
      <c r="U873" t="str">
        <f>IF($J873=U$6,$L873,"")</f>
        <v/>
      </c>
    </row>
    <row r="874" spans="2:21">
      <c r="B874" s="10">
        <v>2778641</v>
      </c>
      <c r="C874" s="10">
        <v>11081.93</v>
      </c>
      <c r="D874" s="10">
        <v>0.24203730000000001</v>
      </c>
      <c r="E874" s="10">
        <v>197.47460000000001</v>
      </c>
      <c r="F874" s="10">
        <v>703.39580000000001</v>
      </c>
      <c r="G874" s="10">
        <v>19</v>
      </c>
      <c r="H874" s="10">
        <v>139</v>
      </c>
      <c r="I874" s="10">
        <v>0.3333333</v>
      </c>
      <c r="J874" s="11" t="s">
        <v>161</v>
      </c>
      <c r="L874">
        <v>139</v>
      </c>
      <c r="M874">
        <v>867</v>
      </c>
      <c r="N874">
        <v>2778641</v>
      </c>
      <c r="O874">
        <v>3.2010000000000218</v>
      </c>
      <c r="P874" s="133">
        <v>13.220000000001164</v>
      </c>
      <c r="Q874" s="133">
        <v>0.86770000000001346</v>
      </c>
      <c r="R874" s="3">
        <v>7.4156500000000509</v>
      </c>
      <c r="S874" s="133">
        <f>IF(F874=0,0,F874-F873)</f>
        <v>0.86770000000001346</v>
      </c>
      <c r="T874">
        <f>IF($J874=T$6,$L874,"")</f>
        <v>139</v>
      </c>
      <c r="U874" t="str">
        <f>IF($J874=U$6,$L874,"")</f>
        <v/>
      </c>
    </row>
    <row r="875" spans="2:21">
      <c r="B875" s="10">
        <v>2781741</v>
      </c>
      <c r="C875" s="10">
        <v>11094.84</v>
      </c>
      <c r="D875" s="10">
        <v>0.23966299999999999</v>
      </c>
      <c r="E875" s="10">
        <v>203.40180000000001</v>
      </c>
      <c r="F875" s="10">
        <v>704.25040000000001</v>
      </c>
      <c r="G875" s="10">
        <v>19</v>
      </c>
      <c r="H875" s="10">
        <v>139</v>
      </c>
      <c r="I875" s="10">
        <v>0.3333333</v>
      </c>
      <c r="J875" s="11" t="s">
        <v>161</v>
      </c>
      <c r="L875">
        <v>139</v>
      </c>
      <c r="M875">
        <v>868</v>
      </c>
      <c r="N875">
        <v>2781741</v>
      </c>
      <c r="O875">
        <v>3.0999999999999091</v>
      </c>
      <c r="P875" s="133">
        <v>12.909999999999854</v>
      </c>
      <c r="Q875" s="133">
        <v>0.85460000000000491</v>
      </c>
      <c r="R875" s="3">
        <v>7.1816666666664561</v>
      </c>
      <c r="S875" s="133">
        <f>IF(F875=0,0,F875-F874)</f>
        <v>0.85460000000000491</v>
      </c>
      <c r="T875">
        <f>IF($J875=T$6,$L875,"")</f>
        <v>139</v>
      </c>
      <c r="U875" t="str">
        <f>IF($J875=U$6,$L875,"")</f>
        <v/>
      </c>
    </row>
    <row r="876" spans="2:21">
      <c r="B876" s="10">
        <v>2784943</v>
      </c>
      <c r="C876" s="10">
        <v>11108.13</v>
      </c>
      <c r="D876" s="10">
        <v>0.240734</v>
      </c>
      <c r="E876" s="10">
        <v>200.69919999999999</v>
      </c>
      <c r="F876" s="10">
        <v>705.12729999999999</v>
      </c>
      <c r="G876" s="10">
        <v>19</v>
      </c>
      <c r="H876" s="10">
        <v>140</v>
      </c>
      <c r="I876" s="10">
        <v>0.3333333</v>
      </c>
      <c r="J876" s="11" t="s">
        <v>161</v>
      </c>
      <c r="L876">
        <v>140</v>
      </c>
      <c r="M876">
        <v>869</v>
      </c>
      <c r="N876">
        <v>2784943</v>
      </c>
      <c r="O876">
        <v>3.2020000000002256</v>
      </c>
      <c r="P876" s="133">
        <v>13.289999999999054</v>
      </c>
      <c r="Q876" s="133">
        <v>0.87689999999997781</v>
      </c>
      <c r="R876" s="3">
        <v>7.4713333333338596</v>
      </c>
      <c r="S876" s="133">
        <f>IF(F876=0,0,F876-F875)</f>
        <v>0.87689999999997781</v>
      </c>
      <c r="T876">
        <f>IF($J876=T$6,$L876,"")</f>
        <v>140</v>
      </c>
      <c r="U876" t="str">
        <f>IF($J876=U$6,$L876,"")</f>
        <v/>
      </c>
    </row>
    <row r="877" spans="2:21">
      <c r="B877" s="10">
        <v>2788146</v>
      </c>
      <c r="C877" s="10">
        <v>11121.49</v>
      </c>
      <c r="D877" s="10">
        <v>0.24072760000000001</v>
      </c>
      <c r="E877" s="10">
        <v>200.71520000000001</v>
      </c>
      <c r="F877" s="10">
        <v>706.01340000000005</v>
      </c>
      <c r="G877" s="10">
        <v>19</v>
      </c>
      <c r="H877" s="10">
        <v>140</v>
      </c>
      <c r="I877" s="10">
        <v>0.3333333</v>
      </c>
      <c r="J877" s="11" t="s">
        <v>161</v>
      </c>
      <c r="L877">
        <v>140</v>
      </c>
      <c r="M877">
        <v>870</v>
      </c>
      <c r="N877">
        <v>2788146</v>
      </c>
      <c r="O877">
        <v>3.2029999999999745</v>
      </c>
      <c r="P877" s="133">
        <v>13.360000000000582</v>
      </c>
      <c r="Q877" s="133">
        <v>0.88610000000005584</v>
      </c>
      <c r="R877" s="3">
        <v>7.473666666666607</v>
      </c>
      <c r="S877" s="133">
        <f>IF(F877=0,0,F877-F876)</f>
        <v>0.88610000000005584</v>
      </c>
      <c r="T877">
        <f>IF($J877=T$6,$L877,"")</f>
        <v>140</v>
      </c>
      <c r="U877" t="str">
        <f>IF($J877=U$6,$L877,"")</f>
        <v/>
      </c>
    </row>
    <row r="878" spans="2:21">
      <c r="B878" s="10">
        <v>2791240</v>
      </c>
      <c r="C878" s="10">
        <v>11134.32</v>
      </c>
      <c r="D878" s="10">
        <v>0.24053250000000001</v>
      </c>
      <c r="E878" s="10">
        <v>201.20410000000001</v>
      </c>
      <c r="F878" s="10">
        <v>706.85919999999999</v>
      </c>
      <c r="G878" s="10">
        <v>19</v>
      </c>
      <c r="H878" s="10">
        <v>140</v>
      </c>
      <c r="I878" s="10">
        <v>0.3333333</v>
      </c>
      <c r="J878" s="11" t="s">
        <v>161</v>
      </c>
      <c r="L878">
        <v>140</v>
      </c>
      <c r="M878">
        <v>871</v>
      </c>
      <c r="N878">
        <v>2791240</v>
      </c>
      <c r="O878">
        <v>3.0939999999995962</v>
      </c>
      <c r="P878" s="133">
        <v>12.829999999999927</v>
      </c>
      <c r="Q878" s="133">
        <v>0.84579999999994016</v>
      </c>
      <c r="R878" s="3">
        <v>7.2193333333323908</v>
      </c>
      <c r="S878" s="133">
        <f>IF(F878=0,0,F878-F877)</f>
        <v>0.84579999999994016</v>
      </c>
      <c r="T878">
        <f>IF($J878=T$6,$L878,"")</f>
        <v>140</v>
      </c>
      <c r="U878" t="str">
        <f>IF($J878=U$6,$L878,"")</f>
        <v/>
      </c>
    </row>
    <row r="879" spans="2:21">
      <c r="B879" s="10">
        <v>2794441</v>
      </c>
      <c r="C879" s="10">
        <v>11147.62</v>
      </c>
      <c r="D879" s="10">
        <v>0.24067240000000001</v>
      </c>
      <c r="E879" s="10">
        <v>200.85339999999999</v>
      </c>
      <c r="F879" s="10">
        <v>707.73739999999998</v>
      </c>
      <c r="G879" s="10">
        <v>19</v>
      </c>
      <c r="H879" s="10">
        <v>140</v>
      </c>
      <c r="I879" s="10">
        <v>0.3333333</v>
      </c>
      <c r="J879" s="11" t="s">
        <v>161</v>
      </c>
      <c r="L879">
        <v>140</v>
      </c>
      <c r="M879">
        <v>872</v>
      </c>
      <c r="N879">
        <v>2794441</v>
      </c>
      <c r="O879">
        <v>3.2010000000000218</v>
      </c>
      <c r="P879" s="133">
        <v>13.300000000001091</v>
      </c>
      <c r="Q879" s="133">
        <v>0.87819999999999254</v>
      </c>
      <c r="R879" s="3">
        <v>7.4690000000000509</v>
      </c>
      <c r="S879" s="133">
        <f>IF(F879=0,0,F879-F878)</f>
        <v>0.87819999999999254</v>
      </c>
      <c r="T879">
        <f>IF($J879=T$6,$L879,"")</f>
        <v>140</v>
      </c>
      <c r="U879" t="str">
        <f>IF($J879=U$6,$L879,"")</f>
        <v/>
      </c>
    </row>
    <row r="880" spans="2:21">
      <c r="B880" s="10">
        <v>2797648</v>
      </c>
      <c r="C880" s="10">
        <v>11160.92</v>
      </c>
      <c r="D880" s="10">
        <v>0.24121619999999999</v>
      </c>
      <c r="E880" s="10">
        <v>199.49789999999999</v>
      </c>
      <c r="F880" s="10">
        <v>708.61400000000003</v>
      </c>
      <c r="G880" s="10">
        <v>19</v>
      </c>
      <c r="H880" s="10">
        <v>140</v>
      </c>
      <c r="I880" s="10">
        <v>0.3333333</v>
      </c>
      <c r="J880" s="11" t="s">
        <v>161</v>
      </c>
      <c r="L880">
        <v>140</v>
      </c>
      <c r="M880">
        <v>873</v>
      </c>
      <c r="N880">
        <v>2797648</v>
      </c>
      <c r="O880">
        <v>3.2070000000003347</v>
      </c>
      <c r="P880" s="133">
        <v>13.299999999999272</v>
      </c>
      <c r="Q880" s="133">
        <v>0.87660000000005311</v>
      </c>
      <c r="R880" s="3">
        <v>7.4830000000007812</v>
      </c>
      <c r="S880" s="133">
        <f>IF(F880=0,0,F880-F879)</f>
        <v>0.87660000000005311</v>
      </c>
      <c r="T880">
        <f>IF($J880=T$6,$L880,"")</f>
        <v>140</v>
      </c>
      <c r="U880" t="str">
        <f>IF($J880=U$6,$L880,"")</f>
        <v/>
      </c>
    </row>
    <row r="881" spans="2:21">
      <c r="B881" s="10">
        <v>2800832</v>
      </c>
      <c r="C881" s="10">
        <v>11174.22</v>
      </c>
      <c r="D881" s="10">
        <v>0.23999239999999999</v>
      </c>
      <c r="E881" s="10">
        <v>202.56569999999999</v>
      </c>
      <c r="F881" s="10">
        <v>709.49760000000003</v>
      </c>
      <c r="G881" s="10">
        <v>19</v>
      </c>
      <c r="H881" s="10">
        <v>141</v>
      </c>
      <c r="I881" s="10">
        <v>0.3333333</v>
      </c>
      <c r="J881" s="11" t="s">
        <v>161</v>
      </c>
      <c r="L881">
        <v>141</v>
      </c>
      <c r="M881">
        <v>874</v>
      </c>
      <c r="N881">
        <v>2800832</v>
      </c>
      <c r="O881">
        <v>3.1839999999997417</v>
      </c>
      <c r="P881" s="133">
        <v>13.299999999999272</v>
      </c>
      <c r="Q881" s="133">
        <v>0.88360000000000127</v>
      </c>
      <c r="R881" s="3">
        <v>7.4823999999993926</v>
      </c>
      <c r="S881" s="133">
        <f>IF(F881=0,0,F881-F880)</f>
        <v>0.88360000000000127</v>
      </c>
      <c r="T881">
        <f>IF($J881=T$6,$L881,"")</f>
        <v>141</v>
      </c>
      <c r="U881" t="str">
        <f>IF($J881=U$6,$L881,"")</f>
        <v/>
      </c>
    </row>
    <row r="882" spans="2:21">
      <c r="B882" s="10">
        <v>2804045</v>
      </c>
      <c r="C882" s="10">
        <v>11187.67</v>
      </c>
      <c r="D882" s="10">
        <v>0.23901339999999999</v>
      </c>
      <c r="E882" s="10">
        <v>205.06479999999999</v>
      </c>
      <c r="F882" s="10">
        <v>710.39239999999995</v>
      </c>
      <c r="G882" s="10">
        <v>19</v>
      </c>
      <c r="H882" s="10">
        <v>141</v>
      </c>
      <c r="I882" s="10">
        <v>0.3333333</v>
      </c>
      <c r="J882" s="11" t="s">
        <v>161</v>
      </c>
      <c r="L882">
        <v>141</v>
      </c>
      <c r="M882">
        <v>875</v>
      </c>
      <c r="N882">
        <v>2804045</v>
      </c>
      <c r="O882">
        <v>3.2130000000001928</v>
      </c>
      <c r="P882" s="133">
        <v>13.450000000000728</v>
      </c>
      <c r="Q882" s="133">
        <v>0.89479999999991833</v>
      </c>
      <c r="R882" s="3">
        <v>7.5505500000004533</v>
      </c>
      <c r="S882" s="133">
        <f>IF(F882=0,0,F882-F881)</f>
        <v>0.89479999999991833</v>
      </c>
      <c r="T882">
        <f>IF($J882=T$6,$L882,"")</f>
        <v>141</v>
      </c>
      <c r="U882" t="str">
        <f>IF($J882=U$6,$L882,"")</f>
        <v/>
      </c>
    </row>
    <row r="883" spans="2:21">
      <c r="B883" s="10">
        <v>2807144</v>
      </c>
      <c r="C883" s="10">
        <v>11200.59</v>
      </c>
      <c r="D883" s="10">
        <v>0.23912359999999999</v>
      </c>
      <c r="E883" s="10">
        <v>204.78149999999999</v>
      </c>
      <c r="F883" s="10">
        <v>711.24789999999996</v>
      </c>
      <c r="G883" s="10">
        <v>19</v>
      </c>
      <c r="H883" s="10">
        <v>141</v>
      </c>
      <c r="I883" s="10">
        <v>0.3333333</v>
      </c>
      <c r="J883" s="11" t="s">
        <v>161</v>
      </c>
      <c r="L883">
        <v>141</v>
      </c>
      <c r="M883">
        <v>876</v>
      </c>
      <c r="N883">
        <v>2807144</v>
      </c>
      <c r="O883">
        <v>3.0989999999997053</v>
      </c>
      <c r="P883" s="133">
        <v>12.920000000000073</v>
      </c>
      <c r="Q883" s="133">
        <v>0.85550000000000637</v>
      </c>
      <c r="R883" s="3">
        <v>7.2826499999993075</v>
      </c>
      <c r="S883" s="133">
        <f>IF(F883=0,0,F883-F882)</f>
        <v>0.85550000000000637</v>
      </c>
      <c r="T883">
        <f>IF($J883=T$6,$L883,"")</f>
        <v>141</v>
      </c>
      <c r="U883" t="str">
        <f>IF($J883=U$6,$L883,"")</f>
        <v/>
      </c>
    </row>
    <row r="884" spans="2:21">
      <c r="B884" s="10">
        <v>2810441</v>
      </c>
      <c r="C884" s="10">
        <v>11214.34</v>
      </c>
      <c r="D884" s="10">
        <v>0.24033109999999999</v>
      </c>
      <c r="E884" s="10">
        <v>201.71029999999999</v>
      </c>
      <c r="F884" s="10">
        <v>712.15949999999998</v>
      </c>
      <c r="G884" s="10">
        <v>18</v>
      </c>
      <c r="H884" s="10">
        <v>141</v>
      </c>
      <c r="I884" s="10">
        <v>0.3333333</v>
      </c>
      <c r="J884" s="11" t="s">
        <v>161</v>
      </c>
      <c r="L884">
        <v>141</v>
      </c>
      <c r="M884">
        <v>877</v>
      </c>
      <c r="N884">
        <v>2810441</v>
      </c>
      <c r="O884">
        <v>3.2970000000000255</v>
      </c>
      <c r="P884" s="133">
        <v>13.75</v>
      </c>
      <c r="Q884" s="133">
        <v>0.91160000000002128</v>
      </c>
      <c r="R884" s="3">
        <v>7.7479500000000598</v>
      </c>
      <c r="S884" s="133">
        <f>IF(F884=0,0,F884-F883)</f>
        <v>0.91160000000002128</v>
      </c>
      <c r="T884">
        <f>IF($J884=T$6,$L884,"")</f>
        <v>141</v>
      </c>
      <c r="U884" t="str">
        <f>IF($J884=U$6,$L884,"")</f>
        <v/>
      </c>
    </row>
    <row r="885" spans="2:21">
      <c r="B885" s="10">
        <v>2813641</v>
      </c>
      <c r="C885" s="10">
        <v>11227.56</v>
      </c>
      <c r="D885" s="10">
        <v>0.24142530000000001</v>
      </c>
      <c r="E885" s="10">
        <v>198.98009999999999</v>
      </c>
      <c r="F885" s="10">
        <v>713.02779999999996</v>
      </c>
      <c r="G885" s="10">
        <v>18</v>
      </c>
      <c r="H885" s="10">
        <v>140</v>
      </c>
      <c r="I885" s="10">
        <v>0.3333333</v>
      </c>
      <c r="J885" s="11" t="s">
        <v>161</v>
      </c>
      <c r="L885">
        <v>140</v>
      </c>
      <c r="M885">
        <v>878</v>
      </c>
      <c r="N885">
        <v>2813641</v>
      </c>
      <c r="O885">
        <v>3.2000000000002728</v>
      </c>
      <c r="P885" s="133">
        <v>13.219999999999345</v>
      </c>
      <c r="Q885" s="133">
        <v>0.86829999999997654</v>
      </c>
      <c r="R885" s="3">
        <v>7.4666666666673036</v>
      </c>
      <c r="S885" s="133">
        <f>IF(F885=0,0,F885-F884)</f>
        <v>0.86829999999997654</v>
      </c>
      <c r="T885">
        <f>IF($J885=T$6,$L885,"")</f>
        <v>140</v>
      </c>
      <c r="U885" t="str">
        <f>IF($J885=U$6,$L885,"")</f>
        <v/>
      </c>
    </row>
    <row r="886" spans="2:21">
      <c r="B886" s="10">
        <v>2816732</v>
      </c>
      <c r="C886" s="10">
        <v>11240.47</v>
      </c>
      <c r="D886" s="10">
        <v>0.23951330000000001</v>
      </c>
      <c r="E886" s="10">
        <v>203.7835</v>
      </c>
      <c r="F886" s="10">
        <v>713.88440000000003</v>
      </c>
      <c r="G886" s="10">
        <v>19</v>
      </c>
      <c r="H886" s="10">
        <v>140</v>
      </c>
      <c r="I886" s="10">
        <v>0.3333333</v>
      </c>
      <c r="J886" s="11" t="s">
        <v>161</v>
      </c>
      <c r="L886">
        <v>140</v>
      </c>
      <c r="M886">
        <v>879</v>
      </c>
      <c r="N886">
        <v>2816732</v>
      </c>
      <c r="O886">
        <v>3.0909999999998945</v>
      </c>
      <c r="P886" s="133">
        <v>12.909999999999854</v>
      </c>
      <c r="Q886" s="133">
        <v>0.8566000000000713</v>
      </c>
      <c r="R886" s="3">
        <v>7.2123333333330875</v>
      </c>
      <c r="S886" s="133">
        <f>IF(F886=0,0,F886-F885)</f>
        <v>0.8566000000000713</v>
      </c>
      <c r="T886">
        <f>IF($J886=T$6,$L886,"")</f>
        <v>140</v>
      </c>
      <c r="U886" t="str">
        <f>IF($J886=U$6,$L886,"")</f>
        <v/>
      </c>
    </row>
    <row r="887" spans="2:21">
      <c r="B887" s="10">
        <v>2819943</v>
      </c>
      <c r="C887" s="10">
        <v>11253.84</v>
      </c>
      <c r="D887" s="10">
        <v>0.24089859999999999</v>
      </c>
      <c r="E887" s="10">
        <v>200.28800000000001</v>
      </c>
      <c r="F887" s="10">
        <v>714.77</v>
      </c>
      <c r="G887" s="10">
        <v>19</v>
      </c>
      <c r="H887" s="10">
        <v>140</v>
      </c>
      <c r="I887" s="10">
        <v>0.3333333</v>
      </c>
      <c r="J887" s="11" t="s">
        <v>161</v>
      </c>
      <c r="L887">
        <v>140</v>
      </c>
      <c r="M887">
        <v>880</v>
      </c>
      <c r="N887">
        <v>2819943</v>
      </c>
      <c r="O887">
        <v>3.2110000000002401</v>
      </c>
      <c r="P887" s="133">
        <v>13.3700000000008</v>
      </c>
      <c r="Q887" s="133">
        <v>0.88559999999995398</v>
      </c>
      <c r="R887" s="3">
        <v>7.4923333333338933</v>
      </c>
      <c r="S887" s="133">
        <f>IF(F887=0,0,F887-F886)</f>
        <v>0.88559999999995398</v>
      </c>
      <c r="T887">
        <f>IF($J887=T$6,$L887,"")</f>
        <v>140</v>
      </c>
      <c r="U887" t="str">
        <f>IF($J887=U$6,$L887,"")</f>
        <v/>
      </c>
    </row>
    <row r="888" spans="2:21">
      <c r="B888" s="10">
        <v>2823044</v>
      </c>
      <c r="C888" s="10">
        <v>11266.75</v>
      </c>
      <c r="D888" s="10">
        <v>0.2400108</v>
      </c>
      <c r="E888" s="10">
        <v>202.5189</v>
      </c>
      <c r="F888" s="10">
        <v>715.62419999999997</v>
      </c>
      <c r="G888" s="10">
        <v>19</v>
      </c>
      <c r="H888" s="10">
        <v>140</v>
      </c>
      <c r="I888" s="10">
        <v>0.3333333</v>
      </c>
      <c r="J888" s="11" t="s">
        <v>161</v>
      </c>
      <c r="L888">
        <v>140</v>
      </c>
      <c r="M888">
        <v>881</v>
      </c>
      <c r="N888">
        <v>2823044</v>
      </c>
      <c r="O888">
        <v>3.100999999999658</v>
      </c>
      <c r="P888" s="133">
        <v>12.909999999999854</v>
      </c>
      <c r="Q888" s="133">
        <v>0.85419999999999163</v>
      </c>
      <c r="R888" s="3">
        <v>7.2356666666658684</v>
      </c>
      <c r="S888" s="133">
        <f>IF(F888=0,0,F888-F887)</f>
        <v>0.85419999999999163</v>
      </c>
      <c r="T888">
        <f>IF($J888=T$6,$L888,"")</f>
        <v>140</v>
      </c>
      <c r="U888" t="str">
        <f>IF($J888=U$6,$L888,"")</f>
        <v/>
      </c>
    </row>
    <row r="889" spans="2:21">
      <c r="B889" s="10">
        <v>2826226</v>
      </c>
      <c r="C889" s="10">
        <v>11279.97</v>
      </c>
      <c r="D889" s="10">
        <v>0.2407369</v>
      </c>
      <c r="E889" s="10">
        <v>200.69210000000001</v>
      </c>
      <c r="F889" s="10">
        <v>716.49689999999998</v>
      </c>
      <c r="G889" s="10">
        <v>19</v>
      </c>
      <c r="H889" s="10">
        <v>140</v>
      </c>
      <c r="I889" s="10">
        <v>0.3333333</v>
      </c>
      <c r="J889" s="11" t="s">
        <v>161</v>
      </c>
      <c r="L889">
        <v>140</v>
      </c>
      <c r="M889">
        <v>882</v>
      </c>
      <c r="N889">
        <v>2826226</v>
      </c>
      <c r="O889">
        <v>3.1820000000002437</v>
      </c>
      <c r="P889" s="133">
        <v>13.219999999999345</v>
      </c>
      <c r="Q889" s="133">
        <v>0.87270000000000891</v>
      </c>
      <c r="R889" s="3">
        <v>7.4246666666672354</v>
      </c>
      <c r="S889" s="133">
        <f>IF(F889=0,0,F889-F888)</f>
        <v>0.87270000000000891</v>
      </c>
      <c r="T889">
        <f>IF($J889=T$6,$L889,"")</f>
        <v>140</v>
      </c>
      <c r="U889" t="str">
        <f>IF($J889=U$6,$L889,"")</f>
        <v/>
      </c>
    </row>
    <row r="890" spans="2:21">
      <c r="B890" s="10">
        <v>2829340</v>
      </c>
      <c r="C890" s="10">
        <v>11292.79</v>
      </c>
      <c r="D890" s="10">
        <v>0.2418399</v>
      </c>
      <c r="E890" s="10">
        <v>197.95840000000001</v>
      </c>
      <c r="F890" s="10">
        <v>717.33749999999998</v>
      </c>
      <c r="G890" s="10">
        <v>19</v>
      </c>
      <c r="H890" s="10">
        <v>140</v>
      </c>
      <c r="I890" s="10">
        <v>0.3333333</v>
      </c>
      <c r="J890" s="11" t="s">
        <v>161</v>
      </c>
      <c r="L890">
        <v>140</v>
      </c>
      <c r="M890">
        <v>883</v>
      </c>
      <c r="N890">
        <v>2829340</v>
      </c>
      <c r="O890">
        <v>3.1140000000000327</v>
      </c>
      <c r="P890" s="133">
        <v>12.820000000001528</v>
      </c>
      <c r="Q890" s="133">
        <v>0.84059999999999491</v>
      </c>
      <c r="R890" s="3">
        <v>7.2660000000000764</v>
      </c>
      <c r="S890" s="133">
        <f>IF(F890=0,0,F890-F889)</f>
        <v>0.84059999999999491</v>
      </c>
      <c r="T890">
        <f>IF($J890=T$6,$L890,"")</f>
        <v>140</v>
      </c>
      <c r="U890" t="str">
        <f>IF($J890=U$6,$L890,"")</f>
        <v/>
      </c>
    </row>
    <row r="891" spans="2:21">
      <c r="B891" s="10">
        <v>2832635</v>
      </c>
      <c r="C891" s="10">
        <v>11306.39</v>
      </c>
      <c r="D891" s="10">
        <v>0.24320459999999999</v>
      </c>
      <c r="E891" s="10">
        <v>194.6447</v>
      </c>
      <c r="F891" s="10">
        <v>718.22969999999998</v>
      </c>
      <c r="G891" s="10">
        <v>19</v>
      </c>
      <c r="H891" s="10">
        <v>140</v>
      </c>
      <c r="I891" s="10">
        <v>0.3333333</v>
      </c>
      <c r="J891" s="11" t="s">
        <v>161</v>
      </c>
      <c r="L891">
        <v>140</v>
      </c>
      <c r="M891">
        <v>884</v>
      </c>
      <c r="N891">
        <v>2832635</v>
      </c>
      <c r="O891">
        <v>3.2950000000000728</v>
      </c>
      <c r="P891" s="133">
        <v>13.599999999998545</v>
      </c>
      <c r="Q891" s="133">
        <v>0.89220000000000255</v>
      </c>
      <c r="R891" s="3">
        <v>7.6883333333335031</v>
      </c>
      <c r="S891" s="133">
        <f>IF(F891=0,0,F891-F890)</f>
        <v>0.89220000000000255</v>
      </c>
      <c r="T891">
        <f>IF($J891=T$6,$L891,"")</f>
        <v>140</v>
      </c>
      <c r="U891" t="str">
        <f>IF($J891=U$6,$L891,"")</f>
        <v/>
      </c>
    </row>
    <row r="892" spans="2:21">
      <c r="B892" s="10">
        <v>2835840</v>
      </c>
      <c r="C892" s="10">
        <v>11319.53</v>
      </c>
      <c r="D892" s="10">
        <v>0.24299989999999999</v>
      </c>
      <c r="E892" s="10">
        <v>195.1371</v>
      </c>
      <c r="F892" s="10">
        <v>719.08699999999999</v>
      </c>
      <c r="G892" s="10">
        <v>18</v>
      </c>
      <c r="H892" s="10">
        <v>140</v>
      </c>
      <c r="I892" s="10">
        <v>0.3333333</v>
      </c>
      <c r="J892" s="11" t="s">
        <v>161</v>
      </c>
      <c r="L892">
        <v>140</v>
      </c>
      <c r="M892">
        <v>885</v>
      </c>
      <c r="N892">
        <v>2835840</v>
      </c>
      <c r="O892">
        <v>3.2049999999999272</v>
      </c>
      <c r="P892" s="133">
        <v>13.140000000001237</v>
      </c>
      <c r="Q892" s="133">
        <v>0.85730000000000928</v>
      </c>
      <c r="R892" s="3">
        <v>7.4783333333331639</v>
      </c>
      <c r="S892" s="133">
        <f>IF(F892=0,0,F892-F891)</f>
        <v>0.85730000000000928</v>
      </c>
      <c r="T892">
        <f>IF($J892=T$6,$L892,"")</f>
        <v>140</v>
      </c>
      <c r="U892" t="str">
        <f>IF($J892=U$6,$L892,"")</f>
        <v/>
      </c>
    </row>
    <row r="893" spans="2:21">
      <c r="B893" s="10">
        <v>2839126</v>
      </c>
      <c r="C893" s="10">
        <v>11333.29</v>
      </c>
      <c r="D893" s="10">
        <v>0.23959610000000001</v>
      </c>
      <c r="E893" s="10">
        <v>203.57230000000001</v>
      </c>
      <c r="F893" s="10">
        <v>720.00239999999997</v>
      </c>
      <c r="G893" s="10">
        <v>19</v>
      </c>
      <c r="H893" s="10">
        <v>140</v>
      </c>
      <c r="I893" s="10">
        <v>0.3333333</v>
      </c>
      <c r="J893" s="11" t="s">
        <v>161</v>
      </c>
      <c r="L893">
        <v>140</v>
      </c>
      <c r="M893">
        <v>886</v>
      </c>
      <c r="N893">
        <v>2839126</v>
      </c>
      <c r="O893">
        <v>3.2860000000000582</v>
      </c>
      <c r="P893" s="133">
        <v>13.760000000000218</v>
      </c>
      <c r="Q893" s="133">
        <v>0.9153999999999769</v>
      </c>
      <c r="R893" s="3">
        <v>7.6673333333334694</v>
      </c>
      <c r="S893" s="133">
        <f>IF(F893=0,0,F893-F892)</f>
        <v>0.9153999999999769</v>
      </c>
      <c r="T893">
        <f>IF($J893=T$6,$L893,"")</f>
        <v>140</v>
      </c>
      <c r="U893" t="str">
        <f>IF($J893=U$6,$L893,"")</f>
        <v/>
      </c>
    </row>
    <row r="894" spans="2:21">
      <c r="B894" s="10">
        <v>2842336</v>
      </c>
      <c r="C894" s="10">
        <v>11346.58</v>
      </c>
      <c r="D894" s="10">
        <v>0.24142949999999999</v>
      </c>
      <c r="E894" s="10">
        <v>198.96969999999999</v>
      </c>
      <c r="F894" s="10">
        <v>720.87810000000002</v>
      </c>
      <c r="G894" s="10">
        <v>19</v>
      </c>
      <c r="H894" s="10">
        <v>140</v>
      </c>
      <c r="I894" s="10">
        <v>0.3333333</v>
      </c>
      <c r="J894" s="11" t="s">
        <v>161</v>
      </c>
      <c r="L894">
        <v>140</v>
      </c>
      <c r="M894">
        <v>887</v>
      </c>
      <c r="N894">
        <v>2842336</v>
      </c>
      <c r="O894">
        <v>3.2099999999995816</v>
      </c>
      <c r="P894" s="133">
        <v>13.289999999999054</v>
      </c>
      <c r="Q894" s="133">
        <v>0.87570000000005166</v>
      </c>
      <c r="R894" s="3">
        <v>7.4899999999990241</v>
      </c>
      <c r="S894" s="133">
        <f>IF(F894=0,0,F894-F893)</f>
        <v>0.87570000000005166</v>
      </c>
      <c r="T894">
        <f>IF($J894=T$6,$L894,"")</f>
        <v>140</v>
      </c>
      <c r="U894" t="str">
        <f>IF($J894=U$6,$L894,"")</f>
        <v/>
      </c>
    </row>
    <row r="895" spans="2:21">
      <c r="B895" s="10">
        <v>2845440</v>
      </c>
      <c r="C895" s="10">
        <v>11359.41</v>
      </c>
      <c r="D895" s="10">
        <v>0.2410901</v>
      </c>
      <c r="E895" s="10">
        <v>199.81110000000001</v>
      </c>
      <c r="F895" s="10">
        <v>721.72119999999995</v>
      </c>
      <c r="G895" s="10">
        <v>19</v>
      </c>
      <c r="H895" s="10">
        <v>140</v>
      </c>
      <c r="I895" s="10">
        <v>0.3333333</v>
      </c>
      <c r="J895" s="11" t="s">
        <v>161</v>
      </c>
      <c r="L895">
        <v>140</v>
      </c>
      <c r="M895">
        <v>888</v>
      </c>
      <c r="N895">
        <v>2845440</v>
      </c>
      <c r="O895">
        <v>3.1040000000002692</v>
      </c>
      <c r="P895" s="133">
        <v>12.829999999999927</v>
      </c>
      <c r="Q895" s="133">
        <v>0.84309999999993579</v>
      </c>
      <c r="R895" s="3">
        <v>7.2426666666672945</v>
      </c>
      <c r="S895" s="133">
        <f>IF(F895=0,0,F895-F894)</f>
        <v>0.84309999999993579</v>
      </c>
      <c r="T895">
        <f>IF($J895=T$6,$L895,"")</f>
        <v>140</v>
      </c>
      <c r="U895" t="str">
        <f>IF($J895=U$6,$L895,"")</f>
        <v/>
      </c>
    </row>
    <row r="896" spans="2:21">
      <c r="B896" s="10">
        <v>2848631</v>
      </c>
      <c r="C896" s="10">
        <v>11372.68</v>
      </c>
      <c r="D896" s="10">
        <v>0.24028749999999999</v>
      </c>
      <c r="E896" s="10">
        <v>201.8201</v>
      </c>
      <c r="F896" s="10">
        <v>722.59839999999997</v>
      </c>
      <c r="G896" s="10">
        <v>19</v>
      </c>
      <c r="H896" s="10">
        <v>141</v>
      </c>
      <c r="I896" s="10">
        <v>0.3333333</v>
      </c>
      <c r="J896" s="11" t="s">
        <v>161</v>
      </c>
      <c r="L896">
        <v>141</v>
      </c>
      <c r="M896">
        <v>889</v>
      </c>
      <c r="N896">
        <v>2848631</v>
      </c>
      <c r="O896">
        <v>3.1909999999998035</v>
      </c>
      <c r="P896" s="133">
        <v>13.270000000000437</v>
      </c>
      <c r="Q896" s="133">
        <v>0.87720000000001619</v>
      </c>
      <c r="R896" s="3">
        <v>7.4988499999995382</v>
      </c>
      <c r="S896" s="133">
        <f>IF(F896=0,0,F896-F895)</f>
        <v>0.87720000000001619</v>
      </c>
      <c r="T896">
        <f>IF($J896=T$6,$L896,"")</f>
        <v>141</v>
      </c>
      <c r="U896" t="str">
        <f>IF($J896=U$6,$L896,"")</f>
        <v/>
      </c>
    </row>
    <row r="897" spans="2:21">
      <c r="B897" s="10">
        <v>2851932</v>
      </c>
      <c r="C897" s="10">
        <v>11386.42</v>
      </c>
      <c r="D897" s="10">
        <v>0.24110239999999999</v>
      </c>
      <c r="E897" s="10">
        <v>199.78059999999999</v>
      </c>
      <c r="F897" s="10">
        <v>723.50750000000005</v>
      </c>
      <c r="G897" s="10">
        <v>19</v>
      </c>
      <c r="H897" s="10">
        <v>141</v>
      </c>
      <c r="I897" s="10">
        <v>0.3333333</v>
      </c>
      <c r="J897" s="11" t="s">
        <v>161</v>
      </c>
      <c r="L897">
        <v>141</v>
      </c>
      <c r="M897">
        <v>890</v>
      </c>
      <c r="N897">
        <v>2851932</v>
      </c>
      <c r="O897">
        <v>3.3009999999999309</v>
      </c>
      <c r="P897" s="133">
        <v>13.739999999999782</v>
      </c>
      <c r="Q897" s="133">
        <v>0.9091000000000804</v>
      </c>
      <c r="R897" s="3">
        <v>7.7573499999998372</v>
      </c>
      <c r="S897" s="133">
        <f>IF(F897=0,0,F897-F896)</f>
        <v>0.9091000000000804</v>
      </c>
      <c r="T897">
        <f>IF($J897=T$6,$L897,"")</f>
        <v>141</v>
      </c>
      <c r="U897" t="str">
        <f>IF($J897=U$6,$L897,"")</f>
        <v/>
      </c>
    </row>
    <row r="898" spans="2:21">
      <c r="B898" s="10">
        <v>2855039</v>
      </c>
      <c r="C898" s="10">
        <v>11399.33</v>
      </c>
      <c r="D898" s="10">
        <v>0.23981520000000001</v>
      </c>
      <c r="E898" s="10">
        <v>203.01490000000001</v>
      </c>
      <c r="F898" s="10">
        <v>724.36019999999996</v>
      </c>
      <c r="G898" s="10">
        <v>19</v>
      </c>
      <c r="H898" s="10">
        <v>141</v>
      </c>
      <c r="I898" s="10">
        <v>0.3333333</v>
      </c>
      <c r="J898" s="11" t="s">
        <v>161</v>
      </c>
      <c r="L898">
        <v>141</v>
      </c>
      <c r="M898">
        <v>891</v>
      </c>
      <c r="N898">
        <v>2855039</v>
      </c>
      <c r="O898">
        <v>3.1070000000004256</v>
      </c>
      <c r="P898" s="133">
        <v>12.909999999999854</v>
      </c>
      <c r="Q898" s="133">
        <v>0.85269999999991342</v>
      </c>
      <c r="R898" s="3">
        <v>7.3014500000010001</v>
      </c>
      <c r="S898" s="133">
        <f>IF(F898=0,0,F898-F897)</f>
        <v>0.85269999999991342</v>
      </c>
      <c r="T898">
        <f>IF($J898=T$6,$L898,"")</f>
        <v>141</v>
      </c>
      <c r="U898" t="str">
        <f>IF($J898=U$6,$L898,"")</f>
        <v/>
      </c>
    </row>
    <row r="899" spans="2:21">
      <c r="B899" s="10">
        <v>2858334</v>
      </c>
      <c r="C899" s="10">
        <v>11413.16</v>
      </c>
      <c r="D899" s="10">
        <v>0.2391124</v>
      </c>
      <c r="E899" s="10">
        <v>204.81030000000001</v>
      </c>
      <c r="F899" s="10">
        <v>725.28309999999999</v>
      </c>
      <c r="G899" s="10">
        <v>19</v>
      </c>
      <c r="H899" s="10">
        <v>141</v>
      </c>
      <c r="I899" s="10">
        <v>0.3333333</v>
      </c>
      <c r="J899" s="11" t="s">
        <v>161</v>
      </c>
      <c r="L899">
        <v>141</v>
      </c>
      <c r="M899">
        <v>892</v>
      </c>
      <c r="N899">
        <v>2858334</v>
      </c>
      <c r="O899">
        <v>3.294999999999618</v>
      </c>
      <c r="P899" s="133">
        <v>13.829999999999927</v>
      </c>
      <c r="Q899" s="133">
        <v>0.92290000000002692</v>
      </c>
      <c r="R899" s="3">
        <v>7.7432499999991027</v>
      </c>
      <c r="S899" s="133">
        <f>IF(F899=0,0,F899-F898)</f>
        <v>0.92290000000002692</v>
      </c>
      <c r="T899">
        <f>IF($J899=T$6,$L899,"")</f>
        <v>141</v>
      </c>
      <c r="U899" t="str">
        <f>IF($J899=U$6,$L899,"")</f>
        <v/>
      </c>
    </row>
    <row r="900" spans="2:21">
      <c r="B900" s="10">
        <v>2861441</v>
      </c>
      <c r="C900" s="10">
        <v>11426.06</v>
      </c>
      <c r="D900" s="10">
        <v>0.240369</v>
      </c>
      <c r="E900" s="10">
        <v>201.61490000000001</v>
      </c>
      <c r="F900" s="10">
        <v>726.13419999999996</v>
      </c>
      <c r="G900" s="10">
        <v>19</v>
      </c>
      <c r="H900" s="10">
        <v>141</v>
      </c>
      <c r="I900" s="10">
        <v>0.3333333</v>
      </c>
      <c r="J900" s="11" t="s">
        <v>161</v>
      </c>
      <c r="L900">
        <v>141</v>
      </c>
      <c r="M900">
        <v>893</v>
      </c>
      <c r="N900">
        <v>2861441</v>
      </c>
      <c r="O900">
        <v>3.1069999999999709</v>
      </c>
      <c r="P900" s="133">
        <v>12.899999999999636</v>
      </c>
      <c r="Q900" s="133">
        <v>0.85109999999997399</v>
      </c>
      <c r="R900" s="3">
        <v>7.3014499999999316</v>
      </c>
      <c r="S900" s="133">
        <f>IF(F900=0,0,F900-F899)</f>
        <v>0.85109999999997399</v>
      </c>
      <c r="T900">
        <f>IF($J900=T$6,$L900,"")</f>
        <v>141</v>
      </c>
      <c r="U900" t="str">
        <f>IF($J900=U$6,$L900,"")</f>
        <v/>
      </c>
    </row>
    <row r="901" spans="2:21">
      <c r="B901" s="10">
        <v>2864635</v>
      </c>
      <c r="C901" s="10">
        <v>11439.34</v>
      </c>
      <c r="D901" s="10">
        <v>0.2402019</v>
      </c>
      <c r="E901" s="10">
        <v>202.036</v>
      </c>
      <c r="F901" s="10">
        <v>727.01260000000002</v>
      </c>
      <c r="G901" s="10">
        <v>19</v>
      </c>
      <c r="H901" s="10">
        <v>141</v>
      </c>
      <c r="I901" s="10">
        <v>0.3333333</v>
      </c>
      <c r="J901" s="11" t="s">
        <v>161</v>
      </c>
      <c r="L901">
        <v>141</v>
      </c>
      <c r="M901">
        <v>894</v>
      </c>
      <c r="N901">
        <v>2864635</v>
      </c>
      <c r="O901">
        <v>3.1940000000004147</v>
      </c>
      <c r="P901" s="133">
        <v>13.280000000000655</v>
      </c>
      <c r="Q901" s="133">
        <v>0.87840000000005602</v>
      </c>
      <c r="R901" s="3">
        <v>7.5059000000009748</v>
      </c>
      <c r="S901" s="133">
        <f>IF(F901=0,0,F901-F900)</f>
        <v>0.87840000000005602</v>
      </c>
      <c r="T901">
        <f>IF($J901=T$6,$L901,"")</f>
        <v>141</v>
      </c>
      <c r="U901" t="str">
        <f>IF($J901=U$6,$L901,"")</f>
        <v/>
      </c>
    </row>
    <row r="902" spans="2:21">
      <c r="B902" s="10">
        <v>2867932</v>
      </c>
      <c r="C902" s="10">
        <v>11453.02</v>
      </c>
      <c r="D902" s="10">
        <v>0.24161270000000001</v>
      </c>
      <c r="E902" s="10">
        <v>198.51750000000001</v>
      </c>
      <c r="F902" s="10">
        <v>727.91520000000003</v>
      </c>
      <c r="G902" s="10">
        <v>18</v>
      </c>
      <c r="H902" s="10">
        <v>141</v>
      </c>
      <c r="I902" s="10">
        <v>0.3333333</v>
      </c>
      <c r="J902" s="11" t="s">
        <v>161</v>
      </c>
      <c r="L902">
        <v>141</v>
      </c>
      <c r="M902">
        <v>895</v>
      </c>
      <c r="N902">
        <v>2867932</v>
      </c>
      <c r="O902">
        <v>3.2969999999995707</v>
      </c>
      <c r="P902" s="133">
        <v>13.680000000000291</v>
      </c>
      <c r="Q902" s="133">
        <v>0.90260000000000673</v>
      </c>
      <c r="R902" s="3">
        <v>7.7479499999989914</v>
      </c>
      <c r="S902" s="133">
        <f>IF(F902=0,0,F902-F901)</f>
        <v>0.90260000000000673</v>
      </c>
      <c r="T902">
        <f>IF($J902=T$6,$L902,"")</f>
        <v>141</v>
      </c>
      <c r="U902" t="str">
        <f>IF($J902=U$6,$L902,"")</f>
        <v/>
      </c>
    </row>
    <row r="903" spans="2:21">
      <c r="B903" s="10">
        <v>2871132</v>
      </c>
      <c r="C903" s="10">
        <v>11466.32</v>
      </c>
      <c r="D903" s="10">
        <v>0.24099280000000001</v>
      </c>
      <c r="E903" s="10">
        <v>200.05330000000001</v>
      </c>
      <c r="F903" s="10">
        <v>728.79330000000004</v>
      </c>
      <c r="G903" s="10">
        <v>19</v>
      </c>
      <c r="H903" s="10">
        <v>141</v>
      </c>
      <c r="I903" s="10">
        <v>0.3333333</v>
      </c>
      <c r="J903" s="11" t="s">
        <v>161</v>
      </c>
      <c r="L903">
        <v>141</v>
      </c>
      <c r="M903">
        <v>896</v>
      </c>
      <c r="N903">
        <v>2871132</v>
      </c>
      <c r="O903">
        <v>3.2000000000002728</v>
      </c>
      <c r="P903" s="133">
        <v>13.299999999999272</v>
      </c>
      <c r="Q903" s="133">
        <v>0.87810000000001764</v>
      </c>
      <c r="R903" s="3">
        <v>7.5200000000006408</v>
      </c>
      <c r="S903" s="133">
        <f>IF(F903=0,0,F903-F902)</f>
        <v>0.87810000000001764</v>
      </c>
      <c r="T903">
        <f>IF($J903=T$6,$L903,"")</f>
        <v>141</v>
      </c>
      <c r="U903" t="str">
        <f>IF($J903=U$6,$L903,"")</f>
        <v/>
      </c>
    </row>
    <row r="904" spans="2:21">
      <c r="B904" s="10">
        <v>2874231</v>
      </c>
      <c r="C904" s="10">
        <v>11479.23</v>
      </c>
      <c r="D904" s="10">
        <v>0.2389029</v>
      </c>
      <c r="E904" s="10">
        <v>205.34950000000001</v>
      </c>
      <c r="F904" s="10">
        <v>729.64859999999999</v>
      </c>
      <c r="G904" s="10">
        <v>19</v>
      </c>
      <c r="H904" s="10">
        <v>141</v>
      </c>
      <c r="I904" s="10">
        <v>0.3333333</v>
      </c>
      <c r="J904" s="11" t="s">
        <v>161</v>
      </c>
      <c r="L904">
        <v>141</v>
      </c>
      <c r="M904">
        <v>897</v>
      </c>
      <c r="N904">
        <v>2874231</v>
      </c>
      <c r="O904">
        <v>3.0990000000001601</v>
      </c>
      <c r="P904" s="133">
        <v>12.909999999999854</v>
      </c>
      <c r="Q904" s="133">
        <v>0.85529999999994288</v>
      </c>
      <c r="R904" s="3">
        <v>7.282650000000376</v>
      </c>
      <c r="S904" s="133">
        <f>IF(F904=0,0,F904-F903)</f>
        <v>0.85529999999994288</v>
      </c>
      <c r="T904">
        <f>IF($J904=T$6,$L904,"")</f>
        <v>141</v>
      </c>
      <c r="U904" t="str">
        <f>IF($J904=U$6,$L904,"")</f>
        <v/>
      </c>
    </row>
    <row r="905" spans="2:21">
      <c r="B905" s="10">
        <v>2877439</v>
      </c>
      <c r="C905" s="10">
        <v>11492.69</v>
      </c>
      <c r="D905" s="10">
        <v>0.23939050000000001</v>
      </c>
      <c r="E905" s="10">
        <v>204.09729999999999</v>
      </c>
      <c r="F905" s="10">
        <v>730.54570000000001</v>
      </c>
      <c r="G905" s="10">
        <v>19</v>
      </c>
      <c r="H905" s="10">
        <v>141</v>
      </c>
      <c r="I905" s="10">
        <v>0.3333333</v>
      </c>
      <c r="J905" s="11" t="s">
        <v>161</v>
      </c>
      <c r="L905">
        <v>141</v>
      </c>
      <c r="M905">
        <v>898</v>
      </c>
      <c r="N905">
        <v>2877439</v>
      </c>
      <c r="O905">
        <v>3.2079999999996289</v>
      </c>
      <c r="P905" s="133">
        <v>13.460000000000946</v>
      </c>
      <c r="Q905" s="133">
        <v>0.8971000000000231</v>
      </c>
      <c r="R905" s="3">
        <v>7.538799999999128</v>
      </c>
      <c r="S905" s="133">
        <f>IF(F905=0,0,F905-F904)</f>
        <v>0.8971000000000231</v>
      </c>
      <c r="T905">
        <f>IF($J905=T$6,$L905,"")</f>
        <v>141</v>
      </c>
      <c r="U905" t="str">
        <f>IF($J905=U$6,$L905,"")</f>
        <v/>
      </c>
    </row>
    <row r="906" spans="2:21">
      <c r="B906" s="10">
        <v>2880529</v>
      </c>
      <c r="C906" s="10">
        <v>11505.52</v>
      </c>
      <c r="D906" s="10">
        <v>0.2401944</v>
      </c>
      <c r="E906" s="10">
        <v>202.05500000000001</v>
      </c>
      <c r="F906" s="10">
        <v>731.39279999999997</v>
      </c>
      <c r="G906" s="10">
        <v>19</v>
      </c>
      <c r="H906" s="10">
        <v>141</v>
      </c>
      <c r="I906" s="10">
        <v>0.3333333</v>
      </c>
      <c r="J906" s="11" t="s">
        <v>161</v>
      </c>
      <c r="L906">
        <v>141</v>
      </c>
      <c r="M906">
        <v>899</v>
      </c>
      <c r="N906">
        <v>2880529</v>
      </c>
      <c r="O906">
        <v>3.0900000000001455</v>
      </c>
      <c r="P906" s="133">
        <v>12.829999999999927</v>
      </c>
      <c r="Q906" s="133">
        <v>0.84709999999995489</v>
      </c>
      <c r="R906" s="3">
        <v>7.2615000000003418</v>
      </c>
      <c r="S906" s="133">
        <f>IF(F906=0,0,F906-F905)</f>
        <v>0.84709999999995489</v>
      </c>
      <c r="T906">
        <f>IF($J906=T$6,$L906,"")</f>
        <v>141</v>
      </c>
      <c r="U906" t="str">
        <f>IF($J906=U$6,$L906,"")</f>
        <v/>
      </c>
    </row>
    <row r="907" spans="2:21">
      <c r="B907" s="10">
        <v>2883726</v>
      </c>
      <c r="C907" s="10">
        <v>11518.88</v>
      </c>
      <c r="D907" s="10">
        <v>0.2398216</v>
      </c>
      <c r="E907" s="10">
        <v>202.99860000000001</v>
      </c>
      <c r="F907" s="10">
        <v>732.28049999999996</v>
      </c>
      <c r="G907" s="10">
        <v>19</v>
      </c>
      <c r="H907" s="10">
        <v>141</v>
      </c>
      <c r="I907" s="10">
        <v>0.3333333</v>
      </c>
      <c r="J907" s="11" t="s">
        <v>161</v>
      </c>
      <c r="L907">
        <v>141</v>
      </c>
      <c r="M907">
        <v>900</v>
      </c>
      <c r="N907">
        <v>2883726</v>
      </c>
      <c r="O907">
        <v>3.1970000000001164</v>
      </c>
      <c r="P907" s="133">
        <v>13.359999999998763</v>
      </c>
      <c r="Q907" s="133">
        <v>0.88769999999999527</v>
      </c>
      <c r="R907" s="3">
        <v>7.5129500000002736</v>
      </c>
      <c r="S907" s="133">
        <f>IF(F907=0,0,F907-F906)</f>
        <v>0.88769999999999527</v>
      </c>
      <c r="T907">
        <f>IF($J907=T$6,$L907,"")</f>
        <v>141</v>
      </c>
      <c r="U907" t="str">
        <f>IF($J907=U$6,$L907,"")</f>
        <v/>
      </c>
    </row>
    <row r="908" spans="2:21">
      <c r="B908" s="10">
        <v>2886826</v>
      </c>
      <c r="C908" s="10">
        <v>11531.71</v>
      </c>
      <c r="D908" s="10">
        <v>0.24096300000000001</v>
      </c>
      <c r="E908" s="10">
        <v>200.1276</v>
      </c>
      <c r="F908" s="10">
        <v>733.125</v>
      </c>
      <c r="G908" s="10">
        <v>19</v>
      </c>
      <c r="H908" s="10">
        <v>142</v>
      </c>
      <c r="I908" s="10">
        <v>0.3333333</v>
      </c>
      <c r="J908" s="11" t="s">
        <v>161</v>
      </c>
      <c r="L908">
        <v>142</v>
      </c>
      <c r="M908">
        <v>901</v>
      </c>
      <c r="N908">
        <v>2886826</v>
      </c>
      <c r="O908">
        <v>3.0999999999999091</v>
      </c>
      <c r="P908" s="133">
        <v>12.829999999999927</v>
      </c>
      <c r="Q908" s="133">
        <v>0.84450000000003911</v>
      </c>
      <c r="R908" s="3">
        <v>7.3366666666664511</v>
      </c>
      <c r="S908" s="133">
        <f>IF(F908=0,0,F908-F907)</f>
        <v>0.84450000000003911</v>
      </c>
      <c r="T908">
        <f>IF($J908=T$6,$L908,"")</f>
        <v>142</v>
      </c>
      <c r="U908" t="str">
        <f>IF($J908=U$6,$L908,"")</f>
        <v/>
      </c>
    </row>
    <row r="909" spans="2:21">
      <c r="B909" s="10">
        <v>2890028</v>
      </c>
      <c r="C909" s="10">
        <v>11545</v>
      </c>
      <c r="D909" s="10">
        <v>0.24123520000000001</v>
      </c>
      <c r="E909" s="10">
        <v>199.45089999999999</v>
      </c>
      <c r="F909" s="10">
        <v>734.00149999999996</v>
      </c>
      <c r="G909" s="10">
        <v>19</v>
      </c>
      <c r="H909" s="10">
        <v>142</v>
      </c>
      <c r="I909" s="10">
        <v>0.3333333</v>
      </c>
      <c r="J909" s="11" t="s">
        <v>161</v>
      </c>
      <c r="L909">
        <v>142</v>
      </c>
      <c r="M909">
        <v>902</v>
      </c>
      <c r="N909">
        <v>2890028</v>
      </c>
      <c r="O909">
        <v>3.2019999999997708</v>
      </c>
      <c r="P909" s="133">
        <v>13.290000000000873</v>
      </c>
      <c r="Q909" s="133">
        <v>0.87649999999996453</v>
      </c>
      <c r="R909" s="3">
        <v>7.5780666666661238</v>
      </c>
      <c r="S909" s="133">
        <f>IF(F909=0,0,F909-F908)</f>
        <v>0.87649999999996453</v>
      </c>
      <c r="T909">
        <f>IF($J909=T$6,$L909,"")</f>
        <v>142</v>
      </c>
      <c r="U909" t="str">
        <f>IF($J909=U$6,$L909,"")</f>
        <v/>
      </c>
    </row>
    <row r="910" spans="2:21">
      <c r="B910" s="10">
        <v>2893226</v>
      </c>
      <c r="C910" s="10">
        <v>11558.21</v>
      </c>
      <c r="D910" s="10">
        <v>0.24136379999999999</v>
      </c>
      <c r="E910" s="10">
        <v>199.13220000000001</v>
      </c>
      <c r="F910" s="10">
        <v>734.87</v>
      </c>
      <c r="G910" s="10">
        <v>18</v>
      </c>
      <c r="H910" s="10">
        <v>142</v>
      </c>
      <c r="I910" s="10">
        <v>0.3333333</v>
      </c>
      <c r="J910" s="11" t="s">
        <v>161</v>
      </c>
      <c r="L910">
        <v>142</v>
      </c>
      <c r="M910">
        <v>903</v>
      </c>
      <c r="N910">
        <v>2893226</v>
      </c>
      <c r="O910">
        <v>3.1980000000003201</v>
      </c>
      <c r="P910" s="133">
        <v>13.209999999999127</v>
      </c>
      <c r="Q910" s="133">
        <v>0.86850000000004002</v>
      </c>
      <c r="R910" s="3">
        <v>7.5686000000007576</v>
      </c>
      <c r="S910" s="133">
        <f>IF(F910=0,0,F910-F909)</f>
        <v>0.86850000000004002</v>
      </c>
      <c r="T910">
        <f>IF($J910=T$6,$L910,"")</f>
        <v>142</v>
      </c>
      <c r="U910" t="str">
        <f>IF($J910=U$6,$L910,"")</f>
        <v/>
      </c>
    </row>
    <row r="911" spans="2:21">
      <c r="B911" s="10">
        <v>2896521</v>
      </c>
      <c r="C911" s="10">
        <v>11571.95</v>
      </c>
      <c r="D911" s="10">
        <v>0.24076910000000001</v>
      </c>
      <c r="E911" s="10">
        <v>200.61150000000001</v>
      </c>
      <c r="F911" s="10">
        <v>735.78120000000001</v>
      </c>
      <c r="G911" s="10">
        <v>19</v>
      </c>
      <c r="H911" s="10">
        <v>142</v>
      </c>
      <c r="I911" s="10">
        <v>0.3333333</v>
      </c>
      <c r="J911" s="11" t="s">
        <v>161</v>
      </c>
      <c r="L911">
        <v>142</v>
      </c>
      <c r="M911">
        <v>904</v>
      </c>
      <c r="N911">
        <v>2896521</v>
      </c>
      <c r="O911">
        <v>3.2950000000000728</v>
      </c>
      <c r="P911" s="133">
        <v>13.740000000001601</v>
      </c>
      <c r="Q911" s="133">
        <v>0.911200000000008</v>
      </c>
      <c r="R911" s="3">
        <v>7.7981666666668392</v>
      </c>
      <c r="S911" s="133">
        <f>IF(F911=0,0,F911-F910)</f>
        <v>0.911200000000008</v>
      </c>
      <c r="T911">
        <f>IF($J911=T$6,$L911,"")</f>
        <v>142</v>
      </c>
      <c r="U911" t="str">
        <f>IF($J911=U$6,$L911,"")</f>
        <v/>
      </c>
    </row>
    <row r="912" spans="2:21">
      <c r="B912" s="10">
        <v>2899730</v>
      </c>
      <c r="C912" s="10">
        <v>11585.24</v>
      </c>
      <c r="D912" s="10">
        <v>0.2416025</v>
      </c>
      <c r="E912" s="10">
        <v>198.54259999999999</v>
      </c>
      <c r="F912" s="10">
        <v>736.65560000000005</v>
      </c>
      <c r="G912" s="10">
        <v>19</v>
      </c>
      <c r="H912" s="10">
        <v>141</v>
      </c>
      <c r="I912" s="10">
        <v>0.3333333</v>
      </c>
      <c r="J912" s="11" t="s">
        <v>161</v>
      </c>
      <c r="L912">
        <v>141</v>
      </c>
      <c r="M912">
        <v>905</v>
      </c>
      <c r="N912">
        <v>2899730</v>
      </c>
      <c r="O912">
        <v>3.2089999999998327</v>
      </c>
      <c r="P912" s="133">
        <v>13.289999999999054</v>
      </c>
      <c r="Q912" s="133">
        <v>0.87440000000003693</v>
      </c>
      <c r="R912" s="3">
        <v>7.5411499999996066</v>
      </c>
      <c r="S912" s="133">
        <f>IF(F912=0,0,F912-F911)</f>
        <v>0.87440000000003693</v>
      </c>
      <c r="T912">
        <f>IF($J912=T$6,$L912,"")</f>
        <v>141</v>
      </c>
      <c r="U912" t="str">
        <f>IF($J912=U$6,$L912,"")</f>
        <v/>
      </c>
    </row>
    <row r="913" spans="2:21">
      <c r="B913" s="10">
        <v>2902829</v>
      </c>
      <c r="C913" s="10">
        <v>11598.06</v>
      </c>
      <c r="D913" s="10">
        <v>0.2405621</v>
      </c>
      <c r="E913" s="10">
        <v>201.12970000000001</v>
      </c>
      <c r="F913" s="10">
        <v>737.49950000000001</v>
      </c>
      <c r="G913" s="10">
        <v>19</v>
      </c>
      <c r="H913" s="10">
        <v>142</v>
      </c>
      <c r="I913" s="10">
        <v>0.3333333</v>
      </c>
      <c r="J913" s="11" t="s">
        <v>161</v>
      </c>
      <c r="L913">
        <v>142</v>
      </c>
      <c r="M913">
        <v>906</v>
      </c>
      <c r="N913">
        <v>2902829</v>
      </c>
      <c r="O913">
        <v>3.0990000000001601</v>
      </c>
      <c r="P913" s="133">
        <v>12.819999999999709</v>
      </c>
      <c r="Q913" s="133">
        <v>0.84389999999996235</v>
      </c>
      <c r="R913" s="3">
        <v>7.3343000000003791</v>
      </c>
      <c r="S913" s="133">
        <f>IF(F913=0,0,F913-F912)</f>
        <v>0.84389999999996235</v>
      </c>
      <c r="T913">
        <f>IF($J913=T$6,$L913,"")</f>
        <v>142</v>
      </c>
      <c r="U913" t="str">
        <f>IF($J913=U$6,$L913,"")</f>
        <v/>
      </c>
    </row>
    <row r="914" spans="2:21">
      <c r="B914" s="10">
        <v>2906126</v>
      </c>
      <c r="C914" s="10">
        <v>11611.81</v>
      </c>
      <c r="D914" s="10">
        <v>0.24051649999999999</v>
      </c>
      <c r="E914" s="10">
        <v>201.24420000000001</v>
      </c>
      <c r="F914" s="10">
        <v>738.41189999999995</v>
      </c>
      <c r="G914" s="10">
        <v>19</v>
      </c>
      <c r="H914" s="10">
        <v>142</v>
      </c>
      <c r="I914" s="10">
        <v>0.3333333</v>
      </c>
      <c r="J914" s="11" t="s">
        <v>161</v>
      </c>
      <c r="L914">
        <v>142</v>
      </c>
      <c r="M914">
        <v>907</v>
      </c>
      <c r="N914">
        <v>2906126</v>
      </c>
      <c r="O914">
        <v>3.2970000000000255</v>
      </c>
      <c r="P914" s="133">
        <v>13.75</v>
      </c>
      <c r="Q914" s="133">
        <v>0.91239999999993415</v>
      </c>
      <c r="R914" s="3">
        <v>7.8029000000000606</v>
      </c>
      <c r="S914" s="133">
        <f>IF(F914=0,0,F914-F913)</f>
        <v>0.91239999999993415</v>
      </c>
      <c r="T914">
        <f>IF($J914=T$6,$L914,"")</f>
        <v>142</v>
      </c>
      <c r="U914" t="str">
        <f>IF($J914=U$6,$L914,"")</f>
        <v/>
      </c>
    </row>
    <row r="915" spans="2:21">
      <c r="B915" s="10">
        <v>2909318</v>
      </c>
      <c r="C915" s="10">
        <v>11625.1</v>
      </c>
      <c r="D915" s="10">
        <v>0.2400544</v>
      </c>
      <c r="E915" s="10">
        <v>202.40860000000001</v>
      </c>
      <c r="F915" s="10">
        <v>739.29089999999997</v>
      </c>
      <c r="G915" s="10">
        <v>19</v>
      </c>
      <c r="H915" s="10">
        <v>143</v>
      </c>
      <c r="I915" s="10">
        <v>0.3333333</v>
      </c>
      <c r="J915" s="11" t="s">
        <v>161</v>
      </c>
      <c r="L915">
        <v>143</v>
      </c>
      <c r="M915">
        <v>908</v>
      </c>
      <c r="N915">
        <v>2909318</v>
      </c>
      <c r="O915">
        <v>3.1920000000000073</v>
      </c>
      <c r="P915" s="133">
        <v>13.290000000000873</v>
      </c>
      <c r="Q915" s="133">
        <v>0.8790000000000191</v>
      </c>
      <c r="R915" s="3">
        <v>7.6076000000000175</v>
      </c>
      <c r="S915" s="133">
        <f>IF(F915=0,0,F915-F914)</f>
        <v>0.8790000000000191</v>
      </c>
      <c r="T915">
        <f>IF($J915=T$6,$L915,"")</f>
        <v>143</v>
      </c>
      <c r="U915" t="str">
        <f>IF($J915=U$6,$L915,"")</f>
        <v/>
      </c>
    </row>
    <row r="916" spans="2:21">
      <c r="B916" s="10">
        <v>2912530</v>
      </c>
      <c r="C916" s="10">
        <v>11638.39</v>
      </c>
      <c r="D916" s="10">
        <v>0.2409249</v>
      </c>
      <c r="E916" s="10">
        <v>200.2226</v>
      </c>
      <c r="F916" s="10">
        <v>740.16629999999998</v>
      </c>
      <c r="G916" s="10">
        <v>18</v>
      </c>
      <c r="H916" s="10">
        <v>143</v>
      </c>
      <c r="I916" s="10">
        <v>0.3333333</v>
      </c>
      <c r="J916" s="11" t="s">
        <v>161</v>
      </c>
      <c r="L916">
        <v>143</v>
      </c>
      <c r="M916">
        <v>909</v>
      </c>
      <c r="N916">
        <v>2912530</v>
      </c>
      <c r="O916">
        <v>3.2119999999999891</v>
      </c>
      <c r="P916" s="133">
        <v>13.289999999999054</v>
      </c>
      <c r="Q916" s="133">
        <v>0.87540000000001328</v>
      </c>
      <c r="R916" s="3">
        <v>7.6552666666666402</v>
      </c>
      <c r="S916" s="133">
        <f>IF(F916=0,0,F916-F915)</f>
        <v>0.87540000000001328</v>
      </c>
      <c r="T916">
        <f>IF($J916=T$6,$L916,"")</f>
        <v>143</v>
      </c>
      <c r="U916" t="str">
        <f>IF($J916=U$6,$L916,"")</f>
        <v/>
      </c>
    </row>
    <row r="917" spans="2:21">
      <c r="B917" s="10">
        <v>2915828</v>
      </c>
      <c r="C917" s="10">
        <v>11652.07</v>
      </c>
      <c r="D917" s="10">
        <v>0.24197850000000001</v>
      </c>
      <c r="E917" s="10">
        <v>197.61859999999999</v>
      </c>
      <c r="F917" s="10">
        <v>741.0684</v>
      </c>
      <c r="G917" s="10">
        <v>19</v>
      </c>
      <c r="H917" s="10">
        <v>143</v>
      </c>
      <c r="I917" s="10">
        <v>0.3333333</v>
      </c>
      <c r="J917" s="11" t="s">
        <v>161</v>
      </c>
      <c r="L917">
        <v>143</v>
      </c>
      <c r="M917">
        <v>910</v>
      </c>
      <c r="N917">
        <v>2915828</v>
      </c>
      <c r="O917">
        <v>3.2979999999997744</v>
      </c>
      <c r="P917" s="133">
        <v>13.680000000000291</v>
      </c>
      <c r="Q917" s="133">
        <v>0.90210000000001855</v>
      </c>
      <c r="R917" s="3">
        <v>7.8602333333327961</v>
      </c>
      <c r="S917" s="133">
        <f>IF(F917=0,0,F917-F916)</f>
        <v>0.90210000000001855</v>
      </c>
      <c r="T917">
        <f>IF($J917=T$6,$L917,"")</f>
        <v>143</v>
      </c>
      <c r="U917" t="str">
        <f>IF($J917=U$6,$L917,"")</f>
        <v/>
      </c>
    </row>
    <row r="918" spans="2:21">
      <c r="B918" s="10">
        <v>2919020</v>
      </c>
      <c r="C918" s="10">
        <v>11665.28</v>
      </c>
      <c r="D918" s="10">
        <v>0.2412483</v>
      </c>
      <c r="E918" s="10">
        <v>199.41849999999999</v>
      </c>
      <c r="F918" s="10">
        <v>741.93769999999995</v>
      </c>
      <c r="G918" s="10">
        <v>19</v>
      </c>
      <c r="H918" s="10">
        <v>143</v>
      </c>
      <c r="I918" s="10">
        <v>0.3333333</v>
      </c>
      <c r="J918" s="11" t="s">
        <v>161</v>
      </c>
      <c r="L918">
        <v>143</v>
      </c>
      <c r="M918">
        <v>911</v>
      </c>
      <c r="N918">
        <v>2919020</v>
      </c>
      <c r="O918">
        <v>3.1920000000000073</v>
      </c>
      <c r="P918" s="133">
        <v>13.210000000000946</v>
      </c>
      <c r="Q918" s="133">
        <v>0.86929999999995289</v>
      </c>
      <c r="R918" s="3">
        <v>7.6076000000000175</v>
      </c>
      <c r="S918" s="133">
        <f>IF(F918=0,0,F918-F917)</f>
        <v>0.86929999999995289</v>
      </c>
      <c r="T918">
        <f>IF($J918=T$6,$L918,"")</f>
        <v>143</v>
      </c>
      <c r="U918" t="str">
        <f>IF($J918=U$6,$L918,"")</f>
        <v/>
      </c>
    </row>
    <row r="919" spans="2:21">
      <c r="B919" s="10">
        <v>2922228</v>
      </c>
      <c r="C919" s="10">
        <v>11678.73</v>
      </c>
      <c r="D919" s="10">
        <v>0.23893229999999999</v>
      </c>
      <c r="E919" s="10">
        <v>205.27369999999999</v>
      </c>
      <c r="F919" s="10">
        <v>742.83370000000002</v>
      </c>
      <c r="G919" s="10">
        <v>19</v>
      </c>
      <c r="H919" s="10">
        <v>142</v>
      </c>
      <c r="I919" s="10">
        <v>0.3333333</v>
      </c>
      <c r="J919" s="11" t="s">
        <v>161</v>
      </c>
      <c r="L919">
        <v>142</v>
      </c>
      <c r="M919">
        <v>912</v>
      </c>
      <c r="N919">
        <v>2922228</v>
      </c>
      <c r="O919">
        <v>3.2080000000000837</v>
      </c>
      <c r="P919" s="133">
        <v>13.449999999998909</v>
      </c>
      <c r="Q919" s="133">
        <v>0.89600000000007185</v>
      </c>
      <c r="R919" s="3">
        <v>7.5922666666668643</v>
      </c>
      <c r="S919" s="133">
        <f>IF(F919=0,0,F919-F918)</f>
        <v>0.89600000000007185</v>
      </c>
      <c r="T919">
        <f>IF($J919=T$6,$L919,"")</f>
        <v>142</v>
      </c>
      <c r="U919" t="str">
        <f>IF($J919=U$6,$L919,"")</f>
        <v/>
      </c>
    </row>
    <row r="920" spans="2:21">
      <c r="B920" s="10">
        <v>2925424</v>
      </c>
      <c r="C920" s="10">
        <v>11692.08</v>
      </c>
      <c r="D920" s="10">
        <v>0.23959349999999999</v>
      </c>
      <c r="E920" s="10">
        <v>203.57900000000001</v>
      </c>
      <c r="F920" s="10">
        <v>743.72059999999999</v>
      </c>
      <c r="G920" s="10">
        <v>19</v>
      </c>
      <c r="H920" s="10">
        <v>142</v>
      </c>
      <c r="I920" s="10">
        <v>0.3333333</v>
      </c>
      <c r="J920" s="11" t="s">
        <v>161</v>
      </c>
      <c r="L920">
        <v>142</v>
      </c>
      <c r="M920">
        <v>913</v>
      </c>
      <c r="N920">
        <v>2925424</v>
      </c>
      <c r="O920">
        <v>3.1959999999999127</v>
      </c>
      <c r="P920" s="133">
        <v>13.350000000000364</v>
      </c>
      <c r="Q920" s="133">
        <v>0.88689999999996871</v>
      </c>
      <c r="R920" s="3">
        <v>7.5638666666664598</v>
      </c>
      <c r="S920" s="133">
        <f>IF(F920=0,0,F920-F919)</f>
        <v>0.88689999999996871</v>
      </c>
      <c r="T920">
        <f>IF($J920=T$6,$L920,"")</f>
        <v>142</v>
      </c>
      <c r="U920" t="str">
        <f>IF($J920=U$6,$L920,"")</f>
        <v/>
      </c>
    </row>
    <row r="921" spans="2:21">
      <c r="B921" s="10">
        <v>2928522</v>
      </c>
      <c r="C921" s="10">
        <v>11705.03</v>
      </c>
      <c r="D921" s="10">
        <v>0.2383884</v>
      </c>
      <c r="E921" s="10">
        <v>206.68199999999999</v>
      </c>
      <c r="F921" s="10">
        <v>744.58079999999995</v>
      </c>
      <c r="G921" s="10">
        <v>19</v>
      </c>
      <c r="H921" s="10">
        <v>142</v>
      </c>
      <c r="I921" s="10">
        <v>0.3333333</v>
      </c>
      <c r="J921" s="11" t="s">
        <v>161</v>
      </c>
      <c r="L921">
        <v>142</v>
      </c>
      <c r="M921">
        <v>914</v>
      </c>
      <c r="N921">
        <v>2928522</v>
      </c>
      <c r="O921">
        <v>3.0979999999999563</v>
      </c>
      <c r="P921" s="133">
        <v>12.950000000000728</v>
      </c>
      <c r="Q921" s="133">
        <v>0.86019999999996344</v>
      </c>
      <c r="R921" s="3">
        <v>7.3319333333332297</v>
      </c>
      <c r="S921" s="133">
        <f>IF(F921=0,0,F921-F920)</f>
        <v>0.86019999999996344</v>
      </c>
      <c r="T921">
        <f>IF($J921=T$6,$L921,"")</f>
        <v>142</v>
      </c>
      <c r="U921" t="str">
        <f>IF($J921=U$6,$L921,"")</f>
        <v/>
      </c>
    </row>
    <row r="922" spans="2:21">
      <c r="B922" s="10">
        <v>2931825</v>
      </c>
      <c r="C922" s="10">
        <v>11718.83</v>
      </c>
      <c r="D922" s="10">
        <v>0.2402444</v>
      </c>
      <c r="E922" s="10">
        <v>201.9289</v>
      </c>
      <c r="F922" s="10">
        <v>745.49680000000001</v>
      </c>
      <c r="G922" s="10">
        <v>19</v>
      </c>
      <c r="H922" s="10">
        <v>141</v>
      </c>
      <c r="I922" s="10">
        <v>0.3333333</v>
      </c>
      <c r="J922" s="11" t="s">
        <v>161</v>
      </c>
      <c r="L922">
        <v>141</v>
      </c>
      <c r="M922">
        <v>915</v>
      </c>
      <c r="N922">
        <v>2931825</v>
      </c>
      <c r="O922">
        <v>3.3029999999998836</v>
      </c>
      <c r="P922" s="133">
        <v>13.799999999999272</v>
      </c>
      <c r="Q922" s="133">
        <v>0.91600000000005366</v>
      </c>
      <c r="R922" s="3">
        <v>7.7620499999997268</v>
      </c>
      <c r="S922" s="133">
        <f>IF(F922=0,0,F922-F921)</f>
        <v>0.91600000000005366</v>
      </c>
      <c r="T922">
        <f>IF($J922=T$6,$L922,"")</f>
        <v>141</v>
      </c>
      <c r="U922" t="str">
        <f>IF($J922=U$6,$L922,"")</f>
        <v/>
      </c>
    </row>
    <row r="923" spans="2:21">
      <c r="B923" s="10">
        <v>2935016</v>
      </c>
      <c r="C923" s="10">
        <v>11732</v>
      </c>
      <c r="D923" s="10">
        <v>0.2415081</v>
      </c>
      <c r="E923" s="10">
        <v>198.7756</v>
      </c>
      <c r="F923" s="10">
        <v>746.36239999999998</v>
      </c>
      <c r="G923" s="10">
        <v>19</v>
      </c>
      <c r="H923" s="10">
        <v>141</v>
      </c>
      <c r="I923" s="10">
        <v>0.3333333</v>
      </c>
      <c r="J923" s="11" t="s">
        <v>161</v>
      </c>
      <c r="L923">
        <v>141</v>
      </c>
      <c r="M923">
        <v>916</v>
      </c>
      <c r="N923">
        <v>2935016</v>
      </c>
      <c r="O923">
        <v>3.1910000000002583</v>
      </c>
      <c r="P923" s="133">
        <v>13.170000000000073</v>
      </c>
      <c r="Q923" s="133">
        <v>0.86559999999997217</v>
      </c>
      <c r="R923" s="3">
        <v>7.4988500000006066</v>
      </c>
      <c r="S923" s="133">
        <f>IF(F923=0,0,F923-F922)</f>
        <v>0.86559999999997217</v>
      </c>
      <c r="T923">
        <f>IF($J923=T$6,$L923,"")</f>
        <v>141</v>
      </c>
      <c r="U923" t="str">
        <f>IF($J923=U$6,$L923,"")</f>
        <v/>
      </c>
    </row>
    <row r="924" spans="2:21">
      <c r="B924" s="10">
        <v>2938213</v>
      </c>
      <c r="C924" s="10">
        <v>11745.25</v>
      </c>
      <c r="D924" s="10">
        <v>0.2413593</v>
      </c>
      <c r="E924" s="10">
        <v>199.14340000000001</v>
      </c>
      <c r="F924" s="10">
        <v>747.23500000000001</v>
      </c>
      <c r="G924" s="10">
        <v>19</v>
      </c>
      <c r="H924" s="10">
        <v>141</v>
      </c>
      <c r="I924" s="10">
        <v>0.3333333</v>
      </c>
      <c r="J924" s="11" t="s">
        <v>161</v>
      </c>
      <c r="L924">
        <v>141</v>
      </c>
      <c r="M924">
        <v>917</v>
      </c>
      <c r="N924">
        <v>2938213</v>
      </c>
      <c r="O924">
        <v>3.1970000000001164</v>
      </c>
      <c r="P924" s="133">
        <v>13.25</v>
      </c>
      <c r="Q924" s="133">
        <v>0.87260000000003402</v>
      </c>
      <c r="R924" s="3">
        <v>7.5129500000002736</v>
      </c>
      <c r="S924" s="133">
        <f>IF(F924=0,0,F924-F923)</f>
        <v>0.87260000000003402</v>
      </c>
      <c r="T924">
        <f>IF($J924=T$6,$L924,"")</f>
        <v>141</v>
      </c>
      <c r="U924" t="str">
        <f>IF($J924=U$6,$L924,"")</f>
        <v/>
      </c>
    </row>
    <row r="925" spans="2:21">
      <c r="B925" s="10">
        <v>2941420</v>
      </c>
      <c r="C925" s="10">
        <v>11758.57</v>
      </c>
      <c r="D925" s="10">
        <v>0.24114650000000001</v>
      </c>
      <c r="E925" s="10">
        <v>199.67099999999999</v>
      </c>
      <c r="F925" s="10">
        <v>748.11519999999996</v>
      </c>
      <c r="G925" s="10">
        <v>19</v>
      </c>
      <c r="H925" s="10">
        <v>141</v>
      </c>
      <c r="I925" s="10">
        <v>0.3333333</v>
      </c>
      <c r="J925" s="11" t="s">
        <v>161</v>
      </c>
      <c r="L925">
        <v>141</v>
      </c>
      <c r="M925">
        <v>918</v>
      </c>
      <c r="N925">
        <v>2941420</v>
      </c>
      <c r="O925">
        <v>3.2069999999998799</v>
      </c>
      <c r="P925" s="133">
        <v>13.319999999999709</v>
      </c>
      <c r="Q925" s="133">
        <v>0.88019999999994525</v>
      </c>
      <c r="R925" s="3">
        <v>7.5364499999997179</v>
      </c>
      <c r="S925" s="133">
        <f>IF(F925=0,0,F925-F924)</f>
        <v>0.88019999999994525</v>
      </c>
      <c r="T925">
        <f>IF($J925=T$6,$L925,"")</f>
        <v>141</v>
      </c>
      <c r="U925" t="str">
        <f>IF($J925=U$6,$L925,"")</f>
        <v/>
      </c>
    </row>
    <row r="926" spans="2:21">
      <c r="B926" s="10">
        <v>2944631</v>
      </c>
      <c r="C926" s="10">
        <v>11771.83</v>
      </c>
      <c r="D926" s="10">
        <v>0.24149870000000001</v>
      </c>
      <c r="E926" s="10">
        <v>198.7987</v>
      </c>
      <c r="F926" s="10">
        <v>748.98620000000005</v>
      </c>
      <c r="G926" s="10">
        <v>18</v>
      </c>
      <c r="H926" s="10">
        <v>141</v>
      </c>
      <c r="I926" s="10">
        <v>0.3333333</v>
      </c>
      <c r="J926" s="11" t="s">
        <v>161</v>
      </c>
      <c r="L926">
        <v>141</v>
      </c>
      <c r="M926">
        <v>919</v>
      </c>
      <c r="N926">
        <v>2944631</v>
      </c>
      <c r="O926">
        <v>3.2109999999997854</v>
      </c>
      <c r="P926" s="133">
        <v>13.260000000000218</v>
      </c>
      <c r="Q926" s="133">
        <v>0.87100000000009459</v>
      </c>
      <c r="R926" s="3">
        <v>7.5458499999994952</v>
      </c>
      <c r="S926" s="133">
        <f>IF(F926=0,0,F926-F925)</f>
        <v>0.87100000000009459</v>
      </c>
      <c r="T926">
        <f>IF($J926=T$6,$L926,"")</f>
        <v>141</v>
      </c>
      <c r="U926" t="str">
        <f>IF($J926=U$6,$L926,"")</f>
        <v/>
      </c>
    </row>
    <row r="927" spans="2:21">
      <c r="B927" s="10">
        <v>2947712</v>
      </c>
      <c r="C927" s="10">
        <v>11784.72</v>
      </c>
      <c r="D927" s="10">
        <v>0.23909620000000001</v>
      </c>
      <c r="E927" s="10">
        <v>204.8518</v>
      </c>
      <c r="F927" s="10">
        <v>749.84299999999996</v>
      </c>
      <c r="G927" s="10">
        <v>19</v>
      </c>
      <c r="H927" s="10">
        <v>141</v>
      </c>
      <c r="I927" s="10">
        <v>0.3333333</v>
      </c>
      <c r="J927" s="11" t="s">
        <v>161</v>
      </c>
      <c r="L927">
        <v>141</v>
      </c>
      <c r="M927">
        <v>920</v>
      </c>
      <c r="N927">
        <v>2947712</v>
      </c>
      <c r="O927">
        <v>3.081000000000131</v>
      </c>
      <c r="P927" s="133">
        <v>12.889999999999418</v>
      </c>
      <c r="Q927" s="133">
        <v>0.85679999999990741</v>
      </c>
      <c r="R927" s="3">
        <v>7.2403500000003076</v>
      </c>
      <c r="S927" s="133">
        <f>IF(F927=0,0,F927-F926)</f>
        <v>0.85679999999990741</v>
      </c>
      <c r="T927">
        <f>IF($J927=T$6,$L927,"")</f>
        <v>141</v>
      </c>
      <c r="U927" t="str">
        <f>IF($J927=U$6,$L927,"")</f>
        <v/>
      </c>
    </row>
    <row r="928" spans="2:21">
      <c r="B928" s="10">
        <v>2950923</v>
      </c>
      <c r="C928" s="10">
        <v>11798.15</v>
      </c>
      <c r="D928" s="10">
        <v>0.2397812</v>
      </c>
      <c r="E928" s="10">
        <v>203.10130000000001</v>
      </c>
      <c r="F928" s="10">
        <v>750.7364</v>
      </c>
      <c r="G928" s="10">
        <v>19</v>
      </c>
      <c r="H928" s="10">
        <v>141</v>
      </c>
      <c r="I928" s="10">
        <v>0.3333333</v>
      </c>
      <c r="J928" s="11" t="s">
        <v>161</v>
      </c>
      <c r="L928">
        <v>141</v>
      </c>
      <c r="M928">
        <v>921</v>
      </c>
      <c r="N928">
        <v>2950923</v>
      </c>
      <c r="O928">
        <v>3.2109999999997854</v>
      </c>
      <c r="P928" s="133">
        <v>13.430000000000291</v>
      </c>
      <c r="Q928" s="133">
        <v>0.89340000000004238</v>
      </c>
      <c r="R928" s="3">
        <v>7.5458499999994952</v>
      </c>
      <c r="S928" s="133">
        <f>IF(F928=0,0,F928-F927)</f>
        <v>0.89340000000004238</v>
      </c>
      <c r="T928">
        <f>IF($J928=T$6,$L928,"")</f>
        <v>141</v>
      </c>
      <c r="U928" t="str">
        <f>IF($J928=U$6,$L928,"")</f>
        <v/>
      </c>
    </row>
    <row r="929" spans="2:21">
      <c r="B929" s="10">
        <v>2953927</v>
      </c>
      <c r="C929" s="10">
        <v>11810.72</v>
      </c>
      <c r="D929" s="10">
        <v>0.23865529999999999</v>
      </c>
      <c r="E929" s="10">
        <v>205.98949999999999</v>
      </c>
      <c r="F929" s="10">
        <v>751.57249999999999</v>
      </c>
      <c r="G929" s="10">
        <v>20</v>
      </c>
      <c r="H929" s="10">
        <v>141</v>
      </c>
      <c r="I929" s="10">
        <v>0.3333333</v>
      </c>
      <c r="J929" s="11" t="s">
        <v>161</v>
      </c>
      <c r="L929">
        <v>141</v>
      </c>
      <c r="M929">
        <v>922</v>
      </c>
      <c r="N929">
        <v>2953927</v>
      </c>
      <c r="O929">
        <v>3.0040000000003602</v>
      </c>
      <c r="P929" s="133">
        <v>12.569999999999709</v>
      </c>
      <c r="Q929" s="133">
        <v>0.83609999999998763</v>
      </c>
      <c r="R929" s="3">
        <v>7.0594000000008466</v>
      </c>
      <c r="S929" s="133">
        <f>IF(F929=0,0,F929-F928)</f>
        <v>0.83609999999998763</v>
      </c>
      <c r="T929">
        <f>IF($J929=T$6,$L929,"")</f>
        <v>141</v>
      </c>
      <c r="U929" t="str">
        <f>IF($J929=U$6,$L929,"")</f>
        <v/>
      </c>
    </row>
    <row r="930" spans="2:21">
      <c r="B930" s="10">
        <v>2957122</v>
      </c>
      <c r="C930" s="10">
        <v>11824.06</v>
      </c>
      <c r="D930" s="10">
        <v>0.2395342</v>
      </c>
      <c r="E930" s="10">
        <v>203.7302</v>
      </c>
      <c r="F930" s="10">
        <v>752.45759999999996</v>
      </c>
      <c r="G930" s="10">
        <v>19</v>
      </c>
      <c r="H930" s="10">
        <v>141</v>
      </c>
      <c r="I930" s="10">
        <v>0.3333333</v>
      </c>
      <c r="J930" s="11" t="s">
        <v>161</v>
      </c>
      <c r="L930">
        <v>141</v>
      </c>
      <c r="M930">
        <v>923</v>
      </c>
      <c r="N930">
        <v>2957122</v>
      </c>
      <c r="O930">
        <v>3.194999999999709</v>
      </c>
      <c r="P930" s="133">
        <v>13.340000000000146</v>
      </c>
      <c r="Q930" s="133">
        <v>0.8850999999999658</v>
      </c>
      <c r="R930" s="3">
        <v>7.5082499999993164</v>
      </c>
      <c r="S930" s="133">
        <f>IF(F930=0,0,F930-F929)</f>
        <v>0.8850999999999658</v>
      </c>
      <c r="T930">
        <f>IF($J930=T$6,$L930,"")</f>
        <v>141</v>
      </c>
      <c r="U930" t="str">
        <f>IF($J930=U$6,$L930,"")</f>
        <v/>
      </c>
    </row>
    <row r="931" spans="2:21">
      <c r="B931" s="10">
        <v>2960326</v>
      </c>
      <c r="C931" s="10">
        <v>11837.32</v>
      </c>
      <c r="D931" s="10">
        <v>0.2414742</v>
      </c>
      <c r="E931" s="10">
        <v>198.85919999999999</v>
      </c>
      <c r="F931" s="10">
        <v>753.33140000000003</v>
      </c>
      <c r="G931" s="10">
        <v>19</v>
      </c>
      <c r="H931" s="10">
        <v>141</v>
      </c>
      <c r="I931" s="10">
        <v>0.3333333</v>
      </c>
      <c r="J931" s="11" t="s">
        <v>161</v>
      </c>
      <c r="L931">
        <v>141</v>
      </c>
      <c r="M931">
        <v>924</v>
      </c>
      <c r="N931">
        <v>2960326</v>
      </c>
      <c r="O931">
        <v>3.2040000000001783</v>
      </c>
      <c r="P931" s="133">
        <v>13.260000000000218</v>
      </c>
      <c r="Q931" s="133">
        <v>0.87380000000007385</v>
      </c>
      <c r="R931" s="3">
        <v>7.5294000000004191</v>
      </c>
      <c r="S931" s="133">
        <f>IF(F931=0,0,F931-F930)</f>
        <v>0.87380000000007385</v>
      </c>
      <c r="T931">
        <f>IF($J931=T$6,$L931,"")</f>
        <v>141</v>
      </c>
      <c r="U931" t="str">
        <f>IF($J931=U$6,$L931,"")</f>
        <v/>
      </c>
    </row>
    <row r="932" spans="2:21">
      <c r="B932" s="10">
        <v>2963518</v>
      </c>
      <c r="C932" s="10">
        <v>11850.43</v>
      </c>
      <c r="D932" s="10">
        <v>0.24315590000000001</v>
      </c>
      <c r="E932" s="10">
        <v>194.76169999999999</v>
      </c>
      <c r="F932" s="10">
        <v>754.18740000000003</v>
      </c>
      <c r="G932" s="10">
        <v>19</v>
      </c>
      <c r="H932" s="10">
        <v>141</v>
      </c>
      <c r="I932" s="10">
        <v>0.3333333</v>
      </c>
      <c r="J932" s="11" t="s">
        <v>161</v>
      </c>
      <c r="L932">
        <v>141</v>
      </c>
      <c r="M932">
        <v>925</v>
      </c>
      <c r="N932">
        <v>2963518</v>
      </c>
      <c r="O932">
        <v>3.1920000000000073</v>
      </c>
      <c r="P932" s="133">
        <v>13.110000000000582</v>
      </c>
      <c r="Q932" s="133">
        <v>0.85599999999999454</v>
      </c>
      <c r="R932" s="3">
        <v>7.5012000000000167</v>
      </c>
      <c r="S932" s="133">
        <f>IF(F932=0,0,F932-F931)</f>
        <v>0.85599999999999454</v>
      </c>
      <c r="T932">
        <f>IF($J932=T$6,$L932,"")</f>
        <v>141</v>
      </c>
      <c r="U932" t="str">
        <f>IF($J932=U$6,$L932,"")</f>
        <v/>
      </c>
    </row>
    <row r="933" spans="2:21">
      <c r="B933" s="10">
        <v>2966816</v>
      </c>
      <c r="C933" s="10">
        <v>11864.08</v>
      </c>
      <c r="D933" s="10">
        <v>0.2424161</v>
      </c>
      <c r="E933" s="10">
        <v>196.55019999999999</v>
      </c>
      <c r="F933" s="10">
        <v>755.08669999999995</v>
      </c>
      <c r="G933" s="10">
        <v>19</v>
      </c>
      <c r="H933" s="10">
        <v>141</v>
      </c>
      <c r="I933" s="10">
        <v>0.3333333</v>
      </c>
      <c r="J933" s="11" t="s">
        <v>161</v>
      </c>
      <c r="L933">
        <v>141</v>
      </c>
      <c r="M933">
        <v>926</v>
      </c>
      <c r="N933">
        <v>2966816</v>
      </c>
      <c r="O933">
        <v>3.2979999999997744</v>
      </c>
      <c r="P933" s="133">
        <v>13.649999999999636</v>
      </c>
      <c r="Q933" s="133">
        <v>0.8992999999999256</v>
      </c>
      <c r="R933" s="3">
        <v>7.7502999999994699</v>
      </c>
      <c r="S933" s="133">
        <f>IF(F933=0,0,F933-F932)</f>
        <v>0.8992999999999256</v>
      </c>
      <c r="T933">
        <f>IF($J933=T$6,$L933,"")</f>
        <v>141</v>
      </c>
      <c r="U933" t="str">
        <f>IF($J933=U$6,$L933,"")</f>
        <v/>
      </c>
    </row>
    <row r="934" spans="2:21">
      <c r="B934" s="10">
        <v>2970017</v>
      </c>
      <c r="C934" s="10">
        <v>11877.43</v>
      </c>
      <c r="D934" s="10">
        <v>0.23962800000000001</v>
      </c>
      <c r="E934" s="10">
        <v>203.49100000000001</v>
      </c>
      <c r="F934" s="10">
        <v>755.97130000000004</v>
      </c>
      <c r="G934" s="10">
        <v>19</v>
      </c>
      <c r="H934" s="10">
        <v>141</v>
      </c>
      <c r="I934" s="10">
        <v>0.3333333</v>
      </c>
      <c r="J934" s="11" t="s">
        <v>161</v>
      </c>
      <c r="L934">
        <v>141</v>
      </c>
      <c r="M934">
        <v>927</v>
      </c>
      <c r="N934">
        <v>2970017</v>
      </c>
      <c r="O934">
        <v>3.2010000000000218</v>
      </c>
      <c r="P934" s="133">
        <v>13.350000000000364</v>
      </c>
      <c r="Q934" s="133">
        <v>0.88460000000009131</v>
      </c>
      <c r="R934" s="3">
        <v>7.5223500000000509</v>
      </c>
      <c r="S934" s="133">
        <f>IF(F934=0,0,F934-F933)</f>
        <v>0.88460000000009131</v>
      </c>
      <c r="T934">
        <f>IF($J934=T$6,$L934,"")</f>
        <v>141</v>
      </c>
      <c r="U934" t="str">
        <f>IF($J934=U$6,$L934,"")</f>
        <v/>
      </c>
    </row>
    <row r="935" spans="2:21">
      <c r="B935" s="10">
        <v>2973210</v>
      </c>
      <c r="C935" s="10">
        <v>11890.68</v>
      </c>
      <c r="D935" s="10">
        <v>0.24029</v>
      </c>
      <c r="E935" s="10">
        <v>201.81389999999999</v>
      </c>
      <c r="F935" s="10">
        <v>756.84609999999998</v>
      </c>
      <c r="G935" s="10">
        <v>19</v>
      </c>
      <c r="H935" s="10">
        <v>142</v>
      </c>
      <c r="I935" s="10">
        <v>0.3333333</v>
      </c>
      <c r="J935" s="11" t="s">
        <v>161</v>
      </c>
      <c r="L935">
        <v>142</v>
      </c>
      <c r="M935">
        <v>928</v>
      </c>
      <c r="N935">
        <v>2973210</v>
      </c>
      <c r="O935">
        <v>3.193000000000211</v>
      </c>
      <c r="P935" s="133">
        <v>13.25</v>
      </c>
      <c r="Q935" s="133">
        <v>0.87479999999993652</v>
      </c>
      <c r="R935" s="3">
        <v>7.5567666666671665</v>
      </c>
      <c r="S935" s="133">
        <f>IF(F935=0,0,F935-F934)</f>
        <v>0.87479999999993652</v>
      </c>
      <c r="T935">
        <f>IF($J935=T$6,$L935,"")</f>
        <v>142</v>
      </c>
      <c r="U935" t="str">
        <f>IF($J935=U$6,$L935,"")</f>
        <v/>
      </c>
    </row>
    <row r="936" spans="2:21">
      <c r="B936" s="10">
        <v>2976425</v>
      </c>
      <c r="C936" s="10">
        <v>11904</v>
      </c>
      <c r="D936" s="10">
        <v>0.24112529999999999</v>
      </c>
      <c r="E936" s="10">
        <v>199.72370000000001</v>
      </c>
      <c r="F936" s="10">
        <v>757.72410000000002</v>
      </c>
      <c r="G936" s="10">
        <v>19</v>
      </c>
      <c r="H936" s="10">
        <v>142</v>
      </c>
      <c r="I936" s="10">
        <v>0.3333333</v>
      </c>
      <c r="J936" s="11" t="s">
        <v>161</v>
      </c>
      <c r="L936">
        <v>142</v>
      </c>
      <c r="M936">
        <v>929</v>
      </c>
      <c r="N936">
        <v>2976425</v>
      </c>
      <c r="O936">
        <v>3.2150000000001455</v>
      </c>
      <c r="P936" s="133">
        <v>13.319999999999709</v>
      </c>
      <c r="Q936" s="133">
        <v>0.87800000000004275</v>
      </c>
      <c r="R936" s="3">
        <v>7.6088333333336777</v>
      </c>
      <c r="S936" s="133">
        <f>IF(F936=0,0,F936-F935)</f>
        <v>0.87800000000004275</v>
      </c>
      <c r="T936">
        <f>IF($J936=T$6,$L936,"")</f>
        <v>142</v>
      </c>
      <c r="U936" t="str">
        <f>IF($J936=U$6,$L936,"")</f>
        <v/>
      </c>
    </row>
    <row r="937" spans="2:21">
      <c r="B937" s="10">
        <v>2979711</v>
      </c>
      <c r="C937" s="10">
        <v>11917.71</v>
      </c>
      <c r="D937" s="10">
        <v>0.24076429999999999</v>
      </c>
      <c r="E937" s="10">
        <v>200.6234</v>
      </c>
      <c r="F937" s="10">
        <v>758.63310000000001</v>
      </c>
      <c r="G937" s="10">
        <v>19</v>
      </c>
      <c r="H937" s="10">
        <v>142</v>
      </c>
      <c r="I937" s="10">
        <v>0.3333333</v>
      </c>
      <c r="J937" s="11" t="s">
        <v>161</v>
      </c>
      <c r="L937">
        <v>142</v>
      </c>
      <c r="M937">
        <v>930</v>
      </c>
      <c r="N937">
        <v>2979711</v>
      </c>
      <c r="O937">
        <v>3.2859999999996035</v>
      </c>
      <c r="P937" s="133">
        <v>13.709999999999127</v>
      </c>
      <c r="Q937" s="133">
        <v>0.90899999999999181</v>
      </c>
      <c r="R937" s="3">
        <v>7.776866666665728</v>
      </c>
      <c r="S937" s="133">
        <f>IF(F937=0,0,F937-F936)</f>
        <v>0.90899999999999181</v>
      </c>
      <c r="T937">
        <f>IF($J937=T$6,$L937,"")</f>
        <v>142</v>
      </c>
      <c r="U937" t="str">
        <f>IF($J937=U$6,$L937,"")</f>
        <v/>
      </c>
    </row>
    <row r="938" spans="2:21">
      <c r="B938" s="10">
        <v>2982920</v>
      </c>
      <c r="C938" s="10">
        <v>11931.04</v>
      </c>
      <c r="D938" s="10">
        <v>0.24056730000000001</v>
      </c>
      <c r="E938" s="10">
        <v>201.11680000000001</v>
      </c>
      <c r="F938" s="10">
        <v>759.51340000000005</v>
      </c>
      <c r="G938" s="10">
        <v>19</v>
      </c>
      <c r="H938" s="10">
        <v>142</v>
      </c>
      <c r="I938" s="10">
        <v>0.3333333</v>
      </c>
      <c r="J938" s="11" t="s">
        <v>161</v>
      </c>
      <c r="L938">
        <v>142</v>
      </c>
      <c r="M938">
        <v>931</v>
      </c>
      <c r="N938">
        <v>2982920</v>
      </c>
      <c r="O938">
        <v>3.2090000000002874</v>
      </c>
      <c r="P938" s="133">
        <v>13.330000000001746</v>
      </c>
      <c r="Q938" s="133">
        <v>0.88030000000003383</v>
      </c>
      <c r="R938" s="3">
        <v>7.5946333333340137</v>
      </c>
      <c r="S938" s="133">
        <f>IF(F938=0,0,F938-F937)</f>
        <v>0.88030000000003383</v>
      </c>
      <c r="T938">
        <f>IF($J938=T$6,$L938,"")</f>
        <v>142</v>
      </c>
      <c r="U938" t="str">
        <f>IF($J938=U$6,$L938,"")</f>
        <v/>
      </c>
    </row>
    <row r="939" spans="2:21">
      <c r="B939" s="10">
        <v>2986119</v>
      </c>
      <c r="C939" s="10">
        <v>11944.23</v>
      </c>
      <c r="D939" s="10">
        <v>0.2415687</v>
      </c>
      <c r="E939" s="10">
        <v>198.62610000000001</v>
      </c>
      <c r="F939" s="10">
        <v>760.37929999999994</v>
      </c>
      <c r="G939" s="10">
        <v>18</v>
      </c>
      <c r="H939" s="10">
        <v>143</v>
      </c>
      <c r="I939" s="10">
        <v>0.3333333</v>
      </c>
      <c r="J939" s="11" t="s">
        <v>161</v>
      </c>
      <c r="L939">
        <v>143</v>
      </c>
      <c r="M939">
        <v>932</v>
      </c>
      <c r="N939">
        <v>2986119</v>
      </c>
      <c r="O939">
        <v>3.1990000000000691</v>
      </c>
      <c r="P939" s="133">
        <v>13.18999999999869</v>
      </c>
      <c r="Q939" s="133">
        <v>0.86589999999989686</v>
      </c>
      <c r="R939" s="3">
        <v>7.6242833333334978</v>
      </c>
      <c r="S939" s="133">
        <f>IF(F939=0,0,F939-F938)</f>
        <v>0.86589999999989686</v>
      </c>
      <c r="T939">
        <f>IF($J939=T$6,$L939,"")</f>
        <v>143</v>
      </c>
      <c r="U939" t="str">
        <f>IF($J939=U$6,$L939,"")</f>
        <v/>
      </c>
    </row>
    <row r="940" spans="2:21">
      <c r="B940" s="10">
        <v>2989323</v>
      </c>
      <c r="C940" s="10">
        <v>11957.59</v>
      </c>
      <c r="D940" s="10">
        <v>0.2401363</v>
      </c>
      <c r="E940" s="10">
        <v>202.20169999999999</v>
      </c>
      <c r="F940" s="10">
        <v>761.26469999999995</v>
      </c>
      <c r="G940" s="10">
        <v>19</v>
      </c>
      <c r="H940" s="10">
        <v>142</v>
      </c>
      <c r="I940" s="10">
        <v>0.3333333</v>
      </c>
      <c r="J940" s="11" t="s">
        <v>161</v>
      </c>
      <c r="L940">
        <v>142</v>
      </c>
      <c r="M940">
        <v>933</v>
      </c>
      <c r="N940">
        <v>2989323</v>
      </c>
      <c r="O940">
        <v>3.2039999999997235</v>
      </c>
      <c r="P940" s="133">
        <v>13.360000000000582</v>
      </c>
      <c r="Q940" s="133">
        <v>0.88540000000000418</v>
      </c>
      <c r="R940" s="3">
        <v>7.5827999999993461</v>
      </c>
      <c r="S940" s="133">
        <f>IF(F940=0,0,F940-F939)</f>
        <v>0.88540000000000418</v>
      </c>
      <c r="T940">
        <f>IF($J940=T$6,$L940,"")</f>
        <v>142</v>
      </c>
      <c r="U940" t="str">
        <f>IF($J940=U$6,$L940,"")</f>
        <v/>
      </c>
    </row>
    <row r="941" spans="2:21">
      <c r="B941" s="10">
        <v>2992606</v>
      </c>
      <c r="C941" s="10">
        <v>11971.32</v>
      </c>
      <c r="D941" s="10">
        <v>0.23943610000000001</v>
      </c>
      <c r="E941" s="10">
        <v>203.98060000000001</v>
      </c>
      <c r="F941" s="10">
        <v>762.178</v>
      </c>
      <c r="G941" s="10">
        <v>18</v>
      </c>
      <c r="H941" s="10">
        <v>142</v>
      </c>
      <c r="I941" s="10">
        <v>0.3333333</v>
      </c>
      <c r="J941" s="11" t="s">
        <v>161</v>
      </c>
      <c r="L941">
        <v>142</v>
      </c>
      <c r="M941">
        <v>934</v>
      </c>
      <c r="N941">
        <v>2992606</v>
      </c>
      <c r="O941">
        <v>3.2830000000003565</v>
      </c>
      <c r="P941" s="133">
        <v>13.729999999999563</v>
      </c>
      <c r="Q941" s="133">
        <v>0.91330000000004929</v>
      </c>
      <c r="R941" s="3">
        <v>7.7697666666675103</v>
      </c>
      <c r="S941" s="133">
        <f>IF(F941=0,0,F941-F940)</f>
        <v>0.91330000000004929</v>
      </c>
      <c r="T941">
        <f>IF($J941=T$6,$L941,"")</f>
        <v>142</v>
      </c>
      <c r="U941" t="str">
        <f>IF($J941=U$6,$L941,"")</f>
        <v/>
      </c>
    </row>
    <row r="942" spans="2:21">
      <c r="B942" s="10">
        <v>2995808</v>
      </c>
      <c r="C942" s="10">
        <v>11984.59</v>
      </c>
      <c r="D942" s="10">
        <v>0.2408913</v>
      </c>
      <c r="E942" s="10">
        <v>200.30619999999999</v>
      </c>
      <c r="F942" s="10">
        <v>763.05259999999998</v>
      </c>
      <c r="G942" s="10">
        <v>19</v>
      </c>
      <c r="H942" s="10">
        <v>142</v>
      </c>
      <c r="I942" s="10">
        <v>0.3333333</v>
      </c>
      <c r="J942" s="11" t="s">
        <v>161</v>
      </c>
      <c r="L942">
        <v>142</v>
      </c>
      <c r="M942">
        <v>935</v>
      </c>
      <c r="N942">
        <v>2995808</v>
      </c>
      <c r="O942">
        <v>3.2019999999997708</v>
      </c>
      <c r="P942" s="133">
        <v>13.270000000000437</v>
      </c>
      <c r="Q942" s="133">
        <v>0.87459999999998672</v>
      </c>
      <c r="R942" s="3">
        <v>7.5780666666661238</v>
      </c>
      <c r="S942" s="133">
        <f>IF(F942=0,0,F942-F941)</f>
        <v>0.87459999999998672</v>
      </c>
      <c r="T942">
        <f>IF($J942=T$6,$L942,"")</f>
        <v>142</v>
      </c>
      <c r="U942" t="str">
        <f>IF($J942=U$6,$L942,"")</f>
        <v/>
      </c>
    </row>
    <row r="943" spans="2:21">
      <c r="B943" s="10">
        <v>2999009</v>
      </c>
      <c r="C943" s="10">
        <v>11997.94</v>
      </c>
      <c r="D943" s="10">
        <v>0.24022180000000001</v>
      </c>
      <c r="E943" s="10">
        <v>201.98570000000001</v>
      </c>
      <c r="F943" s="10">
        <v>763.93769999999995</v>
      </c>
      <c r="G943" s="10">
        <v>19</v>
      </c>
      <c r="H943" s="10">
        <v>143</v>
      </c>
      <c r="I943" s="10">
        <v>0.3333333</v>
      </c>
      <c r="J943" s="11" t="s">
        <v>161</v>
      </c>
      <c r="L943">
        <v>143</v>
      </c>
      <c r="M943">
        <v>936</v>
      </c>
      <c r="N943">
        <v>2999009</v>
      </c>
      <c r="O943">
        <v>3.2010000000000218</v>
      </c>
      <c r="P943" s="133">
        <v>13.350000000000364</v>
      </c>
      <c r="Q943" s="133">
        <v>0.8850999999999658</v>
      </c>
      <c r="R943" s="3">
        <v>7.6290500000000518</v>
      </c>
      <c r="S943" s="133">
        <f>IF(F943=0,0,F943-F942)</f>
        <v>0.8850999999999658</v>
      </c>
      <c r="T943">
        <f>IF($J943=T$6,$L943,"")</f>
        <v>143</v>
      </c>
      <c r="U943" t="str">
        <f>IF($J943=U$6,$L943,"")</f>
        <v/>
      </c>
    </row>
    <row r="944" spans="2:21">
      <c r="B944" s="10">
        <v>3002213</v>
      </c>
      <c r="C944" s="10">
        <v>12011.22</v>
      </c>
      <c r="D944" s="10">
        <v>0.24096200000000001</v>
      </c>
      <c r="E944" s="10">
        <v>200.1302</v>
      </c>
      <c r="F944" s="10">
        <v>764.81359999999995</v>
      </c>
      <c r="G944" s="10">
        <v>19</v>
      </c>
      <c r="H944" s="10">
        <v>143</v>
      </c>
      <c r="I944" s="10">
        <v>0.3333333</v>
      </c>
      <c r="J944" s="11" t="s">
        <v>161</v>
      </c>
      <c r="L944">
        <v>143</v>
      </c>
      <c r="M944">
        <v>937</v>
      </c>
      <c r="N944">
        <v>3002213</v>
      </c>
      <c r="O944">
        <v>3.2040000000001783</v>
      </c>
      <c r="P944" s="133">
        <v>13.279999999998836</v>
      </c>
      <c r="Q944" s="133">
        <v>0.87590000000000146</v>
      </c>
      <c r="R944" s="3">
        <v>7.6362000000004251</v>
      </c>
      <c r="S944" s="133">
        <f>IF(F944=0,0,F944-F943)</f>
        <v>0.87590000000000146</v>
      </c>
      <c r="T944">
        <f>IF($J944=T$6,$L944,"")</f>
        <v>143</v>
      </c>
      <c r="U944" t="str">
        <f>IF($J944=U$6,$L944,"")</f>
        <v/>
      </c>
    </row>
    <row r="945" spans="2:21">
      <c r="B945" s="10">
        <v>3005512</v>
      </c>
      <c r="C945" s="10">
        <v>12024.89</v>
      </c>
      <c r="D945" s="10">
        <v>0.2418874</v>
      </c>
      <c r="E945" s="10">
        <v>197.84190000000001</v>
      </c>
      <c r="F945" s="10">
        <v>765.71389999999997</v>
      </c>
      <c r="G945" s="10">
        <v>18</v>
      </c>
      <c r="H945" s="10">
        <v>143</v>
      </c>
      <c r="I945" s="10">
        <v>0.3333333</v>
      </c>
      <c r="J945" s="11" t="s">
        <v>161</v>
      </c>
      <c r="L945">
        <v>143</v>
      </c>
      <c r="M945">
        <v>938</v>
      </c>
      <c r="N945">
        <v>3005512</v>
      </c>
      <c r="O945">
        <v>3.2989999999999782</v>
      </c>
      <c r="P945" s="133">
        <v>13.670000000000073</v>
      </c>
      <c r="Q945" s="133">
        <v>0.90030000000001564</v>
      </c>
      <c r="R945" s="3">
        <v>7.8626166666666144</v>
      </c>
      <c r="S945" s="133">
        <f>IF(F945=0,0,F945-F944)</f>
        <v>0.90030000000001564</v>
      </c>
      <c r="T945">
        <f>IF($J945=T$6,$L945,"")</f>
        <v>143</v>
      </c>
      <c r="U945" t="str">
        <f>IF($J945=U$6,$L945,"")</f>
        <v/>
      </c>
    </row>
    <row r="946" spans="2:21">
      <c r="B946" s="10">
        <v>3008707</v>
      </c>
      <c r="C946" s="10">
        <v>12038.08</v>
      </c>
      <c r="D946" s="10">
        <v>0.2412243</v>
      </c>
      <c r="E946" s="10">
        <v>199.47800000000001</v>
      </c>
      <c r="F946" s="10">
        <v>766.58079999999995</v>
      </c>
      <c r="G946" s="10">
        <v>18</v>
      </c>
      <c r="H946" s="10">
        <v>143</v>
      </c>
      <c r="I946" s="10">
        <v>0.3333333</v>
      </c>
      <c r="J946" s="11" t="s">
        <v>161</v>
      </c>
      <c r="L946">
        <v>143</v>
      </c>
      <c r="M946">
        <v>939</v>
      </c>
      <c r="N946">
        <v>3008707</v>
      </c>
      <c r="O946">
        <v>3.194999999999709</v>
      </c>
      <c r="P946" s="133">
        <v>13.190000000000509</v>
      </c>
      <c r="Q946" s="133">
        <v>0.8668999999999869</v>
      </c>
      <c r="R946" s="3">
        <v>7.6147499999993062</v>
      </c>
      <c r="S946" s="133">
        <f>IF(F946=0,0,F946-F945)</f>
        <v>0.8668999999999869</v>
      </c>
      <c r="T946">
        <f>IF($J946=T$6,$L946,"")</f>
        <v>143</v>
      </c>
      <c r="U946" t="str">
        <f>IF($J946=U$6,$L946,"")</f>
        <v/>
      </c>
    </row>
    <row r="947" spans="2:21">
      <c r="B947" s="10">
        <v>3011911</v>
      </c>
      <c r="C947" s="10">
        <v>12051.43</v>
      </c>
      <c r="D947" s="10">
        <v>0.24007600000000001</v>
      </c>
      <c r="E947" s="10">
        <v>202.35400000000001</v>
      </c>
      <c r="F947" s="10">
        <v>767.46479999999997</v>
      </c>
      <c r="G947" s="10">
        <v>19</v>
      </c>
      <c r="H947" s="10">
        <v>143</v>
      </c>
      <c r="I947" s="10">
        <v>0.3333333</v>
      </c>
      <c r="J947" s="11" t="s">
        <v>161</v>
      </c>
      <c r="L947">
        <v>143</v>
      </c>
      <c r="M947">
        <v>940</v>
      </c>
      <c r="N947">
        <v>3011911</v>
      </c>
      <c r="O947">
        <v>3.2040000000001783</v>
      </c>
      <c r="P947" s="133">
        <v>13.350000000000364</v>
      </c>
      <c r="Q947" s="133">
        <v>0.88400000000001455</v>
      </c>
      <c r="R947" s="3">
        <v>7.6362000000004251</v>
      </c>
      <c r="S947" s="133">
        <f>IF(F947=0,0,F947-F946)</f>
        <v>0.88400000000001455</v>
      </c>
      <c r="T947">
        <f>IF($J947=T$6,$L947,"")</f>
        <v>143</v>
      </c>
      <c r="U947" t="str">
        <f>IF($J947=U$6,$L947,"")</f>
        <v/>
      </c>
    </row>
    <row r="948" spans="2:21">
      <c r="B948" s="10">
        <v>3015104</v>
      </c>
      <c r="C948" s="10">
        <v>12064.77</v>
      </c>
      <c r="D948" s="10">
        <v>0.2398612</v>
      </c>
      <c r="E948" s="10">
        <v>202.8981</v>
      </c>
      <c r="F948" s="10">
        <v>768.35180000000003</v>
      </c>
      <c r="G948" s="10">
        <v>19</v>
      </c>
      <c r="H948" s="10">
        <v>143</v>
      </c>
      <c r="I948" s="10">
        <v>0.3333333</v>
      </c>
      <c r="J948" s="11" t="s">
        <v>161</v>
      </c>
      <c r="L948">
        <v>143</v>
      </c>
      <c r="M948">
        <v>941</v>
      </c>
      <c r="N948">
        <v>3015104</v>
      </c>
      <c r="O948">
        <v>3.1929999999997563</v>
      </c>
      <c r="P948" s="133">
        <v>13.340000000000146</v>
      </c>
      <c r="Q948" s="133">
        <v>0.8870000000000573</v>
      </c>
      <c r="R948" s="3">
        <v>7.6099833333327522</v>
      </c>
      <c r="S948" s="133">
        <f>IF(F948=0,0,F948-F947)</f>
        <v>0.8870000000000573</v>
      </c>
      <c r="T948">
        <f>IF($J948=T$6,$L948,"")</f>
        <v>143</v>
      </c>
      <c r="U948" t="str">
        <f>IF($J948=U$6,$L948,"")</f>
        <v/>
      </c>
    </row>
    <row r="949" spans="2:21">
      <c r="B949" s="10">
        <v>3018308</v>
      </c>
      <c r="C949" s="10">
        <v>12078.12</v>
      </c>
      <c r="D949" s="10">
        <v>0.23978820000000001</v>
      </c>
      <c r="E949" s="10">
        <v>203.08340000000001</v>
      </c>
      <c r="F949" s="10">
        <v>769.23630000000003</v>
      </c>
      <c r="G949" s="10">
        <v>19</v>
      </c>
      <c r="H949" s="10">
        <v>143</v>
      </c>
      <c r="I949" s="10">
        <v>0.3333333</v>
      </c>
      <c r="J949" s="11" t="s">
        <v>161</v>
      </c>
      <c r="L949">
        <v>143</v>
      </c>
      <c r="M949">
        <v>942</v>
      </c>
      <c r="N949">
        <v>3018308</v>
      </c>
      <c r="O949">
        <v>3.2040000000001783</v>
      </c>
      <c r="P949" s="133">
        <v>13.350000000000364</v>
      </c>
      <c r="Q949" s="133">
        <v>0.88450000000000273</v>
      </c>
      <c r="R949" s="3">
        <v>7.6362000000004251</v>
      </c>
      <c r="S949" s="133">
        <f>IF(F949=0,0,F949-F948)</f>
        <v>0.88450000000000273</v>
      </c>
      <c r="T949">
        <f>IF($J949=T$6,$L949,"")</f>
        <v>143</v>
      </c>
      <c r="U949" t="str">
        <f>IF($J949=U$6,$L949,"")</f>
        <v/>
      </c>
    </row>
    <row r="950" spans="2:21">
      <c r="B950" s="10">
        <v>3021517</v>
      </c>
      <c r="C950" s="10">
        <v>12091.56</v>
      </c>
      <c r="D950" s="10">
        <v>0.23931659999999999</v>
      </c>
      <c r="E950" s="10">
        <v>204.28649999999999</v>
      </c>
      <c r="F950" s="10">
        <v>770.13019999999995</v>
      </c>
      <c r="G950" s="10">
        <v>19</v>
      </c>
      <c r="H950" s="10">
        <v>143</v>
      </c>
      <c r="I950" s="10">
        <v>0.3333333</v>
      </c>
      <c r="J950" s="11" t="s">
        <v>161</v>
      </c>
      <c r="L950">
        <v>143</v>
      </c>
      <c r="M950">
        <v>943</v>
      </c>
      <c r="N950">
        <v>3021517</v>
      </c>
      <c r="O950">
        <v>3.2089999999998327</v>
      </c>
      <c r="P950" s="133">
        <v>13.43999999999869</v>
      </c>
      <c r="Q950" s="133">
        <v>0.89389999999991687</v>
      </c>
      <c r="R950" s="3">
        <v>7.6481166666662679</v>
      </c>
      <c r="S950" s="133">
        <f>IF(F950=0,0,F950-F949)</f>
        <v>0.89389999999991687</v>
      </c>
      <c r="T950">
        <f>IF($J950=T$6,$L950,"")</f>
        <v>143</v>
      </c>
      <c r="U950" t="str">
        <f>IF($J950=U$6,$L950,"")</f>
        <v/>
      </c>
    </row>
    <row r="951" spans="2:21">
      <c r="B951" s="10">
        <v>3024717</v>
      </c>
      <c r="C951" s="10">
        <v>12104.98</v>
      </c>
      <c r="D951" s="10">
        <v>0.23851269999999999</v>
      </c>
      <c r="E951" s="10">
        <v>206.35910000000001</v>
      </c>
      <c r="F951" s="10">
        <v>771.02560000000005</v>
      </c>
      <c r="G951" s="10">
        <v>19</v>
      </c>
      <c r="H951" s="10">
        <v>144</v>
      </c>
      <c r="I951" s="10">
        <v>0.3333333</v>
      </c>
      <c r="J951" s="11" t="s">
        <v>161</v>
      </c>
      <c r="L951">
        <v>144</v>
      </c>
      <c r="M951">
        <v>944</v>
      </c>
      <c r="N951">
        <v>3024717</v>
      </c>
      <c r="O951">
        <v>3.2000000000002728</v>
      </c>
      <c r="P951" s="133">
        <v>13.420000000000073</v>
      </c>
      <c r="Q951" s="133">
        <v>0.89540000000010878</v>
      </c>
      <c r="R951" s="3">
        <v>7.6800000000006552</v>
      </c>
      <c r="S951" s="133">
        <f>IF(F951=0,0,F951-F950)</f>
        <v>0.89540000000010878</v>
      </c>
      <c r="T951">
        <f>IF($J951=T$6,$L951,"")</f>
        <v>144</v>
      </c>
      <c r="U951" t="str">
        <f>IF($J951=U$6,$L951,"")</f>
        <v/>
      </c>
    </row>
    <row r="952" spans="2:21">
      <c r="B952" s="10">
        <v>3027912</v>
      </c>
      <c r="C952" s="10">
        <v>12118.33</v>
      </c>
      <c r="D952" s="10">
        <v>0.23950759999999999</v>
      </c>
      <c r="E952" s="10">
        <v>203.79820000000001</v>
      </c>
      <c r="F952" s="10">
        <v>771.91269999999997</v>
      </c>
      <c r="G952" s="10">
        <v>19</v>
      </c>
      <c r="H952" s="10">
        <v>144</v>
      </c>
      <c r="I952" s="10">
        <v>0.3333333</v>
      </c>
      <c r="J952" s="11" t="s">
        <v>161</v>
      </c>
      <c r="L952">
        <v>144</v>
      </c>
      <c r="M952">
        <v>945</v>
      </c>
      <c r="N952">
        <v>3027912</v>
      </c>
      <c r="O952">
        <v>3.194999999999709</v>
      </c>
      <c r="P952" s="133">
        <v>13.350000000000364</v>
      </c>
      <c r="Q952" s="133">
        <v>0.88709999999991851</v>
      </c>
      <c r="R952" s="3">
        <v>7.6679999999993012</v>
      </c>
      <c r="S952" s="133">
        <f>IF(F952=0,0,F952-F951)</f>
        <v>0.88709999999991851</v>
      </c>
      <c r="T952">
        <f>IF($J952=T$6,$L952,"")</f>
        <v>144</v>
      </c>
      <c r="U952" t="str">
        <f>IF($J952=U$6,$L952,"")</f>
        <v/>
      </c>
    </row>
    <row r="953" spans="2:21">
      <c r="B953" s="10">
        <v>3031113</v>
      </c>
      <c r="C953" s="10">
        <v>12131.51</v>
      </c>
      <c r="D953" s="10">
        <v>0.2418043</v>
      </c>
      <c r="E953" s="10">
        <v>198.0461</v>
      </c>
      <c r="F953" s="10">
        <v>772.77610000000004</v>
      </c>
      <c r="G953" s="10">
        <v>18</v>
      </c>
      <c r="H953" s="10">
        <v>144</v>
      </c>
      <c r="I953" s="10">
        <v>0.3333333</v>
      </c>
      <c r="J953" s="11" t="s">
        <v>161</v>
      </c>
      <c r="L953">
        <v>144</v>
      </c>
      <c r="M953">
        <v>946</v>
      </c>
      <c r="N953">
        <v>3031113</v>
      </c>
      <c r="O953">
        <v>3.2010000000000218</v>
      </c>
      <c r="P953" s="133">
        <v>13.180000000000291</v>
      </c>
      <c r="Q953" s="133">
        <v>0.86340000000006967</v>
      </c>
      <c r="R953" s="3">
        <v>7.6824000000000527</v>
      </c>
      <c r="S953" s="133">
        <f>IF(F953=0,0,F953-F952)</f>
        <v>0.86340000000006967</v>
      </c>
      <c r="T953">
        <f>IF($J953=T$6,$L953,"")</f>
        <v>144</v>
      </c>
      <c r="U953" t="str">
        <f>IF($J953=U$6,$L953,"")</f>
        <v/>
      </c>
    </row>
    <row r="954" spans="2:21">
      <c r="B954" s="10">
        <v>3034311</v>
      </c>
      <c r="C954" s="10">
        <v>12144.93</v>
      </c>
      <c r="D954" s="10">
        <v>0.23881189999999999</v>
      </c>
      <c r="E954" s="10">
        <v>205.58439999999999</v>
      </c>
      <c r="F954" s="10">
        <v>773.67060000000004</v>
      </c>
      <c r="G954" s="10">
        <v>19</v>
      </c>
      <c r="H954" s="10">
        <v>144</v>
      </c>
      <c r="I954" s="10">
        <v>0.3333333</v>
      </c>
      <c r="J954" s="11" t="s">
        <v>161</v>
      </c>
      <c r="L954">
        <v>144</v>
      </c>
      <c r="M954">
        <v>947</v>
      </c>
      <c r="N954">
        <v>3034311</v>
      </c>
      <c r="O954">
        <v>3.1980000000003201</v>
      </c>
      <c r="P954" s="133">
        <v>13.420000000000073</v>
      </c>
      <c r="Q954" s="133">
        <v>0.89449999999999363</v>
      </c>
      <c r="R954" s="3">
        <v>7.6752000000007685</v>
      </c>
      <c r="S954" s="133">
        <f>IF(F954=0,0,F954-F953)</f>
        <v>0.89449999999999363</v>
      </c>
      <c r="T954">
        <f>IF($J954=T$6,$L954,"")</f>
        <v>144</v>
      </c>
      <c r="U954" t="str">
        <f>IF($J954=U$6,$L954,"")</f>
        <v/>
      </c>
    </row>
    <row r="955" spans="2:21">
      <c r="B955" s="10">
        <v>3037508</v>
      </c>
      <c r="C955" s="10">
        <v>12158.2</v>
      </c>
      <c r="D955" s="10">
        <v>0.24056159999999999</v>
      </c>
      <c r="E955" s="10">
        <v>201.131</v>
      </c>
      <c r="F955" s="10">
        <v>774.54750000000001</v>
      </c>
      <c r="G955" s="10">
        <v>19</v>
      </c>
      <c r="H955" s="10">
        <v>144</v>
      </c>
      <c r="I955" s="10">
        <v>0.3333333</v>
      </c>
      <c r="J955" s="11" t="s">
        <v>161</v>
      </c>
      <c r="L955">
        <v>144</v>
      </c>
      <c r="M955">
        <v>948</v>
      </c>
      <c r="N955">
        <v>3037508</v>
      </c>
      <c r="O955">
        <v>3.1969999999996617</v>
      </c>
      <c r="P955" s="133">
        <v>13.270000000000437</v>
      </c>
      <c r="Q955" s="133">
        <v>0.87689999999997781</v>
      </c>
      <c r="R955" s="3">
        <v>7.6727999999991878</v>
      </c>
      <c r="S955" s="133">
        <f>IF(F955=0,0,F955-F954)</f>
        <v>0.87689999999997781</v>
      </c>
      <c r="T955">
        <f>IF($J955=T$6,$L955,"")</f>
        <v>144</v>
      </c>
      <c r="U955" t="str">
        <f>IF($J955=U$6,$L955,"")</f>
        <v/>
      </c>
    </row>
    <row r="956" spans="2:21">
      <c r="B956" s="10">
        <v>3040714</v>
      </c>
      <c r="C956" s="10">
        <v>12171.49</v>
      </c>
      <c r="D956" s="10">
        <v>0.24083540000000001</v>
      </c>
      <c r="E956" s="10">
        <v>200.44579999999999</v>
      </c>
      <c r="F956" s="10">
        <v>775.42380000000003</v>
      </c>
      <c r="G956" s="10">
        <v>19</v>
      </c>
      <c r="H956" s="10">
        <v>144</v>
      </c>
      <c r="I956" s="10">
        <v>0.3333333</v>
      </c>
      <c r="J956" s="11" t="s">
        <v>161</v>
      </c>
      <c r="L956">
        <v>144</v>
      </c>
      <c r="M956">
        <v>949</v>
      </c>
      <c r="N956">
        <v>3040714</v>
      </c>
      <c r="O956">
        <v>3.206000000000131</v>
      </c>
      <c r="P956" s="133">
        <v>13.289999999999054</v>
      </c>
      <c r="Q956" s="133">
        <v>0.87630000000001473</v>
      </c>
      <c r="R956" s="3">
        <v>7.6944000000003143</v>
      </c>
      <c r="S956" s="133">
        <f>IF(F956=0,0,F956-F955)</f>
        <v>0.87630000000001473</v>
      </c>
      <c r="T956">
        <f>IF($J956=T$6,$L956,"")</f>
        <v>144</v>
      </c>
      <c r="U956" t="str">
        <f>IF($J956=U$6,$L956,"")</f>
        <v/>
      </c>
    </row>
    <row r="957" spans="2:21">
      <c r="B957" s="10">
        <v>3043911</v>
      </c>
      <c r="C957" s="10">
        <v>12184.84</v>
      </c>
      <c r="D957" s="10">
        <v>0.2399454</v>
      </c>
      <c r="E957" s="10">
        <v>202.68450000000001</v>
      </c>
      <c r="F957" s="10">
        <v>776.30989999999997</v>
      </c>
      <c r="G957" s="10">
        <v>19</v>
      </c>
      <c r="H957" s="10">
        <v>144</v>
      </c>
      <c r="I957" s="10">
        <v>0.3333333</v>
      </c>
      <c r="J957" s="11" t="s">
        <v>161</v>
      </c>
      <c r="L957">
        <v>144</v>
      </c>
      <c r="M957">
        <v>950</v>
      </c>
      <c r="N957">
        <v>3043911</v>
      </c>
      <c r="O957">
        <v>3.1970000000001164</v>
      </c>
      <c r="P957" s="133">
        <v>13.350000000000364</v>
      </c>
      <c r="Q957" s="133">
        <v>0.88609999999994216</v>
      </c>
      <c r="R957" s="3">
        <v>7.6728000000002794</v>
      </c>
      <c r="S957" s="133">
        <f>IF(F957=0,0,F957-F956)</f>
        <v>0.88609999999994216</v>
      </c>
      <c r="T957">
        <f>IF($J957=T$6,$L957,"")</f>
        <v>144</v>
      </c>
      <c r="U957" t="str">
        <f>IF($J957=U$6,$L957,"")</f>
        <v/>
      </c>
    </row>
    <row r="958" spans="2:21">
      <c r="B958" s="10">
        <v>3047112</v>
      </c>
      <c r="C958" s="10">
        <v>12198.19</v>
      </c>
      <c r="D958" s="10">
        <v>0.23979420000000001</v>
      </c>
      <c r="E958" s="10">
        <v>203.06819999999999</v>
      </c>
      <c r="F958" s="10">
        <v>777.19529999999997</v>
      </c>
      <c r="G958" s="10">
        <v>19</v>
      </c>
      <c r="H958" s="10">
        <v>144</v>
      </c>
      <c r="I958" s="10">
        <v>0.3333333</v>
      </c>
      <c r="J958" s="11" t="s">
        <v>161</v>
      </c>
      <c r="L958">
        <v>144</v>
      </c>
      <c r="M958">
        <v>951</v>
      </c>
      <c r="N958">
        <v>3047112</v>
      </c>
      <c r="O958">
        <v>3.2010000000000218</v>
      </c>
      <c r="P958" s="133">
        <v>13.350000000000364</v>
      </c>
      <c r="Q958" s="133">
        <v>0.88540000000000418</v>
      </c>
      <c r="R958" s="3">
        <v>7.6824000000000527</v>
      </c>
      <c r="S958" s="133">
        <f>IF(F958=0,0,F958-F957)</f>
        <v>0.88540000000000418</v>
      </c>
      <c r="T958">
        <f>IF($J958=T$6,$L958,"")</f>
        <v>144</v>
      </c>
      <c r="U958" t="str">
        <f>IF($J958=U$6,$L958,"")</f>
        <v/>
      </c>
    </row>
    <row r="959" spans="2:21">
      <c r="B959" s="10">
        <v>3050311</v>
      </c>
      <c r="C959" s="10">
        <v>12211.47</v>
      </c>
      <c r="D959" s="10">
        <v>0.2406461</v>
      </c>
      <c r="E959" s="10">
        <v>200.91929999999999</v>
      </c>
      <c r="F959" s="10">
        <v>778.07230000000004</v>
      </c>
      <c r="G959" s="10">
        <v>19</v>
      </c>
      <c r="H959" s="10">
        <v>144</v>
      </c>
      <c r="I959" s="10">
        <v>0.3333333</v>
      </c>
      <c r="J959" s="11" t="s">
        <v>161</v>
      </c>
      <c r="L959">
        <v>144</v>
      </c>
      <c r="M959">
        <v>952</v>
      </c>
      <c r="N959">
        <v>3050311</v>
      </c>
      <c r="O959">
        <v>3.1990000000000691</v>
      </c>
      <c r="P959" s="133">
        <v>13.279999999998836</v>
      </c>
      <c r="Q959" s="133">
        <v>0.87700000000006639</v>
      </c>
      <c r="R959" s="3">
        <v>7.6776000000001661</v>
      </c>
      <c r="S959" s="133">
        <f>IF(F959=0,0,F959-F958)</f>
        <v>0.87700000000006639</v>
      </c>
      <c r="T959">
        <f>IF($J959=T$6,$L959,"")</f>
        <v>144</v>
      </c>
      <c r="U959" t="str">
        <f>IF($J959=U$6,$L959,"")</f>
        <v/>
      </c>
    </row>
    <row r="960" spans="2:21">
      <c r="B960" s="10">
        <v>3053614</v>
      </c>
      <c r="C960" s="10">
        <v>12225.2</v>
      </c>
      <c r="D960" s="10">
        <v>0.2410069</v>
      </c>
      <c r="E960" s="10">
        <v>200.0181</v>
      </c>
      <c r="F960" s="10">
        <v>778.98019999999997</v>
      </c>
      <c r="G960" s="10">
        <v>18</v>
      </c>
      <c r="H960" s="10">
        <v>145</v>
      </c>
      <c r="I960" s="10">
        <v>0.3333333</v>
      </c>
      <c r="J960" s="11" t="s">
        <v>161</v>
      </c>
      <c r="L960">
        <v>145</v>
      </c>
      <c r="M960">
        <v>953</v>
      </c>
      <c r="N960">
        <v>3053614</v>
      </c>
      <c r="O960">
        <v>3.3029999999998836</v>
      </c>
      <c r="P960" s="133">
        <v>13.730000000001382</v>
      </c>
      <c r="Q960" s="133">
        <v>0.90789999999992688</v>
      </c>
      <c r="R960" s="3">
        <v>7.982249999999719</v>
      </c>
      <c r="S960" s="133">
        <f>IF(F960=0,0,F960-F959)</f>
        <v>0.90789999999992688</v>
      </c>
      <c r="T960">
        <f>IF($J960=T$6,$L960,"")</f>
        <v>145</v>
      </c>
      <c r="U960" t="str">
        <f>IF($J960=U$6,$L960,"")</f>
        <v/>
      </c>
    </row>
    <row r="961" spans="2:21">
      <c r="B961" s="10">
        <v>3056808</v>
      </c>
      <c r="C961" s="10">
        <v>12238.47</v>
      </c>
      <c r="D961" s="10">
        <v>0.24001</v>
      </c>
      <c r="E961" s="10">
        <v>202.52090000000001</v>
      </c>
      <c r="F961" s="10">
        <v>779.85730000000001</v>
      </c>
      <c r="G961" s="10">
        <v>19</v>
      </c>
      <c r="H961" s="10">
        <v>144</v>
      </c>
      <c r="I961" s="10">
        <v>0.3333333</v>
      </c>
      <c r="J961" s="11" t="s">
        <v>161</v>
      </c>
      <c r="L961">
        <v>144</v>
      </c>
      <c r="M961">
        <v>954</v>
      </c>
      <c r="N961">
        <v>3056808</v>
      </c>
      <c r="O961">
        <v>3.19399999999996</v>
      </c>
      <c r="P961" s="133">
        <v>13.269999999998618</v>
      </c>
      <c r="Q961" s="133">
        <v>0.87710000000004129</v>
      </c>
      <c r="R961" s="3">
        <v>7.6655999999999036</v>
      </c>
      <c r="S961" s="133">
        <f>IF(F961=0,0,F961-F960)</f>
        <v>0.87710000000004129</v>
      </c>
      <c r="T961">
        <f>IF($J961=T$6,$L961,"")</f>
        <v>144</v>
      </c>
      <c r="U961" t="str">
        <f>IF($J961=U$6,$L961,"")</f>
        <v/>
      </c>
    </row>
    <row r="962" spans="2:21">
      <c r="B962" s="10">
        <v>3060114</v>
      </c>
      <c r="C962" s="10">
        <v>12252.22</v>
      </c>
      <c r="D962" s="10">
        <v>0.24133660000000001</v>
      </c>
      <c r="E962" s="10">
        <v>199.19970000000001</v>
      </c>
      <c r="F962" s="10">
        <v>780.76639999999998</v>
      </c>
      <c r="G962" s="10">
        <v>19</v>
      </c>
      <c r="H962" s="10">
        <v>144</v>
      </c>
      <c r="I962" s="10">
        <v>0.3333333</v>
      </c>
      <c r="J962" s="11" t="s">
        <v>161</v>
      </c>
      <c r="L962">
        <v>144</v>
      </c>
      <c r="M962">
        <v>955</v>
      </c>
      <c r="N962">
        <v>3060114</v>
      </c>
      <c r="O962">
        <v>3.30600000000004</v>
      </c>
      <c r="P962" s="133">
        <v>13.75</v>
      </c>
      <c r="Q962" s="133">
        <v>0.90909999999996671</v>
      </c>
      <c r="R962" s="3">
        <v>7.934400000000096</v>
      </c>
      <c r="S962" s="133">
        <f>IF(F962=0,0,F962-F961)</f>
        <v>0.90909999999996671</v>
      </c>
      <c r="T962">
        <f>IF($J962=T$6,$L962,"")</f>
        <v>144</v>
      </c>
      <c r="U962" t="str">
        <f>IF($J962=U$6,$L962,"")</f>
        <v/>
      </c>
    </row>
    <row r="963" spans="2:21">
      <c r="B963" s="10">
        <v>3063297</v>
      </c>
      <c r="C963" s="10">
        <v>12265.42</v>
      </c>
      <c r="D963" s="10">
        <v>0.24088989999999999</v>
      </c>
      <c r="E963" s="10">
        <v>200.3098</v>
      </c>
      <c r="F963" s="10">
        <v>781.63750000000005</v>
      </c>
      <c r="G963" s="10">
        <v>19</v>
      </c>
      <c r="H963" s="10">
        <v>144</v>
      </c>
      <c r="I963" s="10">
        <v>0.3333333</v>
      </c>
      <c r="J963" s="11" t="s">
        <v>161</v>
      </c>
      <c r="L963">
        <v>144</v>
      </c>
      <c r="M963">
        <v>956</v>
      </c>
      <c r="N963">
        <v>3063297</v>
      </c>
      <c r="O963">
        <v>3.1829999999999927</v>
      </c>
      <c r="P963" s="133">
        <v>13.200000000000728</v>
      </c>
      <c r="Q963" s="133">
        <v>0.87110000000006949</v>
      </c>
      <c r="R963" s="3">
        <v>7.6391999999999829</v>
      </c>
      <c r="S963" s="133">
        <f>IF(F963=0,0,F963-F962)</f>
        <v>0.87110000000006949</v>
      </c>
      <c r="T963">
        <f>IF($J963=T$6,$L963,"")</f>
        <v>144</v>
      </c>
      <c r="U963" t="str">
        <f>IF($J963=U$6,$L963,"")</f>
        <v/>
      </c>
    </row>
    <row r="964" spans="2:21">
      <c r="B964" s="10">
        <v>3066612</v>
      </c>
      <c r="C964" s="10">
        <v>12279.15</v>
      </c>
      <c r="D964" s="10">
        <v>0.2419656</v>
      </c>
      <c r="E964" s="10">
        <v>197.65010000000001</v>
      </c>
      <c r="F964" s="10">
        <v>782.54250000000002</v>
      </c>
      <c r="G964" s="10">
        <v>18</v>
      </c>
      <c r="H964" s="10">
        <v>144</v>
      </c>
      <c r="I964" s="10">
        <v>0.3333333</v>
      </c>
      <c r="J964" s="11" t="s">
        <v>161</v>
      </c>
      <c r="L964">
        <v>144</v>
      </c>
      <c r="M964">
        <v>957</v>
      </c>
      <c r="N964">
        <v>3066612</v>
      </c>
      <c r="O964">
        <v>3.3150000000000546</v>
      </c>
      <c r="P964" s="133">
        <v>13.729999999999563</v>
      </c>
      <c r="Q964" s="133">
        <v>0.90499999999997272</v>
      </c>
      <c r="R964" s="3">
        <v>7.956000000000131</v>
      </c>
      <c r="S964" s="133">
        <f>IF(F964=0,0,F964-F963)</f>
        <v>0.90499999999997272</v>
      </c>
      <c r="T964">
        <f>IF($J964=T$6,$L964,"")</f>
        <v>144</v>
      </c>
      <c r="U964" t="str">
        <f>IF($J964=U$6,$L964,"")</f>
        <v/>
      </c>
    </row>
    <row r="965" spans="2:21">
      <c r="B965" s="10">
        <v>3069803</v>
      </c>
      <c r="C965" s="10">
        <v>12292.27</v>
      </c>
      <c r="D965" s="10">
        <v>0.2426247</v>
      </c>
      <c r="E965" s="10">
        <v>196.0438</v>
      </c>
      <c r="F965" s="10">
        <v>783.40060000000005</v>
      </c>
      <c r="G965" s="10">
        <v>19</v>
      </c>
      <c r="H965" s="10">
        <v>144</v>
      </c>
      <c r="I965" s="10">
        <v>0.3333333</v>
      </c>
      <c r="J965" s="11" t="s">
        <v>161</v>
      </c>
      <c r="L965">
        <v>144</v>
      </c>
      <c r="M965">
        <v>958</v>
      </c>
      <c r="N965">
        <v>3069803</v>
      </c>
      <c r="O965">
        <v>3.1909999999998035</v>
      </c>
      <c r="P965" s="133">
        <v>13.1200000000008</v>
      </c>
      <c r="Q965" s="133">
        <v>0.85810000000003583</v>
      </c>
      <c r="R965" s="3">
        <v>7.6583999999995287</v>
      </c>
      <c r="S965" s="133">
        <f>IF(F965=0,0,F965-F964)</f>
        <v>0.85810000000003583</v>
      </c>
      <c r="T965">
        <f>IF($J965=T$6,$L965,"")</f>
        <v>144</v>
      </c>
      <c r="U965" t="str">
        <f>IF($J965=U$6,$L965,"")</f>
        <v/>
      </c>
    </row>
    <row r="966" spans="2:21">
      <c r="B966" s="10">
        <v>3073003</v>
      </c>
      <c r="C966" s="10">
        <v>12305.55</v>
      </c>
      <c r="D966" s="10">
        <v>0.24116989999999999</v>
      </c>
      <c r="E966" s="10">
        <v>199.6131</v>
      </c>
      <c r="F966" s="10">
        <v>784.27760000000001</v>
      </c>
      <c r="G966" s="10">
        <v>19</v>
      </c>
      <c r="H966" s="10">
        <v>144</v>
      </c>
      <c r="I966" s="10">
        <v>0.3333333</v>
      </c>
      <c r="J966" s="11" t="s">
        <v>161</v>
      </c>
      <c r="L966">
        <v>144</v>
      </c>
      <c r="M966">
        <v>959</v>
      </c>
      <c r="N966">
        <v>3073003</v>
      </c>
      <c r="O966">
        <v>3.2000000000002728</v>
      </c>
      <c r="P966" s="133">
        <v>13.279999999998836</v>
      </c>
      <c r="Q966" s="133">
        <v>0.87699999999995271</v>
      </c>
      <c r="R966" s="3">
        <v>7.6800000000006552</v>
      </c>
      <c r="S966" s="133">
        <f>IF(F966=0,0,F966-F965)</f>
        <v>0.87699999999995271</v>
      </c>
      <c r="T966">
        <f>IF($J966=T$6,$L966,"")</f>
        <v>144</v>
      </c>
      <c r="U966" t="str">
        <f>IF($J966=U$6,$L966,"")</f>
        <v/>
      </c>
    </row>
    <row r="967" spans="2:21">
      <c r="B967" s="10">
        <v>3076105</v>
      </c>
      <c r="C967" s="10">
        <v>12318.45</v>
      </c>
      <c r="D967" s="10">
        <v>0.23970140000000001</v>
      </c>
      <c r="E967" s="10">
        <v>203.30410000000001</v>
      </c>
      <c r="F967" s="10">
        <v>785.13019999999995</v>
      </c>
      <c r="G967" s="10">
        <v>19</v>
      </c>
      <c r="H967" s="10">
        <v>143</v>
      </c>
      <c r="I967" s="10">
        <v>0.3333333</v>
      </c>
      <c r="J967" s="11" t="s">
        <v>161</v>
      </c>
      <c r="L967">
        <v>143</v>
      </c>
      <c r="M967">
        <v>960</v>
      </c>
      <c r="N967">
        <v>3076105</v>
      </c>
      <c r="O967">
        <v>3.1019999999998618</v>
      </c>
      <c r="P967" s="133">
        <v>12.900000000001455</v>
      </c>
      <c r="Q967" s="133">
        <v>0.85259999999993852</v>
      </c>
      <c r="R967" s="3">
        <v>7.3930999999996709</v>
      </c>
      <c r="S967" s="133">
        <f>IF(F967=0,0,F967-F966)</f>
        <v>0.85259999999993852</v>
      </c>
      <c r="T967">
        <f>IF($J967=T$6,$L967,"")</f>
        <v>143</v>
      </c>
      <c r="U967" t="str">
        <f>IF($J967=U$6,$L967,"")</f>
        <v/>
      </c>
    </row>
    <row r="968" spans="2:21">
      <c r="B968" s="10">
        <v>3079395</v>
      </c>
      <c r="C968" s="10">
        <v>12332.11</v>
      </c>
      <c r="D968" s="10">
        <v>0.24149200000000001</v>
      </c>
      <c r="E968" s="10">
        <v>198.81530000000001</v>
      </c>
      <c r="F968" s="10">
        <v>786.03219999999999</v>
      </c>
      <c r="G968" s="10">
        <v>19</v>
      </c>
      <c r="H968" s="10">
        <v>143</v>
      </c>
      <c r="I968" s="10">
        <v>0.3333333</v>
      </c>
      <c r="J968" s="11" t="s">
        <v>161</v>
      </c>
      <c r="L968">
        <v>143</v>
      </c>
      <c r="M968">
        <v>961</v>
      </c>
      <c r="N968">
        <v>3079395</v>
      </c>
      <c r="O968">
        <v>3.2899999999999636</v>
      </c>
      <c r="P968" s="133">
        <v>13.659999999999854</v>
      </c>
      <c r="Q968" s="133">
        <v>0.90200000000004366</v>
      </c>
      <c r="R968" s="3">
        <v>7.84116666666658</v>
      </c>
      <c r="S968" s="133">
        <f>IF(F968=0,0,F968-F967)</f>
        <v>0.90200000000004366</v>
      </c>
      <c r="T968">
        <f>IF($J968=T$6,$L968,"")</f>
        <v>143</v>
      </c>
      <c r="U968" t="str">
        <f>IF($J968=U$6,$L968,"")</f>
        <v/>
      </c>
    </row>
    <row r="969" spans="2:21">
      <c r="B969" s="10">
        <v>3082607</v>
      </c>
      <c r="C969" s="10">
        <v>12345.46</v>
      </c>
      <c r="D969" s="10">
        <v>0.24050830000000001</v>
      </c>
      <c r="E969" s="10">
        <v>201.26480000000001</v>
      </c>
      <c r="F969" s="10">
        <v>786.91560000000004</v>
      </c>
      <c r="G969" s="10">
        <v>19</v>
      </c>
      <c r="H969" s="10">
        <v>143</v>
      </c>
      <c r="I969" s="10">
        <v>0.3333333</v>
      </c>
      <c r="J969" s="11" t="s">
        <v>161</v>
      </c>
      <c r="L969">
        <v>143</v>
      </c>
      <c r="M969">
        <v>962</v>
      </c>
      <c r="N969">
        <v>3082607</v>
      </c>
      <c r="O969">
        <v>3.2119999999999891</v>
      </c>
      <c r="P969" s="133">
        <v>13.349999999998545</v>
      </c>
      <c r="Q969" s="133">
        <v>0.88340000000005148</v>
      </c>
      <c r="R969" s="3">
        <v>7.6552666666666402</v>
      </c>
      <c r="S969" s="133">
        <f>IF(F969=0,0,F969-F968)</f>
        <v>0.88340000000005148</v>
      </c>
      <c r="T969">
        <f>IF($J969=T$6,$L969,"")</f>
        <v>143</v>
      </c>
      <c r="U969" t="str">
        <f>IF($J969=U$6,$L969,"")</f>
        <v/>
      </c>
    </row>
    <row r="970" spans="2:21">
      <c r="B970" s="10">
        <v>3085805</v>
      </c>
      <c r="C970" s="10">
        <v>12358.81</v>
      </c>
      <c r="D970" s="10">
        <v>0.24001790000000001</v>
      </c>
      <c r="E970" s="10">
        <v>202.5009</v>
      </c>
      <c r="F970" s="10">
        <v>787.80129999999997</v>
      </c>
      <c r="G970" s="10">
        <v>19</v>
      </c>
      <c r="H970" s="10">
        <v>143</v>
      </c>
      <c r="I970" s="10">
        <v>0.3333333</v>
      </c>
      <c r="J970" s="11" t="s">
        <v>161</v>
      </c>
      <c r="L970">
        <v>143</v>
      </c>
      <c r="M970">
        <v>963</v>
      </c>
      <c r="N970">
        <v>3085805</v>
      </c>
      <c r="O970">
        <v>3.1979999999998654</v>
      </c>
      <c r="P970" s="133">
        <v>13.350000000000364</v>
      </c>
      <c r="Q970" s="133">
        <v>0.88569999999992888</v>
      </c>
      <c r="R970" s="3">
        <v>7.6218999999996795</v>
      </c>
      <c r="S970" s="133">
        <f>IF(F970=0,0,F970-F969)</f>
        <v>0.88569999999992888</v>
      </c>
      <c r="T970">
        <f>IF($J970=T$6,$L970,"")</f>
        <v>143</v>
      </c>
      <c r="U970" t="str">
        <f>IF($J970=U$6,$L970,"")</f>
        <v/>
      </c>
    </row>
    <row r="971" spans="2:21">
      <c r="B971" s="10">
        <v>3088902</v>
      </c>
      <c r="C971" s="10">
        <v>12371.62</v>
      </c>
      <c r="D971" s="10">
        <v>0.2409075</v>
      </c>
      <c r="E971" s="10">
        <v>200.26580000000001</v>
      </c>
      <c r="F971" s="10">
        <v>788.64430000000004</v>
      </c>
      <c r="G971" s="10">
        <v>19</v>
      </c>
      <c r="H971" s="10">
        <v>142</v>
      </c>
      <c r="I971" s="10">
        <v>0.3333333</v>
      </c>
      <c r="J971" s="11" t="s">
        <v>161</v>
      </c>
      <c r="L971">
        <v>142</v>
      </c>
      <c r="M971">
        <v>964</v>
      </c>
      <c r="N971">
        <v>3088902</v>
      </c>
      <c r="O971">
        <v>3.0970000000002074</v>
      </c>
      <c r="P971" s="133">
        <v>12.81000000000131</v>
      </c>
      <c r="Q971" s="133">
        <v>0.84300000000007458</v>
      </c>
      <c r="R971" s="3">
        <v>7.3295666666671577</v>
      </c>
      <c r="S971" s="133">
        <f>IF(F971=0,0,F971-F970)</f>
        <v>0.84300000000007458</v>
      </c>
      <c r="T971">
        <f>IF($J971=T$6,$L971,"")</f>
        <v>142</v>
      </c>
      <c r="U971" t="str">
        <f>IF($J971=U$6,$L971,"")</f>
        <v/>
      </c>
    </row>
    <row r="972" spans="2:21">
      <c r="B972" s="10">
        <v>3092099</v>
      </c>
      <c r="C972" s="10">
        <v>12384.9</v>
      </c>
      <c r="D972" s="10">
        <v>0.24096339999999999</v>
      </c>
      <c r="E972" s="10">
        <v>200.1266</v>
      </c>
      <c r="F972" s="10">
        <v>789.52189999999996</v>
      </c>
      <c r="G972" s="10">
        <v>19</v>
      </c>
      <c r="H972" s="10">
        <v>142</v>
      </c>
      <c r="I972" s="10">
        <v>0.3333333</v>
      </c>
      <c r="J972" s="11" t="s">
        <v>161</v>
      </c>
      <c r="L972">
        <v>142</v>
      </c>
      <c r="M972">
        <v>965</v>
      </c>
      <c r="N972">
        <v>3092099</v>
      </c>
      <c r="O972">
        <v>3.1970000000001164</v>
      </c>
      <c r="P972" s="133">
        <v>13.279999999998836</v>
      </c>
      <c r="Q972" s="133">
        <v>0.87759999999991578</v>
      </c>
      <c r="R972" s="3">
        <v>7.5662333333336091</v>
      </c>
      <c r="S972" s="133">
        <f>IF(F972=0,0,F972-F971)</f>
        <v>0.87759999999991578</v>
      </c>
      <c r="T972">
        <f>IF($J972=T$6,$L972,"")</f>
        <v>142</v>
      </c>
      <c r="U972" t="str">
        <f>IF($J972=U$6,$L972,"")</f>
        <v/>
      </c>
    </row>
    <row r="973" spans="2:21">
      <c r="B973" s="10">
        <v>3095189</v>
      </c>
      <c r="C973" s="10">
        <v>12397.71</v>
      </c>
      <c r="D973" s="10">
        <v>0.24080689999999999</v>
      </c>
      <c r="E973" s="10">
        <v>200.5171</v>
      </c>
      <c r="F973" s="10">
        <v>790.36659999999995</v>
      </c>
      <c r="G973" s="10">
        <v>19</v>
      </c>
      <c r="H973" s="10">
        <v>142</v>
      </c>
      <c r="I973" s="10">
        <v>0.3333333</v>
      </c>
      <c r="J973" s="11" t="s">
        <v>161</v>
      </c>
      <c r="L973">
        <v>142</v>
      </c>
      <c r="M973">
        <v>966</v>
      </c>
      <c r="N973">
        <v>3095189</v>
      </c>
      <c r="O973">
        <v>3.0899999999996908</v>
      </c>
      <c r="P973" s="133">
        <v>12.809999999999491</v>
      </c>
      <c r="Q973" s="133">
        <v>0.8446999999999889</v>
      </c>
      <c r="R973" s="3">
        <v>7.3129999999992679</v>
      </c>
      <c r="S973" s="133">
        <f>IF(F973=0,0,F973-F972)</f>
        <v>0.8446999999999889</v>
      </c>
      <c r="T973">
        <f>IF($J973=T$6,$L973,"")</f>
        <v>142</v>
      </c>
      <c r="U973" t="str">
        <f>IF($J973=U$6,$L973,"")</f>
        <v/>
      </c>
    </row>
    <row r="974" spans="2:21">
      <c r="B974" s="10">
        <v>3098194</v>
      </c>
      <c r="C974" s="10">
        <v>12410.37</v>
      </c>
      <c r="D974" s="10">
        <v>0.23811379999999999</v>
      </c>
      <c r="E974" s="10">
        <v>207.39779999999999</v>
      </c>
      <c r="F974" s="10">
        <v>791.21479999999997</v>
      </c>
      <c r="G974" s="10">
        <v>20</v>
      </c>
      <c r="H974" s="10">
        <v>142</v>
      </c>
      <c r="I974" s="10">
        <v>0.3333333</v>
      </c>
      <c r="J974" s="11" t="s">
        <v>161</v>
      </c>
      <c r="L974">
        <v>142</v>
      </c>
      <c r="M974">
        <v>967</v>
      </c>
      <c r="N974">
        <v>3098194</v>
      </c>
      <c r="O974">
        <v>3.0050000000001091</v>
      </c>
      <c r="P974" s="133">
        <v>12.660000000001673</v>
      </c>
      <c r="Q974" s="133">
        <v>0.84820000000001983</v>
      </c>
      <c r="R974" s="3">
        <v>7.1118333333335917</v>
      </c>
      <c r="S974" s="133">
        <f>IF(F974=0,0,F974-F973)</f>
        <v>0.84820000000001983</v>
      </c>
      <c r="T974">
        <f>IF($J974=T$6,$L974,"")</f>
        <v>142</v>
      </c>
      <c r="U974" t="str">
        <f>IF($J974=U$6,$L974,"")</f>
        <v/>
      </c>
    </row>
    <row r="975" spans="2:21">
      <c r="B975" s="10">
        <v>3101298</v>
      </c>
      <c r="C975" s="10">
        <v>12423.35</v>
      </c>
      <c r="D975" s="10">
        <v>0.23897969999999999</v>
      </c>
      <c r="E975" s="10">
        <v>205.1515</v>
      </c>
      <c r="F975" s="10">
        <v>792.07709999999997</v>
      </c>
      <c r="G975" s="10">
        <v>19</v>
      </c>
      <c r="H975" s="10">
        <v>142</v>
      </c>
      <c r="I975" s="10">
        <v>0.3333333</v>
      </c>
      <c r="J975" s="11" t="s">
        <v>161</v>
      </c>
      <c r="L975">
        <v>142</v>
      </c>
      <c r="M975">
        <v>968</v>
      </c>
      <c r="N975">
        <v>3101298</v>
      </c>
      <c r="O975">
        <v>3.1039999999998145</v>
      </c>
      <c r="P975" s="133">
        <v>12.979999999999563</v>
      </c>
      <c r="Q975" s="133">
        <v>0.86230000000000473</v>
      </c>
      <c r="R975" s="3">
        <v>7.3461333333328946</v>
      </c>
      <c r="S975" s="133">
        <f>IF(F975=0,0,F975-F974)</f>
        <v>0.86230000000000473</v>
      </c>
      <c r="T975">
        <f>IF($J975=T$6,$L975,"")</f>
        <v>142</v>
      </c>
      <c r="U975" t="str">
        <f>IF($J975=U$6,$L975,"")</f>
        <v/>
      </c>
    </row>
    <row r="976" spans="2:21">
      <c r="B976" s="10">
        <v>3104291</v>
      </c>
      <c r="C976" s="10">
        <v>12435.86</v>
      </c>
      <c r="D976" s="10">
        <v>0.2390651</v>
      </c>
      <c r="E976" s="10">
        <v>204.93180000000001</v>
      </c>
      <c r="F976" s="10">
        <v>792.90859999999998</v>
      </c>
      <c r="G976" s="10">
        <v>20</v>
      </c>
      <c r="H976" s="10">
        <v>142</v>
      </c>
      <c r="I976" s="10">
        <v>0.3333333</v>
      </c>
      <c r="J976" s="11" t="s">
        <v>161</v>
      </c>
      <c r="L976">
        <v>142</v>
      </c>
      <c r="M976">
        <v>969</v>
      </c>
      <c r="N976">
        <v>3104291</v>
      </c>
      <c r="O976">
        <v>2.9930000000003929</v>
      </c>
      <c r="P976" s="133">
        <v>12.510000000000218</v>
      </c>
      <c r="Q976" s="133">
        <v>0.83150000000000546</v>
      </c>
      <c r="R976" s="3">
        <v>7.0834333333342636</v>
      </c>
      <c r="S976" s="133">
        <f>IF(F976=0,0,F976-F975)</f>
        <v>0.83150000000000546</v>
      </c>
      <c r="T976">
        <f>IF($J976=T$6,$L976,"")</f>
        <v>142</v>
      </c>
      <c r="U976" t="str">
        <f>IF($J976=U$6,$L976,"")</f>
        <v/>
      </c>
    </row>
    <row r="977" spans="2:21">
      <c r="B977" s="10">
        <v>3107296</v>
      </c>
      <c r="C977" s="10">
        <v>12448.44</v>
      </c>
      <c r="D977" s="10">
        <v>0.2383287</v>
      </c>
      <c r="E977" s="10">
        <v>206.8373</v>
      </c>
      <c r="F977" s="10">
        <v>793.74680000000001</v>
      </c>
      <c r="G977" s="10">
        <v>20</v>
      </c>
      <c r="H977" s="10">
        <v>142</v>
      </c>
      <c r="I977" s="10">
        <v>0.3333333</v>
      </c>
      <c r="J977" s="11" t="s">
        <v>161</v>
      </c>
      <c r="L977">
        <v>142</v>
      </c>
      <c r="M977">
        <v>970</v>
      </c>
      <c r="N977">
        <v>3107296</v>
      </c>
      <c r="O977">
        <v>3.0049999999996544</v>
      </c>
      <c r="P977" s="133">
        <v>12.579999999999927</v>
      </c>
      <c r="Q977" s="133">
        <v>0.83820000000002892</v>
      </c>
      <c r="R977" s="3">
        <v>7.1118333333325152</v>
      </c>
      <c r="S977" s="133">
        <f>IF(F977=0,0,F977-F976)</f>
        <v>0.83820000000002892</v>
      </c>
      <c r="T977">
        <f>IF($J977=T$6,$L977,"")</f>
        <v>142</v>
      </c>
      <c r="U977" t="str">
        <f>IF($J977=U$6,$L977,"")</f>
        <v/>
      </c>
    </row>
    <row r="978" spans="2:21">
      <c r="B978" s="10">
        <v>3110486</v>
      </c>
      <c r="C978" s="10">
        <v>12461.79</v>
      </c>
      <c r="D978" s="10">
        <v>0.23982919999999999</v>
      </c>
      <c r="E978" s="10">
        <v>202.97929999999999</v>
      </c>
      <c r="F978" s="10">
        <v>794.63469999999995</v>
      </c>
      <c r="G978" s="10">
        <v>19</v>
      </c>
      <c r="H978" s="10">
        <v>143</v>
      </c>
      <c r="I978" s="10">
        <v>0.3333333</v>
      </c>
      <c r="J978" s="11" t="s">
        <v>161</v>
      </c>
      <c r="L978">
        <v>143</v>
      </c>
      <c r="M978">
        <v>971</v>
      </c>
      <c r="N978">
        <v>3110486</v>
      </c>
      <c r="O978">
        <v>3.1900000000000546</v>
      </c>
      <c r="P978" s="133">
        <v>13.350000000000364</v>
      </c>
      <c r="Q978" s="133">
        <v>0.88789999999994507</v>
      </c>
      <c r="R978" s="3">
        <v>7.6028333333334635</v>
      </c>
      <c r="S978" s="133">
        <f>IF(F978=0,0,F978-F977)</f>
        <v>0.88789999999994507</v>
      </c>
      <c r="T978">
        <f>IF($J978=T$6,$L978,"")</f>
        <v>143</v>
      </c>
      <c r="U978" t="str">
        <f>IF($J978=U$6,$L978,"")</f>
        <v/>
      </c>
    </row>
    <row r="979" spans="2:21">
      <c r="B979" s="10">
        <v>3113598</v>
      </c>
      <c r="C979" s="10">
        <v>12474.68</v>
      </c>
      <c r="D979" s="10">
        <v>0.24088609999999999</v>
      </c>
      <c r="E979" s="10">
        <v>200.3194</v>
      </c>
      <c r="F979" s="10">
        <v>795.48360000000002</v>
      </c>
      <c r="G979" s="10">
        <v>19</v>
      </c>
      <c r="H979" s="10">
        <v>143</v>
      </c>
      <c r="I979" s="10">
        <v>0.3333333</v>
      </c>
      <c r="J979" s="11" t="s">
        <v>161</v>
      </c>
      <c r="L979">
        <v>143</v>
      </c>
      <c r="M979">
        <v>972</v>
      </c>
      <c r="N979">
        <v>3113598</v>
      </c>
      <c r="O979">
        <v>3.11200000000008</v>
      </c>
      <c r="P979" s="133">
        <v>12.889999999999418</v>
      </c>
      <c r="Q979" s="133">
        <v>0.84890000000007149</v>
      </c>
      <c r="R979" s="3">
        <v>7.4169333333335237</v>
      </c>
      <c r="S979" s="133">
        <f>IF(F979=0,0,F979-F978)</f>
        <v>0.84890000000007149</v>
      </c>
      <c r="T979">
        <f>IF($J979=T$6,$L979,"")</f>
        <v>143</v>
      </c>
      <c r="U979" t="str">
        <f>IF($J979=U$6,$L979,"")</f>
        <v/>
      </c>
    </row>
    <row r="980" spans="2:21">
      <c r="B980" s="10">
        <v>3116695</v>
      </c>
      <c r="C980" s="10">
        <v>12487.57</v>
      </c>
      <c r="D980" s="10">
        <v>0.2404162</v>
      </c>
      <c r="E980" s="10">
        <v>201.49619999999999</v>
      </c>
      <c r="F980" s="10">
        <v>796.33730000000003</v>
      </c>
      <c r="G980" s="10">
        <v>19</v>
      </c>
      <c r="H980" s="10">
        <v>144</v>
      </c>
      <c r="I980" s="10">
        <v>0.3333333</v>
      </c>
      <c r="J980" s="11" t="s">
        <v>161</v>
      </c>
      <c r="L980">
        <v>144</v>
      </c>
      <c r="M980">
        <v>973</v>
      </c>
      <c r="N980">
        <v>3116695</v>
      </c>
      <c r="O980">
        <v>3.0970000000002074</v>
      </c>
      <c r="P980" s="133">
        <v>12.889999999999418</v>
      </c>
      <c r="Q980" s="133">
        <v>0.85370000000000346</v>
      </c>
      <c r="R980" s="3">
        <v>7.4328000000004977</v>
      </c>
      <c r="S980" s="133">
        <f>IF(F980=0,0,F980-F979)</f>
        <v>0.85370000000000346</v>
      </c>
      <c r="T980">
        <f>IF($J980=T$6,$L980,"")</f>
        <v>144</v>
      </c>
      <c r="U980" t="str">
        <f>IF($J980=U$6,$L980,"")</f>
        <v/>
      </c>
    </row>
    <row r="981" spans="2:21">
      <c r="B981" s="10">
        <v>3119797</v>
      </c>
      <c r="C981" s="10">
        <v>12500.46</v>
      </c>
      <c r="D981" s="10">
        <v>0.24053640000000001</v>
      </c>
      <c r="E981" s="10">
        <v>201.1942</v>
      </c>
      <c r="F981" s="10">
        <v>797.18880000000001</v>
      </c>
      <c r="G981" s="10">
        <v>19</v>
      </c>
      <c r="H981" s="10">
        <v>144</v>
      </c>
      <c r="I981" s="10">
        <v>0.3333333</v>
      </c>
      <c r="J981" s="11" t="s">
        <v>161</v>
      </c>
      <c r="L981">
        <v>144</v>
      </c>
      <c r="M981">
        <v>974</v>
      </c>
      <c r="N981">
        <v>3119797</v>
      </c>
      <c r="O981">
        <v>3.1019999999998618</v>
      </c>
      <c r="P981" s="133">
        <v>12.889999999999418</v>
      </c>
      <c r="Q981" s="133">
        <v>0.85149999999998727</v>
      </c>
      <c r="R981" s="3">
        <v>7.4447999999996686</v>
      </c>
      <c r="S981" s="133">
        <f>IF(F981=0,0,F981-F980)</f>
        <v>0.85149999999998727</v>
      </c>
      <c r="T981">
        <f>IF($J981=T$6,$L981,"")</f>
        <v>144</v>
      </c>
      <c r="U981" t="str">
        <f>IF($J981=U$6,$L981,"")</f>
        <v/>
      </c>
    </row>
    <row r="982" spans="2:21">
      <c r="B982" s="10">
        <v>3122894</v>
      </c>
      <c r="C982" s="10">
        <v>12513.35</v>
      </c>
      <c r="D982" s="10">
        <v>0.24094499999999999</v>
      </c>
      <c r="E982" s="10">
        <v>200.17240000000001</v>
      </c>
      <c r="F982" s="10">
        <v>798.04219999999998</v>
      </c>
      <c r="G982" s="10">
        <v>20</v>
      </c>
      <c r="H982" s="10">
        <v>143</v>
      </c>
      <c r="I982" s="10">
        <v>0.3333333</v>
      </c>
      <c r="J982" s="11" t="s">
        <v>161</v>
      </c>
      <c r="L982">
        <v>143</v>
      </c>
      <c r="M982">
        <v>975</v>
      </c>
      <c r="N982">
        <v>3122894</v>
      </c>
      <c r="O982">
        <v>3.0969999999997526</v>
      </c>
      <c r="P982" s="133">
        <v>12.890000000001237</v>
      </c>
      <c r="Q982" s="133">
        <v>0.85339999999996508</v>
      </c>
      <c r="R982" s="3">
        <v>7.3811833333327437</v>
      </c>
      <c r="S982" s="133">
        <f>IF(F982=0,0,F982-F981)</f>
        <v>0.85339999999996508</v>
      </c>
      <c r="T982">
        <f>IF($J982=T$6,$L982,"")</f>
        <v>143</v>
      </c>
      <c r="U982" t="str">
        <f>IF($J982=U$6,$L982,"")</f>
        <v/>
      </c>
    </row>
    <row r="983" spans="2:21">
      <c r="B983" s="10">
        <v>3125984</v>
      </c>
      <c r="C983" s="10">
        <v>12526.22</v>
      </c>
      <c r="D983" s="10">
        <v>0.23954900000000001</v>
      </c>
      <c r="E983" s="10">
        <v>203.6926</v>
      </c>
      <c r="F983" s="10">
        <v>798.89549999999997</v>
      </c>
      <c r="G983" s="10">
        <v>19</v>
      </c>
      <c r="H983" s="10">
        <v>143</v>
      </c>
      <c r="I983" s="10">
        <v>0.3333333</v>
      </c>
      <c r="J983" s="11" t="s">
        <v>161</v>
      </c>
      <c r="L983">
        <v>143</v>
      </c>
      <c r="M983">
        <v>976</v>
      </c>
      <c r="N983">
        <v>3125984</v>
      </c>
      <c r="O983">
        <v>3.0900000000001455</v>
      </c>
      <c r="P983" s="133">
        <v>12.869999999998981</v>
      </c>
      <c r="Q983" s="133">
        <v>0.85329999999999018</v>
      </c>
      <c r="R983" s="3">
        <v>7.3645000000003469</v>
      </c>
      <c r="S983" s="133">
        <f>IF(F983=0,0,F983-F982)</f>
        <v>0.85329999999999018</v>
      </c>
      <c r="T983">
        <f>IF($J983=T$6,$L983,"")</f>
        <v>143</v>
      </c>
      <c r="U983" t="str">
        <f>IF($J983=U$6,$L983,"")</f>
        <v/>
      </c>
    </row>
    <row r="984" spans="2:21">
      <c r="B984" s="10">
        <v>3129089</v>
      </c>
      <c r="C984" s="10">
        <v>12539.1</v>
      </c>
      <c r="D984" s="10">
        <v>0.240596</v>
      </c>
      <c r="E984" s="10">
        <v>201.04480000000001</v>
      </c>
      <c r="F984" s="10">
        <v>799.74580000000003</v>
      </c>
      <c r="G984" s="10">
        <v>19</v>
      </c>
      <c r="H984" s="10">
        <v>142</v>
      </c>
      <c r="I984" s="10">
        <v>0.3333333</v>
      </c>
      <c r="J984" s="11" t="s">
        <v>161</v>
      </c>
      <c r="L984">
        <v>142</v>
      </c>
      <c r="M984">
        <v>977</v>
      </c>
      <c r="N984">
        <v>3129089</v>
      </c>
      <c r="O984">
        <v>3.1050000000000182</v>
      </c>
      <c r="P984" s="133">
        <v>12.880000000001019</v>
      </c>
      <c r="Q984" s="133">
        <v>0.85030000000006112</v>
      </c>
      <c r="R984" s="3">
        <v>7.3485000000000431</v>
      </c>
      <c r="S984" s="133">
        <f>IF(F984=0,0,F984-F983)</f>
        <v>0.85030000000006112</v>
      </c>
      <c r="T984">
        <f>IF($J984=T$6,$L984,"")</f>
        <v>142</v>
      </c>
      <c r="U984" t="str">
        <f>IF($J984=U$6,$L984,"")</f>
        <v/>
      </c>
    </row>
    <row r="985" spans="2:21">
      <c r="B985" s="10">
        <v>3132200</v>
      </c>
      <c r="C985" s="10">
        <v>12552.06</v>
      </c>
      <c r="D985" s="10">
        <v>0.2404471</v>
      </c>
      <c r="E985" s="10">
        <v>201.41839999999999</v>
      </c>
      <c r="F985" s="10">
        <v>800.60469999999998</v>
      </c>
      <c r="G985" s="10">
        <v>19</v>
      </c>
      <c r="H985" s="10">
        <v>142</v>
      </c>
      <c r="I985" s="10">
        <v>0.3333333</v>
      </c>
      <c r="J985" s="11" t="s">
        <v>161</v>
      </c>
      <c r="L985">
        <v>142</v>
      </c>
      <c r="M985">
        <v>978</v>
      </c>
      <c r="N985">
        <v>3132200</v>
      </c>
      <c r="O985">
        <v>3.1109999999998763</v>
      </c>
      <c r="P985" s="133">
        <v>12.959999999999127</v>
      </c>
      <c r="Q985" s="133">
        <v>0.8588999999999487</v>
      </c>
      <c r="R985" s="3">
        <v>7.3626999999997071</v>
      </c>
      <c r="S985" s="133">
        <f>IF(F985=0,0,F985-F984)</f>
        <v>0.8588999999999487</v>
      </c>
      <c r="T985">
        <f>IF($J985=T$6,$L985,"")</f>
        <v>142</v>
      </c>
      <c r="U985" t="str">
        <f>IF($J985=U$6,$L985,"")</f>
        <v/>
      </c>
    </row>
    <row r="986" spans="2:21">
      <c r="B986" s="10">
        <v>3135293</v>
      </c>
      <c r="C986" s="10">
        <v>12565.03</v>
      </c>
      <c r="D986" s="10">
        <v>0.23925080000000001</v>
      </c>
      <c r="E986" s="10">
        <v>204.45490000000001</v>
      </c>
      <c r="F986" s="10">
        <v>801.46839999999997</v>
      </c>
      <c r="G986" s="10">
        <v>20</v>
      </c>
      <c r="H986" s="10">
        <v>142</v>
      </c>
      <c r="I986" s="10">
        <v>0.3333333</v>
      </c>
      <c r="J986" s="11" t="s">
        <v>161</v>
      </c>
      <c r="L986">
        <v>142</v>
      </c>
      <c r="M986">
        <v>979</v>
      </c>
      <c r="N986">
        <v>3135293</v>
      </c>
      <c r="O986">
        <v>3.093000000000302</v>
      </c>
      <c r="P986" s="133">
        <v>12.970000000001164</v>
      </c>
      <c r="Q986" s="133">
        <v>0.86369999999999436</v>
      </c>
      <c r="R986" s="3">
        <v>7.320100000000715</v>
      </c>
      <c r="S986" s="133">
        <f>IF(F986=0,0,F986-F985)</f>
        <v>0.86369999999999436</v>
      </c>
      <c r="T986">
        <f>IF($J986=T$6,$L986,"")</f>
        <v>142</v>
      </c>
      <c r="U986" t="str">
        <f>IF($J986=U$6,$L986,"")</f>
        <v/>
      </c>
    </row>
    <row r="987" spans="2:21">
      <c r="B987" s="10">
        <v>3138393</v>
      </c>
      <c r="C987" s="10">
        <v>12577.99</v>
      </c>
      <c r="D987" s="10">
        <v>0.23902309999999999</v>
      </c>
      <c r="E987" s="10">
        <v>205.03989999999999</v>
      </c>
      <c r="F987" s="10">
        <v>802.33</v>
      </c>
      <c r="G987" s="10">
        <v>19</v>
      </c>
      <c r="H987" s="10">
        <v>142</v>
      </c>
      <c r="I987" s="10">
        <v>0.3333333</v>
      </c>
      <c r="J987" s="11" t="s">
        <v>161</v>
      </c>
      <c r="L987">
        <v>142</v>
      </c>
      <c r="M987">
        <v>980</v>
      </c>
      <c r="N987">
        <v>3138393</v>
      </c>
      <c r="O987">
        <v>3.0999999999999091</v>
      </c>
      <c r="P987" s="133">
        <v>12.959999999999127</v>
      </c>
      <c r="Q987" s="133">
        <v>0.86160000000006676</v>
      </c>
      <c r="R987" s="3">
        <v>7.3366666666664511</v>
      </c>
      <c r="S987" s="133">
        <f>IF(F987=0,0,F987-F986)</f>
        <v>0.86160000000006676</v>
      </c>
      <c r="T987">
        <f>IF($J987=T$6,$L987,"")</f>
        <v>142</v>
      </c>
      <c r="U987" t="str">
        <f>IF($J987=U$6,$L987,"")</f>
        <v/>
      </c>
    </row>
    <row r="988" spans="2:21">
      <c r="B988" s="10">
        <v>3141493</v>
      </c>
      <c r="C988" s="10">
        <v>12590.95</v>
      </c>
      <c r="D988" s="10">
        <v>0.23916219999999999</v>
      </c>
      <c r="E988" s="10">
        <v>204.6824</v>
      </c>
      <c r="F988" s="10">
        <v>803.19169999999997</v>
      </c>
      <c r="G988" s="10">
        <v>19</v>
      </c>
      <c r="H988" s="10">
        <v>141</v>
      </c>
      <c r="I988" s="10">
        <v>0.3333333</v>
      </c>
      <c r="J988" s="11" t="s">
        <v>161</v>
      </c>
      <c r="L988">
        <v>141</v>
      </c>
      <c r="M988">
        <v>981</v>
      </c>
      <c r="N988">
        <v>3141493</v>
      </c>
      <c r="O988">
        <v>3.0999999999999091</v>
      </c>
      <c r="P988" s="133">
        <v>12.960000000000946</v>
      </c>
      <c r="Q988" s="133">
        <v>0.86169999999992797</v>
      </c>
      <c r="R988" s="3">
        <v>7.2849999999997861</v>
      </c>
      <c r="S988" s="133">
        <f>IF(F988=0,0,F988-F987)</f>
        <v>0.86169999999992797</v>
      </c>
      <c r="T988">
        <f>IF($J988=T$6,$L988,"")</f>
        <v>141</v>
      </c>
      <c r="U988" t="str">
        <f>IF($J988=U$6,$L988,"")</f>
        <v/>
      </c>
    </row>
    <row r="989" spans="2:21">
      <c r="B989" s="10">
        <v>3144497</v>
      </c>
      <c r="C989" s="10">
        <v>12603.43</v>
      </c>
      <c r="D989" s="10">
        <v>0.23966470000000001</v>
      </c>
      <c r="E989" s="10">
        <v>203.39769999999999</v>
      </c>
      <c r="F989" s="10">
        <v>804.01760000000002</v>
      </c>
      <c r="G989" s="10">
        <v>20</v>
      </c>
      <c r="H989" s="10">
        <v>141</v>
      </c>
      <c r="I989" s="10">
        <v>0.3333333</v>
      </c>
      <c r="J989" s="11" t="s">
        <v>161</v>
      </c>
      <c r="L989">
        <v>141</v>
      </c>
      <c r="M989">
        <v>982</v>
      </c>
      <c r="N989">
        <v>3144497</v>
      </c>
      <c r="O989">
        <v>3.0039999999999054</v>
      </c>
      <c r="P989" s="133">
        <v>12.479999999999563</v>
      </c>
      <c r="Q989" s="133">
        <v>0.82590000000004693</v>
      </c>
      <c r="R989" s="3">
        <v>7.0593999999997781</v>
      </c>
      <c r="S989" s="133">
        <f>IF(F989=0,0,F989-F988)</f>
        <v>0.82590000000004693</v>
      </c>
      <c r="T989">
        <f>IF($J989=T$6,$L989,"")</f>
        <v>141</v>
      </c>
      <c r="U989" t="str">
        <f>IF($J989=U$6,$L989,"")</f>
        <v/>
      </c>
    </row>
    <row r="990" spans="2:21">
      <c r="B990" s="10">
        <v>3147586</v>
      </c>
      <c r="C990" s="10">
        <v>12616.32</v>
      </c>
      <c r="D990" s="10">
        <v>0.2397706</v>
      </c>
      <c r="E990" s="10">
        <v>203.12819999999999</v>
      </c>
      <c r="F990" s="10">
        <v>804.8723</v>
      </c>
      <c r="G990" s="10">
        <v>19</v>
      </c>
      <c r="H990" s="10">
        <v>141</v>
      </c>
      <c r="I990" s="10">
        <v>0.3333333</v>
      </c>
      <c r="J990" s="11" t="s">
        <v>161</v>
      </c>
      <c r="L990">
        <v>141</v>
      </c>
      <c r="M990">
        <v>983</v>
      </c>
      <c r="N990">
        <v>3147586</v>
      </c>
      <c r="O990">
        <v>3.0889999999999418</v>
      </c>
      <c r="P990" s="133">
        <v>12.889999999999418</v>
      </c>
      <c r="Q990" s="133">
        <v>0.85469999999997981</v>
      </c>
      <c r="R990" s="3">
        <v>7.2591499999998632</v>
      </c>
      <c r="S990" s="133">
        <f>IF(F990=0,0,F990-F989)</f>
        <v>0.85469999999997981</v>
      </c>
      <c r="T990">
        <f>IF($J990=T$6,$L990,"")</f>
        <v>141</v>
      </c>
      <c r="U990" t="str">
        <f>IF($J990=U$6,$L990,"")</f>
        <v/>
      </c>
    </row>
    <row r="991" spans="2:21">
      <c r="B991" s="10">
        <v>3150796</v>
      </c>
      <c r="C991" s="10">
        <v>12629.68</v>
      </c>
      <c r="D991" s="10">
        <v>0.24124570000000001</v>
      </c>
      <c r="E991" s="10">
        <v>199.4247</v>
      </c>
      <c r="F991" s="10">
        <v>805.7568</v>
      </c>
      <c r="G991" s="10">
        <v>19</v>
      </c>
      <c r="H991" s="10">
        <v>141</v>
      </c>
      <c r="I991" s="10">
        <v>0.3333333</v>
      </c>
      <c r="J991" s="11" t="s">
        <v>161</v>
      </c>
      <c r="L991">
        <v>141</v>
      </c>
      <c r="M991">
        <v>984</v>
      </c>
      <c r="N991">
        <v>3150796</v>
      </c>
      <c r="O991">
        <v>3.2100000000000364</v>
      </c>
      <c r="P991" s="133">
        <v>13.360000000000582</v>
      </c>
      <c r="Q991" s="133">
        <v>0.88450000000000273</v>
      </c>
      <c r="R991" s="3">
        <v>7.5435000000000851</v>
      </c>
      <c r="S991" s="133">
        <f>IF(F991=0,0,F991-F990)</f>
        <v>0.88450000000000273</v>
      </c>
      <c r="T991">
        <f>IF($J991=T$6,$L991,"")</f>
        <v>141</v>
      </c>
      <c r="U991" t="str">
        <f>IF($J991=U$6,$L991,"")</f>
        <v/>
      </c>
    </row>
    <row r="992" spans="2:21">
      <c r="B992" s="10">
        <v>3153781</v>
      </c>
      <c r="C992" s="10">
        <v>12642.04</v>
      </c>
      <c r="D992" s="10">
        <v>0.2405322</v>
      </c>
      <c r="E992" s="10">
        <v>201.2047</v>
      </c>
      <c r="F992" s="10">
        <v>806.57060000000001</v>
      </c>
      <c r="G992" s="10">
        <v>20</v>
      </c>
      <c r="H992" s="10">
        <v>141</v>
      </c>
      <c r="I992" s="10">
        <v>0.3333333</v>
      </c>
      <c r="J992" s="11" t="s">
        <v>161</v>
      </c>
      <c r="L992">
        <v>141</v>
      </c>
      <c r="M992">
        <v>985</v>
      </c>
      <c r="N992">
        <v>3153781</v>
      </c>
      <c r="O992">
        <v>2.9850000000001273</v>
      </c>
      <c r="P992" s="133">
        <v>12.360000000000582</v>
      </c>
      <c r="Q992" s="133">
        <v>0.81380000000001473</v>
      </c>
      <c r="R992" s="3">
        <v>7.0147500000002996</v>
      </c>
      <c r="S992" s="133">
        <f>IF(F992=0,0,F992-F991)</f>
        <v>0.81380000000001473</v>
      </c>
      <c r="T992">
        <f>IF($J992=T$6,$L992,"")</f>
        <v>141</v>
      </c>
      <c r="U992" t="str">
        <f>IF($J992=U$6,$L992,"")</f>
        <v/>
      </c>
    </row>
    <row r="993" spans="2:21">
      <c r="B993" s="10">
        <v>3156995</v>
      </c>
      <c r="C993" s="10">
        <v>12655.47</v>
      </c>
      <c r="D993" s="10">
        <v>0.24041560000000001</v>
      </c>
      <c r="E993" s="10">
        <v>201.49770000000001</v>
      </c>
      <c r="F993" s="10">
        <v>807.46370000000002</v>
      </c>
      <c r="G993" s="10">
        <v>19</v>
      </c>
      <c r="H993" s="10">
        <v>141</v>
      </c>
      <c r="I993" s="10">
        <v>0.3333333</v>
      </c>
      <c r="J993" s="11" t="s">
        <v>161</v>
      </c>
      <c r="L993">
        <v>141</v>
      </c>
      <c r="M993">
        <v>986</v>
      </c>
      <c r="N993">
        <v>3156995</v>
      </c>
      <c r="O993">
        <v>3.2139999999999418</v>
      </c>
      <c r="P993" s="133">
        <v>13.429999999998472</v>
      </c>
      <c r="Q993" s="133">
        <v>0.893100000000004</v>
      </c>
      <c r="R993" s="3">
        <v>7.5528999999998634</v>
      </c>
      <c r="S993" s="133">
        <f>IF(F993=0,0,F993-F992)</f>
        <v>0.893100000000004</v>
      </c>
      <c r="T993">
        <f>IF($J993=T$6,$L993,"")</f>
        <v>141</v>
      </c>
      <c r="U993" t="str">
        <f>IF($J993=U$6,$L993,"")</f>
        <v/>
      </c>
    </row>
    <row r="994" spans="2:21">
      <c r="B994" s="10">
        <v>3160097</v>
      </c>
      <c r="C994" s="10">
        <v>12668.36</v>
      </c>
      <c r="D994" s="10">
        <v>0.2402861</v>
      </c>
      <c r="E994" s="10">
        <v>201.8236</v>
      </c>
      <c r="F994" s="10">
        <v>808.31539999999995</v>
      </c>
      <c r="G994" s="10">
        <v>19</v>
      </c>
      <c r="H994" s="10">
        <v>142</v>
      </c>
      <c r="I994" s="10">
        <v>0.3333333</v>
      </c>
      <c r="J994" s="11" t="s">
        <v>161</v>
      </c>
      <c r="L994">
        <v>142</v>
      </c>
      <c r="M994">
        <v>987</v>
      </c>
      <c r="N994">
        <v>3160097</v>
      </c>
      <c r="O994">
        <v>3.1020000000003165</v>
      </c>
      <c r="P994" s="133">
        <v>12.890000000001237</v>
      </c>
      <c r="Q994" s="133">
        <v>0.85169999999993706</v>
      </c>
      <c r="R994" s="3">
        <v>7.3414000000007489</v>
      </c>
      <c r="S994" s="133">
        <f>IF(F994=0,0,F994-F993)</f>
        <v>0.85169999999993706</v>
      </c>
      <c r="T994">
        <f>IF($J994=T$6,$L994,"")</f>
        <v>142</v>
      </c>
      <c r="U994" t="str">
        <f>IF($J994=U$6,$L994,"")</f>
        <v/>
      </c>
    </row>
    <row r="995" spans="2:21">
      <c r="B995" s="10">
        <v>3163093</v>
      </c>
      <c r="C995" s="10">
        <v>12680.79</v>
      </c>
      <c r="D995" s="10">
        <v>0.24006540000000001</v>
      </c>
      <c r="E995" s="10">
        <v>202.3809</v>
      </c>
      <c r="F995" s="10">
        <v>809.13649999999996</v>
      </c>
      <c r="G995" s="10">
        <v>20</v>
      </c>
      <c r="H995" s="10">
        <v>142</v>
      </c>
      <c r="I995" s="10">
        <v>0.3333333</v>
      </c>
      <c r="J995" s="11" t="s">
        <v>161</v>
      </c>
      <c r="L995">
        <v>142</v>
      </c>
      <c r="M995">
        <v>988</v>
      </c>
      <c r="N995">
        <v>3163093</v>
      </c>
      <c r="O995">
        <v>2.9959999999996398</v>
      </c>
      <c r="P995" s="133">
        <v>12.430000000000291</v>
      </c>
      <c r="Q995" s="133">
        <v>0.82110000000000127</v>
      </c>
      <c r="R995" s="3">
        <v>7.0905333333324814</v>
      </c>
      <c r="S995" s="133">
        <f>IF(F995=0,0,F995-F994)</f>
        <v>0.82110000000000127</v>
      </c>
      <c r="T995">
        <f>IF($J995=T$6,$L995,"")</f>
        <v>142</v>
      </c>
      <c r="U995" t="str">
        <f>IF($J995=U$6,$L995,"")</f>
        <v/>
      </c>
    </row>
    <row r="996" spans="2:21">
      <c r="B996" s="10">
        <v>3166281</v>
      </c>
      <c r="C996" s="10">
        <v>12694.01</v>
      </c>
      <c r="D996" s="10">
        <v>0.2414134</v>
      </c>
      <c r="E996" s="10">
        <v>199.00960000000001</v>
      </c>
      <c r="F996" s="10">
        <v>810.00810000000001</v>
      </c>
      <c r="G996" s="10">
        <v>19</v>
      </c>
      <c r="H996" s="10">
        <v>142</v>
      </c>
      <c r="I996" s="10">
        <v>0.3333333</v>
      </c>
      <c r="J996" s="11" t="s">
        <v>161</v>
      </c>
      <c r="L996">
        <v>142</v>
      </c>
      <c r="M996">
        <v>989</v>
      </c>
      <c r="N996">
        <v>3166281</v>
      </c>
      <c r="O996">
        <v>3.1880000000001019</v>
      </c>
      <c r="P996" s="133">
        <v>13.219999999999345</v>
      </c>
      <c r="Q996" s="133">
        <v>0.87160000000005766</v>
      </c>
      <c r="R996" s="3">
        <v>7.5449333333335744</v>
      </c>
      <c r="S996" s="133">
        <f>IF(F996=0,0,F996-F995)</f>
        <v>0.87160000000005766</v>
      </c>
      <c r="T996">
        <f>IF($J996=T$6,$L996,"")</f>
        <v>142</v>
      </c>
      <c r="U996" t="str">
        <f>IF($J996=U$6,$L996,"")</f>
        <v/>
      </c>
    </row>
    <row r="997" spans="2:21">
      <c r="B997" s="10">
        <v>3169496</v>
      </c>
      <c r="C997" s="10">
        <v>12707.37</v>
      </c>
      <c r="D997" s="10">
        <v>0.24128269999999999</v>
      </c>
      <c r="E997" s="10">
        <v>199.3331</v>
      </c>
      <c r="F997" s="10">
        <v>810.8913</v>
      </c>
      <c r="G997" s="10">
        <v>19</v>
      </c>
      <c r="H997" s="10">
        <v>142</v>
      </c>
      <c r="I997" s="10">
        <v>0.3333333</v>
      </c>
      <c r="J997" s="11" t="s">
        <v>161</v>
      </c>
      <c r="L997">
        <v>142</v>
      </c>
      <c r="M997">
        <v>990</v>
      </c>
      <c r="N997">
        <v>3169496</v>
      </c>
      <c r="O997">
        <v>3.2150000000001455</v>
      </c>
      <c r="P997" s="133">
        <v>13.360000000000582</v>
      </c>
      <c r="Q997" s="133">
        <v>0.88319999999998799</v>
      </c>
      <c r="R997" s="3">
        <v>7.6088333333336777</v>
      </c>
      <c r="S997" s="133">
        <f>IF(F997=0,0,F997-F996)</f>
        <v>0.88319999999998799</v>
      </c>
      <c r="T997">
        <f>IF($J997=T$6,$L997,"")</f>
        <v>142</v>
      </c>
      <c r="U997" t="str">
        <f>IF($J997=U$6,$L997,"")</f>
        <v/>
      </c>
    </row>
    <row r="998" spans="2:21">
      <c r="B998" s="10">
        <v>3172591</v>
      </c>
      <c r="C998" s="10">
        <v>12720.18</v>
      </c>
      <c r="D998" s="10">
        <v>0.24085429999999999</v>
      </c>
      <c r="E998" s="10">
        <v>200.39869999999999</v>
      </c>
      <c r="F998" s="10">
        <v>811.73569999999995</v>
      </c>
      <c r="G998" s="10">
        <v>19</v>
      </c>
      <c r="H998" s="10">
        <v>142</v>
      </c>
      <c r="I998" s="10">
        <v>0.3333333</v>
      </c>
      <c r="J998" s="11" t="s">
        <v>161</v>
      </c>
      <c r="L998">
        <v>142</v>
      </c>
      <c r="M998">
        <v>991</v>
      </c>
      <c r="N998">
        <v>3172591</v>
      </c>
      <c r="O998">
        <v>3.0949999999997999</v>
      </c>
      <c r="P998" s="133">
        <v>12.809999999999491</v>
      </c>
      <c r="Q998" s="133">
        <v>0.84439999999995052</v>
      </c>
      <c r="R998" s="3">
        <v>7.3248333333328599</v>
      </c>
      <c r="S998" s="133">
        <f>IF(F998=0,0,F998-F997)</f>
        <v>0.84439999999995052</v>
      </c>
      <c r="T998">
        <f>IF($J998=T$6,$L998,"")</f>
        <v>142</v>
      </c>
      <c r="U998" t="str">
        <f>IF($J998=U$6,$L998,"")</f>
        <v/>
      </c>
    </row>
    <row r="999" spans="2:21">
      <c r="B999" s="10">
        <v>3175788</v>
      </c>
      <c r="C999" s="10">
        <v>12733.38</v>
      </c>
      <c r="D999" s="10">
        <v>0.2425255</v>
      </c>
      <c r="E999" s="10">
        <v>196.28450000000001</v>
      </c>
      <c r="F999" s="10">
        <v>812.60230000000001</v>
      </c>
      <c r="G999" s="10">
        <v>19</v>
      </c>
      <c r="H999" s="10">
        <v>142</v>
      </c>
      <c r="I999" s="10">
        <v>0.3333333</v>
      </c>
      <c r="J999" s="11" t="s">
        <v>161</v>
      </c>
      <c r="L999">
        <v>142</v>
      </c>
      <c r="M999">
        <v>992</v>
      </c>
      <c r="N999">
        <v>3175788</v>
      </c>
      <c r="O999">
        <v>3.1970000000001164</v>
      </c>
      <c r="P999" s="133">
        <v>13.199999999998909</v>
      </c>
      <c r="Q999" s="133">
        <v>0.86660000000006221</v>
      </c>
      <c r="R999" s="3">
        <v>7.5662333333336091</v>
      </c>
      <c r="S999" s="133">
        <f>IF(F999=0,0,F999-F998)</f>
        <v>0.86660000000006221</v>
      </c>
      <c r="T999">
        <f>IF($J999=T$6,$L999,"")</f>
        <v>142</v>
      </c>
      <c r="U999" t="str">
        <f>IF($J999=U$6,$L999,"")</f>
        <v/>
      </c>
    </row>
    <row r="1000" spans="2:21">
      <c r="B1000" s="10">
        <v>3178990</v>
      </c>
      <c r="C1000" s="10">
        <v>12746.58</v>
      </c>
      <c r="D1000" s="10">
        <v>0.2426941</v>
      </c>
      <c r="E1000" s="10">
        <v>195.87559999999999</v>
      </c>
      <c r="F1000" s="10">
        <v>813.46910000000003</v>
      </c>
      <c r="G1000" s="10">
        <v>19</v>
      </c>
      <c r="H1000" s="10">
        <v>142</v>
      </c>
      <c r="I1000" s="10">
        <v>0.3333333</v>
      </c>
      <c r="J1000" s="11" t="s">
        <v>161</v>
      </c>
      <c r="L1000">
        <v>142</v>
      </c>
      <c r="M1000">
        <v>993</v>
      </c>
      <c r="N1000">
        <v>3178990</v>
      </c>
      <c r="O1000">
        <v>3.2019999999997708</v>
      </c>
      <c r="P1000" s="133">
        <v>13.200000000000728</v>
      </c>
      <c r="Q1000" s="133">
        <v>0.86680000000001201</v>
      </c>
      <c r="R1000" s="3">
        <v>7.5780666666661238</v>
      </c>
      <c r="S1000" s="133">
        <f>IF(F1000=0,0,F1000-F999)</f>
        <v>0.86680000000001201</v>
      </c>
      <c r="T1000">
        <f>IF($J1000=T$6,$L1000,"")</f>
        <v>142</v>
      </c>
      <c r="U1000" t="str">
        <f>IF($J1000=U$6,$L1000,"")</f>
        <v/>
      </c>
    </row>
    <row r="1001" spans="2:21">
      <c r="B1001" s="10">
        <v>3182084</v>
      </c>
      <c r="C1001" s="10">
        <v>12759.48</v>
      </c>
      <c r="D1001" s="10">
        <v>0.23997489999999999</v>
      </c>
      <c r="E1001" s="10">
        <v>202.60980000000001</v>
      </c>
      <c r="F1001" s="10">
        <v>814.32399999999996</v>
      </c>
      <c r="G1001" s="10">
        <v>19</v>
      </c>
      <c r="H1001" s="10">
        <v>143</v>
      </c>
      <c r="I1001" s="10">
        <v>0.3333333</v>
      </c>
      <c r="J1001" s="11" t="s">
        <v>161</v>
      </c>
      <c r="L1001">
        <v>143</v>
      </c>
      <c r="M1001">
        <v>994</v>
      </c>
      <c r="N1001">
        <v>3182084</v>
      </c>
      <c r="O1001">
        <v>3.0940000000000509</v>
      </c>
      <c r="P1001" s="133">
        <v>12.899999999999636</v>
      </c>
      <c r="Q1001" s="133">
        <v>0.85489999999992961</v>
      </c>
      <c r="R1001" s="3">
        <v>7.3740333333334549</v>
      </c>
      <c r="S1001" s="133">
        <f>IF(F1001=0,0,F1001-F1000)</f>
        <v>0.85489999999992961</v>
      </c>
      <c r="T1001">
        <f>IF($J1001=T$6,$L1001,"")</f>
        <v>143</v>
      </c>
      <c r="U1001" t="str">
        <f>IF($J1001=U$6,$L1001,"")</f>
        <v/>
      </c>
    </row>
    <row r="1002" spans="2:21">
      <c r="B1002" s="10">
        <v>3185182</v>
      </c>
      <c r="C1002" s="10">
        <v>12772.46</v>
      </c>
      <c r="D1002" s="10">
        <v>0.2388951</v>
      </c>
      <c r="E1002" s="10">
        <v>205.36959999999999</v>
      </c>
      <c r="F1002" s="10">
        <v>815.18859999999995</v>
      </c>
      <c r="G1002" s="10">
        <v>19</v>
      </c>
      <c r="H1002" s="10">
        <v>143</v>
      </c>
      <c r="I1002" s="10">
        <v>0.3333333</v>
      </c>
      <c r="J1002" s="11" t="s">
        <v>161</v>
      </c>
      <c r="L1002">
        <v>143</v>
      </c>
      <c r="M1002">
        <v>995</v>
      </c>
      <c r="N1002">
        <v>3185182</v>
      </c>
      <c r="O1002">
        <v>3.0979999999999563</v>
      </c>
      <c r="P1002" s="133">
        <v>12.979999999999563</v>
      </c>
      <c r="Q1002" s="133">
        <v>0.86459999999999582</v>
      </c>
      <c r="R1002" s="3">
        <v>7.3835666666665629</v>
      </c>
      <c r="S1002" s="133">
        <f>IF(F1002=0,0,F1002-F1001)</f>
        <v>0.86459999999999582</v>
      </c>
      <c r="T1002">
        <f>IF($J1002=T$6,$L1002,"")</f>
        <v>143</v>
      </c>
      <c r="U1002" t="str">
        <f>IF($J1002=U$6,$L1002,"")</f>
        <v/>
      </c>
    </row>
    <row r="1003" spans="2:21">
      <c r="B1003" s="10">
        <v>3188284</v>
      </c>
      <c r="C1003" s="10">
        <v>12785.44</v>
      </c>
      <c r="D1003" s="10">
        <v>0.2391421</v>
      </c>
      <c r="E1003" s="10">
        <v>204.7338</v>
      </c>
      <c r="F1003" s="10">
        <v>816.05259999999998</v>
      </c>
      <c r="G1003" s="10">
        <v>19</v>
      </c>
      <c r="H1003" s="10">
        <v>143</v>
      </c>
      <c r="I1003" s="10">
        <v>0.3333333</v>
      </c>
      <c r="J1003" s="11" t="s">
        <v>161</v>
      </c>
      <c r="L1003">
        <v>143</v>
      </c>
      <c r="M1003">
        <v>996</v>
      </c>
      <c r="N1003">
        <v>3188284</v>
      </c>
      <c r="O1003">
        <v>3.1020000000003165</v>
      </c>
      <c r="P1003" s="133">
        <v>12.980000000001382</v>
      </c>
      <c r="Q1003" s="133">
        <v>0.86400000000003274</v>
      </c>
      <c r="R1003" s="3">
        <v>7.3931000000007545</v>
      </c>
      <c r="S1003" s="133">
        <f>IF(F1003=0,0,F1003-F1002)</f>
        <v>0.86400000000003274</v>
      </c>
      <c r="T1003">
        <f>IF($J1003=T$6,$L1003,"")</f>
        <v>143</v>
      </c>
      <c r="U1003" t="str">
        <f>IF($J1003=U$6,$L1003,"")</f>
        <v/>
      </c>
    </row>
    <row r="1004" spans="2:21">
      <c r="B1004" s="10">
        <v>3191282</v>
      </c>
      <c r="C1004" s="10">
        <v>12798.03</v>
      </c>
      <c r="D1004" s="10">
        <v>0.23804929999999999</v>
      </c>
      <c r="E1004" s="10">
        <v>207.56659999999999</v>
      </c>
      <c r="F1004" s="10">
        <v>816.89350000000002</v>
      </c>
      <c r="G1004" s="10">
        <v>20</v>
      </c>
      <c r="H1004" s="10">
        <v>143</v>
      </c>
      <c r="I1004" s="10">
        <v>0.3333333</v>
      </c>
      <c r="J1004" s="11" t="s">
        <v>161</v>
      </c>
      <c r="L1004">
        <v>143</v>
      </c>
      <c r="M1004">
        <v>997</v>
      </c>
      <c r="N1004">
        <v>3191282</v>
      </c>
      <c r="O1004">
        <v>2.9980000000000473</v>
      </c>
      <c r="P1004" s="133">
        <v>12.590000000000146</v>
      </c>
      <c r="Q1004" s="133">
        <v>0.84090000000003329</v>
      </c>
      <c r="R1004" s="3">
        <v>7.1452333333334463</v>
      </c>
      <c r="S1004" s="133">
        <f>IF(F1004=0,0,F1004-F1003)</f>
        <v>0.84090000000003329</v>
      </c>
      <c r="T1004">
        <f>IF($J1004=T$6,$L1004,"")</f>
        <v>143</v>
      </c>
      <c r="U1004" t="str">
        <f>IF($J1004=U$6,$L1004,"")</f>
        <v/>
      </c>
    </row>
    <row r="1005" spans="2:21">
      <c r="B1005" s="10">
        <v>3194283</v>
      </c>
      <c r="C1005" s="10">
        <v>12810.62</v>
      </c>
      <c r="D1005" s="10">
        <v>0.2381161</v>
      </c>
      <c r="E1005" s="10">
        <v>207.39179999999999</v>
      </c>
      <c r="F1005" s="10">
        <v>817.73389999999995</v>
      </c>
      <c r="G1005" s="10">
        <v>20</v>
      </c>
      <c r="H1005" s="10">
        <v>143</v>
      </c>
      <c r="I1005" s="10">
        <v>0.3333333</v>
      </c>
      <c r="J1005" s="11" t="s">
        <v>161</v>
      </c>
      <c r="L1005">
        <v>143</v>
      </c>
      <c r="M1005">
        <v>998</v>
      </c>
      <c r="N1005">
        <v>3194283</v>
      </c>
      <c r="O1005">
        <v>3.000999999999749</v>
      </c>
      <c r="P1005" s="133">
        <v>12.590000000000146</v>
      </c>
      <c r="Q1005" s="133">
        <v>0.84039999999993142</v>
      </c>
      <c r="R1005" s="3">
        <v>7.1523833333327351</v>
      </c>
      <c r="S1005" s="133">
        <f>IF(F1005=0,0,F1005-F1004)</f>
        <v>0.84039999999993142</v>
      </c>
      <c r="T1005">
        <f>IF($J1005=T$6,$L1005,"")</f>
        <v>143</v>
      </c>
      <c r="U1005" t="str">
        <f>IF($J1005=U$6,$L1005,"")</f>
        <v/>
      </c>
    </row>
    <row r="1006" spans="2:21">
      <c r="B1006" s="10">
        <v>3197487</v>
      </c>
      <c r="C1006" s="10">
        <v>12823.9</v>
      </c>
      <c r="D1006" s="10">
        <v>0.241481</v>
      </c>
      <c r="E1006" s="10">
        <v>198.8426</v>
      </c>
      <c r="F1006" s="10">
        <v>818.60910000000001</v>
      </c>
      <c r="G1006" s="10">
        <v>19</v>
      </c>
      <c r="H1006" s="10">
        <v>143</v>
      </c>
      <c r="I1006" s="10">
        <v>0.3333333</v>
      </c>
      <c r="J1006" s="11" t="s">
        <v>161</v>
      </c>
      <c r="L1006">
        <v>143</v>
      </c>
      <c r="M1006">
        <v>999</v>
      </c>
      <c r="N1006">
        <v>3197487</v>
      </c>
      <c r="O1006">
        <v>3.2040000000001783</v>
      </c>
      <c r="P1006" s="133">
        <v>13.279999999998836</v>
      </c>
      <c r="Q1006" s="133">
        <v>0.87520000000006348</v>
      </c>
      <c r="R1006" s="3">
        <v>7.6362000000004251</v>
      </c>
      <c r="S1006" s="133">
        <f>IF(F1006=0,0,F1006-F1005)</f>
        <v>0.87520000000006348</v>
      </c>
      <c r="T1006">
        <f>IF($J1006=T$6,$L1006,"")</f>
        <v>143</v>
      </c>
      <c r="U1006" t="str">
        <f>IF($J1006=U$6,$L1006,"")</f>
        <v/>
      </c>
    </row>
    <row r="1007" spans="2:21">
      <c r="B1007" s="10">
        <v>3200585</v>
      </c>
      <c r="C1007" s="10">
        <v>12836.73</v>
      </c>
      <c r="D1007" s="10">
        <v>0.24152180000000001</v>
      </c>
      <c r="E1007" s="10">
        <v>198.74160000000001</v>
      </c>
      <c r="F1007" s="10">
        <v>819.45429999999999</v>
      </c>
      <c r="G1007" s="10">
        <v>19</v>
      </c>
      <c r="H1007" s="10">
        <v>143</v>
      </c>
      <c r="I1007" s="10">
        <v>0.3333333</v>
      </c>
      <c r="J1007" s="11" t="s">
        <v>161</v>
      </c>
      <c r="L1007">
        <v>143</v>
      </c>
      <c r="M1007">
        <v>1000</v>
      </c>
      <c r="N1007">
        <v>3200585</v>
      </c>
      <c r="O1007">
        <v>3.0979999999999563</v>
      </c>
      <c r="P1007" s="133">
        <v>12.829999999999927</v>
      </c>
      <c r="Q1007" s="133">
        <v>0.84519999999997708</v>
      </c>
      <c r="R1007" s="3">
        <v>7.3835666666665629</v>
      </c>
      <c r="S1007" s="133">
        <f>IF(F1007=0,0,F1007-F1006)</f>
        <v>0.84519999999997708</v>
      </c>
      <c r="T1007">
        <f>IF($J1007=T$6,$L1007,"")</f>
        <v>143</v>
      </c>
      <c r="U1007" t="str">
        <f>IF($J1007=U$6,$L1007,"")</f>
        <v/>
      </c>
    </row>
    <row r="1008" spans="2:21">
      <c r="B1008" s="10">
        <v>3203576</v>
      </c>
      <c r="C1008" s="10">
        <v>12849.16</v>
      </c>
      <c r="D1008" s="10">
        <v>0.24012220000000001</v>
      </c>
      <c r="E1008" s="10">
        <v>202.2373</v>
      </c>
      <c r="F1008" s="10">
        <v>820.27670000000001</v>
      </c>
      <c r="G1008" s="10">
        <v>20</v>
      </c>
      <c r="H1008" s="10">
        <v>143</v>
      </c>
      <c r="I1008" s="10">
        <v>0.3333333</v>
      </c>
      <c r="J1008" s="11" t="s">
        <v>161</v>
      </c>
      <c r="L1008">
        <v>143</v>
      </c>
      <c r="M1008">
        <v>1001</v>
      </c>
      <c r="N1008">
        <v>3203576</v>
      </c>
      <c r="O1008">
        <v>2.9909999999999854</v>
      </c>
      <c r="P1008" s="133">
        <v>12.430000000000291</v>
      </c>
      <c r="Q1008" s="133">
        <v>0.82240000000001601</v>
      </c>
      <c r="R1008" s="3">
        <v>7.1285499999999651</v>
      </c>
      <c r="S1008" s="133">
        <f>IF(F1008=0,0,F1008-F1007)</f>
        <v>0.82240000000001601</v>
      </c>
      <c r="T1008">
        <f>IF($J1008=T$6,$L1008,"")</f>
        <v>143</v>
      </c>
      <c r="U1008" t="str">
        <f>IF($J1008=U$6,$L1008,"")</f>
        <v/>
      </c>
    </row>
    <row r="1009" spans="2:21">
      <c r="B1009" s="10">
        <v>3206687</v>
      </c>
      <c r="C1009" s="10">
        <v>12862.05</v>
      </c>
      <c r="D1009" s="10">
        <v>0.24091309999999999</v>
      </c>
      <c r="E1009" s="10">
        <v>200.25200000000001</v>
      </c>
      <c r="F1009" s="10">
        <v>821.1268</v>
      </c>
      <c r="G1009" s="10">
        <v>19</v>
      </c>
      <c r="H1009" s="10">
        <v>143</v>
      </c>
      <c r="I1009" s="10">
        <v>0.3333333</v>
      </c>
      <c r="J1009" s="11" t="s">
        <v>161</v>
      </c>
      <c r="L1009">
        <v>143</v>
      </c>
      <c r="M1009">
        <v>1002</v>
      </c>
      <c r="N1009">
        <v>3206687</v>
      </c>
      <c r="O1009">
        <v>3.1109999999998763</v>
      </c>
      <c r="P1009" s="133">
        <v>12.889999999999418</v>
      </c>
      <c r="Q1009" s="133">
        <v>0.85009999999999764</v>
      </c>
      <c r="R1009" s="3">
        <v>7.4145499999997053</v>
      </c>
      <c r="S1009" s="133">
        <f>IF(F1009=0,0,F1009-F1008)</f>
        <v>0.85009999999999764</v>
      </c>
      <c r="T1009">
        <f>IF($J1009=T$6,$L1009,"")</f>
        <v>143</v>
      </c>
      <c r="U1009" t="str">
        <f>IF($J1009=U$6,$L1009,"")</f>
        <v/>
      </c>
    </row>
    <row r="1010" spans="2:21">
      <c r="B1010" s="10">
        <v>3209785</v>
      </c>
      <c r="C1010" s="10">
        <v>12874.86</v>
      </c>
      <c r="D1010" s="10">
        <v>0.24182590000000001</v>
      </c>
      <c r="E1010" s="10">
        <v>197.99299999999999</v>
      </c>
      <c r="F1010" s="10">
        <v>821.96950000000004</v>
      </c>
      <c r="G1010" s="10">
        <v>19</v>
      </c>
      <c r="H1010" s="10">
        <v>143</v>
      </c>
      <c r="I1010" s="10">
        <v>0.3333333</v>
      </c>
      <c r="J1010" s="11" t="s">
        <v>161</v>
      </c>
      <c r="L1010">
        <v>143</v>
      </c>
      <c r="M1010">
        <v>1003</v>
      </c>
      <c r="N1010">
        <v>3209785</v>
      </c>
      <c r="O1010">
        <v>3.0979999999999563</v>
      </c>
      <c r="P1010" s="133">
        <v>12.81000000000131</v>
      </c>
      <c r="Q1010" s="133">
        <v>0.8427000000000362</v>
      </c>
      <c r="R1010" s="3">
        <v>7.3835666666665629</v>
      </c>
      <c r="S1010" s="133">
        <f>IF(F1010=0,0,F1010-F1009)</f>
        <v>0.8427000000000362</v>
      </c>
      <c r="T1010">
        <f>IF($J1010=T$6,$L1010,"")</f>
        <v>143</v>
      </c>
      <c r="U1010" t="str">
        <f>IF($J1010=U$6,$L1010,"")</f>
        <v/>
      </c>
    </row>
    <row r="1011" spans="2:21">
      <c r="B1011" s="10">
        <v>3212890</v>
      </c>
      <c r="C1011" s="10">
        <v>12887.83</v>
      </c>
      <c r="D1011" s="10">
        <v>0.2401047</v>
      </c>
      <c r="E1011" s="10">
        <v>202.28149999999999</v>
      </c>
      <c r="F1011" s="10">
        <v>822.8306</v>
      </c>
      <c r="G1011" s="10">
        <v>20</v>
      </c>
      <c r="H1011" s="10">
        <v>143</v>
      </c>
      <c r="I1011" s="10">
        <v>0.3333333</v>
      </c>
      <c r="J1011" s="11" t="s">
        <v>161</v>
      </c>
      <c r="L1011">
        <v>143</v>
      </c>
      <c r="M1011">
        <v>1004</v>
      </c>
      <c r="N1011">
        <v>3212890</v>
      </c>
      <c r="O1011">
        <v>3.1050000000000182</v>
      </c>
      <c r="P1011" s="133">
        <v>12.969999999999345</v>
      </c>
      <c r="Q1011" s="133">
        <v>0.86109999999996489</v>
      </c>
      <c r="R1011" s="3">
        <v>7.4002500000000433</v>
      </c>
      <c r="S1011" s="133">
        <f>IF(F1011=0,0,F1011-F1010)</f>
        <v>0.86109999999996489</v>
      </c>
      <c r="T1011">
        <f>IF($J1011=T$6,$L1011,"")</f>
        <v>143</v>
      </c>
      <c r="U1011" t="str">
        <f>IF($J1011=U$6,$L1011,"")</f>
        <v/>
      </c>
    </row>
    <row r="1012" spans="2:21">
      <c r="B1012" s="10">
        <v>3215889</v>
      </c>
      <c r="C1012" s="10">
        <v>12900.34</v>
      </c>
      <c r="D1012" s="10">
        <v>0.23941870000000001</v>
      </c>
      <c r="E1012" s="10">
        <v>204.02520000000001</v>
      </c>
      <c r="F1012" s="10">
        <v>823.66139999999996</v>
      </c>
      <c r="G1012" s="10">
        <v>20</v>
      </c>
      <c r="H1012" s="10">
        <v>143</v>
      </c>
      <c r="I1012" s="10">
        <v>0.3333333</v>
      </c>
      <c r="J1012" s="11" t="s">
        <v>161</v>
      </c>
      <c r="L1012">
        <v>143</v>
      </c>
      <c r="M1012">
        <v>1005</v>
      </c>
      <c r="N1012">
        <v>3215889</v>
      </c>
      <c r="O1012">
        <v>2.999000000000251</v>
      </c>
      <c r="P1012" s="133">
        <v>12.510000000000218</v>
      </c>
      <c r="Q1012" s="133">
        <v>0.8307999999999538</v>
      </c>
      <c r="R1012" s="3">
        <v>7.1476166666672647</v>
      </c>
      <c r="S1012" s="133">
        <f>IF(F1012=0,0,F1012-F1011)</f>
        <v>0.8307999999999538</v>
      </c>
      <c r="T1012">
        <f>IF($J1012=T$6,$L1012,"")</f>
        <v>143</v>
      </c>
      <c r="U1012" t="str">
        <f>IF($J1012=U$6,$L1012,"")</f>
        <v/>
      </c>
    </row>
    <row r="1013" spans="2:21">
      <c r="B1013" s="10">
        <v>3218976</v>
      </c>
      <c r="C1013" s="10">
        <v>12913.23</v>
      </c>
      <c r="D1013" s="10">
        <v>0.23974210000000001</v>
      </c>
      <c r="E1013" s="10">
        <v>203.20070000000001</v>
      </c>
      <c r="F1013" s="10">
        <v>824.51710000000003</v>
      </c>
      <c r="G1013" s="10">
        <v>20</v>
      </c>
      <c r="H1013" s="10">
        <v>144</v>
      </c>
      <c r="I1013" s="10">
        <v>0.3333333</v>
      </c>
      <c r="J1013" s="11" t="s">
        <v>161</v>
      </c>
      <c r="L1013">
        <v>144</v>
      </c>
      <c r="M1013">
        <v>1006</v>
      </c>
      <c r="N1013">
        <v>3218976</v>
      </c>
      <c r="O1013">
        <v>3.0869999999999891</v>
      </c>
      <c r="P1013" s="133">
        <v>12.889999999999418</v>
      </c>
      <c r="Q1013" s="133">
        <v>0.85570000000006985</v>
      </c>
      <c r="R1013" s="3">
        <v>7.4087999999999736</v>
      </c>
      <c r="S1013" s="133">
        <f>IF(F1013=0,0,F1013-F1012)</f>
        <v>0.85570000000006985</v>
      </c>
      <c r="T1013">
        <f>IF($J1013=T$6,$L1013,"")</f>
        <v>144</v>
      </c>
      <c r="U1013" t="str">
        <f>IF($J1013=U$6,$L1013,"")</f>
        <v/>
      </c>
    </row>
    <row r="1014" spans="2:21">
      <c r="B1014" s="10">
        <v>3221989</v>
      </c>
      <c r="C1014" s="10">
        <v>12925.74</v>
      </c>
      <c r="D1014" s="10">
        <v>0.24022769999999999</v>
      </c>
      <c r="E1014" s="10">
        <v>201.9708</v>
      </c>
      <c r="F1014" s="10">
        <v>825.34360000000004</v>
      </c>
      <c r="G1014" s="10">
        <v>20</v>
      </c>
      <c r="H1014" s="10">
        <v>144</v>
      </c>
      <c r="I1014" s="10">
        <v>0.3333333</v>
      </c>
      <c r="J1014" s="11" t="s">
        <v>161</v>
      </c>
      <c r="L1014">
        <v>144</v>
      </c>
      <c r="M1014">
        <v>1007</v>
      </c>
      <c r="N1014">
        <v>3221989</v>
      </c>
      <c r="O1014">
        <v>3.01299999999992</v>
      </c>
      <c r="P1014" s="133">
        <v>12.510000000000218</v>
      </c>
      <c r="Q1014" s="133">
        <v>0.82650000000001</v>
      </c>
      <c r="R1014" s="3">
        <v>7.2311999999998076</v>
      </c>
      <c r="S1014" s="133">
        <f>IF(F1014=0,0,F1014-F1013)</f>
        <v>0.82650000000001</v>
      </c>
      <c r="T1014">
        <f>IF($J1014=T$6,$L1014,"")</f>
        <v>144</v>
      </c>
      <c r="U1014" t="str">
        <f>IF($J1014=U$6,$L1014,"")</f>
        <v/>
      </c>
    </row>
    <row r="1015" spans="2:21">
      <c r="B1015" s="10">
        <v>3225284</v>
      </c>
      <c r="C1015" s="10">
        <v>12939.41</v>
      </c>
      <c r="D1015" s="10">
        <v>0.24209919999999999</v>
      </c>
      <c r="E1015" s="10">
        <v>197.32310000000001</v>
      </c>
      <c r="F1015" s="10">
        <v>826.24540000000002</v>
      </c>
      <c r="G1015" s="10">
        <v>19</v>
      </c>
      <c r="H1015" s="10">
        <v>144</v>
      </c>
      <c r="I1015" s="10">
        <v>0.3333333</v>
      </c>
      <c r="J1015" s="11" t="s">
        <v>161</v>
      </c>
      <c r="L1015">
        <v>144</v>
      </c>
      <c r="M1015">
        <v>1008</v>
      </c>
      <c r="N1015">
        <v>3225284</v>
      </c>
      <c r="O1015">
        <v>3.2950000000000728</v>
      </c>
      <c r="P1015" s="133">
        <v>13.670000000000073</v>
      </c>
      <c r="Q1015" s="133">
        <v>0.90179999999998017</v>
      </c>
      <c r="R1015" s="3">
        <v>7.9080000000001744</v>
      </c>
      <c r="S1015" s="133">
        <f>IF(F1015=0,0,F1015-F1014)</f>
        <v>0.90179999999998017</v>
      </c>
      <c r="T1015">
        <f>IF($J1015=T$6,$L1015,"")</f>
        <v>144</v>
      </c>
      <c r="U1015" t="str">
        <f>IF($J1015=U$6,$L1015,"")</f>
        <v/>
      </c>
    </row>
    <row r="1016" spans="2:21">
      <c r="B1016" s="10">
        <v>3228385</v>
      </c>
      <c r="C1016" s="10">
        <v>12952.21</v>
      </c>
      <c r="D1016" s="10">
        <v>0.24144789999999999</v>
      </c>
      <c r="E1016" s="10">
        <v>198.92420000000001</v>
      </c>
      <c r="F1016" s="10">
        <v>827.08730000000003</v>
      </c>
      <c r="G1016" s="10">
        <v>19</v>
      </c>
      <c r="H1016" s="10">
        <v>143</v>
      </c>
      <c r="I1016" s="10">
        <v>0.3333333</v>
      </c>
      <c r="J1016" s="11" t="s">
        <v>161</v>
      </c>
      <c r="L1016">
        <v>143</v>
      </c>
      <c r="M1016">
        <v>1009</v>
      </c>
      <c r="N1016">
        <v>3228385</v>
      </c>
      <c r="O1016">
        <v>3.1010000000001128</v>
      </c>
      <c r="P1016" s="133">
        <v>12.799999999999272</v>
      </c>
      <c r="Q1016" s="133">
        <v>0.84190000000000964</v>
      </c>
      <c r="R1016" s="3">
        <v>7.3907166666669353</v>
      </c>
      <c r="S1016" s="133">
        <f>IF(F1016=0,0,F1016-F1015)</f>
        <v>0.84190000000000964</v>
      </c>
      <c r="T1016">
        <f>IF($J1016=T$6,$L1016,"")</f>
        <v>143</v>
      </c>
      <c r="U1016" t="str">
        <f>IF($J1016=U$6,$L1016,"")</f>
        <v/>
      </c>
    </row>
    <row r="1017" spans="2:21">
      <c r="B1017" s="10">
        <v>3231469</v>
      </c>
      <c r="C1017" s="10">
        <v>12965.02</v>
      </c>
      <c r="D1017" s="10">
        <v>0.24088799999999999</v>
      </c>
      <c r="E1017" s="10">
        <v>200.31450000000001</v>
      </c>
      <c r="F1017" s="10">
        <v>827.93320000000006</v>
      </c>
      <c r="G1017" s="10">
        <v>19</v>
      </c>
      <c r="H1017" s="10">
        <v>143</v>
      </c>
      <c r="I1017" s="10">
        <v>0.3333333</v>
      </c>
      <c r="J1017" s="11" t="s">
        <v>161</v>
      </c>
      <c r="L1017">
        <v>143</v>
      </c>
      <c r="M1017">
        <v>1010</v>
      </c>
      <c r="N1017">
        <v>3231469</v>
      </c>
      <c r="O1017">
        <v>3.0839999999998327</v>
      </c>
      <c r="P1017" s="133">
        <v>12.81000000000131</v>
      </c>
      <c r="Q1017" s="133">
        <v>0.84590000000002874</v>
      </c>
      <c r="R1017" s="3">
        <v>7.3501999999996013</v>
      </c>
      <c r="S1017" s="133">
        <f>IF(F1017=0,0,F1017-F1016)</f>
        <v>0.84590000000002874</v>
      </c>
      <c r="T1017">
        <f>IF($J1017=T$6,$L1017,"")</f>
        <v>143</v>
      </c>
      <c r="U1017" t="str">
        <f>IF($J1017=U$6,$L1017,"")</f>
        <v/>
      </c>
    </row>
    <row r="1018" spans="2:21">
      <c r="B1018" s="10">
        <v>3234572</v>
      </c>
      <c r="C1018" s="10">
        <v>12977.83</v>
      </c>
      <c r="D1018" s="10">
        <v>0.24159910000000001</v>
      </c>
      <c r="E1018" s="10">
        <v>198.55099999999999</v>
      </c>
      <c r="F1018" s="10">
        <v>828.77449999999999</v>
      </c>
      <c r="G1018" s="10">
        <v>19</v>
      </c>
      <c r="H1018" s="10">
        <v>142</v>
      </c>
      <c r="I1018" s="10">
        <v>0.3333333</v>
      </c>
      <c r="J1018" s="11" t="s">
        <v>161</v>
      </c>
      <c r="L1018">
        <v>142</v>
      </c>
      <c r="M1018">
        <v>1011</v>
      </c>
      <c r="N1018">
        <v>3234572</v>
      </c>
      <c r="O1018">
        <v>3.1030000000000655</v>
      </c>
      <c r="P1018" s="133">
        <v>12.809999999999491</v>
      </c>
      <c r="Q1018" s="133">
        <v>0.84129999999993288</v>
      </c>
      <c r="R1018" s="3">
        <v>7.3437666666668218</v>
      </c>
      <c r="S1018" s="133">
        <f>IF(F1018=0,0,F1018-F1017)</f>
        <v>0.84129999999993288</v>
      </c>
      <c r="T1018">
        <f>IF($J1018=T$6,$L1018,"")</f>
        <v>142</v>
      </c>
      <c r="U1018" t="str">
        <f>IF($J1018=U$6,$L1018,"")</f>
        <v/>
      </c>
    </row>
    <row r="1019" spans="2:21">
      <c r="B1019" s="10">
        <v>3237686</v>
      </c>
      <c r="C1019" s="10">
        <v>12990.79</v>
      </c>
      <c r="D1019" s="10">
        <v>0.24047450000000001</v>
      </c>
      <c r="E1019" s="10">
        <v>201.34970000000001</v>
      </c>
      <c r="F1019" s="10">
        <v>829.63279999999997</v>
      </c>
      <c r="G1019" s="10">
        <v>19</v>
      </c>
      <c r="H1019" s="10">
        <v>142</v>
      </c>
      <c r="I1019" s="10">
        <v>0.3333333</v>
      </c>
      <c r="J1019" s="11" t="s">
        <v>161</v>
      </c>
      <c r="L1019">
        <v>142</v>
      </c>
      <c r="M1019">
        <v>1012</v>
      </c>
      <c r="N1019">
        <v>3237686</v>
      </c>
      <c r="O1019">
        <v>3.1140000000000327</v>
      </c>
      <c r="P1019" s="133">
        <v>12.960000000000946</v>
      </c>
      <c r="Q1019" s="133">
        <v>0.85829999999998563</v>
      </c>
      <c r="R1019" s="3">
        <v>7.3698000000000778</v>
      </c>
      <c r="S1019" s="133">
        <f>IF(F1019=0,0,F1019-F1018)</f>
        <v>0.85829999999998563</v>
      </c>
      <c r="T1019">
        <f>IF($J1019=T$6,$L1019,"")</f>
        <v>142</v>
      </c>
      <c r="U1019" t="str">
        <f>IF($J1019=U$6,$L1019,"")</f>
        <v/>
      </c>
    </row>
    <row r="1020" spans="2:21">
      <c r="B1020" s="10">
        <v>3240782</v>
      </c>
      <c r="C1020" s="10">
        <v>13003.67</v>
      </c>
      <c r="D1020" s="10">
        <v>0.24032899999999999</v>
      </c>
      <c r="E1020" s="10">
        <v>201.71559999999999</v>
      </c>
      <c r="F1020" s="10">
        <v>830.48569999999995</v>
      </c>
      <c r="G1020" s="10">
        <v>19</v>
      </c>
      <c r="H1020" s="10">
        <v>143</v>
      </c>
      <c r="I1020" s="10">
        <v>0.3333333</v>
      </c>
      <c r="J1020" s="11" t="s">
        <v>161</v>
      </c>
      <c r="L1020">
        <v>143</v>
      </c>
      <c r="M1020">
        <v>1013</v>
      </c>
      <c r="N1020">
        <v>3240782</v>
      </c>
      <c r="O1020">
        <v>3.0960000000000036</v>
      </c>
      <c r="P1020" s="133">
        <v>12.8799999999992</v>
      </c>
      <c r="Q1020" s="133">
        <v>0.8528999999999769</v>
      </c>
      <c r="R1020" s="3">
        <v>7.3788000000000089</v>
      </c>
      <c r="S1020" s="133">
        <f>IF(F1020=0,0,F1020-F1019)</f>
        <v>0.8528999999999769</v>
      </c>
      <c r="T1020">
        <f>IF($J1020=T$6,$L1020,"")</f>
        <v>143</v>
      </c>
      <c r="U1020" t="str">
        <f>IF($J1020=U$6,$L1020,"")</f>
        <v/>
      </c>
    </row>
    <row r="1021" spans="2:21">
      <c r="B1021" s="10">
        <v>3243879</v>
      </c>
      <c r="C1021" s="10">
        <v>13016.71</v>
      </c>
      <c r="D1021" s="10">
        <v>0.2383179</v>
      </c>
      <c r="E1021" s="10">
        <v>206.86539999999999</v>
      </c>
      <c r="F1021" s="10">
        <v>831.35860000000002</v>
      </c>
      <c r="G1021" s="10">
        <v>20</v>
      </c>
      <c r="H1021" s="10">
        <v>143</v>
      </c>
      <c r="I1021" s="10">
        <v>0.3333333</v>
      </c>
      <c r="J1021" s="11" t="s">
        <v>161</v>
      </c>
      <c r="L1021">
        <v>143</v>
      </c>
      <c r="M1021">
        <v>1014</v>
      </c>
      <c r="N1021">
        <v>3243879</v>
      </c>
      <c r="O1021">
        <v>3.0969999999997526</v>
      </c>
      <c r="P1021" s="133">
        <v>13.039999999999054</v>
      </c>
      <c r="Q1021" s="133">
        <v>0.8729000000000724</v>
      </c>
      <c r="R1021" s="3">
        <v>7.3811833333327437</v>
      </c>
      <c r="S1021" s="133">
        <f>IF(F1021=0,0,F1021-F1020)</f>
        <v>0.8729000000000724</v>
      </c>
      <c r="T1021">
        <f>IF($J1021=T$6,$L1021,"")</f>
        <v>143</v>
      </c>
      <c r="U1021" t="str">
        <f>IF($J1021=U$6,$L1021,"")</f>
        <v/>
      </c>
    </row>
    <row r="1022" spans="2:21">
      <c r="B1022" s="10">
        <v>3246874</v>
      </c>
      <c r="C1022" s="10">
        <v>13029.36</v>
      </c>
      <c r="D1022" s="10">
        <v>0.23658960000000001</v>
      </c>
      <c r="E1022" s="10">
        <v>211.43209999999999</v>
      </c>
      <c r="F1022" s="10">
        <v>832.20860000000005</v>
      </c>
      <c r="G1022" s="10">
        <v>20</v>
      </c>
      <c r="H1022" s="10">
        <v>144</v>
      </c>
      <c r="I1022" s="10">
        <v>0.3333333</v>
      </c>
      <c r="J1022" s="11" t="s">
        <v>161</v>
      </c>
      <c r="L1022">
        <v>144</v>
      </c>
      <c r="M1022">
        <v>1015</v>
      </c>
      <c r="N1022">
        <v>3246874</v>
      </c>
      <c r="O1022">
        <v>2.9949999999998909</v>
      </c>
      <c r="P1022" s="133">
        <v>12.650000000001455</v>
      </c>
      <c r="Q1022" s="133">
        <v>0.85000000000002274</v>
      </c>
      <c r="R1022" s="3">
        <v>7.1879999999997377</v>
      </c>
      <c r="S1022" s="133">
        <f>IF(F1022=0,0,F1022-F1021)</f>
        <v>0.85000000000002274</v>
      </c>
      <c r="T1022">
        <f>IF($J1022=T$6,$L1022,"")</f>
        <v>144</v>
      </c>
      <c r="U1022" t="str">
        <f>IF($J1022=U$6,$L1022,"")</f>
        <v/>
      </c>
    </row>
    <row r="1023" spans="2:21">
      <c r="B1023" s="10">
        <v>3249874</v>
      </c>
      <c r="C1023" s="10">
        <v>13041.87</v>
      </c>
      <c r="D1023" s="10">
        <v>0.2390283</v>
      </c>
      <c r="E1023" s="10">
        <v>205.0265</v>
      </c>
      <c r="F1023" s="10">
        <v>833.03809999999999</v>
      </c>
      <c r="G1023" s="10">
        <v>20</v>
      </c>
      <c r="H1023" s="10">
        <v>144</v>
      </c>
      <c r="I1023" s="10">
        <v>0.3333333</v>
      </c>
      <c r="J1023" s="11" t="s">
        <v>161</v>
      </c>
      <c r="L1023">
        <v>144</v>
      </c>
      <c r="M1023">
        <v>1016</v>
      </c>
      <c r="N1023">
        <v>3249874</v>
      </c>
      <c r="O1023">
        <v>3</v>
      </c>
      <c r="P1023" s="133">
        <v>12.510000000000218</v>
      </c>
      <c r="Q1023" s="133">
        <v>0.82949999999993906</v>
      </c>
      <c r="R1023" s="3">
        <v>7.2</v>
      </c>
      <c r="S1023" s="133">
        <f>IF(F1023=0,0,F1023-F1022)</f>
        <v>0.82949999999993906</v>
      </c>
      <c r="T1023">
        <f>IF($J1023=T$6,$L1023,"")</f>
        <v>144</v>
      </c>
      <c r="U1023" t="str">
        <f>IF($J1023=U$6,$L1023,"")</f>
        <v/>
      </c>
    </row>
    <row r="1024" spans="2:21">
      <c r="B1024" s="10">
        <v>3253080</v>
      </c>
      <c r="C1024" s="10">
        <v>13055.22</v>
      </c>
      <c r="D1024" s="10">
        <v>0.24054600000000001</v>
      </c>
      <c r="E1024" s="10">
        <v>201.17009999999999</v>
      </c>
      <c r="F1024" s="10">
        <v>833.92250000000001</v>
      </c>
      <c r="G1024" s="10">
        <v>19</v>
      </c>
      <c r="H1024" s="10">
        <v>145</v>
      </c>
      <c r="I1024" s="10">
        <v>0.3333333</v>
      </c>
      <c r="J1024" s="11" t="s">
        <v>161</v>
      </c>
      <c r="L1024">
        <v>145</v>
      </c>
      <c r="M1024">
        <v>1017</v>
      </c>
      <c r="N1024">
        <v>3253080</v>
      </c>
      <c r="O1024">
        <v>3.206000000000131</v>
      </c>
      <c r="P1024" s="133">
        <v>13.349999999998545</v>
      </c>
      <c r="Q1024" s="133">
        <v>0.88440000000002783</v>
      </c>
      <c r="R1024" s="3">
        <v>7.7478333333336495</v>
      </c>
      <c r="S1024" s="133">
        <f>IF(F1024=0,0,F1024-F1023)</f>
        <v>0.88440000000002783</v>
      </c>
      <c r="T1024">
        <f>IF($J1024=T$6,$L1024,"")</f>
        <v>145</v>
      </c>
      <c r="U1024" t="str">
        <f>IF($J1024=U$6,$L1024,"")</f>
        <v/>
      </c>
    </row>
    <row r="1025" spans="2:21">
      <c r="B1025" s="10">
        <v>3256076</v>
      </c>
      <c r="C1025" s="10">
        <v>13067.66</v>
      </c>
      <c r="D1025" s="10">
        <v>0.240343</v>
      </c>
      <c r="E1025" s="10">
        <v>201.68029999999999</v>
      </c>
      <c r="F1025" s="10">
        <v>834.74360000000001</v>
      </c>
      <c r="G1025" s="10">
        <v>20</v>
      </c>
      <c r="H1025" s="10">
        <v>145</v>
      </c>
      <c r="I1025" s="10">
        <v>0.3333333</v>
      </c>
      <c r="J1025" s="11" t="s">
        <v>161</v>
      </c>
      <c r="L1025">
        <v>145</v>
      </c>
      <c r="M1025">
        <v>1018</v>
      </c>
      <c r="N1025">
        <v>3256076</v>
      </c>
      <c r="O1025">
        <v>2.9960000000000946</v>
      </c>
      <c r="P1025" s="133">
        <v>12.440000000000509</v>
      </c>
      <c r="Q1025" s="133">
        <v>0.82110000000000127</v>
      </c>
      <c r="R1025" s="3">
        <v>7.2403333333335622</v>
      </c>
      <c r="S1025" s="133">
        <f>IF(F1025=0,0,F1025-F1024)</f>
        <v>0.82110000000000127</v>
      </c>
      <c r="T1025">
        <f>IF($J1025=T$6,$L1025,"")</f>
        <v>145</v>
      </c>
      <c r="U1025" t="str">
        <f>IF($J1025=U$6,$L1025,"")</f>
        <v/>
      </c>
    </row>
    <row r="1026" spans="2:21">
      <c r="B1026" s="10">
        <v>3259179</v>
      </c>
      <c r="C1026" s="10">
        <v>13080.72</v>
      </c>
      <c r="D1026" s="10">
        <v>0.23840149999999999</v>
      </c>
      <c r="E1026" s="10">
        <v>206.648</v>
      </c>
      <c r="F1026" s="10">
        <v>835.61770000000001</v>
      </c>
      <c r="G1026" s="10">
        <v>20</v>
      </c>
      <c r="H1026" s="10">
        <v>145</v>
      </c>
      <c r="I1026" s="10">
        <v>0.3333333</v>
      </c>
      <c r="J1026" s="11" t="s">
        <v>161</v>
      </c>
      <c r="L1026">
        <v>145</v>
      </c>
      <c r="M1026">
        <v>1019</v>
      </c>
      <c r="N1026">
        <v>3259179</v>
      </c>
      <c r="O1026">
        <v>3.1030000000000655</v>
      </c>
      <c r="P1026" s="133">
        <v>13.059999999999491</v>
      </c>
      <c r="Q1026" s="133">
        <v>0.87409999999999854</v>
      </c>
      <c r="R1026" s="3">
        <v>7.4989166666668252</v>
      </c>
      <c r="S1026" s="133">
        <f>IF(F1026=0,0,F1026-F1025)</f>
        <v>0.87409999999999854</v>
      </c>
      <c r="T1026">
        <f>IF($J1026=T$6,$L1026,"")</f>
        <v>145</v>
      </c>
      <c r="U1026" t="str">
        <f>IF($J1026=U$6,$L1026,"")</f>
        <v/>
      </c>
    </row>
    <row r="1027" spans="2:21">
      <c r="B1027" s="10">
        <v>3262282</v>
      </c>
      <c r="C1027" s="10">
        <v>13093.69</v>
      </c>
      <c r="D1027" s="10">
        <v>0.2392223</v>
      </c>
      <c r="E1027" s="10">
        <v>204.52799999999999</v>
      </c>
      <c r="F1027" s="10">
        <v>836.48019999999997</v>
      </c>
      <c r="G1027" s="10">
        <v>19</v>
      </c>
      <c r="H1027" s="10">
        <v>144</v>
      </c>
      <c r="I1027" s="10">
        <v>0.3333333</v>
      </c>
      <c r="J1027" s="11" t="s">
        <v>161</v>
      </c>
      <c r="L1027">
        <v>144</v>
      </c>
      <c r="M1027">
        <v>1020</v>
      </c>
      <c r="N1027">
        <v>3262282</v>
      </c>
      <c r="O1027">
        <v>3.1030000000000655</v>
      </c>
      <c r="P1027" s="133">
        <v>12.970000000001164</v>
      </c>
      <c r="Q1027" s="133">
        <v>0.86249999999995453</v>
      </c>
      <c r="R1027" s="3">
        <v>7.4472000000001568</v>
      </c>
      <c r="S1027" s="133">
        <f>IF(F1027=0,0,F1027-F1026)</f>
        <v>0.86249999999995453</v>
      </c>
      <c r="T1027">
        <f>IF($J1027=T$6,$L1027,"")</f>
        <v>144</v>
      </c>
      <c r="U1027" t="str">
        <f>IF($J1027=U$6,$L1027,"")</f>
        <v/>
      </c>
    </row>
    <row r="1028" spans="2:21">
      <c r="B1028" s="10">
        <v>3265369</v>
      </c>
      <c r="C1028" s="10">
        <v>13106.57</v>
      </c>
      <c r="D1028" s="10">
        <v>0.2393237</v>
      </c>
      <c r="E1028" s="10">
        <v>204.26830000000001</v>
      </c>
      <c r="F1028" s="10">
        <v>837.33579999999995</v>
      </c>
      <c r="G1028" s="10">
        <v>19</v>
      </c>
      <c r="H1028" s="10">
        <v>144</v>
      </c>
      <c r="I1028" s="10">
        <v>0.3333333</v>
      </c>
      <c r="J1028" s="11" t="s">
        <v>161</v>
      </c>
      <c r="L1028">
        <v>144</v>
      </c>
      <c r="M1028">
        <v>1021</v>
      </c>
      <c r="N1028">
        <v>3265369</v>
      </c>
      <c r="O1028">
        <v>3.0869999999999891</v>
      </c>
      <c r="P1028" s="133">
        <v>12.8799999999992</v>
      </c>
      <c r="Q1028" s="133">
        <v>0.85559999999998126</v>
      </c>
      <c r="R1028" s="3">
        <v>7.4087999999999736</v>
      </c>
      <c r="S1028" s="133">
        <f>IF(F1028=0,0,F1028-F1027)</f>
        <v>0.85559999999998126</v>
      </c>
      <c r="T1028">
        <f>IF($J1028=T$6,$L1028,"")</f>
        <v>144</v>
      </c>
      <c r="U1028" t="str">
        <f>IF($J1028=U$6,$L1028,"")</f>
        <v/>
      </c>
    </row>
    <row r="1029" spans="2:21">
      <c r="B1029" s="10">
        <v>3268580</v>
      </c>
      <c r="C1029" s="10">
        <v>13119.85</v>
      </c>
      <c r="D1029" s="10">
        <v>0.2420418</v>
      </c>
      <c r="E1029" s="10">
        <v>197.46350000000001</v>
      </c>
      <c r="F1029" s="10">
        <v>838.20950000000005</v>
      </c>
      <c r="G1029" s="10">
        <v>19</v>
      </c>
      <c r="H1029" s="10">
        <v>144</v>
      </c>
      <c r="I1029" s="10">
        <v>0.3333333</v>
      </c>
      <c r="J1029" s="11" t="s">
        <v>161</v>
      </c>
      <c r="L1029">
        <v>144</v>
      </c>
      <c r="M1029">
        <v>1022</v>
      </c>
      <c r="N1029">
        <v>3268580</v>
      </c>
      <c r="O1029">
        <v>3.2109999999997854</v>
      </c>
      <c r="P1029" s="133">
        <v>13.280000000000655</v>
      </c>
      <c r="Q1029" s="133">
        <v>0.87370000000009895</v>
      </c>
      <c r="R1029" s="3">
        <v>7.7063999999994852</v>
      </c>
      <c r="S1029" s="133">
        <f>IF(F1029=0,0,F1029-F1028)</f>
        <v>0.87370000000009895</v>
      </c>
      <c r="T1029">
        <f>IF($J1029=T$6,$L1029,"")</f>
        <v>144</v>
      </c>
      <c r="U1029" t="str">
        <f>IF($J1029=U$6,$L1029,"")</f>
        <v/>
      </c>
    </row>
    <row r="1030" spans="2:21">
      <c r="B1030" s="10">
        <v>3271677</v>
      </c>
      <c r="C1030" s="10">
        <v>13132.65</v>
      </c>
      <c r="D1030" s="10">
        <v>0.24163970000000001</v>
      </c>
      <c r="E1030" s="10">
        <v>198.45089999999999</v>
      </c>
      <c r="F1030" s="10">
        <v>839.05110000000002</v>
      </c>
      <c r="G1030" s="10">
        <v>19</v>
      </c>
      <c r="H1030" s="10">
        <v>144</v>
      </c>
      <c r="I1030" s="10">
        <v>0.3333333</v>
      </c>
      <c r="J1030" s="11" t="s">
        <v>161</v>
      </c>
      <c r="L1030">
        <v>144</v>
      </c>
      <c r="M1030">
        <v>1023</v>
      </c>
      <c r="N1030">
        <v>3271677</v>
      </c>
      <c r="O1030">
        <v>3.0970000000002074</v>
      </c>
      <c r="P1030" s="133">
        <v>12.799999999999272</v>
      </c>
      <c r="Q1030" s="133">
        <v>0.84159999999997126</v>
      </c>
      <c r="R1030" s="3">
        <v>7.4328000000004977</v>
      </c>
      <c r="S1030" s="133">
        <f>IF(F1030=0,0,F1030-F1029)</f>
        <v>0.84159999999997126</v>
      </c>
      <c r="T1030">
        <f>IF($J1030=T$6,$L1030,"")</f>
        <v>144</v>
      </c>
      <c r="U1030" t="str">
        <f>IF($J1030=U$6,$L1030,"")</f>
        <v/>
      </c>
    </row>
    <row r="1031" spans="2:21">
      <c r="B1031" s="10">
        <v>3274873</v>
      </c>
      <c r="C1031" s="10">
        <v>13145.92</v>
      </c>
      <c r="D1031" s="10">
        <v>0.2411442</v>
      </c>
      <c r="E1031" s="10">
        <v>199.67679999999999</v>
      </c>
      <c r="F1031" s="10">
        <v>839.92859999999996</v>
      </c>
      <c r="G1031" s="10">
        <v>19</v>
      </c>
      <c r="H1031" s="10">
        <v>144</v>
      </c>
      <c r="I1031" s="10">
        <v>0.3333333</v>
      </c>
      <c r="J1031" s="11" t="s">
        <v>161</v>
      </c>
      <c r="L1031">
        <v>144</v>
      </c>
      <c r="M1031">
        <v>1024</v>
      </c>
      <c r="N1031">
        <v>3274873</v>
      </c>
      <c r="O1031">
        <v>3.1959999999999127</v>
      </c>
      <c r="P1031" s="133">
        <v>13.270000000000437</v>
      </c>
      <c r="Q1031" s="133">
        <v>0.87749999999994088</v>
      </c>
      <c r="R1031" s="3">
        <v>7.6703999999997903</v>
      </c>
      <c r="S1031" s="133">
        <f>IF(F1031=0,0,F1031-F1030)</f>
        <v>0.87749999999994088</v>
      </c>
      <c r="T1031">
        <f>IF($J1031=T$6,$L1031,"")</f>
        <v>144</v>
      </c>
      <c r="U1031" t="str">
        <f>IF($J1031=U$6,$L1031,"")</f>
        <v/>
      </c>
    </row>
    <row r="1032" spans="2:21">
      <c r="B1032" s="10">
        <v>3277969</v>
      </c>
      <c r="C1032" s="10">
        <v>13158.75</v>
      </c>
      <c r="D1032" s="10">
        <v>0.24051330000000001</v>
      </c>
      <c r="E1032" s="10">
        <v>201.25229999999999</v>
      </c>
      <c r="F1032" s="10">
        <v>840.77440000000001</v>
      </c>
      <c r="G1032" s="10">
        <v>19</v>
      </c>
      <c r="H1032" s="10">
        <v>144</v>
      </c>
      <c r="I1032" s="10">
        <v>0.3333333</v>
      </c>
      <c r="J1032" s="11" t="s">
        <v>161</v>
      </c>
      <c r="L1032">
        <v>144</v>
      </c>
      <c r="M1032">
        <v>1025</v>
      </c>
      <c r="N1032">
        <v>3277969</v>
      </c>
      <c r="O1032">
        <v>3.0960000000000036</v>
      </c>
      <c r="P1032" s="133">
        <v>12.829999999999927</v>
      </c>
      <c r="Q1032" s="133">
        <v>0.84580000000005384</v>
      </c>
      <c r="R1032" s="3">
        <v>7.4304000000000086</v>
      </c>
      <c r="S1032" s="133">
        <f>IF(F1032=0,0,F1032-F1031)</f>
        <v>0.84580000000005384</v>
      </c>
      <c r="T1032">
        <f>IF($J1032=T$6,$L1032,"")</f>
        <v>144</v>
      </c>
      <c r="U1032" t="str">
        <f>IF($J1032=U$6,$L1032,"")</f>
        <v/>
      </c>
    </row>
    <row r="1033" spans="2:21">
      <c r="B1033" s="10">
        <v>3281077</v>
      </c>
      <c r="C1033" s="10">
        <v>13171.65</v>
      </c>
      <c r="D1033" s="10">
        <v>0.2411092</v>
      </c>
      <c r="E1033" s="10">
        <v>199.7638</v>
      </c>
      <c r="F1033" s="10">
        <v>841.62630000000001</v>
      </c>
      <c r="G1033" s="10">
        <v>19</v>
      </c>
      <c r="H1033" s="10">
        <v>144</v>
      </c>
      <c r="I1033" s="10">
        <v>0.3333333</v>
      </c>
      <c r="J1033" s="11" t="s">
        <v>161</v>
      </c>
      <c r="L1033">
        <v>144</v>
      </c>
      <c r="M1033">
        <v>1026</v>
      </c>
      <c r="N1033">
        <v>3281077</v>
      </c>
      <c r="O1033">
        <v>3.1080000000001746</v>
      </c>
      <c r="P1033" s="133">
        <v>12.899999999999636</v>
      </c>
      <c r="Q1033" s="133">
        <v>0.85190000000000055</v>
      </c>
      <c r="R1033" s="3">
        <v>7.4592000000004193</v>
      </c>
      <c r="S1033" s="133">
        <f>IF(F1033=0,0,F1033-F1032)</f>
        <v>0.85190000000000055</v>
      </c>
      <c r="T1033">
        <f>IF($J1033=T$6,$L1033,"")</f>
        <v>144</v>
      </c>
      <c r="U1033" t="str">
        <f>IF($J1033=U$6,$L1033,"")</f>
        <v/>
      </c>
    </row>
    <row r="1034" spans="2:21">
      <c r="B1034" s="10">
        <v>3284171</v>
      </c>
      <c r="C1034" s="10">
        <v>13184.56</v>
      </c>
      <c r="D1034" s="10">
        <v>0.23976800000000001</v>
      </c>
      <c r="E1034" s="10">
        <v>203.13480000000001</v>
      </c>
      <c r="F1034" s="10">
        <v>842.4828</v>
      </c>
      <c r="G1034" s="10">
        <v>19</v>
      </c>
      <c r="H1034" s="10">
        <v>145</v>
      </c>
      <c r="I1034" s="10">
        <v>0.3333333</v>
      </c>
      <c r="J1034" s="11" t="s">
        <v>161</v>
      </c>
      <c r="L1034">
        <v>145</v>
      </c>
      <c r="M1034">
        <v>1027</v>
      </c>
      <c r="N1034">
        <v>3284171</v>
      </c>
      <c r="O1034">
        <v>3.0939999999995962</v>
      </c>
      <c r="P1034" s="133">
        <v>12.909999999999854</v>
      </c>
      <c r="Q1034" s="133">
        <v>0.85649999999998272</v>
      </c>
      <c r="R1034" s="3">
        <v>7.4771666666656911</v>
      </c>
      <c r="S1034" s="133">
        <f>IF(F1034=0,0,F1034-F1033)</f>
        <v>0.85649999999998272</v>
      </c>
      <c r="T1034">
        <f>IF($J1034=T$6,$L1034,"")</f>
        <v>145</v>
      </c>
      <c r="U1034" t="str">
        <f>IF($J1034=U$6,$L1034,"")</f>
        <v/>
      </c>
    </row>
    <row r="1035" spans="2:21">
      <c r="B1035" s="10">
        <v>3287261</v>
      </c>
      <c r="C1035" s="10">
        <v>13197.46</v>
      </c>
      <c r="D1035" s="10">
        <v>0.23976500000000001</v>
      </c>
      <c r="E1035" s="10">
        <v>203.14250000000001</v>
      </c>
      <c r="F1035" s="10">
        <v>843.33920000000001</v>
      </c>
      <c r="G1035" s="10">
        <v>20</v>
      </c>
      <c r="H1035" s="10">
        <v>145</v>
      </c>
      <c r="I1035" s="10">
        <v>0.3333333</v>
      </c>
      <c r="J1035" s="11" t="s">
        <v>161</v>
      </c>
      <c r="L1035">
        <v>145</v>
      </c>
      <c r="M1035">
        <v>1028</v>
      </c>
      <c r="N1035">
        <v>3287261</v>
      </c>
      <c r="O1035">
        <v>3.0900000000001455</v>
      </c>
      <c r="P1035" s="133">
        <v>12.899999999999636</v>
      </c>
      <c r="Q1035" s="133">
        <v>0.85640000000000782</v>
      </c>
      <c r="R1035" s="3">
        <v>7.467500000000352</v>
      </c>
      <c r="S1035" s="133">
        <f>IF(F1035=0,0,F1035-F1034)</f>
        <v>0.85640000000000782</v>
      </c>
      <c r="T1035">
        <f>IF($J1035=T$6,$L1035,"")</f>
        <v>145</v>
      </c>
      <c r="U1035" t="str">
        <f>IF($J1035=U$6,$L1035,"")</f>
        <v/>
      </c>
    </row>
    <row r="1036" spans="2:21">
      <c r="B1036" s="10">
        <v>3290369</v>
      </c>
      <c r="C1036" s="10">
        <v>13210.35</v>
      </c>
      <c r="D1036" s="10">
        <v>0.24084800000000001</v>
      </c>
      <c r="E1036" s="10">
        <v>200.4144</v>
      </c>
      <c r="F1036" s="10">
        <v>844.19039999999995</v>
      </c>
      <c r="G1036" s="10">
        <v>19</v>
      </c>
      <c r="H1036" s="10">
        <v>145</v>
      </c>
      <c r="I1036" s="10">
        <v>0.3333333</v>
      </c>
      <c r="J1036" s="11" t="s">
        <v>161</v>
      </c>
      <c r="L1036">
        <v>145</v>
      </c>
      <c r="M1036">
        <v>1029</v>
      </c>
      <c r="N1036">
        <v>3290369</v>
      </c>
      <c r="O1036">
        <v>3.1080000000001746</v>
      </c>
      <c r="P1036" s="133">
        <v>12.890000000001237</v>
      </c>
      <c r="Q1036" s="133">
        <v>0.85119999999994889</v>
      </c>
      <c r="R1036" s="3">
        <v>7.511000000000422</v>
      </c>
      <c r="S1036" s="133">
        <f>IF(F1036=0,0,F1036-F1035)</f>
        <v>0.85119999999994889</v>
      </c>
      <c r="T1036">
        <f>IF($J1036=T$6,$L1036,"")</f>
        <v>145</v>
      </c>
      <c r="U1036" t="str">
        <f>IF($J1036=U$6,$L1036,"")</f>
        <v/>
      </c>
    </row>
    <row r="1037" spans="2:21">
      <c r="B1037" s="10">
        <v>3293574</v>
      </c>
      <c r="C1037" s="10">
        <v>13223.7</v>
      </c>
      <c r="D1037" s="10">
        <v>0.2408817</v>
      </c>
      <c r="E1037" s="10">
        <v>200.33019999999999</v>
      </c>
      <c r="F1037" s="10">
        <v>845.07479999999998</v>
      </c>
      <c r="G1037" s="10">
        <v>19</v>
      </c>
      <c r="H1037" s="10">
        <v>146</v>
      </c>
      <c r="I1037" s="10">
        <v>0.3333333</v>
      </c>
      <c r="J1037" s="11" t="s">
        <v>161</v>
      </c>
      <c r="L1037">
        <v>146</v>
      </c>
      <c r="M1037">
        <v>1030</v>
      </c>
      <c r="N1037">
        <v>3293574</v>
      </c>
      <c r="O1037">
        <v>3.2049999999999272</v>
      </c>
      <c r="P1037" s="133">
        <v>13.350000000000364</v>
      </c>
      <c r="Q1037" s="133">
        <v>0.88440000000002783</v>
      </c>
      <c r="R1037" s="3">
        <v>7.7988333333331559</v>
      </c>
      <c r="S1037" s="133">
        <f>IF(F1037=0,0,F1037-F1036)</f>
        <v>0.88440000000002783</v>
      </c>
      <c r="T1037">
        <f>IF($J1037=T$6,$L1037,"")</f>
        <v>146</v>
      </c>
      <c r="U1037" t="str">
        <f>IF($J1037=U$6,$L1037,"")</f>
        <v/>
      </c>
    </row>
    <row r="1038" spans="2:21">
      <c r="B1038" s="10">
        <v>3296676</v>
      </c>
      <c r="C1038" s="10">
        <v>13236.58</v>
      </c>
      <c r="D1038" s="10">
        <v>0.24078949999999999</v>
      </c>
      <c r="E1038" s="10">
        <v>200.56059999999999</v>
      </c>
      <c r="F1038" s="10">
        <v>845.92660000000001</v>
      </c>
      <c r="G1038" s="10">
        <v>19</v>
      </c>
      <c r="H1038" s="10">
        <v>146</v>
      </c>
      <c r="I1038" s="10">
        <v>0.3333333</v>
      </c>
      <c r="J1038" s="11" t="s">
        <v>161</v>
      </c>
      <c r="L1038">
        <v>146</v>
      </c>
      <c r="M1038">
        <v>1031</v>
      </c>
      <c r="N1038">
        <v>3296676</v>
      </c>
      <c r="O1038">
        <v>3.1019999999998618</v>
      </c>
      <c r="P1038" s="133">
        <v>12.8799999999992</v>
      </c>
      <c r="Q1038" s="133">
        <v>0.85180000000002565</v>
      </c>
      <c r="R1038" s="3">
        <v>7.5481999999996638</v>
      </c>
      <c r="S1038" s="133">
        <f>IF(F1038=0,0,F1038-F1037)</f>
        <v>0.85180000000002565</v>
      </c>
      <c r="T1038">
        <f>IF($J1038=T$6,$L1038,"")</f>
        <v>146</v>
      </c>
      <c r="U1038" t="str">
        <f>IF($J1038=U$6,$L1038,"")</f>
        <v/>
      </c>
    </row>
    <row r="1039" spans="2:21">
      <c r="B1039" s="10">
        <v>3299767</v>
      </c>
      <c r="C1039" s="10">
        <v>13249.4</v>
      </c>
      <c r="D1039" s="10">
        <v>0.24008660000000001</v>
      </c>
      <c r="E1039" s="10">
        <v>202.32730000000001</v>
      </c>
      <c r="F1039" s="10">
        <v>846.77260000000001</v>
      </c>
      <c r="G1039" s="10">
        <v>19</v>
      </c>
      <c r="H1039" s="10">
        <v>146</v>
      </c>
      <c r="I1039" s="10">
        <v>0.3333333</v>
      </c>
      <c r="J1039" s="11" t="s">
        <v>161</v>
      </c>
      <c r="L1039">
        <v>146</v>
      </c>
      <c r="M1039">
        <v>1032</v>
      </c>
      <c r="N1039">
        <v>3299767</v>
      </c>
      <c r="O1039">
        <v>3.0909999999998945</v>
      </c>
      <c r="P1039" s="133">
        <v>12.819999999999709</v>
      </c>
      <c r="Q1039" s="133">
        <v>0.84600000000000364</v>
      </c>
      <c r="R1039" s="3">
        <v>7.5214333333330767</v>
      </c>
      <c r="S1039" s="133">
        <f>IF(F1039=0,0,F1039-F1038)</f>
        <v>0.84600000000000364</v>
      </c>
      <c r="T1039">
        <f>IF($J1039=T$6,$L1039,"")</f>
        <v>146</v>
      </c>
      <c r="U1039" t="str">
        <f>IF($J1039=U$6,$L1039,"")</f>
        <v/>
      </c>
    </row>
    <row r="1040" spans="2:21">
      <c r="B1040" s="10">
        <v>3302975</v>
      </c>
      <c r="C1040" s="10">
        <v>13262.84</v>
      </c>
      <c r="D1040" s="10">
        <v>0.23974380000000001</v>
      </c>
      <c r="E1040" s="10">
        <v>203.19630000000001</v>
      </c>
      <c r="F1040" s="10">
        <v>847.66750000000002</v>
      </c>
      <c r="G1040" s="10">
        <v>19</v>
      </c>
      <c r="H1040" s="10">
        <v>146</v>
      </c>
      <c r="I1040" s="10">
        <v>0.3333333</v>
      </c>
      <c r="J1040" s="11" t="s">
        <v>161</v>
      </c>
      <c r="L1040">
        <v>146</v>
      </c>
      <c r="M1040">
        <v>1033</v>
      </c>
      <c r="N1040">
        <v>3302975</v>
      </c>
      <c r="O1040">
        <v>3.2080000000000837</v>
      </c>
      <c r="P1040" s="133">
        <v>13.440000000000509</v>
      </c>
      <c r="Q1040" s="133">
        <v>0.89490000000000691</v>
      </c>
      <c r="R1040" s="3">
        <v>7.8061333333335368</v>
      </c>
      <c r="S1040" s="133">
        <f>IF(F1040=0,0,F1040-F1039)</f>
        <v>0.89490000000000691</v>
      </c>
      <c r="T1040">
        <f>IF($J1040=T$6,$L1040,"")</f>
        <v>146</v>
      </c>
      <c r="U1040" t="str">
        <f>IF($J1040=U$6,$L1040,"")</f>
        <v/>
      </c>
    </row>
    <row r="1041" spans="2:21">
      <c r="B1041" s="10">
        <v>3306075</v>
      </c>
      <c r="C1041" s="10">
        <v>13275.65</v>
      </c>
      <c r="D1041" s="10">
        <v>0.24159890000000001</v>
      </c>
      <c r="E1041" s="10">
        <v>198.5515</v>
      </c>
      <c r="F1041" s="10">
        <v>848.50980000000004</v>
      </c>
      <c r="G1041" s="10">
        <v>19</v>
      </c>
      <c r="H1041" s="10">
        <v>145</v>
      </c>
      <c r="I1041" s="10">
        <v>0.3333333</v>
      </c>
      <c r="J1041" s="11" t="s">
        <v>161</v>
      </c>
      <c r="L1041">
        <v>145</v>
      </c>
      <c r="M1041">
        <v>1034</v>
      </c>
      <c r="N1041">
        <v>3306075</v>
      </c>
      <c r="O1041">
        <v>3.0999999999999091</v>
      </c>
      <c r="P1041" s="133">
        <v>12.809999999999491</v>
      </c>
      <c r="Q1041" s="133">
        <v>0.84230000000002292</v>
      </c>
      <c r="R1041" s="3">
        <v>7.4916666666664469</v>
      </c>
      <c r="S1041" s="133">
        <f>IF(F1041=0,0,F1041-F1040)</f>
        <v>0.84230000000002292</v>
      </c>
      <c r="T1041">
        <f>IF($J1041=T$6,$L1041,"")</f>
        <v>145</v>
      </c>
      <c r="U1041" t="str">
        <f>IF($J1041=U$6,$L1041,"")</f>
        <v/>
      </c>
    </row>
    <row r="1042" spans="2:21">
      <c r="B1042" s="10">
        <v>3309262</v>
      </c>
      <c r="C1042" s="10">
        <v>13288.77</v>
      </c>
      <c r="D1042" s="10">
        <v>0.24233299999999999</v>
      </c>
      <c r="E1042" s="10">
        <v>196.7525</v>
      </c>
      <c r="F1042" s="10">
        <v>849.37070000000006</v>
      </c>
      <c r="G1042" s="10">
        <v>19</v>
      </c>
      <c r="H1042" s="10">
        <v>145</v>
      </c>
      <c r="I1042" s="10">
        <v>0.3333333</v>
      </c>
      <c r="J1042" s="11" t="s">
        <v>161</v>
      </c>
      <c r="L1042">
        <v>145</v>
      </c>
      <c r="M1042">
        <v>1035</v>
      </c>
      <c r="N1042">
        <v>3309262</v>
      </c>
      <c r="O1042">
        <v>3.1870000000003529</v>
      </c>
      <c r="P1042" s="133">
        <v>13.1200000000008</v>
      </c>
      <c r="Q1042" s="133">
        <v>0.8609000000000151</v>
      </c>
      <c r="R1042" s="3">
        <v>7.7019166666675192</v>
      </c>
      <c r="S1042" s="133">
        <f>IF(F1042=0,0,F1042-F1041)</f>
        <v>0.8609000000000151</v>
      </c>
      <c r="T1042">
        <f>IF($J1042=T$6,$L1042,"")</f>
        <v>145</v>
      </c>
      <c r="U1042" t="str">
        <f>IF($J1042=U$6,$L1042,"")</f>
        <v/>
      </c>
    </row>
    <row r="1043" spans="2:21">
      <c r="B1043" s="10">
        <v>3312463</v>
      </c>
      <c r="C1043" s="10">
        <v>13302.06</v>
      </c>
      <c r="D1043" s="10">
        <v>0.2415659</v>
      </c>
      <c r="E1043" s="10">
        <v>198.63290000000001</v>
      </c>
      <c r="F1043" s="10">
        <v>850.24779999999998</v>
      </c>
      <c r="G1043" s="10">
        <v>19</v>
      </c>
      <c r="H1043" s="10">
        <v>145</v>
      </c>
      <c r="I1043" s="10">
        <v>0.3333333</v>
      </c>
      <c r="J1043" s="11" t="s">
        <v>161</v>
      </c>
      <c r="L1043">
        <v>145</v>
      </c>
      <c r="M1043">
        <v>1036</v>
      </c>
      <c r="N1043">
        <v>3312463</v>
      </c>
      <c r="O1043">
        <v>3.2010000000000218</v>
      </c>
      <c r="P1043" s="133">
        <v>13.289999999999054</v>
      </c>
      <c r="Q1043" s="133">
        <v>0.8770999999999276</v>
      </c>
      <c r="R1043" s="3">
        <v>7.7357500000000528</v>
      </c>
      <c r="S1043" s="133">
        <f>IF(F1043=0,0,F1043-F1042)</f>
        <v>0.8770999999999276</v>
      </c>
      <c r="T1043">
        <f>IF($J1043=T$6,$L1043,"")</f>
        <v>145</v>
      </c>
      <c r="U1043" t="str">
        <f>IF($J1043=U$6,$L1043,"")</f>
        <v/>
      </c>
    </row>
    <row r="1044" spans="2:21">
      <c r="B1044" s="10">
        <v>3315566</v>
      </c>
      <c r="C1044" s="10">
        <v>13314.8</v>
      </c>
      <c r="D1044" s="10">
        <v>0.24270439999999999</v>
      </c>
      <c r="E1044" s="10">
        <v>195.85059999999999</v>
      </c>
      <c r="F1044" s="10">
        <v>851.08040000000005</v>
      </c>
      <c r="G1044" s="10">
        <v>19</v>
      </c>
      <c r="H1044" s="10">
        <v>144</v>
      </c>
      <c r="I1044" s="10">
        <v>0.3333333</v>
      </c>
      <c r="J1044" s="11" t="s">
        <v>161</v>
      </c>
      <c r="L1044">
        <v>144</v>
      </c>
      <c r="M1044">
        <v>1037</v>
      </c>
      <c r="N1044">
        <v>3315566</v>
      </c>
      <c r="O1044">
        <v>3.1029999999996107</v>
      </c>
      <c r="P1044" s="133">
        <v>12.739999999999782</v>
      </c>
      <c r="Q1044" s="133">
        <v>0.83260000000007039</v>
      </c>
      <c r="R1044" s="3">
        <v>7.4471999999990661</v>
      </c>
      <c r="S1044" s="133">
        <f>IF(F1044=0,0,F1044-F1043)</f>
        <v>0.83260000000007039</v>
      </c>
      <c r="T1044">
        <f>IF($J1044=T$6,$L1044,"")</f>
        <v>144</v>
      </c>
      <c r="U1044" t="str">
        <f>IF($J1044=U$6,$L1044,"")</f>
        <v/>
      </c>
    </row>
    <row r="1045" spans="2:21">
      <c r="B1045" s="10">
        <v>3318769</v>
      </c>
      <c r="C1045" s="10">
        <v>13328</v>
      </c>
      <c r="D1045" s="10">
        <v>0.24316560000000001</v>
      </c>
      <c r="E1045" s="10">
        <v>194.73849999999999</v>
      </c>
      <c r="F1045" s="10">
        <v>851.94730000000004</v>
      </c>
      <c r="G1045" s="10">
        <v>19</v>
      </c>
      <c r="H1045" s="10">
        <v>144</v>
      </c>
      <c r="I1045" s="10">
        <v>0.3333333</v>
      </c>
      <c r="J1045" s="11" t="s">
        <v>161</v>
      </c>
      <c r="L1045">
        <v>144</v>
      </c>
      <c r="M1045">
        <v>1038</v>
      </c>
      <c r="N1045">
        <v>3318769</v>
      </c>
      <c r="O1045">
        <v>3.2029999999999745</v>
      </c>
      <c r="P1045" s="133">
        <v>13.200000000000728</v>
      </c>
      <c r="Q1045" s="133">
        <v>0.8668999999999869</v>
      </c>
      <c r="R1045" s="3">
        <v>7.6871999999999385</v>
      </c>
      <c r="S1045" s="133">
        <f>IF(F1045=0,0,F1045-F1044)</f>
        <v>0.8668999999999869</v>
      </c>
      <c r="T1045">
        <f>IF($J1045=T$6,$L1045,"")</f>
        <v>144</v>
      </c>
      <c r="U1045" t="str">
        <f>IF($J1045=U$6,$L1045,"")</f>
        <v/>
      </c>
    </row>
    <row r="1046" spans="2:21">
      <c r="B1046" s="10">
        <v>3321867</v>
      </c>
      <c r="C1046" s="10">
        <v>13340.91</v>
      </c>
      <c r="D1046" s="10">
        <v>0.24023810000000001</v>
      </c>
      <c r="E1046" s="10">
        <v>201.94460000000001</v>
      </c>
      <c r="F1046" s="10">
        <v>852.80290000000002</v>
      </c>
      <c r="G1046" s="10">
        <v>19</v>
      </c>
      <c r="H1046" s="10">
        <v>144</v>
      </c>
      <c r="I1046" s="10">
        <v>0.3333333</v>
      </c>
      <c r="J1046" s="11" t="s">
        <v>161</v>
      </c>
      <c r="L1046">
        <v>144</v>
      </c>
      <c r="M1046">
        <v>1039</v>
      </c>
      <c r="N1046">
        <v>3321867</v>
      </c>
      <c r="O1046">
        <v>3.0980000000004111</v>
      </c>
      <c r="P1046" s="133">
        <v>12.909999999999854</v>
      </c>
      <c r="Q1046" s="133">
        <v>0.85559999999998126</v>
      </c>
      <c r="R1046" s="3">
        <v>7.4352000000009868</v>
      </c>
      <c r="S1046" s="133">
        <f>IF(F1046=0,0,F1046-F1045)</f>
        <v>0.85559999999998126</v>
      </c>
      <c r="T1046">
        <f>IF($J1046=T$6,$L1046,"")</f>
        <v>144</v>
      </c>
      <c r="U1046" t="str">
        <f>IF($J1046=U$6,$L1046,"")</f>
        <v/>
      </c>
    </row>
    <row r="1047" spans="2:21">
      <c r="B1047" s="10">
        <v>3324968</v>
      </c>
      <c r="C1047" s="10">
        <v>13353.81</v>
      </c>
      <c r="D1047" s="10">
        <v>0.24013970000000001</v>
      </c>
      <c r="E1047" s="10">
        <v>202.19290000000001</v>
      </c>
      <c r="F1047" s="10">
        <v>853.6567</v>
      </c>
      <c r="G1047" s="10">
        <v>19</v>
      </c>
      <c r="H1047" s="10">
        <v>144</v>
      </c>
      <c r="I1047" s="10">
        <v>0.3333333</v>
      </c>
      <c r="J1047" s="11" t="s">
        <v>161</v>
      </c>
      <c r="L1047">
        <v>144</v>
      </c>
      <c r="M1047">
        <v>1040</v>
      </c>
      <c r="N1047">
        <v>3324968</v>
      </c>
      <c r="O1047">
        <v>3.100999999999658</v>
      </c>
      <c r="P1047" s="133">
        <v>12.899999999999636</v>
      </c>
      <c r="Q1047" s="133">
        <v>0.85379999999997835</v>
      </c>
      <c r="R1047" s="3">
        <v>7.4423999999991794</v>
      </c>
      <c r="S1047" s="133">
        <f>IF(F1047=0,0,F1047-F1046)</f>
        <v>0.85379999999997835</v>
      </c>
      <c r="T1047">
        <f>IF($J1047=T$6,$L1047,"")</f>
        <v>144</v>
      </c>
      <c r="U1047" t="str">
        <f>IF($J1047=U$6,$L1047,"")</f>
        <v/>
      </c>
    </row>
    <row r="1048" spans="2:21">
      <c r="B1048" s="10">
        <v>3328066</v>
      </c>
      <c r="C1048" s="10">
        <v>13366.72</v>
      </c>
      <c r="D1048" s="10">
        <v>0.24055399999999999</v>
      </c>
      <c r="E1048" s="10">
        <v>201.15</v>
      </c>
      <c r="F1048" s="10">
        <v>854.51220000000001</v>
      </c>
      <c r="G1048" s="10">
        <v>20</v>
      </c>
      <c r="H1048" s="10">
        <v>144</v>
      </c>
      <c r="I1048" s="10">
        <v>0.3333333</v>
      </c>
      <c r="J1048" s="11" t="s">
        <v>161</v>
      </c>
      <c r="L1048">
        <v>144</v>
      </c>
      <c r="M1048">
        <v>1041</v>
      </c>
      <c r="N1048">
        <v>3328066</v>
      </c>
      <c r="O1048">
        <v>3.0979999999999563</v>
      </c>
      <c r="P1048" s="133">
        <v>12.909999999999854</v>
      </c>
      <c r="Q1048" s="133">
        <v>0.85550000000000637</v>
      </c>
      <c r="R1048" s="3">
        <v>7.4351999999998952</v>
      </c>
      <c r="S1048" s="133">
        <f>IF(F1048=0,0,F1048-F1047)</f>
        <v>0.85550000000000637</v>
      </c>
      <c r="T1048">
        <f>IF($J1048=T$6,$L1048,"")</f>
        <v>144</v>
      </c>
      <c r="U1048" t="str">
        <f>IF($J1048=U$6,$L1048,"")</f>
        <v/>
      </c>
    </row>
    <row r="1049" spans="2:21">
      <c r="B1049" s="10">
        <v>3331162</v>
      </c>
      <c r="C1049" s="10">
        <v>13379.54</v>
      </c>
      <c r="D1049" s="10">
        <v>0.2405668</v>
      </c>
      <c r="E1049" s="10">
        <v>201.11799999999999</v>
      </c>
      <c r="F1049" s="10">
        <v>855.35730000000001</v>
      </c>
      <c r="G1049" s="10">
        <v>19</v>
      </c>
      <c r="H1049" s="10">
        <v>144</v>
      </c>
      <c r="I1049" s="10">
        <v>0.3333333</v>
      </c>
      <c r="J1049" s="11" t="s">
        <v>161</v>
      </c>
      <c r="L1049">
        <v>144</v>
      </c>
      <c r="M1049">
        <v>1042</v>
      </c>
      <c r="N1049">
        <v>3331162</v>
      </c>
      <c r="O1049">
        <v>3.0960000000000036</v>
      </c>
      <c r="P1049" s="133">
        <v>12.820000000001528</v>
      </c>
      <c r="Q1049" s="133">
        <v>0.84510000000000218</v>
      </c>
      <c r="R1049" s="3">
        <v>7.4304000000000086</v>
      </c>
      <c r="S1049" s="133">
        <f>IF(F1049=0,0,F1049-F1048)</f>
        <v>0.84510000000000218</v>
      </c>
      <c r="T1049">
        <f>IF($J1049=T$6,$L1049,"")</f>
        <v>144</v>
      </c>
      <c r="U1049" t="str">
        <f>IF($J1049=U$6,$L1049,"")</f>
        <v/>
      </c>
    </row>
    <row r="1050" spans="2:21">
      <c r="B1050" s="10">
        <v>3334265</v>
      </c>
      <c r="C1050" s="10">
        <v>13392.45</v>
      </c>
      <c r="D1050" s="10">
        <v>0.24042720000000001</v>
      </c>
      <c r="E1050" s="10">
        <v>201.4684</v>
      </c>
      <c r="F1050" s="10">
        <v>856.21169999999995</v>
      </c>
      <c r="G1050" s="10">
        <v>19</v>
      </c>
      <c r="H1050" s="10">
        <v>144</v>
      </c>
      <c r="I1050" s="10">
        <v>0.3333333</v>
      </c>
      <c r="J1050" s="11" t="s">
        <v>161</v>
      </c>
      <c r="L1050">
        <v>144</v>
      </c>
      <c r="M1050">
        <v>1043</v>
      </c>
      <c r="N1050">
        <v>3334265</v>
      </c>
      <c r="O1050">
        <v>3.1030000000000655</v>
      </c>
      <c r="P1050" s="133">
        <v>12.909999999999854</v>
      </c>
      <c r="Q1050" s="133">
        <v>0.85439999999994143</v>
      </c>
      <c r="R1050" s="3">
        <v>7.4472000000001568</v>
      </c>
      <c r="S1050" s="133">
        <f>IF(F1050=0,0,F1050-F1049)</f>
        <v>0.85439999999994143</v>
      </c>
      <c r="T1050">
        <f>IF($J1050=T$6,$L1050,"")</f>
        <v>144</v>
      </c>
      <c r="U1050" t="str">
        <f>IF($J1050=U$6,$L1050,"")</f>
        <v/>
      </c>
    </row>
    <row r="1051" spans="2:21">
      <c r="B1051" s="10">
        <v>3337371</v>
      </c>
      <c r="C1051" s="10">
        <v>13405.36</v>
      </c>
      <c r="D1051" s="10">
        <v>0.24039779999999999</v>
      </c>
      <c r="E1051" s="10">
        <v>201.54259999999999</v>
      </c>
      <c r="F1051" s="10">
        <v>857.06539999999995</v>
      </c>
      <c r="G1051" s="10">
        <v>19</v>
      </c>
      <c r="H1051" s="10">
        <v>144</v>
      </c>
      <c r="I1051" s="10">
        <v>0.3333333</v>
      </c>
      <c r="J1051" s="11" t="s">
        <v>161</v>
      </c>
      <c r="L1051">
        <v>144</v>
      </c>
      <c r="M1051">
        <v>1044</v>
      </c>
      <c r="N1051">
        <v>3337371</v>
      </c>
      <c r="O1051">
        <v>3.1060000000002219</v>
      </c>
      <c r="P1051" s="133">
        <v>12.909999999999854</v>
      </c>
      <c r="Q1051" s="133">
        <v>0.85370000000000346</v>
      </c>
      <c r="R1051" s="3">
        <v>7.4544000000005326</v>
      </c>
      <c r="S1051" s="133">
        <f>IF(F1051=0,0,F1051-F1050)</f>
        <v>0.85370000000000346</v>
      </c>
      <c r="T1051">
        <f>IF($J1051=T$6,$L1051,"")</f>
        <v>144</v>
      </c>
      <c r="U1051" t="str">
        <f>IF($J1051=U$6,$L1051,"")</f>
        <v/>
      </c>
    </row>
    <row r="1052" spans="2:21">
      <c r="B1052" s="10">
        <v>3340471</v>
      </c>
      <c r="C1052" s="10">
        <v>13418.26</v>
      </c>
      <c r="D1052" s="10">
        <v>0.2406393</v>
      </c>
      <c r="E1052" s="10">
        <v>200.93629999999999</v>
      </c>
      <c r="F1052" s="10">
        <v>857.92010000000005</v>
      </c>
      <c r="G1052" s="10">
        <v>20</v>
      </c>
      <c r="H1052" s="10">
        <v>144</v>
      </c>
      <c r="I1052" s="10">
        <v>0.3333333</v>
      </c>
      <c r="J1052" s="11" t="s">
        <v>161</v>
      </c>
      <c r="L1052">
        <v>144</v>
      </c>
      <c r="M1052">
        <v>1045</v>
      </c>
      <c r="N1052">
        <v>3340471</v>
      </c>
      <c r="O1052">
        <v>3.0999999999999091</v>
      </c>
      <c r="P1052" s="133">
        <v>12.899999999999636</v>
      </c>
      <c r="Q1052" s="133">
        <v>0.8547000000000935</v>
      </c>
      <c r="R1052" s="3">
        <v>7.4399999999997819</v>
      </c>
      <c r="S1052" s="133">
        <f>IF(F1052=0,0,F1052-F1051)</f>
        <v>0.8547000000000935</v>
      </c>
      <c r="T1052">
        <f>IF($J1052=T$6,$L1052,"")</f>
        <v>144</v>
      </c>
      <c r="U1052" t="str">
        <f>IF($J1052=U$6,$L1052,"")</f>
        <v/>
      </c>
    </row>
    <row r="1053" spans="2:21">
      <c r="B1053" s="10">
        <v>3343556</v>
      </c>
      <c r="C1053" s="10">
        <v>13431.01</v>
      </c>
      <c r="D1053" s="10">
        <v>0.2417811</v>
      </c>
      <c r="E1053" s="10">
        <v>198.10290000000001</v>
      </c>
      <c r="F1053" s="10">
        <v>858.75829999999996</v>
      </c>
      <c r="G1053" s="10">
        <v>19</v>
      </c>
      <c r="H1053" s="10">
        <v>144</v>
      </c>
      <c r="I1053" s="10">
        <v>0.3333333</v>
      </c>
      <c r="J1053" s="11" t="s">
        <v>161</v>
      </c>
      <c r="L1053">
        <v>144</v>
      </c>
      <c r="M1053">
        <v>1046</v>
      </c>
      <c r="N1053">
        <v>3343556</v>
      </c>
      <c r="O1053">
        <v>3.0850000000000364</v>
      </c>
      <c r="P1053" s="133">
        <v>12.75</v>
      </c>
      <c r="Q1053" s="133">
        <v>0.83819999999991524</v>
      </c>
      <c r="R1053" s="3">
        <v>7.404000000000087</v>
      </c>
      <c r="S1053" s="133">
        <f>IF(F1053=0,0,F1053-F1052)</f>
        <v>0.83819999999991524</v>
      </c>
      <c r="T1053">
        <f>IF($J1053=T$6,$L1053,"")</f>
        <v>144</v>
      </c>
      <c r="U1053" t="str">
        <f>IF($J1053=U$6,$L1053,"")</f>
        <v/>
      </c>
    </row>
    <row r="1054" spans="2:21">
      <c r="B1054" s="10">
        <v>3346666</v>
      </c>
      <c r="C1054" s="10">
        <v>13443.91</v>
      </c>
      <c r="D1054" s="10">
        <v>0.24141899999999999</v>
      </c>
      <c r="E1054" s="10">
        <v>198.9958</v>
      </c>
      <c r="F1054" s="10">
        <v>859.61080000000004</v>
      </c>
      <c r="G1054" s="10">
        <v>19</v>
      </c>
      <c r="H1054" s="10">
        <v>144</v>
      </c>
      <c r="I1054" s="10">
        <v>0.3333333</v>
      </c>
      <c r="J1054" s="11" t="s">
        <v>161</v>
      </c>
      <c r="L1054">
        <v>144</v>
      </c>
      <c r="M1054">
        <v>1047</v>
      </c>
      <c r="N1054">
        <v>3346666</v>
      </c>
      <c r="O1054">
        <v>3.1100000000001273</v>
      </c>
      <c r="P1054" s="133">
        <v>12.899999999999636</v>
      </c>
      <c r="Q1054" s="133">
        <v>0.85250000000007731</v>
      </c>
      <c r="R1054" s="3">
        <v>7.4640000000003059</v>
      </c>
      <c r="S1054" s="133">
        <f>IF(F1054=0,0,F1054-F1053)</f>
        <v>0.85250000000007731</v>
      </c>
      <c r="T1054">
        <f>IF($J1054=T$6,$L1054,"")</f>
        <v>144</v>
      </c>
      <c r="U1054" t="str">
        <f>IF($J1054=U$6,$L1054,"")</f>
        <v/>
      </c>
    </row>
    <row r="1055" spans="2:21">
      <c r="B1055" s="10">
        <v>3349770</v>
      </c>
      <c r="C1055" s="10">
        <v>13456.82</v>
      </c>
      <c r="D1055" s="10">
        <v>0.24020030000000001</v>
      </c>
      <c r="E1055" s="10">
        <v>202.04</v>
      </c>
      <c r="F1055" s="10">
        <v>860.46519999999998</v>
      </c>
      <c r="G1055" s="10">
        <v>19</v>
      </c>
      <c r="H1055" s="10">
        <v>144</v>
      </c>
      <c r="I1055" s="10">
        <v>0.3333333</v>
      </c>
      <c r="J1055" s="11" t="s">
        <v>161</v>
      </c>
      <c r="L1055">
        <v>144</v>
      </c>
      <c r="M1055">
        <v>1048</v>
      </c>
      <c r="N1055">
        <v>3349770</v>
      </c>
      <c r="O1055">
        <v>3.1039999999998145</v>
      </c>
      <c r="P1055" s="133">
        <v>12.909999999999854</v>
      </c>
      <c r="Q1055" s="133">
        <v>0.85439999999994143</v>
      </c>
      <c r="R1055" s="3">
        <v>7.4495999999995544</v>
      </c>
      <c r="S1055" s="133">
        <f>IF(F1055=0,0,F1055-F1054)</f>
        <v>0.85439999999994143</v>
      </c>
      <c r="T1055">
        <f>IF($J1055=T$6,$L1055,"")</f>
        <v>144</v>
      </c>
      <c r="U1055" t="str">
        <f>IF($J1055=U$6,$L1055,"")</f>
        <v/>
      </c>
    </row>
    <row r="1056" spans="2:21">
      <c r="B1056" s="10">
        <v>3352860</v>
      </c>
      <c r="C1056" s="10">
        <v>13469.81</v>
      </c>
      <c r="D1056" s="10">
        <v>0.23852799999999999</v>
      </c>
      <c r="E1056" s="10">
        <v>206.3193</v>
      </c>
      <c r="F1056" s="10">
        <v>861.33349999999996</v>
      </c>
      <c r="G1056" s="10">
        <v>20</v>
      </c>
      <c r="H1056" s="10">
        <v>144</v>
      </c>
      <c r="I1056" s="10">
        <v>0.3333333</v>
      </c>
      <c r="J1056" s="11" t="s">
        <v>161</v>
      </c>
      <c r="L1056">
        <v>144</v>
      </c>
      <c r="M1056">
        <v>1049</v>
      </c>
      <c r="N1056">
        <v>3352860</v>
      </c>
      <c r="O1056">
        <v>3.0900000000001455</v>
      </c>
      <c r="P1056" s="133">
        <v>12.989999999999782</v>
      </c>
      <c r="Q1056" s="133">
        <v>0.86829999999997654</v>
      </c>
      <c r="R1056" s="3">
        <v>7.4160000000003494</v>
      </c>
      <c r="S1056" s="133">
        <f>IF(F1056=0,0,F1056-F1055)</f>
        <v>0.86829999999997654</v>
      </c>
      <c r="T1056">
        <f>IF($J1056=T$6,$L1056,"")</f>
        <v>144</v>
      </c>
      <c r="U1056" t="str">
        <f>IF($J1056=U$6,$L1056,"")</f>
        <v/>
      </c>
    </row>
    <row r="1057" spans="2:21">
      <c r="B1057" s="10">
        <v>3355955</v>
      </c>
      <c r="C1057" s="10">
        <v>13482.73</v>
      </c>
      <c r="D1057" s="10">
        <v>0.23929059999999999</v>
      </c>
      <c r="E1057" s="10">
        <v>204.35310000000001</v>
      </c>
      <c r="F1057" s="10">
        <v>862.19159999999999</v>
      </c>
      <c r="G1057" s="10">
        <v>19</v>
      </c>
      <c r="H1057" s="10">
        <v>144</v>
      </c>
      <c r="I1057" s="10">
        <v>0.3333333</v>
      </c>
      <c r="J1057" s="11" t="s">
        <v>161</v>
      </c>
      <c r="L1057">
        <v>144</v>
      </c>
      <c r="M1057">
        <v>1050</v>
      </c>
      <c r="N1057">
        <v>3355955</v>
      </c>
      <c r="O1057">
        <v>3.0949999999997999</v>
      </c>
      <c r="P1057" s="133">
        <v>12.920000000000073</v>
      </c>
      <c r="Q1057" s="133">
        <v>0.85810000000003583</v>
      </c>
      <c r="R1057" s="3">
        <v>7.4279999999995194</v>
      </c>
      <c r="S1057" s="133">
        <f>IF(F1057=0,0,F1057-F1056)</f>
        <v>0.85810000000003583</v>
      </c>
      <c r="T1057">
        <f>IF($J1057=T$6,$L1057,"")</f>
        <v>144</v>
      </c>
      <c r="U1057" t="str">
        <f>IF($J1057=U$6,$L1057,"")</f>
        <v/>
      </c>
    </row>
    <row r="1058" spans="2:21">
      <c r="B1058" s="10">
        <v>3359062</v>
      </c>
      <c r="C1058" s="10">
        <v>13495.57</v>
      </c>
      <c r="D1058" s="10">
        <v>0.24155599999999999</v>
      </c>
      <c r="E1058" s="10">
        <v>198.65729999999999</v>
      </c>
      <c r="F1058" s="10">
        <v>863.03610000000003</v>
      </c>
      <c r="G1058" s="10">
        <v>19</v>
      </c>
      <c r="H1058" s="10">
        <v>143</v>
      </c>
      <c r="I1058" s="10">
        <v>0.3333333</v>
      </c>
      <c r="J1058" s="11" t="s">
        <v>161</v>
      </c>
      <c r="L1058">
        <v>143</v>
      </c>
      <c r="M1058">
        <v>1051</v>
      </c>
      <c r="N1058">
        <v>3359062</v>
      </c>
      <c r="O1058">
        <v>3.1069999999999709</v>
      </c>
      <c r="P1058" s="133">
        <v>12.840000000000146</v>
      </c>
      <c r="Q1058" s="133">
        <v>0.84450000000003911</v>
      </c>
      <c r="R1058" s="3">
        <v>7.4050166666665973</v>
      </c>
      <c r="S1058" s="133">
        <f>IF(F1058=0,0,F1058-F1057)</f>
        <v>0.84450000000003911</v>
      </c>
      <c r="T1058">
        <f>IF($J1058=T$6,$L1058,"")</f>
        <v>143</v>
      </c>
      <c r="U1058" t="str">
        <f>IF($J1058=U$6,$L1058,"")</f>
        <v/>
      </c>
    </row>
    <row r="1059" spans="2:21">
      <c r="B1059" s="10">
        <v>3362166</v>
      </c>
      <c r="C1059" s="10">
        <v>13508.47</v>
      </c>
      <c r="D1059" s="10">
        <v>0.2413351</v>
      </c>
      <c r="E1059" s="10">
        <v>199.20330000000001</v>
      </c>
      <c r="F1059" s="10">
        <v>863.88890000000004</v>
      </c>
      <c r="G1059" s="10">
        <v>20</v>
      </c>
      <c r="H1059" s="10">
        <v>143</v>
      </c>
      <c r="I1059" s="10">
        <v>0.3333333</v>
      </c>
      <c r="J1059" s="11" t="s">
        <v>161</v>
      </c>
      <c r="L1059">
        <v>143</v>
      </c>
      <c r="M1059">
        <v>1052</v>
      </c>
      <c r="N1059">
        <v>3362166</v>
      </c>
      <c r="O1059">
        <v>3.1040000000002692</v>
      </c>
      <c r="P1059" s="133">
        <v>12.899999999999636</v>
      </c>
      <c r="Q1059" s="133">
        <v>0.852800000000002</v>
      </c>
      <c r="R1059" s="3">
        <v>7.3978666666673085</v>
      </c>
      <c r="S1059" s="133">
        <f>IF(F1059=0,0,F1059-F1058)</f>
        <v>0.852800000000002</v>
      </c>
      <c r="T1059">
        <f>IF($J1059=T$6,$L1059,"")</f>
        <v>143</v>
      </c>
      <c r="U1059" t="str">
        <f>IF($J1059=U$6,$L1059,"")</f>
        <v/>
      </c>
    </row>
    <row r="1060" spans="2:21">
      <c r="B1060" s="10">
        <v>3365253</v>
      </c>
      <c r="C1060" s="10">
        <v>13521.29</v>
      </c>
      <c r="D1060" s="10">
        <v>0.2406065</v>
      </c>
      <c r="E1060" s="10">
        <v>201.01840000000001</v>
      </c>
      <c r="F1060" s="10">
        <v>864.73590000000002</v>
      </c>
      <c r="G1060" s="10">
        <v>19</v>
      </c>
      <c r="H1060" s="10">
        <v>142</v>
      </c>
      <c r="I1060" s="10">
        <v>0.3333333</v>
      </c>
      <c r="J1060" s="11" t="s">
        <v>161</v>
      </c>
      <c r="L1060">
        <v>142</v>
      </c>
      <c r="M1060">
        <v>1053</v>
      </c>
      <c r="N1060">
        <v>3365253</v>
      </c>
      <c r="O1060">
        <v>3.0869999999999891</v>
      </c>
      <c r="P1060" s="133">
        <v>12.820000000001528</v>
      </c>
      <c r="Q1060" s="133">
        <v>0.84699999999997999</v>
      </c>
      <c r="R1060" s="3">
        <v>7.3058999999999745</v>
      </c>
      <c r="S1060" s="133">
        <f>IF(F1060=0,0,F1060-F1059)</f>
        <v>0.84699999999997999</v>
      </c>
      <c r="T1060">
        <f>IF($J1060=T$6,$L1060,"")</f>
        <v>142</v>
      </c>
      <c r="U1060" t="str">
        <f>IF($J1060=U$6,$L1060,"")</f>
        <v/>
      </c>
    </row>
    <row r="1061" spans="2:21">
      <c r="B1061" s="10">
        <v>3368352</v>
      </c>
      <c r="C1061" s="10">
        <v>13534.03</v>
      </c>
      <c r="D1061" s="10">
        <v>0.24258540000000001</v>
      </c>
      <c r="E1061" s="10">
        <v>196.13900000000001</v>
      </c>
      <c r="F1061" s="10">
        <v>865.56949999999995</v>
      </c>
      <c r="G1061" s="10">
        <v>19</v>
      </c>
      <c r="H1061" s="10">
        <v>142</v>
      </c>
      <c r="I1061" s="10">
        <v>0.3333333</v>
      </c>
      <c r="J1061" s="11" t="s">
        <v>161</v>
      </c>
      <c r="L1061">
        <v>142</v>
      </c>
      <c r="M1061">
        <v>1054</v>
      </c>
      <c r="N1061">
        <v>3368352</v>
      </c>
      <c r="O1061">
        <v>3.0989999999997053</v>
      </c>
      <c r="P1061" s="133">
        <v>12.739999999999782</v>
      </c>
      <c r="Q1061" s="133">
        <v>0.83359999999993306</v>
      </c>
      <c r="R1061" s="3">
        <v>7.3342999999993026</v>
      </c>
      <c r="S1061" s="133">
        <f>IF(F1061=0,0,F1061-F1060)</f>
        <v>0.83359999999993306</v>
      </c>
      <c r="T1061">
        <f>IF($J1061=T$6,$L1061,"")</f>
        <v>142</v>
      </c>
      <c r="U1061" t="str">
        <f>IF($J1061=U$6,$L1061,"")</f>
        <v/>
      </c>
    </row>
    <row r="1062" spans="2:21">
      <c r="B1062" s="10">
        <v>3371449</v>
      </c>
      <c r="C1062" s="10">
        <v>13546.83</v>
      </c>
      <c r="D1062" s="10">
        <v>0.24271000000000001</v>
      </c>
      <c r="E1062" s="10">
        <v>195.8372</v>
      </c>
      <c r="F1062" s="10">
        <v>866.41269999999997</v>
      </c>
      <c r="G1062" s="10">
        <v>20</v>
      </c>
      <c r="H1062" s="10">
        <v>143</v>
      </c>
      <c r="I1062" s="10">
        <v>0.3333333</v>
      </c>
      <c r="J1062" s="11" t="s">
        <v>161</v>
      </c>
      <c r="L1062">
        <v>143</v>
      </c>
      <c r="M1062">
        <v>1055</v>
      </c>
      <c r="N1062">
        <v>3371449</v>
      </c>
      <c r="O1062">
        <v>3.0970000000002074</v>
      </c>
      <c r="P1062" s="133">
        <v>12.799999999999272</v>
      </c>
      <c r="Q1062" s="133">
        <v>0.84320000000002437</v>
      </c>
      <c r="R1062" s="3">
        <v>7.3811833333338273</v>
      </c>
      <c r="S1062" s="133">
        <f>IF(F1062=0,0,F1062-F1061)</f>
        <v>0.84320000000002437</v>
      </c>
      <c r="T1062">
        <f>IF($J1062=T$6,$L1062,"")</f>
        <v>143</v>
      </c>
      <c r="U1062" t="str">
        <f>IF($J1062=U$6,$L1062,"")</f>
        <v/>
      </c>
    </row>
    <row r="1063" spans="2:21">
      <c r="B1063" s="10">
        <v>3374462</v>
      </c>
      <c r="C1063" s="10">
        <v>13559.43</v>
      </c>
      <c r="D1063" s="10">
        <v>0.2388991</v>
      </c>
      <c r="E1063" s="10">
        <v>205.35929999999999</v>
      </c>
      <c r="F1063" s="10">
        <v>867.24980000000005</v>
      </c>
      <c r="G1063" s="10">
        <v>20</v>
      </c>
      <c r="H1063" s="10">
        <v>143</v>
      </c>
      <c r="I1063" s="10">
        <v>0.3333333</v>
      </c>
      <c r="J1063" s="11" t="s">
        <v>161</v>
      </c>
      <c r="L1063">
        <v>143</v>
      </c>
      <c r="M1063">
        <v>1056</v>
      </c>
      <c r="N1063">
        <v>3374462</v>
      </c>
      <c r="O1063">
        <v>3.01299999999992</v>
      </c>
      <c r="P1063" s="133">
        <v>12.600000000000364</v>
      </c>
      <c r="Q1063" s="133">
        <v>0.83710000000007767</v>
      </c>
      <c r="R1063" s="3">
        <v>7.1809833333331428</v>
      </c>
      <c r="S1063" s="133">
        <f>IF(F1063=0,0,F1063-F1062)</f>
        <v>0.83710000000007767</v>
      </c>
      <c r="T1063">
        <f>IF($J1063=T$6,$L1063,"")</f>
        <v>143</v>
      </c>
      <c r="U1063" t="str">
        <f>IF($J1063=U$6,$L1063,"")</f>
        <v/>
      </c>
    </row>
    <row r="1064" spans="2:21">
      <c r="B1064" s="10">
        <v>3377548</v>
      </c>
      <c r="C1064" s="10">
        <v>13572.34</v>
      </c>
      <c r="D1064" s="10">
        <v>0.2392714</v>
      </c>
      <c r="E1064" s="10">
        <v>204.4024</v>
      </c>
      <c r="F1064" s="10">
        <v>868.10889999999995</v>
      </c>
      <c r="G1064" s="10">
        <v>20</v>
      </c>
      <c r="H1064" s="10">
        <v>143</v>
      </c>
      <c r="I1064" s="10">
        <v>0.3333333</v>
      </c>
      <c r="J1064" s="11" t="s">
        <v>161</v>
      </c>
      <c r="L1064">
        <v>143</v>
      </c>
      <c r="M1064">
        <v>1057</v>
      </c>
      <c r="N1064">
        <v>3377548</v>
      </c>
      <c r="O1064">
        <v>3.0859999999997854</v>
      </c>
      <c r="P1064" s="133">
        <v>12.909999999999854</v>
      </c>
      <c r="Q1064" s="133">
        <v>0.8590999999998985</v>
      </c>
      <c r="R1064" s="3">
        <v>7.3549666666661553</v>
      </c>
      <c r="S1064" s="133">
        <f>IF(F1064=0,0,F1064-F1063)</f>
        <v>0.8590999999998985</v>
      </c>
      <c r="T1064">
        <f>IF($J1064=T$6,$L1064,"")</f>
        <v>143</v>
      </c>
      <c r="U1064" t="str">
        <f>IF($J1064=U$6,$L1064,"")</f>
        <v/>
      </c>
    </row>
    <row r="1065" spans="2:21">
      <c r="B1065" s="10">
        <v>3380660</v>
      </c>
      <c r="C1065" s="10">
        <v>13585.24</v>
      </c>
      <c r="D1065" s="10">
        <v>0.24096390000000001</v>
      </c>
      <c r="E1065" s="10">
        <v>200.12540000000001</v>
      </c>
      <c r="F1065" s="10">
        <v>868.96019999999999</v>
      </c>
      <c r="G1065" s="10">
        <v>19</v>
      </c>
      <c r="H1065" s="10">
        <v>143</v>
      </c>
      <c r="I1065" s="10">
        <v>0.3333333</v>
      </c>
      <c r="J1065" s="11" t="s">
        <v>161</v>
      </c>
      <c r="L1065">
        <v>143</v>
      </c>
      <c r="M1065">
        <v>1058</v>
      </c>
      <c r="N1065">
        <v>3380660</v>
      </c>
      <c r="O1065">
        <v>3.11200000000008</v>
      </c>
      <c r="P1065" s="133">
        <v>12.899999999999636</v>
      </c>
      <c r="Q1065" s="133">
        <v>0.85130000000003747</v>
      </c>
      <c r="R1065" s="3">
        <v>7.4169333333335237</v>
      </c>
      <c r="S1065" s="133">
        <f>IF(F1065=0,0,F1065-F1064)</f>
        <v>0.85130000000003747</v>
      </c>
      <c r="T1065">
        <f>IF($J1065=T$6,$L1065,"")</f>
        <v>143</v>
      </c>
      <c r="U1065" t="str">
        <f>IF($J1065=U$6,$L1065,"")</f>
        <v/>
      </c>
    </row>
    <row r="1066" spans="2:21">
      <c r="B1066" s="10">
        <v>3383762</v>
      </c>
      <c r="C1066" s="10">
        <v>13598.13</v>
      </c>
      <c r="D1066" s="10">
        <v>0.24131440000000001</v>
      </c>
      <c r="E1066" s="10">
        <v>199.25460000000001</v>
      </c>
      <c r="F1066" s="10">
        <v>869.81240000000003</v>
      </c>
      <c r="G1066" s="10">
        <v>20</v>
      </c>
      <c r="H1066" s="10">
        <v>143</v>
      </c>
      <c r="I1066" s="10">
        <v>0.3333333</v>
      </c>
      <c r="J1066" s="11" t="s">
        <v>161</v>
      </c>
      <c r="L1066">
        <v>143</v>
      </c>
      <c r="M1066">
        <v>1059</v>
      </c>
      <c r="N1066">
        <v>3383762</v>
      </c>
      <c r="O1066">
        <v>3.1020000000003165</v>
      </c>
      <c r="P1066" s="133">
        <v>12.889999999999418</v>
      </c>
      <c r="Q1066" s="133">
        <v>0.85220000000003893</v>
      </c>
      <c r="R1066" s="3">
        <v>7.3931000000007545</v>
      </c>
      <c r="S1066" s="133">
        <f>IF(F1066=0,0,F1066-F1065)</f>
        <v>0.85220000000003893</v>
      </c>
      <c r="T1066">
        <f>IF($J1066=T$6,$L1066,"")</f>
        <v>143</v>
      </c>
      <c r="U1066" t="str">
        <f>IF($J1066=U$6,$L1066,"")</f>
        <v/>
      </c>
    </row>
    <row r="1067" spans="2:21">
      <c r="B1067" s="10">
        <v>3386753</v>
      </c>
      <c r="C1067" s="10">
        <v>13610.48</v>
      </c>
      <c r="D1067" s="10">
        <v>0.24094389999999999</v>
      </c>
      <c r="E1067" s="10">
        <v>200.17519999999999</v>
      </c>
      <c r="F1067" s="10">
        <v>870.62490000000003</v>
      </c>
      <c r="G1067" s="10">
        <v>20</v>
      </c>
      <c r="H1067" s="10">
        <v>143</v>
      </c>
      <c r="I1067" s="10">
        <v>0.3333333</v>
      </c>
      <c r="J1067" s="11" t="s">
        <v>161</v>
      </c>
      <c r="L1067">
        <v>143</v>
      </c>
      <c r="M1067">
        <v>1060</v>
      </c>
      <c r="N1067">
        <v>3386753</v>
      </c>
      <c r="O1067">
        <v>2.9909999999999854</v>
      </c>
      <c r="P1067" s="133">
        <v>12.350000000000364</v>
      </c>
      <c r="Q1067" s="133">
        <v>0.8125</v>
      </c>
      <c r="R1067" s="3">
        <v>7.1285499999999651</v>
      </c>
      <c r="S1067" s="133">
        <f>IF(F1067=0,0,F1067-F1066)</f>
        <v>0.8125</v>
      </c>
      <c r="T1067">
        <f>IF($J1067=T$6,$L1067,"")</f>
        <v>143</v>
      </c>
      <c r="U1067" t="str">
        <f>IF($J1067=U$6,$L1067,"")</f>
        <v/>
      </c>
    </row>
    <row r="1068" spans="2:21">
      <c r="B1068" s="10">
        <v>3389953</v>
      </c>
      <c r="C1068" s="10">
        <v>13623.69</v>
      </c>
      <c r="D1068" s="10">
        <v>0.24272869999999999</v>
      </c>
      <c r="E1068" s="10">
        <v>195.79179999999999</v>
      </c>
      <c r="F1068" s="10">
        <v>871.49270000000001</v>
      </c>
      <c r="G1068" s="10">
        <v>19</v>
      </c>
      <c r="H1068" s="10">
        <v>143</v>
      </c>
      <c r="I1068" s="10">
        <v>0.3333333</v>
      </c>
      <c r="J1068" s="11" t="s">
        <v>161</v>
      </c>
      <c r="L1068">
        <v>143</v>
      </c>
      <c r="M1068">
        <v>1061</v>
      </c>
      <c r="N1068">
        <v>3389953</v>
      </c>
      <c r="O1068">
        <v>3.1999999999998181</v>
      </c>
      <c r="P1068" s="133">
        <v>13.210000000000946</v>
      </c>
      <c r="Q1068" s="133">
        <v>0.86779999999998836</v>
      </c>
      <c r="R1068" s="3">
        <v>7.6266666666662335</v>
      </c>
      <c r="S1068" s="133">
        <f>IF(F1068=0,0,F1068-F1067)</f>
        <v>0.86779999999998836</v>
      </c>
      <c r="T1068">
        <f>IF($J1068=T$6,$L1068,"")</f>
        <v>143</v>
      </c>
      <c r="U1068" t="str">
        <f>IF($J1068=U$6,$L1068,"")</f>
        <v/>
      </c>
    </row>
    <row r="1069" spans="2:21">
      <c r="B1069" s="10">
        <v>3393062</v>
      </c>
      <c r="C1069" s="10">
        <v>13636.67</v>
      </c>
      <c r="D1069" s="10">
        <v>0.2400265</v>
      </c>
      <c r="E1069" s="10">
        <v>202.47929999999999</v>
      </c>
      <c r="F1069" s="10">
        <v>872.35519999999997</v>
      </c>
      <c r="G1069" s="10">
        <v>20</v>
      </c>
      <c r="H1069" s="10">
        <v>144</v>
      </c>
      <c r="I1069" s="10">
        <v>0.3333333</v>
      </c>
      <c r="J1069" s="11" t="s">
        <v>161</v>
      </c>
      <c r="L1069">
        <v>144</v>
      </c>
      <c r="M1069">
        <v>1062</v>
      </c>
      <c r="N1069">
        <v>3393062</v>
      </c>
      <c r="O1069">
        <v>3.1089999999999236</v>
      </c>
      <c r="P1069" s="133">
        <v>12.979999999999563</v>
      </c>
      <c r="Q1069" s="133">
        <v>0.86249999999995453</v>
      </c>
      <c r="R1069" s="3">
        <v>7.4615999999998168</v>
      </c>
      <c r="S1069" s="133">
        <f>IF(F1069=0,0,F1069-F1068)</f>
        <v>0.86249999999995453</v>
      </c>
      <c r="T1069">
        <f>IF($J1069=T$6,$L1069,"")</f>
        <v>144</v>
      </c>
      <c r="U1069" t="str">
        <f>IF($J1069=U$6,$L1069,"")</f>
        <v/>
      </c>
    </row>
    <row r="1070" spans="2:21">
      <c r="B1070" s="10">
        <v>3396052</v>
      </c>
      <c r="C1070" s="10">
        <v>13649.03</v>
      </c>
      <c r="D1070" s="10">
        <v>0.24063989999999999</v>
      </c>
      <c r="E1070" s="10">
        <v>200.93469999999999</v>
      </c>
      <c r="F1070" s="10">
        <v>873.16849999999999</v>
      </c>
      <c r="G1070" s="10">
        <v>19</v>
      </c>
      <c r="H1070" s="10">
        <v>144</v>
      </c>
      <c r="I1070" s="10">
        <v>0.3333333</v>
      </c>
      <c r="J1070" s="11" t="s">
        <v>161</v>
      </c>
      <c r="L1070">
        <v>144</v>
      </c>
      <c r="M1070">
        <v>1063</v>
      </c>
      <c r="N1070">
        <v>3396052</v>
      </c>
      <c r="O1070">
        <v>2.9900000000002365</v>
      </c>
      <c r="P1070" s="133">
        <v>12.360000000000582</v>
      </c>
      <c r="Q1070" s="133">
        <v>0.81330000000002656</v>
      </c>
      <c r="R1070" s="3">
        <v>7.1760000000005677</v>
      </c>
      <c r="S1070" s="133">
        <f>IF(F1070=0,0,F1070-F1069)</f>
        <v>0.81330000000002656</v>
      </c>
      <c r="T1070">
        <f>IF($J1070=T$6,$L1070,"")</f>
        <v>144</v>
      </c>
      <c r="U1070" t="str">
        <f>IF($J1070=U$6,$L1070,"")</f>
        <v/>
      </c>
    </row>
    <row r="1071" spans="2:21">
      <c r="B1071" s="10">
        <v>3399153</v>
      </c>
      <c r="C1071" s="10">
        <v>13661.94</v>
      </c>
      <c r="D1071" s="10">
        <v>0.24045040000000001</v>
      </c>
      <c r="E1071" s="10">
        <v>201.41030000000001</v>
      </c>
      <c r="F1071" s="10">
        <v>874.02329999999995</v>
      </c>
      <c r="G1071" s="10">
        <v>19</v>
      </c>
      <c r="H1071" s="10">
        <v>144</v>
      </c>
      <c r="I1071" s="10">
        <v>0.3333333</v>
      </c>
      <c r="J1071" s="11" t="s">
        <v>161</v>
      </c>
      <c r="L1071">
        <v>144</v>
      </c>
      <c r="M1071">
        <v>1064</v>
      </c>
      <c r="N1071">
        <v>3399153</v>
      </c>
      <c r="O1071">
        <v>3.100999999999658</v>
      </c>
      <c r="P1071" s="133">
        <v>12.909999999999854</v>
      </c>
      <c r="Q1071" s="133">
        <v>0.85479999999995471</v>
      </c>
      <c r="R1071" s="3">
        <v>7.4423999999991794</v>
      </c>
      <c r="S1071" s="133">
        <f>IF(F1071=0,0,F1071-F1070)</f>
        <v>0.85479999999995471</v>
      </c>
      <c r="T1071">
        <f>IF($J1071=T$6,$L1071,"")</f>
        <v>144</v>
      </c>
      <c r="U1071" t="str">
        <f>IF($J1071=U$6,$L1071,"")</f>
        <v/>
      </c>
    </row>
    <row r="1072" spans="2:21">
      <c r="B1072" s="10">
        <v>3402255</v>
      </c>
      <c r="C1072" s="10">
        <v>13674.91</v>
      </c>
      <c r="D1072" s="10">
        <v>0.23983070000000001</v>
      </c>
      <c r="E1072" s="10">
        <v>202.97559999999999</v>
      </c>
      <c r="F1072" s="10">
        <v>874.88599999999997</v>
      </c>
      <c r="G1072" s="10">
        <v>20</v>
      </c>
      <c r="H1072" s="10">
        <v>144</v>
      </c>
      <c r="I1072" s="10">
        <v>0.3333333</v>
      </c>
      <c r="J1072" s="11" t="s">
        <v>161</v>
      </c>
      <c r="L1072">
        <v>144</v>
      </c>
      <c r="M1072">
        <v>1065</v>
      </c>
      <c r="N1072">
        <v>3402255</v>
      </c>
      <c r="O1072">
        <v>3.1020000000003165</v>
      </c>
      <c r="P1072" s="133">
        <v>12.969999999999345</v>
      </c>
      <c r="Q1072" s="133">
        <v>0.86270000000001801</v>
      </c>
      <c r="R1072" s="3">
        <v>7.4448000000007593</v>
      </c>
      <c r="S1072" s="133">
        <f>IF(F1072=0,0,F1072-F1071)</f>
        <v>0.86270000000001801</v>
      </c>
      <c r="T1072">
        <f>IF($J1072=T$6,$L1072,"")</f>
        <v>144</v>
      </c>
      <c r="U1072" t="str">
        <f>IF($J1072=U$6,$L1072,"")</f>
        <v/>
      </c>
    </row>
    <row r="1073" spans="2:21">
      <c r="B1073" s="10">
        <v>3405346</v>
      </c>
      <c r="C1073" s="10">
        <v>13687.8</v>
      </c>
      <c r="D1073" s="10">
        <v>0.23985419999999999</v>
      </c>
      <c r="E1073" s="10">
        <v>202.916</v>
      </c>
      <c r="F1073" s="10">
        <v>875.74090000000001</v>
      </c>
      <c r="G1073" s="10">
        <v>19</v>
      </c>
      <c r="H1073" s="10">
        <v>145</v>
      </c>
      <c r="I1073" s="10">
        <v>0.3333333</v>
      </c>
      <c r="J1073" s="11" t="s">
        <v>161</v>
      </c>
      <c r="L1073">
        <v>145</v>
      </c>
      <c r="M1073">
        <v>1066</v>
      </c>
      <c r="N1073">
        <v>3405346</v>
      </c>
      <c r="O1073">
        <v>3.0909999999998945</v>
      </c>
      <c r="P1073" s="133">
        <v>12.889999999999418</v>
      </c>
      <c r="Q1073" s="133">
        <v>0.85490000000004329</v>
      </c>
      <c r="R1073" s="3">
        <v>7.4699166666664114</v>
      </c>
      <c r="S1073" s="133">
        <f>IF(F1073=0,0,F1073-F1072)</f>
        <v>0.85490000000004329</v>
      </c>
      <c r="T1073">
        <f>IF($J1073=T$6,$L1073,"")</f>
        <v>145</v>
      </c>
      <c r="U1073" t="str">
        <f>IF($J1073=U$6,$L1073,"")</f>
        <v/>
      </c>
    </row>
    <row r="1074" spans="2:21">
      <c r="B1074" s="10">
        <v>3408458</v>
      </c>
      <c r="C1074" s="10">
        <v>13700.7</v>
      </c>
      <c r="D1074" s="10">
        <v>0.24101120000000001</v>
      </c>
      <c r="E1074" s="10">
        <v>200.0076</v>
      </c>
      <c r="F1074" s="10">
        <v>876.59220000000005</v>
      </c>
      <c r="G1074" s="10">
        <v>19</v>
      </c>
      <c r="H1074" s="10">
        <v>145</v>
      </c>
      <c r="I1074" s="10">
        <v>0.3333333</v>
      </c>
      <c r="J1074" s="11" t="s">
        <v>161</v>
      </c>
      <c r="L1074">
        <v>145</v>
      </c>
      <c r="M1074">
        <v>1067</v>
      </c>
      <c r="N1074">
        <v>3408458</v>
      </c>
      <c r="O1074">
        <v>3.11200000000008</v>
      </c>
      <c r="P1074" s="133">
        <v>12.900000000001455</v>
      </c>
      <c r="Q1074" s="133">
        <v>0.85130000000003747</v>
      </c>
      <c r="R1074" s="3">
        <v>7.5206666666668598</v>
      </c>
      <c r="S1074" s="133">
        <f>IF(F1074=0,0,F1074-F1073)</f>
        <v>0.85130000000003747</v>
      </c>
      <c r="T1074">
        <f>IF($J1074=T$6,$L1074,"")</f>
        <v>145</v>
      </c>
      <c r="U1074" t="str">
        <f>IF($J1074=U$6,$L1074,"")</f>
        <v/>
      </c>
    </row>
    <row r="1075" spans="2:21">
      <c r="B1075" s="10">
        <v>3411548</v>
      </c>
      <c r="C1075" s="10">
        <v>13713.54</v>
      </c>
      <c r="D1075" s="10">
        <v>0.2406268</v>
      </c>
      <c r="E1075" s="10">
        <v>200.9676</v>
      </c>
      <c r="F1075" s="10">
        <v>877.44129999999996</v>
      </c>
      <c r="G1075" s="10">
        <v>19</v>
      </c>
      <c r="H1075" s="10">
        <v>144</v>
      </c>
      <c r="I1075" s="10">
        <v>0.3333333</v>
      </c>
      <c r="J1075" s="11" t="s">
        <v>161</v>
      </c>
      <c r="L1075">
        <v>144</v>
      </c>
      <c r="M1075">
        <v>1068</v>
      </c>
      <c r="N1075">
        <v>3411548</v>
      </c>
      <c r="O1075">
        <v>3.0899999999996908</v>
      </c>
      <c r="P1075" s="133">
        <v>12.840000000000146</v>
      </c>
      <c r="Q1075" s="133">
        <v>0.8490999999999076</v>
      </c>
      <c r="R1075" s="3">
        <v>7.4159999999992579</v>
      </c>
      <c r="S1075" s="133">
        <f>IF(F1075=0,0,F1075-F1074)</f>
        <v>0.8490999999999076</v>
      </c>
      <c r="T1075">
        <f>IF($J1075=T$6,$L1075,"")</f>
        <v>144</v>
      </c>
      <c r="U1075" t="str">
        <f>IF($J1075=U$6,$L1075,"")</f>
        <v/>
      </c>
    </row>
    <row r="1076" spans="2:21">
      <c r="B1076" s="10">
        <v>3414560</v>
      </c>
      <c r="C1076" s="10">
        <v>13726.06</v>
      </c>
      <c r="D1076" s="10">
        <v>0.23983699999999999</v>
      </c>
      <c r="E1076" s="10">
        <v>202.95949999999999</v>
      </c>
      <c r="F1076" s="10">
        <v>878.27020000000005</v>
      </c>
      <c r="G1076" s="10">
        <v>20</v>
      </c>
      <c r="H1076" s="10">
        <v>144</v>
      </c>
      <c r="I1076" s="10">
        <v>0.3333333</v>
      </c>
      <c r="J1076" s="11" t="s">
        <v>161</v>
      </c>
      <c r="L1076">
        <v>144</v>
      </c>
      <c r="M1076">
        <v>1069</v>
      </c>
      <c r="N1076">
        <v>3414560</v>
      </c>
      <c r="O1076">
        <v>3.012000000000171</v>
      </c>
      <c r="P1076" s="133">
        <v>12.519999999998618</v>
      </c>
      <c r="Q1076" s="133">
        <v>0.82890000000008968</v>
      </c>
      <c r="R1076" s="3">
        <v>7.22880000000041</v>
      </c>
      <c r="S1076" s="133">
        <f>IF(F1076=0,0,F1076-F1075)</f>
        <v>0.82890000000008968</v>
      </c>
      <c r="T1076">
        <f>IF($J1076=T$6,$L1076,"")</f>
        <v>144</v>
      </c>
      <c r="U1076" t="str">
        <f>IF($J1076=U$6,$L1076,"")</f>
        <v/>
      </c>
    </row>
    <row r="1077" spans="2:21">
      <c r="B1077" s="10">
        <v>3417748</v>
      </c>
      <c r="C1077" s="10">
        <v>13739.37</v>
      </c>
      <c r="D1077" s="10">
        <v>0.2405793</v>
      </c>
      <c r="E1077" s="10">
        <v>201.08670000000001</v>
      </c>
      <c r="F1077" s="10">
        <v>879.15390000000002</v>
      </c>
      <c r="G1077" s="10">
        <v>19</v>
      </c>
      <c r="H1077" s="10">
        <v>143</v>
      </c>
      <c r="I1077" s="10">
        <v>0.3333333</v>
      </c>
      <c r="J1077" s="11" t="s">
        <v>161</v>
      </c>
      <c r="L1077">
        <v>143</v>
      </c>
      <c r="M1077">
        <v>1070</v>
      </c>
      <c r="N1077">
        <v>3417748</v>
      </c>
      <c r="O1077">
        <v>3.1880000000001019</v>
      </c>
      <c r="P1077" s="133">
        <v>13.31000000000131</v>
      </c>
      <c r="Q1077" s="133">
        <v>0.88369999999997617</v>
      </c>
      <c r="R1077" s="3">
        <v>7.5980666666669094</v>
      </c>
      <c r="S1077" s="133">
        <f>IF(F1077=0,0,F1077-F1076)</f>
        <v>0.88369999999997617</v>
      </c>
      <c r="T1077">
        <f>IF($J1077=T$6,$L1077,"")</f>
        <v>143</v>
      </c>
      <c r="U1077" t="str">
        <f>IF($J1077=U$6,$L1077,"")</f>
        <v/>
      </c>
    </row>
    <row r="1078" spans="2:21">
      <c r="B1078" s="10">
        <v>3420855</v>
      </c>
      <c r="C1078" s="10">
        <v>13752.27</v>
      </c>
      <c r="D1078" s="10">
        <v>0.24094640000000001</v>
      </c>
      <c r="E1078" s="10">
        <v>200.16890000000001</v>
      </c>
      <c r="F1078" s="10">
        <v>880.0068</v>
      </c>
      <c r="G1078" s="10">
        <v>19</v>
      </c>
      <c r="H1078" s="10">
        <v>143</v>
      </c>
      <c r="I1078" s="10">
        <v>0.3333333</v>
      </c>
      <c r="J1078" s="11" t="s">
        <v>161</v>
      </c>
      <c r="L1078">
        <v>143</v>
      </c>
      <c r="M1078">
        <v>1071</v>
      </c>
      <c r="N1078">
        <v>3420855</v>
      </c>
      <c r="O1078">
        <v>3.1069999999999709</v>
      </c>
      <c r="P1078" s="133">
        <v>12.899999999999636</v>
      </c>
      <c r="Q1078" s="133">
        <v>0.8528999999999769</v>
      </c>
      <c r="R1078" s="3">
        <v>7.4050166666665973</v>
      </c>
      <c r="S1078" s="133">
        <f>IF(F1078=0,0,F1078-F1077)</f>
        <v>0.8528999999999769</v>
      </c>
      <c r="T1078">
        <f>IF($J1078=T$6,$L1078,"")</f>
        <v>143</v>
      </c>
      <c r="U1078" t="str">
        <f>IF($J1078=U$6,$L1078,"")</f>
        <v/>
      </c>
    </row>
    <row r="1079" spans="2:21">
      <c r="B1079" s="10">
        <v>3423851</v>
      </c>
      <c r="C1079" s="10">
        <v>13764.71</v>
      </c>
      <c r="D1079" s="10">
        <v>0.24036479999999999</v>
      </c>
      <c r="E1079" s="10">
        <v>201.62540000000001</v>
      </c>
      <c r="F1079" s="10">
        <v>880.82809999999995</v>
      </c>
      <c r="G1079" s="10">
        <v>20</v>
      </c>
      <c r="H1079" s="10">
        <v>143</v>
      </c>
      <c r="I1079" s="10">
        <v>0.3333333</v>
      </c>
      <c r="J1079" s="11" t="s">
        <v>161</v>
      </c>
      <c r="L1079">
        <v>143</v>
      </c>
      <c r="M1079">
        <v>1072</v>
      </c>
      <c r="N1079">
        <v>3423851</v>
      </c>
      <c r="O1079">
        <v>2.9960000000000946</v>
      </c>
      <c r="P1079" s="133">
        <v>12.43999999999869</v>
      </c>
      <c r="Q1079" s="133">
        <v>0.82129999999995107</v>
      </c>
      <c r="R1079" s="3">
        <v>7.1404666666668923</v>
      </c>
      <c r="S1079" s="133">
        <f>IF(F1079=0,0,F1079-F1078)</f>
        <v>0.82129999999995107</v>
      </c>
      <c r="T1079">
        <f>IF($J1079=T$6,$L1079,"")</f>
        <v>143</v>
      </c>
      <c r="U1079" t="str">
        <f>IF($J1079=U$6,$L1079,"")</f>
        <v/>
      </c>
    </row>
    <row r="1080" spans="2:21">
      <c r="B1080" s="10">
        <v>3426850</v>
      </c>
      <c r="C1080" s="10">
        <v>13777.22</v>
      </c>
      <c r="D1080" s="10">
        <v>0.2392426</v>
      </c>
      <c r="E1080" s="10">
        <v>204.4761</v>
      </c>
      <c r="F1080" s="10">
        <v>881.65890000000002</v>
      </c>
      <c r="G1080" s="10">
        <v>20</v>
      </c>
      <c r="H1080" s="10">
        <v>143</v>
      </c>
      <c r="I1080" s="10">
        <v>0.3333333</v>
      </c>
      <c r="J1080" s="11" t="s">
        <v>161</v>
      </c>
      <c r="L1080">
        <v>143</v>
      </c>
      <c r="M1080">
        <v>1073</v>
      </c>
      <c r="N1080">
        <v>3426850</v>
      </c>
      <c r="O1080">
        <v>2.9989999999997963</v>
      </c>
      <c r="P1080" s="133">
        <v>12.510000000000218</v>
      </c>
      <c r="Q1080" s="133">
        <v>0.83080000000006748</v>
      </c>
      <c r="R1080" s="3">
        <v>7.1476166666661811</v>
      </c>
      <c r="S1080" s="133">
        <f>IF(F1080=0,0,F1080-F1079)</f>
        <v>0.83080000000006748</v>
      </c>
      <c r="T1080">
        <f>IF($J1080=T$6,$L1080,"")</f>
        <v>143</v>
      </c>
      <c r="U1080" t="str">
        <f>IF($J1080=U$6,$L1080,"")</f>
        <v/>
      </c>
    </row>
    <row r="1081" spans="2:21">
      <c r="B1081" s="10">
        <v>3429944</v>
      </c>
      <c r="C1081" s="10">
        <v>13789.98</v>
      </c>
      <c r="D1081" s="10">
        <v>0.2421729</v>
      </c>
      <c r="E1081" s="10">
        <v>197.1431</v>
      </c>
      <c r="F1081" s="10">
        <v>882.49710000000005</v>
      </c>
      <c r="G1081" s="10">
        <v>19</v>
      </c>
      <c r="H1081" s="10">
        <v>143</v>
      </c>
      <c r="I1081" s="10">
        <v>0.3333333</v>
      </c>
      <c r="J1081" s="11" t="s">
        <v>161</v>
      </c>
      <c r="L1081">
        <v>143</v>
      </c>
      <c r="M1081">
        <v>1074</v>
      </c>
      <c r="N1081">
        <v>3429944</v>
      </c>
      <c r="O1081">
        <v>3.0940000000000509</v>
      </c>
      <c r="P1081" s="133">
        <v>12.760000000000218</v>
      </c>
      <c r="Q1081" s="133">
        <v>0.83820000000002892</v>
      </c>
      <c r="R1081" s="3">
        <v>7.3740333333334549</v>
      </c>
      <c r="S1081" s="133">
        <f>IF(F1081=0,0,F1081-F1080)</f>
        <v>0.83820000000002892</v>
      </c>
      <c r="T1081">
        <f>IF($J1081=T$6,$L1081,"")</f>
        <v>143</v>
      </c>
      <c r="U1081" t="str">
        <f>IF($J1081=U$6,$L1081,"")</f>
        <v/>
      </c>
    </row>
    <row r="1082" spans="2:21">
      <c r="B1082" s="10">
        <v>3433048</v>
      </c>
      <c r="C1082" s="10">
        <v>13802.89</v>
      </c>
      <c r="D1082" s="10">
        <v>0.24132590000000001</v>
      </c>
      <c r="E1082" s="10">
        <v>199.226</v>
      </c>
      <c r="F1082" s="10">
        <v>883.35149999999999</v>
      </c>
      <c r="G1082" s="10">
        <v>20</v>
      </c>
      <c r="H1082" s="10">
        <v>144</v>
      </c>
      <c r="I1082" s="10">
        <v>0.3333333</v>
      </c>
      <c r="J1082" s="11" t="s">
        <v>161</v>
      </c>
      <c r="L1082">
        <v>144</v>
      </c>
      <c r="M1082">
        <v>1075</v>
      </c>
      <c r="N1082">
        <v>3433048</v>
      </c>
      <c r="O1082">
        <v>3.1039999999998145</v>
      </c>
      <c r="P1082" s="133">
        <v>12.909999999999854</v>
      </c>
      <c r="Q1082" s="133">
        <v>0.85439999999994143</v>
      </c>
      <c r="R1082" s="3">
        <v>7.4495999999995544</v>
      </c>
      <c r="S1082" s="133">
        <f>IF(F1082=0,0,F1082-F1081)</f>
        <v>0.85439999999994143</v>
      </c>
      <c r="T1082">
        <f>IF($J1082=T$6,$L1082,"")</f>
        <v>144</v>
      </c>
      <c r="U1082" t="str">
        <f>IF($J1082=U$6,$L1082,"")</f>
        <v/>
      </c>
    </row>
    <row r="1083" spans="2:21">
      <c r="B1083" s="10">
        <v>3436038</v>
      </c>
      <c r="C1083" s="10">
        <v>13815.34</v>
      </c>
      <c r="D1083" s="10">
        <v>0.2395832</v>
      </c>
      <c r="E1083" s="10">
        <v>203.6053</v>
      </c>
      <c r="F1083" s="10">
        <v>884.17610000000002</v>
      </c>
      <c r="G1083" s="10">
        <v>20</v>
      </c>
      <c r="H1083" s="10">
        <v>144</v>
      </c>
      <c r="I1083" s="10">
        <v>0.3333333</v>
      </c>
      <c r="J1083" s="11" t="s">
        <v>161</v>
      </c>
      <c r="L1083">
        <v>144</v>
      </c>
      <c r="M1083">
        <v>1076</v>
      </c>
      <c r="N1083">
        <v>3436038</v>
      </c>
      <c r="O1083">
        <v>2.9900000000002365</v>
      </c>
      <c r="P1083" s="133">
        <v>12.450000000000728</v>
      </c>
      <c r="Q1083" s="133">
        <v>0.8246000000000322</v>
      </c>
      <c r="R1083" s="3">
        <v>7.1760000000005677</v>
      </c>
      <c r="S1083" s="133">
        <f>IF(F1083=0,0,F1083-F1082)</f>
        <v>0.8246000000000322</v>
      </c>
      <c r="T1083">
        <f>IF($J1083=T$6,$L1083,"")</f>
        <v>144</v>
      </c>
      <c r="U1083" t="str">
        <f>IF($J1083=U$6,$L1083,"")</f>
        <v/>
      </c>
    </row>
    <row r="1084" spans="2:21">
      <c r="B1084" s="10">
        <v>3439139</v>
      </c>
      <c r="C1084" s="10">
        <v>13828.34</v>
      </c>
      <c r="D1084" s="10">
        <v>0.23915529999999999</v>
      </c>
      <c r="E1084" s="10">
        <v>204.70009999999999</v>
      </c>
      <c r="F1084" s="10">
        <v>885.04259999999999</v>
      </c>
      <c r="G1084" s="10">
        <v>20</v>
      </c>
      <c r="H1084" s="10">
        <v>144</v>
      </c>
      <c r="I1084" s="10">
        <v>0.3333333</v>
      </c>
      <c r="J1084" s="11" t="s">
        <v>161</v>
      </c>
      <c r="L1084">
        <v>144</v>
      </c>
      <c r="M1084">
        <v>1077</v>
      </c>
      <c r="N1084">
        <v>3439139</v>
      </c>
      <c r="O1084">
        <v>3.1010000000001128</v>
      </c>
      <c r="P1084" s="133">
        <v>13</v>
      </c>
      <c r="Q1084" s="133">
        <v>0.86649999999997362</v>
      </c>
      <c r="R1084" s="3">
        <v>7.442400000000271</v>
      </c>
      <c r="S1084" s="133">
        <f>IF(F1084=0,0,F1084-F1083)</f>
        <v>0.86649999999997362</v>
      </c>
      <c r="T1084">
        <f>IF($J1084=T$6,$L1084,"")</f>
        <v>144</v>
      </c>
      <c r="U1084" t="str">
        <f>IF($J1084=U$6,$L1084,"")</f>
        <v/>
      </c>
    </row>
    <row r="1085" spans="2:21">
      <c r="B1085" s="10">
        <v>3442145</v>
      </c>
      <c r="C1085" s="10">
        <v>13840.78</v>
      </c>
      <c r="D1085" s="10">
        <v>0.24111840000000001</v>
      </c>
      <c r="E1085" s="10">
        <v>199.74100000000001</v>
      </c>
      <c r="F1085" s="10">
        <v>885.86289999999997</v>
      </c>
      <c r="G1085" s="10">
        <v>20</v>
      </c>
      <c r="H1085" s="10">
        <v>145</v>
      </c>
      <c r="I1085" s="10">
        <v>0.3333333</v>
      </c>
      <c r="J1085" s="11" t="s">
        <v>161</v>
      </c>
      <c r="L1085">
        <v>145</v>
      </c>
      <c r="M1085">
        <v>1078</v>
      </c>
      <c r="N1085">
        <v>3442145</v>
      </c>
      <c r="O1085">
        <v>3.0059999999998581</v>
      </c>
      <c r="P1085" s="133">
        <v>12.440000000000509</v>
      </c>
      <c r="Q1085" s="133">
        <v>0.82029999999997472</v>
      </c>
      <c r="R1085" s="3">
        <v>7.2644999999996571</v>
      </c>
      <c r="S1085" s="133">
        <f>IF(F1085=0,0,F1085-F1084)</f>
        <v>0.82029999999997472</v>
      </c>
      <c r="T1085">
        <f>IF($J1085=T$6,$L1085,"")</f>
        <v>145</v>
      </c>
      <c r="U1085" t="str">
        <f>IF($J1085=U$6,$L1085,"")</f>
        <v/>
      </c>
    </row>
    <row r="1086" spans="2:21">
      <c r="B1086" s="10">
        <v>3445240</v>
      </c>
      <c r="C1086" s="10">
        <v>13853.63</v>
      </c>
      <c r="D1086" s="10">
        <v>0.24089920000000001</v>
      </c>
      <c r="E1086" s="10">
        <v>200.28649999999999</v>
      </c>
      <c r="F1086" s="10">
        <v>886.71169999999995</v>
      </c>
      <c r="G1086" s="10">
        <v>19</v>
      </c>
      <c r="H1086" s="10">
        <v>145</v>
      </c>
      <c r="I1086" s="10">
        <v>0.3333333</v>
      </c>
      <c r="J1086" s="11" t="s">
        <v>161</v>
      </c>
      <c r="L1086">
        <v>145</v>
      </c>
      <c r="M1086">
        <v>1079</v>
      </c>
      <c r="N1086">
        <v>3445240</v>
      </c>
      <c r="O1086">
        <v>3.0949999999997999</v>
      </c>
      <c r="P1086" s="133">
        <v>12.849999999998545</v>
      </c>
      <c r="Q1086" s="133">
        <v>0.8487999999999829</v>
      </c>
      <c r="R1086" s="3">
        <v>7.4795833333328501</v>
      </c>
      <c r="S1086" s="133">
        <f>IF(F1086=0,0,F1086-F1085)</f>
        <v>0.8487999999999829</v>
      </c>
      <c r="T1086">
        <f>IF($J1086=T$6,$L1086,"")</f>
        <v>145</v>
      </c>
      <c r="U1086" t="str">
        <f>IF($J1086=U$6,$L1086,"")</f>
        <v/>
      </c>
    </row>
    <row r="1087" spans="2:21">
      <c r="B1087" s="10">
        <v>3448354</v>
      </c>
      <c r="C1087" s="10">
        <v>13866.56</v>
      </c>
      <c r="D1087" s="10">
        <v>0.24086060000000001</v>
      </c>
      <c r="E1087" s="10">
        <v>200.38300000000001</v>
      </c>
      <c r="F1087" s="10">
        <v>887.56619999999998</v>
      </c>
      <c r="G1087" s="10">
        <v>19</v>
      </c>
      <c r="H1087" s="10">
        <v>145</v>
      </c>
      <c r="I1087" s="10">
        <v>0.3333333</v>
      </c>
      <c r="J1087" s="11" t="s">
        <v>161</v>
      </c>
      <c r="L1087">
        <v>145</v>
      </c>
      <c r="M1087">
        <v>1080</v>
      </c>
      <c r="N1087">
        <v>3448354</v>
      </c>
      <c r="O1087">
        <v>3.1140000000000327</v>
      </c>
      <c r="P1087" s="133">
        <v>12.930000000000291</v>
      </c>
      <c r="Q1087" s="133">
        <v>0.85450000000003001</v>
      </c>
      <c r="R1087" s="3">
        <v>7.5255000000000791</v>
      </c>
      <c r="S1087" s="133">
        <f>IF(F1087=0,0,F1087-F1086)</f>
        <v>0.85450000000003001</v>
      </c>
      <c r="T1087">
        <f>IF($J1087=T$6,$L1087,"")</f>
        <v>145</v>
      </c>
      <c r="U1087" t="str">
        <f>IF($J1087=U$6,$L1087,"")</f>
        <v/>
      </c>
    </row>
    <row r="1088" spans="2:21">
      <c r="B1088" s="10">
        <v>3451454</v>
      </c>
      <c r="C1088" s="10">
        <v>13879.41</v>
      </c>
      <c r="D1088" s="10">
        <v>0.2410785</v>
      </c>
      <c r="E1088" s="10">
        <v>199.84020000000001</v>
      </c>
      <c r="F1088" s="10">
        <v>888.41340000000002</v>
      </c>
      <c r="G1088" s="10">
        <v>19</v>
      </c>
      <c r="H1088" s="10">
        <v>144</v>
      </c>
      <c r="I1088" s="10">
        <v>0.3333333</v>
      </c>
      <c r="J1088" s="11" t="s">
        <v>161</v>
      </c>
      <c r="L1088">
        <v>144</v>
      </c>
      <c r="M1088">
        <v>1081</v>
      </c>
      <c r="N1088">
        <v>3451454</v>
      </c>
      <c r="O1088">
        <v>3.1000000000003638</v>
      </c>
      <c r="P1088" s="133">
        <v>12.850000000000364</v>
      </c>
      <c r="Q1088" s="133">
        <v>0.84720000000004347</v>
      </c>
      <c r="R1088" s="3">
        <v>7.4400000000008735</v>
      </c>
      <c r="S1088" s="133">
        <f>IF(F1088=0,0,F1088-F1087)</f>
        <v>0.84720000000004347</v>
      </c>
      <c r="T1088">
        <f>IF($J1088=T$6,$L1088,"")</f>
        <v>144</v>
      </c>
      <c r="U1088" t="str">
        <f>IF($J1088=U$6,$L1088,"")</f>
        <v/>
      </c>
    </row>
    <row r="1089" spans="2:21">
      <c r="B1089" s="10">
        <v>3454647</v>
      </c>
      <c r="C1089" s="10">
        <v>13892.64</v>
      </c>
      <c r="D1089" s="10">
        <v>0.2418148</v>
      </c>
      <c r="E1089" s="10">
        <v>198.02019999999999</v>
      </c>
      <c r="F1089" s="10">
        <v>889.28589999999997</v>
      </c>
      <c r="G1089" s="10">
        <v>19</v>
      </c>
      <c r="H1089" s="10">
        <v>144</v>
      </c>
      <c r="I1089" s="10">
        <v>0.3333333</v>
      </c>
      <c r="J1089" s="11" t="s">
        <v>161</v>
      </c>
      <c r="L1089">
        <v>144</v>
      </c>
      <c r="M1089">
        <v>1082</v>
      </c>
      <c r="N1089">
        <v>3454647</v>
      </c>
      <c r="O1089">
        <v>3.1929999999997563</v>
      </c>
      <c r="P1089" s="133">
        <v>13.229999999999563</v>
      </c>
      <c r="Q1089" s="133">
        <v>0.87249999999994543</v>
      </c>
      <c r="R1089" s="3">
        <v>7.6631999999994154</v>
      </c>
      <c r="S1089" s="133">
        <f>IF(F1089=0,0,F1089-F1088)</f>
        <v>0.87249999999994543</v>
      </c>
      <c r="T1089">
        <f>IF($J1089=T$6,$L1089,"")</f>
        <v>144</v>
      </c>
      <c r="U1089" t="str">
        <f>IF($J1089=U$6,$L1089,"")</f>
        <v/>
      </c>
    </row>
    <row r="1090" spans="2:21">
      <c r="B1090" s="10">
        <v>3457737</v>
      </c>
      <c r="C1090" s="10">
        <v>13905.48</v>
      </c>
      <c r="D1090" s="10">
        <v>0.24100360000000001</v>
      </c>
      <c r="E1090" s="10">
        <v>200.0264</v>
      </c>
      <c r="F1090" s="10">
        <v>890.13530000000003</v>
      </c>
      <c r="G1090" s="10">
        <v>20</v>
      </c>
      <c r="H1090" s="10">
        <v>143</v>
      </c>
      <c r="I1090" s="10">
        <v>0.3333333</v>
      </c>
      <c r="J1090" s="11" t="s">
        <v>161</v>
      </c>
      <c r="L1090">
        <v>143</v>
      </c>
      <c r="M1090">
        <v>1083</v>
      </c>
      <c r="N1090">
        <v>3457737</v>
      </c>
      <c r="O1090">
        <v>3.0900000000001455</v>
      </c>
      <c r="P1090" s="133">
        <v>12.840000000000146</v>
      </c>
      <c r="Q1090" s="133">
        <v>0.84940000000005966</v>
      </c>
      <c r="R1090" s="3">
        <v>7.3645000000003469</v>
      </c>
      <c r="S1090" s="133">
        <f>IF(F1090=0,0,F1090-F1089)</f>
        <v>0.84940000000005966</v>
      </c>
      <c r="T1090">
        <f>IF($J1090=T$6,$L1090,"")</f>
        <v>143</v>
      </c>
      <c r="U1090" t="str">
        <f>IF($J1090=U$6,$L1090,"")</f>
        <v/>
      </c>
    </row>
    <row r="1091" spans="2:21">
      <c r="B1091" s="10">
        <v>3460751</v>
      </c>
      <c r="C1091" s="10">
        <v>13918</v>
      </c>
      <c r="D1091" s="10">
        <v>0.2400293</v>
      </c>
      <c r="E1091" s="10">
        <v>202.47210000000001</v>
      </c>
      <c r="F1091" s="10">
        <v>890.96360000000004</v>
      </c>
      <c r="G1091" s="10">
        <v>20</v>
      </c>
      <c r="H1091" s="10">
        <v>143</v>
      </c>
      <c r="I1091" s="10">
        <v>0.3333333</v>
      </c>
      <c r="J1091" s="11" t="s">
        <v>161</v>
      </c>
      <c r="L1091">
        <v>143</v>
      </c>
      <c r="M1091">
        <v>1084</v>
      </c>
      <c r="N1091">
        <v>3460751</v>
      </c>
      <c r="O1091">
        <v>3.0140000000001237</v>
      </c>
      <c r="P1091" s="133">
        <v>12.520000000000437</v>
      </c>
      <c r="Q1091" s="133">
        <v>0.82830000000001291</v>
      </c>
      <c r="R1091" s="3">
        <v>7.1833666666669611</v>
      </c>
      <c r="S1091" s="133">
        <f>IF(F1091=0,0,F1091-F1090)</f>
        <v>0.82830000000001291</v>
      </c>
      <c r="T1091">
        <f>IF($J1091=T$6,$L1091,"")</f>
        <v>143</v>
      </c>
      <c r="U1091" t="str">
        <f>IF($J1091=U$6,$L1091,"")</f>
        <v/>
      </c>
    </row>
    <row r="1092" spans="2:21">
      <c r="B1092" s="10">
        <v>3463840</v>
      </c>
      <c r="C1092" s="10">
        <v>13930.84</v>
      </c>
      <c r="D1092" s="10">
        <v>0.2406481</v>
      </c>
      <c r="E1092" s="10">
        <v>200.9143</v>
      </c>
      <c r="F1092" s="10">
        <v>891.81269999999995</v>
      </c>
      <c r="G1092" s="10">
        <v>19</v>
      </c>
      <c r="H1092" s="10">
        <v>143</v>
      </c>
      <c r="I1092" s="10">
        <v>0.3333333</v>
      </c>
      <c r="J1092" s="11" t="s">
        <v>161</v>
      </c>
      <c r="L1092">
        <v>143</v>
      </c>
      <c r="M1092">
        <v>1085</v>
      </c>
      <c r="N1092">
        <v>3463840</v>
      </c>
      <c r="O1092">
        <v>3.0889999999999418</v>
      </c>
      <c r="P1092" s="133">
        <v>12.840000000000146</v>
      </c>
      <c r="Q1092" s="133">
        <v>0.8490999999999076</v>
      </c>
      <c r="R1092" s="3">
        <v>7.3621166666665276</v>
      </c>
      <c r="S1092" s="133">
        <f>IF(F1092=0,0,F1092-F1091)</f>
        <v>0.8490999999999076</v>
      </c>
      <c r="T1092">
        <f>IF($J1092=T$6,$L1092,"")</f>
        <v>143</v>
      </c>
      <c r="U1092" t="str">
        <f>IF($J1092=U$6,$L1092,"")</f>
        <v/>
      </c>
    </row>
    <row r="1093" spans="2:21">
      <c r="B1093" s="10">
        <v>3466952</v>
      </c>
      <c r="C1093" s="10">
        <v>13943.74</v>
      </c>
      <c r="D1093" s="10">
        <v>0.2410706</v>
      </c>
      <c r="E1093" s="10">
        <v>199.8596</v>
      </c>
      <c r="F1093" s="10">
        <v>892.66340000000002</v>
      </c>
      <c r="G1093" s="10">
        <v>19</v>
      </c>
      <c r="H1093" s="10">
        <v>143</v>
      </c>
      <c r="I1093" s="10">
        <v>0.3333333</v>
      </c>
      <c r="J1093" s="11" t="s">
        <v>161</v>
      </c>
      <c r="L1093">
        <v>143</v>
      </c>
      <c r="M1093">
        <v>1086</v>
      </c>
      <c r="N1093">
        <v>3466952</v>
      </c>
      <c r="O1093">
        <v>3.11200000000008</v>
      </c>
      <c r="P1093" s="133">
        <v>12.899999999999636</v>
      </c>
      <c r="Q1093" s="133">
        <v>0.8507000000000744</v>
      </c>
      <c r="R1093" s="3">
        <v>7.4169333333335237</v>
      </c>
      <c r="S1093" s="133">
        <f>IF(F1093=0,0,F1093-F1092)</f>
        <v>0.8507000000000744</v>
      </c>
      <c r="T1093">
        <f>IF($J1093=T$6,$L1093,"")</f>
        <v>143</v>
      </c>
      <c r="U1093" t="str">
        <f>IF($J1093=U$6,$L1093,"")</f>
        <v/>
      </c>
    </row>
    <row r="1094" spans="2:21">
      <c r="B1094" s="10">
        <v>3470048</v>
      </c>
      <c r="C1094" s="10">
        <v>13956.63</v>
      </c>
      <c r="D1094" s="10">
        <v>0.24046439999999999</v>
      </c>
      <c r="E1094" s="10">
        <v>201.3751</v>
      </c>
      <c r="F1094" s="10">
        <v>893.51819999999998</v>
      </c>
      <c r="G1094" s="10">
        <v>20</v>
      </c>
      <c r="H1094" s="10">
        <v>143</v>
      </c>
      <c r="I1094" s="10">
        <v>0.3333333</v>
      </c>
      <c r="J1094" s="11" t="s">
        <v>161</v>
      </c>
      <c r="L1094">
        <v>143</v>
      </c>
      <c r="M1094">
        <v>1087</v>
      </c>
      <c r="N1094">
        <v>3470048</v>
      </c>
      <c r="O1094">
        <v>3.0959999999995489</v>
      </c>
      <c r="P1094" s="133">
        <v>12.889999999999418</v>
      </c>
      <c r="Q1094" s="133">
        <v>0.85479999999995471</v>
      </c>
      <c r="R1094" s="3">
        <v>7.3787999999989244</v>
      </c>
      <c r="S1094" s="133">
        <f>IF(F1094=0,0,F1094-F1093)</f>
        <v>0.85479999999995471</v>
      </c>
      <c r="T1094">
        <f>IF($J1094=T$6,$L1094,"")</f>
        <v>143</v>
      </c>
      <c r="U1094" t="str">
        <f>IF($J1094=U$6,$L1094,"")</f>
        <v/>
      </c>
    </row>
    <row r="1095" spans="2:21">
      <c r="B1095" s="10">
        <v>3473045</v>
      </c>
      <c r="C1095" s="10">
        <v>13969.07</v>
      </c>
      <c r="D1095" s="10">
        <v>0.24079739999999999</v>
      </c>
      <c r="E1095" s="10">
        <v>200.54079999999999</v>
      </c>
      <c r="F1095" s="10">
        <v>894.33969999999999</v>
      </c>
      <c r="G1095" s="10">
        <v>20</v>
      </c>
      <c r="H1095" s="10">
        <v>143</v>
      </c>
      <c r="I1095" s="10">
        <v>0.3333333</v>
      </c>
      <c r="J1095" s="11" t="s">
        <v>161</v>
      </c>
      <c r="L1095">
        <v>143</v>
      </c>
      <c r="M1095">
        <v>1088</v>
      </c>
      <c r="N1095">
        <v>3473045</v>
      </c>
      <c r="O1095">
        <v>2.9970000000002983</v>
      </c>
      <c r="P1095" s="133">
        <v>12.440000000000509</v>
      </c>
      <c r="Q1095" s="133">
        <v>0.82150000000001455</v>
      </c>
      <c r="R1095" s="3">
        <v>7.1428500000007107</v>
      </c>
      <c r="S1095" s="133">
        <f>IF(F1095=0,0,F1095-F1094)</f>
        <v>0.82150000000001455</v>
      </c>
      <c r="T1095">
        <f>IF($J1095=T$6,$L1095,"")</f>
        <v>143</v>
      </c>
      <c r="U1095" t="str">
        <f>IF($J1095=U$6,$L1095,"")</f>
        <v/>
      </c>
    </row>
    <row r="1096" spans="2:21">
      <c r="B1096" s="10">
        <v>3476241</v>
      </c>
      <c r="C1096" s="10">
        <v>13982.36</v>
      </c>
      <c r="D1096" s="10">
        <v>0.2410339</v>
      </c>
      <c r="E1096" s="10">
        <v>199.9511</v>
      </c>
      <c r="F1096" s="10">
        <v>895.21960000000001</v>
      </c>
      <c r="G1096" s="10">
        <v>19</v>
      </c>
      <c r="H1096" s="10">
        <v>143</v>
      </c>
      <c r="I1096" s="10">
        <v>0.3333333</v>
      </c>
      <c r="J1096" s="11" t="s">
        <v>161</v>
      </c>
      <c r="L1096">
        <v>143</v>
      </c>
      <c r="M1096">
        <v>1089</v>
      </c>
      <c r="N1096">
        <v>3476241</v>
      </c>
      <c r="O1096">
        <v>3.1959999999999127</v>
      </c>
      <c r="P1096" s="133">
        <v>13.290000000000873</v>
      </c>
      <c r="Q1096" s="133">
        <v>0.87990000000002055</v>
      </c>
      <c r="R1096" s="3">
        <v>7.6171333333331255</v>
      </c>
      <c r="S1096" s="133">
        <f>IF(F1096=0,0,F1096-F1095)</f>
        <v>0.87990000000002055</v>
      </c>
      <c r="T1096">
        <f>IF($J1096=T$6,$L1096,"")</f>
        <v>143</v>
      </c>
      <c r="U1096" t="str">
        <f>IF($J1096=U$6,$L1096,"")</f>
        <v/>
      </c>
    </row>
    <row r="1097" spans="2:21">
      <c r="B1097" s="10">
        <v>3479339</v>
      </c>
      <c r="C1097" s="10">
        <v>13995.19</v>
      </c>
      <c r="D1097" s="10">
        <v>0.24118049999999999</v>
      </c>
      <c r="E1097" s="10">
        <v>199.5866</v>
      </c>
      <c r="F1097" s="10">
        <v>896.06539999999995</v>
      </c>
      <c r="G1097" s="10">
        <v>19</v>
      </c>
      <c r="H1097" s="10">
        <v>143</v>
      </c>
      <c r="I1097" s="10">
        <v>0.3333333</v>
      </c>
      <c r="J1097" s="11" t="s">
        <v>161</v>
      </c>
      <c r="L1097">
        <v>143</v>
      </c>
      <c r="M1097">
        <v>1090</v>
      </c>
      <c r="N1097">
        <v>3479339</v>
      </c>
      <c r="O1097">
        <v>3.0979999999999563</v>
      </c>
      <c r="P1097" s="133">
        <v>12.829999999999927</v>
      </c>
      <c r="Q1097" s="133">
        <v>0.84579999999994016</v>
      </c>
      <c r="R1097" s="3">
        <v>7.3835666666665629</v>
      </c>
      <c r="S1097" s="133">
        <f>IF(F1097=0,0,F1097-F1096)</f>
        <v>0.84579999999994016</v>
      </c>
      <c r="T1097">
        <f>IF($J1097=T$6,$L1097,"")</f>
        <v>143</v>
      </c>
      <c r="U1097" t="str">
        <f>IF($J1097=U$6,$L1097,"")</f>
        <v/>
      </c>
    </row>
    <row r="1098" spans="2:21">
      <c r="B1098" s="10">
        <v>3482349</v>
      </c>
      <c r="C1098" s="10">
        <v>14007.64</v>
      </c>
      <c r="D1098" s="10">
        <v>0.24126439999999999</v>
      </c>
      <c r="E1098" s="10">
        <v>199.3784</v>
      </c>
      <c r="F1098" s="10">
        <v>896.88459999999998</v>
      </c>
      <c r="G1098" s="10">
        <v>20</v>
      </c>
      <c r="H1098" s="10">
        <v>143</v>
      </c>
      <c r="I1098" s="10">
        <v>0.3333333</v>
      </c>
      <c r="J1098" s="11" t="s">
        <v>161</v>
      </c>
      <c r="L1098">
        <v>143</v>
      </c>
      <c r="M1098">
        <v>1091</v>
      </c>
      <c r="N1098">
        <v>3482349</v>
      </c>
      <c r="O1098">
        <v>3.0100000000002183</v>
      </c>
      <c r="P1098" s="133">
        <v>12.449999999998909</v>
      </c>
      <c r="Q1098" s="133">
        <v>0.81920000000002346</v>
      </c>
      <c r="R1098" s="3">
        <v>7.173833333333854</v>
      </c>
      <c r="S1098" s="133">
        <f>IF(F1098=0,0,F1098-F1097)</f>
        <v>0.81920000000002346</v>
      </c>
      <c r="T1098">
        <f>IF($J1098=T$6,$L1098,"")</f>
        <v>143</v>
      </c>
      <c r="U1098" t="str">
        <f>IF($J1098=U$6,$L1098,"")</f>
        <v/>
      </c>
    </row>
    <row r="1099" spans="2:21">
      <c r="B1099" s="10">
        <v>3485439</v>
      </c>
      <c r="C1099" s="10">
        <v>14020.55</v>
      </c>
      <c r="D1099" s="10">
        <v>0.2395186</v>
      </c>
      <c r="E1099" s="10">
        <v>203.76990000000001</v>
      </c>
      <c r="F1099" s="10">
        <v>897.74300000000005</v>
      </c>
      <c r="G1099" s="10">
        <v>20</v>
      </c>
      <c r="H1099" s="10">
        <v>143</v>
      </c>
      <c r="I1099" s="10">
        <v>0.3333333</v>
      </c>
      <c r="J1099" s="11" t="s">
        <v>161</v>
      </c>
      <c r="L1099">
        <v>143</v>
      </c>
      <c r="M1099">
        <v>1092</v>
      </c>
      <c r="N1099">
        <v>3485439</v>
      </c>
      <c r="O1099">
        <v>3.0899999999996908</v>
      </c>
      <c r="P1099" s="133">
        <v>12.909999999999854</v>
      </c>
      <c r="Q1099" s="133">
        <v>0.85840000000007421</v>
      </c>
      <c r="R1099" s="3">
        <v>7.3644999999992633</v>
      </c>
      <c r="S1099" s="133">
        <f>IF(F1099=0,0,F1099-F1098)</f>
        <v>0.85840000000007421</v>
      </c>
      <c r="T1099">
        <f>IF($J1099=T$6,$L1099,"")</f>
        <v>143</v>
      </c>
      <c r="U1099" t="str">
        <f>IF($J1099=U$6,$L1099,"")</f>
        <v/>
      </c>
    </row>
    <row r="1100" spans="2:21">
      <c r="B1100" s="10">
        <v>3488542</v>
      </c>
      <c r="C1100" s="10">
        <v>14033.54</v>
      </c>
      <c r="D1100" s="10">
        <v>0.23961660000000001</v>
      </c>
      <c r="E1100" s="10">
        <v>203.52010000000001</v>
      </c>
      <c r="F1100" s="10">
        <v>898.6087</v>
      </c>
      <c r="G1100" s="10">
        <v>20</v>
      </c>
      <c r="H1100" s="10">
        <v>143</v>
      </c>
      <c r="I1100" s="10">
        <v>0.3333333</v>
      </c>
      <c r="J1100" s="11" t="s">
        <v>161</v>
      </c>
      <c r="L1100">
        <v>143</v>
      </c>
      <c r="M1100">
        <v>1093</v>
      </c>
      <c r="N1100">
        <v>3488542</v>
      </c>
      <c r="O1100">
        <v>3.1030000000000655</v>
      </c>
      <c r="P1100" s="133">
        <v>12.990000000001601</v>
      </c>
      <c r="Q1100" s="133">
        <v>0.86569999999994707</v>
      </c>
      <c r="R1100" s="3">
        <v>7.3954833333334893</v>
      </c>
      <c r="S1100" s="133">
        <f>IF(F1100=0,0,F1100-F1099)</f>
        <v>0.86569999999994707</v>
      </c>
      <c r="T1100">
        <f>IF($J1100=T$6,$L1100,"")</f>
        <v>143</v>
      </c>
      <c r="U1100" t="str">
        <f>IF($J1100=U$6,$L1100,"")</f>
        <v/>
      </c>
    </row>
    <row r="1101" spans="2:21">
      <c r="B1101" s="10">
        <v>3491637</v>
      </c>
      <c r="C1101" s="10">
        <v>14046.3</v>
      </c>
      <c r="D1101" s="10">
        <v>0.24229580000000001</v>
      </c>
      <c r="E1101" s="10">
        <v>196.84309999999999</v>
      </c>
      <c r="F1101" s="10">
        <v>899.44629999999995</v>
      </c>
      <c r="G1101" s="10">
        <v>19</v>
      </c>
      <c r="H1101" s="10">
        <v>143</v>
      </c>
      <c r="I1101" s="10">
        <v>0.3333333</v>
      </c>
      <c r="J1101" s="11" t="s">
        <v>161</v>
      </c>
      <c r="L1101">
        <v>143</v>
      </c>
      <c r="M1101">
        <v>1094</v>
      </c>
      <c r="N1101">
        <v>3491637</v>
      </c>
      <c r="O1101">
        <v>3.0950000000002547</v>
      </c>
      <c r="P1101" s="133">
        <v>12.759999999998399</v>
      </c>
      <c r="Q1101" s="133">
        <v>0.83759999999995216</v>
      </c>
      <c r="R1101" s="3">
        <v>7.3764166666672732</v>
      </c>
      <c r="S1101" s="133">
        <f>IF(F1101=0,0,F1101-F1100)</f>
        <v>0.83759999999995216</v>
      </c>
      <c r="T1101">
        <f>IF($J1101=T$6,$L1101,"")</f>
        <v>143</v>
      </c>
      <c r="U1101" t="str">
        <f>IF($J1101=U$6,$L1101,"")</f>
        <v/>
      </c>
    </row>
    <row r="1102" spans="2:21">
      <c r="B1102" s="10">
        <v>3494748</v>
      </c>
      <c r="C1102" s="10">
        <v>14059.16</v>
      </c>
      <c r="D1102" s="10">
        <v>0.24226880000000001</v>
      </c>
      <c r="E1102" s="10">
        <v>196.9091</v>
      </c>
      <c r="F1102" s="10">
        <v>900.29150000000004</v>
      </c>
      <c r="G1102" s="10">
        <v>19</v>
      </c>
      <c r="H1102" s="10">
        <v>143</v>
      </c>
      <c r="I1102" s="10">
        <v>0.3333333</v>
      </c>
      <c r="J1102" s="11" t="s">
        <v>161</v>
      </c>
      <c r="L1102">
        <v>143</v>
      </c>
      <c r="M1102">
        <v>1095</v>
      </c>
      <c r="N1102">
        <v>3494748</v>
      </c>
      <c r="O1102">
        <v>3.1109999999998763</v>
      </c>
      <c r="P1102" s="133">
        <v>12.860000000000582</v>
      </c>
      <c r="Q1102" s="133">
        <v>0.84520000000009077</v>
      </c>
      <c r="R1102" s="3">
        <v>7.4145499999997053</v>
      </c>
      <c r="S1102" s="133">
        <f>IF(F1102=0,0,F1102-F1101)</f>
        <v>0.84520000000009077</v>
      </c>
      <c r="T1102">
        <f>IF($J1102=T$6,$L1102,"")</f>
        <v>143</v>
      </c>
      <c r="U1102" t="str">
        <f>IF($J1102=U$6,$L1102,"")</f>
        <v/>
      </c>
    </row>
    <row r="1103" spans="2:21">
      <c r="B1103" s="10">
        <v>3497743</v>
      </c>
      <c r="C1103" s="10">
        <v>14071.54</v>
      </c>
      <c r="D1103" s="10">
        <v>0.24132619999999999</v>
      </c>
      <c r="E1103" s="10">
        <v>199.2253</v>
      </c>
      <c r="F1103" s="10">
        <v>901.10609999999997</v>
      </c>
      <c r="G1103" s="10">
        <v>20</v>
      </c>
      <c r="H1103" s="10">
        <v>143</v>
      </c>
      <c r="I1103" s="10">
        <v>0.3333333</v>
      </c>
      <c r="J1103" s="11" t="s">
        <v>161</v>
      </c>
      <c r="L1103">
        <v>143</v>
      </c>
      <c r="M1103">
        <v>1096</v>
      </c>
      <c r="N1103">
        <v>3497743</v>
      </c>
      <c r="O1103">
        <v>2.9949999999998909</v>
      </c>
      <c r="P1103" s="133">
        <v>12.380000000001019</v>
      </c>
      <c r="Q1103" s="133">
        <v>0.8145999999999276</v>
      </c>
      <c r="R1103" s="3">
        <v>7.1380833333330731</v>
      </c>
      <c r="S1103" s="133">
        <f>IF(F1103=0,0,F1103-F1102)</f>
        <v>0.8145999999999276</v>
      </c>
      <c r="T1103">
        <f>IF($J1103=T$6,$L1103,"")</f>
        <v>143</v>
      </c>
      <c r="U1103" t="str">
        <f>IF($J1103=U$6,$L1103,"")</f>
        <v/>
      </c>
    </row>
    <row r="1104" spans="2:21">
      <c r="B1104" s="10">
        <v>3500832</v>
      </c>
      <c r="C1104" s="10">
        <v>14084.29</v>
      </c>
      <c r="D1104" s="10">
        <v>0.24170730000000001</v>
      </c>
      <c r="E1104" s="10">
        <v>198.28440000000001</v>
      </c>
      <c r="F1104" s="10">
        <v>901.94479999999999</v>
      </c>
      <c r="G1104" s="10">
        <v>19</v>
      </c>
      <c r="H1104" s="10">
        <v>143</v>
      </c>
      <c r="I1104" s="10">
        <v>0.3333333</v>
      </c>
      <c r="J1104" s="11" t="s">
        <v>161</v>
      </c>
      <c r="L1104">
        <v>143</v>
      </c>
      <c r="M1104">
        <v>1097</v>
      </c>
      <c r="N1104">
        <v>3500832</v>
      </c>
      <c r="O1104">
        <v>3.0889999999999418</v>
      </c>
      <c r="P1104" s="133">
        <v>12.75</v>
      </c>
      <c r="Q1104" s="133">
        <v>0.8387000000000171</v>
      </c>
      <c r="R1104" s="3">
        <v>7.3621166666665276</v>
      </c>
      <c r="S1104" s="133">
        <f>IF(F1104=0,0,F1104-F1103)</f>
        <v>0.8387000000000171</v>
      </c>
      <c r="T1104">
        <f>IF($J1104=T$6,$L1104,"")</f>
        <v>143</v>
      </c>
      <c r="U1104" t="str">
        <f>IF($J1104=U$6,$L1104,"")</f>
        <v/>
      </c>
    </row>
    <row r="1105" spans="2:21">
      <c r="B1105" s="10">
        <v>3504036</v>
      </c>
      <c r="C1105" s="10">
        <v>14097.6</v>
      </c>
      <c r="D1105" s="10">
        <v>0.24164579999999999</v>
      </c>
      <c r="E1105" s="10">
        <v>198.4359</v>
      </c>
      <c r="F1105" s="10">
        <v>902.82410000000004</v>
      </c>
      <c r="G1105" s="10">
        <v>19</v>
      </c>
      <c r="H1105" s="10">
        <v>143</v>
      </c>
      <c r="I1105" s="10">
        <v>0.3333333</v>
      </c>
      <c r="J1105" s="11" t="s">
        <v>161</v>
      </c>
      <c r="L1105">
        <v>143</v>
      </c>
      <c r="M1105">
        <v>1098</v>
      </c>
      <c r="N1105">
        <v>3504036</v>
      </c>
      <c r="O1105">
        <v>3.2040000000001783</v>
      </c>
      <c r="P1105" s="133">
        <v>13.309999999999491</v>
      </c>
      <c r="Q1105" s="133">
        <v>0.87930000000005748</v>
      </c>
      <c r="R1105" s="3">
        <v>7.6362000000004251</v>
      </c>
      <c r="S1105" s="133">
        <f>IF(F1105=0,0,F1105-F1104)</f>
        <v>0.87930000000005748</v>
      </c>
      <c r="T1105">
        <f>IF($J1105=T$6,$L1105,"")</f>
        <v>143</v>
      </c>
      <c r="U1105" t="str">
        <f>IF($J1105=U$6,$L1105,"")</f>
        <v/>
      </c>
    </row>
    <row r="1106" spans="2:21">
      <c r="B1106" s="10">
        <v>3507244</v>
      </c>
      <c r="C1106" s="10">
        <v>14110.74</v>
      </c>
      <c r="D1106" s="10">
        <v>0.24381549999999999</v>
      </c>
      <c r="E1106" s="10">
        <v>193.18530000000001</v>
      </c>
      <c r="F1106" s="10">
        <v>903.68179999999995</v>
      </c>
      <c r="G1106" s="10">
        <v>19</v>
      </c>
      <c r="H1106" s="10">
        <v>143</v>
      </c>
      <c r="I1106" s="10">
        <v>0.3333333</v>
      </c>
      <c r="J1106" s="11" t="s">
        <v>161</v>
      </c>
      <c r="L1106">
        <v>143</v>
      </c>
      <c r="M1106">
        <v>1099</v>
      </c>
      <c r="N1106">
        <v>3507244</v>
      </c>
      <c r="O1106">
        <v>3.2080000000000837</v>
      </c>
      <c r="P1106" s="133">
        <v>13.139999999999418</v>
      </c>
      <c r="Q1106" s="133">
        <v>0.85769999999990887</v>
      </c>
      <c r="R1106" s="3">
        <v>7.6457333333335331</v>
      </c>
      <c r="S1106" s="133">
        <f>IF(F1106=0,0,F1106-F1105)</f>
        <v>0.85769999999990887</v>
      </c>
      <c r="T1106">
        <f>IF($J1106=T$6,$L1106,"")</f>
        <v>143</v>
      </c>
      <c r="U1106" t="str">
        <f>IF($J1106=U$6,$L1106,"")</f>
        <v/>
      </c>
    </row>
    <row r="1107" spans="2:21">
      <c r="B1107" s="10">
        <v>3510331</v>
      </c>
      <c r="C1107" s="10">
        <v>14123.44</v>
      </c>
      <c r="D1107" s="10">
        <v>0.24240419999999999</v>
      </c>
      <c r="E1107" s="10">
        <v>196.57919999999999</v>
      </c>
      <c r="F1107" s="10">
        <v>904.51369999999997</v>
      </c>
      <c r="G1107" s="10">
        <v>19</v>
      </c>
      <c r="H1107" s="10">
        <v>143</v>
      </c>
      <c r="I1107" s="10">
        <v>0.3333333</v>
      </c>
      <c r="J1107" s="11" t="s">
        <v>161</v>
      </c>
      <c r="L1107">
        <v>143</v>
      </c>
      <c r="M1107">
        <v>1100</v>
      </c>
      <c r="N1107">
        <v>3510331</v>
      </c>
      <c r="O1107">
        <v>3.0869999999999891</v>
      </c>
      <c r="P1107" s="133">
        <v>12.700000000000728</v>
      </c>
      <c r="Q1107" s="133">
        <v>0.83190000000001874</v>
      </c>
      <c r="R1107" s="3">
        <v>7.3573499999999736</v>
      </c>
      <c r="S1107" s="133">
        <f>IF(F1107=0,0,F1107-F1106)</f>
        <v>0.83190000000001874</v>
      </c>
      <c r="T1107">
        <f>IF($J1107=T$6,$L1107,"")</f>
        <v>143</v>
      </c>
      <c r="U1107" t="str">
        <f>IF($J1107=U$6,$L1107,"")</f>
        <v/>
      </c>
    </row>
    <row r="1108" spans="2:21">
      <c r="B1108" s="10">
        <v>3513341</v>
      </c>
      <c r="C1108" s="10">
        <v>14135.9</v>
      </c>
      <c r="D1108" s="10">
        <v>0.24155740000000001</v>
      </c>
      <c r="E1108" s="10">
        <v>198.65379999999999</v>
      </c>
      <c r="F1108" s="10">
        <v>905.33479999999997</v>
      </c>
      <c r="G1108" s="10">
        <v>20</v>
      </c>
      <c r="H1108" s="10">
        <v>143</v>
      </c>
      <c r="I1108" s="10">
        <v>0.3333333</v>
      </c>
      <c r="J1108" s="11" t="s">
        <v>161</v>
      </c>
      <c r="L1108">
        <v>143</v>
      </c>
      <c r="M1108">
        <v>1101</v>
      </c>
      <c r="N1108">
        <v>3513341</v>
      </c>
      <c r="O1108">
        <v>3.0099999999997635</v>
      </c>
      <c r="P1108" s="133">
        <v>12.459999999999127</v>
      </c>
      <c r="Q1108" s="133">
        <v>0.82110000000000127</v>
      </c>
      <c r="R1108" s="3">
        <v>7.1738333333327695</v>
      </c>
      <c r="S1108" s="133">
        <f>IF(F1108=0,0,F1108-F1107)</f>
        <v>0.82110000000000127</v>
      </c>
      <c r="T1108">
        <f>IF($J1108=T$6,$L1108,"")</f>
        <v>143</v>
      </c>
      <c r="U1108" t="str">
        <f>IF($J1108=U$6,$L1108,"")</f>
        <v/>
      </c>
    </row>
    <row r="1109" spans="2:21">
      <c r="B1109" s="10">
        <v>3516430</v>
      </c>
      <c r="C1109" s="10">
        <v>14148.84</v>
      </c>
      <c r="D1109" s="10">
        <v>0.2397464</v>
      </c>
      <c r="E1109" s="10">
        <v>203.18979999999999</v>
      </c>
      <c r="F1109" s="10">
        <v>906.19600000000003</v>
      </c>
      <c r="G1109" s="10">
        <v>20</v>
      </c>
      <c r="H1109" s="10">
        <v>143</v>
      </c>
      <c r="I1109" s="10">
        <v>0.3333333</v>
      </c>
      <c r="J1109" s="11" t="s">
        <v>161</v>
      </c>
      <c r="L1109">
        <v>143</v>
      </c>
      <c r="M1109">
        <v>1102</v>
      </c>
      <c r="N1109">
        <v>3516430</v>
      </c>
      <c r="O1109">
        <v>3.0889999999999418</v>
      </c>
      <c r="P1109" s="133">
        <v>12.940000000000509</v>
      </c>
      <c r="Q1109" s="133">
        <v>0.86120000000005348</v>
      </c>
      <c r="R1109" s="3">
        <v>7.3621166666665276</v>
      </c>
      <c r="S1109" s="133">
        <f>IF(F1109=0,0,F1109-F1108)</f>
        <v>0.86120000000005348</v>
      </c>
      <c r="T1109">
        <f>IF($J1109=T$6,$L1109,"")</f>
        <v>143</v>
      </c>
      <c r="U1109" t="str">
        <f>IF($J1109=U$6,$L1109,"")</f>
        <v/>
      </c>
    </row>
    <row r="1110" spans="2:21">
      <c r="B1110" s="10">
        <v>3519430</v>
      </c>
      <c r="C1110" s="10">
        <v>14161.29</v>
      </c>
      <c r="D1110" s="10">
        <v>0.2401771</v>
      </c>
      <c r="E1110" s="10">
        <v>202.0985</v>
      </c>
      <c r="F1110" s="10">
        <v>907.01930000000004</v>
      </c>
      <c r="G1110" s="10">
        <v>20</v>
      </c>
      <c r="H1110" s="10">
        <v>143</v>
      </c>
      <c r="I1110" s="10">
        <v>0.3333333</v>
      </c>
      <c r="J1110" s="11" t="s">
        <v>161</v>
      </c>
      <c r="L1110">
        <v>143</v>
      </c>
      <c r="M1110">
        <v>1103</v>
      </c>
      <c r="N1110">
        <v>3519430</v>
      </c>
      <c r="O1110">
        <v>3</v>
      </c>
      <c r="P1110" s="133">
        <v>12.450000000000728</v>
      </c>
      <c r="Q1110" s="133">
        <v>0.82330000000001746</v>
      </c>
      <c r="R1110" s="3">
        <v>7.15</v>
      </c>
      <c r="S1110" s="133">
        <f>IF(F1110=0,0,F1110-F1109)</f>
        <v>0.82330000000001746</v>
      </c>
      <c r="T1110">
        <f>IF($J1110=T$6,$L1110,"")</f>
        <v>143</v>
      </c>
      <c r="U1110" t="str">
        <f>IF($J1110=U$6,$L1110,"")</f>
        <v/>
      </c>
    </row>
    <row r="1111" spans="2:21">
      <c r="B1111" s="10">
        <v>3522534</v>
      </c>
      <c r="C1111" s="10">
        <v>14174.13</v>
      </c>
      <c r="D1111" s="10">
        <v>0.2417002</v>
      </c>
      <c r="E1111" s="10">
        <v>198.30199999999999</v>
      </c>
      <c r="F1111" s="10">
        <v>907.86509999999998</v>
      </c>
      <c r="G1111" s="10">
        <v>19</v>
      </c>
      <c r="H1111" s="10">
        <v>143</v>
      </c>
      <c r="I1111" s="10">
        <v>0.3333333</v>
      </c>
      <c r="J1111" s="11" t="s">
        <v>161</v>
      </c>
      <c r="L1111">
        <v>143</v>
      </c>
      <c r="M1111">
        <v>1104</v>
      </c>
      <c r="N1111">
        <v>3522534</v>
      </c>
      <c r="O1111">
        <v>3.1040000000002692</v>
      </c>
      <c r="P1111" s="133">
        <v>12.839999999998327</v>
      </c>
      <c r="Q1111" s="133">
        <v>0.84579999999994016</v>
      </c>
      <c r="R1111" s="3">
        <v>7.3978666666673085</v>
      </c>
      <c r="S1111" s="133">
        <f>IF(F1111=0,0,F1111-F1110)</f>
        <v>0.84579999999994016</v>
      </c>
      <c r="T1111">
        <f>IF($J1111=T$6,$L1111,"")</f>
        <v>143</v>
      </c>
      <c r="U1111" t="str">
        <f>IF($J1111=U$6,$L1111,"")</f>
        <v/>
      </c>
    </row>
    <row r="1112" spans="2:21">
      <c r="B1112" s="10">
        <v>3525637</v>
      </c>
      <c r="C1112" s="10">
        <v>14186.98</v>
      </c>
      <c r="D1112" s="10">
        <v>0.24181349999999999</v>
      </c>
      <c r="E1112" s="10">
        <v>198.02330000000001</v>
      </c>
      <c r="F1112" s="10">
        <v>908.71109999999999</v>
      </c>
      <c r="G1112" s="10">
        <v>19</v>
      </c>
      <c r="H1112" s="10">
        <v>143</v>
      </c>
      <c r="I1112" s="10">
        <v>0.3333333</v>
      </c>
      <c r="J1112" s="11" t="s">
        <v>161</v>
      </c>
      <c r="L1112">
        <v>143</v>
      </c>
      <c r="M1112">
        <v>1105</v>
      </c>
      <c r="N1112">
        <v>3525637</v>
      </c>
      <c r="O1112">
        <v>3.1030000000000655</v>
      </c>
      <c r="P1112" s="133">
        <v>12.850000000000364</v>
      </c>
      <c r="Q1112" s="133">
        <v>0.84600000000000364</v>
      </c>
      <c r="R1112" s="3">
        <v>7.3954833333334893</v>
      </c>
      <c r="S1112" s="133">
        <f>IF(F1112=0,0,F1112-F1111)</f>
        <v>0.84600000000000364</v>
      </c>
      <c r="T1112">
        <f>IF($J1112=T$6,$L1112,"")</f>
        <v>143</v>
      </c>
      <c r="U1112" t="str">
        <f>IF($J1112=U$6,$L1112,"")</f>
        <v/>
      </c>
    </row>
    <row r="1113" spans="2:21">
      <c r="B1113" s="10">
        <v>3528729</v>
      </c>
      <c r="C1113" s="10">
        <v>14199.81</v>
      </c>
      <c r="D1113" s="10">
        <v>0.24122379999999999</v>
      </c>
      <c r="E1113" s="10">
        <v>199.47909999999999</v>
      </c>
      <c r="F1113" s="10">
        <v>909.55899999999997</v>
      </c>
      <c r="G1113" s="10">
        <v>19</v>
      </c>
      <c r="H1113" s="10">
        <v>143</v>
      </c>
      <c r="I1113" s="10">
        <v>0.3333333</v>
      </c>
      <c r="J1113" s="11" t="s">
        <v>161</v>
      </c>
      <c r="L1113">
        <v>143</v>
      </c>
      <c r="M1113">
        <v>1106</v>
      </c>
      <c r="N1113">
        <v>3528729</v>
      </c>
      <c r="O1113">
        <v>3.0919999999996435</v>
      </c>
      <c r="P1113" s="133">
        <v>12.829999999999927</v>
      </c>
      <c r="Q1113" s="133">
        <v>0.84789999999998145</v>
      </c>
      <c r="R1113" s="3">
        <v>7.3692666666658173</v>
      </c>
      <c r="S1113" s="133">
        <f>IF(F1113=0,0,F1113-F1112)</f>
        <v>0.84789999999998145</v>
      </c>
      <c r="T1113">
        <f>IF($J1113=T$6,$L1113,"")</f>
        <v>143</v>
      </c>
      <c r="U1113" t="str">
        <f>IF($J1113=U$6,$L1113,"")</f>
        <v/>
      </c>
    </row>
    <row r="1114" spans="2:21">
      <c r="B1114" s="10">
        <v>3531833</v>
      </c>
      <c r="C1114" s="10">
        <v>14212.73</v>
      </c>
      <c r="D1114" s="10">
        <v>0.24050460000000001</v>
      </c>
      <c r="E1114" s="10">
        <v>201.274</v>
      </c>
      <c r="F1114" s="10">
        <v>910.41489999999999</v>
      </c>
      <c r="G1114" s="10">
        <v>19</v>
      </c>
      <c r="H1114" s="10">
        <v>143</v>
      </c>
      <c r="I1114" s="10">
        <v>0.3333333</v>
      </c>
      <c r="J1114" s="11" t="s">
        <v>161</v>
      </c>
      <c r="L1114">
        <v>143</v>
      </c>
      <c r="M1114">
        <v>1107</v>
      </c>
      <c r="N1114">
        <v>3531833</v>
      </c>
      <c r="O1114">
        <v>3.1040000000002692</v>
      </c>
      <c r="P1114" s="133">
        <v>12.920000000000073</v>
      </c>
      <c r="Q1114" s="133">
        <v>0.85590000000001965</v>
      </c>
      <c r="R1114" s="3">
        <v>7.3978666666673085</v>
      </c>
      <c r="S1114" s="133">
        <f>IF(F1114=0,0,F1114-F1113)</f>
        <v>0.85590000000001965</v>
      </c>
      <c r="T1114">
        <f>IF($J1114=T$6,$L1114,"")</f>
        <v>143</v>
      </c>
      <c r="U1114" t="str">
        <f>IF($J1114=U$6,$L1114,"")</f>
        <v/>
      </c>
    </row>
    <row r="1115" spans="2:21">
      <c r="B1115" s="10">
        <v>3534939</v>
      </c>
      <c r="C1115" s="10">
        <v>14225.65</v>
      </c>
      <c r="D1115" s="10">
        <v>0.23989350000000001</v>
      </c>
      <c r="E1115" s="10">
        <v>202.81610000000001</v>
      </c>
      <c r="F1115" s="10">
        <v>911.27080000000001</v>
      </c>
      <c r="G1115" s="10">
        <v>19</v>
      </c>
      <c r="H1115" s="10">
        <v>143</v>
      </c>
      <c r="I1115" s="10">
        <v>0.3333333</v>
      </c>
      <c r="J1115" s="11" t="s">
        <v>161</v>
      </c>
      <c r="L1115">
        <v>143</v>
      </c>
      <c r="M1115">
        <v>1108</v>
      </c>
      <c r="N1115">
        <v>3534939</v>
      </c>
      <c r="O1115">
        <v>3.1059999999997672</v>
      </c>
      <c r="P1115" s="133">
        <v>12.920000000000073</v>
      </c>
      <c r="Q1115" s="133">
        <v>0.85590000000001965</v>
      </c>
      <c r="R1115" s="3">
        <v>7.4026333333327781</v>
      </c>
      <c r="S1115" s="133">
        <f>IF(F1115=0,0,F1115-F1114)</f>
        <v>0.85590000000001965</v>
      </c>
      <c r="T1115">
        <f>IF($J1115=T$6,$L1115,"")</f>
        <v>143</v>
      </c>
      <c r="U1115" t="str">
        <f>IF($J1115=U$6,$L1115,"")</f>
        <v/>
      </c>
    </row>
    <row r="1116" spans="2:21">
      <c r="B1116" s="10">
        <v>3538030</v>
      </c>
      <c r="C1116" s="10">
        <v>14238.58</v>
      </c>
      <c r="D1116" s="10">
        <v>0.23926059999999999</v>
      </c>
      <c r="E1116" s="10">
        <v>204.4298</v>
      </c>
      <c r="F1116" s="10">
        <v>912.13130000000001</v>
      </c>
      <c r="G1116" s="10">
        <v>20</v>
      </c>
      <c r="H1116" s="10">
        <v>143</v>
      </c>
      <c r="I1116" s="10">
        <v>0.3333333</v>
      </c>
      <c r="J1116" s="11" t="s">
        <v>161</v>
      </c>
      <c r="L1116">
        <v>143</v>
      </c>
      <c r="M1116">
        <v>1109</v>
      </c>
      <c r="N1116">
        <v>3538030</v>
      </c>
      <c r="O1116">
        <v>3.0910000000003492</v>
      </c>
      <c r="P1116" s="133">
        <v>12.930000000000291</v>
      </c>
      <c r="Q1116" s="133">
        <v>0.86050000000000182</v>
      </c>
      <c r="R1116" s="3">
        <v>7.3668833333341661</v>
      </c>
      <c r="S1116" s="133">
        <f>IF(F1116=0,0,F1116-F1115)</f>
        <v>0.86050000000000182</v>
      </c>
      <c r="T1116">
        <f>IF($J1116=T$6,$L1116,"")</f>
        <v>143</v>
      </c>
      <c r="U1116" t="str">
        <f>IF($J1116=U$6,$L1116,"")</f>
        <v/>
      </c>
    </row>
    <row r="1117" spans="2:21">
      <c r="B1117" s="10">
        <v>3541123</v>
      </c>
      <c r="C1117" s="10">
        <v>14251.41</v>
      </c>
      <c r="D1117" s="10">
        <v>0.24044189999999999</v>
      </c>
      <c r="E1117" s="10">
        <v>201.4316</v>
      </c>
      <c r="F1117" s="10">
        <v>912.97850000000005</v>
      </c>
      <c r="G1117" s="10">
        <v>19</v>
      </c>
      <c r="H1117" s="10">
        <v>142</v>
      </c>
      <c r="I1117" s="10">
        <v>0.3333333</v>
      </c>
      <c r="J1117" s="11" t="s">
        <v>161</v>
      </c>
      <c r="L1117">
        <v>142</v>
      </c>
      <c r="M1117">
        <v>1110</v>
      </c>
      <c r="N1117">
        <v>3541123</v>
      </c>
      <c r="O1117">
        <v>3.0929999999998472</v>
      </c>
      <c r="P1117" s="133">
        <v>12.829999999999927</v>
      </c>
      <c r="Q1117" s="133">
        <v>0.84720000000004347</v>
      </c>
      <c r="R1117" s="3">
        <v>7.3200999999996386</v>
      </c>
      <c r="S1117" s="133">
        <f>IF(F1117=0,0,F1117-F1116)</f>
        <v>0.84720000000004347</v>
      </c>
      <c r="T1117">
        <f>IF($J1117=T$6,$L1117,"")</f>
        <v>142</v>
      </c>
      <c r="U1117" t="str">
        <f>IF($J1117=U$6,$L1117,"")</f>
        <v/>
      </c>
    </row>
    <row r="1118" spans="2:21">
      <c r="B1118" s="10">
        <v>3544132</v>
      </c>
      <c r="C1118" s="10">
        <v>14263.94</v>
      </c>
      <c r="D1118" s="10">
        <v>0.24004249999999999</v>
      </c>
      <c r="E1118" s="10">
        <v>202.43879999999999</v>
      </c>
      <c r="F1118" s="10">
        <v>913.80820000000006</v>
      </c>
      <c r="G1118" s="10">
        <v>20</v>
      </c>
      <c r="H1118" s="10">
        <v>142</v>
      </c>
      <c r="I1118" s="10">
        <v>0.3333333</v>
      </c>
      <c r="J1118" s="11" t="s">
        <v>161</v>
      </c>
      <c r="L1118">
        <v>142</v>
      </c>
      <c r="M1118">
        <v>1111</v>
      </c>
      <c r="N1118">
        <v>3544132</v>
      </c>
      <c r="O1118">
        <v>3.0090000000000146</v>
      </c>
      <c r="P1118" s="133">
        <v>12.530000000000655</v>
      </c>
      <c r="Q1118" s="133">
        <v>0.82970000000000255</v>
      </c>
      <c r="R1118" s="3">
        <v>7.1213000000000344</v>
      </c>
      <c r="S1118" s="133">
        <f>IF(F1118=0,0,F1118-F1117)</f>
        <v>0.82970000000000255</v>
      </c>
      <c r="T1118">
        <f>IF($J1118=T$6,$L1118,"")</f>
        <v>142</v>
      </c>
      <c r="U1118" t="str">
        <f>IF($J1118=U$6,$L1118,"")</f>
        <v/>
      </c>
    </row>
    <row r="1119" spans="2:21">
      <c r="B1119" s="10">
        <v>3547231</v>
      </c>
      <c r="C1119" s="10">
        <v>14276.78</v>
      </c>
      <c r="D1119" s="10">
        <v>0.24138760000000001</v>
      </c>
      <c r="E1119" s="10">
        <v>199.07329999999999</v>
      </c>
      <c r="F1119" s="10">
        <v>914.6549</v>
      </c>
      <c r="G1119" s="10">
        <v>19</v>
      </c>
      <c r="H1119" s="10">
        <v>142</v>
      </c>
      <c r="I1119" s="10">
        <v>0.3333333</v>
      </c>
      <c r="J1119" s="11" t="s">
        <v>161</v>
      </c>
      <c r="L1119">
        <v>142</v>
      </c>
      <c r="M1119">
        <v>1112</v>
      </c>
      <c r="N1119">
        <v>3547231</v>
      </c>
      <c r="O1119">
        <v>3.0990000000001601</v>
      </c>
      <c r="P1119" s="133">
        <v>12.840000000000146</v>
      </c>
      <c r="Q1119" s="133">
        <v>0.84669999999994161</v>
      </c>
      <c r="R1119" s="3">
        <v>7.3343000000003791</v>
      </c>
      <c r="S1119" s="133">
        <f>IF(F1119=0,0,F1119-F1118)</f>
        <v>0.84669999999994161</v>
      </c>
      <c r="T1119">
        <f>IF($J1119=T$6,$L1119,"")</f>
        <v>142</v>
      </c>
      <c r="U1119" t="str">
        <f>IF($J1119=U$6,$L1119,"")</f>
        <v/>
      </c>
    </row>
    <row r="1120" spans="2:21">
      <c r="B1120" s="10">
        <v>3550322</v>
      </c>
      <c r="C1120" s="10">
        <v>14289.69</v>
      </c>
      <c r="D1120" s="10">
        <v>0.23981549999999999</v>
      </c>
      <c r="E1120" s="10">
        <v>203.01419999999999</v>
      </c>
      <c r="F1120" s="10">
        <v>915.51310000000001</v>
      </c>
      <c r="G1120" s="10">
        <v>20</v>
      </c>
      <c r="H1120" s="10">
        <v>142</v>
      </c>
      <c r="I1120" s="10">
        <v>0.3333333</v>
      </c>
      <c r="J1120" s="11" t="s">
        <v>161</v>
      </c>
      <c r="L1120">
        <v>142</v>
      </c>
      <c r="M1120">
        <v>1113</v>
      </c>
      <c r="N1120">
        <v>3550322</v>
      </c>
      <c r="O1120">
        <v>3.0909999999998945</v>
      </c>
      <c r="P1120" s="133">
        <v>12.909999999999854</v>
      </c>
      <c r="Q1120" s="133">
        <v>0.85820000000001073</v>
      </c>
      <c r="R1120" s="3">
        <v>7.3153666666664172</v>
      </c>
      <c r="S1120" s="133">
        <f>IF(F1120=0,0,F1120-F1119)</f>
        <v>0.85820000000001073</v>
      </c>
      <c r="T1120">
        <f>IF($J1120=T$6,$L1120,"")</f>
        <v>142</v>
      </c>
      <c r="U1120" t="str">
        <f>IF($J1120=U$6,$L1120,"")</f>
        <v/>
      </c>
    </row>
    <row r="1121" spans="2:21">
      <c r="B1121" s="10">
        <v>3553436</v>
      </c>
      <c r="C1121" s="10">
        <v>14302.69</v>
      </c>
      <c r="D1121" s="10">
        <v>0.23974590000000001</v>
      </c>
      <c r="E1121" s="10">
        <v>203.1909</v>
      </c>
      <c r="F1121" s="10">
        <v>916.37670000000003</v>
      </c>
      <c r="G1121" s="10">
        <v>19</v>
      </c>
      <c r="H1121" s="10">
        <v>141</v>
      </c>
      <c r="I1121" s="10">
        <v>0.3333333</v>
      </c>
      <c r="J1121" s="11" t="s">
        <v>161</v>
      </c>
      <c r="L1121">
        <v>141</v>
      </c>
      <c r="M1121">
        <v>1114</v>
      </c>
      <c r="N1121">
        <v>3553436</v>
      </c>
      <c r="O1121">
        <v>3.1140000000000327</v>
      </c>
      <c r="P1121" s="133">
        <v>13</v>
      </c>
      <c r="Q1121" s="133">
        <v>0.86360000000001946</v>
      </c>
      <c r="R1121" s="3">
        <v>7.3179000000000771</v>
      </c>
      <c r="S1121" s="133">
        <f>IF(F1121=0,0,F1121-F1120)</f>
        <v>0.86360000000001946</v>
      </c>
      <c r="T1121">
        <f>IF($J1121=T$6,$L1121,"")</f>
        <v>141</v>
      </c>
      <c r="U1121" t="str">
        <f>IF($J1121=U$6,$L1121,"")</f>
        <v/>
      </c>
    </row>
    <row r="1122" spans="2:21">
      <c r="B1122" s="10">
        <v>3556531</v>
      </c>
      <c r="C1122" s="10">
        <v>14315.53</v>
      </c>
      <c r="D1122" s="10">
        <v>0.240726</v>
      </c>
      <c r="E1122" s="10">
        <v>200.7193</v>
      </c>
      <c r="F1122" s="10">
        <v>917.22550000000001</v>
      </c>
      <c r="G1122" s="10">
        <v>19</v>
      </c>
      <c r="H1122" s="10">
        <v>142</v>
      </c>
      <c r="I1122" s="10">
        <v>0.3333333</v>
      </c>
      <c r="J1122" s="11" t="s">
        <v>161</v>
      </c>
      <c r="L1122">
        <v>142</v>
      </c>
      <c r="M1122">
        <v>1115</v>
      </c>
      <c r="N1122">
        <v>3556531</v>
      </c>
      <c r="O1122">
        <v>3.0949999999997999</v>
      </c>
      <c r="P1122" s="133">
        <v>12.840000000000146</v>
      </c>
      <c r="Q1122" s="133">
        <v>0.8487999999999829</v>
      </c>
      <c r="R1122" s="3">
        <v>7.3248333333328599</v>
      </c>
      <c r="S1122" s="133">
        <f>IF(F1122=0,0,F1122-F1121)</f>
        <v>0.8487999999999829</v>
      </c>
      <c r="T1122">
        <f>IF($J1122=T$6,$L1122,"")</f>
        <v>142</v>
      </c>
      <c r="U1122" t="str">
        <f>IF($J1122=U$6,$L1122,"")</f>
        <v/>
      </c>
    </row>
    <row r="1123" spans="2:21">
      <c r="B1123" s="10">
        <v>3559723</v>
      </c>
      <c r="C1123" s="10">
        <v>14328.7</v>
      </c>
      <c r="D1123" s="10">
        <v>0.24235190000000001</v>
      </c>
      <c r="E1123" s="10">
        <v>196.7064</v>
      </c>
      <c r="F1123" s="10">
        <v>918.09029999999996</v>
      </c>
      <c r="G1123" s="10">
        <v>19</v>
      </c>
      <c r="H1123" s="10">
        <v>142</v>
      </c>
      <c r="I1123" s="10">
        <v>0.3333333</v>
      </c>
      <c r="J1123" s="11" t="s">
        <v>161</v>
      </c>
      <c r="L1123">
        <v>142</v>
      </c>
      <c r="M1123">
        <v>1116</v>
      </c>
      <c r="N1123">
        <v>3559723</v>
      </c>
      <c r="O1123">
        <v>3.1920000000000073</v>
      </c>
      <c r="P1123" s="133">
        <v>13.170000000000073</v>
      </c>
      <c r="Q1123" s="133">
        <v>0.86479999999994561</v>
      </c>
      <c r="R1123" s="3">
        <v>7.5544000000000171</v>
      </c>
      <c r="S1123" s="133">
        <f>IF(F1123=0,0,F1123-F1122)</f>
        <v>0.86479999999994561</v>
      </c>
      <c r="T1123">
        <f>IF($J1123=T$6,$L1123,"")</f>
        <v>142</v>
      </c>
      <c r="U1123" t="str">
        <f>IF($J1123=U$6,$L1123,"")</f>
        <v/>
      </c>
    </row>
    <row r="1124" spans="2:21">
      <c r="B1124" s="10">
        <v>3562723</v>
      </c>
      <c r="C1124" s="10">
        <v>14341.09</v>
      </c>
      <c r="D1124" s="10">
        <v>0.24172940000000001</v>
      </c>
      <c r="E1124" s="10">
        <v>198.2302</v>
      </c>
      <c r="F1124" s="10">
        <v>918.90459999999996</v>
      </c>
      <c r="G1124" s="10">
        <v>20</v>
      </c>
      <c r="H1124" s="10">
        <v>142</v>
      </c>
      <c r="I1124" s="10">
        <v>0.3333333</v>
      </c>
      <c r="J1124" s="11" t="s">
        <v>161</v>
      </c>
      <c r="L1124">
        <v>142</v>
      </c>
      <c r="M1124">
        <v>1117</v>
      </c>
      <c r="N1124">
        <v>3562723</v>
      </c>
      <c r="O1124">
        <v>3</v>
      </c>
      <c r="P1124" s="133">
        <v>12.389999999999418</v>
      </c>
      <c r="Q1124" s="133">
        <v>0.81430000000000291</v>
      </c>
      <c r="R1124" s="3">
        <v>7.1</v>
      </c>
      <c r="S1124" s="133">
        <f>IF(F1124=0,0,F1124-F1123)</f>
        <v>0.81430000000000291</v>
      </c>
      <c r="T1124">
        <f>IF($J1124=T$6,$L1124,"")</f>
        <v>142</v>
      </c>
      <c r="U1124" t="str">
        <f>IF($J1124=U$6,$L1124,"")</f>
        <v/>
      </c>
    </row>
    <row r="1125" spans="2:21">
      <c r="B1125" s="10">
        <v>3565831</v>
      </c>
      <c r="C1125" s="10">
        <v>14354.01</v>
      </c>
      <c r="D1125" s="10">
        <v>0.2407368</v>
      </c>
      <c r="E1125" s="10">
        <v>200.69229999999999</v>
      </c>
      <c r="F1125" s="10">
        <v>919.75959999999998</v>
      </c>
      <c r="G1125" s="10">
        <v>19</v>
      </c>
      <c r="H1125" s="10">
        <v>143</v>
      </c>
      <c r="I1125" s="10">
        <v>0.3333333</v>
      </c>
      <c r="J1125" s="11" t="s">
        <v>161</v>
      </c>
      <c r="L1125">
        <v>143</v>
      </c>
      <c r="M1125">
        <v>1118</v>
      </c>
      <c r="N1125">
        <v>3565831</v>
      </c>
      <c r="O1125">
        <v>3.1080000000001746</v>
      </c>
      <c r="P1125" s="133">
        <v>12.920000000000073</v>
      </c>
      <c r="Q1125" s="133">
        <v>0.85500000000001819</v>
      </c>
      <c r="R1125" s="3">
        <v>7.4074000000004165</v>
      </c>
      <c r="S1125" s="133">
        <f>IF(F1125=0,0,F1125-F1124)</f>
        <v>0.85500000000001819</v>
      </c>
      <c r="T1125">
        <f>IF($J1125=T$6,$L1125,"")</f>
        <v>143</v>
      </c>
      <c r="U1125" t="str">
        <f>IF($J1125=U$6,$L1125,"")</f>
        <v/>
      </c>
    </row>
    <row r="1126" spans="2:21">
      <c r="B1126" s="10">
        <v>3568936</v>
      </c>
      <c r="C1126" s="10">
        <v>14366.85</v>
      </c>
      <c r="D1126" s="10">
        <v>0.2415841</v>
      </c>
      <c r="E1126" s="10">
        <v>198.58789999999999</v>
      </c>
      <c r="F1126" s="10">
        <v>920.60519999999997</v>
      </c>
      <c r="G1126" s="10">
        <v>19</v>
      </c>
      <c r="H1126" s="10">
        <v>143</v>
      </c>
      <c r="I1126" s="10">
        <v>0.3333333</v>
      </c>
      <c r="J1126" s="11" t="s">
        <v>161</v>
      </c>
      <c r="L1126">
        <v>143</v>
      </c>
      <c r="M1126">
        <v>1119</v>
      </c>
      <c r="N1126">
        <v>3568936</v>
      </c>
      <c r="O1126">
        <v>3.1050000000000182</v>
      </c>
      <c r="P1126" s="133">
        <v>12.840000000000146</v>
      </c>
      <c r="Q1126" s="133">
        <v>0.84559999999999036</v>
      </c>
      <c r="R1126" s="3">
        <v>7.4002500000000433</v>
      </c>
      <c r="S1126" s="133">
        <f>IF(F1126=0,0,F1126-F1125)</f>
        <v>0.84559999999999036</v>
      </c>
      <c r="T1126">
        <f>IF($J1126=T$6,$L1126,"")</f>
        <v>143</v>
      </c>
      <c r="U1126" t="str">
        <f>IF($J1126=U$6,$L1126,"")</f>
        <v/>
      </c>
    </row>
    <row r="1127" spans="2:21">
      <c r="B1127" s="10">
        <v>3572120</v>
      </c>
      <c r="C1127" s="10">
        <v>14380.08</v>
      </c>
      <c r="D1127" s="10">
        <v>0.24109630000000001</v>
      </c>
      <c r="E1127" s="10">
        <v>199.79589999999999</v>
      </c>
      <c r="F1127" s="10">
        <v>921.48030000000006</v>
      </c>
      <c r="G1127" s="10">
        <v>19</v>
      </c>
      <c r="H1127" s="10">
        <v>143</v>
      </c>
      <c r="I1127" s="10">
        <v>0.3333333</v>
      </c>
      <c r="J1127" s="11" t="s">
        <v>161</v>
      </c>
      <c r="L1127">
        <v>143</v>
      </c>
      <c r="M1127">
        <v>1120</v>
      </c>
      <c r="N1127">
        <v>3572120</v>
      </c>
      <c r="O1127">
        <v>3.1839999999997417</v>
      </c>
      <c r="P1127" s="133">
        <v>13.229999999999563</v>
      </c>
      <c r="Q1127" s="133">
        <v>0.87510000000008858</v>
      </c>
      <c r="R1127" s="3">
        <v>7.5885333333327178</v>
      </c>
      <c r="S1127" s="133">
        <f>IF(F1127=0,0,F1127-F1126)</f>
        <v>0.87510000000008858</v>
      </c>
      <c r="T1127">
        <f>IF($J1127=T$6,$L1127,"")</f>
        <v>143</v>
      </c>
      <c r="U1127" t="str">
        <f>IF($J1127=U$6,$L1127,"")</f>
        <v/>
      </c>
    </row>
    <row r="1128" spans="2:21">
      <c r="B1128" s="10">
        <v>3575222</v>
      </c>
      <c r="C1128" s="10">
        <v>14393</v>
      </c>
      <c r="D1128" s="10">
        <v>0.24014150000000001</v>
      </c>
      <c r="E1128" s="10">
        <v>202.18860000000001</v>
      </c>
      <c r="F1128" s="10">
        <v>922.33669999999995</v>
      </c>
      <c r="G1128" s="10">
        <v>19</v>
      </c>
      <c r="H1128" s="10">
        <v>144</v>
      </c>
      <c r="I1128" s="10">
        <v>0.3333333</v>
      </c>
      <c r="J1128" s="11" t="s">
        <v>161</v>
      </c>
      <c r="L1128">
        <v>144</v>
      </c>
      <c r="M1128">
        <v>1121</v>
      </c>
      <c r="N1128">
        <v>3575222</v>
      </c>
      <c r="O1128">
        <v>3.1020000000003165</v>
      </c>
      <c r="P1128" s="133">
        <v>12.920000000000073</v>
      </c>
      <c r="Q1128" s="133">
        <v>0.85639999999989413</v>
      </c>
      <c r="R1128" s="3">
        <v>7.4448000000007593</v>
      </c>
      <c r="S1128" s="133">
        <f>IF(F1128=0,0,F1128-F1127)</f>
        <v>0.85639999999989413</v>
      </c>
      <c r="T1128">
        <f>IF($J1128=T$6,$L1128,"")</f>
        <v>144</v>
      </c>
      <c r="U1128" t="str">
        <f>IF($J1128=U$6,$L1128,"")</f>
        <v/>
      </c>
    </row>
    <row r="1129" spans="2:21">
      <c r="B1129" s="10">
        <v>3578232</v>
      </c>
      <c r="C1129" s="10">
        <v>14405.61</v>
      </c>
      <c r="D1129" s="10">
        <v>0.23847309999999999</v>
      </c>
      <c r="E1129" s="10">
        <v>206.46190000000001</v>
      </c>
      <c r="F1129" s="10">
        <v>923.17750000000001</v>
      </c>
      <c r="G1129" s="10">
        <v>20</v>
      </c>
      <c r="H1129" s="10">
        <v>144</v>
      </c>
      <c r="I1129" s="10">
        <v>0.3333333</v>
      </c>
      <c r="J1129" s="11" t="s">
        <v>161</v>
      </c>
      <c r="L1129">
        <v>144</v>
      </c>
      <c r="M1129">
        <v>1122</v>
      </c>
      <c r="N1129">
        <v>3578232</v>
      </c>
      <c r="O1129">
        <v>3.0099999999997635</v>
      </c>
      <c r="P1129" s="133">
        <v>12.610000000000582</v>
      </c>
      <c r="Q1129" s="133">
        <v>0.84080000000005839</v>
      </c>
      <c r="R1129" s="3">
        <v>7.2239999999994327</v>
      </c>
      <c r="S1129" s="133">
        <f>IF(F1129=0,0,F1129-F1128)</f>
        <v>0.84080000000005839</v>
      </c>
      <c r="T1129">
        <f>IF($J1129=T$6,$L1129,"")</f>
        <v>144</v>
      </c>
      <c r="U1129" t="str">
        <f>IF($J1129=U$6,$L1129,"")</f>
        <v/>
      </c>
    </row>
    <row r="1130" spans="2:21">
      <c r="B1130" s="10">
        <v>3581426</v>
      </c>
      <c r="C1130" s="10">
        <v>14419</v>
      </c>
      <c r="D1130" s="10">
        <v>0.2394259</v>
      </c>
      <c r="E1130" s="10">
        <v>204.0068</v>
      </c>
      <c r="F1130" s="10">
        <v>924.06989999999996</v>
      </c>
      <c r="G1130" s="10">
        <v>19</v>
      </c>
      <c r="H1130" s="10">
        <v>144</v>
      </c>
      <c r="I1130" s="10">
        <v>0.3333333</v>
      </c>
      <c r="J1130" s="11" t="s">
        <v>161</v>
      </c>
      <c r="L1130">
        <v>144</v>
      </c>
      <c r="M1130">
        <v>1123</v>
      </c>
      <c r="N1130">
        <v>3581426</v>
      </c>
      <c r="O1130">
        <v>3.19399999999996</v>
      </c>
      <c r="P1130" s="133">
        <v>13.389999999999418</v>
      </c>
      <c r="Q1130" s="133">
        <v>0.89239999999995234</v>
      </c>
      <c r="R1130" s="3">
        <v>7.6655999999999036</v>
      </c>
      <c r="S1130" s="133">
        <f>IF(F1130=0,0,F1130-F1129)</f>
        <v>0.89239999999995234</v>
      </c>
      <c r="T1130">
        <f>IF($J1130=T$6,$L1130,"")</f>
        <v>144</v>
      </c>
      <c r="U1130" t="str">
        <f>IF($J1130=U$6,$L1130,"")</f>
        <v/>
      </c>
    </row>
    <row r="1131" spans="2:21">
      <c r="B1131" s="10">
        <v>3584524</v>
      </c>
      <c r="C1131" s="10">
        <v>14431.83</v>
      </c>
      <c r="D1131" s="10">
        <v>0.2407956</v>
      </c>
      <c r="E1131" s="10">
        <v>200.5453</v>
      </c>
      <c r="F1131" s="10">
        <v>924.91579999999999</v>
      </c>
      <c r="G1131" s="10">
        <v>19</v>
      </c>
      <c r="H1131" s="10">
        <v>144</v>
      </c>
      <c r="I1131" s="10">
        <v>0.3333333</v>
      </c>
      <c r="J1131" s="11" t="s">
        <v>161</v>
      </c>
      <c r="L1131">
        <v>144</v>
      </c>
      <c r="M1131">
        <v>1124</v>
      </c>
      <c r="N1131">
        <v>3584524</v>
      </c>
      <c r="O1131">
        <v>3.0979999999999563</v>
      </c>
      <c r="P1131" s="133">
        <v>12.829999999999927</v>
      </c>
      <c r="Q1131" s="133">
        <v>0.84590000000002874</v>
      </c>
      <c r="R1131" s="3">
        <v>7.4351999999998952</v>
      </c>
      <c r="S1131" s="133">
        <f>IF(F1131=0,0,F1131-F1130)</f>
        <v>0.84590000000002874</v>
      </c>
      <c r="T1131">
        <f>IF($J1131=T$6,$L1131,"")</f>
        <v>144</v>
      </c>
      <c r="U1131" t="str">
        <f>IF($J1131=U$6,$L1131,"")</f>
        <v/>
      </c>
    </row>
    <row r="1132" spans="2:21">
      <c r="B1132" s="10">
        <v>3587726</v>
      </c>
      <c r="C1132" s="10">
        <v>14445.13</v>
      </c>
      <c r="D1132" s="10">
        <v>0.24124090000000001</v>
      </c>
      <c r="E1132" s="10">
        <v>199.4366</v>
      </c>
      <c r="F1132" s="10">
        <v>925.79480000000001</v>
      </c>
      <c r="G1132" s="10">
        <v>19</v>
      </c>
      <c r="H1132" s="10">
        <v>144</v>
      </c>
      <c r="I1132" s="10">
        <v>0.3333333</v>
      </c>
      <c r="J1132" s="11" t="s">
        <v>161</v>
      </c>
      <c r="L1132">
        <v>144</v>
      </c>
      <c r="M1132">
        <v>1125</v>
      </c>
      <c r="N1132">
        <v>3587726</v>
      </c>
      <c r="O1132">
        <v>3.2020000000002256</v>
      </c>
      <c r="P1132" s="133">
        <v>13.299999999999272</v>
      </c>
      <c r="Q1132" s="133">
        <v>0.8790000000000191</v>
      </c>
      <c r="R1132" s="3">
        <v>7.684800000000541</v>
      </c>
      <c r="S1132" s="133">
        <f>IF(F1132=0,0,F1132-F1131)</f>
        <v>0.8790000000000191</v>
      </c>
      <c r="T1132">
        <f>IF($J1132=T$6,$L1132,"")</f>
        <v>144</v>
      </c>
      <c r="U1132" t="str">
        <f>IF($J1132=U$6,$L1132,"")</f>
        <v/>
      </c>
    </row>
    <row r="1133" spans="2:21">
      <c r="B1133" s="10">
        <v>3590824</v>
      </c>
      <c r="C1133" s="10">
        <v>14457.96</v>
      </c>
      <c r="D1133" s="10">
        <v>0.24091670000000001</v>
      </c>
      <c r="E1133" s="10">
        <v>200.2431</v>
      </c>
      <c r="F1133" s="10">
        <v>926.64120000000003</v>
      </c>
      <c r="G1133" s="10">
        <v>19</v>
      </c>
      <c r="H1133" s="10">
        <v>144</v>
      </c>
      <c r="I1133" s="10">
        <v>0.3333333</v>
      </c>
      <c r="J1133" s="11" t="s">
        <v>161</v>
      </c>
      <c r="L1133">
        <v>144</v>
      </c>
      <c r="M1133">
        <v>1126</v>
      </c>
      <c r="N1133">
        <v>3590824</v>
      </c>
      <c r="O1133">
        <v>3.0979999999999563</v>
      </c>
      <c r="P1133" s="133">
        <v>12.829999999999927</v>
      </c>
      <c r="Q1133" s="133">
        <v>0.84640000000001692</v>
      </c>
      <c r="R1133" s="3">
        <v>7.4351999999998952</v>
      </c>
      <c r="S1133" s="133">
        <f>IF(F1133=0,0,F1133-F1132)</f>
        <v>0.84640000000001692</v>
      </c>
      <c r="T1133">
        <f>IF($J1133=T$6,$L1133,"")</f>
        <v>144</v>
      </c>
      <c r="U1133" t="str">
        <f>IF($J1133=U$6,$L1133,"")</f>
        <v/>
      </c>
    </row>
    <row r="1134" spans="2:21">
      <c r="B1134" s="10">
        <v>3593927</v>
      </c>
      <c r="C1134" s="10">
        <v>14470.81</v>
      </c>
      <c r="D1134" s="10">
        <v>0.24131420000000001</v>
      </c>
      <c r="E1134" s="10">
        <v>199.2551</v>
      </c>
      <c r="F1134" s="10">
        <v>927.48800000000006</v>
      </c>
      <c r="G1134" s="10">
        <v>19</v>
      </c>
      <c r="H1134" s="10">
        <v>144</v>
      </c>
      <c r="I1134" s="10">
        <v>0.3333333</v>
      </c>
      <c r="J1134" s="11" t="s">
        <v>161</v>
      </c>
      <c r="L1134">
        <v>144</v>
      </c>
      <c r="M1134">
        <v>1127</v>
      </c>
      <c r="N1134">
        <v>3593927</v>
      </c>
      <c r="O1134">
        <v>3.1030000000000655</v>
      </c>
      <c r="P1134" s="133">
        <v>12.850000000000364</v>
      </c>
      <c r="Q1134" s="133">
        <v>0.8468000000000302</v>
      </c>
      <c r="R1134" s="3">
        <v>7.4472000000001568</v>
      </c>
      <c r="S1134" s="133">
        <f>IF(F1134=0,0,F1134-F1133)</f>
        <v>0.8468000000000302</v>
      </c>
      <c r="T1134">
        <f>IF($J1134=T$6,$L1134,"")</f>
        <v>144</v>
      </c>
      <c r="U1134" t="str">
        <f>IF($J1134=U$6,$L1134,"")</f>
        <v/>
      </c>
    </row>
    <row r="1135" spans="2:21">
      <c r="B1135" s="10">
        <v>3597024</v>
      </c>
      <c r="C1135" s="10">
        <v>14483.81</v>
      </c>
      <c r="D1135" s="10">
        <v>0.238617</v>
      </c>
      <c r="E1135" s="10">
        <v>206.08840000000001</v>
      </c>
      <c r="F1135" s="10">
        <v>928.35670000000005</v>
      </c>
      <c r="G1135" s="10">
        <v>20</v>
      </c>
      <c r="H1135" s="10">
        <v>145</v>
      </c>
      <c r="I1135" s="10">
        <v>0.3333333</v>
      </c>
      <c r="J1135" s="11" t="s">
        <v>161</v>
      </c>
      <c r="L1135">
        <v>145</v>
      </c>
      <c r="M1135">
        <v>1128</v>
      </c>
      <c r="N1135">
        <v>3597024</v>
      </c>
      <c r="O1135">
        <v>3.0969999999997526</v>
      </c>
      <c r="P1135" s="133">
        <v>13</v>
      </c>
      <c r="Q1135" s="133">
        <v>0.86869999999998981</v>
      </c>
      <c r="R1135" s="3">
        <v>7.4844166666660685</v>
      </c>
      <c r="S1135" s="133">
        <f>IF(F1135=0,0,F1135-F1134)</f>
        <v>0.86869999999998981</v>
      </c>
      <c r="T1135">
        <f>IF($J1135=T$6,$L1135,"")</f>
        <v>145</v>
      </c>
      <c r="U1135" t="str">
        <f>IF($J1135=U$6,$L1135,"")</f>
        <v/>
      </c>
    </row>
    <row r="1136" spans="2:21">
      <c r="B1136" s="10">
        <v>3600119</v>
      </c>
      <c r="C1136" s="10">
        <v>14496.65</v>
      </c>
      <c r="D1136" s="10">
        <v>0.24088200000000001</v>
      </c>
      <c r="E1136" s="10">
        <v>200.3295</v>
      </c>
      <c r="F1136" s="10">
        <v>929.20429999999999</v>
      </c>
      <c r="G1136" s="10">
        <v>19</v>
      </c>
      <c r="H1136" s="10">
        <v>145</v>
      </c>
      <c r="I1136" s="10">
        <v>0.3333333</v>
      </c>
      <c r="J1136" s="11" t="s">
        <v>161</v>
      </c>
      <c r="L1136">
        <v>145</v>
      </c>
      <c r="M1136">
        <v>1129</v>
      </c>
      <c r="N1136">
        <v>3600119</v>
      </c>
      <c r="O1136">
        <v>3.0950000000002547</v>
      </c>
      <c r="P1136" s="133">
        <v>12.840000000000146</v>
      </c>
      <c r="Q1136" s="133">
        <v>0.84759999999994307</v>
      </c>
      <c r="R1136" s="3">
        <v>7.4795833333339488</v>
      </c>
      <c r="S1136" s="133">
        <f>IF(F1136=0,0,F1136-F1135)</f>
        <v>0.84759999999994307</v>
      </c>
      <c r="T1136">
        <f>IF($J1136=T$6,$L1136,"")</f>
        <v>145</v>
      </c>
      <c r="U1136" t="str">
        <f>IF($J1136=U$6,$L1136,"")</f>
        <v/>
      </c>
    </row>
    <row r="1137" spans="2:21">
      <c r="B1137" s="10">
        <v>3603327</v>
      </c>
      <c r="C1137" s="10">
        <v>14509.97</v>
      </c>
      <c r="D1137" s="10">
        <v>0.24149100000000001</v>
      </c>
      <c r="E1137" s="10">
        <v>198.8177</v>
      </c>
      <c r="F1137" s="10">
        <v>930.08450000000005</v>
      </c>
      <c r="G1137" s="10">
        <v>19</v>
      </c>
      <c r="H1137" s="10">
        <v>145</v>
      </c>
      <c r="I1137" s="10">
        <v>0.3333333</v>
      </c>
      <c r="J1137" s="11" t="s">
        <v>161</v>
      </c>
      <c r="L1137">
        <v>145</v>
      </c>
      <c r="M1137">
        <v>1130</v>
      </c>
      <c r="N1137">
        <v>3603327</v>
      </c>
      <c r="O1137">
        <v>3.2080000000000837</v>
      </c>
      <c r="P1137" s="133">
        <v>13.319999999999709</v>
      </c>
      <c r="Q1137" s="133">
        <v>0.88020000000005894</v>
      </c>
      <c r="R1137" s="3">
        <v>7.7526666666668689</v>
      </c>
      <c r="S1137" s="133">
        <f>IF(F1137=0,0,F1137-F1136)</f>
        <v>0.88020000000005894</v>
      </c>
      <c r="T1137">
        <f>IF($J1137=T$6,$L1137,"")</f>
        <v>145</v>
      </c>
      <c r="U1137" t="str">
        <f>IF($J1137=U$6,$L1137,"")</f>
        <v/>
      </c>
    </row>
    <row r="1138" spans="2:21">
      <c r="B1138" s="10">
        <v>3606421</v>
      </c>
      <c r="C1138" s="10">
        <v>14522.81</v>
      </c>
      <c r="D1138" s="10">
        <v>0.2406238</v>
      </c>
      <c r="E1138" s="10">
        <v>200.97499999999999</v>
      </c>
      <c r="F1138" s="10">
        <v>930.93349999999998</v>
      </c>
      <c r="G1138" s="10">
        <v>19</v>
      </c>
      <c r="H1138" s="10">
        <v>144</v>
      </c>
      <c r="I1138" s="10">
        <v>0.3333333</v>
      </c>
      <c r="J1138" s="11" t="s">
        <v>161</v>
      </c>
      <c r="L1138">
        <v>144</v>
      </c>
      <c r="M1138">
        <v>1131</v>
      </c>
      <c r="N1138">
        <v>3606421</v>
      </c>
      <c r="O1138">
        <v>3.0939999999995962</v>
      </c>
      <c r="P1138" s="133">
        <v>12.840000000000146</v>
      </c>
      <c r="Q1138" s="133">
        <v>0.8489999999999327</v>
      </c>
      <c r="R1138" s="3">
        <v>7.4255999999990312</v>
      </c>
      <c r="S1138" s="133">
        <f>IF(F1138=0,0,F1138-F1137)</f>
        <v>0.8489999999999327</v>
      </c>
      <c r="T1138">
        <f>IF($J1138=T$6,$L1138,"")</f>
        <v>144</v>
      </c>
      <c r="U1138" t="str">
        <f>IF($J1138=U$6,$L1138,"")</f>
        <v/>
      </c>
    </row>
    <row r="1139" spans="2:21">
      <c r="B1139" s="10">
        <v>3609523</v>
      </c>
      <c r="C1139" s="10">
        <v>14535.73</v>
      </c>
      <c r="D1139" s="10">
        <v>0.24022209999999999</v>
      </c>
      <c r="E1139" s="10">
        <v>201.98490000000001</v>
      </c>
      <c r="F1139" s="10">
        <v>931.7903</v>
      </c>
      <c r="G1139" s="10">
        <v>19</v>
      </c>
      <c r="H1139" s="10">
        <v>144</v>
      </c>
      <c r="I1139" s="10">
        <v>0.3333333</v>
      </c>
      <c r="J1139" s="11" t="s">
        <v>161</v>
      </c>
      <c r="L1139">
        <v>144</v>
      </c>
      <c r="M1139">
        <v>1132</v>
      </c>
      <c r="N1139">
        <v>3609523</v>
      </c>
      <c r="O1139">
        <v>3.1020000000003165</v>
      </c>
      <c r="P1139" s="133">
        <v>12.920000000000073</v>
      </c>
      <c r="Q1139" s="133">
        <v>0.8568000000000211</v>
      </c>
      <c r="R1139" s="3">
        <v>7.4448000000007593</v>
      </c>
      <c r="S1139" s="133">
        <f>IF(F1139=0,0,F1139-F1138)</f>
        <v>0.8568000000000211</v>
      </c>
      <c r="T1139">
        <f>IF($J1139=T$6,$L1139,"")</f>
        <v>144</v>
      </c>
      <c r="U1139" t="str">
        <f>IF($J1139=U$6,$L1139,"")</f>
        <v/>
      </c>
    </row>
    <row r="1140" spans="2:21">
      <c r="B1140" s="10">
        <v>3612514</v>
      </c>
      <c r="C1140" s="10">
        <v>14548.18</v>
      </c>
      <c r="D1140" s="10">
        <v>0.239869</v>
      </c>
      <c r="E1140" s="10">
        <v>202.8783</v>
      </c>
      <c r="F1140" s="10">
        <v>932.61509999999998</v>
      </c>
      <c r="G1140" s="10">
        <v>20</v>
      </c>
      <c r="H1140" s="10">
        <v>144</v>
      </c>
      <c r="I1140" s="10">
        <v>0.3333333</v>
      </c>
      <c r="J1140" s="11" t="s">
        <v>161</v>
      </c>
      <c r="L1140">
        <v>144</v>
      </c>
      <c r="M1140">
        <v>1133</v>
      </c>
      <c r="N1140">
        <v>3612514</v>
      </c>
      <c r="O1140">
        <v>2.9909999999999854</v>
      </c>
      <c r="P1140" s="133">
        <v>12.450000000000728</v>
      </c>
      <c r="Q1140" s="133">
        <v>0.82479999999998199</v>
      </c>
      <c r="R1140" s="3">
        <v>7.1783999999999653</v>
      </c>
      <c r="S1140" s="133">
        <f>IF(F1140=0,0,F1140-F1139)</f>
        <v>0.82479999999998199</v>
      </c>
      <c r="T1140">
        <f>IF($J1140=T$6,$L1140,"")</f>
        <v>144</v>
      </c>
      <c r="U1140" t="str">
        <f>IF($J1140=U$6,$L1140,"")</f>
        <v/>
      </c>
    </row>
    <row r="1141" spans="2:21">
      <c r="B1141" s="10">
        <v>3615523</v>
      </c>
      <c r="C1141" s="10">
        <v>14560.86</v>
      </c>
      <c r="D1141" s="10">
        <v>0.23807980000000001</v>
      </c>
      <c r="E1141" s="10">
        <v>207.48679999999999</v>
      </c>
      <c r="F1141" s="10">
        <v>933.46410000000003</v>
      </c>
      <c r="G1141" s="10">
        <v>20</v>
      </c>
      <c r="H1141" s="10">
        <v>144</v>
      </c>
      <c r="I1141" s="10">
        <v>0.3333333</v>
      </c>
      <c r="J1141" s="11" t="s">
        <v>161</v>
      </c>
      <c r="L1141">
        <v>144</v>
      </c>
      <c r="M1141">
        <v>1134</v>
      </c>
      <c r="N1141">
        <v>3615523</v>
      </c>
      <c r="O1141">
        <v>3.0090000000000146</v>
      </c>
      <c r="P1141" s="133">
        <v>12.680000000000291</v>
      </c>
      <c r="Q1141" s="133">
        <v>0.84900000000004638</v>
      </c>
      <c r="R1141" s="3">
        <v>7.2216000000000351</v>
      </c>
      <c r="S1141" s="133">
        <f>IF(F1141=0,0,F1141-F1140)</f>
        <v>0.84900000000004638</v>
      </c>
      <c r="T1141">
        <f>IF($J1141=T$6,$L1141,"")</f>
        <v>144</v>
      </c>
      <c r="U1141" t="str">
        <f>IF($J1141=U$6,$L1141,"")</f>
        <v/>
      </c>
    </row>
    <row r="1142" spans="2:21">
      <c r="B1142" s="10">
        <v>3618516</v>
      </c>
      <c r="C1142" s="10">
        <v>14573.32</v>
      </c>
      <c r="D1142" s="10">
        <v>0.23910300000000001</v>
      </c>
      <c r="E1142" s="10">
        <v>204.83449999999999</v>
      </c>
      <c r="F1142" s="10">
        <v>934.29</v>
      </c>
      <c r="G1142" s="10">
        <v>20</v>
      </c>
      <c r="H1142" s="10">
        <v>144</v>
      </c>
      <c r="I1142" s="10">
        <v>0.3333333</v>
      </c>
      <c r="J1142" s="11" t="s">
        <v>161</v>
      </c>
      <c r="L1142">
        <v>144</v>
      </c>
      <c r="M1142">
        <v>1135</v>
      </c>
      <c r="N1142">
        <v>3618516</v>
      </c>
      <c r="O1142">
        <v>2.9929999999999382</v>
      </c>
      <c r="P1142" s="133">
        <v>12.459999999999127</v>
      </c>
      <c r="Q1142" s="133">
        <v>0.82589999999993324</v>
      </c>
      <c r="R1142" s="3">
        <v>7.1831999999998519</v>
      </c>
      <c r="S1142" s="133">
        <f>IF(F1142=0,0,F1142-F1141)</f>
        <v>0.82589999999993324</v>
      </c>
      <c r="T1142">
        <f>IF($J1142=T$6,$L1142,"")</f>
        <v>144</v>
      </c>
      <c r="U1142" t="str">
        <f>IF($J1142=U$6,$L1142,"")</f>
        <v/>
      </c>
    </row>
    <row r="1143" spans="2:21">
      <c r="B1143" s="10">
        <v>3621713</v>
      </c>
      <c r="C1143" s="10">
        <v>14586.62</v>
      </c>
      <c r="D1143" s="10">
        <v>0.24117739999999999</v>
      </c>
      <c r="E1143" s="10">
        <v>199.59450000000001</v>
      </c>
      <c r="F1143" s="10">
        <v>935.17070000000001</v>
      </c>
      <c r="G1143" s="10">
        <v>19</v>
      </c>
      <c r="H1143" s="10">
        <v>144</v>
      </c>
      <c r="I1143" s="10">
        <v>0.3333333</v>
      </c>
      <c r="J1143" s="11" t="s">
        <v>161</v>
      </c>
      <c r="L1143">
        <v>144</v>
      </c>
      <c r="M1143">
        <v>1136</v>
      </c>
      <c r="N1143">
        <v>3621713</v>
      </c>
      <c r="O1143">
        <v>3.1970000000001164</v>
      </c>
      <c r="P1143" s="133">
        <v>13.300000000001091</v>
      </c>
      <c r="Q1143" s="133">
        <v>0.88070000000004711</v>
      </c>
      <c r="R1143" s="3">
        <v>7.6728000000002794</v>
      </c>
      <c r="S1143" s="133">
        <f>IF(F1143=0,0,F1143-F1142)</f>
        <v>0.88070000000004711</v>
      </c>
      <c r="T1143">
        <f>IF($J1143=T$6,$L1143,"")</f>
        <v>144</v>
      </c>
      <c r="U1143" t="str">
        <f>IF($J1143=U$6,$L1143,"")</f>
        <v/>
      </c>
    </row>
    <row r="1144" spans="2:21">
      <c r="B1144" s="10">
        <v>3624724</v>
      </c>
      <c r="C1144" s="10">
        <v>14599.07</v>
      </c>
      <c r="D1144" s="10">
        <v>0.2410255</v>
      </c>
      <c r="E1144" s="10">
        <v>199.97200000000001</v>
      </c>
      <c r="F1144" s="10">
        <v>935.99130000000002</v>
      </c>
      <c r="G1144" s="10">
        <v>20</v>
      </c>
      <c r="H1144" s="10">
        <v>144</v>
      </c>
      <c r="I1144" s="10">
        <v>0.3333333</v>
      </c>
      <c r="J1144" s="11" t="s">
        <v>161</v>
      </c>
      <c r="L1144">
        <v>144</v>
      </c>
      <c r="M1144">
        <v>1137</v>
      </c>
      <c r="N1144">
        <v>3624724</v>
      </c>
      <c r="O1144">
        <v>3.0109999999999673</v>
      </c>
      <c r="P1144" s="133">
        <v>12.449999999998909</v>
      </c>
      <c r="Q1144" s="133">
        <v>0.8206000000000131</v>
      </c>
      <c r="R1144" s="3">
        <v>7.2263999999999218</v>
      </c>
      <c r="S1144" s="133">
        <f>IF(F1144=0,0,F1144-F1143)</f>
        <v>0.8206000000000131</v>
      </c>
      <c r="T1144">
        <f>IF($J1144=T$6,$L1144,"")</f>
        <v>144</v>
      </c>
      <c r="U1144" t="str">
        <f>IF($J1144=U$6,$L1144,"")</f>
        <v/>
      </c>
    </row>
    <row r="1145" spans="2:21">
      <c r="B1145" s="10">
        <v>3627807</v>
      </c>
      <c r="C1145" s="10">
        <v>14611.84</v>
      </c>
      <c r="D1145" s="10">
        <v>0.24133019999999999</v>
      </c>
      <c r="E1145" s="10">
        <v>199.21549999999999</v>
      </c>
      <c r="F1145" s="10">
        <v>936.83280000000002</v>
      </c>
      <c r="G1145" s="10">
        <v>19</v>
      </c>
      <c r="H1145" s="10">
        <v>144</v>
      </c>
      <c r="I1145" s="10">
        <v>0.3333333</v>
      </c>
      <c r="J1145" s="11" t="s">
        <v>161</v>
      </c>
      <c r="L1145">
        <v>144</v>
      </c>
      <c r="M1145">
        <v>1138</v>
      </c>
      <c r="N1145">
        <v>3627807</v>
      </c>
      <c r="O1145">
        <v>3.0829999999996289</v>
      </c>
      <c r="P1145" s="133">
        <v>12.770000000000437</v>
      </c>
      <c r="Q1145" s="133">
        <v>0.84149999999999636</v>
      </c>
      <c r="R1145" s="3">
        <v>7.3991999999991096</v>
      </c>
      <c r="S1145" s="133">
        <f>IF(F1145=0,0,F1145-F1144)</f>
        <v>0.84149999999999636</v>
      </c>
      <c r="T1145">
        <f>IF($J1145=T$6,$L1145,"")</f>
        <v>144</v>
      </c>
      <c r="U1145" t="str">
        <f>IF($J1145=U$6,$L1145,"")</f>
        <v/>
      </c>
    </row>
    <row r="1146" spans="2:21">
      <c r="B1146" s="10">
        <v>3630922</v>
      </c>
      <c r="C1146" s="10">
        <v>14624.68</v>
      </c>
      <c r="D1146" s="10">
        <v>0.2422888</v>
      </c>
      <c r="E1146" s="10">
        <v>196.8603</v>
      </c>
      <c r="F1146" s="10">
        <v>937.67579999999998</v>
      </c>
      <c r="G1146" s="10">
        <v>19</v>
      </c>
      <c r="H1146" s="10">
        <v>144</v>
      </c>
      <c r="I1146" s="10">
        <v>0.3333333</v>
      </c>
      <c r="J1146" s="11" t="s">
        <v>161</v>
      </c>
      <c r="L1146">
        <v>144</v>
      </c>
      <c r="M1146">
        <v>1139</v>
      </c>
      <c r="N1146">
        <v>3630922</v>
      </c>
      <c r="O1146">
        <v>3.1150000000002365</v>
      </c>
      <c r="P1146" s="133">
        <v>12.840000000000146</v>
      </c>
      <c r="Q1146" s="133">
        <v>0.84299999999996089</v>
      </c>
      <c r="R1146" s="3">
        <v>7.4760000000005675</v>
      </c>
      <c r="S1146" s="133">
        <f>IF(F1146=0,0,F1146-F1145)</f>
        <v>0.84299999999996089</v>
      </c>
      <c r="T1146">
        <f>IF($J1146=T$6,$L1146,"")</f>
        <v>144</v>
      </c>
      <c r="U1146" t="str">
        <f>IF($J1146=U$6,$L1146,"")</f>
        <v/>
      </c>
    </row>
    <row r="1147" spans="2:21">
      <c r="B1147" s="10">
        <v>3634010</v>
      </c>
      <c r="C1147" s="10">
        <v>14637.51</v>
      </c>
      <c r="D1147" s="10">
        <v>0.2412975</v>
      </c>
      <c r="E1147" s="10">
        <v>199.29650000000001</v>
      </c>
      <c r="F1147" s="10">
        <v>938.52449999999999</v>
      </c>
      <c r="G1147" s="10">
        <v>20</v>
      </c>
      <c r="H1147" s="10">
        <v>144</v>
      </c>
      <c r="I1147" s="10">
        <v>0.3333333</v>
      </c>
      <c r="J1147" s="11" t="s">
        <v>161</v>
      </c>
      <c r="L1147">
        <v>144</v>
      </c>
      <c r="M1147">
        <v>1140</v>
      </c>
      <c r="N1147">
        <v>3634010</v>
      </c>
      <c r="O1147">
        <v>3.0880000000001928</v>
      </c>
      <c r="P1147" s="133">
        <v>12.829999999999927</v>
      </c>
      <c r="Q1147" s="133">
        <v>0.848700000000008</v>
      </c>
      <c r="R1147" s="3">
        <v>7.4112000000004628</v>
      </c>
      <c r="S1147" s="133">
        <f>IF(F1147=0,0,F1147-F1146)</f>
        <v>0.848700000000008</v>
      </c>
      <c r="T1147">
        <f>IF($J1147=T$6,$L1147,"")</f>
        <v>144</v>
      </c>
      <c r="U1147" t="str">
        <f>IF($J1147=U$6,$L1147,"")</f>
        <v/>
      </c>
    </row>
    <row r="1148" spans="2:21">
      <c r="B1148" s="10">
        <v>3637119</v>
      </c>
      <c r="C1148" s="10">
        <v>14650.34</v>
      </c>
      <c r="D1148" s="10">
        <v>0.2421537</v>
      </c>
      <c r="E1148" s="10">
        <v>197.18979999999999</v>
      </c>
      <c r="F1148" s="10">
        <v>939.36749999999995</v>
      </c>
      <c r="G1148" s="10">
        <v>19</v>
      </c>
      <c r="H1148" s="10">
        <v>144</v>
      </c>
      <c r="I1148" s="10">
        <v>0.3333333</v>
      </c>
      <c r="J1148" s="11" t="s">
        <v>161</v>
      </c>
      <c r="L1148">
        <v>144</v>
      </c>
      <c r="M1148">
        <v>1141</v>
      </c>
      <c r="N1148">
        <v>3637119</v>
      </c>
      <c r="O1148">
        <v>3.1089999999999236</v>
      </c>
      <c r="P1148" s="133">
        <v>12.829999999999927</v>
      </c>
      <c r="Q1148" s="133">
        <v>0.84299999999996089</v>
      </c>
      <c r="R1148" s="3">
        <v>7.4615999999998168</v>
      </c>
      <c r="S1148" s="133">
        <f>IF(F1148=0,0,F1148-F1147)</f>
        <v>0.84299999999996089</v>
      </c>
      <c r="T1148">
        <f>IF($J1148=T$6,$L1148,"")</f>
        <v>144</v>
      </c>
      <c r="U1148" t="str">
        <f>IF($J1148=U$6,$L1148,"")</f>
        <v/>
      </c>
    </row>
    <row r="1149" spans="2:21">
      <c r="B1149" s="10">
        <v>3640217</v>
      </c>
      <c r="C1149" s="10">
        <v>14663.18</v>
      </c>
      <c r="D1149" s="10">
        <v>0.24139089999999999</v>
      </c>
      <c r="E1149" s="10">
        <v>199.06530000000001</v>
      </c>
      <c r="F1149" s="10">
        <v>940.21389999999997</v>
      </c>
      <c r="G1149" s="10">
        <v>19</v>
      </c>
      <c r="H1149" s="10">
        <v>144</v>
      </c>
      <c r="I1149" s="10">
        <v>0.3333333</v>
      </c>
      <c r="J1149" s="11" t="s">
        <v>161</v>
      </c>
      <c r="L1149">
        <v>144</v>
      </c>
      <c r="M1149">
        <v>1142</v>
      </c>
      <c r="N1149">
        <v>3640217</v>
      </c>
      <c r="O1149">
        <v>3.0979999999999563</v>
      </c>
      <c r="P1149" s="133">
        <v>12.840000000000146</v>
      </c>
      <c r="Q1149" s="133">
        <v>0.84640000000001692</v>
      </c>
      <c r="R1149" s="3">
        <v>7.4351999999998952</v>
      </c>
      <c r="S1149" s="133">
        <f>IF(F1149=0,0,F1149-F1148)</f>
        <v>0.84640000000001692</v>
      </c>
      <c r="T1149">
        <f>IF($J1149=T$6,$L1149,"")</f>
        <v>144</v>
      </c>
      <c r="U1149" t="str">
        <f>IF($J1149=U$6,$L1149,"")</f>
        <v/>
      </c>
    </row>
    <row r="1150" spans="2:21">
      <c r="B1150" s="10">
        <v>3643311</v>
      </c>
      <c r="C1150" s="10">
        <v>14676.09</v>
      </c>
      <c r="D1150" s="10">
        <v>0.24004510000000001</v>
      </c>
      <c r="E1150" s="10">
        <v>202.43219999999999</v>
      </c>
      <c r="F1150" s="10">
        <v>941.072</v>
      </c>
      <c r="G1150" s="10">
        <v>20</v>
      </c>
      <c r="H1150" s="10">
        <v>144</v>
      </c>
      <c r="I1150" s="10">
        <v>0.3333333</v>
      </c>
      <c r="J1150" s="11" t="s">
        <v>161</v>
      </c>
      <c r="L1150">
        <v>144</v>
      </c>
      <c r="M1150">
        <v>1143</v>
      </c>
      <c r="N1150">
        <v>3643311</v>
      </c>
      <c r="O1150">
        <v>3.0940000000000509</v>
      </c>
      <c r="P1150" s="133">
        <v>12.909999999999854</v>
      </c>
      <c r="Q1150" s="133">
        <v>0.85810000000003583</v>
      </c>
      <c r="R1150" s="3">
        <v>7.4256000000001219</v>
      </c>
      <c r="S1150" s="133">
        <f>IF(F1150=0,0,F1150-F1149)</f>
        <v>0.85810000000003583</v>
      </c>
      <c r="T1150">
        <f>IF($J1150=T$6,$L1150,"")</f>
        <v>144</v>
      </c>
      <c r="U1150" t="str">
        <f>IF($J1150=U$6,$L1150,"")</f>
        <v/>
      </c>
    </row>
    <row r="1151" spans="2:21">
      <c r="B1151" s="10">
        <v>3646418</v>
      </c>
      <c r="C1151" s="10">
        <v>14689.15</v>
      </c>
      <c r="D1151" s="10">
        <v>0.2385157</v>
      </c>
      <c r="E1151" s="10">
        <v>206.35120000000001</v>
      </c>
      <c r="F1151" s="10">
        <v>941.94460000000004</v>
      </c>
      <c r="G1151" s="10">
        <v>20</v>
      </c>
      <c r="H1151" s="10">
        <v>144</v>
      </c>
      <c r="I1151" s="10">
        <v>0.3333333</v>
      </c>
      <c r="J1151" s="11" t="s">
        <v>161</v>
      </c>
      <c r="L1151">
        <v>144</v>
      </c>
      <c r="M1151">
        <v>1144</v>
      </c>
      <c r="N1151">
        <v>3646418</v>
      </c>
      <c r="O1151">
        <v>3.1069999999999709</v>
      </c>
      <c r="P1151" s="133">
        <v>13.059999999999491</v>
      </c>
      <c r="Q1151" s="133">
        <v>0.87260000000003402</v>
      </c>
      <c r="R1151" s="3">
        <v>7.4567999999999302</v>
      </c>
      <c r="S1151" s="133">
        <f>IF(F1151=0,0,F1151-F1150)</f>
        <v>0.87260000000003402</v>
      </c>
      <c r="T1151">
        <f>IF($J1151=T$6,$L1151,"")</f>
        <v>144</v>
      </c>
      <c r="U1151" t="str">
        <f>IF($J1151=U$6,$L1151,"")</f>
        <v/>
      </c>
    </row>
    <row r="1152" spans="2:21">
      <c r="B1152" s="10">
        <v>3649613</v>
      </c>
      <c r="C1152" s="10">
        <v>14702.52</v>
      </c>
      <c r="D1152" s="10">
        <v>0.23857030000000001</v>
      </c>
      <c r="E1152" s="10">
        <v>206.20949999999999</v>
      </c>
      <c r="F1152" s="10">
        <v>942.83590000000004</v>
      </c>
      <c r="G1152" s="10">
        <v>19</v>
      </c>
      <c r="H1152" s="10">
        <v>144</v>
      </c>
      <c r="I1152" s="10">
        <v>0.3333333</v>
      </c>
      <c r="J1152" s="11" t="s">
        <v>161</v>
      </c>
      <c r="L1152">
        <v>144</v>
      </c>
      <c r="M1152">
        <v>1145</v>
      </c>
      <c r="N1152">
        <v>3649613</v>
      </c>
      <c r="O1152">
        <v>3.194999999999709</v>
      </c>
      <c r="P1152" s="133">
        <v>13.3700000000008</v>
      </c>
      <c r="Q1152" s="133">
        <v>0.89130000000000109</v>
      </c>
      <c r="R1152" s="3">
        <v>7.6679999999993012</v>
      </c>
      <c r="S1152" s="133">
        <f>IF(F1152=0,0,F1152-F1151)</f>
        <v>0.89130000000000109</v>
      </c>
      <c r="T1152">
        <f>IF($J1152=T$6,$L1152,"")</f>
        <v>144</v>
      </c>
      <c r="U1152" t="str">
        <f>IF($J1152=U$6,$L1152,"")</f>
        <v/>
      </c>
    </row>
    <row r="1153" spans="2:21">
      <c r="B1153" s="10">
        <v>3652714</v>
      </c>
      <c r="C1153" s="10">
        <v>14715.45</v>
      </c>
      <c r="D1153" s="10">
        <v>0.23968890000000001</v>
      </c>
      <c r="E1153" s="10">
        <v>203.33600000000001</v>
      </c>
      <c r="F1153" s="10">
        <v>943.69299999999998</v>
      </c>
      <c r="G1153" s="10">
        <v>19</v>
      </c>
      <c r="H1153" s="10">
        <v>145</v>
      </c>
      <c r="I1153" s="10">
        <v>0.3333333</v>
      </c>
      <c r="J1153" s="11" t="s">
        <v>161</v>
      </c>
      <c r="L1153">
        <v>145</v>
      </c>
      <c r="M1153">
        <v>1146</v>
      </c>
      <c r="N1153">
        <v>3652714</v>
      </c>
      <c r="O1153">
        <v>3.1010000000001128</v>
      </c>
      <c r="P1153" s="133">
        <v>12.930000000000291</v>
      </c>
      <c r="Q1153" s="133">
        <v>0.85709999999994579</v>
      </c>
      <c r="R1153" s="3">
        <v>7.4940833333336059</v>
      </c>
      <c r="S1153" s="133">
        <f>IF(F1153=0,0,F1153-F1152)</f>
        <v>0.85709999999994579</v>
      </c>
      <c r="T1153">
        <f>IF($J1153=T$6,$L1153,"")</f>
        <v>145</v>
      </c>
      <c r="U1153" t="str">
        <f>IF($J1153=U$6,$L1153,"")</f>
        <v/>
      </c>
    </row>
    <row r="1154" spans="2:21">
      <c r="B1154" s="10">
        <v>3655715</v>
      </c>
      <c r="C1154" s="10">
        <v>14727.9</v>
      </c>
      <c r="D1154" s="10">
        <v>0.240033</v>
      </c>
      <c r="E1154" s="10">
        <v>202.46279999999999</v>
      </c>
      <c r="F1154" s="10">
        <v>944.51620000000003</v>
      </c>
      <c r="G1154" s="10">
        <v>20</v>
      </c>
      <c r="H1154" s="10">
        <v>145</v>
      </c>
      <c r="I1154" s="10">
        <v>0.3333333</v>
      </c>
      <c r="J1154" s="11" t="s">
        <v>161</v>
      </c>
      <c r="L1154">
        <v>145</v>
      </c>
      <c r="M1154">
        <v>1147</v>
      </c>
      <c r="N1154">
        <v>3655715</v>
      </c>
      <c r="O1154">
        <v>3.0010000000002037</v>
      </c>
      <c r="P1154" s="133">
        <v>12.449999999998909</v>
      </c>
      <c r="Q1154" s="133">
        <v>0.82320000000004256</v>
      </c>
      <c r="R1154" s="3">
        <v>7.252416666667159</v>
      </c>
      <c r="S1154" s="133">
        <f>IF(F1154=0,0,F1154-F1153)</f>
        <v>0.82320000000004256</v>
      </c>
      <c r="T1154">
        <f>IF($J1154=T$6,$L1154,"")</f>
        <v>145</v>
      </c>
      <c r="U1154" t="str">
        <f>IF($J1154=U$6,$L1154,"")</f>
        <v/>
      </c>
    </row>
    <row r="1155" spans="2:21">
      <c r="B1155" s="10">
        <v>3658809</v>
      </c>
      <c r="C1155" s="10">
        <v>14740.9</v>
      </c>
      <c r="D1155" s="10">
        <v>0.2384994</v>
      </c>
      <c r="E1155" s="10">
        <v>206.3937</v>
      </c>
      <c r="F1155" s="10">
        <v>945.38459999999998</v>
      </c>
      <c r="G1155" s="10">
        <v>20</v>
      </c>
      <c r="H1155" s="10">
        <v>145</v>
      </c>
      <c r="I1155" s="10">
        <v>0.3333333</v>
      </c>
      <c r="J1155" s="11" t="s">
        <v>161</v>
      </c>
      <c r="L1155">
        <v>145</v>
      </c>
      <c r="M1155">
        <v>1148</v>
      </c>
      <c r="N1155">
        <v>3658809</v>
      </c>
      <c r="O1155">
        <v>3.0940000000000509</v>
      </c>
      <c r="P1155" s="133">
        <v>13</v>
      </c>
      <c r="Q1155" s="133">
        <v>0.86839999999995143</v>
      </c>
      <c r="R1155" s="3">
        <v>7.4771666666667898</v>
      </c>
      <c r="S1155" s="133">
        <f>IF(F1155=0,0,F1155-F1154)</f>
        <v>0.86839999999995143</v>
      </c>
      <c r="T1155">
        <f>IF($J1155=T$6,$L1155,"")</f>
        <v>145</v>
      </c>
      <c r="U1155" t="str">
        <f>IF($J1155=U$6,$L1155,"")</f>
        <v/>
      </c>
    </row>
    <row r="1156" spans="2:21">
      <c r="B1156" s="10">
        <v>3662008</v>
      </c>
      <c r="C1156" s="10">
        <v>14754.12</v>
      </c>
      <c r="D1156" s="10">
        <v>0.24246029999999999</v>
      </c>
      <c r="E1156" s="10">
        <v>196.4427</v>
      </c>
      <c r="F1156" s="10">
        <v>946.25450000000001</v>
      </c>
      <c r="G1156" s="10">
        <v>19</v>
      </c>
      <c r="H1156" s="10">
        <v>145</v>
      </c>
      <c r="I1156" s="10">
        <v>0.3333333</v>
      </c>
      <c r="J1156" s="11" t="s">
        <v>161</v>
      </c>
      <c r="L1156">
        <v>145</v>
      </c>
      <c r="M1156">
        <v>1149</v>
      </c>
      <c r="N1156">
        <v>3662008</v>
      </c>
      <c r="O1156">
        <v>3.1989999999996144</v>
      </c>
      <c r="P1156" s="133">
        <v>13.220000000001164</v>
      </c>
      <c r="Q1156" s="133">
        <v>0.86990000000002965</v>
      </c>
      <c r="R1156" s="3">
        <v>7.7309166666657347</v>
      </c>
      <c r="S1156" s="133">
        <f>IF(F1156=0,0,F1156-F1155)</f>
        <v>0.86990000000002965</v>
      </c>
      <c r="T1156">
        <f>IF($J1156=T$6,$L1156,"")</f>
        <v>145</v>
      </c>
      <c r="U1156" t="str">
        <f>IF($J1156=U$6,$L1156,"")</f>
        <v/>
      </c>
    </row>
    <row r="1157" spans="2:21">
      <c r="B1157" s="10">
        <v>3665115</v>
      </c>
      <c r="C1157" s="10">
        <v>14767.03</v>
      </c>
      <c r="D1157" s="10">
        <v>0.24009810000000001</v>
      </c>
      <c r="E1157" s="10">
        <v>202.29810000000001</v>
      </c>
      <c r="F1157" s="10">
        <v>947.10820000000001</v>
      </c>
      <c r="G1157" s="10">
        <v>19</v>
      </c>
      <c r="H1157" s="10">
        <v>145</v>
      </c>
      <c r="I1157" s="10">
        <v>0.3333333</v>
      </c>
      <c r="J1157" s="11" t="s">
        <v>161</v>
      </c>
      <c r="L1157">
        <v>145</v>
      </c>
      <c r="M1157">
        <v>1150</v>
      </c>
      <c r="N1157">
        <v>3665115</v>
      </c>
      <c r="O1157">
        <v>3.1069999999999709</v>
      </c>
      <c r="P1157" s="133">
        <v>12.909999999999854</v>
      </c>
      <c r="Q1157" s="133">
        <v>0.85370000000000346</v>
      </c>
      <c r="R1157" s="3">
        <v>7.508583333333263</v>
      </c>
      <c r="S1157" s="133">
        <f>IF(F1157=0,0,F1157-F1156)</f>
        <v>0.85370000000000346</v>
      </c>
      <c r="T1157">
        <f>IF($J1157=T$6,$L1157,"")</f>
        <v>145</v>
      </c>
      <c r="U1157" t="str">
        <f>IF($J1157=U$6,$L1157,"")</f>
        <v/>
      </c>
    </row>
    <row r="1158" spans="2:21">
      <c r="B1158" s="10">
        <v>3668316</v>
      </c>
      <c r="C1158" s="10">
        <v>14780.4</v>
      </c>
      <c r="D1158" s="10">
        <v>0.2399114</v>
      </c>
      <c r="E1158" s="10">
        <v>202.77080000000001</v>
      </c>
      <c r="F1158" s="10">
        <v>947.99749999999995</v>
      </c>
      <c r="G1158" s="10">
        <v>19</v>
      </c>
      <c r="H1158" s="10">
        <v>145</v>
      </c>
      <c r="I1158" s="10">
        <v>0.3333333</v>
      </c>
      <c r="J1158" s="11" t="s">
        <v>161</v>
      </c>
      <c r="L1158">
        <v>145</v>
      </c>
      <c r="M1158">
        <v>1151</v>
      </c>
      <c r="N1158">
        <v>3668316</v>
      </c>
      <c r="O1158">
        <v>3.2010000000000218</v>
      </c>
      <c r="P1158" s="133">
        <v>13.369999999998981</v>
      </c>
      <c r="Q1158" s="133">
        <v>0.8892999999999347</v>
      </c>
      <c r="R1158" s="3">
        <v>7.7357500000000528</v>
      </c>
      <c r="S1158" s="133">
        <f>IF(F1158=0,0,F1158-F1157)</f>
        <v>0.8892999999999347</v>
      </c>
      <c r="T1158">
        <f>IF($J1158=T$6,$L1158,"")</f>
        <v>145</v>
      </c>
      <c r="U1158" t="str">
        <f>IF($J1158=U$6,$L1158,"")</f>
        <v/>
      </c>
    </row>
    <row r="1159" spans="2:21">
      <c r="B1159" s="10">
        <v>3671414</v>
      </c>
      <c r="C1159" s="10">
        <v>14793.15</v>
      </c>
      <c r="D1159" s="10">
        <v>0.2422772</v>
      </c>
      <c r="E1159" s="10">
        <v>196.88849999999999</v>
      </c>
      <c r="F1159" s="10">
        <v>948.83320000000003</v>
      </c>
      <c r="G1159" s="10">
        <v>19</v>
      </c>
      <c r="H1159" s="10">
        <v>145</v>
      </c>
      <c r="I1159" s="10">
        <v>0.3333333</v>
      </c>
      <c r="J1159" s="11" t="s">
        <v>161</v>
      </c>
      <c r="L1159">
        <v>145</v>
      </c>
      <c r="M1159">
        <v>1152</v>
      </c>
      <c r="N1159">
        <v>3671414</v>
      </c>
      <c r="O1159">
        <v>3.0980000000004111</v>
      </c>
      <c r="P1159" s="133">
        <v>12.75</v>
      </c>
      <c r="Q1159" s="133">
        <v>0.83570000000008804</v>
      </c>
      <c r="R1159" s="3">
        <v>7.4868333333343271</v>
      </c>
      <c r="S1159" s="133">
        <f>IF(F1159=0,0,F1159-F1158)</f>
        <v>0.83570000000008804</v>
      </c>
      <c r="T1159">
        <f>IF($J1159=T$6,$L1159,"")</f>
        <v>145</v>
      </c>
      <c r="U1159" t="str">
        <f>IF($J1159=U$6,$L1159,"")</f>
        <v/>
      </c>
    </row>
    <row r="1160" spans="2:21">
      <c r="B1160" s="10">
        <v>3674507</v>
      </c>
      <c r="C1160" s="10">
        <v>14805.98</v>
      </c>
      <c r="D1160" s="10">
        <v>0.2409483</v>
      </c>
      <c r="E1160" s="10">
        <v>200.16409999999999</v>
      </c>
      <c r="F1160" s="10">
        <v>949.6798</v>
      </c>
      <c r="G1160" s="10">
        <v>19</v>
      </c>
      <c r="H1160" s="10">
        <v>145</v>
      </c>
      <c r="I1160" s="10">
        <v>0.3333333</v>
      </c>
      <c r="J1160" s="11" t="s">
        <v>161</v>
      </c>
      <c r="L1160">
        <v>145</v>
      </c>
      <c r="M1160">
        <v>1153</v>
      </c>
      <c r="N1160">
        <v>3674507</v>
      </c>
      <c r="O1160">
        <v>3.0929999999998472</v>
      </c>
      <c r="P1160" s="133">
        <v>12.829999999999927</v>
      </c>
      <c r="Q1160" s="133">
        <v>0.84659999999996671</v>
      </c>
      <c r="R1160" s="3">
        <v>7.4747499999996307</v>
      </c>
      <c r="S1160" s="133">
        <f>IF(F1160=0,0,F1160-F1159)</f>
        <v>0.84659999999996671</v>
      </c>
      <c r="T1160">
        <f>IF($J1160=T$6,$L1160,"")</f>
        <v>145</v>
      </c>
      <c r="U1160" t="str">
        <f>IF($J1160=U$6,$L1160,"")</f>
        <v/>
      </c>
    </row>
    <row r="1161" spans="2:21">
      <c r="B1161" s="10">
        <v>3677706</v>
      </c>
      <c r="C1161" s="10">
        <v>14819.21</v>
      </c>
      <c r="D1161" s="10">
        <v>0.2429211</v>
      </c>
      <c r="E1161" s="10">
        <v>195.327</v>
      </c>
      <c r="F1161" s="10">
        <v>950.55089999999996</v>
      </c>
      <c r="G1161" s="10">
        <v>19</v>
      </c>
      <c r="H1161" s="10">
        <v>145</v>
      </c>
      <c r="I1161" s="10">
        <v>0.3333333</v>
      </c>
      <c r="J1161" s="11" t="s">
        <v>161</v>
      </c>
      <c r="L1161">
        <v>145</v>
      </c>
      <c r="M1161">
        <v>1154</v>
      </c>
      <c r="N1161">
        <v>3677706</v>
      </c>
      <c r="O1161">
        <v>3.1990000000000691</v>
      </c>
      <c r="P1161" s="133">
        <v>13.229999999999563</v>
      </c>
      <c r="Q1161" s="133">
        <v>0.8710999999999558</v>
      </c>
      <c r="R1161" s="3">
        <v>7.7309166666668334</v>
      </c>
      <c r="S1161" s="133">
        <f>IF(F1161=0,0,F1161-F1160)</f>
        <v>0.8710999999999558</v>
      </c>
      <c r="T1161">
        <f>IF($J1161=T$6,$L1161,"")</f>
        <v>145</v>
      </c>
      <c r="U1161" t="str">
        <f>IF($J1161=U$6,$L1161,"")</f>
        <v/>
      </c>
    </row>
    <row r="1162" spans="2:21">
      <c r="B1162" s="10">
        <v>3680806</v>
      </c>
      <c r="C1162" s="10">
        <v>14832.05</v>
      </c>
      <c r="D1162" s="10">
        <v>0.2406922</v>
      </c>
      <c r="E1162" s="10">
        <v>200.8039</v>
      </c>
      <c r="F1162" s="10">
        <v>951.39819999999997</v>
      </c>
      <c r="G1162" s="10">
        <v>19</v>
      </c>
      <c r="H1162" s="10">
        <v>145</v>
      </c>
      <c r="I1162" s="10">
        <v>0.3333333</v>
      </c>
      <c r="J1162" s="11" t="s">
        <v>161</v>
      </c>
      <c r="L1162">
        <v>145</v>
      </c>
      <c r="M1162">
        <v>1155</v>
      </c>
      <c r="N1162">
        <v>3680806</v>
      </c>
      <c r="O1162">
        <v>3.0999999999999091</v>
      </c>
      <c r="P1162" s="133">
        <v>12.840000000000146</v>
      </c>
      <c r="Q1162" s="133">
        <v>0.84730000000001837</v>
      </c>
      <c r="R1162" s="3">
        <v>7.4916666666664469</v>
      </c>
      <c r="S1162" s="133">
        <f>IF(F1162=0,0,F1162-F1161)</f>
        <v>0.84730000000001837</v>
      </c>
      <c r="T1162">
        <f>IF($J1162=T$6,$L1162,"")</f>
        <v>145</v>
      </c>
      <c r="U1162" t="str">
        <f>IF($J1162=U$6,$L1162,"")</f>
        <v/>
      </c>
    </row>
    <row r="1163" spans="2:21">
      <c r="B1163" s="10">
        <v>3683910</v>
      </c>
      <c r="C1163" s="10">
        <v>14844.97</v>
      </c>
      <c r="D1163" s="10">
        <v>0.24048420000000001</v>
      </c>
      <c r="E1163" s="10">
        <v>201.3253</v>
      </c>
      <c r="F1163" s="10">
        <v>952.25419999999997</v>
      </c>
      <c r="G1163" s="10">
        <v>19</v>
      </c>
      <c r="H1163" s="10">
        <v>145</v>
      </c>
      <c r="I1163" s="10">
        <v>0.3333333</v>
      </c>
      <c r="J1163" s="11" t="s">
        <v>161</v>
      </c>
      <c r="L1163">
        <v>145</v>
      </c>
      <c r="M1163">
        <v>1156</v>
      </c>
      <c r="N1163">
        <v>3683910</v>
      </c>
      <c r="O1163">
        <v>3.1039999999998145</v>
      </c>
      <c r="P1163" s="133">
        <v>12.920000000000073</v>
      </c>
      <c r="Q1163" s="133">
        <v>0.85599999999999454</v>
      </c>
      <c r="R1163" s="3">
        <v>7.5013333333328847</v>
      </c>
      <c r="S1163" s="133">
        <f>IF(F1163=0,0,F1163-F1162)</f>
        <v>0.85599999999999454</v>
      </c>
      <c r="T1163">
        <f>IF($J1163=T$6,$L1163,"")</f>
        <v>145</v>
      </c>
      <c r="U1163" t="str">
        <f>IF($J1163=U$6,$L1163,"")</f>
        <v/>
      </c>
    </row>
    <row r="1164" spans="2:21">
      <c r="B1164" s="10">
        <v>3687006</v>
      </c>
      <c r="C1164" s="10">
        <v>14857.81</v>
      </c>
      <c r="D1164" s="10">
        <v>0.24124719999999999</v>
      </c>
      <c r="E1164" s="10">
        <v>199.4211</v>
      </c>
      <c r="F1164" s="10">
        <v>953.10239999999999</v>
      </c>
      <c r="G1164" s="10">
        <v>19</v>
      </c>
      <c r="H1164" s="10">
        <v>145</v>
      </c>
      <c r="I1164" s="10">
        <v>0.3333333</v>
      </c>
      <c r="J1164" s="11" t="s">
        <v>161</v>
      </c>
      <c r="L1164">
        <v>145</v>
      </c>
      <c r="M1164">
        <v>1157</v>
      </c>
      <c r="N1164">
        <v>3687006</v>
      </c>
      <c r="O1164">
        <v>3.0960000000000036</v>
      </c>
      <c r="P1164" s="133">
        <v>12.840000000000146</v>
      </c>
      <c r="Q1164" s="133">
        <v>0.84820000000001983</v>
      </c>
      <c r="R1164" s="3">
        <v>7.4820000000000091</v>
      </c>
      <c r="S1164" s="133">
        <f>IF(F1164=0,0,F1164-F1163)</f>
        <v>0.84820000000001983</v>
      </c>
      <c r="T1164">
        <f>IF($J1164=T$6,$L1164,"")</f>
        <v>145</v>
      </c>
      <c r="U1164" t="str">
        <f>IF($J1164=U$6,$L1164,"")</f>
        <v/>
      </c>
    </row>
    <row r="1165" spans="2:21">
      <c r="B1165" s="10">
        <v>3690019</v>
      </c>
      <c r="C1165" s="10">
        <v>14870.26</v>
      </c>
      <c r="D1165" s="10">
        <v>0.24121110000000001</v>
      </c>
      <c r="E1165" s="10">
        <v>199.51060000000001</v>
      </c>
      <c r="F1165" s="10">
        <v>953.92110000000002</v>
      </c>
      <c r="G1165" s="10">
        <v>19</v>
      </c>
      <c r="H1165" s="10">
        <v>144</v>
      </c>
      <c r="I1165" s="10">
        <v>0.3333333</v>
      </c>
      <c r="J1165" s="11" t="s">
        <v>161</v>
      </c>
      <c r="L1165">
        <v>144</v>
      </c>
      <c r="M1165">
        <v>1158</v>
      </c>
      <c r="N1165">
        <v>3690019</v>
      </c>
      <c r="O1165">
        <v>3.01299999999992</v>
      </c>
      <c r="P1165" s="133">
        <v>12.450000000000728</v>
      </c>
      <c r="Q1165" s="133">
        <v>0.81870000000003529</v>
      </c>
      <c r="R1165" s="3">
        <v>7.2311999999998076</v>
      </c>
      <c r="S1165" s="133">
        <f>IF(F1165=0,0,F1165-F1164)</f>
        <v>0.81870000000003529</v>
      </c>
      <c r="T1165">
        <f>IF($J1165=T$6,$L1165,"")</f>
        <v>144</v>
      </c>
      <c r="U1165" t="str">
        <f>IF($J1165=U$6,$L1165,"")</f>
        <v/>
      </c>
    </row>
    <row r="1166" spans="2:21">
      <c r="B1166" s="10">
        <v>3693212</v>
      </c>
      <c r="C1166" s="10">
        <v>14883.49</v>
      </c>
      <c r="D1166" s="10">
        <v>0.2421854</v>
      </c>
      <c r="E1166" s="10">
        <v>197.11250000000001</v>
      </c>
      <c r="F1166" s="10">
        <v>954.79380000000003</v>
      </c>
      <c r="G1166" s="10">
        <v>19</v>
      </c>
      <c r="H1166" s="10">
        <v>144</v>
      </c>
      <c r="I1166" s="10">
        <v>0.3333333</v>
      </c>
      <c r="J1166" s="11" t="s">
        <v>161</v>
      </c>
      <c r="L1166">
        <v>144</v>
      </c>
      <c r="M1166">
        <v>1159</v>
      </c>
      <c r="N1166">
        <v>3693212</v>
      </c>
      <c r="O1166">
        <v>3.193000000000211</v>
      </c>
      <c r="P1166" s="133">
        <v>13.229999999999563</v>
      </c>
      <c r="Q1166" s="133">
        <v>0.87270000000000891</v>
      </c>
      <c r="R1166" s="3">
        <v>7.6632000000005061</v>
      </c>
      <c r="S1166" s="133">
        <f>IF(F1166=0,0,F1166-F1165)</f>
        <v>0.87270000000000891</v>
      </c>
      <c r="T1166">
        <f>IF($J1166=T$6,$L1166,"")</f>
        <v>144</v>
      </c>
      <c r="U1166" t="str">
        <f>IF($J1166=U$6,$L1166,"")</f>
        <v/>
      </c>
    </row>
    <row r="1167" spans="2:21">
      <c r="B1167" s="10">
        <v>3696304</v>
      </c>
      <c r="C1167" s="10">
        <v>14896.26</v>
      </c>
      <c r="D1167" s="10">
        <v>0.2418082</v>
      </c>
      <c r="E1167" s="10">
        <v>198.03639999999999</v>
      </c>
      <c r="F1167" s="10">
        <v>955.63289999999995</v>
      </c>
      <c r="G1167" s="10">
        <v>19</v>
      </c>
      <c r="H1167" s="10">
        <v>144</v>
      </c>
      <c r="I1167" s="10">
        <v>0.3333333</v>
      </c>
      <c r="J1167" s="11" t="s">
        <v>161</v>
      </c>
      <c r="L1167">
        <v>144</v>
      </c>
      <c r="M1167">
        <v>1160</v>
      </c>
      <c r="N1167">
        <v>3696304</v>
      </c>
      <c r="O1167">
        <v>3.0920000000000982</v>
      </c>
      <c r="P1167" s="133">
        <v>12.770000000000437</v>
      </c>
      <c r="Q1167" s="133">
        <v>0.83909999999991669</v>
      </c>
      <c r="R1167" s="3">
        <v>7.4208000000002361</v>
      </c>
      <c r="S1167" s="133">
        <f>IF(F1167=0,0,F1167-F1166)</f>
        <v>0.83909999999991669</v>
      </c>
      <c r="T1167">
        <f>IF($J1167=T$6,$L1167,"")</f>
        <v>144</v>
      </c>
      <c r="U1167" t="str">
        <f>IF($J1167=U$6,$L1167,"")</f>
        <v/>
      </c>
    </row>
    <row r="1168" spans="2:21">
      <c r="B1168" s="10">
        <v>3699412</v>
      </c>
      <c r="C1168" s="10">
        <v>14909.1</v>
      </c>
      <c r="D1168" s="10">
        <v>0.24162210000000001</v>
      </c>
      <c r="E1168" s="10">
        <v>198.49440000000001</v>
      </c>
      <c r="F1168" s="10">
        <v>956.47770000000003</v>
      </c>
      <c r="G1168" s="10">
        <v>19</v>
      </c>
      <c r="H1168" s="10">
        <v>144</v>
      </c>
      <c r="I1168" s="10">
        <v>0.3333333</v>
      </c>
      <c r="J1168" s="11" t="s">
        <v>161</v>
      </c>
      <c r="L1168">
        <v>144</v>
      </c>
      <c r="M1168">
        <v>1161</v>
      </c>
      <c r="N1168">
        <v>3699412</v>
      </c>
      <c r="O1168">
        <v>3.1079999999997199</v>
      </c>
      <c r="P1168" s="133">
        <v>12.840000000000146</v>
      </c>
      <c r="Q1168" s="133">
        <v>0.84480000000007749</v>
      </c>
      <c r="R1168" s="3">
        <v>7.4591999999993277</v>
      </c>
      <c r="S1168" s="133">
        <f>IF(F1168=0,0,F1168-F1167)</f>
        <v>0.84480000000007749</v>
      </c>
      <c r="T1168">
        <f>IF($J1168=T$6,$L1168,"")</f>
        <v>144</v>
      </c>
      <c r="U1168" t="str">
        <f>IF($J1168=U$6,$L1168,"")</f>
        <v/>
      </c>
    </row>
    <row r="1169" spans="2:21">
      <c r="B1169" s="10">
        <v>3702708</v>
      </c>
      <c r="C1169" s="10">
        <v>14922.78</v>
      </c>
      <c r="D1169" s="10">
        <v>0.24212790000000001</v>
      </c>
      <c r="E1169" s="10">
        <v>197.25299999999999</v>
      </c>
      <c r="F1169" s="10">
        <v>957.38229999999999</v>
      </c>
      <c r="G1169" s="10">
        <v>19</v>
      </c>
      <c r="H1169" s="10">
        <v>144</v>
      </c>
      <c r="I1169" s="10">
        <v>0.3333333</v>
      </c>
      <c r="J1169" s="11" t="s">
        <v>161</v>
      </c>
      <c r="L1169">
        <v>144</v>
      </c>
      <c r="M1169">
        <v>1162</v>
      </c>
      <c r="N1169">
        <v>3702708</v>
      </c>
      <c r="O1169">
        <v>3.2960000000002765</v>
      </c>
      <c r="P1169" s="133">
        <v>13.680000000000291</v>
      </c>
      <c r="Q1169" s="133">
        <v>0.90459999999995944</v>
      </c>
      <c r="R1169" s="3">
        <v>7.9104000000006636</v>
      </c>
      <c r="S1169" s="133">
        <f>IF(F1169=0,0,F1169-F1168)</f>
        <v>0.90459999999995944</v>
      </c>
      <c r="T1169">
        <f>IF($J1169=T$6,$L1169,"")</f>
        <v>144</v>
      </c>
      <c r="U1169" t="str">
        <f>IF($J1169=U$6,$L1169,"")</f>
        <v/>
      </c>
    </row>
    <row r="1170" spans="2:21">
      <c r="B1170" s="10">
        <v>3705813</v>
      </c>
      <c r="C1170" s="10">
        <v>14935.71</v>
      </c>
      <c r="D1170" s="10">
        <v>0.2398458</v>
      </c>
      <c r="E1170" s="10">
        <v>202.93729999999999</v>
      </c>
      <c r="F1170" s="10">
        <v>958.23850000000004</v>
      </c>
      <c r="G1170" s="10">
        <v>19</v>
      </c>
      <c r="H1170" s="10">
        <v>144</v>
      </c>
      <c r="I1170" s="10">
        <v>0.3333333</v>
      </c>
      <c r="J1170" s="11" t="s">
        <v>161</v>
      </c>
      <c r="L1170">
        <v>144</v>
      </c>
      <c r="M1170">
        <v>1163</v>
      </c>
      <c r="N1170">
        <v>3705813</v>
      </c>
      <c r="O1170">
        <v>3.1050000000000182</v>
      </c>
      <c r="P1170" s="133">
        <v>12.929999999998472</v>
      </c>
      <c r="Q1170" s="133">
        <v>0.85620000000005803</v>
      </c>
      <c r="R1170" s="3">
        <v>7.4520000000000435</v>
      </c>
      <c r="S1170" s="133">
        <f>IF(F1170=0,0,F1170-F1169)</f>
        <v>0.85620000000005803</v>
      </c>
      <c r="T1170">
        <f>IF($J1170=T$6,$L1170,"")</f>
        <v>144</v>
      </c>
      <c r="U1170" t="str">
        <f>IF($J1170=U$6,$L1170,"")</f>
        <v/>
      </c>
    </row>
    <row r="1171" spans="2:21">
      <c r="B1171" s="10">
        <v>3708811</v>
      </c>
      <c r="C1171" s="10">
        <v>14948.25</v>
      </c>
      <c r="D1171" s="10">
        <v>0.2384647</v>
      </c>
      <c r="E1171" s="10">
        <v>206.4837</v>
      </c>
      <c r="F1171" s="10">
        <v>959.07320000000004</v>
      </c>
      <c r="G1171" s="10">
        <v>20</v>
      </c>
      <c r="H1171" s="10">
        <v>144</v>
      </c>
      <c r="I1171" s="10">
        <v>0.3333333</v>
      </c>
      <c r="J1171" s="11" t="s">
        <v>161</v>
      </c>
      <c r="L1171">
        <v>144</v>
      </c>
      <c r="M1171">
        <v>1164</v>
      </c>
      <c r="N1171">
        <v>3708811</v>
      </c>
      <c r="O1171">
        <v>2.9980000000000473</v>
      </c>
      <c r="P1171" s="133">
        <v>12.540000000000873</v>
      </c>
      <c r="Q1171" s="133">
        <v>0.834699999999998</v>
      </c>
      <c r="R1171" s="3">
        <v>7.1952000000001135</v>
      </c>
      <c r="S1171" s="133">
        <f>IF(F1171=0,0,F1171-F1170)</f>
        <v>0.834699999999998</v>
      </c>
      <c r="T1171">
        <f>IF($J1171=T$6,$L1171,"")</f>
        <v>144</v>
      </c>
      <c r="U1171" t="str">
        <f>IF($J1171=U$6,$L1171,"")</f>
        <v/>
      </c>
    </row>
    <row r="1172" spans="2:21">
      <c r="B1172" s="10">
        <v>3711995</v>
      </c>
      <c r="C1172" s="10">
        <v>14961.54</v>
      </c>
      <c r="D1172" s="10">
        <v>0.2403264</v>
      </c>
      <c r="E1172" s="10">
        <v>201.72219999999999</v>
      </c>
      <c r="F1172" s="10">
        <v>959.95650000000001</v>
      </c>
      <c r="G1172" s="10">
        <v>19</v>
      </c>
      <c r="H1172" s="10">
        <v>145</v>
      </c>
      <c r="I1172" s="10">
        <v>0.3333333</v>
      </c>
      <c r="J1172" s="11" t="s">
        <v>161</v>
      </c>
      <c r="L1172">
        <v>145</v>
      </c>
      <c r="M1172">
        <v>1165</v>
      </c>
      <c r="N1172">
        <v>3711995</v>
      </c>
      <c r="O1172">
        <v>3.1839999999997417</v>
      </c>
      <c r="P1172" s="133">
        <v>13.290000000000873</v>
      </c>
      <c r="Q1172" s="133">
        <v>0.88329999999996289</v>
      </c>
      <c r="R1172" s="3">
        <v>7.6946666666660422</v>
      </c>
      <c r="S1172" s="133">
        <f>IF(F1172=0,0,F1172-F1171)</f>
        <v>0.88329999999996289</v>
      </c>
      <c r="T1172">
        <f>IF($J1172=T$6,$L1172,"")</f>
        <v>145</v>
      </c>
      <c r="U1172" t="str">
        <f>IF($J1172=U$6,$L1172,"")</f>
        <v/>
      </c>
    </row>
    <row r="1173" spans="2:21">
      <c r="B1173" s="10">
        <v>3715099</v>
      </c>
      <c r="C1173" s="10">
        <v>14974.43</v>
      </c>
      <c r="D1173" s="10">
        <v>0.240448</v>
      </c>
      <c r="E1173" s="10">
        <v>201.4162</v>
      </c>
      <c r="F1173" s="10">
        <v>960.80930000000001</v>
      </c>
      <c r="G1173" s="10">
        <v>19</v>
      </c>
      <c r="H1173" s="10">
        <v>145</v>
      </c>
      <c r="I1173" s="10">
        <v>0.3333333</v>
      </c>
      <c r="J1173" s="11" t="s">
        <v>161</v>
      </c>
      <c r="L1173">
        <v>145</v>
      </c>
      <c r="M1173">
        <v>1166</v>
      </c>
      <c r="N1173">
        <v>3715099</v>
      </c>
      <c r="O1173">
        <v>3.1040000000002692</v>
      </c>
      <c r="P1173" s="133">
        <v>12.889999999999418</v>
      </c>
      <c r="Q1173" s="133">
        <v>0.852800000000002</v>
      </c>
      <c r="R1173" s="3">
        <v>7.5013333333339842</v>
      </c>
      <c r="S1173" s="133">
        <f>IF(F1173=0,0,F1173-F1172)</f>
        <v>0.852800000000002</v>
      </c>
      <c r="T1173">
        <f>IF($J1173=T$6,$L1173,"")</f>
        <v>145</v>
      </c>
      <c r="U1173" t="str">
        <f>IF($J1173=U$6,$L1173,"")</f>
        <v/>
      </c>
    </row>
    <row r="1174" spans="2:21">
      <c r="B1174" s="10">
        <v>3718095</v>
      </c>
      <c r="C1174" s="10">
        <v>14986.85</v>
      </c>
      <c r="D1174" s="10">
        <v>0.2408351</v>
      </c>
      <c r="E1174" s="10">
        <v>200.44659999999999</v>
      </c>
      <c r="F1174" s="10">
        <v>961.62909999999999</v>
      </c>
      <c r="G1174" s="10">
        <v>20</v>
      </c>
      <c r="H1174" s="10">
        <v>144</v>
      </c>
      <c r="I1174" s="10">
        <v>0.3333333</v>
      </c>
      <c r="J1174" s="11" t="s">
        <v>161</v>
      </c>
      <c r="L1174">
        <v>144</v>
      </c>
      <c r="M1174">
        <v>1167</v>
      </c>
      <c r="N1174">
        <v>3718095</v>
      </c>
      <c r="O1174">
        <v>2.9959999999996398</v>
      </c>
      <c r="P1174" s="133">
        <v>12.420000000000073</v>
      </c>
      <c r="Q1174" s="133">
        <v>0.81979999999998654</v>
      </c>
      <c r="R1174" s="3">
        <v>7.1903999999991353</v>
      </c>
      <c r="S1174" s="133">
        <f>IF(F1174=0,0,F1174-F1173)</f>
        <v>0.81979999999998654</v>
      </c>
      <c r="T1174">
        <f>IF($J1174=T$6,$L1174,"")</f>
        <v>144</v>
      </c>
      <c r="U1174" t="str">
        <f>IF($J1174=U$6,$L1174,"")</f>
        <v/>
      </c>
    </row>
    <row r="1175" spans="2:21">
      <c r="B1175" s="10">
        <v>3721106</v>
      </c>
      <c r="C1175" s="10">
        <v>14999.37</v>
      </c>
      <c r="D1175" s="10">
        <v>0.24010609999999999</v>
      </c>
      <c r="E1175" s="10">
        <v>202.27789999999999</v>
      </c>
      <c r="F1175" s="10">
        <v>962.45759999999996</v>
      </c>
      <c r="G1175" s="10">
        <v>20</v>
      </c>
      <c r="H1175" s="10">
        <v>144</v>
      </c>
      <c r="I1175" s="10">
        <v>0.3333333</v>
      </c>
      <c r="J1175" s="11" t="s">
        <v>161</v>
      </c>
      <c r="L1175">
        <v>144</v>
      </c>
      <c r="M1175">
        <v>1168</v>
      </c>
      <c r="N1175">
        <v>3721106</v>
      </c>
      <c r="O1175">
        <v>3.011000000000422</v>
      </c>
      <c r="P1175" s="133">
        <v>12.520000000000437</v>
      </c>
      <c r="Q1175" s="133">
        <v>0.82849999999996271</v>
      </c>
      <c r="R1175" s="3">
        <v>7.2264000000010125</v>
      </c>
      <c r="S1175" s="133">
        <f>IF(F1175=0,0,F1175-F1174)</f>
        <v>0.82849999999996271</v>
      </c>
      <c r="T1175">
        <f>IF($J1175=T$6,$L1175,"")</f>
        <v>144</v>
      </c>
      <c r="U1175" t="str">
        <f>IF($J1175=U$6,$L1175,"")</f>
        <v/>
      </c>
    </row>
    <row r="1176" spans="2:21">
      <c r="B1176" s="10">
        <v>3724198</v>
      </c>
      <c r="C1176" s="10">
        <v>15012.3</v>
      </c>
      <c r="D1176" s="10">
        <v>0.23988370000000001</v>
      </c>
      <c r="E1176" s="10">
        <v>202.84110000000001</v>
      </c>
      <c r="F1176" s="10">
        <v>963.31769999999995</v>
      </c>
      <c r="G1176" s="10">
        <v>20</v>
      </c>
      <c r="H1176" s="10">
        <v>144</v>
      </c>
      <c r="I1176" s="10">
        <v>0.3333333</v>
      </c>
      <c r="J1176" s="11" t="s">
        <v>161</v>
      </c>
      <c r="L1176">
        <v>144</v>
      </c>
      <c r="M1176">
        <v>1169</v>
      </c>
      <c r="N1176">
        <v>3724198</v>
      </c>
      <c r="O1176">
        <v>3.0919999999996435</v>
      </c>
      <c r="P1176" s="133">
        <v>12.929999999998472</v>
      </c>
      <c r="Q1176" s="133">
        <v>0.86009999999998854</v>
      </c>
      <c r="R1176" s="3">
        <v>7.4207999999991445</v>
      </c>
      <c r="S1176" s="133">
        <f>IF(F1176=0,0,F1176-F1175)</f>
        <v>0.86009999999998854</v>
      </c>
      <c r="T1176">
        <f>IF($J1176=T$6,$L1176,"")</f>
        <v>144</v>
      </c>
      <c r="U1176" t="str">
        <f>IF($J1176=U$6,$L1176,"")</f>
        <v/>
      </c>
    </row>
    <row r="1177" spans="2:21">
      <c r="B1177" s="10">
        <v>3727394</v>
      </c>
      <c r="C1177" s="10">
        <v>15025.52</v>
      </c>
      <c r="D1177" s="10">
        <v>0.24168529999999999</v>
      </c>
      <c r="E1177" s="10">
        <v>198.33850000000001</v>
      </c>
      <c r="F1177" s="10">
        <v>964.18849999999998</v>
      </c>
      <c r="G1177" s="10">
        <v>19</v>
      </c>
      <c r="H1177" s="10">
        <v>144</v>
      </c>
      <c r="I1177" s="10">
        <v>0.3333333</v>
      </c>
      <c r="J1177" s="11" t="s">
        <v>161</v>
      </c>
      <c r="L1177">
        <v>144</v>
      </c>
      <c r="M1177">
        <v>1170</v>
      </c>
      <c r="N1177">
        <v>3727394</v>
      </c>
      <c r="O1177">
        <v>3.1959999999999127</v>
      </c>
      <c r="P1177" s="133">
        <v>13.220000000001164</v>
      </c>
      <c r="Q1177" s="133">
        <v>0.8708000000000311</v>
      </c>
      <c r="R1177" s="3">
        <v>7.6703999999997903</v>
      </c>
      <c r="S1177" s="133">
        <f>IF(F1177=0,0,F1177-F1176)</f>
        <v>0.8708000000000311</v>
      </c>
      <c r="T1177">
        <f>IF($J1177=T$6,$L1177,"")</f>
        <v>144</v>
      </c>
      <c r="U1177" t="str">
        <f>IF($J1177=U$6,$L1177,"")</f>
        <v/>
      </c>
    </row>
    <row r="1178" spans="2:21">
      <c r="B1178" s="10">
        <v>3730497</v>
      </c>
      <c r="C1178" s="10">
        <v>15038.36</v>
      </c>
      <c r="D1178" s="10">
        <v>0.24127399999999999</v>
      </c>
      <c r="E1178" s="10">
        <v>199.35470000000001</v>
      </c>
      <c r="F1178" s="10">
        <v>965.03430000000003</v>
      </c>
      <c r="G1178" s="10">
        <v>19</v>
      </c>
      <c r="H1178" s="10">
        <v>145</v>
      </c>
      <c r="I1178" s="10">
        <v>0.3333333</v>
      </c>
      <c r="J1178" s="11" t="s">
        <v>161</v>
      </c>
      <c r="L1178">
        <v>145</v>
      </c>
      <c r="M1178">
        <v>1171</v>
      </c>
      <c r="N1178">
        <v>3730497</v>
      </c>
      <c r="O1178">
        <v>3.1030000000000655</v>
      </c>
      <c r="P1178" s="133">
        <v>12.840000000000146</v>
      </c>
      <c r="Q1178" s="133">
        <v>0.84580000000005384</v>
      </c>
      <c r="R1178" s="3">
        <v>7.4989166666668252</v>
      </c>
      <c r="S1178" s="133">
        <f>IF(F1178=0,0,F1178-F1177)</f>
        <v>0.84580000000005384</v>
      </c>
      <c r="T1178">
        <f>IF($J1178=T$6,$L1178,"")</f>
        <v>145</v>
      </c>
      <c r="U1178" t="str">
        <f>IF($J1178=U$6,$L1178,"")</f>
        <v/>
      </c>
    </row>
    <row r="1179" spans="2:21">
      <c r="B1179" s="10">
        <v>3733600</v>
      </c>
      <c r="C1179" s="10">
        <v>15051.27</v>
      </c>
      <c r="D1179" s="10">
        <v>0.24025469999999999</v>
      </c>
      <c r="E1179" s="10">
        <v>201.90280000000001</v>
      </c>
      <c r="F1179" s="10">
        <v>965.88969999999995</v>
      </c>
      <c r="G1179" s="10">
        <v>19</v>
      </c>
      <c r="H1179" s="10">
        <v>144</v>
      </c>
      <c r="I1179" s="10">
        <v>0.3333333</v>
      </c>
      <c r="J1179" s="11" t="s">
        <v>161</v>
      </c>
      <c r="L1179">
        <v>144</v>
      </c>
      <c r="M1179">
        <v>1172</v>
      </c>
      <c r="N1179">
        <v>3733600</v>
      </c>
      <c r="O1179">
        <v>3.1030000000000655</v>
      </c>
      <c r="P1179" s="133">
        <v>12.909999999999854</v>
      </c>
      <c r="Q1179" s="133">
        <v>0.85539999999991778</v>
      </c>
      <c r="R1179" s="3">
        <v>7.4472000000001568</v>
      </c>
      <c r="S1179" s="133">
        <f>IF(F1179=0,0,F1179-F1178)</f>
        <v>0.85539999999991778</v>
      </c>
      <c r="T1179">
        <f>IF($J1179=T$6,$L1179,"")</f>
        <v>144</v>
      </c>
      <c r="U1179" t="str">
        <f>IF($J1179=U$6,$L1179,"")</f>
        <v/>
      </c>
    </row>
    <row r="1180" spans="2:21">
      <c r="B1180" s="10">
        <v>3736809</v>
      </c>
      <c r="C1180" s="10">
        <v>15064.58</v>
      </c>
      <c r="D1180" s="10">
        <v>0.24213019999999999</v>
      </c>
      <c r="E1180" s="10">
        <v>197.2473</v>
      </c>
      <c r="F1180" s="10">
        <v>966.76800000000003</v>
      </c>
      <c r="G1180" s="10">
        <v>19</v>
      </c>
      <c r="H1180" s="10">
        <v>144</v>
      </c>
      <c r="I1180" s="10">
        <v>0.3333333</v>
      </c>
      <c r="J1180" s="11" t="s">
        <v>161</v>
      </c>
      <c r="L1180">
        <v>144</v>
      </c>
      <c r="M1180">
        <v>1173</v>
      </c>
      <c r="N1180">
        <v>3736809</v>
      </c>
      <c r="O1180">
        <v>3.2090000000002874</v>
      </c>
      <c r="P1180" s="133">
        <v>13.309999999999491</v>
      </c>
      <c r="Q1180" s="133">
        <v>0.87830000000008113</v>
      </c>
      <c r="R1180" s="3">
        <v>7.7016000000006901</v>
      </c>
      <c r="S1180" s="133">
        <f>IF(F1180=0,0,F1180-F1179)</f>
        <v>0.87830000000008113</v>
      </c>
      <c r="T1180">
        <f>IF($J1180=T$6,$L1180,"")</f>
        <v>144</v>
      </c>
      <c r="U1180" t="str">
        <f>IF($J1180=U$6,$L1180,"")</f>
        <v/>
      </c>
    </row>
    <row r="1181" spans="2:21">
      <c r="B1181" s="10">
        <v>3739803</v>
      </c>
      <c r="C1181" s="10">
        <v>15076.87</v>
      </c>
      <c r="D1181" s="10">
        <v>0.24270220000000001</v>
      </c>
      <c r="E1181" s="10">
        <v>195.8561</v>
      </c>
      <c r="F1181" s="10">
        <v>967.57209999999998</v>
      </c>
      <c r="G1181" s="10">
        <v>20</v>
      </c>
      <c r="H1181" s="10">
        <v>144</v>
      </c>
      <c r="I1181" s="10">
        <v>0.3333333</v>
      </c>
      <c r="J1181" s="11" t="s">
        <v>161</v>
      </c>
      <c r="L1181">
        <v>144</v>
      </c>
      <c r="M1181">
        <v>1174</v>
      </c>
      <c r="N1181">
        <v>3739803</v>
      </c>
      <c r="O1181">
        <v>2.9939999999996871</v>
      </c>
      <c r="P1181" s="133">
        <v>12.290000000000873</v>
      </c>
      <c r="Q1181" s="133">
        <v>0.80409999999994852</v>
      </c>
      <c r="R1181" s="3">
        <v>7.1855999999992495</v>
      </c>
      <c r="S1181" s="133">
        <f>IF(F1181=0,0,F1181-F1180)</f>
        <v>0.80409999999994852</v>
      </c>
      <c r="T1181">
        <f>IF($J1181=T$6,$L1181,"")</f>
        <v>144</v>
      </c>
      <c r="U1181" t="str">
        <f>IF($J1181=U$6,$L1181,"")</f>
        <v/>
      </c>
    </row>
    <row r="1182" spans="2:21">
      <c r="B1182" s="10">
        <v>3742895</v>
      </c>
      <c r="C1182" s="10">
        <v>15089.8</v>
      </c>
      <c r="D1182" s="10">
        <v>0.23960400000000001</v>
      </c>
      <c r="E1182" s="10">
        <v>203.5522</v>
      </c>
      <c r="F1182" s="10">
        <v>968.43290000000002</v>
      </c>
      <c r="G1182" s="10">
        <v>20</v>
      </c>
      <c r="H1182" s="10">
        <v>144</v>
      </c>
      <c r="I1182" s="10">
        <v>0.3333333</v>
      </c>
      <c r="J1182" s="11" t="s">
        <v>161</v>
      </c>
      <c r="L1182">
        <v>144</v>
      </c>
      <c r="M1182">
        <v>1175</v>
      </c>
      <c r="N1182">
        <v>3742895</v>
      </c>
      <c r="O1182">
        <v>3.0920000000000982</v>
      </c>
      <c r="P1182" s="133">
        <v>12.929999999998472</v>
      </c>
      <c r="Q1182" s="133">
        <v>0.8608000000000402</v>
      </c>
      <c r="R1182" s="3">
        <v>7.4208000000002361</v>
      </c>
      <c r="S1182" s="133">
        <f>IF(F1182=0,0,F1182-F1181)</f>
        <v>0.8608000000000402</v>
      </c>
      <c r="T1182">
        <f>IF($J1182=T$6,$L1182,"")</f>
        <v>144</v>
      </c>
      <c r="U1182" t="str">
        <f>IF($J1182=U$6,$L1182,"")</f>
        <v/>
      </c>
    </row>
    <row r="1183" spans="2:21">
      <c r="B1183" s="10">
        <v>3745993</v>
      </c>
      <c r="C1183" s="10">
        <v>15102.73</v>
      </c>
      <c r="D1183" s="10">
        <v>0.2386964</v>
      </c>
      <c r="E1183" s="10">
        <v>205.88310000000001</v>
      </c>
      <c r="F1183" s="10">
        <v>969.2921</v>
      </c>
      <c r="G1183" s="10">
        <v>19</v>
      </c>
      <c r="H1183" s="10">
        <v>144</v>
      </c>
      <c r="I1183" s="10">
        <v>0.3333333</v>
      </c>
      <c r="J1183" s="11" t="s">
        <v>161</v>
      </c>
      <c r="L1183">
        <v>144</v>
      </c>
      <c r="M1183">
        <v>1176</v>
      </c>
      <c r="N1183">
        <v>3745993</v>
      </c>
      <c r="O1183">
        <v>3.0979999999999563</v>
      </c>
      <c r="P1183" s="133">
        <v>12.930000000000291</v>
      </c>
      <c r="Q1183" s="133">
        <v>0.85919999999998709</v>
      </c>
      <c r="R1183" s="3">
        <v>7.4351999999998952</v>
      </c>
      <c r="S1183" s="133">
        <f>IF(F1183=0,0,F1183-F1182)</f>
        <v>0.85919999999998709</v>
      </c>
      <c r="T1183">
        <f>IF($J1183=T$6,$L1183,"")</f>
        <v>144</v>
      </c>
      <c r="U1183" t="str">
        <f>IF($J1183=U$6,$L1183,"")</f>
        <v/>
      </c>
    </row>
    <row r="1184" spans="2:21">
      <c r="B1184" s="10">
        <v>3749205</v>
      </c>
      <c r="C1184" s="10">
        <v>15116.05</v>
      </c>
      <c r="D1184" s="10">
        <v>0.24251719999999999</v>
      </c>
      <c r="E1184" s="10">
        <v>196.3047</v>
      </c>
      <c r="F1184" s="10">
        <v>970.17060000000004</v>
      </c>
      <c r="G1184" s="10">
        <v>19</v>
      </c>
      <c r="H1184" s="10">
        <v>144</v>
      </c>
      <c r="I1184" s="10">
        <v>0.3333333</v>
      </c>
      <c r="J1184" s="11" t="s">
        <v>161</v>
      </c>
      <c r="L1184">
        <v>144</v>
      </c>
      <c r="M1184">
        <v>1177</v>
      </c>
      <c r="N1184">
        <v>3749205</v>
      </c>
      <c r="O1184">
        <v>3.2119999999999891</v>
      </c>
      <c r="P1184" s="133">
        <v>13.319999999999709</v>
      </c>
      <c r="Q1184" s="133">
        <v>0.87850000000003092</v>
      </c>
      <c r="R1184" s="3">
        <v>7.7087999999999735</v>
      </c>
      <c r="S1184" s="133">
        <f>IF(F1184=0,0,F1184-F1183)</f>
        <v>0.87850000000003092</v>
      </c>
      <c r="T1184">
        <f>IF($J1184=T$6,$L1184,"")</f>
        <v>144</v>
      </c>
      <c r="U1184" t="str">
        <f>IF($J1184=U$6,$L1184,"")</f>
        <v/>
      </c>
    </row>
    <row r="1185" spans="2:21">
      <c r="B1185" s="10">
        <v>3752205</v>
      </c>
      <c r="C1185" s="10">
        <v>15128.44</v>
      </c>
      <c r="D1185" s="10">
        <v>0.24085790000000001</v>
      </c>
      <c r="E1185" s="10">
        <v>200.38980000000001</v>
      </c>
      <c r="F1185" s="10">
        <v>970.9855</v>
      </c>
      <c r="G1185" s="10">
        <v>19</v>
      </c>
      <c r="H1185" s="10">
        <v>144</v>
      </c>
      <c r="I1185" s="10">
        <v>0.3333333</v>
      </c>
      <c r="J1185" s="11" t="s">
        <v>161</v>
      </c>
      <c r="L1185">
        <v>144</v>
      </c>
      <c r="M1185">
        <v>1178</v>
      </c>
      <c r="N1185">
        <v>3752205</v>
      </c>
      <c r="O1185">
        <v>3</v>
      </c>
      <c r="P1185" s="133">
        <v>12.390000000001237</v>
      </c>
      <c r="Q1185" s="133">
        <v>0.81489999999996598</v>
      </c>
      <c r="R1185" s="3">
        <v>7.2</v>
      </c>
      <c r="S1185" s="133">
        <f>IF(F1185=0,0,F1185-F1184)</f>
        <v>0.81489999999996598</v>
      </c>
      <c r="T1185">
        <f>IF($J1185=T$6,$L1185,"")</f>
        <v>144</v>
      </c>
      <c r="U1185" t="str">
        <f>IF($J1185=U$6,$L1185,"")</f>
        <v/>
      </c>
    </row>
    <row r="1186" spans="2:21">
      <c r="B1186" s="10">
        <v>3755299</v>
      </c>
      <c r="C1186" s="10">
        <v>15141.29</v>
      </c>
      <c r="D1186" s="10">
        <v>0.24060380000000001</v>
      </c>
      <c r="E1186" s="10">
        <v>201.02529999999999</v>
      </c>
      <c r="F1186" s="10">
        <v>971.83619999999996</v>
      </c>
      <c r="G1186" s="10">
        <v>19</v>
      </c>
      <c r="H1186" s="10">
        <v>144</v>
      </c>
      <c r="I1186" s="10">
        <v>0.3333333</v>
      </c>
      <c r="J1186" s="11" t="s">
        <v>161</v>
      </c>
      <c r="L1186">
        <v>144</v>
      </c>
      <c r="M1186">
        <v>1179</v>
      </c>
      <c r="N1186">
        <v>3755299</v>
      </c>
      <c r="O1186">
        <v>3.0940000000000509</v>
      </c>
      <c r="P1186" s="133">
        <v>12.850000000000364</v>
      </c>
      <c r="Q1186" s="133">
        <v>0.85069999999996071</v>
      </c>
      <c r="R1186" s="3">
        <v>7.4256000000001219</v>
      </c>
      <c r="S1186" s="133">
        <f>IF(F1186=0,0,F1186-F1185)</f>
        <v>0.85069999999996071</v>
      </c>
      <c r="T1186">
        <f>IF($J1186=T$6,$L1186,"")</f>
        <v>144</v>
      </c>
      <c r="U1186" t="str">
        <f>IF($J1186=U$6,$L1186,"")</f>
        <v/>
      </c>
    </row>
    <row r="1187" spans="2:21">
      <c r="B1187" s="10">
        <v>3758496</v>
      </c>
      <c r="C1187" s="10">
        <v>15154.62</v>
      </c>
      <c r="D1187" s="10">
        <v>0.2410252</v>
      </c>
      <c r="E1187" s="10">
        <v>199.9727</v>
      </c>
      <c r="F1187" s="10">
        <v>972.71969999999999</v>
      </c>
      <c r="G1187" s="10">
        <v>19</v>
      </c>
      <c r="H1187" s="10">
        <v>144</v>
      </c>
      <c r="I1187" s="10">
        <v>0.3333333</v>
      </c>
      <c r="J1187" s="11" t="s">
        <v>161</v>
      </c>
      <c r="L1187">
        <v>144</v>
      </c>
      <c r="M1187">
        <v>1180</v>
      </c>
      <c r="N1187">
        <v>3758496</v>
      </c>
      <c r="O1187">
        <v>3.1970000000001164</v>
      </c>
      <c r="P1187" s="133">
        <v>13.329999999999927</v>
      </c>
      <c r="Q1187" s="133">
        <v>0.88350000000002638</v>
      </c>
      <c r="R1187" s="3">
        <v>7.6728000000002794</v>
      </c>
      <c r="S1187" s="133">
        <f>IF(F1187=0,0,F1187-F1186)</f>
        <v>0.88350000000002638</v>
      </c>
      <c r="T1187">
        <f>IF($J1187=T$6,$L1187,"")</f>
        <v>144</v>
      </c>
      <c r="U1187" t="str">
        <f>IF($J1187=U$6,$L1187,"")</f>
        <v/>
      </c>
    </row>
    <row r="1188" spans="2:21">
      <c r="B1188" s="10">
        <v>3761598</v>
      </c>
      <c r="C1188" s="10">
        <v>15167.39</v>
      </c>
      <c r="D1188" s="10">
        <v>0.2418632</v>
      </c>
      <c r="E1188" s="10">
        <v>197.90129999999999</v>
      </c>
      <c r="F1188" s="10">
        <v>973.55790000000002</v>
      </c>
      <c r="G1188" s="10">
        <v>19</v>
      </c>
      <c r="H1188" s="10">
        <v>144</v>
      </c>
      <c r="I1188" s="10">
        <v>0.3333333</v>
      </c>
      <c r="J1188" s="11" t="s">
        <v>161</v>
      </c>
      <c r="L1188">
        <v>144</v>
      </c>
      <c r="M1188">
        <v>1181</v>
      </c>
      <c r="N1188">
        <v>3761598</v>
      </c>
      <c r="O1188">
        <v>3.1019999999998618</v>
      </c>
      <c r="P1188" s="133">
        <v>12.769999999998618</v>
      </c>
      <c r="Q1188" s="133">
        <v>0.83820000000002892</v>
      </c>
      <c r="R1188" s="3">
        <v>7.4447999999996686</v>
      </c>
      <c r="S1188" s="133">
        <f>IF(F1188=0,0,F1188-F1187)</f>
        <v>0.83820000000002892</v>
      </c>
      <c r="T1188">
        <f>IF($J1188=T$6,$L1188,"")</f>
        <v>144</v>
      </c>
      <c r="U1188" t="str">
        <f>IF($J1188=U$6,$L1188,"")</f>
        <v/>
      </c>
    </row>
    <row r="1189" spans="2:21">
      <c r="B1189" s="10">
        <v>3764703</v>
      </c>
      <c r="C1189" s="10">
        <v>15180.32</v>
      </c>
      <c r="D1189" s="10">
        <v>0.24045620000000001</v>
      </c>
      <c r="E1189" s="10">
        <v>201.3956</v>
      </c>
      <c r="F1189" s="10">
        <v>974.41459999999995</v>
      </c>
      <c r="G1189" s="10">
        <v>19</v>
      </c>
      <c r="H1189" s="10">
        <v>144</v>
      </c>
      <c r="I1189" s="10">
        <v>0.3333333</v>
      </c>
      <c r="J1189" s="11" t="s">
        <v>161</v>
      </c>
      <c r="L1189">
        <v>144</v>
      </c>
      <c r="M1189">
        <v>1182</v>
      </c>
      <c r="N1189">
        <v>3764703</v>
      </c>
      <c r="O1189">
        <v>3.1050000000000182</v>
      </c>
      <c r="P1189" s="133">
        <v>12.930000000000291</v>
      </c>
      <c r="Q1189" s="133">
        <v>0.85669999999993252</v>
      </c>
      <c r="R1189" s="3">
        <v>7.4520000000000435</v>
      </c>
      <c r="S1189" s="133">
        <f>IF(F1189=0,0,F1189-F1188)</f>
        <v>0.85669999999993252</v>
      </c>
      <c r="T1189">
        <f>IF($J1189=T$6,$L1189,"")</f>
        <v>144</v>
      </c>
      <c r="U1189" t="str">
        <f>IF($J1189=U$6,$L1189,"")</f>
        <v/>
      </c>
    </row>
    <row r="1190" spans="2:21">
      <c r="B1190" s="10">
        <v>3767895</v>
      </c>
      <c r="C1190" s="10">
        <v>15193.54</v>
      </c>
      <c r="D1190" s="10">
        <v>0.2419724</v>
      </c>
      <c r="E1190" s="10">
        <v>197.63339999999999</v>
      </c>
      <c r="F1190" s="10">
        <v>975.2867</v>
      </c>
      <c r="G1190" s="10">
        <v>19</v>
      </c>
      <c r="H1190" s="10">
        <v>144</v>
      </c>
      <c r="I1190" s="10">
        <v>0.3333333</v>
      </c>
      <c r="J1190" s="11" t="s">
        <v>161</v>
      </c>
      <c r="L1190">
        <v>144</v>
      </c>
      <c r="M1190">
        <v>1183</v>
      </c>
      <c r="N1190">
        <v>3767895</v>
      </c>
      <c r="O1190">
        <v>3.1920000000000073</v>
      </c>
      <c r="P1190" s="133">
        <v>13.220000000001164</v>
      </c>
      <c r="Q1190" s="133">
        <v>0.87210000000004584</v>
      </c>
      <c r="R1190" s="3">
        <v>7.6608000000000178</v>
      </c>
      <c r="S1190" s="133">
        <f>IF(F1190=0,0,F1190-F1189)</f>
        <v>0.87210000000004584</v>
      </c>
      <c r="T1190">
        <f>IF($J1190=T$6,$L1190,"")</f>
        <v>144</v>
      </c>
      <c r="U1190" t="str">
        <f>IF($J1190=U$6,$L1190,"")</f>
        <v/>
      </c>
    </row>
    <row r="1191" spans="2:21">
      <c r="B1191" s="10">
        <v>3771099</v>
      </c>
      <c r="C1191" s="10">
        <v>15206.62</v>
      </c>
      <c r="D1191" s="10">
        <v>0.24441570000000001</v>
      </c>
      <c r="E1191" s="10">
        <v>191.76570000000001</v>
      </c>
      <c r="F1191" s="10">
        <v>976.13620000000003</v>
      </c>
      <c r="G1191" s="10">
        <v>18</v>
      </c>
      <c r="H1191" s="10">
        <v>144</v>
      </c>
      <c r="I1191" s="10">
        <v>0.3333333</v>
      </c>
      <c r="J1191" s="11" t="s">
        <v>161</v>
      </c>
      <c r="L1191">
        <v>144</v>
      </c>
      <c r="M1191">
        <v>1184</v>
      </c>
      <c r="N1191">
        <v>3771099</v>
      </c>
      <c r="O1191">
        <v>3.2040000000001783</v>
      </c>
      <c r="P1191" s="133">
        <v>13.079999999999927</v>
      </c>
      <c r="Q1191" s="133">
        <v>0.84950000000003456</v>
      </c>
      <c r="R1191" s="3">
        <v>7.6896000000004276</v>
      </c>
      <c r="S1191" s="133">
        <f>IF(F1191=0,0,F1191-F1190)</f>
        <v>0.84950000000003456</v>
      </c>
      <c r="T1191">
        <f>IF($J1191=T$6,$L1191,"")</f>
        <v>144</v>
      </c>
      <c r="U1191" t="str">
        <f>IF($J1191=U$6,$L1191,"")</f>
        <v/>
      </c>
    </row>
    <row r="1192" spans="2:21">
      <c r="B1192" s="10">
        <v>3774301</v>
      </c>
      <c r="C1192" s="10">
        <v>15219.84</v>
      </c>
      <c r="D1192" s="10">
        <v>0.2424277</v>
      </c>
      <c r="E1192" s="10">
        <v>196.52209999999999</v>
      </c>
      <c r="F1192" s="10">
        <v>977.00549999999998</v>
      </c>
      <c r="G1192" s="10">
        <v>19</v>
      </c>
      <c r="H1192" s="10">
        <v>144</v>
      </c>
      <c r="I1192" s="10">
        <v>0.3333333</v>
      </c>
      <c r="J1192" s="11" t="s">
        <v>161</v>
      </c>
      <c r="L1192">
        <v>144</v>
      </c>
      <c r="M1192">
        <v>1185</v>
      </c>
      <c r="N1192">
        <v>3774301</v>
      </c>
      <c r="O1192">
        <v>3.2019999999997708</v>
      </c>
      <c r="P1192" s="133">
        <v>13.219999999999345</v>
      </c>
      <c r="Q1192" s="133">
        <v>0.86929999999995289</v>
      </c>
      <c r="R1192" s="3">
        <v>7.6847999999994503</v>
      </c>
      <c r="S1192" s="133">
        <f>IF(F1192=0,0,F1192-F1191)</f>
        <v>0.86929999999995289</v>
      </c>
      <c r="T1192">
        <f>IF($J1192=T$6,$L1192,"")</f>
        <v>144</v>
      </c>
      <c r="U1192" t="str">
        <f>IF($J1192=U$6,$L1192,"")</f>
        <v/>
      </c>
    </row>
    <row r="1193" spans="2:21">
      <c r="B1193" s="10">
        <v>3777592</v>
      </c>
      <c r="C1193" s="10">
        <v>15233.46</v>
      </c>
      <c r="D1193" s="10">
        <v>0.24199619999999999</v>
      </c>
      <c r="E1193" s="10">
        <v>197.5752</v>
      </c>
      <c r="F1193" s="10">
        <v>977.90340000000003</v>
      </c>
      <c r="G1193" s="10">
        <v>18</v>
      </c>
      <c r="H1193" s="10">
        <v>144</v>
      </c>
      <c r="I1193" s="10">
        <v>0.3333333</v>
      </c>
      <c r="J1193" s="11" t="s">
        <v>161</v>
      </c>
      <c r="L1193">
        <v>144</v>
      </c>
      <c r="M1193">
        <v>1186</v>
      </c>
      <c r="N1193">
        <v>3777592</v>
      </c>
      <c r="O1193">
        <v>3.2910000000001673</v>
      </c>
      <c r="P1193" s="133">
        <v>13.619999999998981</v>
      </c>
      <c r="Q1193" s="133">
        <v>0.89790000000004966</v>
      </c>
      <c r="R1193" s="3">
        <v>7.898400000000402</v>
      </c>
      <c r="S1193" s="133">
        <f>IF(F1193=0,0,F1193-F1192)</f>
        <v>0.89790000000004966</v>
      </c>
      <c r="T1193">
        <f>IF($J1193=T$6,$L1193,"")</f>
        <v>144</v>
      </c>
      <c r="U1193" t="str">
        <f>IF($J1193=U$6,$L1193,"")</f>
        <v/>
      </c>
    </row>
    <row r="1194" spans="2:21">
      <c r="B1194" s="10"/>
      <c r="C1194" s="10"/>
      <c r="D1194" s="10"/>
      <c r="E1194" s="10"/>
      <c r="F1194" s="10"/>
      <c r="G1194" s="10"/>
      <c r="H1194" s="10"/>
      <c r="I1194" s="10"/>
      <c r="J1194" s="11"/>
      <c r="P1194" s="133"/>
      <c r="Q1194" s="133"/>
      <c r="R1194" s="3"/>
      <c r="S1194" s="133"/>
    </row>
    <row r="1195" spans="2:21">
      <c r="B1195" s="10"/>
      <c r="C1195" s="10"/>
      <c r="D1195" s="10"/>
      <c r="E1195" s="10"/>
      <c r="F1195" s="10"/>
      <c r="G1195" s="10"/>
      <c r="H1195" s="10"/>
      <c r="I1195" s="10"/>
      <c r="J1195" s="11"/>
      <c r="P1195" s="133"/>
      <c r="Q1195" s="133"/>
      <c r="R1195" s="3"/>
      <c r="S1195" s="133"/>
    </row>
    <row r="1196" spans="2:21">
      <c r="B1196" s="10"/>
      <c r="C1196" s="10"/>
      <c r="D1196" s="10"/>
      <c r="E1196" s="10"/>
      <c r="F1196" s="10"/>
      <c r="G1196" s="10"/>
      <c r="H1196" s="10"/>
      <c r="I1196" s="10"/>
      <c r="J1196" s="11"/>
      <c r="P1196" s="133"/>
      <c r="Q1196" s="133"/>
      <c r="R1196" s="3"/>
      <c r="S1196" s="133"/>
    </row>
    <row r="1197" spans="2:21">
      <c r="B1197" s="10"/>
      <c r="C1197" s="10"/>
      <c r="D1197" s="10"/>
      <c r="E1197" s="10"/>
      <c r="F1197" s="10"/>
      <c r="G1197" s="10"/>
      <c r="H1197" s="10"/>
      <c r="I1197" s="10"/>
      <c r="J1197" s="11"/>
      <c r="P1197" s="133"/>
      <c r="Q1197" s="133"/>
      <c r="R1197" s="3"/>
      <c r="S1197" s="133"/>
    </row>
    <row r="1198" spans="2:21">
      <c r="B1198" s="10"/>
      <c r="C1198" s="10"/>
      <c r="D1198" s="10"/>
      <c r="E1198" s="10"/>
      <c r="F1198" s="10"/>
      <c r="G1198" s="10"/>
      <c r="H1198" s="10"/>
      <c r="I1198" s="10"/>
      <c r="J1198" s="11"/>
      <c r="P1198" s="133"/>
      <c r="Q1198" s="133"/>
      <c r="R1198" s="3"/>
      <c r="S1198" s="133"/>
    </row>
    <row r="1199" spans="2:21">
      <c r="B1199" s="10"/>
      <c r="C1199" s="10"/>
      <c r="D1199" s="10"/>
      <c r="E1199" s="10"/>
      <c r="F1199" s="10"/>
      <c r="G1199" s="10"/>
      <c r="H1199" s="10"/>
      <c r="I1199" s="10"/>
      <c r="J1199" s="11"/>
      <c r="P1199" s="133"/>
      <c r="Q1199" s="133"/>
      <c r="R1199" s="3"/>
      <c r="S1199" s="133"/>
    </row>
    <row r="1200" spans="2:21">
      <c r="B1200" s="10"/>
      <c r="C1200" s="10"/>
      <c r="D1200" s="10"/>
      <c r="E1200" s="10"/>
      <c r="F1200" s="10"/>
      <c r="G1200" s="10"/>
      <c r="H1200" s="10"/>
      <c r="I1200" s="10"/>
      <c r="J1200" s="11"/>
      <c r="P1200" s="133"/>
      <c r="Q1200" s="133"/>
      <c r="R1200" s="3"/>
      <c r="S1200" s="133"/>
    </row>
    <row r="1201" spans="2:19">
      <c r="B1201" s="10"/>
      <c r="C1201" s="10"/>
      <c r="D1201" s="10"/>
      <c r="E1201" s="10"/>
      <c r="F1201" s="10"/>
      <c r="G1201" s="10"/>
      <c r="H1201" s="10"/>
      <c r="I1201" s="10"/>
      <c r="J1201" s="11"/>
      <c r="P1201" s="133"/>
      <c r="Q1201" s="133"/>
      <c r="R1201" s="3"/>
      <c r="S1201" s="133"/>
    </row>
    <row r="1202" spans="2:19">
      <c r="B1202" s="10"/>
      <c r="C1202" s="10"/>
      <c r="D1202" s="10"/>
      <c r="E1202" s="10"/>
      <c r="F1202" s="10"/>
      <c r="G1202" s="10"/>
      <c r="H1202" s="10"/>
      <c r="I1202" s="10"/>
      <c r="J1202" s="11"/>
      <c r="P1202" s="133"/>
      <c r="Q1202" s="133"/>
      <c r="R1202" s="3"/>
      <c r="S1202" s="133"/>
    </row>
    <row r="1203" spans="2:19">
      <c r="B1203" s="10"/>
      <c r="C1203" s="10"/>
      <c r="D1203" s="10"/>
      <c r="E1203" s="10"/>
      <c r="F1203" s="10"/>
      <c r="G1203" s="10"/>
      <c r="H1203" s="10"/>
      <c r="I1203" s="10"/>
      <c r="J1203" s="11"/>
      <c r="P1203" s="133"/>
      <c r="Q1203" s="133"/>
      <c r="R1203" s="3"/>
      <c r="S1203" s="133"/>
    </row>
    <row r="1204" spans="2:19">
      <c r="B1204" s="10"/>
      <c r="C1204" s="10"/>
      <c r="D1204" s="10"/>
      <c r="E1204" s="10"/>
      <c r="F1204" s="10"/>
      <c r="G1204" s="10"/>
      <c r="H1204" s="10"/>
      <c r="I1204" s="10"/>
      <c r="J1204" s="11"/>
      <c r="P1204" s="133"/>
      <c r="Q1204" s="133"/>
      <c r="R1204" s="3"/>
      <c r="S1204" s="133"/>
    </row>
    <row r="1205" spans="2:19">
      <c r="B1205" s="10"/>
      <c r="C1205" s="10"/>
      <c r="D1205" s="10"/>
      <c r="E1205" s="10"/>
      <c r="F1205" s="10"/>
      <c r="G1205" s="10"/>
      <c r="H1205" s="10"/>
      <c r="I1205" s="10"/>
      <c r="J1205" s="11"/>
      <c r="P1205" s="133"/>
      <c r="Q1205" s="133"/>
      <c r="R1205" s="3"/>
      <c r="S1205" s="133"/>
    </row>
    <row r="1206" spans="2:19">
      <c r="B1206" s="10"/>
      <c r="C1206" s="10"/>
      <c r="D1206" s="10"/>
      <c r="E1206" s="10"/>
      <c r="F1206" s="10"/>
      <c r="G1206" s="10"/>
      <c r="H1206" s="10"/>
      <c r="I1206" s="10"/>
      <c r="J1206" s="11"/>
      <c r="P1206" s="133"/>
      <c r="Q1206" s="133"/>
      <c r="R1206" s="3"/>
      <c r="S1206" s="133"/>
    </row>
    <row r="1207" spans="2:19">
      <c r="B1207" s="10"/>
      <c r="C1207" s="10"/>
      <c r="D1207" s="10"/>
      <c r="E1207" s="10"/>
      <c r="F1207" s="10"/>
      <c r="G1207" s="10"/>
      <c r="H1207" s="10"/>
      <c r="I1207" s="10"/>
      <c r="J1207" s="11"/>
      <c r="P1207" s="133"/>
      <c r="Q1207" s="133"/>
      <c r="R1207" s="3"/>
      <c r="S1207" s="133"/>
    </row>
    <row r="1208" spans="2:19">
      <c r="B1208" s="10"/>
      <c r="C1208" s="10"/>
      <c r="D1208" s="10"/>
      <c r="E1208" s="10"/>
      <c r="F1208" s="10"/>
      <c r="G1208" s="10"/>
      <c r="H1208" s="10"/>
      <c r="I1208" s="10"/>
      <c r="J1208" s="11"/>
      <c r="P1208" s="133"/>
      <c r="Q1208" s="133"/>
      <c r="R1208" s="3"/>
      <c r="S1208" s="133"/>
    </row>
    <row r="1209" spans="2:19">
      <c r="B1209" s="10"/>
      <c r="C1209" s="10"/>
      <c r="D1209" s="10"/>
      <c r="E1209" s="10"/>
      <c r="F1209" s="10"/>
      <c r="G1209" s="10"/>
      <c r="H1209" s="10"/>
      <c r="I1209" s="10"/>
      <c r="J1209" s="11"/>
      <c r="P1209" s="133"/>
      <c r="Q1209" s="133"/>
      <c r="R1209" s="3"/>
      <c r="S1209" s="133"/>
    </row>
    <row r="1210" spans="2:19">
      <c r="B1210" s="10"/>
      <c r="C1210" s="10"/>
      <c r="D1210" s="10"/>
      <c r="E1210" s="10"/>
      <c r="F1210" s="10"/>
      <c r="G1210" s="10"/>
      <c r="H1210" s="10"/>
      <c r="I1210" s="10"/>
      <c r="J1210" s="11"/>
      <c r="P1210" s="133"/>
      <c r="Q1210" s="133"/>
      <c r="R1210" s="3"/>
      <c r="S1210" s="133"/>
    </row>
    <row r="1211" spans="2:19">
      <c r="B1211" s="10"/>
      <c r="C1211" s="10"/>
      <c r="D1211" s="10"/>
      <c r="E1211" s="10"/>
      <c r="F1211" s="10"/>
      <c r="G1211" s="10"/>
      <c r="H1211" s="10"/>
      <c r="I1211" s="10"/>
      <c r="J1211" s="11"/>
      <c r="P1211" s="133"/>
      <c r="Q1211" s="133"/>
      <c r="R1211" s="3"/>
      <c r="S1211" s="133"/>
    </row>
    <row r="1212" spans="2:19">
      <c r="B1212" s="10"/>
      <c r="C1212" s="10"/>
      <c r="D1212" s="10"/>
      <c r="E1212" s="10"/>
      <c r="F1212" s="10"/>
      <c r="G1212" s="10"/>
      <c r="H1212" s="10"/>
      <c r="I1212" s="10"/>
      <c r="J1212" s="11"/>
      <c r="P1212" s="133"/>
      <c r="Q1212" s="133"/>
      <c r="R1212" s="3"/>
      <c r="S1212" s="133"/>
    </row>
    <row r="1213" spans="2:19">
      <c r="B1213" s="10"/>
      <c r="C1213" s="10"/>
      <c r="D1213" s="10"/>
      <c r="E1213" s="10"/>
      <c r="F1213" s="10"/>
      <c r="G1213" s="10"/>
      <c r="H1213" s="10"/>
      <c r="I1213" s="10"/>
      <c r="J1213" s="11"/>
      <c r="P1213" s="133"/>
      <c r="Q1213" s="133"/>
      <c r="R1213" s="3"/>
      <c r="S1213" s="133"/>
    </row>
    <row r="1214" spans="2:19">
      <c r="B1214" s="10"/>
      <c r="C1214" s="10"/>
      <c r="D1214" s="10"/>
      <c r="E1214" s="10"/>
      <c r="F1214" s="10"/>
      <c r="G1214" s="10"/>
      <c r="H1214" s="10"/>
      <c r="I1214" s="10"/>
      <c r="J1214" s="11"/>
      <c r="P1214" s="133"/>
      <c r="Q1214" s="133"/>
      <c r="R1214" s="3"/>
      <c r="S1214" s="133"/>
    </row>
    <row r="1215" spans="2:19">
      <c r="B1215" s="10"/>
      <c r="C1215" s="10"/>
      <c r="D1215" s="10"/>
      <c r="E1215" s="10"/>
      <c r="F1215" s="10"/>
      <c r="G1215" s="10"/>
      <c r="H1215" s="10"/>
      <c r="I1215" s="10"/>
      <c r="J1215" s="11"/>
      <c r="P1215" s="133"/>
      <c r="Q1215" s="133"/>
      <c r="R1215" s="3"/>
      <c r="S1215" s="133"/>
    </row>
    <row r="1216" spans="2:19">
      <c r="B1216" s="10"/>
      <c r="C1216" s="10"/>
      <c r="D1216" s="10"/>
      <c r="E1216" s="10"/>
      <c r="F1216" s="10"/>
      <c r="G1216" s="10"/>
      <c r="H1216" s="10"/>
      <c r="I1216" s="10"/>
      <c r="J1216" s="11"/>
      <c r="P1216" s="133"/>
      <c r="Q1216" s="133"/>
      <c r="R1216" s="3"/>
      <c r="S1216" s="133"/>
    </row>
    <row r="1217" spans="2:19">
      <c r="B1217" s="10"/>
      <c r="C1217" s="10"/>
      <c r="D1217" s="10"/>
      <c r="E1217" s="10"/>
      <c r="F1217" s="10"/>
      <c r="G1217" s="10"/>
      <c r="H1217" s="10"/>
      <c r="I1217" s="10"/>
      <c r="J1217" s="11"/>
      <c r="P1217" s="133"/>
      <c r="Q1217" s="133"/>
      <c r="R1217" s="3"/>
      <c r="S1217" s="133"/>
    </row>
    <row r="1218" spans="2:19">
      <c r="B1218" s="10"/>
      <c r="C1218" s="10"/>
      <c r="D1218" s="10"/>
      <c r="E1218" s="10"/>
      <c r="F1218" s="10"/>
      <c r="G1218" s="10"/>
      <c r="H1218" s="10"/>
      <c r="I1218" s="10"/>
      <c r="J1218" s="11"/>
      <c r="P1218" s="133"/>
      <c r="Q1218" s="133"/>
      <c r="R1218" s="3"/>
      <c r="S1218" s="133"/>
    </row>
    <row r="1219" spans="2:19">
      <c r="B1219" s="10"/>
      <c r="C1219" s="10"/>
      <c r="D1219" s="10"/>
      <c r="E1219" s="10"/>
      <c r="F1219" s="10"/>
      <c r="G1219" s="10"/>
      <c r="H1219" s="10"/>
      <c r="I1219" s="10"/>
      <c r="J1219" s="11"/>
      <c r="P1219" s="133"/>
      <c r="Q1219" s="133"/>
      <c r="R1219" s="3"/>
      <c r="S1219" s="133"/>
    </row>
    <row r="1220" spans="2:19">
      <c r="B1220" s="10"/>
      <c r="C1220" s="10"/>
      <c r="D1220" s="10"/>
      <c r="E1220" s="10"/>
      <c r="F1220" s="10"/>
      <c r="G1220" s="10"/>
      <c r="H1220" s="10"/>
      <c r="I1220" s="10"/>
      <c r="J1220" s="11"/>
      <c r="P1220" s="133"/>
      <c r="Q1220" s="133"/>
      <c r="R1220" s="3"/>
      <c r="S1220" s="133"/>
    </row>
    <row r="1221" spans="2:19">
      <c r="B1221" s="10"/>
      <c r="C1221" s="10"/>
      <c r="D1221" s="10"/>
      <c r="E1221" s="10"/>
      <c r="F1221" s="10"/>
      <c r="G1221" s="10"/>
      <c r="H1221" s="10"/>
      <c r="I1221" s="10"/>
      <c r="J1221" s="11"/>
      <c r="P1221" s="133"/>
      <c r="Q1221" s="133"/>
      <c r="R1221" s="3"/>
      <c r="S1221" s="133"/>
    </row>
    <row r="1222" spans="2:19">
      <c r="B1222" s="10"/>
      <c r="C1222" s="10"/>
      <c r="D1222" s="10"/>
      <c r="E1222" s="10"/>
      <c r="F1222" s="10"/>
      <c r="G1222" s="10"/>
      <c r="H1222" s="10"/>
      <c r="I1222" s="10"/>
      <c r="J1222" s="11"/>
      <c r="P1222" s="133"/>
      <c r="Q1222" s="133"/>
      <c r="R1222" s="3"/>
      <c r="S1222" s="133"/>
    </row>
    <row r="1223" spans="2:19">
      <c r="B1223" s="10"/>
      <c r="C1223" s="10"/>
      <c r="D1223" s="10"/>
      <c r="E1223" s="10"/>
      <c r="F1223" s="10"/>
      <c r="G1223" s="10"/>
      <c r="H1223" s="10"/>
      <c r="I1223" s="10"/>
      <c r="J1223" s="11"/>
      <c r="P1223" s="133"/>
      <c r="Q1223" s="133"/>
      <c r="R1223" s="3"/>
      <c r="S1223" s="133"/>
    </row>
    <row r="1224" spans="2:19">
      <c r="B1224" s="10"/>
      <c r="C1224" s="10"/>
      <c r="D1224" s="10"/>
      <c r="E1224" s="10"/>
      <c r="F1224" s="10"/>
      <c r="G1224" s="10"/>
      <c r="H1224" s="10"/>
      <c r="I1224" s="10"/>
      <c r="J1224" s="11"/>
      <c r="P1224" s="133"/>
      <c r="Q1224" s="133"/>
      <c r="R1224" s="3"/>
      <c r="S1224" s="133"/>
    </row>
    <row r="1225" spans="2:19">
      <c r="B1225" s="10"/>
      <c r="C1225" s="10"/>
      <c r="D1225" s="10"/>
      <c r="E1225" s="10"/>
      <c r="F1225" s="10"/>
      <c r="G1225" s="10"/>
      <c r="H1225" s="10"/>
      <c r="I1225" s="10"/>
      <c r="J1225" s="11"/>
      <c r="P1225" s="133"/>
      <c r="Q1225" s="133"/>
      <c r="R1225" s="3"/>
      <c r="S1225" s="133"/>
    </row>
    <row r="1226" spans="2:19">
      <c r="B1226" s="10"/>
      <c r="C1226" s="10"/>
      <c r="D1226" s="10"/>
      <c r="E1226" s="10"/>
      <c r="F1226" s="10"/>
      <c r="G1226" s="10"/>
      <c r="H1226" s="10"/>
      <c r="I1226" s="10"/>
      <c r="J1226" s="11"/>
      <c r="P1226" s="133"/>
      <c r="Q1226" s="133"/>
      <c r="R1226" s="3"/>
      <c r="S1226" s="133"/>
    </row>
    <row r="1227" spans="2:19">
      <c r="B1227" s="10"/>
      <c r="C1227" s="10"/>
      <c r="D1227" s="10"/>
      <c r="E1227" s="10"/>
      <c r="F1227" s="10"/>
      <c r="G1227" s="10"/>
      <c r="H1227" s="10"/>
      <c r="I1227" s="10"/>
      <c r="J1227" s="11"/>
      <c r="P1227" s="133"/>
      <c r="Q1227" s="133"/>
      <c r="R1227" s="3"/>
      <c r="S1227" s="133"/>
    </row>
    <row r="1228" spans="2:19">
      <c r="B1228" s="10"/>
      <c r="C1228" s="10"/>
      <c r="D1228" s="10"/>
      <c r="E1228" s="10"/>
      <c r="F1228" s="10"/>
      <c r="G1228" s="10"/>
      <c r="H1228" s="10"/>
      <c r="I1228" s="10"/>
      <c r="J1228" s="11"/>
      <c r="P1228" s="133"/>
      <c r="Q1228" s="133"/>
      <c r="R1228" s="3"/>
      <c r="S1228" s="133"/>
    </row>
    <row r="1229" spans="2:19">
      <c r="B1229" s="10"/>
      <c r="C1229" s="10"/>
      <c r="D1229" s="10"/>
      <c r="E1229" s="10"/>
      <c r="F1229" s="10"/>
      <c r="G1229" s="10"/>
      <c r="H1229" s="10"/>
      <c r="I1229" s="10"/>
      <c r="J1229" s="11"/>
      <c r="P1229" s="133"/>
      <c r="Q1229" s="133"/>
      <c r="R1229" s="3"/>
      <c r="S1229" s="133"/>
    </row>
    <row r="1230" spans="2:19">
      <c r="B1230" s="10"/>
      <c r="C1230" s="10"/>
      <c r="D1230" s="10"/>
      <c r="E1230" s="10"/>
      <c r="F1230" s="10"/>
      <c r="G1230" s="10"/>
      <c r="H1230" s="10"/>
      <c r="I1230" s="10"/>
      <c r="J1230" s="11"/>
      <c r="P1230" s="133"/>
      <c r="Q1230" s="133"/>
      <c r="R1230" s="3"/>
      <c r="S1230" s="133"/>
    </row>
    <row r="1231" spans="2:19">
      <c r="B1231" s="10"/>
      <c r="C1231" s="10"/>
      <c r="D1231" s="10"/>
      <c r="E1231" s="10"/>
      <c r="F1231" s="10"/>
      <c r="G1231" s="10"/>
      <c r="H1231" s="10"/>
      <c r="I1231" s="10"/>
      <c r="J1231" s="11"/>
      <c r="P1231" s="133"/>
      <c r="Q1231" s="133"/>
      <c r="R1231" s="3"/>
      <c r="S1231" s="133"/>
    </row>
    <row r="1232" spans="2:19">
      <c r="B1232" s="10"/>
      <c r="C1232" s="10"/>
      <c r="D1232" s="10"/>
      <c r="E1232" s="10"/>
      <c r="F1232" s="10"/>
      <c r="G1232" s="10"/>
      <c r="H1232" s="10"/>
      <c r="I1232" s="10"/>
      <c r="J1232" s="11"/>
      <c r="P1232" s="133"/>
      <c r="Q1232" s="133"/>
      <c r="R1232" s="3"/>
      <c r="S1232" s="133"/>
    </row>
    <row r="1233" spans="2:19">
      <c r="B1233" s="10"/>
      <c r="C1233" s="10"/>
      <c r="D1233" s="10"/>
      <c r="E1233" s="10"/>
      <c r="F1233" s="10"/>
      <c r="G1233" s="10"/>
      <c r="H1233" s="10"/>
      <c r="I1233" s="10"/>
      <c r="J1233" s="11"/>
      <c r="P1233" s="133"/>
      <c r="Q1233" s="133"/>
      <c r="R1233" s="3"/>
      <c r="S1233" s="133"/>
    </row>
    <row r="1234" spans="2:19">
      <c r="B1234" s="10"/>
      <c r="C1234" s="10"/>
      <c r="D1234" s="10"/>
      <c r="E1234" s="10"/>
      <c r="F1234" s="10"/>
      <c r="G1234" s="10"/>
      <c r="H1234" s="10"/>
      <c r="I1234" s="10"/>
      <c r="J1234" s="11"/>
      <c r="P1234" s="133"/>
      <c r="Q1234" s="133"/>
      <c r="R1234" s="3"/>
      <c r="S1234" s="133"/>
    </row>
    <row r="1235" spans="2:19">
      <c r="B1235" s="10"/>
      <c r="C1235" s="10"/>
      <c r="D1235" s="10"/>
      <c r="E1235" s="10"/>
      <c r="F1235" s="10"/>
      <c r="G1235" s="10"/>
      <c r="H1235" s="10"/>
      <c r="I1235" s="10"/>
      <c r="J1235" s="11"/>
      <c r="P1235" s="133"/>
      <c r="Q1235" s="133"/>
      <c r="R1235" s="3"/>
      <c r="S1235" s="133"/>
    </row>
    <row r="1236" spans="2:19">
      <c r="B1236" s="10"/>
      <c r="C1236" s="10"/>
      <c r="D1236" s="10"/>
      <c r="E1236" s="10"/>
      <c r="F1236" s="10"/>
      <c r="G1236" s="10"/>
      <c r="H1236" s="10"/>
      <c r="I1236" s="10"/>
      <c r="J1236" s="11"/>
      <c r="P1236" s="133"/>
      <c r="Q1236" s="133"/>
      <c r="R1236" s="3"/>
      <c r="S1236" s="133"/>
    </row>
    <row r="1237" spans="2:19">
      <c r="B1237" s="10"/>
      <c r="C1237" s="10"/>
      <c r="D1237" s="10"/>
      <c r="E1237" s="10"/>
      <c r="F1237" s="10"/>
      <c r="G1237" s="10"/>
      <c r="H1237" s="10"/>
      <c r="I1237" s="10"/>
      <c r="J1237" s="11"/>
      <c r="P1237" s="133"/>
      <c r="Q1237" s="133"/>
      <c r="R1237" s="3"/>
      <c r="S1237" s="133"/>
    </row>
    <row r="1238" spans="2:19">
      <c r="B1238" s="10"/>
      <c r="C1238" s="10"/>
      <c r="D1238" s="10"/>
      <c r="E1238" s="10"/>
      <c r="F1238" s="10"/>
      <c r="G1238" s="10"/>
      <c r="H1238" s="10"/>
      <c r="I1238" s="10"/>
      <c r="J1238" s="11"/>
      <c r="P1238" s="133"/>
      <c r="Q1238" s="133"/>
      <c r="R1238" s="3"/>
      <c r="S1238" s="133"/>
    </row>
    <row r="1239" spans="2:19">
      <c r="B1239" s="10"/>
      <c r="C1239" s="10"/>
      <c r="D1239" s="10"/>
      <c r="E1239" s="10"/>
      <c r="F1239" s="10"/>
      <c r="G1239" s="10"/>
      <c r="H1239" s="10"/>
      <c r="I1239" s="10"/>
      <c r="J1239" s="11"/>
      <c r="P1239" s="133"/>
      <c r="Q1239" s="133"/>
      <c r="R1239" s="3"/>
      <c r="S1239" s="133"/>
    </row>
    <row r="1240" spans="2:19">
      <c r="B1240" s="10"/>
      <c r="C1240" s="10"/>
      <c r="D1240" s="10"/>
      <c r="E1240" s="10"/>
      <c r="F1240" s="10"/>
      <c r="G1240" s="10"/>
      <c r="H1240" s="10"/>
      <c r="I1240" s="10"/>
      <c r="J1240" s="11"/>
      <c r="P1240" s="133"/>
      <c r="Q1240" s="133"/>
      <c r="R1240" s="3"/>
      <c r="S1240" s="133"/>
    </row>
    <row r="1241" spans="2:19">
      <c r="B1241" s="10"/>
      <c r="C1241" s="10"/>
      <c r="D1241" s="10"/>
      <c r="E1241" s="10"/>
      <c r="F1241" s="10"/>
      <c r="G1241" s="10"/>
      <c r="H1241" s="10"/>
      <c r="I1241" s="10"/>
      <c r="J1241" s="11"/>
      <c r="P1241" s="133"/>
      <c r="Q1241" s="133"/>
      <c r="R1241" s="3"/>
      <c r="S1241" s="133"/>
    </row>
    <row r="1242" spans="2:19">
      <c r="B1242" s="10"/>
      <c r="C1242" s="10"/>
      <c r="D1242" s="10"/>
      <c r="E1242" s="10"/>
      <c r="F1242" s="10"/>
      <c r="G1242" s="10"/>
      <c r="H1242" s="10"/>
      <c r="I1242" s="10"/>
      <c r="J1242" s="11"/>
      <c r="P1242" s="133"/>
      <c r="Q1242" s="133"/>
      <c r="R1242" s="3"/>
      <c r="S1242" s="133"/>
    </row>
    <row r="1243" spans="2:19">
      <c r="B1243" s="10"/>
      <c r="C1243" s="10"/>
      <c r="D1243" s="10"/>
      <c r="E1243" s="10"/>
      <c r="F1243" s="10"/>
      <c r="G1243" s="10"/>
      <c r="H1243" s="10"/>
      <c r="I1243" s="10"/>
      <c r="J1243" s="11"/>
      <c r="P1243" s="133"/>
      <c r="Q1243" s="133"/>
      <c r="R1243" s="3"/>
      <c r="S1243" s="133"/>
    </row>
    <row r="1244" spans="2:19">
      <c r="B1244" s="10"/>
      <c r="C1244" s="10"/>
      <c r="D1244" s="10"/>
      <c r="E1244" s="10"/>
      <c r="F1244" s="10"/>
      <c r="G1244" s="10"/>
      <c r="H1244" s="10"/>
      <c r="I1244" s="10"/>
      <c r="J1244" s="11"/>
      <c r="P1244" s="133"/>
      <c r="Q1244" s="133"/>
      <c r="R1244" s="3"/>
      <c r="S1244" s="133"/>
    </row>
    <row r="1245" spans="2:19">
      <c r="B1245" s="10"/>
      <c r="C1245" s="10"/>
      <c r="D1245" s="10"/>
      <c r="E1245" s="10"/>
      <c r="F1245" s="10"/>
      <c r="G1245" s="10"/>
      <c r="H1245" s="10"/>
      <c r="I1245" s="10"/>
      <c r="J1245" s="11"/>
      <c r="P1245" s="133"/>
      <c r="Q1245" s="133"/>
      <c r="R1245" s="3"/>
      <c r="S1245" s="133"/>
    </row>
    <row r="1246" spans="2:19">
      <c r="B1246" s="10"/>
      <c r="C1246" s="10"/>
      <c r="D1246" s="10"/>
      <c r="E1246" s="10"/>
      <c r="F1246" s="10"/>
      <c r="G1246" s="10"/>
      <c r="H1246" s="10"/>
      <c r="I1246" s="10"/>
      <c r="J1246" s="11"/>
      <c r="P1246" s="133"/>
      <c r="Q1246" s="133"/>
      <c r="R1246" s="3"/>
      <c r="S1246" s="133"/>
    </row>
    <row r="1247" spans="2:19">
      <c r="B1247" s="10"/>
      <c r="C1247" s="10"/>
      <c r="D1247" s="10"/>
      <c r="E1247" s="10"/>
      <c r="F1247" s="10"/>
      <c r="G1247" s="10"/>
      <c r="H1247" s="10"/>
      <c r="I1247" s="10"/>
      <c r="J1247" s="11"/>
      <c r="P1247" s="133"/>
      <c r="Q1247" s="133"/>
      <c r="R1247" s="3"/>
      <c r="S1247" s="133"/>
    </row>
    <row r="1248" spans="2:19">
      <c r="B1248" s="10"/>
      <c r="C1248" s="10"/>
      <c r="D1248" s="10"/>
      <c r="E1248" s="10"/>
      <c r="F1248" s="10"/>
      <c r="G1248" s="10"/>
      <c r="H1248" s="10"/>
      <c r="I1248" s="10"/>
      <c r="J1248" s="11"/>
      <c r="P1248" s="133"/>
      <c r="Q1248" s="133"/>
      <c r="R1248" s="3"/>
      <c r="S1248" s="133"/>
    </row>
    <row r="1249" spans="2:19">
      <c r="B1249" s="10"/>
      <c r="C1249" s="10"/>
      <c r="D1249" s="10"/>
      <c r="E1249" s="10"/>
      <c r="F1249" s="10"/>
      <c r="G1249" s="10"/>
      <c r="H1249" s="10"/>
      <c r="I1249" s="10"/>
      <c r="J1249" s="11"/>
      <c r="P1249" s="133"/>
      <c r="Q1249" s="133"/>
      <c r="R1249" s="3"/>
      <c r="S1249" s="133"/>
    </row>
    <row r="1250" spans="2:19">
      <c r="B1250" s="10"/>
      <c r="C1250" s="10"/>
      <c r="D1250" s="10"/>
      <c r="E1250" s="10"/>
      <c r="F1250" s="10"/>
      <c r="G1250" s="10"/>
      <c r="H1250" s="10"/>
      <c r="I1250" s="10"/>
      <c r="J1250" s="11"/>
      <c r="P1250" s="133"/>
      <c r="Q1250" s="133"/>
      <c r="R1250" s="3"/>
      <c r="S1250" s="133"/>
    </row>
    <row r="1251" spans="2:19">
      <c r="B1251" s="10"/>
      <c r="C1251" s="10"/>
      <c r="D1251" s="10"/>
      <c r="E1251" s="10"/>
      <c r="F1251" s="10"/>
      <c r="G1251" s="10"/>
      <c r="H1251" s="10"/>
      <c r="I1251" s="10"/>
      <c r="J1251" s="11"/>
      <c r="P1251" s="133"/>
      <c r="Q1251" s="133"/>
      <c r="R1251" s="3"/>
      <c r="S1251" s="133"/>
    </row>
    <row r="1252" spans="2:19">
      <c r="B1252" s="10"/>
      <c r="C1252" s="10"/>
      <c r="D1252" s="10"/>
      <c r="E1252" s="10"/>
      <c r="F1252" s="10"/>
      <c r="G1252" s="10"/>
      <c r="H1252" s="10"/>
      <c r="I1252" s="10"/>
      <c r="J1252" s="11"/>
      <c r="P1252" s="133"/>
      <c r="Q1252" s="133"/>
      <c r="R1252" s="3"/>
      <c r="S1252" s="133"/>
    </row>
    <row r="1253" spans="2:19">
      <c r="B1253" s="10"/>
      <c r="C1253" s="10"/>
      <c r="D1253" s="10"/>
      <c r="E1253" s="10"/>
      <c r="F1253" s="10"/>
      <c r="G1253" s="10"/>
      <c r="H1253" s="10"/>
      <c r="I1253" s="10"/>
      <c r="J1253" s="11"/>
      <c r="P1253" s="133"/>
      <c r="Q1253" s="133"/>
      <c r="R1253" s="3"/>
      <c r="S1253" s="133"/>
    </row>
    <row r="1254" spans="2:19">
      <c r="B1254" s="10"/>
      <c r="C1254" s="10"/>
      <c r="D1254" s="10"/>
      <c r="E1254" s="10"/>
      <c r="F1254" s="10"/>
      <c r="G1254" s="10"/>
      <c r="H1254" s="10"/>
      <c r="I1254" s="10"/>
      <c r="J1254" s="11"/>
      <c r="P1254" s="133"/>
      <c r="Q1254" s="133"/>
      <c r="R1254" s="3"/>
      <c r="S1254" s="133"/>
    </row>
    <row r="1255" spans="2:19">
      <c r="B1255" s="10"/>
      <c r="C1255" s="10"/>
      <c r="D1255" s="10"/>
      <c r="E1255" s="10"/>
      <c r="F1255" s="10"/>
      <c r="G1255" s="10"/>
      <c r="H1255" s="10"/>
      <c r="I1255" s="10"/>
      <c r="J1255" s="11"/>
      <c r="P1255" s="133"/>
      <c r="Q1255" s="133"/>
      <c r="R1255" s="3"/>
      <c r="S1255" s="133"/>
    </row>
    <row r="1256" spans="2:19">
      <c r="B1256" s="10"/>
      <c r="C1256" s="10"/>
      <c r="D1256" s="10"/>
      <c r="E1256" s="10"/>
      <c r="F1256" s="10"/>
      <c r="G1256" s="10"/>
      <c r="H1256" s="10"/>
      <c r="I1256" s="10"/>
      <c r="J1256" s="11"/>
      <c r="P1256" s="133"/>
      <c r="Q1256" s="133"/>
      <c r="R1256" s="3"/>
      <c r="S1256" s="133"/>
    </row>
    <row r="1257" spans="2:19">
      <c r="B1257" s="10"/>
      <c r="C1257" s="10"/>
      <c r="D1257" s="10"/>
      <c r="E1257" s="10"/>
      <c r="F1257" s="10"/>
      <c r="G1257" s="10"/>
      <c r="H1257" s="10"/>
      <c r="I1257" s="10"/>
      <c r="J1257" s="11"/>
      <c r="P1257" s="133"/>
      <c r="Q1257" s="133"/>
      <c r="R1257" s="3"/>
      <c r="S1257" s="133"/>
    </row>
    <row r="1258" spans="2:19">
      <c r="B1258" s="10"/>
      <c r="C1258" s="10"/>
      <c r="D1258" s="10"/>
      <c r="E1258" s="10"/>
      <c r="F1258" s="10"/>
      <c r="G1258" s="10"/>
      <c r="H1258" s="10"/>
      <c r="I1258" s="10"/>
      <c r="J1258" s="11"/>
      <c r="P1258" s="133"/>
      <c r="Q1258" s="133"/>
      <c r="R1258" s="3"/>
      <c r="S1258" s="133"/>
    </row>
    <row r="1259" spans="2:19">
      <c r="B1259" s="10"/>
      <c r="C1259" s="10"/>
      <c r="D1259" s="10"/>
      <c r="E1259" s="10"/>
      <c r="F1259" s="10"/>
      <c r="G1259" s="10"/>
      <c r="H1259" s="10"/>
      <c r="I1259" s="10"/>
      <c r="J1259" s="11"/>
      <c r="P1259" s="133"/>
      <c r="Q1259" s="133"/>
      <c r="R1259" s="3"/>
      <c r="S1259" s="133"/>
    </row>
    <row r="1260" spans="2:19">
      <c r="B1260" s="10"/>
      <c r="C1260" s="10"/>
      <c r="D1260" s="10"/>
      <c r="E1260" s="10"/>
      <c r="F1260" s="10"/>
      <c r="G1260" s="10"/>
      <c r="H1260" s="10"/>
      <c r="I1260" s="10"/>
      <c r="J1260" s="11"/>
      <c r="P1260" s="133"/>
      <c r="Q1260" s="133"/>
      <c r="R1260" s="3"/>
      <c r="S1260" s="133"/>
    </row>
    <row r="1261" spans="2:19">
      <c r="B1261" s="10"/>
      <c r="C1261" s="10"/>
      <c r="D1261" s="10"/>
      <c r="E1261" s="10"/>
      <c r="F1261" s="10"/>
      <c r="G1261" s="10"/>
      <c r="H1261" s="10"/>
      <c r="I1261" s="10"/>
      <c r="J1261" s="11"/>
      <c r="P1261" s="133"/>
      <c r="Q1261" s="133"/>
      <c r="R1261" s="3"/>
      <c r="S1261" s="133"/>
    </row>
    <row r="1262" spans="2:19">
      <c r="B1262" s="10"/>
      <c r="C1262" s="10"/>
      <c r="D1262" s="10"/>
      <c r="E1262" s="10"/>
      <c r="F1262" s="10"/>
      <c r="G1262" s="10"/>
      <c r="H1262" s="10"/>
      <c r="I1262" s="10"/>
      <c r="J1262" s="11"/>
      <c r="P1262" s="133"/>
      <c r="Q1262" s="133"/>
      <c r="R1262" s="3"/>
      <c r="S1262" s="133"/>
    </row>
    <row r="1263" spans="2:19">
      <c r="B1263" s="10"/>
      <c r="C1263" s="10"/>
      <c r="D1263" s="10"/>
      <c r="E1263" s="10"/>
      <c r="F1263" s="10"/>
      <c r="G1263" s="10"/>
      <c r="H1263" s="10"/>
      <c r="I1263" s="10"/>
      <c r="J1263" s="11"/>
      <c r="P1263" s="133"/>
      <c r="Q1263" s="133"/>
      <c r="R1263" s="3"/>
      <c r="S1263" s="133"/>
    </row>
    <row r="1264" spans="2:19">
      <c r="B1264" s="10"/>
      <c r="C1264" s="10"/>
      <c r="D1264" s="10"/>
      <c r="E1264" s="10"/>
      <c r="F1264" s="10"/>
      <c r="G1264" s="10"/>
      <c r="H1264" s="10"/>
      <c r="I1264" s="10"/>
      <c r="J1264" s="11"/>
      <c r="P1264" s="133"/>
      <c r="Q1264" s="133"/>
      <c r="R1264" s="3"/>
      <c r="S1264" s="133"/>
    </row>
    <row r="1265" spans="2:19">
      <c r="B1265" s="10"/>
      <c r="C1265" s="10"/>
      <c r="D1265" s="10"/>
      <c r="E1265" s="10"/>
      <c r="F1265" s="10"/>
      <c r="G1265" s="10"/>
      <c r="H1265" s="10"/>
      <c r="I1265" s="10"/>
      <c r="J1265" s="11"/>
      <c r="P1265" s="133"/>
      <c r="Q1265" s="133"/>
      <c r="R1265" s="3"/>
      <c r="S1265" s="133"/>
    </row>
    <row r="1266" spans="2:19">
      <c r="B1266" s="10"/>
      <c r="C1266" s="10"/>
      <c r="D1266" s="10"/>
      <c r="E1266" s="10"/>
      <c r="F1266" s="10"/>
      <c r="G1266" s="10"/>
      <c r="H1266" s="10"/>
      <c r="I1266" s="10"/>
      <c r="J1266" s="11"/>
      <c r="P1266" s="133"/>
      <c r="Q1266" s="133"/>
      <c r="R1266" s="3"/>
      <c r="S1266" s="133"/>
    </row>
    <row r="1267" spans="2:19">
      <c r="B1267" s="10"/>
      <c r="C1267" s="10"/>
      <c r="D1267" s="10"/>
      <c r="E1267" s="10"/>
      <c r="F1267" s="10"/>
      <c r="G1267" s="10"/>
      <c r="H1267" s="10"/>
      <c r="I1267" s="10"/>
      <c r="J1267" s="11"/>
      <c r="P1267" s="133"/>
      <c r="Q1267" s="133"/>
      <c r="R1267" s="3"/>
      <c r="S1267" s="133"/>
    </row>
    <row r="1268" spans="2:19">
      <c r="B1268" s="10"/>
      <c r="C1268" s="10"/>
      <c r="D1268" s="10"/>
      <c r="E1268" s="10"/>
      <c r="F1268" s="10"/>
      <c r="G1268" s="10"/>
      <c r="H1268" s="10"/>
      <c r="I1268" s="10"/>
      <c r="J1268" s="11"/>
      <c r="P1268" s="133"/>
      <c r="Q1268" s="133"/>
      <c r="R1268" s="3"/>
      <c r="S1268" s="133"/>
    </row>
    <row r="1269" spans="2:19">
      <c r="B1269" s="10"/>
      <c r="C1269" s="10"/>
      <c r="D1269" s="10"/>
      <c r="E1269" s="10"/>
      <c r="F1269" s="10"/>
      <c r="G1269" s="10"/>
      <c r="H1269" s="10"/>
      <c r="I1269" s="10"/>
      <c r="J1269" s="11"/>
      <c r="P1269" s="133"/>
      <c r="Q1269" s="133"/>
      <c r="R1269" s="3"/>
      <c r="S1269" s="133"/>
    </row>
    <row r="1270" spans="2:19">
      <c r="B1270" s="10"/>
      <c r="C1270" s="10"/>
      <c r="D1270" s="10"/>
      <c r="E1270" s="10"/>
      <c r="F1270" s="10"/>
      <c r="G1270" s="10"/>
      <c r="H1270" s="10"/>
      <c r="I1270" s="10"/>
      <c r="J1270" s="11"/>
      <c r="P1270" s="133"/>
      <c r="Q1270" s="133"/>
      <c r="R1270" s="3"/>
      <c r="S1270" s="133"/>
    </row>
    <row r="1271" spans="2:19">
      <c r="B1271" s="10"/>
      <c r="C1271" s="10"/>
      <c r="D1271" s="10"/>
      <c r="E1271" s="10"/>
      <c r="F1271" s="10"/>
      <c r="G1271" s="10"/>
      <c r="H1271" s="10"/>
      <c r="I1271" s="10"/>
      <c r="J1271" s="11"/>
      <c r="P1271" s="133"/>
      <c r="Q1271" s="133"/>
      <c r="R1271" s="3"/>
      <c r="S1271" s="133"/>
    </row>
    <row r="1272" spans="2:19">
      <c r="B1272" s="10"/>
      <c r="C1272" s="10"/>
      <c r="D1272" s="10"/>
      <c r="E1272" s="10"/>
      <c r="F1272" s="10"/>
      <c r="G1272" s="10"/>
      <c r="H1272" s="10"/>
      <c r="I1272" s="10"/>
      <c r="J1272" s="11"/>
      <c r="P1272" s="133"/>
      <c r="Q1272" s="133"/>
      <c r="R1272" s="3"/>
      <c r="S1272" s="133"/>
    </row>
    <row r="1273" spans="2:19">
      <c r="B1273" s="10"/>
      <c r="C1273" s="10"/>
      <c r="D1273" s="10"/>
      <c r="E1273" s="10"/>
      <c r="F1273" s="10"/>
      <c r="G1273" s="10"/>
      <c r="H1273" s="10"/>
      <c r="I1273" s="10"/>
      <c r="J1273" s="11"/>
      <c r="P1273" s="133"/>
      <c r="Q1273" s="133"/>
      <c r="R1273" s="3"/>
      <c r="S1273" s="133"/>
    </row>
    <row r="1274" spans="2:19">
      <c r="B1274" s="10"/>
      <c r="C1274" s="10"/>
      <c r="D1274" s="10"/>
      <c r="E1274" s="10"/>
      <c r="F1274" s="10"/>
      <c r="G1274" s="10"/>
      <c r="H1274" s="10"/>
      <c r="I1274" s="10"/>
      <c r="J1274" s="11"/>
      <c r="P1274" s="133"/>
      <c r="Q1274" s="133"/>
      <c r="R1274" s="3"/>
      <c r="S1274" s="133"/>
    </row>
    <row r="1275" spans="2:19">
      <c r="B1275" s="10"/>
      <c r="C1275" s="10"/>
      <c r="D1275" s="10"/>
      <c r="E1275" s="10"/>
      <c r="F1275" s="10"/>
      <c r="G1275" s="10"/>
      <c r="H1275" s="10"/>
      <c r="I1275" s="10"/>
      <c r="J1275" s="11"/>
      <c r="P1275" s="133"/>
      <c r="Q1275" s="133"/>
      <c r="R1275" s="3"/>
      <c r="S1275" s="133"/>
    </row>
    <row r="1276" spans="2:19">
      <c r="B1276" s="10"/>
      <c r="C1276" s="10"/>
      <c r="D1276" s="10"/>
      <c r="E1276" s="10"/>
      <c r="F1276" s="10"/>
      <c r="G1276" s="10"/>
      <c r="H1276" s="10"/>
      <c r="I1276" s="10"/>
      <c r="J1276" s="11"/>
      <c r="P1276" s="133"/>
      <c r="Q1276" s="133"/>
      <c r="R1276" s="3"/>
      <c r="S1276" s="133"/>
    </row>
    <row r="1277" spans="2:19">
      <c r="B1277" s="10"/>
      <c r="C1277" s="10"/>
      <c r="D1277" s="10"/>
      <c r="E1277" s="10"/>
      <c r="F1277" s="10"/>
      <c r="G1277" s="10"/>
      <c r="H1277" s="10"/>
      <c r="I1277" s="10"/>
      <c r="J1277" s="11"/>
      <c r="P1277" s="133"/>
      <c r="Q1277" s="133"/>
      <c r="R1277" s="3"/>
      <c r="S1277" s="133"/>
    </row>
    <row r="1278" spans="2:19">
      <c r="B1278" s="10"/>
      <c r="C1278" s="10"/>
      <c r="D1278" s="10"/>
      <c r="E1278" s="10"/>
      <c r="F1278" s="10"/>
      <c r="G1278" s="10"/>
      <c r="H1278" s="10"/>
      <c r="I1278" s="10"/>
      <c r="J1278" s="11"/>
      <c r="P1278" s="133"/>
      <c r="Q1278" s="133"/>
      <c r="R1278" s="3"/>
      <c r="S1278" s="133"/>
    </row>
    <row r="1279" spans="2:19">
      <c r="B1279" s="10"/>
      <c r="C1279" s="10"/>
      <c r="D1279" s="10"/>
      <c r="E1279" s="10"/>
      <c r="F1279" s="10"/>
      <c r="G1279" s="10"/>
      <c r="H1279" s="10"/>
      <c r="I1279" s="10"/>
      <c r="J1279" s="11"/>
      <c r="P1279" s="133"/>
      <c r="Q1279" s="133"/>
      <c r="R1279" s="3"/>
      <c r="S1279" s="133"/>
    </row>
    <row r="1280" spans="2:19">
      <c r="B1280" s="10"/>
      <c r="C1280" s="10"/>
      <c r="D1280" s="10"/>
      <c r="E1280" s="10"/>
      <c r="F1280" s="10"/>
      <c r="G1280" s="10"/>
      <c r="H1280" s="10"/>
      <c r="I1280" s="10"/>
      <c r="J1280" s="11"/>
      <c r="P1280" s="133"/>
      <c r="Q1280" s="133"/>
      <c r="R1280" s="3"/>
      <c r="S1280" s="133"/>
    </row>
    <row r="1281" spans="2:19">
      <c r="B1281" s="10"/>
      <c r="C1281" s="10"/>
      <c r="D1281" s="10"/>
      <c r="E1281" s="10"/>
      <c r="F1281" s="10"/>
      <c r="G1281" s="10"/>
      <c r="H1281" s="10"/>
      <c r="I1281" s="10"/>
      <c r="J1281" s="11"/>
      <c r="P1281" s="133"/>
      <c r="Q1281" s="133"/>
      <c r="R1281" s="3"/>
      <c r="S1281" s="133"/>
    </row>
    <row r="1282" spans="2:19">
      <c r="B1282" s="10"/>
      <c r="C1282" s="10"/>
      <c r="D1282" s="10"/>
      <c r="E1282" s="10"/>
      <c r="F1282" s="10"/>
      <c r="G1282" s="10"/>
      <c r="H1282" s="10"/>
      <c r="I1282" s="10"/>
      <c r="J1282" s="11"/>
      <c r="P1282" s="133"/>
      <c r="Q1282" s="133"/>
      <c r="R1282" s="3"/>
      <c r="S1282" s="133"/>
    </row>
    <row r="1283" spans="2:19">
      <c r="B1283" s="10"/>
      <c r="C1283" s="10"/>
      <c r="D1283" s="10"/>
      <c r="E1283" s="10"/>
      <c r="F1283" s="10"/>
      <c r="G1283" s="10"/>
      <c r="H1283" s="10"/>
      <c r="I1283" s="10"/>
      <c r="J1283" s="11"/>
      <c r="P1283" s="133"/>
      <c r="Q1283" s="133"/>
      <c r="R1283" s="3"/>
      <c r="S1283" s="133"/>
    </row>
    <row r="1284" spans="2:19">
      <c r="B1284" s="10"/>
      <c r="C1284" s="10"/>
      <c r="D1284" s="10"/>
      <c r="E1284" s="10"/>
      <c r="F1284" s="10"/>
      <c r="G1284" s="10"/>
      <c r="H1284" s="10"/>
      <c r="I1284" s="10"/>
      <c r="J1284" s="11"/>
      <c r="P1284" s="133"/>
      <c r="Q1284" s="133"/>
      <c r="R1284" s="3"/>
      <c r="S1284" s="133"/>
    </row>
    <row r="1285" spans="2:19">
      <c r="B1285" s="10"/>
      <c r="C1285" s="10"/>
      <c r="D1285" s="10"/>
      <c r="E1285" s="10"/>
      <c r="F1285" s="10"/>
      <c r="G1285" s="10"/>
      <c r="H1285" s="10"/>
      <c r="I1285" s="10"/>
      <c r="J1285" s="11"/>
      <c r="P1285" s="133"/>
      <c r="Q1285" s="133"/>
      <c r="R1285" s="3"/>
      <c r="S1285" s="133"/>
    </row>
    <row r="1286" spans="2:19">
      <c r="B1286" s="10"/>
      <c r="C1286" s="10"/>
      <c r="D1286" s="10"/>
      <c r="E1286" s="10"/>
      <c r="F1286" s="10"/>
      <c r="G1286" s="10"/>
      <c r="H1286" s="10"/>
      <c r="I1286" s="10"/>
      <c r="J1286" s="11"/>
      <c r="P1286" s="133"/>
      <c r="Q1286" s="133"/>
      <c r="R1286" s="3"/>
      <c r="S1286" s="133"/>
    </row>
    <row r="1287" spans="2:19">
      <c r="B1287" s="10"/>
      <c r="C1287" s="10"/>
      <c r="D1287" s="10"/>
      <c r="E1287" s="10"/>
      <c r="F1287" s="10"/>
      <c r="G1287" s="10"/>
      <c r="H1287" s="10"/>
      <c r="I1287" s="10"/>
      <c r="J1287" s="11"/>
      <c r="P1287" s="133"/>
      <c r="Q1287" s="133"/>
      <c r="R1287" s="3"/>
      <c r="S1287" s="133"/>
    </row>
    <row r="1288" spans="2:19">
      <c r="B1288" s="10"/>
      <c r="C1288" s="10"/>
      <c r="D1288" s="10"/>
      <c r="E1288" s="10"/>
      <c r="F1288" s="10"/>
      <c r="G1288" s="10"/>
      <c r="H1288" s="10"/>
      <c r="I1288" s="10"/>
      <c r="J1288" s="11"/>
      <c r="P1288" s="133"/>
      <c r="Q1288" s="133"/>
      <c r="R1288" s="3"/>
      <c r="S1288" s="133"/>
    </row>
    <row r="1289" spans="2:19">
      <c r="B1289" s="10"/>
      <c r="C1289" s="10"/>
      <c r="D1289" s="10"/>
      <c r="E1289" s="10"/>
      <c r="F1289" s="10"/>
      <c r="G1289" s="10"/>
      <c r="H1289" s="10"/>
      <c r="I1289" s="10"/>
      <c r="J1289" s="11"/>
      <c r="P1289" s="133"/>
      <c r="Q1289" s="133"/>
      <c r="R1289" s="3"/>
      <c r="S1289" s="133"/>
    </row>
    <row r="1290" spans="2:19">
      <c r="B1290" s="10"/>
      <c r="C1290" s="10"/>
      <c r="D1290" s="10"/>
      <c r="E1290" s="10"/>
      <c r="F1290" s="10"/>
      <c r="G1290" s="10"/>
      <c r="H1290" s="10"/>
      <c r="I1290" s="10"/>
      <c r="J1290" s="11"/>
      <c r="P1290" s="133"/>
      <c r="Q1290" s="133"/>
      <c r="R1290" s="3"/>
      <c r="S1290" s="133"/>
    </row>
    <row r="1291" spans="2:19">
      <c r="B1291" s="10"/>
      <c r="C1291" s="10"/>
      <c r="D1291" s="10"/>
      <c r="E1291" s="10"/>
      <c r="F1291" s="10"/>
      <c r="G1291" s="10"/>
      <c r="H1291" s="10"/>
      <c r="I1291" s="10"/>
      <c r="J1291" s="11"/>
      <c r="P1291" s="133"/>
      <c r="Q1291" s="133"/>
      <c r="R1291" s="3"/>
      <c r="S1291" s="133"/>
    </row>
    <row r="1292" spans="2:19">
      <c r="B1292" s="10"/>
      <c r="C1292" s="10"/>
      <c r="D1292" s="10"/>
      <c r="E1292" s="10"/>
      <c r="F1292" s="10"/>
      <c r="G1292" s="10"/>
      <c r="H1292" s="10"/>
      <c r="I1292" s="10"/>
      <c r="J1292" s="11"/>
      <c r="P1292" s="133"/>
      <c r="Q1292" s="133"/>
      <c r="R1292" s="3"/>
      <c r="S1292" s="133"/>
    </row>
    <row r="1293" spans="2:19">
      <c r="B1293" s="10"/>
      <c r="C1293" s="10"/>
      <c r="D1293" s="10"/>
      <c r="E1293" s="10"/>
      <c r="F1293" s="10"/>
      <c r="G1293" s="10"/>
      <c r="H1293" s="10"/>
      <c r="I1293" s="10"/>
      <c r="J1293" s="11"/>
      <c r="P1293" s="133"/>
      <c r="Q1293" s="133"/>
      <c r="R1293" s="3"/>
      <c r="S1293" s="133"/>
    </row>
    <row r="1294" spans="2:19">
      <c r="B1294" s="10"/>
      <c r="C1294" s="10"/>
      <c r="D1294" s="10"/>
      <c r="E1294" s="10"/>
      <c r="F1294" s="10"/>
      <c r="G1294" s="10"/>
      <c r="H1294" s="10"/>
      <c r="I1294" s="10"/>
      <c r="J1294" s="11"/>
      <c r="P1294" s="133"/>
      <c r="Q1294" s="133"/>
      <c r="R1294" s="3"/>
      <c r="S1294" s="133"/>
    </row>
    <row r="1295" spans="2:19">
      <c r="B1295" s="10"/>
      <c r="C1295" s="10"/>
      <c r="D1295" s="10"/>
      <c r="E1295" s="10"/>
      <c r="F1295" s="10"/>
      <c r="G1295" s="10"/>
      <c r="H1295" s="10"/>
      <c r="I1295" s="10"/>
      <c r="J1295" s="11"/>
      <c r="P1295" s="133"/>
      <c r="Q1295" s="133"/>
      <c r="R1295" s="3"/>
      <c r="S1295" s="133"/>
    </row>
    <row r="1296" spans="2:19">
      <c r="B1296" s="10"/>
      <c r="C1296" s="10"/>
      <c r="D1296" s="10"/>
      <c r="E1296" s="10"/>
      <c r="F1296" s="10"/>
      <c r="G1296" s="10"/>
      <c r="H1296" s="10"/>
      <c r="I1296" s="10"/>
      <c r="J1296" s="11"/>
      <c r="P1296" s="133"/>
      <c r="Q1296" s="133"/>
      <c r="R1296" s="3"/>
      <c r="S1296" s="133"/>
    </row>
    <row r="1297" spans="2:19">
      <c r="B1297" s="10"/>
      <c r="C1297" s="10"/>
      <c r="D1297" s="10"/>
      <c r="E1297" s="10"/>
      <c r="F1297" s="10"/>
      <c r="G1297" s="10"/>
      <c r="H1297" s="10"/>
      <c r="I1297" s="10"/>
      <c r="J1297" s="11"/>
      <c r="P1297" s="133"/>
      <c r="Q1297" s="133"/>
      <c r="R1297" s="3"/>
      <c r="S1297" s="133"/>
    </row>
    <row r="1298" spans="2:19">
      <c r="B1298" s="10"/>
      <c r="C1298" s="10"/>
      <c r="D1298" s="10"/>
      <c r="E1298" s="10"/>
      <c r="F1298" s="10"/>
      <c r="G1298" s="10"/>
      <c r="H1298" s="10"/>
      <c r="I1298" s="10"/>
      <c r="J1298" s="11"/>
      <c r="P1298" s="133"/>
      <c r="Q1298" s="133"/>
      <c r="R1298" s="3"/>
      <c r="S1298" s="133"/>
    </row>
    <row r="1299" spans="2:19">
      <c r="B1299" s="10"/>
      <c r="C1299" s="10"/>
      <c r="D1299" s="10"/>
      <c r="E1299" s="10"/>
      <c r="F1299" s="10"/>
      <c r="G1299" s="10"/>
      <c r="H1299" s="10"/>
      <c r="I1299" s="10"/>
      <c r="J1299" s="11"/>
      <c r="P1299" s="133"/>
      <c r="Q1299" s="133"/>
      <c r="R1299" s="3"/>
      <c r="S1299" s="133"/>
    </row>
    <row r="1300" spans="2:19">
      <c r="B1300" s="10"/>
      <c r="C1300" s="10"/>
      <c r="D1300" s="10"/>
      <c r="E1300" s="10"/>
      <c r="F1300" s="10"/>
      <c r="G1300" s="10"/>
      <c r="H1300" s="10"/>
      <c r="I1300" s="10"/>
      <c r="J1300" s="11"/>
      <c r="P1300" s="133"/>
      <c r="Q1300" s="133"/>
      <c r="R1300" s="3"/>
      <c r="S1300" s="133"/>
    </row>
    <row r="1301" spans="2:19">
      <c r="B1301" s="10"/>
      <c r="C1301" s="10"/>
      <c r="D1301" s="10"/>
      <c r="E1301" s="10"/>
      <c r="F1301" s="10"/>
      <c r="G1301" s="10"/>
      <c r="H1301" s="10"/>
      <c r="I1301" s="10"/>
      <c r="J1301" s="11"/>
      <c r="P1301" s="133"/>
      <c r="Q1301" s="133"/>
      <c r="R1301" s="3"/>
      <c r="S1301" s="133"/>
    </row>
    <row r="1302" spans="2:19">
      <c r="B1302" s="10"/>
      <c r="C1302" s="10"/>
      <c r="D1302" s="10"/>
      <c r="E1302" s="10"/>
      <c r="F1302" s="10"/>
      <c r="G1302" s="10"/>
      <c r="H1302" s="10"/>
      <c r="I1302" s="10"/>
      <c r="J1302" s="11"/>
      <c r="P1302" s="133"/>
      <c r="Q1302" s="133"/>
      <c r="R1302" s="3"/>
      <c r="S1302" s="133"/>
    </row>
    <row r="1303" spans="2:19">
      <c r="B1303" s="10"/>
      <c r="C1303" s="10"/>
      <c r="D1303" s="10"/>
      <c r="E1303" s="10"/>
      <c r="F1303" s="10"/>
      <c r="G1303" s="10"/>
      <c r="H1303" s="10"/>
      <c r="I1303" s="10"/>
      <c r="J1303" s="11"/>
      <c r="P1303" s="133"/>
      <c r="Q1303" s="133"/>
      <c r="R1303" s="3"/>
      <c r="S1303" s="133"/>
    </row>
    <row r="1304" spans="2:19">
      <c r="B1304" s="10"/>
      <c r="C1304" s="10"/>
      <c r="D1304" s="10"/>
      <c r="E1304" s="10"/>
      <c r="F1304" s="10"/>
      <c r="G1304" s="10"/>
      <c r="H1304" s="10"/>
      <c r="I1304" s="10"/>
      <c r="J1304" s="11"/>
      <c r="P1304" s="133"/>
      <c r="Q1304" s="133"/>
      <c r="R1304" s="3"/>
      <c r="S1304" s="133"/>
    </row>
    <row r="1305" spans="2:19">
      <c r="B1305" s="10"/>
      <c r="C1305" s="10"/>
      <c r="D1305" s="10"/>
      <c r="E1305" s="10"/>
      <c r="F1305" s="10"/>
      <c r="G1305" s="10"/>
      <c r="H1305" s="10"/>
      <c r="I1305" s="10"/>
      <c r="J1305" s="11"/>
      <c r="P1305" s="133"/>
      <c r="Q1305" s="133"/>
      <c r="R1305" s="3"/>
      <c r="S1305" s="133"/>
    </row>
    <row r="1306" spans="2:19">
      <c r="B1306" s="10"/>
      <c r="C1306" s="10"/>
      <c r="D1306" s="10"/>
      <c r="E1306" s="10"/>
      <c r="F1306" s="10"/>
      <c r="G1306" s="10"/>
      <c r="H1306" s="10"/>
      <c r="I1306" s="10"/>
      <c r="J1306" s="11"/>
      <c r="P1306" s="133"/>
      <c r="Q1306" s="133"/>
      <c r="R1306" s="3"/>
      <c r="S1306" s="133"/>
    </row>
    <row r="1307" spans="2:19">
      <c r="B1307" s="10"/>
      <c r="C1307" s="10"/>
      <c r="D1307" s="10"/>
      <c r="E1307" s="10"/>
      <c r="F1307" s="10"/>
      <c r="G1307" s="10"/>
      <c r="H1307" s="10"/>
      <c r="I1307" s="10"/>
      <c r="J1307" s="11"/>
      <c r="P1307" s="133"/>
      <c r="Q1307" s="133"/>
      <c r="R1307" s="3"/>
      <c r="S1307" s="133"/>
    </row>
    <row r="1308" spans="2:19">
      <c r="B1308" s="10"/>
      <c r="C1308" s="10"/>
      <c r="D1308" s="10"/>
      <c r="E1308" s="10"/>
      <c r="F1308" s="10"/>
      <c r="G1308" s="10"/>
      <c r="H1308" s="10"/>
      <c r="I1308" s="10"/>
      <c r="J1308" s="11"/>
      <c r="P1308" s="133"/>
      <c r="Q1308" s="133"/>
      <c r="R1308" s="3"/>
      <c r="S1308" s="133"/>
    </row>
    <row r="1309" spans="2:19">
      <c r="B1309" s="10"/>
      <c r="C1309" s="10"/>
      <c r="D1309" s="10"/>
      <c r="E1309" s="10"/>
      <c r="F1309" s="10"/>
      <c r="G1309" s="10"/>
      <c r="H1309" s="10"/>
      <c r="I1309" s="10"/>
      <c r="J1309" s="11"/>
      <c r="P1309" s="133"/>
      <c r="Q1309" s="133"/>
      <c r="R1309" s="3"/>
      <c r="S1309" s="133"/>
    </row>
    <row r="1310" spans="2:19">
      <c r="B1310" s="10"/>
      <c r="C1310" s="10"/>
      <c r="D1310" s="10"/>
      <c r="E1310" s="10"/>
      <c r="F1310" s="10"/>
      <c r="G1310" s="10"/>
      <c r="H1310" s="10"/>
      <c r="I1310" s="10"/>
      <c r="J1310" s="11"/>
      <c r="P1310" s="133"/>
      <c r="Q1310" s="133"/>
      <c r="R1310" s="3"/>
      <c r="S1310" s="133"/>
    </row>
    <row r="1311" spans="2:19">
      <c r="B1311" s="10"/>
      <c r="C1311" s="10"/>
      <c r="D1311" s="10"/>
      <c r="E1311" s="10"/>
      <c r="F1311" s="10"/>
      <c r="G1311" s="10"/>
      <c r="H1311" s="10"/>
      <c r="I1311" s="10"/>
      <c r="J1311" s="11"/>
      <c r="P1311" s="133"/>
      <c r="Q1311" s="133"/>
      <c r="R1311" s="3"/>
      <c r="S1311" s="133"/>
    </row>
    <row r="1312" spans="2:19">
      <c r="B1312" s="10"/>
      <c r="C1312" s="10"/>
      <c r="D1312" s="10"/>
      <c r="E1312" s="10"/>
      <c r="F1312" s="10"/>
      <c r="G1312" s="10"/>
      <c r="H1312" s="10"/>
      <c r="I1312" s="10"/>
      <c r="J1312" s="11"/>
      <c r="P1312" s="133"/>
      <c r="Q1312" s="133"/>
      <c r="R1312" s="3"/>
      <c r="S1312" s="133"/>
    </row>
    <row r="1313" spans="2:19">
      <c r="B1313" s="10"/>
      <c r="C1313" s="10"/>
      <c r="D1313" s="10"/>
      <c r="E1313" s="10"/>
      <c r="F1313" s="10"/>
      <c r="G1313" s="10"/>
      <c r="H1313" s="10"/>
      <c r="I1313" s="10"/>
      <c r="J1313" s="11"/>
      <c r="P1313" s="133"/>
      <c r="Q1313" s="133"/>
      <c r="R1313" s="3"/>
      <c r="S1313" s="133"/>
    </row>
    <row r="1314" spans="2:19">
      <c r="B1314" s="10"/>
      <c r="C1314" s="10"/>
      <c r="D1314" s="10"/>
      <c r="E1314" s="10"/>
      <c r="F1314" s="10"/>
      <c r="G1314" s="10"/>
      <c r="H1314" s="10"/>
      <c r="I1314" s="10"/>
      <c r="J1314" s="11"/>
      <c r="P1314" s="133"/>
      <c r="Q1314" s="133"/>
      <c r="R1314" s="3"/>
      <c r="S1314" s="133"/>
    </row>
    <row r="1315" spans="2:19">
      <c r="B1315" s="10"/>
      <c r="C1315" s="10"/>
      <c r="D1315" s="10"/>
      <c r="E1315" s="10"/>
      <c r="F1315" s="10"/>
      <c r="G1315" s="10"/>
      <c r="H1315" s="10"/>
      <c r="I1315" s="10"/>
      <c r="J1315" s="11"/>
      <c r="P1315" s="133"/>
      <c r="Q1315" s="133"/>
      <c r="R1315" s="3"/>
      <c r="S1315" s="133"/>
    </row>
    <row r="1316" spans="2:19">
      <c r="B1316" s="10"/>
      <c r="C1316" s="10"/>
      <c r="D1316" s="10"/>
      <c r="E1316" s="10"/>
      <c r="F1316" s="10"/>
      <c r="G1316" s="10"/>
      <c r="H1316" s="10"/>
      <c r="I1316" s="10"/>
      <c r="J1316" s="11"/>
      <c r="P1316" s="133"/>
      <c r="Q1316" s="133"/>
      <c r="R1316" s="3"/>
      <c r="S1316" s="133"/>
    </row>
    <row r="1317" spans="2:19">
      <c r="B1317" s="10"/>
      <c r="C1317" s="10"/>
      <c r="D1317" s="10"/>
      <c r="E1317" s="10"/>
      <c r="F1317" s="10"/>
      <c r="G1317" s="10"/>
      <c r="H1317" s="10"/>
      <c r="I1317" s="10"/>
      <c r="J1317" s="11"/>
      <c r="P1317" s="133"/>
      <c r="Q1317" s="133"/>
      <c r="R1317" s="3"/>
      <c r="S1317" s="133"/>
    </row>
    <row r="1318" spans="2:19">
      <c r="B1318" s="10"/>
      <c r="C1318" s="10"/>
      <c r="D1318" s="10"/>
      <c r="E1318" s="10"/>
      <c r="F1318" s="10"/>
      <c r="G1318" s="10"/>
      <c r="H1318" s="10"/>
      <c r="I1318" s="10"/>
      <c r="J1318" s="11"/>
      <c r="P1318" s="133"/>
      <c r="Q1318" s="133"/>
      <c r="R1318" s="3"/>
      <c r="S1318" s="133"/>
    </row>
    <row r="1319" spans="2:19">
      <c r="B1319" s="10"/>
      <c r="C1319" s="10"/>
      <c r="D1319" s="10"/>
      <c r="E1319" s="10"/>
      <c r="F1319" s="10"/>
      <c r="G1319" s="10"/>
      <c r="H1319" s="10"/>
      <c r="I1319" s="10"/>
      <c r="J1319" s="11"/>
      <c r="P1319" s="133"/>
      <c r="Q1319" s="133"/>
      <c r="R1319" s="3"/>
      <c r="S1319" s="133"/>
    </row>
    <row r="1320" spans="2:19">
      <c r="B1320" s="10"/>
      <c r="C1320" s="10"/>
      <c r="D1320" s="10"/>
      <c r="E1320" s="10"/>
      <c r="F1320" s="10"/>
      <c r="G1320" s="10"/>
      <c r="H1320" s="10"/>
      <c r="I1320" s="10"/>
      <c r="J1320" s="11"/>
      <c r="P1320" s="133"/>
      <c r="Q1320" s="133"/>
      <c r="R1320" s="3"/>
      <c r="S1320" s="133"/>
    </row>
    <row r="1321" spans="2:19">
      <c r="B1321" s="10"/>
      <c r="C1321" s="10"/>
      <c r="D1321" s="10"/>
      <c r="E1321" s="10"/>
      <c r="F1321" s="10"/>
      <c r="G1321" s="10"/>
      <c r="H1321" s="10"/>
      <c r="I1321" s="10"/>
      <c r="J1321" s="11"/>
      <c r="P1321" s="133"/>
      <c r="Q1321" s="133"/>
      <c r="R1321" s="3"/>
      <c r="S1321" s="133"/>
    </row>
    <row r="1322" spans="2:19">
      <c r="B1322" s="10"/>
      <c r="C1322" s="10"/>
      <c r="D1322" s="10"/>
      <c r="E1322" s="10"/>
      <c r="F1322" s="10"/>
      <c r="G1322" s="10"/>
      <c r="H1322" s="10"/>
      <c r="I1322" s="10"/>
      <c r="J1322" s="11"/>
      <c r="P1322" s="133"/>
      <c r="Q1322" s="133"/>
      <c r="R1322" s="3"/>
      <c r="S1322" s="133"/>
    </row>
    <row r="1323" spans="2:19">
      <c r="B1323" s="10"/>
      <c r="C1323" s="10"/>
      <c r="D1323" s="10"/>
      <c r="E1323" s="10"/>
      <c r="F1323" s="10"/>
      <c r="G1323" s="10"/>
      <c r="H1323" s="10"/>
      <c r="I1323" s="10"/>
      <c r="J1323" s="11"/>
      <c r="P1323" s="133"/>
      <c r="Q1323" s="133"/>
      <c r="R1323" s="3"/>
      <c r="S1323" s="133"/>
    </row>
    <row r="1324" spans="2:19">
      <c r="B1324" s="10"/>
      <c r="C1324" s="10"/>
      <c r="D1324" s="10"/>
      <c r="E1324" s="10"/>
      <c r="F1324" s="10"/>
      <c r="G1324" s="10"/>
      <c r="H1324" s="10"/>
      <c r="I1324" s="10"/>
      <c r="J1324" s="11"/>
      <c r="P1324" s="133"/>
      <c r="Q1324" s="133"/>
      <c r="R1324" s="3"/>
      <c r="S1324" s="133"/>
    </row>
    <row r="1325" spans="2:19">
      <c r="B1325" s="10"/>
      <c r="C1325" s="10"/>
      <c r="D1325" s="10"/>
      <c r="E1325" s="10"/>
      <c r="F1325" s="10"/>
      <c r="G1325" s="10"/>
      <c r="H1325" s="10"/>
      <c r="I1325" s="10"/>
      <c r="J1325" s="11"/>
      <c r="P1325" s="133"/>
      <c r="Q1325" s="133"/>
      <c r="R1325" s="3"/>
      <c r="S1325" s="133"/>
    </row>
    <row r="1326" spans="2:19">
      <c r="B1326" s="10"/>
      <c r="C1326" s="10"/>
      <c r="D1326" s="10"/>
      <c r="E1326" s="10"/>
      <c r="F1326" s="10"/>
      <c r="G1326" s="10"/>
      <c r="H1326" s="10"/>
      <c r="I1326" s="10"/>
      <c r="J1326" s="11"/>
      <c r="P1326" s="133"/>
      <c r="Q1326" s="133"/>
      <c r="R1326" s="3"/>
      <c r="S1326" s="133"/>
    </row>
    <row r="1327" spans="2:19">
      <c r="B1327" s="10"/>
      <c r="C1327" s="10"/>
      <c r="D1327" s="10"/>
      <c r="E1327" s="10"/>
      <c r="F1327" s="10"/>
      <c r="G1327" s="10"/>
      <c r="H1327" s="10"/>
      <c r="I1327" s="10"/>
      <c r="J1327" s="11"/>
      <c r="P1327" s="133"/>
      <c r="Q1327" s="133"/>
      <c r="R1327" s="3"/>
      <c r="S1327" s="133"/>
    </row>
    <row r="1328" spans="2:19">
      <c r="B1328" s="10"/>
      <c r="C1328" s="10"/>
      <c r="D1328" s="10"/>
      <c r="E1328" s="10"/>
      <c r="F1328" s="10"/>
      <c r="G1328" s="10"/>
      <c r="H1328" s="10"/>
      <c r="I1328" s="10"/>
      <c r="J1328" s="11"/>
      <c r="P1328" s="133"/>
      <c r="Q1328" s="133"/>
      <c r="R1328" s="3"/>
      <c r="S1328" s="133"/>
    </row>
    <row r="1329" spans="2:19">
      <c r="B1329" s="10"/>
      <c r="C1329" s="10"/>
      <c r="D1329" s="10"/>
      <c r="E1329" s="10"/>
      <c r="F1329" s="10"/>
      <c r="G1329" s="10"/>
      <c r="H1329" s="10"/>
      <c r="I1329" s="10"/>
      <c r="J1329" s="11"/>
      <c r="P1329" s="133"/>
      <c r="Q1329" s="133"/>
      <c r="R1329" s="3"/>
      <c r="S1329" s="133"/>
    </row>
    <row r="1330" spans="2:19">
      <c r="B1330" s="10"/>
      <c r="C1330" s="10"/>
      <c r="D1330" s="10"/>
      <c r="E1330" s="10"/>
      <c r="F1330" s="10"/>
      <c r="G1330" s="10"/>
      <c r="H1330" s="10"/>
      <c r="I1330" s="10"/>
      <c r="J1330" s="11"/>
      <c r="P1330" s="133"/>
      <c r="Q1330" s="133"/>
      <c r="R1330" s="3"/>
      <c r="S1330" s="133"/>
    </row>
    <row r="1331" spans="2:19">
      <c r="B1331" s="10"/>
      <c r="C1331" s="10"/>
      <c r="D1331" s="10"/>
      <c r="E1331" s="10"/>
      <c r="F1331" s="10"/>
      <c r="G1331" s="10"/>
      <c r="H1331" s="10"/>
      <c r="I1331" s="10"/>
      <c r="J1331" s="11"/>
      <c r="P1331" s="133"/>
      <c r="Q1331" s="133"/>
      <c r="R1331" s="3"/>
      <c r="S1331" s="133"/>
    </row>
    <row r="1332" spans="2:19">
      <c r="B1332" s="10"/>
      <c r="C1332" s="10"/>
      <c r="D1332" s="10"/>
      <c r="E1332" s="10"/>
      <c r="F1332" s="10"/>
      <c r="G1332" s="10"/>
      <c r="H1332" s="10"/>
      <c r="I1332" s="10"/>
      <c r="J1332" s="11"/>
      <c r="P1332" s="133"/>
      <c r="Q1332" s="133"/>
      <c r="R1332" s="3"/>
      <c r="S1332" s="133"/>
    </row>
    <row r="1333" spans="2:19">
      <c r="B1333" s="10"/>
      <c r="C1333" s="10"/>
      <c r="D1333" s="10"/>
      <c r="E1333" s="10"/>
      <c r="F1333" s="10"/>
      <c r="G1333" s="10"/>
      <c r="H1333" s="10"/>
      <c r="I1333" s="10"/>
      <c r="J1333" s="11"/>
      <c r="P1333" s="133"/>
      <c r="Q1333" s="133"/>
      <c r="R1333" s="3"/>
      <c r="S1333" s="133"/>
    </row>
    <row r="1334" spans="2:19">
      <c r="B1334" s="10"/>
      <c r="C1334" s="10"/>
      <c r="D1334" s="10"/>
      <c r="E1334" s="10"/>
      <c r="F1334" s="10"/>
      <c r="G1334" s="10"/>
      <c r="H1334" s="10"/>
      <c r="I1334" s="10"/>
      <c r="J1334" s="11"/>
      <c r="P1334" s="133"/>
      <c r="Q1334" s="133"/>
      <c r="R1334" s="3"/>
      <c r="S1334" s="133"/>
    </row>
    <row r="1335" spans="2:19">
      <c r="B1335" s="10"/>
      <c r="C1335" s="10"/>
      <c r="D1335" s="10"/>
      <c r="E1335" s="10"/>
      <c r="F1335" s="10"/>
      <c r="G1335" s="10"/>
      <c r="H1335" s="10"/>
      <c r="I1335" s="10"/>
      <c r="J1335" s="11"/>
      <c r="P1335" s="133"/>
      <c r="Q1335" s="133"/>
      <c r="R1335" s="3"/>
      <c r="S1335" s="133"/>
    </row>
    <row r="1336" spans="2:19">
      <c r="B1336" s="10"/>
      <c r="C1336" s="10"/>
      <c r="D1336" s="10"/>
      <c r="E1336" s="10"/>
      <c r="F1336" s="10"/>
      <c r="G1336" s="10"/>
      <c r="H1336" s="10"/>
      <c r="I1336" s="10"/>
      <c r="J1336" s="11"/>
      <c r="P1336" s="133"/>
      <c r="Q1336" s="133"/>
      <c r="R1336" s="3"/>
      <c r="S1336" s="133"/>
    </row>
    <row r="1337" spans="2:19">
      <c r="B1337" s="10"/>
      <c r="C1337" s="10"/>
      <c r="D1337" s="10"/>
      <c r="E1337" s="10"/>
      <c r="F1337" s="10"/>
      <c r="G1337" s="10"/>
      <c r="H1337" s="10"/>
      <c r="I1337" s="10"/>
      <c r="J1337" s="11"/>
      <c r="P1337" s="133"/>
      <c r="Q1337" s="133"/>
      <c r="R1337" s="3"/>
      <c r="S1337" s="133"/>
    </row>
    <row r="1338" spans="2:19">
      <c r="B1338" s="10"/>
      <c r="C1338" s="10"/>
      <c r="D1338" s="10"/>
      <c r="E1338" s="10"/>
      <c r="F1338" s="10"/>
      <c r="G1338" s="10"/>
      <c r="H1338" s="10"/>
      <c r="I1338" s="10"/>
      <c r="J1338" s="11"/>
      <c r="P1338" s="133"/>
      <c r="Q1338" s="133"/>
      <c r="R1338" s="3"/>
      <c r="S1338" s="133"/>
    </row>
    <row r="1339" spans="2:19">
      <c r="B1339" s="10"/>
      <c r="C1339" s="10"/>
      <c r="D1339" s="10"/>
      <c r="E1339" s="10"/>
      <c r="F1339" s="10"/>
      <c r="G1339" s="10"/>
      <c r="H1339" s="10"/>
      <c r="I1339" s="10"/>
      <c r="J1339" s="11"/>
      <c r="P1339" s="133"/>
      <c r="Q1339" s="133"/>
      <c r="R1339" s="3"/>
      <c r="S1339" s="133"/>
    </row>
    <row r="1340" spans="2:19">
      <c r="B1340" s="10"/>
      <c r="C1340" s="10"/>
      <c r="D1340" s="10"/>
      <c r="E1340" s="10"/>
      <c r="F1340" s="10"/>
      <c r="G1340" s="10"/>
      <c r="H1340" s="10"/>
      <c r="I1340" s="10"/>
      <c r="J1340" s="11"/>
      <c r="P1340" s="133"/>
      <c r="Q1340" s="133"/>
      <c r="R1340" s="3"/>
      <c r="S1340" s="133"/>
    </row>
    <row r="1341" spans="2:19">
      <c r="B1341" s="10"/>
      <c r="C1341" s="10"/>
      <c r="D1341" s="10"/>
      <c r="E1341" s="10"/>
      <c r="F1341" s="10"/>
      <c r="G1341" s="10"/>
      <c r="H1341" s="10"/>
      <c r="I1341" s="10"/>
      <c r="J1341" s="11"/>
      <c r="P1341" s="133"/>
      <c r="Q1341" s="133"/>
      <c r="R1341" s="3"/>
      <c r="S1341" s="133"/>
    </row>
    <row r="1342" spans="2:19">
      <c r="B1342" s="10"/>
      <c r="C1342" s="10"/>
      <c r="D1342" s="10"/>
      <c r="E1342" s="10"/>
      <c r="F1342" s="10"/>
      <c r="G1342" s="10"/>
      <c r="H1342" s="10"/>
      <c r="I1342" s="10"/>
      <c r="J1342" s="11"/>
      <c r="P1342" s="133"/>
      <c r="Q1342" s="133"/>
      <c r="R1342" s="3"/>
      <c r="S1342" s="133"/>
    </row>
    <row r="1343" spans="2:19">
      <c r="B1343" s="10"/>
      <c r="C1343" s="10"/>
      <c r="D1343" s="10"/>
      <c r="E1343" s="10"/>
      <c r="F1343" s="10"/>
      <c r="G1343" s="10"/>
      <c r="H1343" s="10"/>
      <c r="I1343" s="10"/>
      <c r="J1343" s="11"/>
      <c r="P1343" s="133"/>
      <c r="Q1343" s="133"/>
      <c r="R1343" s="3"/>
      <c r="S1343" s="133"/>
    </row>
    <row r="1344" spans="2:19">
      <c r="B1344" s="10"/>
      <c r="C1344" s="10"/>
      <c r="D1344" s="10"/>
      <c r="E1344" s="10"/>
      <c r="F1344" s="10"/>
      <c r="G1344" s="10"/>
      <c r="H1344" s="10"/>
      <c r="I1344" s="10"/>
      <c r="J1344" s="11"/>
      <c r="P1344" s="133"/>
      <c r="Q1344" s="133"/>
      <c r="R1344" s="3"/>
      <c r="S1344" s="133"/>
    </row>
    <row r="1345" spans="2:19">
      <c r="B1345" s="10"/>
      <c r="C1345" s="10"/>
      <c r="D1345" s="10"/>
      <c r="E1345" s="10"/>
      <c r="F1345" s="10"/>
      <c r="G1345" s="10"/>
      <c r="H1345" s="10"/>
      <c r="I1345" s="10"/>
      <c r="J1345" s="11"/>
      <c r="P1345" s="133"/>
      <c r="Q1345" s="133"/>
      <c r="R1345" s="3"/>
      <c r="S1345" s="133"/>
    </row>
    <row r="1346" spans="2:19">
      <c r="B1346" s="10"/>
      <c r="C1346" s="10"/>
      <c r="D1346" s="10"/>
      <c r="E1346" s="10"/>
      <c r="F1346" s="10"/>
      <c r="G1346" s="10"/>
      <c r="H1346" s="10"/>
      <c r="I1346" s="10"/>
      <c r="J1346" s="11"/>
      <c r="P1346" s="133"/>
      <c r="Q1346" s="133"/>
      <c r="R1346" s="3"/>
      <c r="S1346" s="133"/>
    </row>
    <row r="1347" spans="2:19">
      <c r="B1347" s="10"/>
      <c r="C1347" s="10"/>
      <c r="D1347" s="10"/>
      <c r="E1347" s="10"/>
      <c r="F1347" s="10"/>
      <c r="G1347" s="10"/>
      <c r="H1347" s="10"/>
      <c r="I1347" s="10"/>
      <c r="J1347" s="11"/>
      <c r="P1347" s="133"/>
      <c r="Q1347" s="133"/>
      <c r="R1347" s="3"/>
      <c r="S1347" s="133"/>
    </row>
    <row r="1348" spans="2:19">
      <c r="B1348" s="10"/>
      <c r="C1348" s="10"/>
      <c r="D1348" s="10"/>
      <c r="E1348" s="10"/>
      <c r="F1348" s="10"/>
      <c r="G1348" s="10"/>
      <c r="H1348" s="10"/>
      <c r="I1348" s="10"/>
      <c r="J1348" s="11"/>
      <c r="P1348" s="133"/>
      <c r="Q1348" s="133"/>
      <c r="R1348" s="3"/>
      <c r="S1348" s="133"/>
    </row>
    <row r="1349" spans="2:19">
      <c r="B1349" s="10"/>
      <c r="C1349" s="10"/>
      <c r="D1349" s="10"/>
      <c r="E1349" s="10"/>
      <c r="F1349" s="10"/>
      <c r="G1349" s="10"/>
      <c r="H1349" s="10"/>
      <c r="I1349" s="10"/>
      <c r="J1349" s="11"/>
      <c r="P1349" s="133"/>
      <c r="Q1349" s="133"/>
      <c r="R1349" s="3"/>
      <c r="S1349" s="133"/>
    </row>
    <row r="1350" spans="2:19">
      <c r="B1350" s="10"/>
      <c r="C1350" s="10"/>
      <c r="D1350" s="10"/>
      <c r="E1350" s="10"/>
      <c r="F1350" s="10"/>
      <c r="G1350" s="10"/>
      <c r="H1350" s="10"/>
      <c r="I1350" s="10"/>
      <c r="J1350" s="11"/>
      <c r="P1350" s="133"/>
      <c r="Q1350" s="133"/>
      <c r="R1350" s="3"/>
      <c r="S1350" s="133"/>
    </row>
    <row r="1351" spans="2:19">
      <c r="B1351" s="10"/>
      <c r="C1351" s="10"/>
      <c r="D1351" s="10"/>
      <c r="E1351" s="10"/>
      <c r="F1351" s="10"/>
      <c r="G1351" s="10"/>
      <c r="H1351" s="10"/>
      <c r="I1351" s="10"/>
      <c r="J1351" s="11"/>
      <c r="P1351" s="133"/>
      <c r="Q1351" s="133"/>
      <c r="R1351" s="3"/>
      <c r="S1351" s="133"/>
    </row>
    <row r="1352" spans="2:19">
      <c r="B1352" s="10"/>
      <c r="C1352" s="10"/>
      <c r="D1352" s="10"/>
      <c r="E1352" s="10"/>
      <c r="F1352" s="10"/>
      <c r="G1352" s="10"/>
      <c r="H1352" s="10"/>
      <c r="I1352" s="10"/>
      <c r="J1352" s="11"/>
      <c r="P1352" s="133"/>
      <c r="Q1352" s="133"/>
      <c r="R1352" s="3"/>
      <c r="S1352" s="133"/>
    </row>
    <row r="1353" spans="2:19">
      <c r="B1353" s="10"/>
      <c r="C1353" s="10"/>
      <c r="D1353" s="10"/>
      <c r="E1353" s="10"/>
      <c r="F1353" s="10"/>
      <c r="G1353" s="10"/>
      <c r="H1353" s="10"/>
      <c r="I1353" s="10"/>
      <c r="J1353" s="11"/>
      <c r="P1353" s="133"/>
      <c r="Q1353" s="133"/>
      <c r="R1353" s="3"/>
      <c r="S1353" s="133"/>
    </row>
    <row r="1354" spans="2:19">
      <c r="B1354" s="10"/>
      <c r="C1354" s="10"/>
      <c r="D1354" s="10"/>
      <c r="E1354" s="10"/>
      <c r="F1354" s="10"/>
      <c r="G1354" s="10"/>
      <c r="H1354" s="10"/>
      <c r="I1354" s="10"/>
      <c r="J1354" s="11"/>
      <c r="P1354" s="133"/>
      <c r="Q1354" s="133"/>
      <c r="R1354" s="3"/>
      <c r="S1354" s="133"/>
    </row>
    <row r="1355" spans="2:19">
      <c r="B1355" s="10"/>
      <c r="C1355" s="10"/>
      <c r="D1355" s="10"/>
      <c r="E1355" s="10"/>
      <c r="F1355" s="10"/>
      <c r="G1355" s="10"/>
      <c r="H1355" s="10"/>
      <c r="I1355" s="10"/>
      <c r="J1355" s="11"/>
      <c r="P1355" s="133"/>
      <c r="Q1355" s="133"/>
      <c r="R1355" s="3"/>
      <c r="S1355" s="133"/>
    </row>
    <row r="1356" spans="2:19">
      <c r="B1356" s="10"/>
      <c r="C1356" s="10"/>
      <c r="D1356" s="10"/>
      <c r="E1356" s="10"/>
      <c r="F1356" s="10"/>
      <c r="G1356" s="10"/>
      <c r="H1356" s="10"/>
      <c r="I1356" s="10"/>
      <c r="J1356" s="11"/>
      <c r="P1356" s="133"/>
      <c r="Q1356" s="133"/>
      <c r="R1356" s="3"/>
      <c r="S1356" s="133"/>
    </row>
    <row r="1357" spans="2:19">
      <c r="B1357" s="10"/>
      <c r="C1357" s="10"/>
      <c r="D1357" s="10"/>
      <c r="E1357" s="10"/>
      <c r="F1357" s="10"/>
      <c r="G1357" s="10"/>
      <c r="H1357" s="10"/>
      <c r="I1357" s="10"/>
      <c r="J1357" s="11"/>
      <c r="P1357" s="133"/>
      <c r="Q1357" s="133"/>
      <c r="R1357" s="3"/>
      <c r="S1357" s="133"/>
    </row>
    <row r="1358" spans="2:19">
      <c r="B1358" s="10"/>
      <c r="C1358" s="10"/>
      <c r="D1358" s="10"/>
      <c r="E1358" s="10"/>
      <c r="F1358" s="10"/>
      <c r="G1358" s="10"/>
      <c r="H1358" s="10"/>
      <c r="I1358" s="10"/>
      <c r="J1358" s="11"/>
      <c r="P1358" s="133"/>
      <c r="Q1358" s="133"/>
      <c r="R1358" s="3"/>
      <c r="S1358" s="133"/>
    </row>
    <row r="1359" spans="2:19">
      <c r="B1359" s="10"/>
      <c r="C1359" s="10"/>
      <c r="D1359" s="10"/>
      <c r="E1359" s="10"/>
      <c r="F1359" s="10"/>
      <c r="G1359" s="10"/>
      <c r="H1359" s="10"/>
      <c r="I1359" s="10"/>
      <c r="J1359" s="11"/>
      <c r="P1359" s="133"/>
      <c r="Q1359" s="133"/>
      <c r="R1359" s="3"/>
      <c r="S1359" s="133"/>
    </row>
    <row r="1360" spans="2:19">
      <c r="B1360" s="10"/>
      <c r="C1360" s="10"/>
      <c r="D1360" s="10"/>
      <c r="E1360" s="10"/>
      <c r="F1360" s="10"/>
      <c r="G1360" s="10"/>
      <c r="H1360" s="10"/>
      <c r="I1360" s="10"/>
      <c r="J1360" s="11"/>
      <c r="P1360" s="133"/>
      <c r="Q1360" s="133"/>
      <c r="R1360" s="3"/>
      <c r="S1360" s="133"/>
    </row>
    <row r="1361" spans="2:19">
      <c r="B1361" s="10"/>
      <c r="C1361" s="10"/>
      <c r="D1361" s="10"/>
      <c r="E1361" s="10"/>
      <c r="F1361" s="10"/>
      <c r="G1361" s="10"/>
      <c r="H1361" s="10"/>
      <c r="I1361" s="10"/>
      <c r="J1361" s="11"/>
      <c r="P1361" s="133"/>
      <c r="Q1361" s="133"/>
      <c r="R1361" s="3"/>
      <c r="S1361" s="133"/>
    </row>
    <row r="1362" spans="2:19">
      <c r="B1362" s="10"/>
      <c r="C1362" s="10"/>
      <c r="D1362" s="10"/>
      <c r="E1362" s="10"/>
      <c r="F1362" s="10"/>
      <c r="G1362" s="10"/>
      <c r="H1362" s="10"/>
      <c r="I1362" s="10"/>
      <c r="J1362" s="11"/>
      <c r="P1362" s="133"/>
      <c r="Q1362" s="133"/>
      <c r="R1362" s="3"/>
      <c r="S1362" s="133"/>
    </row>
    <row r="1363" spans="2:19">
      <c r="B1363" s="10"/>
      <c r="C1363" s="10"/>
      <c r="D1363" s="10"/>
      <c r="E1363" s="10"/>
      <c r="F1363" s="10"/>
      <c r="G1363" s="10"/>
      <c r="H1363" s="10"/>
      <c r="I1363" s="10"/>
      <c r="J1363" s="11"/>
      <c r="P1363" s="133"/>
      <c r="Q1363" s="133"/>
      <c r="R1363" s="3"/>
      <c r="S1363" s="133"/>
    </row>
    <row r="1364" spans="2:19">
      <c r="B1364" s="10"/>
      <c r="C1364" s="10"/>
      <c r="D1364" s="10"/>
      <c r="E1364" s="10"/>
      <c r="F1364" s="10"/>
      <c r="G1364" s="10"/>
      <c r="H1364" s="10"/>
      <c r="I1364" s="10"/>
      <c r="J1364" s="11"/>
      <c r="P1364" s="133"/>
      <c r="Q1364" s="133"/>
      <c r="R1364" s="3"/>
      <c r="S1364" s="133"/>
    </row>
    <row r="1365" spans="2:19">
      <c r="B1365" s="10"/>
      <c r="C1365" s="10"/>
      <c r="D1365" s="10"/>
      <c r="E1365" s="10"/>
      <c r="F1365" s="10"/>
      <c r="G1365" s="10"/>
      <c r="H1365" s="10"/>
      <c r="I1365" s="10"/>
      <c r="J1365" s="11"/>
      <c r="P1365" s="133"/>
      <c r="Q1365" s="133"/>
      <c r="R1365" s="3"/>
      <c r="S1365" s="133"/>
    </row>
    <row r="1366" spans="2:19">
      <c r="B1366" s="10"/>
      <c r="C1366" s="10"/>
      <c r="D1366" s="10"/>
      <c r="E1366" s="10"/>
      <c r="F1366" s="10"/>
      <c r="G1366" s="10"/>
      <c r="H1366" s="10"/>
      <c r="I1366" s="10"/>
      <c r="J1366" s="11"/>
      <c r="P1366" s="133"/>
      <c r="Q1366" s="133"/>
      <c r="R1366" s="3"/>
      <c r="S1366" s="133"/>
    </row>
    <row r="1367" spans="2:19">
      <c r="B1367" s="10"/>
      <c r="C1367" s="10"/>
      <c r="D1367" s="10"/>
      <c r="E1367" s="10"/>
      <c r="F1367" s="10"/>
      <c r="G1367" s="10"/>
      <c r="H1367" s="10"/>
      <c r="I1367" s="10"/>
      <c r="J1367" s="11"/>
      <c r="P1367" s="133"/>
      <c r="Q1367" s="133"/>
      <c r="R1367" s="3"/>
      <c r="S1367" s="133"/>
    </row>
    <row r="1368" spans="2:19">
      <c r="B1368" s="10"/>
      <c r="C1368" s="10"/>
      <c r="D1368" s="10"/>
      <c r="E1368" s="10"/>
      <c r="F1368" s="10"/>
      <c r="G1368" s="10"/>
      <c r="H1368" s="10"/>
      <c r="I1368" s="10"/>
      <c r="J1368" s="11"/>
      <c r="P1368" s="133"/>
      <c r="Q1368" s="133"/>
      <c r="R1368" s="3"/>
      <c r="S1368" s="133"/>
    </row>
    <row r="1369" spans="2:19">
      <c r="B1369" s="10"/>
      <c r="C1369" s="10"/>
      <c r="D1369" s="10"/>
      <c r="E1369" s="10"/>
      <c r="F1369" s="10"/>
      <c r="G1369" s="10"/>
      <c r="H1369" s="10"/>
      <c r="I1369" s="10"/>
      <c r="J1369" s="11"/>
      <c r="P1369" s="133"/>
      <c r="Q1369" s="133"/>
      <c r="R1369" s="3"/>
      <c r="S1369" s="133"/>
    </row>
    <row r="1370" spans="2:19">
      <c r="B1370" s="10"/>
      <c r="C1370" s="10"/>
      <c r="D1370" s="10"/>
      <c r="E1370" s="10"/>
      <c r="F1370" s="10"/>
      <c r="G1370" s="10"/>
      <c r="H1370" s="10"/>
      <c r="I1370" s="10"/>
      <c r="J1370" s="11"/>
      <c r="P1370" s="133"/>
      <c r="Q1370" s="133"/>
      <c r="R1370" s="3"/>
      <c r="S1370" s="133"/>
    </row>
    <row r="1371" spans="2:19">
      <c r="B1371" s="10"/>
      <c r="C1371" s="10"/>
      <c r="D1371" s="10"/>
      <c r="E1371" s="10"/>
      <c r="F1371" s="10"/>
      <c r="G1371" s="10"/>
      <c r="H1371" s="10"/>
      <c r="I1371" s="10"/>
      <c r="J1371" s="11"/>
      <c r="P1371" s="133"/>
      <c r="Q1371" s="133"/>
      <c r="R1371" s="3"/>
      <c r="S1371" s="133"/>
    </row>
    <row r="1372" spans="2:19">
      <c r="B1372" s="10"/>
      <c r="C1372" s="10"/>
      <c r="D1372" s="10"/>
      <c r="E1372" s="10"/>
      <c r="F1372" s="10"/>
      <c r="G1372" s="10"/>
      <c r="H1372" s="10"/>
      <c r="I1372" s="10"/>
      <c r="J1372" s="11"/>
      <c r="P1372" s="133"/>
      <c r="Q1372" s="133"/>
      <c r="R1372" s="3"/>
      <c r="S1372" s="133"/>
    </row>
    <row r="1373" spans="2:19">
      <c r="B1373" s="10"/>
      <c r="C1373" s="10"/>
      <c r="D1373" s="10"/>
      <c r="E1373" s="10"/>
      <c r="F1373" s="10"/>
      <c r="G1373" s="10"/>
      <c r="H1373" s="10"/>
      <c r="I1373" s="10"/>
      <c r="J1373" s="11"/>
      <c r="P1373" s="133"/>
      <c r="Q1373" s="133"/>
      <c r="R1373" s="3"/>
      <c r="S1373" s="133"/>
    </row>
    <row r="1374" spans="2:19">
      <c r="B1374" s="10"/>
      <c r="C1374" s="10"/>
      <c r="D1374" s="10"/>
      <c r="E1374" s="10"/>
      <c r="F1374" s="10"/>
      <c r="G1374" s="10"/>
      <c r="H1374" s="10"/>
      <c r="I1374" s="10"/>
      <c r="J1374" s="11"/>
      <c r="P1374" s="133"/>
      <c r="Q1374" s="133"/>
      <c r="R1374" s="3"/>
      <c r="S1374" s="133"/>
    </row>
    <row r="1375" spans="2:19">
      <c r="B1375" s="10"/>
      <c r="C1375" s="10"/>
      <c r="D1375" s="10"/>
      <c r="E1375" s="10"/>
      <c r="F1375" s="10"/>
      <c r="G1375" s="10"/>
      <c r="H1375" s="10"/>
      <c r="I1375" s="10"/>
      <c r="J1375" s="11"/>
      <c r="P1375" s="133"/>
      <c r="Q1375" s="133"/>
      <c r="R1375" s="3"/>
      <c r="S1375" s="133"/>
    </row>
    <row r="1376" spans="2:19">
      <c r="B1376" s="10"/>
      <c r="C1376" s="10"/>
      <c r="D1376" s="10"/>
      <c r="E1376" s="10"/>
      <c r="F1376" s="10"/>
      <c r="G1376" s="10"/>
      <c r="H1376" s="10"/>
      <c r="I1376" s="10"/>
      <c r="J1376" s="11"/>
      <c r="P1376" s="133"/>
      <c r="Q1376" s="133"/>
      <c r="R1376" s="3"/>
      <c r="S1376" s="133"/>
    </row>
    <row r="1377" spans="2:19">
      <c r="B1377" s="10"/>
      <c r="C1377" s="10"/>
      <c r="D1377" s="10"/>
      <c r="E1377" s="10"/>
      <c r="F1377" s="10"/>
      <c r="G1377" s="10"/>
      <c r="H1377" s="10"/>
      <c r="I1377" s="10"/>
      <c r="J1377" s="11"/>
      <c r="P1377" s="133"/>
      <c r="Q1377" s="133"/>
      <c r="R1377" s="3"/>
      <c r="S1377" s="133"/>
    </row>
    <row r="1378" spans="2:19">
      <c r="B1378" s="10"/>
      <c r="C1378" s="10"/>
      <c r="D1378" s="10"/>
      <c r="E1378" s="10"/>
      <c r="F1378" s="10"/>
      <c r="G1378" s="10"/>
      <c r="H1378" s="10"/>
      <c r="I1378" s="10"/>
      <c r="J1378" s="11"/>
      <c r="P1378" s="133"/>
      <c r="Q1378" s="133"/>
      <c r="R1378" s="3"/>
      <c r="S1378" s="133"/>
    </row>
    <row r="1379" spans="2:19">
      <c r="B1379" s="10"/>
      <c r="C1379" s="10"/>
      <c r="D1379" s="10"/>
      <c r="E1379" s="10"/>
      <c r="F1379" s="10"/>
      <c r="G1379" s="10"/>
      <c r="H1379" s="10"/>
      <c r="I1379" s="10"/>
      <c r="J1379" s="11"/>
      <c r="P1379" s="133"/>
      <c r="Q1379" s="133"/>
      <c r="R1379" s="3"/>
      <c r="S1379" s="133"/>
    </row>
    <row r="1380" spans="2:19">
      <c r="B1380" s="10"/>
      <c r="C1380" s="10"/>
      <c r="D1380" s="10"/>
      <c r="E1380" s="10"/>
      <c r="F1380" s="10"/>
      <c r="G1380" s="10"/>
      <c r="H1380" s="10"/>
      <c r="I1380" s="10"/>
      <c r="J1380" s="11"/>
      <c r="P1380" s="133"/>
      <c r="Q1380" s="133"/>
      <c r="R1380" s="3"/>
      <c r="S1380" s="133"/>
    </row>
    <row r="1381" spans="2:19">
      <c r="B1381" s="10"/>
      <c r="C1381" s="10"/>
      <c r="D1381" s="10"/>
      <c r="E1381" s="10"/>
      <c r="F1381" s="10"/>
      <c r="G1381" s="10"/>
      <c r="H1381" s="10"/>
      <c r="I1381" s="10"/>
      <c r="J1381" s="11"/>
      <c r="P1381" s="133"/>
      <c r="Q1381" s="133"/>
      <c r="R1381" s="3"/>
      <c r="S1381" s="133"/>
    </row>
    <row r="1382" spans="2:19">
      <c r="B1382" s="10"/>
      <c r="C1382" s="10"/>
      <c r="D1382" s="10"/>
      <c r="E1382" s="10"/>
      <c r="F1382" s="10"/>
      <c r="G1382" s="10"/>
      <c r="H1382" s="10"/>
      <c r="I1382" s="10"/>
      <c r="J1382" s="11"/>
      <c r="P1382" s="133"/>
      <c r="Q1382" s="133"/>
      <c r="R1382" s="3"/>
      <c r="S1382" s="133"/>
    </row>
    <row r="1383" spans="2:19">
      <c r="B1383" s="10"/>
      <c r="C1383" s="10"/>
      <c r="D1383" s="10"/>
      <c r="E1383" s="10"/>
      <c r="F1383" s="10"/>
      <c r="G1383" s="10"/>
      <c r="H1383" s="10"/>
      <c r="I1383" s="10"/>
      <c r="J1383" s="11"/>
      <c r="P1383" s="133"/>
      <c r="Q1383" s="133"/>
      <c r="R1383" s="3"/>
      <c r="S1383" s="133"/>
    </row>
    <row r="1384" spans="2:19">
      <c r="B1384" s="10"/>
      <c r="C1384" s="10"/>
      <c r="D1384" s="10"/>
      <c r="E1384" s="10"/>
      <c r="F1384" s="10"/>
      <c r="G1384" s="10"/>
      <c r="H1384" s="10"/>
      <c r="I1384" s="10"/>
      <c r="J1384" s="11"/>
      <c r="P1384" s="133"/>
      <c r="Q1384" s="133"/>
      <c r="R1384" s="3"/>
      <c r="S1384" s="133"/>
    </row>
    <row r="1385" spans="2:19">
      <c r="B1385" s="10"/>
      <c r="C1385" s="10"/>
      <c r="D1385" s="10"/>
      <c r="E1385" s="10"/>
      <c r="F1385" s="10"/>
      <c r="G1385" s="10"/>
      <c r="H1385" s="10"/>
      <c r="I1385" s="10"/>
      <c r="J1385" s="11"/>
      <c r="P1385" s="133"/>
      <c r="Q1385" s="133"/>
      <c r="R1385" s="3"/>
      <c r="S1385" s="133"/>
    </row>
    <row r="1386" spans="2:19">
      <c r="B1386" s="10"/>
      <c r="C1386" s="10"/>
      <c r="D1386" s="10"/>
      <c r="E1386" s="10"/>
      <c r="F1386" s="10"/>
      <c r="G1386" s="10"/>
      <c r="H1386" s="10"/>
      <c r="I1386" s="10"/>
      <c r="J1386" s="11"/>
      <c r="P1386" s="133"/>
      <c r="Q1386" s="133"/>
      <c r="R1386" s="3"/>
      <c r="S1386" s="133"/>
    </row>
    <row r="1387" spans="2:19">
      <c r="B1387" s="10"/>
      <c r="C1387" s="10"/>
      <c r="D1387" s="10"/>
      <c r="E1387" s="10"/>
      <c r="F1387" s="10"/>
      <c r="G1387" s="10"/>
      <c r="H1387" s="10"/>
      <c r="I1387" s="10"/>
      <c r="J1387" s="11"/>
      <c r="P1387" s="133"/>
      <c r="Q1387" s="133"/>
      <c r="R1387" s="3"/>
      <c r="S1387" s="133"/>
    </row>
    <row r="1388" spans="2:19">
      <c r="B1388" s="10"/>
      <c r="C1388" s="10"/>
      <c r="D1388" s="10"/>
      <c r="E1388" s="10"/>
      <c r="F1388" s="10"/>
      <c r="G1388" s="10"/>
      <c r="H1388" s="10"/>
      <c r="I1388" s="10"/>
      <c r="J1388" s="11"/>
      <c r="P1388" s="133"/>
      <c r="Q1388" s="133"/>
      <c r="R1388" s="3"/>
      <c r="S1388" s="133"/>
    </row>
    <row r="1389" spans="2:19">
      <c r="B1389" s="10"/>
      <c r="C1389" s="10"/>
      <c r="D1389" s="10"/>
      <c r="E1389" s="10"/>
      <c r="F1389" s="10"/>
      <c r="G1389" s="10"/>
      <c r="H1389" s="10"/>
      <c r="I1389" s="10"/>
      <c r="J1389" s="11"/>
      <c r="P1389" s="133"/>
      <c r="Q1389" s="133"/>
      <c r="R1389" s="3"/>
      <c r="S1389" s="133"/>
    </row>
    <row r="1390" spans="2:19">
      <c r="B1390" s="10"/>
      <c r="C1390" s="10"/>
      <c r="D1390" s="10"/>
      <c r="E1390" s="10"/>
      <c r="F1390" s="10"/>
      <c r="G1390" s="10"/>
      <c r="H1390" s="10"/>
      <c r="I1390" s="10"/>
      <c r="J1390" s="11"/>
      <c r="P1390" s="133"/>
      <c r="Q1390" s="133"/>
      <c r="R1390" s="3"/>
      <c r="S1390" s="133"/>
    </row>
    <row r="1391" spans="2:19">
      <c r="B1391" s="10"/>
      <c r="C1391" s="10"/>
      <c r="D1391" s="10"/>
      <c r="E1391" s="10"/>
      <c r="F1391" s="10"/>
      <c r="G1391" s="10"/>
      <c r="H1391" s="10"/>
      <c r="I1391" s="10"/>
      <c r="J1391" s="11"/>
      <c r="P1391" s="133"/>
      <c r="Q1391" s="133"/>
      <c r="R1391" s="3"/>
      <c r="S1391" s="133"/>
    </row>
    <row r="1392" spans="2:19">
      <c r="B1392" s="10"/>
      <c r="C1392" s="10"/>
      <c r="D1392" s="10"/>
      <c r="E1392" s="10"/>
      <c r="F1392" s="10"/>
      <c r="G1392" s="10"/>
      <c r="H1392" s="10"/>
      <c r="I1392" s="10"/>
      <c r="J1392" s="11"/>
      <c r="P1392" s="133"/>
      <c r="Q1392" s="133"/>
      <c r="R1392" s="3"/>
      <c r="S1392" s="133"/>
    </row>
    <row r="1393" spans="2:19">
      <c r="B1393" s="10"/>
      <c r="C1393" s="10"/>
      <c r="D1393" s="10"/>
      <c r="E1393" s="10"/>
      <c r="F1393" s="10"/>
      <c r="G1393" s="10"/>
      <c r="H1393" s="10"/>
      <c r="I1393" s="10"/>
      <c r="J1393" s="11"/>
      <c r="P1393" s="133"/>
      <c r="Q1393" s="133"/>
      <c r="R1393" s="3"/>
      <c r="S1393" s="133"/>
    </row>
    <row r="1394" spans="2:19">
      <c r="B1394" s="10"/>
      <c r="C1394" s="10"/>
      <c r="D1394" s="10"/>
      <c r="E1394" s="10"/>
      <c r="F1394" s="10"/>
      <c r="G1394" s="10"/>
      <c r="H1394" s="10"/>
      <c r="I1394" s="10"/>
      <c r="J1394" s="11"/>
      <c r="P1394" s="133"/>
      <c r="Q1394" s="133"/>
      <c r="R1394" s="3"/>
      <c r="S1394" s="133"/>
    </row>
    <row r="1395" spans="2:19">
      <c r="B1395" s="10"/>
      <c r="C1395" s="10"/>
      <c r="D1395" s="10"/>
      <c r="E1395" s="10"/>
      <c r="F1395" s="10"/>
      <c r="G1395" s="10"/>
      <c r="H1395" s="10"/>
      <c r="I1395" s="10"/>
      <c r="J1395" s="11"/>
      <c r="P1395" s="133"/>
      <c r="Q1395" s="133"/>
      <c r="R1395" s="3"/>
      <c r="S1395" s="133"/>
    </row>
    <row r="1396" spans="2:19">
      <c r="B1396" s="10"/>
      <c r="C1396" s="10"/>
      <c r="D1396" s="10"/>
      <c r="E1396" s="10"/>
      <c r="F1396" s="10"/>
      <c r="G1396" s="10"/>
      <c r="H1396" s="10"/>
      <c r="I1396" s="10"/>
      <c r="J1396" s="11"/>
      <c r="P1396" s="133"/>
      <c r="Q1396" s="133"/>
      <c r="R1396" s="3"/>
      <c r="S1396" s="133"/>
    </row>
    <row r="1397" spans="2:19">
      <c r="B1397" s="10"/>
      <c r="C1397" s="10"/>
      <c r="D1397" s="10"/>
      <c r="E1397" s="10"/>
      <c r="F1397" s="10"/>
      <c r="G1397" s="10"/>
      <c r="H1397" s="10"/>
      <c r="I1397" s="10"/>
      <c r="J1397" s="11"/>
      <c r="P1397" s="133"/>
      <c r="Q1397" s="133"/>
      <c r="R1397" s="3"/>
      <c r="S1397" s="133"/>
    </row>
    <row r="1398" spans="2:19">
      <c r="B1398" s="10"/>
      <c r="C1398" s="10"/>
      <c r="D1398" s="10"/>
      <c r="E1398" s="10"/>
      <c r="F1398" s="10"/>
      <c r="G1398" s="10"/>
      <c r="H1398" s="10"/>
      <c r="I1398" s="10"/>
      <c r="J1398" s="11"/>
      <c r="P1398" s="133"/>
      <c r="Q1398" s="133"/>
      <c r="R1398" s="3"/>
      <c r="S1398" s="133"/>
    </row>
    <row r="1399" spans="2:19">
      <c r="B1399" s="10"/>
      <c r="C1399" s="10"/>
      <c r="D1399" s="10"/>
      <c r="E1399" s="10"/>
      <c r="F1399" s="10"/>
      <c r="G1399" s="10"/>
      <c r="H1399" s="10"/>
      <c r="I1399" s="10"/>
      <c r="J1399" s="11"/>
      <c r="P1399" s="133"/>
      <c r="Q1399" s="133"/>
      <c r="R1399" s="3"/>
      <c r="S1399" s="133"/>
    </row>
    <row r="1400" spans="2:19">
      <c r="B1400" s="10"/>
      <c r="C1400" s="10"/>
      <c r="D1400" s="10"/>
      <c r="E1400" s="10"/>
      <c r="F1400" s="10"/>
      <c r="G1400" s="10"/>
      <c r="H1400" s="10"/>
      <c r="I1400" s="10"/>
      <c r="J1400" s="11"/>
      <c r="P1400" s="133"/>
      <c r="Q1400" s="133"/>
      <c r="R1400" s="3"/>
      <c r="S1400" s="133"/>
    </row>
    <row r="1401" spans="2:19">
      <c r="B1401" s="10"/>
      <c r="C1401" s="10"/>
      <c r="D1401" s="10"/>
      <c r="E1401" s="10"/>
      <c r="F1401" s="10"/>
      <c r="G1401" s="10"/>
      <c r="H1401" s="10"/>
      <c r="I1401" s="10"/>
      <c r="J1401" s="11"/>
      <c r="P1401" s="133"/>
      <c r="Q1401" s="133"/>
      <c r="R1401" s="3"/>
      <c r="S1401" s="133"/>
    </row>
    <row r="1402" spans="2:19">
      <c r="B1402" s="10"/>
      <c r="C1402" s="10"/>
      <c r="D1402" s="10"/>
      <c r="E1402" s="10"/>
      <c r="F1402" s="10"/>
      <c r="G1402" s="10"/>
      <c r="H1402" s="10"/>
      <c r="I1402" s="10"/>
      <c r="J1402" s="11"/>
      <c r="P1402" s="133"/>
      <c r="Q1402" s="133"/>
      <c r="R1402" s="3"/>
      <c r="S1402" s="133"/>
    </row>
    <row r="1403" spans="2:19">
      <c r="B1403" s="10"/>
      <c r="C1403" s="10"/>
      <c r="D1403" s="10"/>
      <c r="E1403" s="10"/>
      <c r="F1403" s="10"/>
      <c r="G1403" s="10"/>
      <c r="H1403" s="10"/>
      <c r="I1403" s="10"/>
      <c r="J1403" s="11"/>
      <c r="P1403" s="133"/>
      <c r="Q1403" s="133"/>
      <c r="R1403" s="3"/>
      <c r="S1403" s="133"/>
    </row>
    <row r="1404" spans="2:19">
      <c r="B1404" s="10"/>
      <c r="C1404" s="10"/>
      <c r="D1404" s="10"/>
      <c r="E1404" s="10"/>
      <c r="F1404" s="10"/>
      <c r="G1404" s="10"/>
      <c r="H1404" s="10"/>
      <c r="I1404" s="10"/>
      <c r="J1404" s="11"/>
      <c r="P1404" s="133"/>
      <c r="Q1404" s="133"/>
      <c r="R1404" s="3"/>
      <c r="S1404" s="133"/>
    </row>
    <row r="1405" spans="2:19">
      <c r="B1405" s="10"/>
      <c r="C1405" s="10"/>
      <c r="D1405" s="10"/>
      <c r="E1405" s="10"/>
      <c r="F1405" s="10"/>
      <c r="G1405" s="10"/>
      <c r="H1405" s="10"/>
      <c r="I1405" s="10"/>
      <c r="J1405" s="11"/>
      <c r="P1405" s="133"/>
      <c r="Q1405" s="133"/>
      <c r="R1405" s="3"/>
      <c r="S1405" s="133"/>
    </row>
    <row r="1406" spans="2:19">
      <c r="B1406" s="10"/>
      <c r="C1406" s="10"/>
      <c r="D1406" s="10"/>
      <c r="E1406" s="10"/>
      <c r="F1406" s="10"/>
      <c r="G1406" s="10"/>
      <c r="H1406" s="10"/>
      <c r="I1406" s="10"/>
      <c r="J1406" s="11"/>
      <c r="P1406" s="133"/>
      <c r="Q1406" s="133"/>
      <c r="R1406" s="3"/>
      <c r="S1406" s="133"/>
    </row>
    <row r="1407" spans="2:19">
      <c r="B1407" s="10"/>
      <c r="C1407" s="10"/>
      <c r="D1407" s="10"/>
      <c r="E1407" s="10"/>
      <c r="F1407" s="10"/>
      <c r="G1407" s="10"/>
      <c r="H1407" s="10"/>
      <c r="I1407" s="10"/>
      <c r="J1407" s="11"/>
      <c r="P1407" s="133"/>
      <c r="Q1407" s="133"/>
      <c r="R1407" s="3"/>
      <c r="S1407" s="133"/>
    </row>
    <row r="1408" spans="2:19">
      <c r="B1408" s="10"/>
      <c r="C1408" s="10"/>
      <c r="D1408" s="10"/>
      <c r="E1408" s="10"/>
      <c r="F1408" s="10"/>
      <c r="G1408" s="10"/>
      <c r="H1408" s="10"/>
      <c r="I1408" s="10"/>
      <c r="J1408" s="11"/>
      <c r="P1408" s="133"/>
      <c r="Q1408" s="133"/>
      <c r="R1408" s="3"/>
      <c r="S1408" s="133"/>
    </row>
    <row r="1409" spans="2:19">
      <c r="B1409" s="10"/>
      <c r="C1409" s="10"/>
      <c r="D1409" s="10"/>
      <c r="E1409" s="10"/>
      <c r="F1409" s="10"/>
      <c r="G1409" s="10"/>
      <c r="H1409" s="10"/>
      <c r="I1409" s="10"/>
      <c r="J1409" s="11"/>
      <c r="P1409" s="133"/>
      <c r="Q1409" s="133"/>
      <c r="R1409" s="3"/>
      <c r="S1409" s="133"/>
    </row>
    <row r="1410" spans="2:19">
      <c r="B1410" s="10"/>
      <c r="C1410" s="10"/>
      <c r="D1410" s="10"/>
      <c r="E1410" s="10"/>
      <c r="F1410" s="10"/>
      <c r="G1410" s="10"/>
      <c r="H1410" s="10"/>
      <c r="I1410" s="10"/>
      <c r="J1410" s="11"/>
      <c r="P1410" s="133"/>
      <c r="Q1410" s="133"/>
      <c r="R1410" s="3"/>
      <c r="S1410" s="133"/>
    </row>
    <row r="1411" spans="2:19">
      <c r="B1411" s="10"/>
      <c r="C1411" s="10"/>
      <c r="D1411" s="10"/>
      <c r="E1411" s="10"/>
      <c r="F1411" s="10"/>
      <c r="G1411" s="10"/>
      <c r="H1411" s="10"/>
      <c r="I1411" s="10"/>
      <c r="J1411" s="11"/>
      <c r="P1411" s="133"/>
      <c r="Q1411" s="133"/>
      <c r="R1411" s="3"/>
      <c r="S1411" s="133"/>
    </row>
    <row r="1412" spans="2:19">
      <c r="B1412" s="10"/>
      <c r="C1412" s="10"/>
      <c r="D1412" s="10"/>
      <c r="E1412" s="10"/>
      <c r="F1412" s="10"/>
      <c r="G1412" s="10"/>
      <c r="H1412" s="10"/>
      <c r="I1412" s="10"/>
      <c r="J1412" s="11"/>
      <c r="P1412" s="133"/>
      <c r="Q1412" s="133"/>
      <c r="R1412" s="3"/>
      <c r="S1412" s="133"/>
    </row>
    <row r="1413" spans="2:19">
      <c r="B1413" s="10"/>
      <c r="C1413" s="10"/>
      <c r="D1413" s="10"/>
      <c r="E1413" s="10"/>
      <c r="F1413" s="10"/>
      <c r="G1413" s="10"/>
      <c r="H1413" s="10"/>
      <c r="I1413" s="10"/>
      <c r="J1413" s="11"/>
      <c r="P1413" s="133"/>
      <c r="Q1413" s="133"/>
      <c r="R1413" s="3"/>
      <c r="S1413" s="133"/>
    </row>
    <row r="1414" spans="2:19">
      <c r="B1414" s="10"/>
      <c r="C1414" s="10"/>
      <c r="D1414" s="10"/>
      <c r="E1414" s="10"/>
      <c r="F1414" s="10"/>
      <c r="G1414" s="10"/>
      <c r="H1414" s="10"/>
      <c r="I1414" s="10"/>
      <c r="J1414" s="11"/>
      <c r="P1414" s="133"/>
      <c r="Q1414" s="133"/>
      <c r="R1414" s="3"/>
      <c r="S1414" s="133"/>
    </row>
    <row r="1415" spans="2:19">
      <c r="B1415" s="10"/>
      <c r="C1415" s="10"/>
      <c r="D1415" s="10"/>
      <c r="E1415" s="10"/>
      <c r="F1415" s="10"/>
      <c r="G1415" s="10"/>
      <c r="H1415" s="10"/>
      <c r="I1415" s="10"/>
      <c r="J1415" s="11"/>
      <c r="P1415" s="133"/>
      <c r="Q1415" s="133"/>
      <c r="R1415" s="3"/>
      <c r="S1415" s="133"/>
    </row>
    <row r="1416" spans="2:19">
      <c r="B1416" s="10"/>
      <c r="C1416" s="10"/>
      <c r="D1416" s="10"/>
      <c r="E1416" s="10"/>
      <c r="F1416" s="10"/>
      <c r="G1416" s="10"/>
      <c r="H1416" s="10"/>
      <c r="I1416" s="10"/>
      <c r="J1416" s="11"/>
      <c r="P1416" s="133"/>
      <c r="Q1416" s="133"/>
      <c r="R1416" s="3"/>
      <c r="S1416" s="133"/>
    </row>
    <row r="1417" spans="2:19">
      <c r="B1417" s="10"/>
      <c r="C1417" s="10"/>
      <c r="D1417" s="10"/>
      <c r="E1417" s="10"/>
      <c r="F1417" s="10"/>
      <c r="G1417" s="10"/>
      <c r="H1417" s="10"/>
      <c r="I1417" s="10"/>
      <c r="J1417" s="11"/>
      <c r="P1417" s="133"/>
      <c r="Q1417" s="133"/>
      <c r="R1417" s="3"/>
      <c r="S1417" s="133"/>
    </row>
    <row r="1418" spans="2:19">
      <c r="B1418" s="10"/>
      <c r="C1418" s="10"/>
      <c r="D1418" s="10"/>
      <c r="E1418" s="10"/>
      <c r="F1418" s="10"/>
      <c r="G1418" s="10"/>
      <c r="H1418" s="10"/>
      <c r="I1418" s="10"/>
      <c r="J1418" s="11"/>
      <c r="P1418" s="133"/>
      <c r="Q1418" s="133"/>
      <c r="R1418" s="3"/>
      <c r="S1418" s="133"/>
    </row>
    <row r="1419" spans="2:19">
      <c r="B1419" s="10"/>
      <c r="C1419" s="10"/>
      <c r="D1419" s="10"/>
      <c r="E1419" s="10"/>
      <c r="F1419" s="10"/>
      <c r="G1419" s="10"/>
      <c r="H1419" s="10"/>
      <c r="I1419" s="10"/>
      <c r="J1419" s="11"/>
      <c r="P1419" s="133"/>
      <c r="Q1419" s="133"/>
      <c r="R1419" s="3"/>
      <c r="S1419" s="133"/>
    </row>
    <row r="1420" spans="2:19">
      <c r="B1420" s="10"/>
      <c r="C1420" s="10"/>
      <c r="D1420" s="10"/>
      <c r="E1420" s="10"/>
      <c r="F1420" s="10"/>
      <c r="G1420" s="10"/>
      <c r="H1420" s="10"/>
      <c r="I1420" s="10"/>
      <c r="J1420" s="11"/>
      <c r="P1420" s="133"/>
      <c r="Q1420" s="133"/>
      <c r="R1420" s="3"/>
      <c r="S1420" s="133"/>
    </row>
    <row r="1421" spans="2:19">
      <c r="B1421" s="10"/>
      <c r="C1421" s="10"/>
      <c r="D1421" s="10"/>
      <c r="E1421" s="10"/>
      <c r="F1421" s="10"/>
      <c r="G1421" s="10"/>
      <c r="H1421" s="10"/>
      <c r="I1421" s="10"/>
      <c r="J1421" s="11"/>
      <c r="P1421" s="133"/>
      <c r="Q1421" s="133"/>
      <c r="R1421" s="3"/>
      <c r="S1421" s="133"/>
    </row>
    <row r="1422" spans="2:19">
      <c r="B1422" s="10"/>
      <c r="C1422" s="10"/>
      <c r="D1422" s="10"/>
      <c r="E1422" s="10"/>
      <c r="F1422" s="10"/>
      <c r="G1422" s="10"/>
      <c r="H1422" s="10"/>
      <c r="I1422" s="10"/>
      <c r="J1422" s="11"/>
      <c r="P1422" s="133"/>
      <c r="Q1422" s="133"/>
      <c r="R1422" s="3"/>
      <c r="S1422" s="133"/>
    </row>
    <row r="1423" spans="2:19">
      <c r="B1423" s="10"/>
      <c r="C1423" s="10"/>
      <c r="D1423" s="10"/>
      <c r="E1423" s="10"/>
      <c r="F1423" s="10"/>
      <c r="G1423" s="10"/>
      <c r="H1423" s="10"/>
      <c r="I1423" s="10"/>
      <c r="J1423" s="11"/>
      <c r="P1423" s="133"/>
      <c r="Q1423" s="133"/>
      <c r="R1423" s="3"/>
      <c r="S1423" s="133"/>
    </row>
    <row r="1424" spans="2:19">
      <c r="B1424" s="10"/>
      <c r="C1424" s="10"/>
      <c r="D1424" s="10"/>
      <c r="E1424" s="10"/>
      <c r="F1424" s="10"/>
      <c r="G1424" s="10"/>
      <c r="H1424" s="10"/>
      <c r="I1424" s="10"/>
      <c r="J1424" s="11"/>
      <c r="P1424" s="133"/>
      <c r="Q1424" s="133"/>
      <c r="R1424" s="3"/>
      <c r="S1424" s="133"/>
    </row>
    <row r="1425" spans="2:19">
      <c r="B1425" s="10"/>
      <c r="C1425" s="10"/>
      <c r="D1425" s="10"/>
      <c r="E1425" s="10"/>
      <c r="F1425" s="10"/>
      <c r="G1425" s="10"/>
      <c r="H1425" s="10"/>
      <c r="I1425" s="10"/>
      <c r="J1425" s="11"/>
      <c r="P1425" s="133"/>
      <c r="Q1425" s="133"/>
      <c r="R1425" s="3"/>
      <c r="S1425" s="133"/>
    </row>
    <row r="1426" spans="2:19">
      <c r="B1426" s="10"/>
      <c r="C1426" s="10"/>
      <c r="D1426" s="10"/>
      <c r="E1426" s="10"/>
      <c r="F1426" s="10"/>
      <c r="G1426" s="10"/>
      <c r="H1426" s="10"/>
      <c r="I1426" s="10"/>
      <c r="J1426" s="11"/>
      <c r="P1426" s="133"/>
      <c r="Q1426" s="133"/>
      <c r="R1426" s="3"/>
      <c r="S1426" s="133"/>
    </row>
    <row r="1427" spans="2:19">
      <c r="B1427" s="10"/>
      <c r="C1427" s="10"/>
      <c r="D1427" s="10"/>
      <c r="E1427" s="10"/>
      <c r="F1427" s="10"/>
      <c r="G1427" s="10"/>
      <c r="H1427" s="10"/>
      <c r="I1427" s="10"/>
      <c r="J1427" s="11"/>
      <c r="P1427" s="133"/>
      <c r="Q1427" s="133"/>
      <c r="R1427" s="3"/>
      <c r="S1427" s="133"/>
    </row>
    <row r="1428" spans="2:19">
      <c r="B1428" s="10"/>
      <c r="C1428" s="10"/>
      <c r="D1428" s="10"/>
      <c r="E1428" s="10"/>
      <c r="F1428" s="10"/>
      <c r="G1428" s="10"/>
      <c r="H1428" s="10"/>
      <c r="I1428" s="10"/>
      <c r="J1428" s="11"/>
      <c r="P1428" s="133"/>
      <c r="Q1428" s="133"/>
      <c r="R1428" s="3"/>
      <c r="S1428" s="133"/>
    </row>
    <row r="1429" spans="2:19">
      <c r="B1429" s="10"/>
      <c r="C1429" s="10"/>
      <c r="D1429" s="10"/>
      <c r="E1429" s="10"/>
      <c r="F1429" s="10"/>
      <c r="G1429" s="10"/>
      <c r="H1429" s="10"/>
      <c r="I1429" s="10"/>
      <c r="J1429" s="11"/>
      <c r="P1429" s="133"/>
      <c r="Q1429" s="133"/>
      <c r="R1429" s="3"/>
      <c r="S1429" s="133"/>
    </row>
    <row r="1430" spans="2:19">
      <c r="B1430" s="10"/>
      <c r="C1430" s="10"/>
      <c r="D1430" s="10"/>
      <c r="E1430" s="10"/>
      <c r="F1430" s="10"/>
      <c r="G1430" s="10"/>
      <c r="H1430" s="10"/>
      <c r="I1430" s="10"/>
      <c r="J1430" s="11"/>
      <c r="P1430" s="133"/>
      <c r="Q1430" s="133"/>
      <c r="R1430" s="3"/>
      <c r="S1430" s="133"/>
    </row>
    <row r="1431" spans="2:19">
      <c r="B1431" s="10"/>
      <c r="C1431" s="10"/>
      <c r="D1431" s="10"/>
      <c r="E1431" s="10"/>
      <c r="F1431" s="10"/>
      <c r="G1431" s="10"/>
      <c r="H1431" s="10"/>
      <c r="I1431" s="10"/>
      <c r="J1431" s="11"/>
      <c r="P1431" s="133"/>
      <c r="Q1431" s="133"/>
      <c r="R1431" s="3"/>
      <c r="S1431" s="133"/>
    </row>
    <row r="1432" spans="2:19">
      <c r="B1432" s="10"/>
      <c r="C1432" s="10"/>
      <c r="D1432" s="10"/>
      <c r="E1432" s="10"/>
      <c r="F1432" s="10"/>
      <c r="G1432" s="10"/>
      <c r="H1432" s="10"/>
      <c r="I1432" s="10"/>
      <c r="J1432" s="11"/>
      <c r="P1432" s="133"/>
      <c r="Q1432" s="133"/>
      <c r="R1432" s="3"/>
      <c r="S1432" s="133"/>
    </row>
    <row r="1433" spans="2:19">
      <c r="B1433" s="10"/>
      <c r="C1433" s="10"/>
      <c r="D1433" s="10"/>
      <c r="E1433" s="10"/>
      <c r="F1433" s="10"/>
      <c r="G1433" s="10"/>
      <c r="H1433" s="10"/>
      <c r="I1433" s="10"/>
      <c r="J1433" s="11"/>
      <c r="P1433" s="133"/>
      <c r="Q1433" s="133"/>
      <c r="R1433" s="3"/>
      <c r="S1433" s="133"/>
    </row>
    <row r="1434" spans="2:19">
      <c r="B1434" s="10"/>
      <c r="C1434" s="10"/>
      <c r="D1434" s="10"/>
      <c r="E1434" s="10"/>
      <c r="F1434" s="10"/>
      <c r="G1434" s="10"/>
      <c r="H1434" s="10"/>
      <c r="I1434" s="10"/>
      <c r="J1434" s="11"/>
      <c r="P1434" s="133"/>
      <c r="Q1434" s="133"/>
      <c r="R1434" s="3"/>
      <c r="S1434" s="133"/>
    </row>
    <row r="1435" spans="2:19">
      <c r="B1435" s="10"/>
      <c r="C1435" s="10"/>
      <c r="D1435" s="10"/>
      <c r="E1435" s="10"/>
      <c r="F1435" s="10"/>
      <c r="G1435" s="10"/>
      <c r="H1435" s="10"/>
      <c r="I1435" s="10"/>
      <c r="J1435" s="11"/>
      <c r="P1435" s="133"/>
      <c r="Q1435" s="133"/>
      <c r="R1435" s="3"/>
      <c r="S1435" s="133"/>
    </row>
    <row r="1436" spans="2:19">
      <c r="B1436" s="10"/>
      <c r="C1436" s="10"/>
      <c r="D1436" s="10"/>
      <c r="E1436" s="10"/>
      <c r="F1436" s="10"/>
      <c r="G1436" s="10"/>
      <c r="H1436" s="10"/>
      <c r="I1436" s="10"/>
      <c r="J1436" s="11"/>
      <c r="P1436" s="133"/>
      <c r="Q1436" s="133"/>
      <c r="R1436" s="3"/>
      <c r="S1436" s="133"/>
    </row>
    <row r="1437" spans="2:19">
      <c r="B1437" s="10"/>
      <c r="C1437" s="10"/>
      <c r="D1437" s="10"/>
      <c r="E1437" s="10"/>
      <c r="F1437" s="10"/>
      <c r="G1437" s="10"/>
      <c r="H1437" s="10"/>
      <c r="I1437" s="10"/>
      <c r="J1437" s="11"/>
      <c r="P1437" s="133"/>
      <c r="Q1437" s="133"/>
      <c r="R1437" s="3"/>
      <c r="S1437" s="133"/>
    </row>
    <row r="1438" spans="2:19">
      <c r="B1438" s="10"/>
      <c r="C1438" s="10"/>
      <c r="D1438" s="10"/>
      <c r="E1438" s="10"/>
      <c r="F1438" s="10"/>
      <c r="G1438" s="10"/>
      <c r="H1438" s="10"/>
      <c r="I1438" s="10"/>
      <c r="J1438" s="11"/>
      <c r="P1438" s="133"/>
      <c r="Q1438" s="133"/>
      <c r="R1438" s="3"/>
      <c r="S1438" s="133"/>
    </row>
    <row r="1439" spans="2:19">
      <c r="B1439" s="10"/>
      <c r="C1439" s="10"/>
      <c r="D1439" s="10"/>
      <c r="E1439" s="10"/>
      <c r="F1439" s="10"/>
      <c r="G1439" s="10"/>
      <c r="H1439" s="10"/>
      <c r="I1439" s="10"/>
      <c r="J1439" s="11"/>
      <c r="P1439" s="133"/>
      <c r="Q1439" s="133"/>
      <c r="R1439" s="3"/>
      <c r="S1439" s="133"/>
    </row>
    <row r="1440" spans="2:19">
      <c r="B1440" s="10"/>
      <c r="C1440" s="10"/>
      <c r="D1440" s="10"/>
      <c r="E1440" s="10"/>
      <c r="F1440" s="10"/>
      <c r="G1440" s="10"/>
      <c r="H1440" s="10"/>
      <c r="I1440" s="10"/>
      <c r="J1440" s="11"/>
      <c r="P1440" s="133"/>
      <c r="Q1440" s="133"/>
      <c r="R1440" s="3"/>
      <c r="S1440" s="133"/>
    </row>
    <row r="1441" spans="2:19">
      <c r="B1441" s="10"/>
      <c r="C1441" s="10"/>
      <c r="D1441" s="10"/>
      <c r="E1441" s="10"/>
      <c r="F1441" s="10"/>
      <c r="G1441" s="10"/>
      <c r="H1441" s="10"/>
      <c r="I1441" s="10"/>
      <c r="J1441" s="11"/>
      <c r="P1441" s="133"/>
      <c r="Q1441" s="133"/>
      <c r="R1441" s="3"/>
      <c r="S1441" s="133"/>
    </row>
    <row r="1442" spans="2:19">
      <c r="B1442" s="10"/>
      <c r="C1442" s="10"/>
      <c r="D1442" s="10"/>
      <c r="E1442" s="10"/>
      <c r="F1442" s="10"/>
      <c r="G1442" s="10"/>
      <c r="H1442" s="10"/>
      <c r="I1442" s="10"/>
      <c r="J1442" s="11"/>
      <c r="P1442" s="133"/>
      <c r="Q1442" s="133"/>
      <c r="R1442" s="3"/>
      <c r="S1442" s="133"/>
    </row>
    <row r="1443" spans="2:19">
      <c r="B1443" s="10"/>
      <c r="C1443" s="10"/>
      <c r="D1443" s="10"/>
      <c r="E1443" s="10"/>
      <c r="F1443" s="10"/>
      <c r="G1443" s="10"/>
      <c r="H1443" s="10"/>
      <c r="I1443" s="10"/>
      <c r="J1443" s="11"/>
      <c r="P1443" s="133"/>
      <c r="Q1443" s="133"/>
      <c r="R1443" s="3"/>
      <c r="S1443" s="133"/>
    </row>
    <row r="1444" spans="2:19">
      <c r="B1444" s="10"/>
      <c r="C1444" s="10"/>
      <c r="D1444" s="10"/>
      <c r="E1444" s="10"/>
      <c r="F1444" s="10"/>
      <c r="G1444" s="10"/>
      <c r="H1444" s="10"/>
      <c r="I1444" s="10"/>
      <c r="J1444" s="11"/>
      <c r="P1444" s="133"/>
      <c r="Q1444" s="133"/>
      <c r="R1444" s="3"/>
      <c r="S1444" s="133"/>
    </row>
    <row r="1445" spans="2:19">
      <c r="B1445" s="10"/>
      <c r="C1445" s="10"/>
      <c r="D1445" s="10"/>
      <c r="E1445" s="10"/>
      <c r="F1445" s="10"/>
      <c r="G1445" s="10"/>
      <c r="H1445" s="10"/>
      <c r="I1445" s="10"/>
      <c r="J1445" s="11"/>
      <c r="P1445" s="133"/>
      <c r="Q1445" s="133"/>
      <c r="R1445" s="3"/>
      <c r="S1445" s="133"/>
    </row>
    <row r="1446" spans="2:19">
      <c r="B1446" s="10"/>
      <c r="C1446" s="10"/>
      <c r="D1446" s="10"/>
      <c r="E1446" s="10"/>
      <c r="F1446" s="10"/>
      <c r="G1446" s="10"/>
      <c r="H1446" s="10"/>
      <c r="I1446" s="10"/>
      <c r="J1446" s="11"/>
      <c r="P1446" s="133"/>
      <c r="Q1446" s="133"/>
      <c r="R1446" s="3"/>
      <c r="S1446" s="133"/>
    </row>
    <row r="1447" spans="2:19">
      <c r="B1447" s="10"/>
      <c r="C1447" s="10"/>
      <c r="D1447" s="10"/>
      <c r="E1447" s="10"/>
      <c r="F1447" s="10"/>
      <c r="G1447" s="10"/>
      <c r="H1447" s="10"/>
      <c r="I1447" s="10"/>
      <c r="J1447" s="11"/>
      <c r="P1447" s="133"/>
      <c r="Q1447" s="133"/>
      <c r="R1447" s="3"/>
      <c r="S1447" s="133"/>
    </row>
    <row r="1448" spans="2:19">
      <c r="B1448" s="10"/>
      <c r="C1448" s="10"/>
      <c r="D1448" s="10"/>
      <c r="E1448" s="10"/>
      <c r="F1448" s="10"/>
      <c r="G1448" s="10"/>
      <c r="H1448" s="10"/>
      <c r="I1448" s="10"/>
      <c r="J1448" s="11"/>
      <c r="P1448" s="133"/>
      <c r="Q1448" s="133"/>
      <c r="R1448" s="3"/>
      <c r="S1448" s="133"/>
    </row>
    <row r="1449" spans="2:19">
      <c r="B1449" s="10"/>
      <c r="C1449" s="10"/>
      <c r="D1449" s="10"/>
      <c r="E1449" s="10"/>
      <c r="F1449" s="10"/>
      <c r="G1449" s="10"/>
      <c r="H1449" s="10"/>
      <c r="I1449" s="10"/>
      <c r="J1449" s="11"/>
      <c r="P1449" s="133"/>
      <c r="Q1449" s="133"/>
      <c r="R1449" s="3"/>
      <c r="S1449" s="133"/>
    </row>
    <row r="1450" spans="2:19">
      <c r="B1450" s="10"/>
      <c r="C1450" s="10"/>
      <c r="D1450" s="10"/>
      <c r="E1450" s="10"/>
      <c r="F1450" s="10"/>
      <c r="G1450" s="10"/>
      <c r="H1450" s="10"/>
      <c r="I1450" s="10"/>
      <c r="J1450" s="11"/>
      <c r="P1450" s="133"/>
      <c r="Q1450" s="133"/>
      <c r="R1450" s="3"/>
      <c r="S1450" s="133"/>
    </row>
    <row r="1451" spans="2:19">
      <c r="B1451" s="10"/>
      <c r="C1451" s="10"/>
      <c r="D1451" s="10"/>
      <c r="E1451" s="10"/>
      <c r="F1451" s="10"/>
      <c r="G1451" s="10"/>
      <c r="H1451" s="10"/>
      <c r="I1451" s="10"/>
      <c r="J1451" s="11"/>
      <c r="P1451" s="133"/>
      <c r="Q1451" s="133"/>
      <c r="R1451" s="3"/>
      <c r="S1451" s="133"/>
    </row>
    <row r="1452" spans="2:19">
      <c r="B1452" s="10"/>
      <c r="C1452" s="10"/>
      <c r="D1452" s="10"/>
      <c r="E1452" s="10"/>
      <c r="F1452" s="10"/>
      <c r="G1452" s="10"/>
      <c r="H1452" s="10"/>
      <c r="I1452" s="10"/>
      <c r="J1452" s="11"/>
      <c r="P1452" s="133"/>
      <c r="Q1452" s="133"/>
      <c r="R1452" s="3"/>
      <c r="S1452" s="133"/>
    </row>
    <row r="1453" spans="2:19">
      <c r="B1453" s="10"/>
      <c r="C1453" s="10"/>
      <c r="D1453" s="10"/>
      <c r="E1453" s="10"/>
      <c r="F1453" s="10"/>
      <c r="G1453" s="10"/>
      <c r="H1453" s="10"/>
      <c r="I1453" s="10"/>
      <c r="J1453" s="11"/>
      <c r="P1453" s="133"/>
      <c r="Q1453" s="133"/>
      <c r="R1453" s="3"/>
      <c r="S1453" s="133"/>
    </row>
    <row r="1454" spans="2:19">
      <c r="B1454" s="10"/>
      <c r="C1454" s="10"/>
      <c r="D1454" s="10"/>
      <c r="E1454" s="10"/>
      <c r="F1454" s="10"/>
      <c r="G1454" s="10"/>
      <c r="H1454" s="10"/>
      <c r="I1454" s="10"/>
      <c r="J1454" s="11"/>
      <c r="P1454" s="133"/>
      <c r="Q1454" s="133"/>
      <c r="R1454" s="3"/>
      <c r="S1454" s="133"/>
    </row>
    <row r="1455" spans="2:19">
      <c r="B1455" s="10"/>
      <c r="C1455" s="10"/>
      <c r="D1455" s="10"/>
      <c r="E1455" s="10"/>
      <c r="F1455" s="10"/>
      <c r="G1455" s="10"/>
      <c r="H1455" s="10"/>
      <c r="I1455" s="10"/>
      <c r="J1455" s="11"/>
      <c r="P1455" s="133"/>
      <c r="Q1455" s="133"/>
      <c r="R1455" s="3"/>
      <c r="S1455" s="133"/>
    </row>
    <row r="1456" spans="2:19">
      <c r="B1456" s="10"/>
      <c r="C1456" s="10"/>
      <c r="D1456" s="10"/>
      <c r="E1456" s="10"/>
      <c r="F1456" s="10"/>
      <c r="G1456" s="10"/>
      <c r="H1456" s="10"/>
      <c r="I1456" s="10"/>
      <c r="J1456" s="11"/>
      <c r="P1456" s="133"/>
      <c r="Q1456" s="133"/>
      <c r="R1456" s="3"/>
      <c r="S1456" s="133"/>
    </row>
    <row r="1457" spans="2:19">
      <c r="B1457" s="10"/>
      <c r="C1457" s="10"/>
      <c r="D1457" s="10"/>
      <c r="E1457" s="10"/>
      <c r="F1457" s="10"/>
      <c r="G1457" s="10"/>
      <c r="H1457" s="10"/>
      <c r="I1457" s="10"/>
      <c r="J1457" s="11"/>
      <c r="P1457" s="133"/>
      <c r="Q1457" s="133"/>
      <c r="R1457" s="3"/>
      <c r="S1457" s="133"/>
    </row>
    <row r="1458" spans="2:19">
      <c r="B1458" s="10"/>
      <c r="C1458" s="10"/>
      <c r="D1458" s="10"/>
      <c r="E1458" s="10"/>
      <c r="F1458" s="10"/>
      <c r="G1458" s="10"/>
      <c r="H1458" s="10"/>
      <c r="I1458" s="10"/>
      <c r="J1458" s="11"/>
      <c r="P1458" s="133"/>
      <c r="Q1458" s="133"/>
      <c r="R1458" s="3"/>
      <c r="S1458" s="133"/>
    </row>
    <row r="1459" spans="2:19">
      <c r="B1459" s="10"/>
      <c r="C1459" s="10"/>
      <c r="D1459" s="10"/>
      <c r="E1459" s="10"/>
      <c r="F1459" s="10"/>
      <c r="G1459" s="10"/>
      <c r="H1459" s="10"/>
      <c r="I1459" s="10"/>
      <c r="J1459" s="11"/>
      <c r="P1459" s="133"/>
      <c r="Q1459" s="133"/>
      <c r="R1459" s="3"/>
      <c r="S1459" s="133"/>
    </row>
    <row r="1460" spans="2:19">
      <c r="B1460" s="10"/>
      <c r="C1460" s="10"/>
      <c r="D1460" s="10"/>
      <c r="E1460" s="10"/>
      <c r="F1460" s="10"/>
      <c r="G1460" s="10"/>
      <c r="H1460" s="10"/>
      <c r="I1460" s="10"/>
      <c r="J1460" s="11"/>
      <c r="P1460" s="133"/>
      <c r="Q1460" s="133"/>
      <c r="R1460" s="3"/>
      <c r="S1460" s="133"/>
    </row>
    <row r="1461" spans="2:19">
      <c r="B1461" s="10"/>
      <c r="C1461" s="10"/>
      <c r="D1461" s="10"/>
      <c r="E1461" s="10"/>
      <c r="F1461" s="10"/>
      <c r="G1461" s="10"/>
      <c r="H1461" s="10"/>
      <c r="I1461" s="10"/>
      <c r="J1461" s="11"/>
      <c r="P1461" s="133"/>
      <c r="Q1461" s="133"/>
      <c r="R1461" s="3"/>
      <c r="S1461" s="133"/>
    </row>
    <row r="1462" spans="2:19">
      <c r="B1462" s="10"/>
      <c r="C1462" s="10"/>
      <c r="D1462" s="10"/>
      <c r="E1462" s="10"/>
      <c r="F1462" s="10"/>
      <c r="G1462" s="10"/>
      <c r="H1462" s="10"/>
      <c r="I1462" s="10"/>
      <c r="J1462" s="11"/>
      <c r="P1462" s="133"/>
      <c r="Q1462" s="133"/>
      <c r="R1462" s="3"/>
      <c r="S1462" s="133"/>
    </row>
    <row r="1463" spans="2:19">
      <c r="B1463" s="10"/>
      <c r="C1463" s="10"/>
      <c r="D1463" s="10"/>
      <c r="E1463" s="10"/>
      <c r="F1463" s="10"/>
      <c r="G1463" s="10"/>
      <c r="H1463" s="10"/>
      <c r="I1463" s="10"/>
      <c r="J1463" s="11"/>
      <c r="P1463" s="133"/>
      <c r="Q1463" s="133"/>
      <c r="R1463" s="3"/>
      <c r="S1463" s="133"/>
    </row>
    <row r="1464" spans="2:19">
      <c r="B1464" s="10"/>
      <c r="C1464" s="10"/>
      <c r="D1464" s="10"/>
      <c r="E1464" s="10"/>
      <c r="F1464" s="10"/>
      <c r="G1464" s="10"/>
      <c r="H1464" s="10"/>
      <c r="I1464" s="10"/>
      <c r="J1464" s="11"/>
      <c r="P1464" s="133"/>
      <c r="Q1464" s="133"/>
      <c r="R1464" s="3"/>
      <c r="S1464" s="133"/>
    </row>
    <row r="1465" spans="2:19">
      <c r="B1465" s="10"/>
      <c r="C1465" s="10"/>
      <c r="D1465" s="10"/>
      <c r="E1465" s="10"/>
      <c r="F1465" s="10"/>
      <c r="G1465" s="10"/>
      <c r="H1465" s="10"/>
      <c r="I1465" s="10"/>
      <c r="J1465" s="11"/>
      <c r="P1465" s="133"/>
      <c r="Q1465" s="133"/>
      <c r="R1465" s="3"/>
      <c r="S1465" s="133"/>
    </row>
    <row r="1466" spans="2:19">
      <c r="B1466" s="10"/>
      <c r="C1466" s="10"/>
      <c r="D1466" s="10"/>
      <c r="E1466" s="10"/>
      <c r="F1466" s="10"/>
      <c r="G1466" s="10"/>
      <c r="H1466" s="10"/>
      <c r="I1466" s="10"/>
      <c r="J1466" s="11"/>
      <c r="P1466" s="133"/>
      <c r="Q1466" s="133"/>
      <c r="R1466" s="3"/>
      <c r="S1466" s="133"/>
    </row>
    <row r="1467" spans="2:19">
      <c r="B1467" s="10"/>
      <c r="C1467" s="10"/>
      <c r="D1467" s="10"/>
      <c r="E1467" s="10"/>
      <c r="F1467" s="10"/>
      <c r="G1467" s="10"/>
      <c r="H1467" s="10"/>
      <c r="I1467" s="10"/>
      <c r="J1467" s="11"/>
      <c r="P1467" s="133"/>
      <c r="Q1467" s="133"/>
      <c r="R1467" s="3"/>
      <c r="S1467" s="133"/>
    </row>
    <row r="1468" spans="2:19">
      <c r="B1468" s="10"/>
      <c r="C1468" s="10"/>
      <c r="D1468" s="10"/>
      <c r="E1468" s="10"/>
      <c r="F1468" s="10"/>
      <c r="G1468" s="10"/>
      <c r="H1468" s="10"/>
      <c r="I1468" s="10"/>
      <c r="J1468" s="11"/>
      <c r="P1468" s="133"/>
      <c r="Q1468" s="133"/>
      <c r="R1468" s="3"/>
      <c r="S1468" s="133"/>
    </row>
    <row r="1469" spans="2:19">
      <c r="B1469" s="10"/>
      <c r="C1469" s="10"/>
      <c r="D1469" s="10"/>
      <c r="E1469" s="10"/>
      <c r="F1469" s="10"/>
      <c r="G1469" s="10"/>
      <c r="H1469" s="10"/>
      <c r="I1469" s="10"/>
      <c r="J1469" s="11"/>
      <c r="P1469" s="133"/>
      <c r="Q1469" s="133"/>
      <c r="R1469" s="3"/>
      <c r="S1469" s="133"/>
    </row>
    <row r="1470" spans="2:19">
      <c r="B1470" s="10"/>
      <c r="C1470" s="10"/>
      <c r="D1470" s="10"/>
      <c r="E1470" s="10"/>
      <c r="F1470" s="10"/>
      <c r="G1470" s="10"/>
      <c r="H1470" s="10"/>
      <c r="I1470" s="10"/>
      <c r="J1470" s="11"/>
      <c r="P1470" s="133"/>
      <c r="Q1470" s="133"/>
      <c r="R1470" s="3"/>
      <c r="S1470" s="133"/>
    </row>
    <row r="1471" spans="2:19">
      <c r="B1471" s="10"/>
      <c r="C1471" s="10"/>
      <c r="D1471" s="10"/>
      <c r="E1471" s="10"/>
      <c r="F1471" s="10"/>
      <c r="G1471" s="10"/>
      <c r="H1471" s="10"/>
      <c r="I1471" s="10"/>
      <c r="J1471" s="11"/>
      <c r="P1471" s="133"/>
      <c r="Q1471" s="133"/>
      <c r="R1471" s="3"/>
      <c r="S1471" s="133"/>
    </row>
    <row r="1472" spans="2:19">
      <c r="B1472" s="10"/>
      <c r="C1472" s="10"/>
      <c r="D1472" s="10"/>
      <c r="E1472" s="10"/>
      <c r="F1472" s="10"/>
      <c r="G1472" s="10"/>
      <c r="H1472" s="10"/>
      <c r="I1472" s="10"/>
      <c r="J1472" s="11"/>
      <c r="P1472" s="133"/>
      <c r="Q1472" s="133"/>
      <c r="R1472" s="3"/>
      <c r="S1472" s="133"/>
    </row>
    <row r="1473" spans="2:19">
      <c r="B1473" s="10"/>
      <c r="C1473" s="10"/>
      <c r="D1473" s="10"/>
      <c r="E1473" s="10"/>
      <c r="F1473" s="10"/>
      <c r="G1473" s="10"/>
      <c r="H1473" s="10"/>
      <c r="I1473" s="10"/>
      <c r="J1473" s="11"/>
      <c r="P1473" s="133"/>
      <c r="Q1473" s="133"/>
      <c r="R1473" s="3"/>
      <c r="S1473" s="133"/>
    </row>
    <row r="1474" spans="2:19">
      <c r="B1474" s="10"/>
      <c r="C1474" s="10"/>
      <c r="D1474" s="10"/>
      <c r="E1474" s="10"/>
      <c r="F1474" s="10"/>
      <c r="G1474" s="10"/>
      <c r="H1474" s="10"/>
      <c r="I1474" s="10"/>
      <c r="J1474" s="11"/>
      <c r="P1474" s="133"/>
      <c r="Q1474" s="133"/>
      <c r="R1474" s="3"/>
      <c r="S1474" s="133"/>
    </row>
    <row r="1475" spans="2:19">
      <c r="B1475" s="10"/>
      <c r="C1475" s="10"/>
      <c r="D1475" s="10"/>
      <c r="E1475" s="10"/>
      <c r="F1475" s="10"/>
      <c r="G1475" s="10"/>
      <c r="H1475" s="10"/>
      <c r="I1475" s="10"/>
      <c r="J1475" s="11"/>
      <c r="P1475" s="133"/>
      <c r="Q1475" s="133"/>
      <c r="R1475" s="3"/>
      <c r="S1475" s="133"/>
    </row>
    <row r="1476" spans="2:19">
      <c r="B1476" s="10"/>
      <c r="C1476" s="10"/>
      <c r="D1476" s="10"/>
      <c r="E1476" s="10"/>
      <c r="F1476" s="10"/>
      <c r="G1476" s="10"/>
      <c r="H1476" s="10"/>
      <c r="I1476" s="10"/>
      <c r="J1476" s="11"/>
      <c r="P1476" s="133"/>
      <c r="Q1476" s="133"/>
      <c r="R1476" s="3"/>
      <c r="S1476" s="133"/>
    </row>
    <row r="1477" spans="2:19">
      <c r="B1477" s="10"/>
      <c r="C1477" s="10"/>
      <c r="D1477" s="10"/>
      <c r="E1477" s="10"/>
      <c r="F1477" s="10"/>
      <c r="G1477" s="10"/>
      <c r="H1477" s="10"/>
      <c r="I1477" s="10"/>
      <c r="J1477" s="11"/>
      <c r="P1477" s="133"/>
      <c r="Q1477" s="133"/>
      <c r="R1477" s="3"/>
      <c r="S1477" s="133"/>
    </row>
    <row r="1478" spans="2:19">
      <c r="B1478" s="10"/>
      <c r="C1478" s="10"/>
      <c r="D1478" s="10"/>
      <c r="E1478" s="10"/>
      <c r="F1478" s="10"/>
      <c r="G1478" s="10"/>
      <c r="H1478" s="10"/>
      <c r="I1478" s="10"/>
      <c r="J1478" s="11"/>
      <c r="P1478" s="133"/>
      <c r="Q1478" s="133"/>
      <c r="R1478" s="3"/>
      <c r="S1478" s="133"/>
    </row>
    <row r="1479" spans="2:19">
      <c r="B1479" s="10"/>
      <c r="C1479" s="10"/>
      <c r="D1479" s="10"/>
      <c r="E1479" s="10"/>
      <c r="F1479" s="10"/>
      <c r="G1479" s="10"/>
      <c r="H1479" s="10"/>
      <c r="I1479" s="10"/>
      <c r="J1479" s="11"/>
      <c r="P1479" s="133"/>
      <c r="Q1479" s="133"/>
      <c r="R1479" s="3"/>
      <c r="S1479" s="133"/>
    </row>
    <row r="1480" spans="2:19">
      <c r="B1480" s="10"/>
      <c r="C1480" s="10"/>
      <c r="D1480" s="10"/>
      <c r="E1480" s="10"/>
      <c r="F1480" s="10"/>
      <c r="G1480" s="10"/>
      <c r="H1480" s="10"/>
      <c r="I1480" s="10"/>
      <c r="J1480" s="11"/>
      <c r="P1480" s="133"/>
      <c r="Q1480" s="133"/>
      <c r="R1480" s="3"/>
      <c r="S1480" s="133"/>
    </row>
    <row r="1481" spans="2:19">
      <c r="B1481" s="10"/>
      <c r="C1481" s="10"/>
      <c r="D1481" s="10"/>
      <c r="E1481" s="10"/>
      <c r="F1481" s="10"/>
      <c r="G1481" s="10"/>
      <c r="H1481" s="10"/>
      <c r="I1481" s="10"/>
      <c r="J1481" s="11"/>
      <c r="P1481" s="133"/>
      <c r="Q1481" s="133"/>
      <c r="R1481" s="3"/>
      <c r="S1481" s="133"/>
    </row>
    <row r="1482" spans="2:19">
      <c r="B1482" s="10"/>
      <c r="C1482" s="10"/>
      <c r="D1482" s="10"/>
      <c r="E1482" s="10"/>
      <c r="F1482" s="10"/>
      <c r="G1482" s="10"/>
      <c r="H1482" s="10"/>
      <c r="I1482" s="10"/>
      <c r="J1482" s="11"/>
      <c r="P1482" s="133"/>
      <c r="Q1482" s="133"/>
      <c r="R1482" s="3"/>
      <c r="S1482" s="133"/>
    </row>
    <row r="1483" spans="2:19">
      <c r="B1483" s="10"/>
      <c r="C1483" s="10"/>
      <c r="D1483" s="10"/>
      <c r="E1483" s="10"/>
      <c r="F1483" s="10"/>
      <c r="G1483" s="10"/>
      <c r="H1483" s="10"/>
      <c r="I1483" s="10"/>
      <c r="J1483" s="11"/>
      <c r="P1483" s="133"/>
      <c r="Q1483" s="133"/>
      <c r="R1483" s="3"/>
      <c r="S1483" s="133"/>
    </row>
    <row r="1484" spans="2:19">
      <c r="B1484" s="10"/>
      <c r="C1484" s="10"/>
      <c r="D1484" s="10"/>
      <c r="E1484" s="10"/>
      <c r="F1484" s="10"/>
      <c r="G1484" s="10"/>
      <c r="H1484" s="10"/>
      <c r="I1484" s="10"/>
      <c r="J1484" s="11"/>
      <c r="P1484" s="133"/>
      <c r="Q1484" s="133"/>
      <c r="R1484" s="3"/>
      <c r="S1484" s="133"/>
    </row>
    <row r="1485" spans="2:19">
      <c r="B1485" s="10"/>
      <c r="C1485" s="10"/>
      <c r="D1485" s="10"/>
      <c r="E1485" s="10"/>
      <c r="F1485" s="10"/>
      <c r="G1485" s="10"/>
      <c r="H1485" s="10"/>
      <c r="I1485" s="10"/>
      <c r="J1485" s="11"/>
      <c r="P1485" s="133"/>
      <c r="Q1485" s="133"/>
      <c r="R1485" s="3"/>
      <c r="S1485" s="133"/>
    </row>
    <row r="1486" spans="2:19">
      <c r="B1486" s="10"/>
      <c r="C1486" s="10"/>
      <c r="D1486" s="10"/>
      <c r="E1486" s="10"/>
      <c r="F1486" s="10"/>
      <c r="G1486" s="10"/>
      <c r="H1486" s="10"/>
      <c r="I1486" s="10"/>
      <c r="J1486" s="11"/>
      <c r="P1486" s="133"/>
      <c r="Q1486" s="133"/>
      <c r="R1486" s="3"/>
      <c r="S1486" s="133"/>
    </row>
    <row r="1487" spans="2:19">
      <c r="B1487" s="10"/>
      <c r="C1487" s="10"/>
      <c r="D1487" s="10"/>
      <c r="E1487" s="10"/>
      <c r="F1487" s="10"/>
      <c r="G1487" s="10"/>
      <c r="H1487" s="10"/>
      <c r="I1487" s="10"/>
      <c r="J1487" s="11"/>
      <c r="P1487" s="133"/>
      <c r="Q1487" s="133"/>
      <c r="R1487" s="3"/>
      <c r="S1487" s="133"/>
    </row>
    <row r="1488" spans="2:19">
      <c r="B1488" s="10"/>
      <c r="C1488" s="10"/>
      <c r="D1488" s="10"/>
      <c r="E1488" s="10"/>
      <c r="F1488" s="10"/>
      <c r="G1488" s="10"/>
      <c r="H1488" s="10"/>
      <c r="I1488" s="10"/>
      <c r="J1488" s="11"/>
      <c r="P1488" s="133"/>
      <c r="Q1488" s="133"/>
      <c r="R1488" s="3"/>
      <c r="S1488" s="133"/>
    </row>
    <row r="1489" spans="2:19">
      <c r="B1489" s="10"/>
      <c r="C1489" s="10"/>
      <c r="D1489" s="10"/>
      <c r="E1489" s="10"/>
      <c r="F1489" s="10"/>
      <c r="G1489" s="10"/>
      <c r="H1489" s="10"/>
      <c r="I1489" s="10"/>
      <c r="J1489" s="11"/>
      <c r="P1489" s="133"/>
      <c r="Q1489" s="133"/>
      <c r="R1489" s="3"/>
      <c r="S1489" s="133"/>
    </row>
    <row r="1490" spans="2:19">
      <c r="B1490" s="10"/>
      <c r="C1490" s="10"/>
      <c r="D1490" s="10"/>
      <c r="E1490" s="10"/>
      <c r="F1490" s="10"/>
      <c r="G1490" s="10"/>
      <c r="H1490" s="10"/>
      <c r="I1490" s="10"/>
      <c r="J1490" s="11"/>
      <c r="P1490" s="133"/>
      <c r="Q1490" s="133"/>
      <c r="R1490" s="3"/>
      <c r="S1490" s="133"/>
    </row>
    <row r="1491" spans="2:19">
      <c r="B1491" s="10"/>
      <c r="C1491" s="10"/>
      <c r="D1491" s="10"/>
      <c r="E1491" s="10"/>
      <c r="F1491" s="10"/>
      <c r="G1491" s="10"/>
      <c r="H1491" s="10"/>
      <c r="I1491" s="10"/>
      <c r="J1491" s="11"/>
      <c r="P1491" s="133"/>
      <c r="Q1491" s="133"/>
      <c r="R1491" s="3"/>
      <c r="S1491" s="133"/>
    </row>
    <row r="1492" spans="2:19">
      <c r="B1492" s="10"/>
      <c r="C1492" s="10"/>
      <c r="D1492" s="10"/>
      <c r="E1492" s="10"/>
      <c r="F1492" s="10"/>
      <c r="G1492" s="10"/>
      <c r="H1492" s="10"/>
      <c r="I1492" s="10"/>
      <c r="J1492" s="11"/>
      <c r="P1492" s="133"/>
      <c r="Q1492" s="133"/>
      <c r="R1492" s="3"/>
      <c r="S1492" s="133"/>
    </row>
    <row r="1493" spans="2:19">
      <c r="B1493" s="10"/>
      <c r="C1493" s="10"/>
      <c r="D1493" s="10"/>
      <c r="E1493" s="10"/>
      <c r="F1493" s="10"/>
      <c r="G1493" s="10"/>
      <c r="H1493" s="10"/>
      <c r="I1493" s="10"/>
      <c r="J1493" s="11"/>
      <c r="P1493" s="133"/>
      <c r="Q1493" s="133"/>
      <c r="R1493" s="3"/>
      <c r="S1493" s="133"/>
    </row>
    <row r="1494" spans="2:19">
      <c r="B1494" s="10"/>
      <c r="C1494" s="10"/>
      <c r="D1494" s="10"/>
      <c r="E1494" s="10"/>
      <c r="F1494" s="10"/>
      <c r="G1494" s="10"/>
      <c r="H1494" s="10"/>
      <c r="I1494" s="10"/>
      <c r="J1494" s="11"/>
      <c r="P1494" s="133"/>
      <c r="Q1494" s="133"/>
      <c r="R1494" s="3"/>
      <c r="S1494" s="133"/>
    </row>
    <row r="1495" spans="2:19">
      <c r="B1495" s="10"/>
      <c r="C1495" s="10"/>
      <c r="D1495" s="10"/>
      <c r="E1495" s="10"/>
      <c r="F1495" s="10"/>
      <c r="G1495" s="10"/>
      <c r="H1495" s="10"/>
      <c r="I1495" s="10"/>
      <c r="J1495" s="11"/>
      <c r="P1495" s="133"/>
      <c r="Q1495" s="133"/>
      <c r="R1495" s="3"/>
      <c r="S1495" s="133"/>
    </row>
    <row r="1496" spans="2:19">
      <c r="B1496" s="10"/>
      <c r="C1496" s="10"/>
      <c r="D1496" s="10"/>
      <c r="E1496" s="10"/>
      <c r="F1496" s="10"/>
      <c r="G1496" s="10"/>
      <c r="H1496" s="10"/>
      <c r="I1496" s="10"/>
      <c r="J1496" s="11"/>
      <c r="P1496" s="133"/>
      <c r="Q1496" s="133"/>
      <c r="R1496" s="3"/>
      <c r="S1496" s="133"/>
    </row>
    <row r="1497" spans="2:19">
      <c r="B1497" s="10"/>
      <c r="C1497" s="10"/>
      <c r="D1497" s="10"/>
      <c r="E1497" s="10"/>
      <c r="F1497" s="10"/>
      <c r="G1497" s="10"/>
      <c r="H1497" s="10"/>
      <c r="I1497" s="10"/>
      <c r="J1497" s="11"/>
      <c r="P1497" s="133"/>
      <c r="Q1497" s="133"/>
      <c r="R1497" s="3"/>
      <c r="S1497" s="133"/>
    </row>
    <row r="1498" spans="2:19">
      <c r="B1498" s="10"/>
      <c r="C1498" s="10"/>
      <c r="D1498" s="10"/>
      <c r="E1498" s="10"/>
      <c r="F1498" s="10"/>
      <c r="G1498" s="10"/>
      <c r="H1498" s="10"/>
      <c r="I1498" s="10"/>
      <c r="J1498" s="11"/>
      <c r="P1498" s="133"/>
      <c r="Q1498" s="133"/>
      <c r="R1498" s="3"/>
      <c r="S1498" s="133"/>
    </row>
    <row r="1499" spans="2:19">
      <c r="B1499" s="10"/>
      <c r="C1499" s="10"/>
      <c r="D1499" s="10"/>
      <c r="E1499" s="10"/>
      <c r="F1499" s="10"/>
      <c r="G1499" s="10"/>
      <c r="H1499" s="10"/>
      <c r="I1499" s="10"/>
      <c r="J1499" s="11"/>
      <c r="P1499" s="133"/>
      <c r="Q1499" s="133"/>
      <c r="R1499" s="3"/>
      <c r="S1499" s="133"/>
    </row>
    <row r="1500" spans="2:19">
      <c r="B1500" s="10"/>
      <c r="C1500" s="10"/>
      <c r="D1500" s="10"/>
      <c r="E1500" s="10"/>
      <c r="F1500" s="10"/>
      <c r="G1500" s="10"/>
      <c r="H1500" s="10"/>
      <c r="I1500" s="10"/>
      <c r="J1500" s="11"/>
      <c r="P1500" s="133"/>
      <c r="Q1500" s="133"/>
      <c r="R1500" s="3"/>
      <c r="S1500" s="133"/>
    </row>
    <row r="1501" spans="2:19">
      <c r="B1501" s="10"/>
      <c r="C1501" s="10"/>
      <c r="D1501" s="10"/>
      <c r="E1501" s="10"/>
      <c r="F1501" s="10"/>
      <c r="G1501" s="10"/>
      <c r="H1501" s="10"/>
      <c r="I1501" s="10"/>
      <c r="J1501" s="11"/>
      <c r="P1501" s="133"/>
      <c r="Q1501" s="133"/>
      <c r="R1501" s="3"/>
      <c r="S1501" s="133"/>
    </row>
    <row r="1502" spans="2:19">
      <c r="B1502" s="10"/>
      <c r="C1502" s="10"/>
      <c r="D1502" s="10"/>
      <c r="E1502" s="10"/>
      <c r="F1502" s="10"/>
      <c r="G1502" s="10"/>
      <c r="H1502" s="10"/>
      <c r="I1502" s="10"/>
      <c r="J1502" s="11"/>
      <c r="P1502" s="133"/>
      <c r="Q1502" s="133"/>
      <c r="R1502" s="3"/>
      <c r="S1502" s="133"/>
    </row>
    <row r="1503" spans="2:19">
      <c r="B1503" s="10"/>
      <c r="C1503" s="10"/>
      <c r="D1503" s="10"/>
      <c r="E1503" s="10"/>
      <c r="F1503" s="10"/>
      <c r="G1503" s="10"/>
      <c r="H1503" s="10"/>
      <c r="I1503" s="10"/>
      <c r="J1503" s="11"/>
      <c r="P1503" s="133"/>
      <c r="Q1503" s="133"/>
      <c r="R1503" s="3"/>
      <c r="S1503" s="133"/>
    </row>
    <row r="1504" spans="2:19">
      <c r="B1504" s="10"/>
      <c r="C1504" s="10"/>
      <c r="D1504" s="10"/>
      <c r="E1504" s="10"/>
      <c r="F1504" s="10"/>
      <c r="G1504" s="10"/>
      <c r="H1504" s="10"/>
      <c r="I1504" s="10"/>
      <c r="J1504" s="11"/>
      <c r="P1504" s="133"/>
      <c r="Q1504" s="133"/>
      <c r="R1504" s="3"/>
      <c r="S1504" s="133"/>
    </row>
    <row r="1505" spans="2:19">
      <c r="B1505" s="10"/>
      <c r="C1505" s="10"/>
      <c r="D1505" s="10"/>
      <c r="E1505" s="10"/>
      <c r="F1505" s="10"/>
      <c r="G1505" s="10"/>
      <c r="H1505" s="10"/>
      <c r="I1505" s="10"/>
      <c r="J1505" s="11"/>
      <c r="P1505" s="133"/>
      <c r="Q1505" s="133"/>
      <c r="R1505" s="3"/>
      <c r="S1505" s="133"/>
    </row>
    <row r="1506" spans="2:19">
      <c r="B1506" s="10"/>
      <c r="C1506" s="10"/>
      <c r="D1506" s="10"/>
      <c r="E1506" s="10"/>
      <c r="F1506" s="10"/>
      <c r="G1506" s="10"/>
      <c r="H1506" s="10"/>
      <c r="I1506" s="10"/>
      <c r="J1506" s="11"/>
      <c r="P1506" s="133"/>
      <c r="Q1506" s="133"/>
      <c r="R1506" s="3"/>
      <c r="S1506" s="133"/>
    </row>
    <row r="1507" spans="2:19">
      <c r="B1507" s="10"/>
      <c r="C1507" s="10"/>
      <c r="D1507" s="10"/>
      <c r="E1507" s="10"/>
      <c r="F1507" s="10"/>
      <c r="G1507" s="10"/>
      <c r="H1507" s="10"/>
      <c r="I1507" s="10"/>
      <c r="J1507" s="11"/>
      <c r="P1507" s="133"/>
      <c r="Q1507" s="133"/>
      <c r="R1507" s="3"/>
      <c r="S1507" s="133"/>
    </row>
    <row r="1508" spans="2:19">
      <c r="B1508" s="10"/>
      <c r="C1508" s="10"/>
      <c r="D1508" s="10"/>
      <c r="E1508" s="10"/>
      <c r="F1508" s="10"/>
      <c r="G1508" s="10"/>
      <c r="H1508" s="10"/>
      <c r="I1508" s="10"/>
      <c r="J1508" s="11"/>
      <c r="P1508" s="133"/>
      <c r="Q1508" s="133"/>
      <c r="R1508" s="3"/>
      <c r="S1508" s="133"/>
    </row>
    <row r="1509" spans="2:19">
      <c r="B1509" s="10"/>
      <c r="C1509" s="10"/>
      <c r="D1509" s="10"/>
      <c r="E1509" s="10"/>
      <c r="F1509" s="10"/>
      <c r="G1509" s="10"/>
      <c r="H1509" s="10"/>
      <c r="I1509" s="10"/>
      <c r="J1509" s="11"/>
      <c r="P1509" s="133"/>
      <c r="Q1509" s="133"/>
      <c r="R1509" s="3"/>
      <c r="S1509" s="133"/>
    </row>
    <row r="1510" spans="2:19">
      <c r="B1510" s="10"/>
      <c r="C1510" s="10"/>
      <c r="D1510" s="10"/>
      <c r="E1510" s="10"/>
      <c r="F1510" s="10"/>
      <c r="G1510" s="10"/>
      <c r="H1510" s="10"/>
      <c r="I1510" s="10"/>
      <c r="J1510" s="11"/>
      <c r="P1510" s="133"/>
      <c r="Q1510" s="133"/>
      <c r="R1510" s="3"/>
      <c r="S1510" s="133"/>
    </row>
    <row r="1511" spans="2:19">
      <c r="B1511" s="10"/>
      <c r="C1511" s="10"/>
      <c r="D1511" s="10"/>
      <c r="E1511" s="10"/>
      <c r="F1511" s="10"/>
      <c r="G1511" s="10"/>
      <c r="H1511" s="10"/>
      <c r="I1511" s="10"/>
      <c r="J1511" s="11"/>
      <c r="P1511" s="133"/>
      <c r="Q1511" s="133"/>
      <c r="R1511" s="3"/>
      <c r="S1511" s="133"/>
    </row>
    <row r="1512" spans="2:19">
      <c r="B1512" s="10"/>
      <c r="C1512" s="10"/>
      <c r="D1512" s="10"/>
      <c r="E1512" s="10"/>
      <c r="F1512" s="10"/>
      <c r="G1512" s="10"/>
      <c r="H1512" s="10"/>
      <c r="I1512" s="10"/>
      <c r="J1512" s="11"/>
      <c r="P1512" s="133"/>
      <c r="Q1512" s="133"/>
      <c r="R1512" s="3"/>
      <c r="S1512" s="133"/>
    </row>
    <row r="1513" spans="2:19">
      <c r="B1513" s="10"/>
      <c r="C1513" s="10"/>
      <c r="D1513" s="10"/>
      <c r="E1513" s="10"/>
      <c r="F1513" s="10"/>
      <c r="G1513" s="10"/>
      <c r="H1513" s="10"/>
      <c r="I1513" s="10"/>
      <c r="J1513" s="11"/>
      <c r="P1513" s="133"/>
      <c r="Q1513" s="133"/>
      <c r="R1513" s="3"/>
      <c r="S1513" s="133"/>
    </row>
    <row r="1514" spans="2:19">
      <c r="B1514" s="10"/>
      <c r="C1514" s="10"/>
      <c r="D1514" s="10"/>
      <c r="E1514" s="10"/>
      <c r="F1514" s="10"/>
      <c r="G1514" s="10"/>
      <c r="H1514" s="10"/>
      <c r="I1514" s="10"/>
      <c r="J1514" s="11"/>
      <c r="P1514" s="133"/>
      <c r="Q1514" s="133"/>
      <c r="R1514" s="3"/>
      <c r="S1514" s="133"/>
    </row>
    <row r="1515" spans="2:19">
      <c r="B1515" s="10"/>
      <c r="C1515" s="10"/>
      <c r="D1515" s="10"/>
      <c r="E1515" s="10"/>
      <c r="F1515" s="10"/>
      <c r="G1515" s="10"/>
      <c r="H1515" s="10"/>
      <c r="I1515" s="10"/>
      <c r="J1515" s="11"/>
      <c r="P1515" s="133"/>
      <c r="Q1515" s="133"/>
      <c r="R1515" s="3"/>
      <c r="S1515" s="133"/>
    </row>
    <row r="1516" spans="2:19">
      <c r="B1516" s="10"/>
      <c r="C1516" s="10"/>
      <c r="D1516" s="10"/>
      <c r="E1516" s="10"/>
      <c r="F1516" s="10"/>
      <c r="G1516" s="10"/>
      <c r="H1516" s="10"/>
      <c r="I1516" s="10"/>
      <c r="J1516" s="11"/>
      <c r="P1516" s="133"/>
      <c r="Q1516" s="133"/>
      <c r="R1516" s="3"/>
      <c r="S1516" s="133"/>
    </row>
    <row r="1517" spans="2:19">
      <c r="B1517" s="10"/>
      <c r="C1517" s="10"/>
      <c r="D1517" s="10"/>
      <c r="E1517" s="10"/>
      <c r="F1517" s="10"/>
      <c r="G1517" s="10"/>
      <c r="H1517" s="10"/>
      <c r="I1517" s="10"/>
      <c r="J1517" s="11"/>
      <c r="P1517" s="133"/>
      <c r="Q1517" s="133"/>
      <c r="R1517" s="3"/>
      <c r="S1517" s="133"/>
    </row>
    <row r="1518" spans="2:19">
      <c r="B1518" s="10"/>
      <c r="C1518" s="10"/>
      <c r="D1518" s="10"/>
      <c r="E1518" s="10"/>
      <c r="F1518" s="10"/>
      <c r="G1518" s="10"/>
      <c r="H1518" s="10"/>
      <c r="I1518" s="10"/>
      <c r="J1518" s="11"/>
      <c r="P1518" s="133"/>
      <c r="Q1518" s="133"/>
      <c r="R1518" s="3"/>
      <c r="S1518" s="133"/>
    </row>
    <row r="1519" spans="2:19">
      <c r="B1519" s="10"/>
      <c r="C1519" s="10"/>
      <c r="D1519" s="10"/>
      <c r="E1519" s="10"/>
      <c r="F1519" s="10"/>
      <c r="G1519" s="10"/>
      <c r="H1519" s="10"/>
      <c r="I1519" s="10"/>
      <c r="J1519" s="11"/>
      <c r="P1519" s="133"/>
      <c r="Q1519" s="133"/>
      <c r="R1519" s="3"/>
      <c r="S1519" s="133"/>
    </row>
    <row r="1520" spans="2:19">
      <c r="B1520" s="10"/>
      <c r="C1520" s="10"/>
      <c r="D1520" s="10"/>
      <c r="E1520" s="10"/>
      <c r="F1520" s="10"/>
      <c r="G1520" s="10"/>
      <c r="H1520" s="10"/>
      <c r="I1520" s="10"/>
      <c r="J1520" s="11"/>
      <c r="P1520" s="133"/>
      <c r="Q1520" s="133"/>
      <c r="R1520" s="3"/>
      <c r="S1520" s="133"/>
    </row>
    <row r="1521" spans="2:19">
      <c r="B1521" s="10"/>
      <c r="C1521" s="10"/>
      <c r="D1521" s="10"/>
      <c r="E1521" s="10"/>
      <c r="F1521" s="10"/>
      <c r="G1521" s="10"/>
      <c r="H1521" s="10"/>
      <c r="I1521" s="10"/>
      <c r="J1521" s="11"/>
      <c r="P1521" s="133"/>
      <c r="Q1521" s="133"/>
      <c r="R1521" s="3"/>
      <c r="S1521" s="133"/>
    </row>
    <row r="1522" spans="2:19">
      <c r="B1522" s="10"/>
      <c r="C1522" s="10"/>
      <c r="D1522" s="10"/>
      <c r="E1522" s="10"/>
      <c r="F1522" s="10"/>
      <c r="G1522" s="10"/>
      <c r="H1522" s="10"/>
      <c r="I1522" s="10"/>
      <c r="J1522" s="11"/>
      <c r="P1522" s="133"/>
      <c r="Q1522" s="133"/>
      <c r="R1522" s="3"/>
      <c r="S1522" s="133"/>
    </row>
    <row r="1523" spans="2:19">
      <c r="B1523" s="10"/>
      <c r="C1523" s="10"/>
      <c r="D1523" s="10"/>
      <c r="E1523" s="10"/>
      <c r="F1523" s="10"/>
      <c r="G1523" s="10"/>
      <c r="H1523" s="10"/>
      <c r="I1523" s="10"/>
      <c r="J1523" s="11"/>
      <c r="P1523" s="133"/>
      <c r="Q1523" s="133"/>
      <c r="R1523" s="3"/>
      <c r="S1523" s="133"/>
    </row>
    <row r="1524" spans="2:19">
      <c r="B1524" s="10"/>
      <c r="C1524" s="10"/>
      <c r="D1524" s="10"/>
      <c r="E1524" s="10"/>
      <c r="F1524" s="10"/>
      <c r="G1524" s="10"/>
      <c r="H1524" s="10"/>
      <c r="I1524" s="10"/>
      <c r="J1524" s="11"/>
      <c r="P1524" s="133"/>
      <c r="Q1524" s="133"/>
      <c r="R1524" s="3"/>
      <c r="S1524" s="133"/>
    </row>
    <row r="1525" spans="2:19">
      <c r="B1525" s="10"/>
      <c r="C1525" s="10"/>
      <c r="D1525" s="10"/>
      <c r="E1525" s="10"/>
      <c r="F1525" s="10"/>
      <c r="G1525" s="10"/>
      <c r="H1525" s="10"/>
      <c r="I1525" s="10"/>
      <c r="J1525" s="11"/>
      <c r="P1525" s="133"/>
      <c r="Q1525" s="133"/>
      <c r="R1525" s="3"/>
      <c r="S1525" s="133"/>
    </row>
    <row r="1526" spans="2:19">
      <c r="B1526" s="10"/>
      <c r="C1526" s="10"/>
      <c r="D1526" s="10"/>
      <c r="E1526" s="10"/>
      <c r="F1526" s="10"/>
      <c r="G1526" s="10"/>
      <c r="H1526" s="10"/>
      <c r="I1526" s="10"/>
      <c r="J1526" s="11"/>
      <c r="P1526" s="133"/>
      <c r="Q1526" s="133"/>
      <c r="R1526" s="3"/>
      <c r="S1526" s="133"/>
    </row>
    <row r="1527" spans="2:19">
      <c r="B1527" s="10"/>
      <c r="C1527" s="10"/>
      <c r="D1527" s="10"/>
      <c r="E1527" s="10"/>
      <c r="F1527" s="10"/>
      <c r="G1527" s="10"/>
      <c r="H1527" s="10"/>
      <c r="I1527" s="10"/>
      <c r="J1527" s="11"/>
      <c r="P1527" s="133"/>
      <c r="Q1527" s="133"/>
      <c r="R1527" s="3"/>
      <c r="S1527" s="133"/>
    </row>
    <row r="1528" spans="2:19">
      <c r="B1528" s="10"/>
      <c r="C1528" s="10"/>
      <c r="D1528" s="10"/>
      <c r="E1528" s="10"/>
      <c r="F1528" s="10"/>
      <c r="G1528" s="10"/>
      <c r="H1528" s="10"/>
      <c r="I1528" s="10"/>
      <c r="J1528" s="11"/>
      <c r="P1528" s="133"/>
      <c r="Q1528" s="133"/>
      <c r="R1528" s="3"/>
      <c r="S1528" s="133"/>
    </row>
    <row r="1529" spans="2:19">
      <c r="B1529" s="10"/>
      <c r="C1529" s="10"/>
      <c r="D1529" s="10"/>
      <c r="E1529" s="10"/>
      <c r="F1529" s="10"/>
      <c r="G1529" s="10"/>
      <c r="H1529" s="10"/>
      <c r="I1529" s="10"/>
      <c r="J1529" s="11"/>
      <c r="P1529" s="133"/>
      <c r="Q1529" s="133"/>
      <c r="R1529" s="3"/>
      <c r="S1529" s="133"/>
    </row>
    <row r="1530" spans="2:19">
      <c r="B1530" s="10"/>
      <c r="C1530" s="10"/>
      <c r="D1530" s="10"/>
      <c r="E1530" s="10"/>
      <c r="F1530" s="10"/>
      <c r="G1530" s="10"/>
      <c r="H1530" s="10"/>
      <c r="I1530" s="10"/>
      <c r="J1530" s="11"/>
      <c r="P1530" s="133"/>
      <c r="Q1530" s="133"/>
      <c r="R1530" s="3"/>
      <c r="S1530" s="133"/>
    </row>
    <row r="1531" spans="2:19">
      <c r="B1531" s="10"/>
      <c r="C1531" s="10"/>
      <c r="D1531" s="10"/>
      <c r="E1531" s="10"/>
      <c r="F1531" s="10"/>
      <c r="G1531" s="10"/>
      <c r="H1531" s="10"/>
      <c r="I1531" s="10"/>
      <c r="J1531" s="11"/>
      <c r="P1531" s="133"/>
      <c r="Q1531" s="133"/>
      <c r="R1531" s="3"/>
      <c r="S1531" s="133"/>
    </row>
    <row r="1532" spans="2:19">
      <c r="B1532" s="10"/>
      <c r="C1532" s="10"/>
      <c r="D1532" s="10"/>
      <c r="E1532" s="10"/>
      <c r="F1532" s="10"/>
      <c r="G1532" s="10"/>
      <c r="H1532" s="10"/>
      <c r="I1532" s="10"/>
      <c r="J1532" s="11"/>
      <c r="P1532" s="133"/>
      <c r="Q1532" s="133"/>
      <c r="R1532" s="3"/>
      <c r="S1532" s="133"/>
    </row>
    <row r="1533" spans="2:19">
      <c r="B1533" s="10"/>
      <c r="C1533" s="10"/>
      <c r="D1533" s="10"/>
      <c r="E1533" s="10"/>
      <c r="F1533" s="10"/>
      <c r="G1533" s="10"/>
      <c r="H1533" s="10"/>
      <c r="I1533" s="10"/>
      <c r="J1533" s="11"/>
      <c r="P1533" s="133"/>
      <c r="Q1533" s="133"/>
      <c r="R1533" s="3"/>
      <c r="S1533" s="133"/>
    </row>
    <row r="1534" spans="2:19">
      <c r="B1534" s="10"/>
      <c r="C1534" s="10"/>
      <c r="D1534" s="10"/>
      <c r="E1534" s="10"/>
      <c r="F1534" s="10"/>
      <c r="G1534" s="10"/>
      <c r="H1534" s="10"/>
      <c r="I1534" s="10"/>
      <c r="J1534" s="11"/>
      <c r="P1534" s="133"/>
      <c r="Q1534" s="133"/>
      <c r="R1534" s="3"/>
      <c r="S1534" s="133"/>
    </row>
    <row r="1535" spans="2:19">
      <c r="B1535" s="10"/>
      <c r="C1535" s="10"/>
      <c r="D1535" s="10"/>
      <c r="E1535" s="10"/>
      <c r="F1535" s="10"/>
      <c r="G1535" s="10"/>
      <c r="H1535" s="10"/>
      <c r="I1535" s="10"/>
      <c r="J1535" s="11"/>
      <c r="P1535" s="133"/>
      <c r="Q1535" s="133"/>
      <c r="R1535" s="3"/>
      <c r="S1535" s="133"/>
    </row>
    <row r="1536" spans="2:19">
      <c r="B1536" s="10"/>
      <c r="C1536" s="10"/>
      <c r="D1536" s="10"/>
      <c r="E1536" s="10"/>
      <c r="F1536" s="10"/>
      <c r="G1536" s="10"/>
      <c r="H1536" s="10"/>
      <c r="I1536" s="10"/>
      <c r="J1536" s="11"/>
      <c r="P1536" s="133"/>
      <c r="Q1536" s="133"/>
      <c r="R1536" s="3"/>
      <c r="S1536" s="133"/>
    </row>
    <row r="1537" spans="2:19">
      <c r="B1537" s="10"/>
      <c r="C1537" s="10"/>
      <c r="D1537" s="10"/>
      <c r="E1537" s="10"/>
      <c r="F1537" s="10"/>
      <c r="G1537" s="10"/>
      <c r="H1537" s="10"/>
      <c r="I1537" s="10"/>
      <c r="J1537" s="11"/>
      <c r="P1537" s="133"/>
      <c r="Q1537" s="133"/>
      <c r="R1537" s="3"/>
      <c r="S1537" s="133"/>
    </row>
    <row r="1538" spans="2:19">
      <c r="B1538" s="10"/>
      <c r="C1538" s="10"/>
      <c r="D1538" s="10"/>
      <c r="E1538" s="10"/>
      <c r="F1538" s="10"/>
      <c r="G1538" s="10"/>
      <c r="H1538" s="10"/>
      <c r="I1538" s="10"/>
      <c r="J1538" s="11"/>
      <c r="P1538" s="133"/>
      <c r="Q1538" s="133"/>
      <c r="R1538" s="3"/>
      <c r="S1538" s="133"/>
    </row>
    <row r="1539" spans="2:19">
      <c r="B1539" s="10"/>
      <c r="C1539" s="10"/>
      <c r="D1539" s="10"/>
      <c r="E1539" s="10"/>
      <c r="F1539" s="10"/>
      <c r="G1539" s="10"/>
      <c r="H1539" s="10"/>
      <c r="I1539" s="10"/>
      <c r="J1539" s="11"/>
      <c r="P1539" s="133"/>
      <c r="Q1539" s="133"/>
      <c r="R1539" s="3"/>
      <c r="S1539" s="133"/>
    </row>
    <row r="1540" spans="2:19">
      <c r="B1540" s="10"/>
      <c r="C1540" s="10"/>
      <c r="D1540" s="10"/>
      <c r="E1540" s="10"/>
      <c r="F1540" s="10"/>
      <c r="G1540" s="10"/>
      <c r="H1540" s="10"/>
      <c r="I1540" s="10"/>
      <c r="J1540" s="11"/>
      <c r="P1540" s="133"/>
      <c r="Q1540" s="133"/>
      <c r="R1540" s="3"/>
      <c r="S1540" s="133"/>
    </row>
    <row r="1541" spans="2:19">
      <c r="B1541" s="10"/>
      <c r="C1541" s="10"/>
      <c r="D1541" s="10"/>
      <c r="E1541" s="10"/>
      <c r="F1541" s="10"/>
      <c r="G1541" s="10"/>
      <c r="H1541" s="10"/>
      <c r="I1541" s="10"/>
      <c r="J1541" s="11"/>
      <c r="P1541" s="133"/>
      <c r="Q1541" s="133"/>
      <c r="R1541" s="3"/>
      <c r="S1541" s="133"/>
    </row>
    <row r="1542" spans="2:19">
      <c r="B1542" s="10"/>
      <c r="C1542" s="10"/>
      <c r="D1542" s="10"/>
      <c r="E1542" s="10"/>
      <c r="F1542" s="10"/>
      <c r="G1542" s="10"/>
      <c r="H1542" s="10"/>
      <c r="I1542" s="10"/>
      <c r="J1542" s="11"/>
      <c r="P1542" s="133"/>
      <c r="Q1542" s="133"/>
      <c r="R1542" s="3"/>
      <c r="S1542" s="133"/>
    </row>
    <row r="1543" spans="2:19">
      <c r="B1543" s="10"/>
      <c r="C1543" s="10"/>
      <c r="D1543" s="10"/>
      <c r="E1543" s="10"/>
      <c r="F1543" s="10"/>
      <c r="G1543" s="10"/>
      <c r="H1543" s="10"/>
      <c r="I1543" s="10"/>
      <c r="J1543" s="11"/>
      <c r="P1543" s="133"/>
      <c r="Q1543" s="133"/>
      <c r="R1543" s="3"/>
      <c r="S1543" s="133"/>
    </row>
    <row r="1544" spans="2:19">
      <c r="B1544" s="10"/>
      <c r="C1544" s="10"/>
      <c r="D1544" s="10"/>
      <c r="E1544" s="10"/>
      <c r="F1544" s="10"/>
      <c r="G1544" s="10"/>
      <c r="H1544" s="10"/>
      <c r="I1544" s="10"/>
      <c r="J1544" s="11"/>
      <c r="P1544" s="133"/>
      <c r="Q1544" s="133"/>
      <c r="R1544" s="3"/>
      <c r="S1544" s="133"/>
    </row>
    <row r="1545" spans="2:19">
      <c r="B1545" s="10"/>
      <c r="C1545" s="10"/>
      <c r="D1545" s="10"/>
      <c r="E1545" s="10"/>
      <c r="F1545" s="10"/>
      <c r="G1545" s="10"/>
      <c r="H1545" s="10"/>
      <c r="I1545" s="10"/>
      <c r="J1545" s="11"/>
      <c r="P1545" s="133"/>
      <c r="Q1545" s="133"/>
      <c r="R1545" s="3"/>
      <c r="S1545" s="133"/>
    </row>
    <row r="1546" spans="2:19">
      <c r="B1546" s="10"/>
      <c r="C1546" s="10"/>
      <c r="D1546" s="10"/>
      <c r="E1546" s="10"/>
      <c r="F1546" s="10"/>
      <c r="G1546" s="10"/>
      <c r="H1546" s="10"/>
      <c r="I1546" s="10"/>
      <c r="J1546" s="11"/>
      <c r="P1546" s="133"/>
      <c r="Q1546" s="133"/>
      <c r="R1546" s="3"/>
      <c r="S1546" s="133"/>
    </row>
    <row r="1547" spans="2:19">
      <c r="B1547" s="10"/>
      <c r="C1547" s="10"/>
      <c r="D1547" s="10"/>
      <c r="E1547" s="10"/>
      <c r="F1547" s="10"/>
      <c r="G1547" s="10"/>
      <c r="H1547" s="10"/>
      <c r="I1547" s="10"/>
      <c r="J1547" s="11"/>
      <c r="P1547" s="133"/>
      <c r="Q1547" s="133"/>
      <c r="R1547" s="3"/>
      <c r="S1547" s="133"/>
    </row>
    <row r="1548" spans="2:19">
      <c r="B1548" s="10"/>
      <c r="C1548" s="10"/>
      <c r="D1548" s="10"/>
      <c r="E1548" s="10"/>
      <c r="F1548" s="10"/>
      <c r="G1548" s="10"/>
      <c r="H1548" s="10"/>
      <c r="I1548" s="10"/>
      <c r="J1548" s="11"/>
      <c r="P1548" s="133"/>
      <c r="Q1548" s="133"/>
      <c r="R1548" s="3"/>
      <c r="S1548" s="133"/>
    </row>
    <row r="1549" spans="2:19">
      <c r="B1549" s="10"/>
      <c r="C1549" s="10"/>
      <c r="D1549" s="10"/>
      <c r="E1549" s="10"/>
      <c r="F1549" s="10"/>
      <c r="G1549" s="10"/>
      <c r="H1549" s="10"/>
      <c r="I1549" s="10"/>
      <c r="J1549" s="11"/>
      <c r="P1549" s="133"/>
      <c r="Q1549" s="133"/>
      <c r="R1549" s="3"/>
      <c r="S1549" s="133"/>
    </row>
    <row r="1550" spans="2:19">
      <c r="B1550" s="10"/>
      <c r="C1550" s="10"/>
      <c r="D1550" s="10"/>
      <c r="E1550" s="10"/>
      <c r="F1550" s="10"/>
      <c r="G1550" s="10"/>
      <c r="H1550" s="10"/>
      <c r="I1550" s="10"/>
      <c r="J1550" s="11"/>
      <c r="P1550" s="133"/>
      <c r="Q1550" s="133"/>
      <c r="R1550" s="3"/>
      <c r="S1550" s="133"/>
    </row>
    <row r="1551" spans="2:19">
      <c r="B1551" s="10"/>
      <c r="C1551" s="10"/>
      <c r="D1551" s="10"/>
      <c r="E1551" s="10"/>
      <c r="F1551" s="10"/>
      <c r="G1551" s="10"/>
      <c r="H1551" s="10"/>
      <c r="I1551" s="10"/>
      <c r="J1551" s="11"/>
      <c r="P1551" s="133"/>
      <c r="Q1551" s="133"/>
      <c r="R1551" s="3"/>
      <c r="S1551" s="133"/>
    </row>
    <row r="1552" spans="2:19">
      <c r="B1552" s="10"/>
      <c r="C1552" s="10"/>
      <c r="D1552" s="10"/>
      <c r="E1552" s="10"/>
      <c r="F1552" s="10"/>
      <c r="G1552" s="10"/>
      <c r="H1552" s="10"/>
      <c r="I1552" s="10"/>
      <c r="J1552" s="11"/>
      <c r="P1552" s="133"/>
      <c r="Q1552" s="133"/>
      <c r="R1552" s="3"/>
      <c r="S1552" s="133"/>
    </row>
    <row r="1553" spans="2:19">
      <c r="B1553" s="10"/>
      <c r="C1553" s="10"/>
      <c r="D1553" s="10"/>
      <c r="E1553" s="10"/>
      <c r="F1553" s="10"/>
      <c r="G1553" s="10"/>
      <c r="H1553" s="10"/>
      <c r="I1553" s="10"/>
      <c r="J1553" s="11"/>
      <c r="P1553" s="133"/>
      <c r="Q1553" s="133"/>
      <c r="R1553" s="3"/>
      <c r="S1553" s="133"/>
    </row>
    <row r="1554" spans="2:19">
      <c r="B1554" s="10"/>
      <c r="C1554" s="10"/>
      <c r="D1554" s="10"/>
      <c r="E1554" s="10"/>
      <c r="F1554" s="10"/>
      <c r="G1554" s="10"/>
      <c r="H1554" s="10"/>
      <c r="I1554" s="10"/>
      <c r="J1554" s="11"/>
      <c r="P1554" s="133"/>
      <c r="Q1554" s="133"/>
      <c r="R1554" s="3"/>
      <c r="S1554" s="133"/>
    </row>
    <row r="1555" spans="2:19">
      <c r="B1555" s="10"/>
      <c r="C1555" s="10"/>
      <c r="D1555" s="10"/>
      <c r="E1555" s="10"/>
      <c r="F1555" s="10"/>
      <c r="G1555" s="10"/>
      <c r="H1555" s="10"/>
      <c r="I1555" s="10"/>
      <c r="J1555" s="11"/>
      <c r="P1555" s="133"/>
      <c r="Q1555" s="133"/>
      <c r="R1555" s="3"/>
      <c r="S1555" s="133"/>
    </row>
    <row r="1556" spans="2:19">
      <c r="B1556" s="10"/>
      <c r="C1556" s="10"/>
      <c r="D1556" s="10"/>
      <c r="E1556" s="10"/>
      <c r="F1556" s="10"/>
      <c r="G1556" s="10"/>
      <c r="H1556" s="10"/>
      <c r="I1556" s="10"/>
      <c r="J1556" s="11"/>
      <c r="P1556" s="133"/>
      <c r="Q1556" s="133"/>
      <c r="R1556" s="3"/>
      <c r="S1556" s="133"/>
    </row>
    <row r="1557" spans="2:19">
      <c r="B1557" s="10"/>
      <c r="C1557" s="10"/>
      <c r="D1557" s="10"/>
      <c r="E1557" s="10"/>
      <c r="F1557" s="10"/>
      <c r="G1557" s="10"/>
      <c r="H1557" s="10"/>
      <c r="I1557" s="10"/>
      <c r="J1557" s="11"/>
      <c r="P1557" s="133"/>
      <c r="Q1557" s="133"/>
      <c r="R1557" s="3"/>
      <c r="S1557" s="133"/>
    </row>
    <row r="1558" spans="2:19">
      <c r="B1558" s="10"/>
      <c r="C1558" s="10"/>
      <c r="D1558" s="10"/>
      <c r="E1558" s="10"/>
      <c r="F1558" s="10"/>
      <c r="G1558" s="10"/>
      <c r="H1558" s="10"/>
      <c r="I1558" s="10"/>
      <c r="J1558" s="11"/>
      <c r="P1558" s="133"/>
      <c r="Q1558" s="133"/>
      <c r="R1558" s="3"/>
      <c r="S1558" s="133"/>
    </row>
    <row r="1559" spans="2:19">
      <c r="B1559" s="10"/>
      <c r="C1559" s="10"/>
      <c r="D1559" s="10"/>
      <c r="E1559" s="10"/>
      <c r="F1559" s="10"/>
      <c r="G1559" s="10"/>
      <c r="H1559" s="10"/>
      <c r="I1559" s="10"/>
      <c r="J1559" s="11"/>
      <c r="P1559" s="133"/>
      <c r="Q1559" s="133"/>
      <c r="R1559" s="3"/>
      <c r="S1559" s="133"/>
    </row>
    <row r="1560" spans="2:19">
      <c r="B1560" s="10"/>
      <c r="C1560" s="10"/>
      <c r="D1560" s="10"/>
      <c r="E1560" s="10"/>
      <c r="F1560" s="10"/>
      <c r="G1560" s="10"/>
      <c r="H1560" s="10"/>
      <c r="I1560" s="10"/>
      <c r="J1560" s="11"/>
      <c r="P1560" s="133"/>
      <c r="Q1560" s="133"/>
      <c r="R1560" s="3"/>
      <c r="S1560" s="133"/>
    </row>
    <row r="1561" spans="2:19">
      <c r="B1561" s="10"/>
      <c r="C1561" s="10"/>
      <c r="D1561" s="10"/>
      <c r="E1561" s="10"/>
      <c r="F1561" s="10"/>
      <c r="G1561" s="10"/>
      <c r="H1561" s="10"/>
      <c r="I1561" s="10"/>
      <c r="J1561" s="11"/>
      <c r="P1561" s="133"/>
      <c r="Q1561" s="133"/>
      <c r="R1561" s="3"/>
      <c r="S1561" s="133"/>
    </row>
    <row r="1562" spans="2:19">
      <c r="B1562" s="10"/>
      <c r="C1562" s="10"/>
      <c r="D1562" s="10"/>
      <c r="E1562" s="10"/>
      <c r="F1562" s="10"/>
      <c r="G1562" s="10"/>
      <c r="H1562" s="10"/>
      <c r="I1562" s="10"/>
      <c r="J1562" s="11"/>
      <c r="P1562" s="133"/>
      <c r="Q1562" s="133"/>
      <c r="R1562" s="3"/>
      <c r="S1562" s="133"/>
    </row>
    <row r="1563" spans="2:19">
      <c r="B1563" s="10"/>
      <c r="C1563" s="10"/>
      <c r="D1563" s="10"/>
      <c r="E1563" s="10"/>
      <c r="F1563" s="10"/>
      <c r="G1563" s="10"/>
      <c r="H1563" s="10"/>
      <c r="I1563" s="10"/>
      <c r="J1563" s="11"/>
      <c r="P1563" s="133"/>
      <c r="Q1563" s="133"/>
      <c r="R1563" s="3"/>
      <c r="S1563" s="133"/>
    </row>
    <row r="1564" spans="2:19">
      <c r="B1564" s="10"/>
      <c r="C1564" s="10"/>
      <c r="D1564" s="10"/>
      <c r="E1564" s="10"/>
      <c r="F1564" s="10"/>
      <c r="G1564" s="10"/>
      <c r="H1564" s="10"/>
      <c r="I1564" s="10"/>
      <c r="J1564" s="11"/>
      <c r="P1564" s="133"/>
      <c r="Q1564" s="133"/>
      <c r="R1564" s="3"/>
      <c r="S1564" s="133"/>
    </row>
    <row r="1565" spans="2:19">
      <c r="B1565" s="10"/>
      <c r="C1565" s="10"/>
      <c r="D1565" s="10"/>
      <c r="E1565" s="10"/>
      <c r="F1565" s="10"/>
      <c r="G1565" s="10"/>
      <c r="H1565" s="10"/>
      <c r="I1565" s="10"/>
      <c r="J1565" s="11"/>
      <c r="P1565" s="133"/>
      <c r="Q1565" s="133"/>
      <c r="R1565" s="3"/>
      <c r="S1565" s="133"/>
    </row>
    <row r="1566" spans="2:19">
      <c r="B1566" s="10"/>
      <c r="C1566" s="10"/>
      <c r="D1566" s="10"/>
      <c r="E1566" s="10"/>
      <c r="F1566" s="10"/>
      <c r="G1566" s="10"/>
      <c r="H1566" s="10"/>
      <c r="I1566" s="10"/>
      <c r="J1566" s="11"/>
      <c r="P1566" s="133"/>
      <c r="Q1566" s="133"/>
      <c r="R1566" s="3"/>
      <c r="S1566" s="133"/>
    </row>
    <row r="1567" spans="2:19">
      <c r="B1567" s="10"/>
      <c r="C1567" s="10"/>
      <c r="D1567" s="10"/>
      <c r="E1567" s="10"/>
      <c r="F1567" s="10"/>
      <c r="G1567" s="10"/>
      <c r="H1567" s="10"/>
      <c r="I1567" s="10"/>
      <c r="J1567" s="11"/>
      <c r="P1567" s="133"/>
      <c r="Q1567" s="133"/>
      <c r="R1567" s="3"/>
      <c r="S1567" s="133"/>
    </row>
    <row r="1568" spans="2:19">
      <c r="B1568" s="10"/>
      <c r="C1568" s="10"/>
      <c r="D1568" s="10"/>
      <c r="E1568" s="10"/>
      <c r="F1568" s="10"/>
      <c r="G1568" s="10"/>
      <c r="H1568" s="10"/>
      <c r="I1568" s="10"/>
      <c r="J1568" s="11"/>
      <c r="P1568" s="133"/>
      <c r="Q1568" s="133"/>
      <c r="R1568" s="3"/>
      <c r="S1568" s="133"/>
    </row>
    <row r="1569" spans="2:19">
      <c r="B1569" s="10"/>
      <c r="C1569" s="10"/>
      <c r="D1569" s="10"/>
      <c r="E1569" s="10"/>
      <c r="F1569" s="10"/>
      <c r="G1569" s="10"/>
      <c r="H1569" s="10"/>
      <c r="I1569" s="10"/>
      <c r="J1569" s="11"/>
      <c r="P1569" s="133"/>
      <c r="Q1569" s="133"/>
      <c r="R1569" s="3"/>
      <c r="S1569" s="133"/>
    </row>
    <row r="1570" spans="2:19">
      <c r="B1570" s="10"/>
      <c r="C1570" s="10"/>
      <c r="D1570" s="10"/>
      <c r="E1570" s="10"/>
      <c r="F1570" s="10"/>
      <c r="G1570" s="10"/>
      <c r="H1570" s="10"/>
      <c r="I1570" s="10"/>
      <c r="J1570" s="11"/>
      <c r="P1570" s="133"/>
      <c r="Q1570" s="133"/>
      <c r="R1570" s="3"/>
      <c r="S1570" s="133"/>
    </row>
    <row r="1571" spans="2:19">
      <c r="B1571" s="10"/>
      <c r="C1571" s="10"/>
      <c r="D1571" s="10"/>
      <c r="E1571" s="10"/>
      <c r="F1571" s="10"/>
      <c r="G1571" s="10"/>
      <c r="H1571" s="10"/>
      <c r="I1571" s="10"/>
      <c r="J1571" s="11"/>
      <c r="P1571" s="133"/>
      <c r="Q1571" s="133"/>
      <c r="R1571" s="3"/>
      <c r="S1571" s="133"/>
    </row>
    <row r="1572" spans="2:19">
      <c r="B1572" s="10"/>
      <c r="C1572" s="10"/>
      <c r="D1572" s="10"/>
      <c r="E1572" s="10"/>
      <c r="F1572" s="10"/>
      <c r="G1572" s="10"/>
      <c r="H1572" s="10"/>
      <c r="I1572" s="10"/>
      <c r="J1572" s="11"/>
      <c r="P1572" s="133"/>
      <c r="Q1572" s="133"/>
      <c r="R1572" s="3"/>
      <c r="S1572" s="133"/>
    </row>
    <row r="1573" spans="2:19">
      <c r="B1573" s="10"/>
      <c r="C1573" s="10"/>
      <c r="D1573" s="10"/>
      <c r="E1573" s="10"/>
      <c r="F1573" s="10"/>
      <c r="G1573" s="10"/>
      <c r="H1573" s="10"/>
      <c r="I1573" s="10"/>
      <c r="J1573" s="11"/>
      <c r="P1573" s="133"/>
      <c r="Q1573" s="133"/>
      <c r="R1573" s="3"/>
      <c r="S1573" s="133"/>
    </row>
    <row r="1574" spans="2:19">
      <c r="B1574" s="10"/>
      <c r="C1574" s="10"/>
      <c r="D1574" s="10"/>
      <c r="E1574" s="10"/>
      <c r="F1574" s="10"/>
      <c r="G1574" s="10"/>
      <c r="H1574" s="10"/>
      <c r="I1574" s="10"/>
      <c r="J1574" s="11"/>
      <c r="P1574" s="133"/>
      <c r="Q1574" s="133"/>
      <c r="R1574" s="3"/>
      <c r="S1574" s="133"/>
    </row>
    <row r="1575" spans="2:19">
      <c r="B1575" s="10"/>
      <c r="C1575" s="10"/>
      <c r="D1575" s="10"/>
      <c r="E1575" s="10"/>
      <c r="F1575" s="10"/>
      <c r="G1575" s="10"/>
      <c r="H1575" s="10"/>
      <c r="I1575" s="10"/>
      <c r="J1575" s="11"/>
      <c r="P1575" s="133"/>
      <c r="Q1575" s="133"/>
      <c r="R1575" s="3"/>
      <c r="S1575" s="133"/>
    </row>
    <row r="1576" spans="2:19">
      <c r="B1576" s="10"/>
      <c r="C1576" s="10"/>
      <c r="D1576" s="10"/>
      <c r="E1576" s="10"/>
      <c r="F1576" s="10"/>
      <c r="G1576" s="10"/>
      <c r="H1576" s="10"/>
      <c r="I1576" s="10"/>
      <c r="J1576" s="11"/>
      <c r="P1576" s="133"/>
      <c r="Q1576" s="133"/>
      <c r="R1576" s="3"/>
      <c r="S1576" s="133"/>
    </row>
    <row r="1577" spans="2:19">
      <c r="B1577" s="10"/>
      <c r="C1577" s="10"/>
      <c r="D1577" s="10"/>
      <c r="E1577" s="10"/>
      <c r="F1577" s="10"/>
      <c r="G1577" s="10"/>
      <c r="H1577" s="10"/>
      <c r="I1577" s="10"/>
      <c r="J1577" s="11"/>
      <c r="P1577" s="133"/>
      <c r="Q1577" s="133"/>
      <c r="R1577" s="3"/>
      <c r="S1577" s="133"/>
    </row>
    <row r="1578" spans="2:19">
      <c r="B1578" s="10"/>
      <c r="C1578" s="10"/>
      <c r="D1578" s="10"/>
      <c r="E1578" s="10"/>
      <c r="F1578" s="10"/>
      <c r="G1578" s="10"/>
      <c r="H1578" s="10"/>
      <c r="I1578" s="10"/>
      <c r="J1578" s="11"/>
      <c r="P1578" s="133"/>
      <c r="Q1578" s="133"/>
      <c r="R1578" s="3"/>
      <c r="S1578" s="133"/>
    </row>
    <row r="1579" spans="2:19">
      <c r="B1579" s="10"/>
      <c r="C1579" s="10"/>
      <c r="D1579" s="10"/>
      <c r="E1579" s="10"/>
      <c r="F1579" s="10"/>
      <c r="G1579" s="10"/>
      <c r="H1579" s="10"/>
      <c r="I1579" s="10"/>
      <c r="J1579" s="11"/>
      <c r="P1579" s="133"/>
      <c r="Q1579" s="133"/>
      <c r="R1579" s="3"/>
      <c r="S1579" s="133"/>
    </row>
    <row r="1580" spans="2:19">
      <c r="B1580" s="10"/>
      <c r="C1580" s="10"/>
      <c r="D1580" s="10"/>
      <c r="E1580" s="10"/>
      <c r="F1580" s="10"/>
      <c r="G1580" s="10"/>
      <c r="H1580" s="10"/>
      <c r="I1580" s="10"/>
      <c r="J1580" s="11"/>
      <c r="P1580" s="133"/>
      <c r="Q1580" s="133"/>
      <c r="R1580" s="3"/>
      <c r="S1580" s="133"/>
    </row>
    <row r="1581" spans="2:19">
      <c r="B1581" s="10"/>
      <c r="C1581" s="10"/>
      <c r="D1581" s="10"/>
      <c r="E1581" s="10"/>
      <c r="F1581" s="10"/>
      <c r="G1581" s="10"/>
      <c r="H1581" s="10"/>
      <c r="I1581" s="10"/>
      <c r="J1581" s="11"/>
      <c r="P1581" s="133"/>
      <c r="Q1581" s="133"/>
      <c r="R1581" s="3"/>
      <c r="S1581" s="133"/>
    </row>
    <row r="1582" spans="2:19">
      <c r="B1582" s="10"/>
      <c r="C1582" s="10"/>
      <c r="D1582" s="10"/>
      <c r="E1582" s="10"/>
      <c r="F1582" s="10"/>
      <c r="G1582" s="10"/>
      <c r="H1582" s="10"/>
      <c r="I1582" s="10"/>
      <c r="J1582" s="11"/>
      <c r="P1582" s="133"/>
      <c r="Q1582" s="133"/>
      <c r="R1582" s="3"/>
      <c r="S1582" s="133"/>
    </row>
    <row r="1583" spans="2:19">
      <c r="B1583" s="10"/>
      <c r="C1583" s="10"/>
      <c r="D1583" s="10"/>
      <c r="E1583" s="10"/>
      <c r="F1583" s="10"/>
      <c r="G1583" s="10"/>
      <c r="H1583" s="10"/>
      <c r="I1583" s="10"/>
      <c r="J1583" s="11"/>
      <c r="P1583" s="133"/>
      <c r="Q1583" s="133"/>
      <c r="R1583" s="3"/>
      <c r="S1583" s="133"/>
    </row>
    <row r="1584" spans="2:19">
      <c r="B1584" s="10"/>
      <c r="C1584" s="10"/>
      <c r="D1584" s="10"/>
      <c r="E1584" s="10"/>
      <c r="F1584" s="10"/>
      <c r="G1584" s="10"/>
      <c r="H1584" s="10"/>
      <c r="I1584" s="10"/>
      <c r="J1584" s="11"/>
      <c r="P1584" s="133"/>
      <c r="Q1584" s="133"/>
      <c r="R1584" s="3"/>
      <c r="S1584" s="133"/>
    </row>
    <row r="1585" spans="2:19">
      <c r="B1585" s="10"/>
      <c r="C1585" s="10"/>
      <c r="D1585" s="10"/>
      <c r="E1585" s="10"/>
      <c r="F1585" s="10"/>
      <c r="G1585" s="10"/>
      <c r="H1585" s="10"/>
      <c r="I1585" s="10"/>
      <c r="J1585" s="11"/>
      <c r="P1585" s="133"/>
      <c r="Q1585" s="133"/>
      <c r="R1585" s="3"/>
      <c r="S1585" s="133"/>
    </row>
    <row r="1586" spans="2:19">
      <c r="B1586" s="10"/>
      <c r="C1586" s="10"/>
      <c r="D1586" s="10"/>
      <c r="E1586" s="10"/>
      <c r="F1586" s="10"/>
      <c r="G1586" s="10"/>
      <c r="H1586" s="10"/>
      <c r="I1586" s="10"/>
      <c r="J1586" s="11"/>
      <c r="P1586" s="133"/>
      <c r="Q1586" s="133"/>
      <c r="R1586" s="3"/>
      <c r="S1586" s="133"/>
    </row>
    <row r="1587" spans="2:19">
      <c r="B1587" s="10"/>
      <c r="C1587" s="10"/>
      <c r="D1587" s="10"/>
      <c r="E1587" s="10"/>
      <c r="F1587" s="10"/>
      <c r="G1587" s="10"/>
      <c r="H1587" s="10"/>
      <c r="I1587" s="10"/>
      <c r="J1587" s="11"/>
      <c r="P1587" s="133"/>
      <c r="Q1587" s="133"/>
      <c r="R1587" s="3"/>
      <c r="S1587" s="133"/>
    </row>
    <row r="1588" spans="2:19">
      <c r="B1588" s="10"/>
      <c r="C1588" s="10"/>
      <c r="D1588" s="10"/>
      <c r="E1588" s="10"/>
      <c r="F1588" s="10"/>
      <c r="G1588" s="10"/>
      <c r="H1588" s="10"/>
      <c r="I1588" s="10"/>
      <c r="J1588" s="11"/>
      <c r="P1588" s="133"/>
      <c r="Q1588" s="133"/>
      <c r="R1588" s="3"/>
      <c r="S1588" s="133"/>
    </row>
    <row r="1589" spans="2:19">
      <c r="B1589" s="10"/>
      <c r="C1589" s="10"/>
      <c r="D1589" s="10"/>
      <c r="E1589" s="10"/>
      <c r="F1589" s="10"/>
      <c r="G1589" s="10"/>
      <c r="H1589" s="10"/>
      <c r="I1589" s="10"/>
      <c r="J1589" s="11"/>
      <c r="P1589" s="133"/>
      <c r="Q1589" s="133"/>
      <c r="R1589" s="3"/>
      <c r="S1589" s="133"/>
    </row>
    <row r="1590" spans="2:19">
      <c r="B1590" s="10"/>
      <c r="C1590" s="10"/>
      <c r="D1590" s="10"/>
      <c r="E1590" s="10"/>
      <c r="F1590" s="10"/>
      <c r="G1590" s="10"/>
      <c r="H1590" s="10"/>
      <c r="I1590" s="10"/>
      <c r="J1590" s="11"/>
      <c r="P1590" s="133"/>
      <c r="Q1590" s="133"/>
      <c r="R1590" s="3"/>
      <c r="S1590" s="133"/>
    </row>
    <row r="1591" spans="2:19">
      <c r="B1591" s="10"/>
      <c r="C1591" s="10"/>
      <c r="D1591" s="10"/>
      <c r="E1591" s="10"/>
      <c r="F1591" s="10"/>
      <c r="G1591" s="10"/>
      <c r="H1591" s="10"/>
      <c r="I1591" s="10"/>
      <c r="J1591" s="11"/>
      <c r="P1591" s="133"/>
      <c r="Q1591" s="133"/>
      <c r="R1591" s="3"/>
      <c r="S1591" s="133"/>
    </row>
    <row r="1592" spans="2:19">
      <c r="B1592" s="10"/>
      <c r="C1592" s="10"/>
      <c r="D1592" s="10"/>
      <c r="E1592" s="10"/>
      <c r="F1592" s="10"/>
      <c r="G1592" s="10"/>
      <c r="H1592" s="10"/>
      <c r="I1592" s="10"/>
      <c r="J1592" s="11"/>
      <c r="P1592" s="133"/>
      <c r="Q1592" s="133"/>
      <c r="R1592" s="3"/>
      <c r="S1592" s="133"/>
    </row>
    <row r="1593" spans="2:19">
      <c r="B1593" s="10"/>
      <c r="C1593" s="10"/>
      <c r="D1593" s="10"/>
      <c r="E1593" s="10"/>
      <c r="F1593" s="10"/>
      <c r="G1593" s="10"/>
      <c r="H1593" s="10"/>
      <c r="I1593" s="10"/>
      <c r="J1593" s="11"/>
      <c r="P1593" s="133"/>
      <c r="Q1593" s="133"/>
      <c r="R1593" s="3"/>
      <c r="S1593" s="133"/>
    </row>
    <row r="1594" spans="2:19">
      <c r="B1594" s="10"/>
      <c r="C1594" s="10"/>
      <c r="D1594" s="10"/>
      <c r="E1594" s="10"/>
      <c r="F1594" s="10"/>
      <c r="G1594" s="10"/>
      <c r="H1594" s="10"/>
      <c r="I1594" s="10"/>
      <c r="J1594" s="11"/>
      <c r="P1594" s="133"/>
      <c r="Q1594" s="133"/>
      <c r="R1594" s="3"/>
      <c r="S1594" s="133"/>
    </row>
    <row r="1595" spans="2:19">
      <c r="B1595" s="10"/>
      <c r="C1595" s="10"/>
      <c r="D1595" s="10"/>
      <c r="E1595" s="10"/>
      <c r="F1595" s="10"/>
      <c r="G1595" s="10"/>
      <c r="H1595" s="10"/>
      <c r="I1595" s="10"/>
      <c r="J1595" s="11"/>
      <c r="P1595" s="133"/>
      <c r="Q1595" s="133"/>
      <c r="R1595" s="3"/>
      <c r="S1595" s="133"/>
    </row>
    <row r="1596" spans="2:19">
      <c r="B1596" s="10"/>
      <c r="C1596" s="10"/>
      <c r="D1596" s="10"/>
      <c r="E1596" s="10"/>
      <c r="F1596" s="10"/>
      <c r="G1596" s="10"/>
      <c r="H1596" s="10"/>
      <c r="I1596" s="10"/>
      <c r="J1596" s="11"/>
      <c r="P1596" s="133"/>
      <c r="Q1596" s="133"/>
      <c r="R1596" s="3"/>
      <c r="S1596" s="133"/>
    </row>
    <row r="1597" spans="2:19">
      <c r="B1597" s="10"/>
      <c r="C1597" s="10"/>
      <c r="D1597" s="10"/>
      <c r="E1597" s="10"/>
      <c r="F1597" s="10"/>
      <c r="G1597" s="10"/>
      <c r="H1597" s="10"/>
      <c r="I1597" s="10"/>
      <c r="J1597" s="11"/>
      <c r="P1597" s="133"/>
      <c r="Q1597" s="133"/>
      <c r="R1597" s="3"/>
      <c r="S1597" s="133"/>
    </row>
    <row r="1598" spans="2:19">
      <c r="B1598" s="10"/>
      <c r="C1598" s="10"/>
      <c r="D1598" s="10"/>
      <c r="E1598" s="10"/>
      <c r="F1598" s="10"/>
      <c r="G1598" s="10"/>
      <c r="H1598" s="10"/>
      <c r="I1598" s="10"/>
      <c r="J1598" s="11"/>
      <c r="P1598" s="133"/>
      <c r="Q1598" s="133"/>
      <c r="R1598" s="3"/>
      <c r="S1598" s="133"/>
    </row>
    <row r="1599" spans="2:19">
      <c r="B1599" s="10"/>
      <c r="C1599" s="10"/>
      <c r="D1599" s="10"/>
      <c r="E1599" s="10"/>
      <c r="F1599" s="10"/>
      <c r="G1599" s="10"/>
      <c r="H1599" s="10"/>
      <c r="I1599" s="10"/>
      <c r="J1599" s="11"/>
      <c r="P1599" s="133"/>
      <c r="Q1599" s="133"/>
      <c r="R1599" s="3"/>
      <c r="S1599" s="133"/>
    </row>
    <row r="1600" spans="2:19">
      <c r="B1600" s="10"/>
      <c r="C1600" s="10"/>
      <c r="D1600" s="10"/>
      <c r="E1600" s="10"/>
      <c r="F1600" s="10"/>
      <c r="G1600" s="10"/>
      <c r="H1600" s="10"/>
      <c r="I1600" s="10"/>
      <c r="J1600" s="11"/>
      <c r="P1600" s="133"/>
      <c r="Q1600" s="133"/>
      <c r="R1600" s="3"/>
      <c r="S1600" s="133"/>
    </row>
    <row r="1601" spans="2:19">
      <c r="B1601" s="10"/>
      <c r="C1601" s="10"/>
      <c r="D1601" s="10"/>
      <c r="E1601" s="10"/>
      <c r="F1601" s="10"/>
      <c r="G1601" s="10"/>
      <c r="H1601" s="10"/>
      <c r="I1601" s="10"/>
      <c r="J1601" s="11"/>
      <c r="P1601" s="133"/>
      <c r="Q1601" s="133"/>
      <c r="R1601" s="3"/>
      <c r="S1601" s="133"/>
    </row>
    <row r="1602" spans="2:19">
      <c r="B1602" s="10"/>
      <c r="C1602" s="10"/>
      <c r="D1602" s="10"/>
      <c r="E1602" s="10"/>
      <c r="F1602" s="10"/>
      <c r="G1602" s="10"/>
      <c r="H1602" s="10"/>
      <c r="I1602" s="10"/>
      <c r="J1602" s="11"/>
      <c r="P1602" s="133"/>
      <c r="Q1602" s="133"/>
      <c r="R1602" s="3"/>
      <c r="S1602" s="133"/>
    </row>
    <row r="1603" spans="2:19">
      <c r="B1603" s="10"/>
      <c r="C1603" s="10"/>
      <c r="D1603" s="10"/>
      <c r="E1603" s="10"/>
      <c r="F1603" s="10"/>
      <c r="G1603" s="10"/>
      <c r="H1603" s="10"/>
      <c r="I1603" s="10"/>
      <c r="J1603" s="11"/>
      <c r="P1603" s="133"/>
      <c r="Q1603" s="133"/>
      <c r="R1603" s="3"/>
      <c r="S1603" s="133"/>
    </row>
    <row r="1604" spans="2:19">
      <c r="B1604" s="10"/>
      <c r="C1604" s="10"/>
      <c r="D1604" s="10"/>
      <c r="E1604" s="10"/>
      <c r="F1604" s="10"/>
      <c r="G1604" s="10"/>
      <c r="H1604" s="10"/>
      <c r="I1604" s="10"/>
      <c r="J1604" s="11"/>
      <c r="P1604" s="133"/>
      <c r="Q1604" s="133"/>
      <c r="R1604" s="3"/>
      <c r="S1604" s="133"/>
    </row>
    <row r="1605" spans="2:19">
      <c r="B1605" s="10"/>
      <c r="C1605" s="10"/>
      <c r="D1605" s="10"/>
      <c r="E1605" s="10"/>
      <c r="F1605" s="10"/>
      <c r="G1605" s="10"/>
      <c r="H1605" s="10"/>
      <c r="I1605" s="10"/>
      <c r="J1605" s="11"/>
      <c r="P1605" s="133"/>
      <c r="Q1605" s="133"/>
      <c r="R1605" s="3"/>
      <c r="S1605" s="133"/>
    </row>
    <row r="1606" spans="2:19">
      <c r="B1606" s="10"/>
      <c r="C1606" s="10"/>
      <c r="D1606" s="10"/>
      <c r="E1606" s="10"/>
      <c r="F1606" s="10"/>
      <c r="G1606" s="10"/>
      <c r="H1606" s="10"/>
      <c r="I1606" s="10"/>
      <c r="J1606" s="11"/>
      <c r="P1606" s="133"/>
      <c r="Q1606" s="133"/>
      <c r="R1606" s="3"/>
      <c r="S1606" s="133"/>
    </row>
    <row r="1607" spans="2:19">
      <c r="B1607" s="10"/>
      <c r="C1607" s="10"/>
      <c r="D1607" s="10"/>
      <c r="E1607" s="10"/>
      <c r="F1607" s="10"/>
      <c r="G1607" s="10"/>
      <c r="H1607" s="10"/>
      <c r="I1607" s="10"/>
      <c r="J1607" s="11"/>
      <c r="P1607" s="133"/>
      <c r="Q1607" s="133"/>
      <c r="R1607" s="3"/>
      <c r="S1607" s="133"/>
    </row>
    <row r="1608" spans="2:19">
      <c r="B1608" s="10"/>
      <c r="C1608" s="10"/>
      <c r="D1608" s="10"/>
      <c r="E1608" s="10"/>
      <c r="F1608" s="10"/>
      <c r="G1608" s="10"/>
      <c r="H1608" s="10"/>
      <c r="I1608" s="10"/>
      <c r="J1608" s="11"/>
      <c r="P1608" s="133"/>
      <c r="Q1608" s="133"/>
      <c r="R1608" s="3"/>
      <c r="S1608" s="133"/>
    </row>
    <row r="1609" spans="2:19">
      <c r="B1609" s="10"/>
      <c r="C1609" s="10"/>
      <c r="D1609" s="10"/>
      <c r="E1609" s="10"/>
      <c r="F1609" s="10"/>
      <c r="G1609" s="10"/>
      <c r="H1609" s="10"/>
      <c r="I1609" s="10"/>
      <c r="J1609" s="11"/>
      <c r="P1609" s="133"/>
      <c r="Q1609" s="133"/>
      <c r="R1609" s="3"/>
      <c r="S1609" s="133"/>
    </row>
    <row r="1610" spans="2:19">
      <c r="B1610" s="10"/>
      <c r="C1610" s="10"/>
      <c r="D1610" s="10"/>
      <c r="E1610" s="10"/>
      <c r="F1610" s="10"/>
      <c r="G1610" s="10"/>
      <c r="H1610" s="10"/>
      <c r="I1610" s="10"/>
      <c r="J1610" s="11"/>
      <c r="P1610" s="133"/>
      <c r="Q1610" s="133"/>
      <c r="R1610" s="3"/>
      <c r="S1610" s="133"/>
    </row>
    <row r="1611" spans="2:19">
      <c r="B1611" s="10"/>
      <c r="C1611" s="10"/>
      <c r="D1611" s="10"/>
      <c r="E1611" s="10"/>
      <c r="F1611" s="10"/>
      <c r="G1611" s="10"/>
      <c r="H1611" s="10"/>
      <c r="I1611" s="10"/>
      <c r="J1611" s="11"/>
      <c r="P1611" s="133"/>
      <c r="Q1611" s="133"/>
      <c r="R1611" s="3"/>
      <c r="S1611" s="133"/>
    </row>
    <row r="1612" spans="2:19">
      <c r="B1612" s="10"/>
      <c r="C1612" s="10"/>
      <c r="D1612" s="10"/>
      <c r="E1612" s="10"/>
      <c r="F1612" s="10"/>
      <c r="G1612" s="10"/>
      <c r="H1612" s="10"/>
      <c r="I1612" s="10"/>
      <c r="J1612" s="11"/>
      <c r="P1612" s="133"/>
      <c r="Q1612" s="133"/>
      <c r="R1612" s="3"/>
      <c r="S1612" s="133"/>
    </row>
    <row r="1613" spans="2:19">
      <c r="B1613" s="10"/>
      <c r="C1613" s="10"/>
      <c r="D1613" s="10"/>
      <c r="E1613" s="10"/>
      <c r="F1613" s="10"/>
      <c r="G1613" s="10"/>
      <c r="H1613" s="10"/>
      <c r="I1613" s="10"/>
      <c r="J1613" s="11"/>
      <c r="P1613" s="133"/>
      <c r="Q1613" s="133"/>
      <c r="R1613" s="3"/>
      <c r="S1613" s="133"/>
    </row>
    <row r="1614" spans="2:19">
      <c r="B1614" s="10"/>
      <c r="C1614" s="10"/>
      <c r="D1614" s="10"/>
      <c r="E1614" s="10"/>
      <c r="F1614" s="10"/>
      <c r="G1614" s="10"/>
      <c r="H1614" s="10"/>
      <c r="I1614" s="10"/>
      <c r="J1614" s="11"/>
      <c r="P1614" s="133"/>
      <c r="Q1614" s="133"/>
      <c r="R1614" s="3"/>
      <c r="S1614" s="133"/>
    </row>
    <row r="1615" spans="2:19">
      <c r="B1615" s="10"/>
      <c r="C1615" s="10"/>
      <c r="D1615" s="10"/>
      <c r="E1615" s="10"/>
      <c r="F1615" s="10"/>
      <c r="G1615" s="10"/>
      <c r="H1615" s="10"/>
      <c r="I1615" s="10"/>
      <c r="J1615" s="11"/>
      <c r="P1615" s="133"/>
      <c r="Q1615" s="133"/>
      <c r="R1615" s="3"/>
      <c r="S1615" s="133"/>
    </row>
    <row r="1616" spans="2:19">
      <c r="B1616" s="10"/>
      <c r="C1616" s="10"/>
      <c r="D1616" s="10"/>
      <c r="E1616" s="10"/>
      <c r="F1616" s="10"/>
      <c r="G1616" s="10"/>
      <c r="H1616" s="10"/>
      <c r="I1616" s="10"/>
      <c r="J1616" s="11"/>
      <c r="P1616" s="133"/>
      <c r="Q1616" s="133"/>
      <c r="R1616" s="3"/>
      <c r="S1616" s="133"/>
    </row>
    <row r="1617" spans="2:19">
      <c r="B1617" s="10"/>
      <c r="C1617" s="10"/>
      <c r="D1617" s="10"/>
      <c r="E1617" s="10"/>
      <c r="F1617" s="10"/>
      <c r="G1617" s="10"/>
      <c r="H1617" s="10"/>
      <c r="I1617" s="10"/>
      <c r="J1617" s="11"/>
      <c r="P1617" s="133"/>
      <c r="Q1617" s="133"/>
      <c r="R1617" s="3"/>
      <c r="S1617" s="133"/>
    </row>
    <row r="1618" spans="2:19">
      <c r="B1618" s="10"/>
      <c r="C1618" s="10"/>
      <c r="D1618" s="10"/>
      <c r="E1618" s="10"/>
      <c r="F1618" s="10"/>
      <c r="G1618" s="10"/>
      <c r="H1618" s="10"/>
      <c r="I1618" s="10"/>
      <c r="J1618" s="11"/>
      <c r="P1618" s="133"/>
      <c r="Q1618" s="133"/>
      <c r="R1618" s="3"/>
      <c r="S1618" s="133"/>
    </row>
    <row r="1619" spans="2:19">
      <c r="B1619" s="10"/>
      <c r="C1619" s="10"/>
      <c r="D1619" s="10"/>
      <c r="E1619" s="10"/>
      <c r="F1619" s="10"/>
      <c r="G1619" s="10"/>
      <c r="H1619" s="10"/>
      <c r="I1619" s="10"/>
      <c r="J1619" s="11"/>
      <c r="P1619" s="133"/>
      <c r="Q1619" s="133"/>
      <c r="R1619" s="3"/>
      <c r="S1619" s="133"/>
    </row>
    <row r="1620" spans="2:19">
      <c r="B1620" s="10"/>
      <c r="C1620" s="10"/>
      <c r="D1620" s="10"/>
      <c r="E1620" s="10"/>
      <c r="F1620" s="10"/>
      <c r="G1620" s="10"/>
      <c r="H1620" s="10"/>
      <c r="I1620" s="10"/>
      <c r="J1620" s="11"/>
      <c r="P1620" s="133"/>
      <c r="Q1620" s="133"/>
      <c r="R1620" s="3"/>
      <c r="S1620" s="133"/>
    </row>
    <row r="1621" spans="2:19">
      <c r="B1621" s="10"/>
      <c r="C1621" s="10"/>
      <c r="D1621" s="10"/>
      <c r="E1621" s="10"/>
      <c r="F1621" s="10"/>
      <c r="G1621" s="10"/>
      <c r="H1621" s="10"/>
      <c r="I1621" s="10"/>
      <c r="J1621" s="11"/>
      <c r="P1621" s="133"/>
      <c r="Q1621" s="133"/>
      <c r="R1621" s="3"/>
      <c r="S1621" s="133"/>
    </row>
    <row r="1622" spans="2:19">
      <c r="B1622" s="10"/>
      <c r="C1622" s="10"/>
      <c r="D1622" s="10"/>
      <c r="E1622" s="10"/>
      <c r="F1622" s="10"/>
      <c r="G1622" s="10"/>
      <c r="H1622" s="10"/>
      <c r="I1622" s="10"/>
      <c r="J1622" s="11"/>
      <c r="P1622" s="133"/>
      <c r="Q1622" s="133"/>
      <c r="R1622" s="3"/>
      <c r="S1622" s="133"/>
    </row>
    <row r="1623" spans="2:19">
      <c r="B1623" s="10"/>
      <c r="C1623" s="10"/>
      <c r="D1623" s="10"/>
      <c r="E1623" s="10"/>
      <c r="F1623" s="10"/>
      <c r="G1623" s="10"/>
      <c r="H1623" s="10"/>
      <c r="I1623" s="10"/>
      <c r="J1623" s="11"/>
      <c r="P1623" s="133"/>
      <c r="Q1623" s="133"/>
      <c r="R1623" s="3"/>
      <c r="S1623" s="133"/>
    </row>
    <row r="1624" spans="2:19">
      <c r="B1624" s="10"/>
      <c r="C1624" s="10"/>
      <c r="D1624" s="10"/>
      <c r="E1624" s="10"/>
      <c r="F1624" s="10"/>
      <c r="G1624" s="10"/>
      <c r="H1624" s="10"/>
      <c r="I1624" s="10"/>
      <c r="J1624" s="11"/>
      <c r="P1624" s="133"/>
      <c r="Q1624" s="133"/>
      <c r="R1624" s="3"/>
      <c r="S1624" s="133"/>
    </row>
    <row r="1625" spans="2:19">
      <c r="B1625" s="10"/>
      <c r="C1625" s="10"/>
      <c r="D1625" s="10"/>
      <c r="E1625" s="10"/>
      <c r="F1625" s="10"/>
      <c r="G1625" s="10"/>
      <c r="H1625" s="10"/>
      <c r="I1625" s="10"/>
      <c r="J1625" s="11"/>
      <c r="P1625" s="133"/>
      <c r="Q1625" s="133"/>
      <c r="R1625" s="3"/>
      <c r="S1625" s="133"/>
    </row>
    <row r="1626" spans="2:19">
      <c r="B1626" s="10"/>
      <c r="C1626" s="10"/>
      <c r="D1626" s="10"/>
      <c r="E1626" s="10"/>
      <c r="F1626" s="10"/>
      <c r="G1626" s="10"/>
      <c r="H1626" s="10"/>
      <c r="I1626" s="10"/>
      <c r="J1626" s="11"/>
      <c r="P1626" s="133"/>
      <c r="Q1626" s="133"/>
      <c r="R1626" s="3"/>
      <c r="S1626" s="133"/>
    </row>
    <row r="1627" spans="2:19">
      <c r="B1627" s="10"/>
      <c r="C1627" s="10"/>
      <c r="D1627" s="10"/>
      <c r="E1627" s="10"/>
      <c r="F1627" s="10"/>
      <c r="G1627" s="10"/>
      <c r="H1627" s="10"/>
      <c r="I1627" s="10"/>
      <c r="J1627" s="11"/>
      <c r="P1627" s="133"/>
      <c r="Q1627" s="133"/>
      <c r="R1627" s="3"/>
      <c r="S1627" s="133"/>
    </row>
    <row r="1628" spans="2:19">
      <c r="B1628" s="10"/>
      <c r="C1628" s="10"/>
      <c r="D1628" s="10"/>
      <c r="E1628" s="10"/>
      <c r="F1628" s="10"/>
      <c r="G1628" s="10"/>
      <c r="H1628" s="10"/>
      <c r="I1628" s="10"/>
      <c r="J1628" s="11"/>
      <c r="P1628" s="133"/>
      <c r="Q1628" s="133"/>
      <c r="R1628" s="3"/>
      <c r="S1628" s="133"/>
    </row>
    <row r="1629" spans="2:19">
      <c r="B1629" s="10"/>
      <c r="C1629" s="10"/>
      <c r="D1629" s="10"/>
      <c r="E1629" s="10"/>
      <c r="F1629" s="10"/>
      <c r="G1629" s="10"/>
      <c r="H1629" s="10"/>
      <c r="I1629" s="10"/>
      <c r="J1629" s="11"/>
      <c r="P1629" s="133"/>
      <c r="Q1629" s="133"/>
      <c r="R1629" s="3"/>
      <c r="S1629" s="133"/>
    </row>
    <row r="1630" spans="2:19">
      <c r="B1630" s="10"/>
      <c r="C1630" s="10"/>
      <c r="D1630" s="10"/>
      <c r="E1630" s="10"/>
      <c r="F1630" s="10"/>
      <c r="G1630" s="10"/>
      <c r="H1630" s="10"/>
      <c r="I1630" s="10"/>
      <c r="J1630" s="11"/>
      <c r="P1630" s="133"/>
      <c r="Q1630" s="133"/>
      <c r="R1630" s="3"/>
      <c r="S1630" s="133"/>
    </row>
    <row r="1631" spans="2:19">
      <c r="B1631" s="10"/>
      <c r="C1631" s="10"/>
      <c r="D1631" s="10"/>
      <c r="E1631" s="10"/>
      <c r="F1631" s="10"/>
      <c r="G1631" s="10"/>
      <c r="H1631" s="10"/>
      <c r="I1631" s="10"/>
      <c r="J1631" s="11"/>
      <c r="P1631" s="133"/>
      <c r="Q1631" s="133"/>
      <c r="R1631" s="3"/>
      <c r="S1631" s="133"/>
    </row>
    <row r="1632" spans="2:19">
      <c r="B1632" s="10"/>
      <c r="C1632" s="10"/>
      <c r="D1632" s="10"/>
      <c r="E1632" s="10"/>
      <c r="F1632" s="10"/>
      <c r="G1632" s="10"/>
      <c r="H1632" s="10"/>
      <c r="I1632" s="10"/>
      <c r="J1632" s="11"/>
      <c r="P1632" s="133"/>
      <c r="Q1632" s="133"/>
      <c r="R1632" s="3"/>
      <c r="S1632" s="133"/>
    </row>
    <row r="1633" spans="2:19">
      <c r="B1633" s="10"/>
      <c r="C1633" s="10"/>
      <c r="D1633" s="10"/>
      <c r="E1633" s="10"/>
      <c r="F1633" s="10"/>
      <c r="G1633" s="10"/>
      <c r="H1633" s="10"/>
      <c r="I1633" s="10"/>
      <c r="J1633" s="11"/>
      <c r="P1633" s="133"/>
      <c r="Q1633" s="133"/>
      <c r="R1633" s="3"/>
      <c r="S1633" s="133"/>
    </row>
    <row r="1634" spans="2:19">
      <c r="B1634" s="10"/>
      <c r="C1634" s="10"/>
      <c r="D1634" s="10"/>
      <c r="E1634" s="10"/>
      <c r="F1634" s="10"/>
      <c r="G1634" s="10"/>
      <c r="H1634" s="10"/>
      <c r="I1634" s="10"/>
      <c r="J1634" s="11"/>
      <c r="P1634" s="133"/>
      <c r="Q1634" s="133"/>
      <c r="R1634" s="3"/>
      <c r="S1634" s="133"/>
    </row>
    <row r="1635" spans="2:19">
      <c r="B1635" s="10"/>
      <c r="C1635" s="10"/>
      <c r="D1635" s="10"/>
      <c r="E1635" s="10"/>
      <c r="F1635" s="10"/>
      <c r="G1635" s="10"/>
      <c r="H1635" s="10"/>
      <c r="I1635" s="10"/>
      <c r="J1635" s="11"/>
      <c r="P1635" s="133"/>
      <c r="Q1635" s="133"/>
      <c r="R1635" s="3"/>
      <c r="S1635" s="133"/>
    </row>
    <row r="1636" spans="2:19">
      <c r="B1636" s="10"/>
      <c r="C1636" s="10"/>
      <c r="D1636" s="10"/>
      <c r="E1636" s="10"/>
      <c r="F1636" s="10"/>
      <c r="G1636" s="10"/>
      <c r="H1636" s="10"/>
      <c r="I1636" s="10"/>
      <c r="J1636" s="11"/>
      <c r="P1636" s="133"/>
      <c r="Q1636" s="133"/>
      <c r="R1636" s="3"/>
      <c r="S1636" s="133"/>
    </row>
    <row r="1637" spans="2:19">
      <c r="B1637" s="10"/>
      <c r="C1637" s="10"/>
      <c r="D1637" s="10"/>
      <c r="E1637" s="10"/>
      <c r="F1637" s="10"/>
      <c r="G1637" s="10"/>
      <c r="H1637" s="10"/>
      <c r="I1637" s="10"/>
      <c r="J1637" s="11"/>
      <c r="P1637" s="133"/>
      <c r="Q1637" s="133"/>
      <c r="R1637" s="3"/>
      <c r="S1637" s="133"/>
    </row>
    <row r="1638" spans="2:19">
      <c r="B1638" s="10"/>
      <c r="C1638" s="10"/>
      <c r="D1638" s="10"/>
      <c r="E1638" s="10"/>
      <c r="F1638" s="10"/>
      <c r="G1638" s="10"/>
      <c r="H1638" s="10"/>
      <c r="I1638" s="10"/>
      <c r="J1638" s="11"/>
      <c r="P1638" s="133"/>
      <c r="Q1638" s="133"/>
      <c r="R1638" s="3"/>
      <c r="S1638" s="133"/>
    </row>
    <row r="1639" spans="2:19">
      <c r="B1639" s="10"/>
      <c r="C1639" s="10"/>
      <c r="D1639" s="10"/>
      <c r="E1639" s="10"/>
      <c r="F1639" s="10"/>
      <c r="G1639" s="10"/>
      <c r="H1639" s="10"/>
      <c r="I1639" s="10"/>
      <c r="J1639" s="11"/>
      <c r="P1639" s="133"/>
      <c r="Q1639" s="133"/>
      <c r="R1639" s="3"/>
      <c r="S1639" s="133"/>
    </row>
    <row r="1640" spans="2:19">
      <c r="B1640" s="10"/>
      <c r="C1640" s="10"/>
      <c r="D1640" s="10"/>
      <c r="E1640" s="10"/>
      <c r="F1640" s="10"/>
      <c r="G1640" s="10"/>
      <c r="H1640" s="10"/>
      <c r="I1640" s="10"/>
      <c r="J1640" s="11"/>
      <c r="P1640" s="133"/>
      <c r="Q1640" s="133"/>
      <c r="R1640" s="3"/>
      <c r="S1640" s="133"/>
    </row>
    <row r="1641" spans="2:19">
      <c r="B1641" s="10"/>
      <c r="C1641" s="10"/>
      <c r="D1641" s="10"/>
      <c r="E1641" s="10"/>
      <c r="F1641" s="10"/>
      <c r="G1641" s="10"/>
      <c r="H1641" s="10"/>
      <c r="I1641" s="10"/>
      <c r="J1641" s="11"/>
      <c r="P1641" s="133"/>
      <c r="Q1641" s="133"/>
      <c r="R1641" s="3"/>
      <c r="S1641" s="133"/>
    </row>
    <row r="1642" spans="2:19">
      <c r="B1642" s="10"/>
      <c r="C1642" s="10"/>
      <c r="D1642" s="10"/>
      <c r="E1642" s="10"/>
      <c r="F1642" s="10"/>
      <c r="G1642" s="10"/>
      <c r="H1642" s="10"/>
      <c r="I1642" s="10"/>
      <c r="J1642" s="11"/>
      <c r="P1642" s="133"/>
      <c r="Q1642" s="133"/>
      <c r="R1642" s="3"/>
      <c r="S1642" s="133"/>
    </row>
    <row r="1643" spans="2:19">
      <c r="B1643" s="10"/>
      <c r="C1643" s="10"/>
      <c r="D1643" s="10"/>
      <c r="E1643" s="10"/>
      <c r="F1643" s="10"/>
      <c r="G1643" s="10"/>
      <c r="H1643" s="10"/>
      <c r="I1643" s="10"/>
      <c r="J1643" s="11"/>
      <c r="P1643" s="133"/>
      <c r="Q1643" s="133"/>
      <c r="R1643" s="3"/>
      <c r="S1643" s="133"/>
    </row>
    <row r="1644" spans="2:19">
      <c r="B1644" s="10"/>
      <c r="C1644" s="10"/>
      <c r="D1644" s="10"/>
      <c r="E1644" s="10"/>
      <c r="F1644" s="10"/>
      <c r="G1644" s="10"/>
      <c r="H1644" s="10"/>
      <c r="I1644" s="10"/>
      <c r="J1644" s="11"/>
      <c r="P1644" s="133"/>
      <c r="Q1644" s="133"/>
      <c r="R1644" s="3"/>
      <c r="S1644" s="133"/>
    </row>
    <row r="1645" spans="2:19">
      <c r="B1645" s="10"/>
      <c r="C1645" s="10"/>
      <c r="D1645" s="10"/>
      <c r="E1645" s="10"/>
      <c r="F1645" s="10"/>
      <c r="G1645" s="10"/>
      <c r="H1645" s="10"/>
      <c r="I1645" s="10"/>
      <c r="J1645" s="11"/>
      <c r="P1645" s="133"/>
      <c r="Q1645" s="133"/>
      <c r="R1645" s="3"/>
      <c r="S1645" s="133"/>
    </row>
    <row r="1646" spans="2:19">
      <c r="B1646" s="10"/>
      <c r="C1646" s="10"/>
      <c r="D1646" s="10"/>
      <c r="E1646" s="10"/>
      <c r="F1646" s="10"/>
      <c r="G1646" s="10"/>
      <c r="H1646" s="10"/>
      <c r="I1646" s="10"/>
      <c r="J1646" s="11"/>
      <c r="P1646" s="133"/>
      <c r="Q1646" s="133"/>
      <c r="R1646" s="3"/>
      <c r="S1646" s="133"/>
    </row>
    <row r="1647" spans="2:19">
      <c r="B1647" s="10"/>
      <c r="C1647" s="10"/>
      <c r="D1647" s="10"/>
      <c r="E1647" s="10"/>
      <c r="F1647" s="10"/>
      <c r="G1647" s="10"/>
      <c r="H1647" s="10"/>
      <c r="I1647" s="10"/>
      <c r="J1647" s="11"/>
      <c r="P1647" s="133"/>
      <c r="Q1647" s="133"/>
      <c r="R1647" s="3"/>
      <c r="S1647" s="133"/>
    </row>
    <row r="1648" spans="2:19">
      <c r="B1648" s="10"/>
      <c r="C1648" s="10"/>
      <c r="D1648" s="10"/>
      <c r="E1648" s="10"/>
      <c r="F1648" s="10"/>
      <c r="G1648" s="10"/>
      <c r="H1648" s="10"/>
      <c r="I1648" s="10"/>
      <c r="J1648" s="11"/>
      <c r="P1648" s="133"/>
      <c r="Q1648" s="133"/>
      <c r="R1648" s="3"/>
      <c r="S1648" s="133"/>
    </row>
    <row r="1649" spans="2:19">
      <c r="B1649" s="10"/>
      <c r="C1649" s="10"/>
      <c r="D1649" s="10"/>
      <c r="E1649" s="10"/>
      <c r="F1649" s="10"/>
      <c r="G1649" s="10"/>
      <c r="H1649" s="10"/>
      <c r="I1649" s="10"/>
      <c r="J1649" s="11"/>
      <c r="P1649" s="133"/>
      <c r="Q1649" s="133"/>
      <c r="R1649" s="3"/>
      <c r="S1649" s="133"/>
    </row>
    <row r="1650" spans="2:19">
      <c r="B1650" s="10"/>
      <c r="C1650" s="10"/>
      <c r="D1650" s="10"/>
      <c r="E1650" s="10"/>
      <c r="F1650" s="10"/>
      <c r="G1650" s="10"/>
      <c r="H1650" s="10"/>
      <c r="I1650" s="10"/>
      <c r="J1650" s="11"/>
      <c r="P1650" s="133"/>
      <c r="Q1650" s="133"/>
      <c r="R1650" s="3"/>
      <c r="S1650" s="133"/>
    </row>
    <row r="1651" spans="2:19">
      <c r="B1651" s="10"/>
      <c r="C1651" s="10"/>
      <c r="D1651" s="10"/>
      <c r="E1651" s="10"/>
      <c r="F1651" s="10"/>
      <c r="G1651" s="10"/>
      <c r="H1651" s="10"/>
      <c r="I1651" s="10"/>
      <c r="J1651" s="11"/>
      <c r="P1651" s="133"/>
      <c r="Q1651" s="133"/>
      <c r="R1651" s="3"/>
      <c r="S1651" s="133"/>
    </row>
    <row r="1652" spans="2:19">
      <c r="B1652" s="10"/>
      <c r="C1652" s="10"/>
      <c r="D1652" s="10"/>
      <c r="E1652" s="10"/>
      <c r="F1652" s="10"/>
      <c r="G1652" s="10"/>
      <c r="H1652" s="10"/>
      <c r="I1652" s="10"/>
      <c r="J1652" s="11"/>
      <c r="P1652" s="133"/>
      <c r="Q1652" s="133"/>
      <c r="R1652" s="3"/>
      <c r="S1652" s="133"/>
    </row>
    <row r="1653" spans="2:19">
      <c r="B1653" s="10"/>
      <c r="C1653" s="10"/>
      <c r="D1653" s="10"/>
      <c r="E1653" s="10"/>
      <c r="F1653" s="10"/>
      <c r="G1653" s="10"/>
      <c r="H1653" s="10"/>
      <c r="I1653" s="10"/>
      <c r="J1653" s="11"/>
      <c r="P1653" s="133"/>
      <c r="Q1653" s="133"/>
      <c r="R1653" s="3"/>
      <c r="S1653" s="133"/>
    </row>
    <row r="1654" spans="2:19">
      <c r="B1654" s="10"/>
      <c r="C1654" s="10"/>
      <c r="D1654" s="10"/>
      <c r="E1654" s="10"/>
      <c r="F1654" s="10"/>
      <c r="G1654" s="10"/>
      <c r="H1654" s="10"/>
      <c r="I1654" s="10"/>
      <c r="J1654" s="11"/>
      <c r="P1654" s="133"/>
      <c r="Q1654" s="133"/>
      <c r="R1654" s="3"/>
      <c r="S1654" s="133"/>
    </row>
    <row r="1655" spans="2:19">
      <c r="B1655" s="10"/>
      <c r="C1655" s="10"/>
      <c r="D1655" s="10"/>
      <c r="E1655" s="10"/>
      <c r="F1655" s="10"/>
      <c r="G1655" s="10"/>
      <c r="H1655" s="10"/>
      <c r="I1655" s="10"/>
      <c r="J1655" s="11"/>
      <c r="P1655" s="133"/>
      <c r="Q1655" s="133"/>
      <c r="R1655" s="3"/>
      <c r="S1655" s="133"/>
    </row>
    <row r="1656" spans="2:19">
      <c r="B1656" s="10"/>
      <c r="C1656" s="10"/>
      <c r="D1656" s="10"/>
      <c r="E1656" s="10"/>
      <c r="F1656" s="10"/>
      <c r="G1656" s="10"/>
      <c r="H1656" s="10"/>
      <c r="I1656" s="10"/>
      <c r="J1656" s="11"/>
      <c r="P1656" s="133"/>
      <c r="Q1656" s="133"/>
      <c r="R1656" s="3"/>
      <c r="S1656" s="133"/>
    </row>
    <row r="1657" spans="2:19">
      <c r="B1657" s="10"/>
      <c r="C1657" s="10"/>
      <c r="D1657" s="10"/>
      <c r="E1657" s="10"/>
      <c r="F1657" s="10"/>
      <c r="G1657" s="10"/>
      <c r="H1657" s="10"/>
      <c r="I1657" s="10"/>
      <c r="J1657" s="11"/>
      <c r="P1657" s="133"/>
      <c r="Q1657" s="133"/>
      <c r="R1657" s="3"/>
      <c r="S1657" s="133"/>
    </row>
    <row r="1658" spans="2:19">
      <c r="B1658" s="10"/>
      <c r="C1658" s="10"/>
      <c r="D1658" s="10"/>
      <c r="E1658" s="10"/>
      <c r="F1658" s="10"/>
      <c r="G1658" s="10"/>
      <c r="H1658" s="10"/>
      <c r="I1658" s="10"/>
      <c r="J1658" s="11"/>
      <c r="P1658" s="133"/>
      <c r="Q1658" s="133"/>
      <c r="R1658" s="3"/>
      <c r="S1658" s="133"/>
    </row>
    <row r="1659" spans="2:19">
      <c r="B1659" s="10"/>
      <c r="C1659" s="10"/>
      <c r="D1659" s="10"/>
      <c r="E1659" s="10"/>
      <c r="F1659" s="10"/>
      <c r="G1659" s="10"/>
      <c r="H1659" s="10"/>
      <c r="I1659" s="10"/>
      <c r="J1659" s="11"/>
      <c r="P1659" s="133"/>
      <c r="Q1659" s="133"/>
      <c r="R1659" s="3"/>
      <c r="S1659" s="133"/>
    </row>
    <row r="1660" spans="2:19">
      <c r="B1660" s="10"/>
      <c r="C1660" s="10"/>
      <c r="D1660" s="10"/>
      <c r="E1660" s="10"/>
      <c r="F1660" s="10"/>
      <c r="G1660" s="10"/>
      <c r="H1660" s="10"/>
      <c r="I1660" s="10"/>
      <c r="J1660" s="11"/>
      <c r="P1660" s="133"/>
      <c r="Q1660" s="133"/>
      <c r="R1660" s="3"/>
      <c r="S1660" s="133"/>
    </row>
    <row r="1661" spans="2:19">
      <c r="B1661" s="10"/>
      <c r="C1661" s="10"/>
      <c r="D1661" s="10"/>
      <c r="E1661" s="10"/>
      <c r="F1661" s="10"/>
      <c r="G1661" s="10"/>
      <c r="H1661" s="10"/>
      <c r="I1661" s="10"/>
      <c r="J1661" s="11"/>
      <c r="P1661" s="133"/>
      <c r="Q1661" s="133"/>
      <c r="R1661" s="3"/>
      <c r="S1661" s="133"/>
    </row>
    <row r="1662" spans="2:19">
      <c r="B1662" s="10"/>
      <c r="C1662" s="10"/>
      <c r="D1662" s="10"/>
      <c r="E1662" s="10"/>
      <c r="F1662" s="10"/>
      <c r="G1662" s="10"/>
      <c r="H1662" s="10"/>
      <c r="I1662" s="10"/>
      <c r="J1662" s="11"/>
      <c r="P1662" s="133"/>
      <c r="Q1662" s="133"/>
      <c r="R1662" s="3"/>
      <c r="S1662" s="133"/>
    </row>
    <row r="1663" spans="2:19">
      <c r="B1663" s="10"/>
      <c r="C1663" s="10"/>
      <c r="D1663" s="10"/>
      <c r="E1663" s="10"/>
      <c r="F1663" s="10"/>
      <c r="G1663" s="10"/>
      <c r="H1663" s="10"/>
      <c r="I1663" s="10"/>
      <c r="J1663" s="11"/>
      <c r="P1663" s="133"/>
      <c r="Q1663" s="133"/>
      <c r="R1663" s="3"/>
      <c r="S1663" s="133"/>
    </row>
    <row r="1664" spans="2:19">
      <c r="B1664" s="10"/>
      <c r="C1664" s="10"/>
      <c r="D1664" s="10"/>
      <c r="E1664" s="10"/>
      <c r="F1664" s="10"/>
      <c r="G1664" s="10"/>
      <c r="H1664" s="10"/>
      <c r="I1664" s="10"/>
      <c r="J1664" s="11"/>
      <c r="P1664" s="133"/>
      <c r="Q1664" s="133"/>
      <c r="R1664" s="3"/>
      <c r="S1664" s="133"/>
    </row>
    <row r="1665" spans="2:19">
      <c r="B1665" s="10"/>
      <c r="C1665" s="10"/>
      <c r="D1665" s="10"/>
      <c r="E1665" s="10"/>
      <c r="F1665" s="10"/>
      <c r="G1665" s="10"/>
      <c r="H1665" s="10"/>
      <c r="I1665" s="10"/>
      <c r="J1665" s="11"/>
      <c r="P1665" s="133"/>
      <c r="Q1665" s="133"/>
      <c r="R1665" s="3"/>
      <c r="S1665" s="133"/>
    </row>
    <row r="1666" spans="2:19">
      <c r="B1666" s="10"/>
      <c r="C1666" s="10"/>
      <c r="D1666" s="10"/>
      <c r="E1666" s="10"/>
      <c r="F1666" s="10"/>
      <c r="G1666" s="10"/>
      <c r="H1666" s="10"/>
      <c r="I1666" s="10"/>
      <c r="J1666" s="11"/>
      <c r="P1666" s="133"/>
      <c r="Q1666" s="133"/>
      <c r="R1666" s="3"/>
      <c r="S1666" s="133"/>
    </row>
    <row r="1667" spans="2:19">
      <c r="B1667" s="10"/>
      <c r="C1667" s="10"/>
      <c r="D1667" s="10"/>
      <c r="E1667" s="10"/>
      <c r="F1667" s="10"/>
      <c r="G1667" s="10"/>
      <c r="H1667" s="10"/>
      <c r="I1667" s="10"/>
      <c r="J1667" s="11"/>
      <c r="P1667" s="133"/>
      <c r="Q1667" s="133"/>
      <c r="R1667" s="3"/>
      <c r="S1667" s="133"/>
    </row>
    <row r="1668" spans="2:19">
      <c r="B1668" s="10"/>
      <c r="C1668" s="10"/>
      <c r="D1668" s="10"/>
      <c r="E1668" s="10"/>
      <c r="F1668" s="10"/>
      <c r="G1668" s="10"/>
      <c r="H1668" s="10"/>
      <c r="I1668" s="10"/>
      <c r="J1668" s="11"/>
      <c r="P1668" s="133"/>
      <c r="Q1668" s="133"/>
      <c r="R1668" s="3"/>
      <c r="S1668" s="133"/>
    </row>
    <row r="1669" spans="2:19">
      <c r="B1669" s="10"/>
      <c r="C1669" s="10"/>
      <c r="D1669" s="10"/>
      <c r="E1669" s="10"/>
      <c r="F1669" s="10"/>
      <c r="G1669" s="10"/>
      <c r="H1669" s="10"/>
      <c r="I1669" s="10"/>
      <c r="J1669" s="11"/>
      <c r="P1669" s="133"/>
      <c r="Q1669" s="133"/>
      <c r="R1669" s="3"/>
      <c r="S1669" s="133"/>
    </row>
    <row r="1670" spans="2:19">
      <c r="B1670" s="10"/>
      <c r="C1670" s="10"/>
      <c r="D1670" s="10"/>
      <c r="E1670" s="10"/>
      <c r="F1670" s="10"/>
      <c r="G1670" s="10"/>
      <c r="H1670" s="10"/>
      <c r="I1670" s="10"/>
      <c r="J1670" s="11"/>
      <c r="P1670" s="133"/>
      <c r="Q1670" s="133"/>
      <c r="R1670" s="3"/>
      <c r="S1670" s="133"/>
    </row>
    <row r="1671" spans="2:19">
      <c r="B1671" s="10"/>
      <c r="C1671" s="10"/>
      <c r="D1671" s="10"/>
      <c r="E1671" s="10"/>
      <c r="F1671" s="10"/>
      <c r="G1671" s="10"/>
      <c r="H1671" s="10"/>
      <c r="I1671" s="10"/>
      <c r="J1671" s="11"/>
      <c r="P1671" s="133"/>
      <c r="Q1671" s="133"/>
      <c r="R1671" s="3"/>
      <c r="S1671" s="133"/>
    </row>
    <row r="1672" spans="2:19">
      <c r="B1672" s="10"/>
      <c r="C1672" s="10"/>
      <c r="D1672" s="10"/>
      <c r="E1672" s="10"/>
      <c r="F1672" s="10"/>
      <c r="G1672" s="10"/>
      <c r="H1672" s="10"/>
      <c r="I1672" s="10"/>
      <c r="J1672" s="11"/>
      <c r="P1672" s="133"/>
      <c r="Q1672" s="133"/>
      <c r="R1672" s="3"/>
      <c r="S1672" s="133"/>
    </row>
    <row r="1673" spans="2:19">
      <c r="B1673" s="10"/>
      <c r="C1673" s="10"/>
      <c r="D1673" s="10"/>
      <c r="E1673" s="10"/>
      <c r="F1673" s="10"/>
      <c r="G1673" s="10"/>
      <c r="H1673" s="10"/>
      <c r="I1673" s="10"/>
      <c r="J1673" s="11"/>
      <c r="P1673" s="133"/>
      <c r="Q1673" s="133"/>
      <c r="R1673" s="3"/>
      <c r="S1673" s="133"/>
    </row>
    <row r="1674" spans="2:19">
      <c r="B1674" s="10"/>
      <c r="C1674" s="10"/>
      <c r="D1674" s="10"/>
      <c r="E1674" s="10"/>
      <c r="F1674" s="10"/>
      <c r="G1674" s="10"/>
      <c r="H1674" s="10"/>
      <c r="I1674" s="10"/>
      <c r="J1674" s="11"/>
      <c r="P1674" s="133"/>
      <c r="Q1674" s="133"/>
      <c r="R1674" s="3"/>
      <c r="S1674" s="133"/>
    </row>
    <row r="1675" spans="2:19">
      <c r="B1675" s="10"/>
      <c r="C1675" s="10"/>
      <c r="D1675" s="10"/>
      <c r="E1675" s="10"/>
      <c r="F1675" s="10"/>
      <c r="G1675" s="10"/>
      <c r="H1675" s="10"/>
      <c r="I1675" s="10"/>
      <c r="J1675" s="11"/>
      <c r="P1675" s="133"/>
      <c r="Q1675" s="133"/>
      <c r="R1675" s="3"/>
      <c r="S1675" s="133"/>
    </row>
    <row r="1676" spans="2:19">
      <c r="B1676" s="10"/>
      <c r="C1676" s="10"/>
      <c r="D1676" s="10"/>
      <c r="E1676" s="10"/>
      <c r="F1676" s="10"/>
      <c r="G1676" s="10"/>
      <c r="H1676" s="10"/>
      <c r="I1676" s="10"/>
      <c r="J1676" s="11"/>
      <c r="P1676" s="133"/>
      <c r="Q1676" s="133"/>
      <c r="R1676" s="3"/>
      <c r="S1676" s="133"/>
    </row>
    <row r="1677" spans="2:19">
      <c r="B1677" s="10"/>
      <c r="C1677" s="10"/>
      <c r="D1677" s="10"/>
      <c r="E1677" s="10"/>
      <c r="F1677" s="10"/>
      <c r="G1677" s="10"/>
      <c r="H1677" s="10"/>
      <c r="I1677" s="10"/>
      <c r="J1677" s="11"/>
      <c r="P1677" s="133"/>
      <c r="Q1677" s="133"/>
      <c r="R1677" s="3"/>
      <c r="S1677" s="133"/>
    </row>
    <row r="1678" spans="2:19">
      <c r="B1678" s="10"/>
      <c r="C1678" s="10"/>
      <c r="D1678" s="10"/>
      <c r="E1678" s="10"/>
      <c r="F1678" s="10"/>
      <c r="G1678" s="10"/>
      <c r="H1678" s="10"/>
      <c r="I1678" s="10"/>
      <c r="J1678" s="11"/>
      <c r="P1678" s="133"/>
      <c r="Q1678" s="133"/>
      <c r="R1678" s="3"/>
      <c r="S1678" s="133"/>
    </row>
    <row r="1679" spans="2:19">
      <c r="B1679" s="10"/>
      <c r="C1679" s="10"/>
      <c r="D1679" s="10"/>
      <c r="E1679" s="10"/>
      <c r="F1679" s="10"/>
      <c r="G1679" s="10"/>
      <c r="H1679" s="10"/>
      <c r="I1679" s="10"/>
      <c r="J1679" s="11"/>
      <c r="P1679" s="133"/>
      <c r="Q1679" s="133"/>
      <c r="R1679" s="3"/>
      <c r="S1679" s="133"/>
    </row>
    <row r="1680" spans="2:19">
      <c r="B1680" s="10"/>
      <c r="C1680" s="10"/>
      <c r="D1680" s="10"/>
      <c r="E1680" s="10"/>
      <c r="F1680" s="10"/>
      <c r="G1680" s="10"/>
      <c r="H1680" s="10"/>
      <c r="I1680" s="10"/>
      <c r="J1680" s="11"/>
      <c r="P1680" s="133"/>
      <c r="Q1680" s="133"/>
      <c r="R1680" s="3"/>
      <c r="S1680" s="133"/>
    </row>
    <row r="1681" spans="2:19">
      <c r="B1681" s="10"/>
      <c r="C1681" s="10"/>
      <c r="D1681" s="10"/>
      <c r="E1681" s="10"/>
      <c r="F1681" s="10"/>
      <c r="G1681" s="10"/>
      <c r="H1681" s="10"/>
      <c r="I1681" s="10"/>
      <c r="J1681" s="11"/>
      <c r="P1681" s="133"/>
      <c r="Q1681" s="133"/>
      <c r="R1681" s="3"/>
      <c r="S1681" s="133"/>
    </row>
    <row r="1682" spans="2:19">
      <c r="B1682" s="10"/>
      <c r="C1682" s="10"/>
      <c r="D1682" s="10"/>
      <c r="E1682" s="10"/>
      <c r="F1682" s="10"/>
      <c r="G1682" s="10"/>
      <c r="H1682" s="10"/>
      <c r="I1682" s="10"/>
      <c r="J1682" s="11"/>
      <c r="P1682" s="133"/>
      <c r="Q1682" s="133"/>
      <c r="R1682" s="3"/>
      <c r="S1682" s="133"/>
    </row>
    <row r="1683" spans="2:19">
      <c r="B1683" s="10"/>
      <c r="C1683" s="10"/>
      <c r="D1683" s="10"/>
      <c r="E1683" s="10"/>
      <c r="F1683" s="10"/>
      <c r="G1683" s="10"/>
      <c r="H1683" s="10"/>
      <c r="I1683" s="10"/>
      <c r="J1683" s="11"/>
      <c r="P1683" s="133"/>
      <c r="Q1683" s="133"/>
      <c r="R1683" s="3"/>
      <c r="S1683" s="133"/>
    </row>
    <row r="1684" spans="2:19">
      <c r="B1684" s="10"/>
      <c r="C1684" s="10"/>
      <c r="D1684" s="10"/>
      <c r="E1684" s="10"/>
      <c r="F1684" s="10"/>
      <c r="G1684" s="10"/>
      <c r="H1684" s="10"/>
      <c r="I1684" s="10"/>
      <c r="J1684" s="11"/>
      <c r="P1684" s="133"/>
      <c r="Q1684" s="133"/>
      <c r="R1684" s="3"/>
      <c r="S1684" s="133"/>
    </row>
    <row r="1685" spans="2:19">
      <c r="B1685" s="10"/>
      <c r="C1685" s="10"/>
      <c r="D1685" s="10"/>
      <c r="E1685" s="10"/>
      <c r="F1685" s="10"/>
      <c r="G1685" s="10"/>
      <c r="H1685" s="10"/>
      <c r="I1685" s="10"/>
      <c r="J1685" s="11"/>
      <c r="P1685" s="133"/>
      <c r="Q1685" s="133"/>
      <c r="R1685" s="3"/>
      <c r="S1685" s="133"/>
    </row>
    <row r="1686" spans="2:19">
      <c r="B1686" s="10"/>
      <c r="C1686" s="10"/>
      <c r="D1686" s="10"/>
      <c r="E1686" s="10"/>
      <c r="F1686" s="10"/>
      <c r="G1686" s="10"/>
      <c r="H1686" s="10"/>
      <c r="I1686" s="10"/>
      <c r="J1686" s="11"/>
      <c r="P1686" s="133"/>
      <c r="Q1686" s="133"/>
      <c r="R1686" s="3"/>
      <c r="S1686" s="133"/>
    </row>
    <row r="1687" spans="2:19">
      <c r="B1687" s="10"/>
      <c r="C1687" s="10"/>
      <c r="D1687" s="10"/>
      <c r="E1687" s="10"/>
      <c r="F1687" s="10"/>
      <c r="G1687" s="10"/>
      <c r="H1687" s="10"/>
      <c r="I1687" s="10"/>
      <c r="J1687" s="11"/>
      <c r="P1687" s="133"/>
      <c r="Q1687" s="133"/>
      <c r="R1687" s="3"/>
      <c r="S1687" s="133"/>
    </row>
    <row r="1688" spans="2:19">
      <c r="B1688" s="10"/>
      <c r="C1688" s="10"/>
      <c r="D1688" s="10"/>
      <c r="E1688" s="10"/>
      <c r="F1688" s="10"/>
      <c r="G1688" s="10"/>
      <c r="H1688" s="10"/>
      <c r="I1688" s="10"/>
      <c r="J1688" s="11"/>
      <c r="P1688" s="133"/>
      <c r="Q1688" s="133"/>
      <c r="R1688" s="3"/>
      <c r="S1688" s="133"/>
    </row>
    <row r="1689" spans="2:19">
      <c r="B1689" s="10"/>
      <c r="C1689" s="10"/>
      <c r="D1689" s="10"/>
      <c r="E1689" s="10"/>
      <c r="F1689" s="10"/>
      <c r="G1689" s="10"/>
      <c r="H1689" s="10"/>
      <c r="I1689" s="10"/>
      <c r="J1689" s="11"/>
      <c r="P1689" s="133"/>
      <c r="Q1689" s="133"/>
      <c r="R1689" s="3"/>
      <c r="S1689" s="133"/>
    </row>
    <row r="1690" spans="2:19">
      <c r="B1690" s="10"/>
      <c r="C1690" s="10"/>
      <c r="D1690" s="10"/>
      <c r="E1690" s="10"/>
      <c r="F1690" s="10"/>
      <c r="G1690" s="10"/>
      <c r="H1690" s="10"/>
      <c r="I1690" s="10"/>
      <c r="J1690" s="11"/>
      <c r="P1690" s="133"/>
      <c r="Q1690" s="133"/>
      <c r="R1690" s="3"/>
      <c r="S1690" s="133"/>
    </row>
    <row r="1691" spans="2:19">
      <c r="B1691" s="10"/>
      <c r="C1691" s="10"/>
      <c r="D1691" s="10"/>
      <c r="E1691" s="10"/>
      <c r="F1691" s="10"/>
      <c r="G1691" s="10"/>
      <c r="H1691" s="10"/>
      <c r="I1691" s="10"/>
      <c r="J1691" s="11"/>
      <c r="P1691" s="133"/>
      <c r="Q1691" s="133"/>
      <c r="R1691" s="3"/>
      <c r="S1691" s="133"/>
    </row>
    <row r="1692" spans="2:19">
      <c r="B1692" s="10"/>
      <c r="C1692" s="10"/>
      <c r="D1692" s="10"/>
      <c r="E1692" s="10"/>
      <c r="F1692" s="10"/>
      <c r="G1692" s="10"/>
      <c r="H1692" s="10"/>
      <c r="I1692" s="10"/>
      <c r="J1692" s="11"/>
      <c r="P1692" s="133"/>
      <c r="Q1692" s="133"/>
      <c r="R1692" s="3"/>
      <c r="S1692" s="133"/>
    </row>
    <row r="1693" spans="2:19">
      <c r="B1693" s="10"/>
      <c r="C1693" s="10"/>
      <c r="D1693" s="10"/>
      <c r="E1693" s="10"/>
      <c r="F1693" s="10"/>
      <c r="G1693" s="10"/>
      <c r="H1693" s="10"/>
      <c r="I1693" s="10"/>
      <c r="J1693" s="11"/>
      <c r="P1693" s="133"/>
      <c r="Q1693" s="133"/>
      <c r="R1693" s="3"/>
      <c r="S1693" s="133"/>
    </row>
    <row r="1694" spans="2:19">
      <c r="B1694" s="10"/>
      <c r="C1694" s="10"/>
      <c r="D1694" s="10"/>
      <c r="E1694" s="10"/>
      <c r="F1694" s="10"/>
      <c r="G1694" s="10"/>
      <c r="H1694" s="10"/>
      <c r="I1694" s="10"/>
      <c r="J1694" s="11"/>
      <c r="P1694" s="133"/>
      <c r="Q1694" s="133"/>
      <c r="R1694" s="3"/>
      <c r="S1694" s="133"/>
    </row>
    <row r="1695" spans="2:19">
      <c r="B1695" s="10"/>
      <c r="C1695" s="10"/>
      <c r="D1695" s="10"/>
      <c r="E1695" s="10"/>
      <c r="F1695" s="10"/>
      <c r="G1695" s="10"/>
      <c r="H1695" s="10"/>
      <c r="I1695" s="10"/>
      <c r="J1695" s="11"/>
      <c r="P1695" s="133"/>
      <c r="Q1695" s="133"/>
      <c r="R1695" s="3"/>
      <c r="S1695" s="133"/>
    </row>
    <row r="1696" spans="2:19">
      <c r="B1696" s="10"/>
      <c r="C1696" s="10"/>
      <c r="D1696" s="10"/>
      <c r="E1696" s="10"/>
      <c r="F1696" s="10"/>
      <c r="G1696" s="10"/>
      <c r="H1696" s="10"/>
      <c r="I1696" s="10"/>
      <c r="J1696" s="11"/>
      <c r="P1696" s="133"/>
      <c r="Q1696" s="133"/>
      <c r="R1696" s="3"/>
      <c r="S1696" s="133"/>
    </row>
    <row r="1697" spans="2:19">
      <c r="B1697" s="10"/>
      <c r="C1697" s="10"/>
      <c r="D1697" s="10"/>
      <c r="E1697" s="10"/>
      <c r="F1697" s="10"/>
      <c r="G1697" s="10"/>
      <c r="H1697" s="10"/>
      <c r="I1697" s="10"/>
      <c r="J1697" s="11"/>
      <c r="P1697" s="133"/>
      <c r="Q1697" s="133"/>
      <c r="R1697" s="3"/>
      <c r="S1697" s="133"/>
    </row>
    <row r="1698" spans="2:19">
      <c r="B1698" s="10"/>
      <c r="C1698" s="10"/>
      <c r="D1698" s="10"/>
      <c r="E1698" s="10"/>
      <c r="F1698" s="10"/>
      <c r="G1698" s="10"/>
      <c r="H1698" s="10"/>
      <c r="I1698" s="10"/>
      <c r="J1698" s="11"/>
      <c r="P1698" s="133"/>
      <c r="Q1698" s="133"/>
      <c r="R1698" s="3"/>
      <c r="S1698" s="133"/>
    </row>
    <row r="1699" spans="2:19">
      <c r="B1699" s="10"/>
      <c r="C1699" s="10"/>
      <c r="D1699" s="10"/>
      <c r="E1699" s="10"/>
      <c r="F1699" s="10"/>
      <c r="G1699" s="10"/>
      <c r="H1699" s="10"/>
      <c r="I1699" s="10"/>
      <c r="J1699" s="11"/>
      <c r="P1699" s="133"/>
      <c r="Q1699" s="133"/>
      <c r="R1699" s="3"/>
      <c r="S1699" s="133"/>
    </row>
    <row r="1700" spans="2:19">
      <c r="B1700" s="10"/>
      <c r="C1700" s="10"/>
      <c r="D1700" s="10"/>
      <c r="E1700" s="10"/>
      <c r="F1700" s="10"/>
      <c r="G1700" s="10"/>
      <c r="H1700" s="10"/>
      <c r="I1700" s="10"/>
      <c r="J1700" s="11"/>
      <c r="P1700" s="133"/>
      <c r="Q1700" s="133"/>
      <c r="R1700" s="3"/>
      <c r="S1700" s="133"/>
    </row>
    <row r="1701" spans="2:19">
      <c r="B1701" s="10"/>
      <c r="C1701" s="10"/>
      <c r="D1701" s="10"/>
      <c r="E1701" s="10"/>
      <c r="F1701" s="10"/>
      <c r="G1701" s="10"/>
      <c r="H1701" s="10"/>
      <c r="I1701" s="10"/>
      <c r="J1701" s="11"/>
      <c r="P1701" s="133"/>
      <c r="Q1701" s="133"/>
      <c r="R1701" s="3"/>
      <c r="S1701" s="133"/>
    </row>
    <row r="1702" spans="2:19">
      <c r="B1702" s="10"/>
      <c r="C1702" s="10"/>
      <c r="D1702" s="10"/>
      <c r="E1702" s="10"/>
      <c r="F1702" s="10"/>
      <c r="G1702" s="10"/>
      <c r="H1702" s="10"/>
      <c r="I1702" s="10"/>
      <c r="J1702" s="11"/>
      <c r="P1702" s="133"/>
      <c r="Q1702" s="133"/>
      <c r="R1702" s="3"/>
      <c r="S1702" s="133"/>
    </row>
    <row r="1703" spans="2:19">
      <c r="B1703" s="10"/>
      <c r="C1703" s="10"/>
      <c r="D1703" s="10"/>
      <c r="E1703" s="10"/>
      <c r="F1703" s="10"/>
      <c r="G1703" s="10"/>
      <c r="H1703" s="10"/>
      <c r="I1703" s="10"/>
      <c r="J1703" s="11"/>
      <c r="P1703" s="133"/>
      <c r="Q1703" s="133"/>
      <c r="R1703" s="3"/>
      <c r="S1703" s="133"/>
    </row>
    <row r="1704" spans="2:19">
      <c r="B1704" s="10"/>
      <c r="C1704" s="10"/>
      <c r="D1704" s="10"/>
      <c r="E1704" s="10"/>
      <c r="F1704" s="10"/>
      <c r="G1704" s="10"/>
      <c r="H1704" s="10"/>
      <c r="I1704" s="10"/>
      <c r="J1704" s="11"/>
      <c r="P1704" s="133"/>
      <c r="Q1704" s="133"/>
      <c r="R1704" s="3"/>
      <c r="S1704" s="133"/>
    </row>
    <row r="1705" spans="2:19">
      <c r="B1705" s="10"/>
      <c r="C1705" s="10"/>
      <c r="D1705" s="10"/>
      <c r="E1705" s="10"/>
      <c r="F1705" s="10"/>
      <c r="G1705" s="10"/>
      <c r="H1705" s="10"/>
      <c r="I1705" s="10"/>
      <c r="J1705" s="11"/>
      <c r="P1705" s="133"/>
      <c r="Q1705" s="133"/>
      <c r="R1705" s="3"/>
      <c r="S1705" s="133"/>
    </row>
    <row r="1706" spans="2:19">
      <c r="B1706" s="10"/>
      <c r="C1706" s="10"/>
      <c r="D1706" s="10"/>
      <c r="E1706" s="10"/>
      <c r="F1706" s="10"/>
      <c r="G1706" s="10"/>
      <c r="H1706" s="10"/>
      <c r="I1706" s="10"/>
      <c r="J1706" s="11"/>
      <c r="P1706" s="133"/>
      <c r="Q1706" s="133"/>
      <c r="R1706" s="3"/>
      <c r="S1706" s="133"/>
    </row>
    <row r="1707" spans="2:19">
      <c r="B1707" s="10"/>
      <c r="C1707" s="10"/>
      <c r="D1707" s="10"/>
      <c r="E1707" s="10"/>
      <c r="F1707" s="10"/>
      <c r="G1707" s="10"/>
      <c r="H1707" s="10"/>
      <c r="I1707" s="10"/>
      <c r="J1707" s="11"/>
      <c r="P1707" s="133"/>
      <c r="Q1707" s="133"/>
      <c r="R1707" s="3"/>
      <c r="S1707" s="133"/>
    </row>
    <row r="1708" spans="2:19">
      <c r="B1708" s="10"/>
      <c r="C1708" s="10"/>
      <c r="D1708" s="10"/>
      <c r="E1708" s="10"/>
      <c r="F1708" s="10"/>
      <c r="G1708" s="10"/>
      <c r="H1708" s="10"/>
      <c r="I1708" s="10"/>
      <c r="J1708" s="11"/>
      <c r="P1708" s="133"/>
      <c r="Q1708" s="133"/>
      <c r="R1708" s="3"/>
      <c r="S1708" s="133"/>
    </row>
    <row r="1709" spans="2:19">
      <c r="B1709" s="10"/>
      <c r="C1709" s="10"/>
      <c r="D1709" s="10"/>
      <c r="E1709" s="10"/>
      <c r="F1709" s="10"/>
      <c r="G1709" s="10"/>
      <c r="H1709" s="10"/>
      <c r="I1709" s="10"/>
      <c r="J1709" s="11"/>
      <c r="P1709" s="133"/>
      <c r="Q1709" s="133"/>
      <c r="R1709" s="3"/>
      <c r="S1709" s="133"/>
    </row>
    <row r="1710" spans="2:19">
      <c r="B1710" s="10"/>
      <c r="C1710" s="10"/>
      <c r="D1710" s="10"/>
      <c r="E1710" s="10"/>
      <c r="F1710" s="10"/>
      <c r="G1710" s="10"/>
      <c r="H1710" s="10"/>
      <c r="I1710" s="10"/>
      <c r="J1710" s="11"/>
      <c r="P1710" s="133"/>
      <c r="Q1710" s="133"/>
      <c r="R1710" s="3"/>
      <c r="S1710" s="133"/>
    </row>
    <row r="1711" spans="2:19">
      <c r="B1711" s="10"/>
      <c r="C1711" s="10"/>
      <c r="D1711" s="10"/>
      <c r="E1711" s="10"/>
      <c r="F1711" s="10"/>
      <c r="G1711" s="10"/>
      <c r="H1711" s="10"/>
      <c r="I1711" s="10"/>
      <c r="J1711" s="11"/>
      <c r="P1711" s="133"/>
      <c r="Q1711" s="133"/>
      <c r="R1711" s="3"/>
      <c r="S1711" s="133"/>
    </row>
    <row r="1712" spans="2:19">
      <c r="B1712" s="10"/>
      <c r="C1712" s="10"/>
      <c r="D1712" s="10"/>
      <c r="E1712" s="10"/>
      <c r="F1712" s="10"/>
      <c r="G1712" s="10"/>
      <c r="H1712" s="10"/>
      <c r="I1712" s="10"/>
      <c r="J1712" s="11"/>
      <c r="P1712" s="133"/>
      <c r="Q1712" s="133"/>
      <c r="R1712" s="3"/>
      <c r="S1712" s="133"/>
    </row>
    <row r="1713" spans="2:19">
      <c r="B1713" s="10"/>
      <c r="C1713" s="10"/>
      <c r="D1713" s="10"/>
      <c r="E1713" s="10"/>
      <c r="F1713" s="10"/>
      <c r="G1713" s="10"/>
      <c r="H1713" s="10"/>
      <c r="I1713" s="10"/>
      <c r="J1713" s="11"/>
      <c r="P1713" s="133"/>
      <c r="Q1713" s="133"/>
      <c r="R1713" s="3"/>
      <c r="S1713" s="133"/>
    </row>
    <row r="1714" spans="2:19">
      <c r="B1714" s="10"/>
      <c r="C1714" s="10"/>
      <c r="D1714" s="10"/>
      <c r="E1714" s="10"/>
      <c r="F1714" s="10"/>
      <c r="G1714" s="10"/>
      <c r="H1714" s="10"/>
      <c r="I1714" s="10"/>
      <c r="J1714" s="11"/>
      <c r="P1714" s="133"/>
      <c r="Q1714" s="133"/>
      <c r="R1714" s="3"/>
      <c r="S1714" s="133"/>
    </row>
    <row r="1715" spans="2:19">
      <c r="B1715" s="10"/>
      <c r="C1715" s="10"/>
      <c r="D1715" s="10"/>
      <c r="E1715" s="10"/>
      <c r="F1715" s="10"/>
      <c r="G1715" s="10"/>
      <c r="H1715" s="10"/>
      <c r="I1715" s="10"/>
      <c r="J1715" s="11"/>
      <c r="P1715" s="133"/>
      <c r="Q1715" s="133"/>
      <c r="R1715" s="3"/>
      <c r="S1715" s="133"/>
    </row>
    <row r="1716" spans="2:19">
      <c r="B1716" s="10"/>
      <c r="C1716" s="10"/>
      <c r="D1716" s="10"/>
      <c r="E1716" s="10"/>
      <c r="F1716" s="10"/>
      <c r="G1716" s="10"/>
      <c r="H1716" s="10"/>
      <c r="I1716" s="10"/>
      <c r="J1716" s="11"/>
      <c r="P1716" s="133"/>
      <c r="Q1716" s="133"/>
      <c r="R1716" s="3"/>
      <c r="S1716" s="133"/>
    </row>
    <row r="1717" spans="2:19">
      <c r="B1717" s="10"/>
      <c r="C1717" s="10"/>
      <c r="D1717" s="10"/>
      <c r="E1717" s="10"/>
      <c r="F1717" s="10"/>
      <c r="G1717" s="10"/>
      <c r="H1717" s="10"/>
      <c r="I1717" s="10"/>
      <c r="J1717" s="11"/>
      <c r="P1717" s="133"/>
      <c r="Q1717" s="133"/>
      <c r="R1717" s="3"/>
      <c r="S1717" s="133"/>
    </row>
    <row r="1718" spans="2:19">
      <c r="B1718" s="10"/>
      <c r="C1718" s="10"/>
      <c r="D1718" s="10"/>
      <c r="E1718" s="10"/>
      <c r="F1718" s="10"/>
      <c r="G1718" s="10"/>
      <c r="H1718" s="10"/>
      <c r="I1718" s="10"/>
      <c r="J1718" s="11"/>
      <c r="P1718" s="133"/>
      <c r="Q1718" s="133"/>
      <c r="R1718" s="3"/>
      <c r="S1718" s="133"/>
    </row>
    <row r="1719" spans="2:19">
      <c r="B1719" s="10"/>
      <c r="C1719" s="10"/>
      <c r="D1719" s="10"/>
      <c r="E1719" s="10"/>
      <c r="F1719" s="10"/>
      <c r="G1719" s="10"/>
      <c r="H1719" s="10"/>
      <c r="I1719" s="10"/>
      <c r="J1719" s="11"/>
      <c r="P1719" s="133"/>
      <c r="Q1719" s="133"/>
      <c r="R1719" s="3"/>
      <c r="S1719" s="133"/>
    </row>
    <row r="1720" spans="2:19">
      <c r="B1720" s="10"/>
      <c r="C1720" s="10"/>
      <c r="D1720" s="10"/>
      <c r="E1720" s="10"/>
      <c r="F1720" s="10"/>
      <c r="G1720" s="10"/>
      <c r="H1720" s="10"/>
      <c r="I1720" s="10"/>
      <c r="J1720" s="11"/>
      <c r="P1720" s="133"/>
      <c r="Q1720" s="133"/>
      <c r="R1720" s="3"/>
      <c r="S1720" s="133"/>
    </row>
    <row r="1721" spans="2:19">
      <c r="B1721" s="10"/>
      <c r="C1721" s="10"/>
      <c r="D1721" s="10"/>
      <c r="E1721" s="10"/>
      <c r="F1721" s="10"/>
      <c r="G1721" s="10"/>
      <c r="H1721" s="10"/>
      <c r="I1721" s="10"/>
      <c r="J1721" s="11"/>
      <c r="P1721" s="133"/>
      <c r="Q1721" s="133"/>
      <c r="R1721" s="3"/>
      <c r="S1721" s="133"/>
    </row>
    <row r="1722" spans="2:19">
      <c r="B1722" s="10"/>
      <c r="C1722" s="10"/>
      <c r="D1722" s="10"/>
      <c r="E1722" s="10"/>
      <c r="F1722" s="10"/>
      <c r="G1722" s="10"/>
      <c r="H1722" s="10"/>
      <c r="I1722" s="10"/>
      <c r="J1722" s="11"/>
      <c r="P1722" s="133"/>
      <c r="Q1722" s="133"/>
      <c r="R1722" s="3"/>
      <c r="S1722" s="133"/>
    </row>
    <row r="1723" spans="2:19">
      <c r="B1723" s="10"/>
      <c r="C1723" s="10"/>
      <c r="D1723" s="10"/>
      <c r="E1723" s="10"/>
      <c r="F1723" s="10"/>
      <c r="G1723" s="10"/>
      <c r="H1723" s="10"/>
      <c r="I1723" s="10"/>
      <c r="J1723" s="11"/>
      <c r="P1723" s="133"/>
      <c r="Q1723" s="133"/>
      <c r="R1723" s="3"/>
      <c r="S1723" s="133"/>
    </row>
    <row r="1724" spans="2:19">
      <c r="B1724" s="10"/>
      <c r="C1724" s="10"/>
      <c r="D1724" s="10"/>
      <c r="E1724" s="10"/>
      <c r="F1724" s="10"/>
      <c r="G1724" s="10"/>
      <c r="H1724" s="10"/>
      <c r="I1724" s="10"/>
      <c r="J1724" s="11"/>
      <c r="P1724" s="133"/>
      <c r="Q1724" s="133"/>
      <c r="R1724" s="3"/>
      <c r="S1724" s="133"/>
    </row>
    <row r="1725" spans="2:19">
      <c r="B1725" s="10"/>
      <c r="C1725" s="10"/>
      <c r="D1725" s="10"/>
      <c r="E1725" s="10"/>
      <c r="F1725" s="10"/>
      <c r="G1725" s="10"/>
      <c r="H1725" s="10"/>
      <c r="I1725" s="10"/>
      <c r="J1725" s="11"/>
      <c r="P1725" s="133"/>
      <c r="Q1725" s="133"/>
      <c r="R1725" s="3"/>
      <c r="S1725" s="133"/>
    </row>
    <row r="1726" spans="2:19">
      <c r="B1726" s="10"/>
      <c r="C1726" s="10"/>
      <c r="D1726" s="10"/>
      <c r="E1726" s="10"/>
      <c r="F1726" s="10"/>
      <c r="G1726" s="10"/>
      <c r="H1726" s="10"/>
      <c r="I1726" s="10"/>
      <c r="J1726" s="11"/>
      <c r="P1726" s="133"/>
      <c r="Q1726" s="133"/>
      <c r="R1726" s="3"/>
      <c r="S1726" s="133"/>
    </row>
    <row r="1727" spans="2:19">
      <c r="B1727" s="10"/>
      <c r="C1727" s="10"/>
      <c r="D1727" s="10"/>
      <c r="E1727" s="10"/>
      <c r="F1727" s="10"/>
      <c r="G1727" s="10"/>
      <c r="H1727" s="10"/>
      <c r="I1727" s="10"/>
      <c r="J1727" s="11"/>
      <c r="P1727" s="133"/>
      <c r="Q1727" s="133"/>
      <c r="R1727" s="3"/>
      <c r="S1727" s="133"/>
    </row>
    <row r="1728" spans="2:19">
      <c r="B1728" s="10"/>
      <c r="C1728" s="10"/>
      <c r="D1728" s="10"/>
      <c r="E1728" s="10"/>
      <c r="F1728" s="10"/>
      <c r="G1728" s="10"/>
      <c r="H1728" s="10"/>
      <c r="I1728" s="10"/>
      <c r="J1728" s="11"/>
      <c r="P1728" s="133"/>
      <c r="Q1728" s="133"/>
      <c r="R1728" s="3"/>
      <c r="S1728" s="133"/>
    </row>
    <row r="1729" spans="2:19">
      <c r="B1729" s="10"/>
      <c r="C1729" s="10"/>
      <c r="D1729" s="10"/>
      <c r="E1729" s="10"/>
      <c r="F1729" s="10"/>
      <c r="G1729" s="10"/>
      <c r="H1729" s="10"/>
      <c r="I1729" s="10"/>
      <c r="J1729" s="11"/>
      <c r="P1729" s="133"/>
      <c r="Q1729" s="133"/>
      <c r="R1729" s="3"/>
      <c r="S1729" s="133"/>
    </row>
    <row r="1730" spans="2:19">
      <c r="B1730" s="10"/>
      <c r="C1730" s="10"/>
      <c r="D1730" s="10"/>
      <c r="E1730" s="10"/>
      <c r="F1730" s="10"/>
      <c r="G1730" s="10"/>
      <c r="H1730" s="10"/>
      <c r="I1730" s="10"/>
      <c r="J1730" s="11"/>
      <c r="P1730" s="133"/>
      <c r="Q1730" s="133"/>
      <c r="R1730" s="3"/>
      <c r="S1730" s="133"/>
    </row>
    <row r="1731" spans="2:19">
      <c r="B1731" s="10"/>
      <c r="C1731" s="10"/>
      <c r="D1731" s="10"/>
      <c r="E1731" s="10"/>
      <c r="F1731" s="10"/>
      <c r="G1731" s="10"/>
      <c r="H1731" s="10"/>
      <c r="I1731" s="10"/>
      <c r="J1731" s="11"/>
      <c r="P1731" s="133"/>
      <c r="Q1731" s="133"/>
      <c r="R1731" s="3"/>
      <c r="S1731" s="133"/>
    </row>
    <row r="1732" spans="2:19">
      <c r="B1732" s="10"/>
      <c r="C1732" s="10"/>
      <c r="D1732" s="10"/>
      <c r="E1732" s="10"/>
      <c r="F1732" s="10"/>
      <c r="G1732" s="10"/>
      <c r="H1732" s="10"/>
      <c r="I1732" s="10"/>
      <c r="J1732" s="11"/>
      <c r="P1732" s="133"/>
      <c r="Q1732" s="133"/>
      <c r="R1732" s="3"/>
      <c r="S1732" s="133"/>
    </row>
    <row r="1733" spans="2:19">
      <c r="B1733" s="10"/>
      <c r="C1733" s="10"/>
      <c r="D1733" s="10"/>
      <c r="E1733" s="10"/>
      <c r="F1733" s="10"/>
      <c r="G1733" s="10"/>
      <c r="H1733" s="10"/>
      <c r="I1733" s="10"/>
      <c r="J1733" s="11"/>
      <c r="P1733" s="133"/>
      <c r="Q1733" s="133"/>
      <c r="R1733" s="3"/>
      <c r="S1733" s="133"/>
    </row>
    <row r="1734" spans="2:19">
      <c r="B1734" s="10"/>
      <c r="C1734" s="10"/>
      <c r="D1734" s="10"/>
      <c r="E1734" s="10"/>
      <c r="F1734" s="10"/>
      <c r="G1734" s="10"/>
      <c r="H1734" s="10"/>
      <c r="I1734" s="10"/>
      <c r="J1734" s="11"/>
      <c r="P1734" s="133"/>
      <c r="Q1734" s="133"/>
      <c r="R1734" s="3"/>
      <c r="S1734" s="133"/>
    </row>
    <row r="1735" spans="2:19">
      <c r="B1735" s="10"/>
      <c r="C1735" s="10"/>
      <c r="D1735" s="10"/>
      <c r="E1735" s="10"/>
      <c r="F1735" s="10"/>
      <c r="G1735" s="10"/>
      <c r="H1735" s="10"/>
      <c r="I1735" s="10"/>
      <c r="J1735" s="11"/>
      <c r="P1735" s="133"/>
      <c r="Q1735" s="133"/>
      <c r="R1735" s="3"/>
      <c r="S1735" s="133"/>
    </row>
    <row r="1736" spans="2:19">
      <c r="B1736" s="10"/>
      <c r="C1736" s="10"/>
      <c r="D1736" s="10"/>
      <c r="E1736" s="10"/>
      <c r="F1736" s="10"/>
      <c r="G1736" s="10"/>
      <c r="H1736" s="10"/>
      <c r="I1736" s="10"/>
      <c r="J1736" s="11"/>
      <c r="P1736" s="133"/>
      <c r="Q1736" s="133"/>
      <c r="R1736" s="3"/>
      <c r="S1736" s="133"/>
    </row>
    <row r="1737" spans="2:19">
      <c r="B1737" s="10"/>
      <c r="C1737" s="10"/>
      <c r="D1737" s="10"/>
      <c r="E1737" s="10"/>
      <c r="F1737" s="10"/>
      <c r="G1737" s="10"/>
      <c r="H1737" s="10"/>
      <c r="I1737" s="10"/>
      <c r="J1737" s="11"/>
      <c r="P1737" s="133"/>
      <c r="Q1737" s="133"/>
      <c r="R1737" s="3"/>
      <c r="S1737" s="133"/>
    </row>
    <row r="1738" spans="2:19">
      <c r="B1738" s="10"/>
      <c r="C1738" s="10"/>
      <c r="D1738" s="10"/>
      <c r="E1738" s="10"/>
      <c r="F1738" s="10"/>
      <c r="G1738" s="10"/>
      <c r="H1738" s="10"/>
      <c r="I1738" s="10"/>
      <c r="J1738" s="11"/>
      <c r="P1738" s="133"/>
      <c r="Q1738" s="133"/>
      <c r="R1738" s="3"/>
      <c r="S1738" s="133"/>
    </row>
    <row r="1739" spans="2:19">
      <c r="B1739" s="10"/>
      <c r="C1739" s="10"/>
      <c r="D1739" s="10"/>
      <c r="E1739" s="10"/>
      <c r="F1739" s="10"/>
      <c r="G1739" s="10"/>
      <c r="H1739" s="10"/>
      <c r="I1739" s="10"/>
      <c r="J1739" s="11"/>
      <c r="P1739" s="133"/>
      <c r="Q1739" s="133"/>
      <c r="R1739" s="3"/>
      <c r="S1739" s="133"/>
    </row>
    <row r="1740" spans="2:19">
      <c r="B1740" s="10"/>
      <c r="C1740" s="10"/>
      <c r="D1740" s="10"/>
      <c r="E1740" s="10"/>
      <c r="F1740" s="10"/>
      <c r="G1740" s="10"/>
      <c r="H1740" s="10"/>
      <c r="I1740" s="10"/>
      <c r="J1740" s="11"/>
      <c r="P1740" s="133"/>
      <c r="Q1740" s="133"/>
      <c r="R1740" s="3"/>
      <c r="S1740" s="133"/>
    </row>
    <row r="1741" spans="2:19">
      <c r="B1741" s="10"/>
      <c r="C1741" s="10"/>
      <c r="D1741" s="10"/>
      <c r="E1741" s="10"/>
      <c r="F1741" s="10"/>
      <c r="G1741" s="10"/>
      <c r="H1741" s="10"/>
      <c r="I1741" s="10"/>
      <c r="J1741" s="11"/>
      <c r="P1741" s="133"/>
      <c r="Q1741" s="133"/>
      <c r="R1741" s="3"/>
      <c r="S1741" s="133"/>
    </row>
    <row r="1742" spans="2:19">
      <c r="B1742" s="10"/>
      <c r="C1742" s="10"/>
      <c r="D1742" s="10"/>
      <c r="E1742" s="10"/>
      <c r="F1742" s="10"/>
      <c r="G1742" s="10"/>
      <c r="H1742" s="10"/>
      <c r="I1742" s="10"/>
      <c r="J1742" s="11"/>
      <c r="P1742" s="133"/>
      <c r="Q1742" s="133"/>
      <c r="R1742" s="3"/>
      <c r="S1742" s="133"/>
    </row>
    <row r="1743" spans="2:19">
      <c r="B1743" s="10"/>
      <c r="C1743" s="10"/>
      <c r="D1743" s="10"/>
      <c r="E1743" s="10"/>
      <c r="F1743" s="10"/>
      <c r="G1743" s="10"/>
      <c r="H1743" s="10"/>
      <c r="I1743" s="10"/>
      <c r="J1743" s="11"/>
      <c r="P1743" s="133"/>
      <c r="Q1743" s="133"/>
      <c r="R1743" s="3"/>
      <c r="S1743" s="133"/>
    </row>
    <row r="1744" spans="2:19">
      <c r="B1744" s="10"/>
      <c r="C1744" s="10"/>
      <c r="D1744" s="10"/>
      <c r="E1744" s="10"/>
      <c r="F1744" s="10"/>
      <c r="G1744" s="10"/>
      <c r="H1744" s="10"/>
      <c r="I1744" s="10"/>
      <c r="J1744" s="11"/>
      <c r="P1744" s="133"/>
      <c r="Q1744" s="133"/>
      <c r="R1744" s="3"/>
      <c r="S1744" s="133"/>
    </row>
    <row r="1745" spans="2:19">
      <c r="B1745" s="10"/>
      <c r="C1745" s="10"/>
      <c r="D1745" s="10"/>
      <c r="E1745" s="10"/>
      <c r="F1745" s="10"/>
      <c r="G1745" s="10"/>
      <c r="H1745" s="10"/>
      <c r="I1745" s="10"/>
      <c r="J1745" s="11"/>
      <c r="P1745" s="133"/>
      <c r="Q1745" s="133"/>
      <c r="R1745" s="3"/>
      <c r="S1745" s="133"/>
    </row>
    <row r="1746" spans="2:19">
      <c r="B1746" s="10"/>
      <c r="C1746" s="10"/>
      <c r="D1746" s="10"/>
      <c r="E1746" s="10"/>
      <c r="F1746" s="10"/>
      <c r="G1746" s="10"/>
      <c r="H1746" s="10"/>
      <c r="I1746" s="10"/>
      <c r="J1746" s="11"/>
      <c r="P1746" s="133"/>
      <c r="Q1746" s="133"/>
      <c r="R1746" s="3"/>
      <c r="S1746" s="133"/>
    </row>
    <row r="1747" spans="2:19">
      <c r="B1747" s="10"/>
      <c r="C1747" s="10"/>
      <c r="D1747" s="10"/>
      <c r="E1747" s="10"/>
      <c r="F1747" s="10"/>
      <c r="G1747" s="10"/>
      <c r="H1747" s="10"/>
      <c r="I1747" s="10"/>
      <c r="J1747" s="11"/>
      <c r="P1747" s="133"/>
      <c r="Q1747" s="133"/>
      <c r="R1747" s="3"/>
      <c r="S1747" s="133"/>
    </row>
    <row r="1748" spans="2:19">
      <c r="B1748" s="10"/>
      <c r="C1748" s="10"/>
      <c r="D1748" s="10"/>
      <c r="E1748" s="10"/>
      <c r="F1748" s="10"/>
      <c r="G1748" s="10"/>
      <c r="H1748" s="10"/>
      <c r="I1748" s="10"/>
      <c r="J1748" s="11"/>
      <c r="P1748" s="133"/>
      <c r="Q1748" s="133"/>
      <c r="R1748" s="3"/>
      <c r="S1748" s="133"/>
    </row>
    <row r="1749" spans="2:19">
      <c r="B1749" s="10"/>
      <c r="C1749" s="10"/>
      <c r="D1749" s="10"/>
      <c r="E1749" s="10"/>
      <c r="F1749" s="10"/>
      <c r="G1749" s="10"/>
      <c r="H1749" s="10"/>
      <c r="I1749" s="10"/>
      <c r="J1749" s="11"/>
      <c r="P1749" s="133"/>
      <c r="Q1749" s="133"/>
      <c r="R1749" s="3"/>
      <c r="S1749" s="133"/>
    </row>
    <row r="1750" spans="2:19">
      <c r="B1750" s="10"/>
      <c r="C1750" s="10"/>
      <c r="D1750" s="10"/>
      <c r="E1750" s="10"/>
      <c r="F1750" s="10"/>
      <c r="G1750" s="10"/>
      <c r="H1750" s="10"/>
      <c r="I1750" s="10"/>
      <c r="J1750" s="11"/>
      <c r="P1750" s="133"/>
      <c r="Q1750" s="133"/>
      <c r="R1750" s="3"/>
      <c r="S1750" s="133"/>
    </row>
    <row r="1751" spans="2:19">
      <c r="B1751" s="10"/>
      <c r="C1751" s="10"/>
      <c r="D1751" s="10"/>
      <c r="E1751" s="10"/>
      <c r="F1751" s="10"/>
      <c r="G1751" s="10"/>
      <c r="H1751" s="10"/>
      <c r="I1751" s="10"/>
      <c r="J1751" s="11"/>
      <c r="P1751" s="133"/>
      <c r="Q1751" s="133"/>
      <c r="R1751" s="3"/>
      <c r="S1751" s="133"/>
    </row>
    <row r="1752" spans="2:19">
      <c r="B1752" s="10"/>
      <c r="C1752" s="10"/>
      <c r="D1752" s="10"/>
      <c r="E1752" s="10"/>
      <c r="F1752" s="10"/>
      <c r="G1752" s="10"/>
      <c r="H1752" s="10"/>
      <c r="I1752" s="10"/>
      <c r="J1752" s="11"/>
      <c r="P1752" s="133"/>
      <c r="Q1752" s="133"/>
      <c r="R1752" s="3"/>
      <c r="S1752" s="133"/>
    </row>
    <row r="1753" spans="2:19">
      <c r="B1753" s="10"/>
      <c r="C1753" s="10"/>
      <c r="D1753" s="10"/>
      <c r="E1753" s="10"/>
      <c r="F1753" s="10"/>
      <c r="G1753" s="10"/>
      <c r="H1753" s="10"/>
      <c r="I1753" s="10"/>
      <c r="J1753" s="11"/>
      <c r="P1753" s="133"/>
      <c r="Q1753" s="133"/>
      <c r="R1753" s="3"/>
      <c r="S1753" s="133"/>
    </row>
    <row r="1754" spans="2:19">
      <c r="B1754" s="10"/>
      <c r="C1754" s="10"/>
      <c r="D1754" s="10"/>
      <c r="E1754" s="10"/>
      <c r="F1754" s="10"/>
      <c r="G1754" s="10"/>
      <c r="H1754" s="10"/>
      <c r="I1754" s="10"/>
      <c r="J1754" s="11"/>
      <c r="P1754" s="133"/>
      <c r="Q1754" s="133"/>
      <c r="R1754" s="3"/>
      <c r="S1754" s="133"/>
    </row>
    <row r="1755" spans="2:19">
      <c r="B1755" s="10"/>
      <c r="C1755" s="10"/>
      <c r="D1755" s="10"/>
      <c r="E1755" s="10"/>
      <c r="F1755" s="10"/>
      <c r="G1755" s="10"/>
      <c r="H1755" s="10"/>
      <c r="I1755" s="10"/>
      <c r="J1755" s="11"/>
      <c r="P1755" s="133"/>
      <c r="Q1755" s="133"/>
      <c r="R1755" s="3"/>
      <c r="S1755" s="133"/>
    </row>
    <row r="1756" spans="2:19">
      <c r="B1756" s="10"/>
      <c r="C1756" s="10"/>
      <c r="D1756" s="10"/>
      <c r="E1756" s="10"/>
      <c r="F1756" s="10"/>
      <c r="G1756" s="10"/>
      <c r="H1756" s="10"/>
      <c r="I1756" s="10"/>
      <c r="J1756" s="11"/>
      <c r="P1756" s="133"/>
      <c r="Q1756" s="133"/>
      <c r="R1756" s="3"/>
      <c r="S1756" s="133"/>
    </row>
    <row r="1757" spans="2:19">
      <c r="B1757" s="10"/>
      <c r="C1757" s="10"/>
      <c r="D1757" s="10"/>
      <c r="E1757" s="10"/>
      <c r="F1757" s="10"/>
      <c r="G1757" s="10"/>
      <c r="H1757" s="10"/>
      <c r="I1757" s="10"/>
      <c r="J1757" s="11"/>
      <c r="P1757" s="133"/>
      <c r="Q1757" s="133"/>
      <c r="R1757" s="3"/>
      <c r="S1757" s="133"/>
    </row>
    <row r="1758" spans="2:19">
      <c r="B1758" s="10"/>
      <c r="C1758" s="10"/>
      <c r="D1758" s="10"/>
      <c r="E1758" s="10"/>
      <c r="F1758" s="10"/>
      <c r="G1758" s="10"/>
      <c r="H1758" s="10"/>
      <c r="I1758" s="10"/>
      <c r="J1758" s="11"/>
      <c r="P1758" s="133"/>
      <c r="Q1758" s="133"/>
      <c r="R1758" s="3"/>
      <c r="S1758" s="133"/>
    </row>
    <row r="1759" spans="2:19">
      <c r="B1759" s="10"/>
      <c r="C1759" s="10"/>
      <c r="D1759" s="10"/>
      <c r="E1759" s="10"/>
      <c r="F1759" s="10"/>
      <c r="G1759" s="10"/>
      <c r="H1759" s="10"/>
      <c r="I1759" s="10"/>
      <c r="J1759" s="11"/>
      <c r="P1759" s="133"/>
      <c r="Q1759" s="133"/>
      <c r="R1759" s="3"/>
      <c r="S1759" s="133"/>
    </row>
    <row r="1760" spans="2:19">
      <c r="B1760" s="10"/>
      <c r="C1760" s="10"/>
      <c r="D1760" s="10"/>
      <c r="E1760" s="10"/>
      <c r="F1760" s="10"/>
      <c r="G1760" s="10"/>
      <c r="H1760" s="10"/>
      <c r="I1760" s="10"/>
      <c r="J1760" s="11"/>
      <c r="P1760" s="133"/>
      <c r="Q1760" s="133"/>
      <c r="R1760" s="3"/>
      <c r="S1760" s="133"/>
    </row>
    <row r="1761" spans="2:19">
      <c r="B1761" s="10"/>
      <c r="C1761" s="10"/>
      <c r="D1761" s="10"/>
      <c r="E1761" s="10"/>
      <c r="F1761" s="10"/>
      <c r="G1761" s="10"/>
      <c r="H1761" s="10"/>
      <c r="I1761" s="10"/>
      <c r="J1761" s="11"/>
      <c r="P1761" s="133"/>
      <c r="Q1761" s="133"/>
      <c r="R1761" s="3"/>
      <c r="S1761" s="133"/>
    </row>
    <row r="1762" spans="2:19">
      <c r="B1762" s="10"/>
      <c r="C1762" s="10"/>
      <c r="D1762" s="10"/>
      <c r="E1762" s="10"/>
      <c r="F1762" s="10"/>
      <c r="G1762" s="10"/>
      <c r="H1762" s="10"/>
      <c r="I1762" s="10"/>
      <c r="J1762" s="11"/>
      <c r="P1762" s="133"/>
      <c r="Q1762" s="133"/>
      <c r="R1762" s="3"/>
      <c r="S1762" s="133"/>
    </row>
    <row r="1763" spans="2:19">
      <c r="B1763" s="10"/>
      <c r="C1763" s="10"/>
      <c r="D1763" s="10"/>
      <c r="E1763" s="10"/>
      <c r="F1763" s="10"/>
      <c r="G1763" s="10"/>
      <c r="H1763" s="10"/>
      <c r="I1763" s="10"/>
      <c r="J1763" s="11"/>
      <c r="P1763" s="133"/>
      <c r="Q1763" s="133"/>
      <c r="R1763" s="3"/>
      <c r="S1763" s="133"/>
    </row>
    <row r="1764" spans="2:19">
      <c r="B1764" s="10"/>
      <c r="C1764" s="10"/>
      <c r="D1764" s="10"/>
      <c r="E1764" s="10"/>
      <c r="F1764" s="10"/>
      <c r="G1764" s="10"/>
      <c r="H1764" s="10"/>
      <c r="I1764" s="10"/>
      <c r="J1764" s="11"/>
      <c r="P1764" s="133"/>
      <c r="Q1764" s="133"/>
      <c r="R1764" s="3"/>
      <c r="S1764" s="133"/>
    </row>
    <row r="1765" spans="2:19">
      <c r="B1765" s="10"/>
      <c r="C1765" s="10"/>
      <c r="D1765" s="10"/>
      <c r="E1765" s="10"/>
      <c r="F1765" s="10"/>
      <c r="G1765" s="10"/>
      <c r="H1765" s="10"/>
      <c r="I1765" s="10"/>
      <c r="J1765" s="11"/>
      <c r="P1765" s="133"/>
      <c r="Q1765" s="133"/>
      <c r="R1765" s="3"/>
      <c r="S1765" s="133"/>
    </row>
    <row r="1766" spans="2:19">
      <c r="B1766" s="10"/>
      <c r="C1766" s="10"/>
      <c r="D1766" s="10"/>
      <c r="E1766" s="10"/>
      <c r="F1766" s="10"/>
      <c r="G1766" s="10"/>
      <c r="H1766" s="10"/>
      <c r="I1766" s="10"/>
      <c r="J1766" s="11"/>
      <c r="P1766" s="133"/>
      <c r="Q1766" s="133"/>
      <c r="R1766" s="3"/>
      <c r="S1766" s="133"/>
    </row>
    <row r="1767" spans="2:19">
      <c r="B1767" s="10"/>
      <c r="C1767" s="10"/>
      <c r="D1767" s="10"/>
      <c r="E1767" s="10"/>
      <c r="F1767" s="10"/>
      <c r="G1767" s="10"/>
      <c r="H1767" s="10"/>
      <c r="I1767" s="10"/>
      <c r="J1767" s="11"/>
      <c r="P1767" s="133"/>
      <c r="Q1767" s="133"/>
      <c r="R1767" s="3"/>
      <c r="S1767" s="133"/>
    </row>
    <row r="1768" spans="2:19">
      <c r="B1768" s="10"/>
      <c r="C1768" s="10"/>
      <c r="D1768" s="10"/>
      <c r="E1768" s="10"/>
      <c r="F1768" s="10"/>
      <c r="G1768" s="10"/>
      <c r="H1768" s="10"/>
      <c r="I1768" s="10"/>
      <c r="J1768" s="11"/>
      <c r="P1768" s="133"/>
      <c r="Q1768" s="133"/>
      <c r="R1768" s="3"/>
      <c r="S1768" s="133"/>
    </row>
    <row r="1769" spans="2:19">
      <c r="B1769" s="10"/>
      <c r="C1769" s="10"/>
      <c r="D1769" s="10"/>
      <c r="E1769" s="10"/>
      <c r="F1769" s="10"/>
      <c r="G1769" s="10"/>
      <c r="H1769" s="10"/>
      <c r="I1769" s="10"/>
      <c r="J1769" s="11"/>
      <c r="P1769" s="133"/>
      <c r="Q1769" s="133"/>
      <c r="R1769" s="3"/>
      <c r="S1769" s="133"/>
    </row>
    <row r="1770" spans="2:19">
      <c r="B1770" s="10"/>
      <c r="C1770" s="10"/>
      <c r="D1770" s="10"/>
      <c r="E1770" s="10"/>
      <c r="F1770" s="10"/>
      <c r="G1770" s="10"/>
      <c r="H1770" s="10"/>
      <c r="I1770" s="10"/>
      <c r="J1770" s="11"/>
      <c r="P1770" s="133"/>
      <c r="Q1770" s="133"/>
      <c r="R1770" s="3"/>
      <c r="S1770" s="133"/>
    </row>
    <row r="1771" spans="2:19">
      <c r="B1771" s="10"/>
      <c r="C1771" s="10"/>
      <c r="D1771" s="10"/>
      <c r="E1771" s="10"/>
      <c r="F1771" s="10"/>
      <c r="G1771" s="10"/>
      <c r="H1771" s="10"/>
      <c r="I1771" s="10"/>
      <c r="J1771" s="11"/>
      <c r="P1771" s="133"/>
      <c r="Q1771" s="133"/>
      <c r="R1771" s="3"/>
      <c r="S1771" s="133"/>
    </row>
    <row r="1772" spans="2:19">
      <c r="B1772" s="10"/>
      <c r="C1772" s="10"/>
      <c r="D1772" s="10"/>
      <c r="E1772" s="10"/>
      <c r="F1772" s="10"/>
      <c r="G1772" s="10"/>
      <c r="H1772" s="10"/>
      <c r="I1772" s="10"/>
      <c r="J1772" s="11"/>
      <c r="P1772" s="133"/>
      <c r="Q1772" s="133"/>
      <c r="R1772" s="3"/>
      <c r="S1772" s="133"/>
    </row>
    <row r="1773" spans="2:19">
      <c r="B1773" s="10"/>
      <c r="C1773" s="10"/>
      <c r="D1773" s="10"/>
      <c r="E1773" s="10"/>
      <c r="F1773" s="10"/>
      <c r="G1773" s="10"/>
      <c r="H1773" s="10"/>
      <c r="I1773" s="10"/>
      <c r="J1773" s="11"/>
      <c r="P1773" s="133"/>
      <c r="Q1773" s="133"/>
      <c r="R1773" s="3"/>
      <c r="S1773" s="133"/>
    </row>
    <row r="1774" spans="2:19">
      <c r="B1774" s="10"/>
      <c r="C1774" s="10"/>
      <c r="D1774" s="10"/>
      <c r="E1774" s="10"/>
      <c r="F1774" s="10"/>
      <c r="G1774" s="10"/>
      <c r="H1774" s="10"/>
      <c r="I1774" s="10"/>
      <c r="J1774" s="11"/>
      <c r="P1774" s="133"/>
      <c r="Q1774" s="133"/>
      <c r="R1774" s="3"/>
      <c r="S1774" s="133"/>
    </row>
    <row r="1775" spans="2:19">
      <c r="B1775" s="10"/>
      <c r="C1775" s="10"/>
      <c r="D1775" s="10"/>
      <c r="E1775" s="10"/>
      <c r="F1775" s="10"/>
      <c r="G1775" s="10"/>
      <c r="H1775" s="10"/>
      <c r="I1775" s="10"/>
      <c r="J1775" s="11"/>
      <c r="P1775" s="133"/>
      <c r="Q1775" s="133"/>
      <c r="R1775" s="3"/>
      <c r="S1775" s="133"/>
    </row>
    <row r="1776" spans="2:19">
      <c r="B1776" s="10"/>
      <c r="C1776" s="10"/>
      <c r="D1776" s="10"/>
      <c r="E1776" s="10"/>
      <c r="F1776" s="10"/>
      <c r="G1776" s="10"/>
      <c r="H1776" s="10"/>
      <c r="I1776" s="10"/>
      <c r="J1776" s="11"/>
      <c r="P1776" s="133"/>
      <c r="Q1776" s="133"/>
      <c r="R1776" s="3"/>
      <c r="S1776" s="133"/>
    </row>
    <row r="1777" spans="2:19">
      <c r="B1777" s="10"/>
      <c r="C1777" s="10"/>
      <c r="D1777" s="10"/>
      <c r="E1777" s="10"/>
      <c r="F1777" s="10"/>
      <c r="G1777" s="10"/>
      <c r="H1777" s="10"/>
      <c r="I1777" s="10"/>
      <c r="J1777" s="11"/>
      <c r="P1777" s="133"/>
      <c r="Q1777" s="133"/>
      <c r="R1777" s="3"/>
      <c r="S1777" s="133"/>
    </row>
    <row r="1778" spans="2:19">
      <c r="B1778" s="10"/>
      <c r="C1778" s="10"/>
      <c r="D1778" s="10"/>
      <c r="E1778" s="10"/>
      <c r="F1778" s="10"/>
      <c r="G1778" s="10"/>
      <c r="H1778" s="10"/>
      <c r="I1778" s="10"/>
      <c r="J1778" s="11"/>
      <c r="P1778" s="133"/>
      <c r="Q1778" s="133"/>
      <c r="R1778" s="3"/>
      <c r="S1778" s="133"/>
    </row>
    <row r="1779" spans="2:19">
      <c r="B1779" s="10"/>
      <c r="C1779" s="10"/>
      <c r="D1779" s="10"/>
      <c r="E1779" s="10"/>
      <c r="F1779" s="10"/>
      <c r="G1779" s="10"/>
      <c r="H1779" s="10"/>
      <c r="I1779" s="10"/>
      <c r="J1779" s="11"/>
      <c r="P1779" s="133"/>
      <c r="Q1779" s="133"/>
      <c r="R1779" s="3"/>
      <c r="S1779" s="133"/>
    </row>
    <row r="1780" spans="2:19">
      <c r="B1780" s="10"/>
      <c r="C1780" s="10"/>
      <c r="D1780" s="10"/>
      <c r="E1780" s="10"/>
      <c r="F1780" s="10"/>
      <c r="G1780" s="10"/>
      <c r="H1780" s="10"/>
      <c r="I1780" s="10"/>
      <c r="J1780" s="11"/>
      <c r="P1780" s="133"/>
      <c r="Q1780" s="133"/>
      <c r="R1780" s="3"/>
      <c r="S1780" s="133"/>
    </row>
    <row r="1781" spans="2:19">
      <c r="B1781" s="10"/>
      <c r="C1781" s="10"/>
      <c r="D1781" s="10"/>
      <c r="E1781" s="10"/>
      <c r="F1781" s="10"/>
      <c r="G1781" s="10"/>
      <c r="H1781" s="10"/>
      <c r="I1781" s="10"/>
      <c r="J1781" s="11"/>
      <c r="P1781" s="133"/>
      <c r="Q1781" s="133"/>
      <c r="R1781" s="3"/>
      <c r="S1781" s="133"/>
    </row>
    <row r="1782" spans="2:19">
      <c r="B1782" s="10"/>
      <c r="C1782" s="10"/>
      <c r="D1782" s="10"/>
      <c r="E1782" s="10"/>
      <c r="F1782" s="10"/>
      <c r="G1782" s="10"/>
      <c r="H1782" s="10"/>
      <c r="I1782" s="10"/>
      <c r="J1782" s="11"/>
      <c r="P1782" s="133"/>
      <c r="Q1782" s="133"/>
      <c r="R1782" s="3"/>
      <c r="S1782" s="133"/>
    </row>
    <row r="1783" spans="2:19">
      <c r="B1783" s="10"/>
      <c r="C1783" s="10"/>
      <c r="D1783" s="10"/>
      <c r="E1783" s="10"/>
      <c r="F1783" s="10"/>
      <c r="G1783" s="10"/>
      <c r="H1783" s="10"/>
      <c r="I1783" s="10"/>
      <c r="J1783" s="11"/>
      <c r="P1783" s="133"/>
      <c r="Q1783" s="133"/>
      <c r="R1783" s="3"/>
      <c r="S1783" s="133"/>
    </row>
    <row r="1784" spans="2:19">
      <c r="B1784" s="10"/>
      <c r="C1784" s="10"/>
      <c r="D1784" s="10"/>
      <c r="E1784" s="10"/>
      <c r="F1784" s="10"/>
      <c r="G1784" s="10"/>
      <c r="H1784" s="10"/>
      <c r="I1784" s="10"/>
      <c r="J1784" s="11"/>
      <c r="P1784" s="133"/>
      <c r="Q1784" s="133"/>
      <c r="R1784" s="3"/>
      <c r="S1784" s="133"/>
    </row>
    <row r="1785" spans="2:19">
      <c r="B1785" s="10"/>
      <c r="C1785" s="10"/>
      <c r="D1785" s="10"/>
      <c r="E1785" s="10"/>
      <c r="F1785" s="10"/>
      <c r="G1785" s="10"/>
      <c r="H1785" s="10"/>
      <c r="I1785" s="10"/>
      <c r="J1785" s="11"/>
      <c r="P1785" s="133"/>
      <c r="Q1785" s="133"/>
      <c r="R1785" s="3"/>
      <c r="S1785" s="133"/>
    </row>
    <row r="1786" spans="2:19">
      <c r="B1786" s="10"/>
      <c r="C1786" s="10"/>
      <c r="D1786" s="10"/>
      <c r="E1786" s="10"/>
      <c r="F1786" s="10"/>
      <c r="G1786" s="10"/>
      <c r="H1786" s="10"/>
      <c r="I1786" s="10"/>
      <c r="J1786" s="11"/>
      <c r="P1786" s="133"/>
      <c r="Q1786" s="133"/>
      <c r="R1786" s="3"/>
      <c r="S1786" s="133"/>
    </row>
    <row r="1787" spans="2:19">
      <c r="B1787" s="10"/>
      <c r="C1787" s="10"/>
      <c r="D1787" s="10"/>
      <c r="E1787" s="10"/>
      <c r="F1787" s="10"/>
      <c r="G1787" s="10"/>
      <c r="H1787" s="10"/>
      <c r="I1787" s="10"/>
      <c r="J1787" s="11"/>
      <c r="P1787" s="133"/>
      <c r="Q1787" s="133"/>
      <c r="R1787" s="3"/>
      <c r="S1787" s="133"/>
    </row>
    <row r="1788" spans="2:19">
      <c r="B1788" s="10"/>
      <c r="C1788" s="10"/>
      <c r="D1788" s="10"/>
      <c r="E1788" s="10"/>
      <c r="F1788" s="10"/>
      <c r="G1788" s="10"/>
      <c r="H1788" s="10"/>
      <c r="I1788" s="10"/>
      <c r="J1788" s="11"/>
      <c r="P1788" s="133"/>
      <c r="Q1788" s="133"/>
      <c r="R1788" s="3"/>
      <c r="S1788" s="133"/>
    </row>
    <row r="1789" spans="2:19">
      <c r="B1789" s="10"/>
      <c r="C1789" s="10"/>
      <c r="D1789" s="10"/>
      <c r="E1789" s="10"/>
      <c r="F1789" s="10"/>
      <c r="G1789" s="10"/>
      <c r="H1789" s="10"/>
      <c r="I1789" s="10"/>
      <c r="J1789" s="11"/>
      <c r="P1789" s="133"/>
      <c r="Q1789" s="133"/>
      <c r="R1789" s="3"/>
      <c r="S1789" s="133"/>
    </row>
    <row r="1790" spans="2:19">
      <c r="B1790" s="10"/>
      <c r="C1790" s="10"/>
      <c r="D1790" s="10"/>
      <c r="E1790" s="10"/>
      <c r="F1790" s="10"/>
      <c r="G1790" s="10"/>
      <c r="H1790" s="10"/>
      <c r="I1790" s="10"/>
      <c r="J1790" s="11"/>
      <c r="P1790" s="133"/>
      <c r="Q1790" s="133"/>
      <c r="R1790" s="3"/>
      <c r="S1790" s="133"/>
    </row>
    <row r="1791" spans="2:19">
      <c r="B1791" s="10"/>
      <c r="C1791" s="10"/>
      <c r="D1791" s="10"/>
      <c r="E1791" s="10"/>
      <c r="F1791" s="10"/>
      <c r="G1791" s="10"/>
      <c r="H1791" s="10"/>
      <c r="I1791" s="10"/>
      <c r="J1791" s="11"/>
      <c r="P1791" s="133"/>
      <c r="Q1791" s="133"/>
      <c r="R1791" s="3"/>
      <c r="S1791" s="133"/>
    </row>
    <row r="1792" spans="2:19">
      <c r="B1792" s="10"/>
      <c r="C1792" s="10"/>
      <c r="D1792" s="10"/>
      <c r="E1792" s="10"/>
      <c r="F1792" s="10"/>
      <c r="G1792" s="10"/>
      <c r="H1792" s="10"/>
      <c r="I1792" s="10"/>
      <c r="J1792" s="11"/>
      <c r="P1792" s="133"/>
      <c r="Q1792" s="133"/>
      <c r="R1792" s="3"/>
      <c r="S1792" s="133"/>
    </row>
    <row r="1793" spans="2:19">
      <c r="B1793" s="10"/>
      <c r="C1793" s="10"/>
      <c r="D1793" s="10"/>
      <c r="E1793" s="10"/>
      <c r="F1793" s="10"/>
      <c r="G1793" s="10"/>
      <c r="H1793" s="10"/>
      <c r="I1793" s="10"/>
      <c r="J1793" s="11"/>
      <c r="P1793" s="133"/>
      <c r="Q1793" s="133"/>
      <c r="R1793" s="3"/>
      <c r="S1793" s="133"/>
    </row>
    <row r="1794" spans="2:19">
      <c r="B1794" s="10"/>
      <c r="C1794" s="10"/>
      <c r="D1794" s="10"/>
      <c r="E1794" s="10"/>
      <c r="F1794" s="10"/>
      <c r="G1794" s="10"/>
      <c r="H1794" s="10"/>
      <c r="I1794" s="10"/>
      <c r="J1794" s="11"/>
      <c r="P1794" s="133"/>
      <c r="Q1794" s="133"/>
      <c r="R1794" s="3"/>
      <c r="S1794" s="133"/>
    </row>
    <row r="1795" spans="2:19">
      <c r="B1795" s="10"/>
      <c r="C1795" s="10"/>
      <c r="D1795" s="10"/>
      <c r="E1795" s="10"/>
      <c r="F1795" s="10"/>
      <c r="G1795" s="10"/>
      <c r="H1795" s="10"/>
      <c r="I1795" s="10"/>
      <c r="J1795" s="11"/>
      <c r="P1795" s="133"/>
      <c r="Q1795" s="133"/>
      <c r="R1795" s="3"/>
      <c r="S1795" s="133"/>
    </row>
    <row r="1796" spans="2:19">
      <c r="B1796" s="10"/>
      <c r="C1796" s="10"/>
      <c r="D1796" s="10"/>
      <c r="E1796" s="10"/>
      <c r="F1796" s="10"/>
      <c r="G1796" s="10"/>
      <c r="H1796" s="10"/>
      <c r="I1796" s="10"/>
      <c r="J1796" s="11"/>
      <c r="P1796" s="133"/>
      <c r="Q1796" s="133"/>
      <c r="R1796" s="3"/>
      <c r="S1796" s="133"/>
    </row>
    <row r="1797" spans="2:19">
      <c r="B1797" s="10"/>
      <c r="C1797" s="10"/>
      <c r="D1797" s="10"/>
      <c r="E1797" s="10"/>
      <c r="F1797" s="10"/>
      <c r="G1797" s="10"/>
      <c r="H1797" s="10"/>
      <c r="I1797" s="10"/>
      <c r="J1797" s="11"/>
      <c r="P1797" s="133"/>
      <c r="Q1797" s="133"/>
      <c r="R1797" s="3"/>
      <c r="S1797" s="133"/>
    </row>
    <row r="1798" spans="2:19">
      <c r="B1798" s="10"/>
      <c r="C1798" s="10"/>
      <c r="D1798" s="10"/>
      <c r="E1798" s="10"/>
      <c r="F1798" s="10"/>
      <c r="G1798" s="10"/>
      <c r="H1798" s="10"/>
      <c r="I1798" s="10"/>
      <c r="J1798" s="11"/>
      <c r="P1798" s="133"/>
      <c r="Q1798" s="133"/>
      <c r="R1798" s="3"/>
      <c r="S1798" s="133"/>
    </row>
    <row r="1799" spans="2:19">
      <c r="B1799" s="10"/>
      <c r="C1799" s="10"/>
      <c r="D1799" s="10"/>
      <c r="E1799" s="10"/>
      <c r="F1799" s="10"/>
      <c r="G1799" s="10"/>
      <c r="H1799" s="10"/>
      <c r="I1799" s="10"/>
      <c r="J1799" s="11"/>
      <c r="P1799" s="133"/>
      <c r="Q1799" s="133"/>
      <c r="R1799" s="3"/>
      <c r="S1799" s="133"/>
    </row>
    <row r="1800" spans="2:19">
      <c r="B1800" s="10"/>
      <c r="C1800" s="10"/>
      <c r="D1800" s="10"/>
      <c r="E1800" s="10"/>
      <c r="F1800" s="10"/>
      <c r="G1800" s="10"/>
      <c r="H1800" s="10"/>
      <c r="I1800" s="10"/>
      <c r="J1800" s="11"/>
      <c r="P1800" s="133"/>
      <c r="Q1800" s="133"/>
      <c r="R1800" s="3"/>
      <c r="S1800" s="133"/>
    </row>
    <row r="1801" spans="2:19">
      <c r="B1801" s="10"/>
      <c r="C1801" s="10"/>
      <c r="D1801" s="10"/>
      <c r="E1801" s="10"/>
      <c r="F1801" s="10"/>
      <c r="G1801" s="10"/>
      <c r="H1801" s="10"/>
      <c r="I1801" s="10"/>
      <c r="J1801" s="11"/>
      <c r="P1801" s="133"/>
      <c r="Q1801" s="133"/>
      <c r="R1801" s="3"/>
      <c r="S1801" s="133"/>
    </row>
    <row r="1802" spans="2:19">
      <c r="B1802" s="10"/>
      <c r="C1802" s="10"/>
      <c r="D1802" s="10"/>
      <c r="E1802" s="10"/>
      <c r="F1802" s="10"/>
      <c r="G1802" s="10"/>
      <c r="H1802" s="10"/>
      <c r="I1802" s="10"/>
      <c r="J1802" s="11"/>
      <c r="P1802" s="133"/>
      <c r="Q1802" s="133"/>
      <c r="R1802" s="3"/>
      <c r="S1802" s="133"/>
    </row>
    <row r="1803" spans="2:19">
      <c r="B1803" s="10"/>
      <c r="C1803" s="10"/>
      <c r="D1803" s="10"/>
      <c r="E1803" s="10"/>
      <c r="F1803" s="10"/>
      <c r="G1803" s="10"/>
      <c r="H1803" s="10"/>
      <c r="I1803" s="10"/>
      <c r="J1803" s="11"/>
      <c r="P1803" s="133"/>
      <c r="Q1803" s="133"/>
      <c r="R1803" s="3"/>
      <c r="S1803" s="133"/>
    </row>
    <row r="1804" spans="2:19">
      <c r="B1804" s="10"/>
      <c r="C1804" s="10"/>
      <c r="D1804" s="10"/>
      <c r="E1804" s="10"/>
      <c r="F1804" s="10"/>
      <c r="G1804" s="10"/>
      <c r="H1804" s="10"/>
      <c r="I1804" s="10"/>
      <c r="J1804" s="11"/>
      <c r="P1804" s="133"/>
      <c r="Q1804" s="133"/>
      <c r="R1804" s="3"/>
      <c r="S1804" s="133"/>
    </row>
    <row r="1805" spans="2:19">
      <c r="B1805" s="10"/>
      <c r="C1805" s="10"/>
      <c r="D1805" s="10"/>
      <c r="E1805" s="10"/>
      <c r="F1805" s="10"/>
      <c r="G1805" s="10"/>
      <c r="H1805" s="10"/>
      <c r="I1805" s="10"/>
      <c r="J1805" s="11"/>
      <c r="P1805" s="133"/>
      <c r="Q1805" s="133"/>
      <c r="R1805" s="3"/>
      <c r="S1805" s="133"/>
    </row>
    <row r="1806" spans="2:19">
      <c r="B1806" s="10"/>
      <c r="C1806" s="10"/>
      <c r="D1806" s="10"/>
      <c r="E1806" s="10"/>
      <c r="F1806" s="10"/>
      <c r="G1806" s="10"/>
      <c r="H1806" s="10"/>
      <c r="I1806" s="10"/>
      <c r="J1806" s="11"/>
      <c r="P1806" s="133"/>
      <c r="Q1806" s="133"/>
      <c r="R1806" s="3"/>
      <c r="S1806" s="133"/>
    </row>
    <row r="1807" spans="2:19">
      <c r="B1807" s="10"/>
      <c r="C1807" s="10"/>
      <c r="D1807" s="10"/>
      <c r="E1807" s="10"/>
      <c r="F1807" s="10"/>
      <c r="G1807" s="10"/>
      <c r="H1807" s="10"/>
      <c r="I1807" s="10"/>
      <c r="J1807" s="11"/>
      <c r="P1807" s="133"/>
      <c r="Q1807" s="133"/>
      <c r="R1807" s="3"/>
      <c r="S1807" s="133"/>
    </row>
    <row r="1808" spans="2:19">
      <c r="B1808" s="10"/>
      <c r="C1808" s="10"/>
      <c r="D1808" s="10"/>
      <c r="E1808" s="10"/>
      <c r="F1808" s="10"/>
      <c r="G1808" s="10"/>
      <c r="H1808" s="10"/>
      <c r="I1808" s="10"/>
      <c r="J1808" s="11"/>
      <c r="P1808" s="133"/>
      <c r="Q1808" s="133"/>
      <c r="R1808" s="3"/>
      <c r="S1808" s="133"/>
    </row>
    <row r="1809" spans="2:19">
      <c r="B1809" s="10"/>
      <c r="C1809" s="10"/>
      <c r="D1809" s="10"/>
      <c r="E1809" s="10"/>
      <c r="F1809" s="10"/>
      <c r="G1809" s="10"/>
      <c r="H1809" s="10"/>
      <c r="I1809" s="10"/>
      <c r="J1809" s="11"/>
      <c r="P1809" s="133"/>
      <c r="Q1809" s="133"/>
      <c r="R1809" s="3"/>
      <c r="S1809" s="133"/>
    </row>
    <row r="1810" spans="2:19">
      <c r="B1810" s="10"/>
      <c r="C1810" s="10"/>
      <c r="D1810" s="10"/>
      <c r="E1810" s="10"/>
      <c r="F1810" s="10"/>
      <c r="G1810" s="10"/>
      <c r="H1810" s="10"/>
      <c r="I1810" s="10"/>
      <c r="J1810" s="11"/>
      <c r="P1810" s="133"/>
      <c r="Q1810" s="133"/>
      <c r="R1810" s="3"/>
      <c r="S1810" s="133"/>
    </row>
    <row r="1811" spans="2:19">
      <c r="B1811" s="10"/>
      <c r="C1811" s="10"/>
      <c r="D1811" s="10"/>
      <c r="E1811" s="10"/>
      <c r="F1811" s="10"/>
      <c r="G1811" s="10"/>
      <c r="H1811" s="10"/>
      <c r="I1811" s="10"/>
      <c r="J1811" s="11"/>
      <c r="P1811" s="133"/>
      <c r="Q1811" s="133"/>
      <c r="R1811" s="3"/>
      <c r="S1811" s="133"/>
    </row>
    <row r="1812" spans="2:19">
      <c r="B1812" s="10"/>
      <c r="C1812" s="10"/>
      <c r="D1812" s="10"/>
      <c r="E1812" s="10"/>
      <c r="F1812" s="10"/>
      <c r="G1812" s="10"/>
      <c r="H1812" s="10"/>
      <c r="I1812" s="10"/>
      <c r="J1812" s="11"/>
      <c r="P1812" s="133"/>
      <c r="Q1812" s="133"/>
      <c r="R1812" s="3"/>
      <c r="S1812" s="133"/>
    </row>
    <row r="1813" spans="2:19">
      <c r="B1813" s="10"/>
      <c r="C1813" s="10"/>
      <c r="D1813" s="10"/>
      <c r="E1813" s="10"/>
      <c r="F1813" s="10"/>
      <c r="G1813" s="10"/>
      <c r="H1813" s="10"/>
      <c r="I1813" s="10"/>
      <c r="J1813" s="11"/>
      <c r="P1813" s="133"/>
      <c r="Q1813" s="133"/>
      <c r="R1813" s="3"/>
      <c r="S1813" s="133"/>
    </row>
    <row r="1814" spans="2:19">
      <c r="B1814" s="10"/>
      <c r="C1814" s="10"/>
      <c r="D1814" s="10"/>
      <c r="E1814" s="10"/>
      <c r="F1814" s="10"/>
      <c r="G1814" s="10"/>
      <c r="H1814" s="10"/>
      <c r="I1814" s="10"/>
      <c r="J1814" s="11"/>
      <c r="P1814" s="133"/>
      <c r="Q1814" s="133"/>
      <c r="R1814" s="3"/>
      <c r="S1814" s="133"/>
    </row>
    <row r="1815" spans="2:19">
      <c r="B1815" s="10"/>
      <c r="C1815" s="10"/>
      <c r="D1815" s="10"/>
      <c r="E1815" s="10"/>
      <c r="F1815" s="10"/>
      <c r="G1815" s="10"/>
      <c r="H1815" s="10"/>
      <c r="I1815" s="10"/>
      <c r="J1815" s="11"/>
      <c r="P1815" s="133"/>
      <c r="Q1815" s="133"/>
      <c r="R1815" s="3"/>
      <c r="S1815" s="133"/>
    </row>
    <row r="1816" spans="2:19">
      <c r="B1816" s="10"/>
      <c r="C1816" s="10"/>
      <c r="D1816" s="10"/>
      <c r="E1816" s="10"/>
      <c r="F1816" s="10"/>
      <c r="G1816" s="10"/>
      <c r="H1816" s="10"/>
      <c r="I1816" s="10"/>
      <c r="J1816" s="11"/>
      <c r="P1816" s="133"/>
      <c r="Q1816" s="133"/>
      <c r="R1816" s="3"/>
      <c r="S1816" s="133"/>
    </row>
    <row r="1817" spans="2:19">
      <c r="B1817" s="10"/>
      <c r="C1817" s="10"/>
      <c r="D1817" s="10"/>
      <c r="E1817" s="10"/>
      <c r="F1817" s="10"/>
      <c r="G1817" s="10"/>
      <c r="H1817" s="10"/>
      <c r="I1817" s="10"/>
      <c r="J1817" s="11"/>
      <c r="P1817" s="133"/>
      <c r="Q1817" s="133"/>
      <c r="R1817" s="3"/>
      <c r="S1817" s="133"/>
    </row>
    <row r="1818" spans="2:19">
      <c r="B1818" s="10"/>
      <c r="C1818" s="10"/>
      <c r="D1818" s="10"/>
      <c r="E1818" s="10"/>
      <c r="F1818" s="10"/>
      <c r="G1818" s="10"/>
      <c r="H1818" s="10"/>
      <c r="I1818" s="10"/>
      <c r="J1818" s="11"/>
      <c r="P1818" s="133"/>
      <c r="Q1818" s="133"/>
      <c r="R1818" s="3"/>
      <c r="S1818" s="133"/>
    </row>
    <row r="1819" spans="2:19">
      <c r="B1819" s="10"/>
      <c r="C1819" s="10"/>
      <c r="D1819" s="10"/>
      <c r="E1819" s="10"/>
      <c r="F1819" s="10"/>
      <c r="G1819" s="10"/>
      <c r="H1819" s="10"/>
      <c r="I1819" s="10"/>
      <c r="J1819" s="11"/>
      <c r="P1819" s="133"/>
      <c r="Q1819" s="133"/>
      <c r="R1819" s="3"/>
      <c r="S1819" s="133"/>
    </row>
    <row r="1820" spans="2:19">
      <c r="B1820" s="10"/>
      <c r="C1820" s="10"/>
      <c r="D1820" s="10"/>
      <c r="E1820" s="10"/>
      <c r="F1820" s="10"/>
      <c r="G1820" s="10"/>
      <c r="H1820" s="10"/>
      <c r="I1820" s="10"/>
      <c r="J1820" s="11"/>
      <c r="P1820" s="133"/>
      <c r="Q1820" s="133"/>
      <c r="R1820" s="3"/>
      <c r="S1820" s="133"/>
    </row>
    <row r="1821" spans="2:19">
      <c r="B1821" s="10"/>
      <c r="C1821" s="10"/>
      <c r="D1821" s="10"/>
      <c r="E1821" s="10"/>
      <c r="F1821" s="10"/>
      <c r="G1821" s="10"/>
      <c r="H1821" s="10"/>
      <c r="I1821" s="10"/>
      <c r="J1821" s="11"/>
      <c r="P1821" s="133"/>
      <c r="Q1821" s="133"/>
      <c r="R1821" s="3"/>
      <c r="S1821" s="133"/>
    </row>
    <row r="1822" spans="2:19">
      <c r="B1822" s="10"/>
      <c r="C1822" s="10"/>
      <c r="D1822" s="10"/>
      <c r="E1822" s="10"/>
      <c r="F1822" s="10"/>
      <c r="G1822" s="10"/>
      <c r="H1822" s="10"/>
      <c r="I1822" s="10"/>
      <c r="J1822" s="11"/>
      <c r="P1822" s="133"/>
      <c r="Q1822" s="133"/>
      <c r="R1822" s="3"/>
      <c r="S1822" s="133"/>
    </row>
    <row r="1823" spans="2:19">
      <c r="B1823" s="10"/>
      <c r="C1823" s="10"/>
      <c r="D1823" s="10"/>
      <c r="E1823" s="10"/>
      <c r="F1823" s="10"/>
      <c r="G1823" s="10"/>
      <c r="H1823" s="10"/>
      <c r="I1823" s="10"/>
      <c r="J1823" s="11"/>
      <c r="P1823" s="133"/>
      <c r="Q1823" s="133"/>
      <c r="R1823" s="3"/>
      <c r="S1823" s="133"/>
    </row>
    <row r="1824" spans="2:19">
      <c r="B1824" s="10"/>
      <c r="C1824" s="10"/>
      <c r="D1824" s="10"/>
      <c r="E1824" s="10"/>
      <c r="F1824" s="10"/>
      <c r="G1824" s="10"/>
      <c r="H1824" s="10"/>
      <c r="I1824" s="10"/>
      <c r="J1824" s="11"/>
      <c r="P1824" s="133"/>
      <c r="Q1824" s="133"/>
      <c r="R1824" s="3"/>
      <c r="S1824" s="133"/>
    </row>
    <row r="1825" spans="2:19">
      <c r="B1825" s="10"/>
      <c r="C1825" s="10"/>
      <c r="D1825" s="10"/>
      <c r="E1825" s="10"/>
      <c r="F1825" s="10"/>
      <c r="G1825" s="10"/>
      <c r="H1825" s="10"/>
      <c r="I1825" s="10"/>
      <c r="J1825" s="11"/>
      <c r="P1825" s="133"/>
      <c r="Q1825" s="133"/>
      <c r="R1825" s="3"/>
      <c r="S1825" s="133"/>
    </row>
    <row r="1826" spans="2:19">
      <c r="B1826" s="10"/>
      <c r="C1826" s="10"/>
      <c r="D1826" s="10"/>
      <c r="E1826" s="10"/>
      <c r="F1826" s="10"/>
      <c r="G1826" s="10"/>
      <c r="H1826" s="10"/>
      <c r="I1826" s="10"/>
      <c r="J1826" s="11"/>
      <c r="P1826" s="133"/>
      <c r="Q1826" s="133"/>
      <c r="R1826" s="3"/>
      <c r="S1826" s="133"/>
    </row>
    <row r="1827" spans="2:19">
      <c r="B1827" s="10"/>
      <c r="C1827" s="10"/>
      <c r="D1827" s="10"/>
      <c r="E1827" s="10"/>
      <c r="F1827" s="10"/>
      <c r="G1827" s="10"/>
      <c r="H1827" s="10"/>
      <c r="I1827" s="10"/>
      <c r="J1827" s="11"/>
      <c r="P1827" s="133"/>
      <c r="Q1827" s="133"/>
      <c r="R1827" s="3"/>
      <c r="S1827" s="133"/>
    </row>
    <row r="1828" spans="2:19">
      <c r="B1828" s="10"/>
      <c r="C1828" s="10"/>
      <c r="D1828" s="10"/>
      <c r="E1828" s="10"/>
      <c r="F1828" s="10"/>
      <c r="G1828" s="10"/>
      <c r="H1828" s="10"/>
      <c r="I1828" s="10"/>
      <c r="J1828" s="11"/>
      <c r="P1828" s="133"/>
      <c r="Q1828" s="133"/>
      <c r="R1828" s="3"/>
      <c r="S1828" s="133"/>
    </row>
    <row r="1829" spans="2:19">
      <c r="B1829" s="10"/>
      <c r="C1829" s="10"/>
      <c r="D1829" s="10"/>
      <c r="E1829" s="10"/>
      <c r="F1829" s="10"/>
      <c r="G1829" s="10"/>
      <c r="H1829" s="10"/>
      <c r="I1829" s="10"/>
      <c r="J1829" s="11"/>
      <c r="P1829" s="133"/>
      <c r="Q1829" s="133"/>
      <c r="R1829" s="3"/>
      <c r="S1829" s="133"/>
    </row>
    <row r="1830" spans="2:19">
      <c r="B1830" s="10"/>
      <c r="C1830" s="10"/>
      <c r="D1830" s="10"/>
      <c r="E1830" s="10"/>
      <c r="F1830" s="10"/>
      <c r="G1830" s="10"/>
      <c r="H1830" s="10"/>
      <c r="I1830" s="10"/>
      <c r="J1830" s="11"/>
      <c r="P1830" s="133"/>
      <c r="Q1830" s="133"/>
      <c r="R1830" s="3"/>
      <c r="S1830" s="133"/>
    </row>
    <row r="1831" spans="2:19">
      <c r="B1831" s="10"/>
      <c r="C1831" s="10"/>
      <c r="D1831" s="10"/>
      <c r="E1831" s="10"/>
      <c r="F1831" s="10"/>
      <c r="G1831" s="10"/>
      <c r="H1831" s="10"/>
      <c r="I1831" s="10"/>
      <c r="J1831" s="11"/>
      <c r="P1831" s="133"/>
      <c r="Q1831" s="133"/>
      <c r="R1831" s="3"/>
      <c r="S1831" s="133"/>
    </row>
    <row r="1832" spans="2:19">
      <c r="B1832" s="10"/>
      <c r="C1832" s="10"/>
      <c r="D1832" s="10"/>
      <c r="E1832" s="10"/>
      <c r="F1832" s="10"/>
      <c r="G1832" s="10"/>
      <c r="H1832" s="10"/>
      <c r="I1832" s="10"/>
      <c r="J1832" s="11"/>
      <c r="P1832" s="133"/>
      <c r="Q1832" s="133"/>
      <c r="R1832" s="3"/>
      <c r="S1832" s="133"/>
    </row>
    <row r="1833" spans="2:19">
      <c r="B1833" s="10"/>
      <c r="C1833" s="10"/>
      <c r="D1833" s="10"/>
      <c r="E1833" s="10"/>
      <c r="F1833" s="10"/>
      <c r="G1833" s="10"/>
      <c r="H1833" s="10"/>
      <c r="I1833" s="10"/>
      <c r="J1833" s="11"/>
      <c r="P1833" s="133"/>
      <c r="Q1833" s="133"/>
      <c r="R1833" s="3"/>
      <c r="S1833" s="133"/>
    </row>
    <row r="1834" spans="2:19">
      <c r="B1834" s="10"/>
      <c r="C1834" s="10"/>
      <c r="D1834" s="10"/>
      <c r="E1834" s="10"/>
      <c r="F1834" s="10"/>
      <c r="G1834" s="10"/>
      <c r="H1834" s="10"/>
      <c r="I1834" s="10"/>
      <c r="J1834" s="11"/>
      <c r="P1834" s="133"/>
      <c r="Q1834" s="133"/>
      <c r="R1834" s="3"/>
      <c r="S1834" s="133"/>
    </row>
    <row r="1835" spans="2:19">
      <c r="B1835" s="10"/>
      <c r="C1835" s="10"/>
      <c r="D1835" s="10"/>
      <c r="E1835" s="10"/>
      <c r="F1835" s="10"/>
      <c r="G1835" s="10"/>
      <c r="H1835" s="10"/>
      <c r="I1835" s="10"/>
      <c r="J1835" s="11"/>
      <c r="P1835" s="133"/>
      <c r="Q1835" s="133"/>
      <c r="R1835" s="3"/>
      <c r="S1835" s="133"/>
    </row>
    <row r="1836" spans="2:19">
      <c r="B1836" s="10"/>
      <c r="C1836" s="10"/>
      <c r="D1836" s="10"/>
      <c r="E1836" s="10"/>
      <c r="F1836" s="10"/>
      <c r="G1836" s="10"/>
      <c r="H1836" s="10"/>
      <c r="I1836" s="10"/>
      <c r="J1836" s="11"/>
      <c r="P1836" s="133"/>
      <c r="Q1836" s="133"/>
      <c r="R1836" s="3"/>
      <c r="S1836" s="133"/>
    </row>
    <row r="1837" spans="2:19">
      <c r="B1837" s="10"/>
      <c r="C1837" s="10"/>
      <c r="D1837" s="10"/>
      <c r="E1837" s="10"/>
      <c r="F1837" s="10"/>
      <c r="G1837" s="10"/>
      <c r="H1837" s="10"/>
      <c r="I1837" s="10"/>
      <c r="J1837" s="11"/>
      <c r="P1837" s="133"/>
      <c r="Q1837" s="133"/>
      <c r="R1837" s="3"/>
      <c r="S1837" s="133"/>
    </row>
    <row r="1838" spans="2:19">
      <c r="B1838" s="10"/>
      <c r="C1838" s="10"/>
      <c r="D1838" s="10"/>
      <c r="E1838" s="10"/>
      <c r="F1838" s="10"/>
      <c r="G1838" s="10"/>
      <c r="H1838" s="10"/>
      <c r="I1838" s="10"/>
      <c r="J1838" s="11"/>
      <c r="P1838" s="133"/>
      <c r="Q1838" s="133"/>
      <c r="R1838" s="3"/>
      <c r="S1838" s="133"/>
    </row>
    <row r="1839" spans="2:19">
      <c r="B1839" s="10"/>
      <c r="C1839" s="10"/>
      <c r="D1839" s="10"/>
      <c r="E1839" s="10"/>
      <c r="F1839" s="10"/>
      <c r="G1839" s="10"/>
      <c r="H1839" s="10"/>
      <c r="I1839" s="10"/>
      <c r="J1839" s="11"/>
      <c r="P1839" s="133"/>
      <c r="Q1839" s="133"/>
      <c r="R1839" s="3"/>
      <c r="S1839" s="133"/>
    </row>
    <row r="1840" spans="2:19">
      <c r="B1840" s="10"/>
      <c r="C1840" s="10"/>
      <c r="D1840" s="10"/>
      <c r="E1840" s="10"/>
      <c r="F1840" s="10"/>
      <c r="G1840" s="10"/>
      <c r="H1840" s="10"/>
      <c r="I1840" s="10"/>
      <c r="J1840" s="11"/>
      <c r="P1840" s="133"/>
      <c r="Q1840" s="133"/>
      <c r="R1840" s="3"/>
      <c r="S1840" s="133"/>
    </row>
    <row r="1841" spans="2:19">
      <c r="B1841" s="10"/>
      <c r="C1841" s="10"/>
      <c r="D1841" s="10"/>
      <c r="E1841" s="10"/>
      <c r="F1841" s="10"/>
      <c r="G1841" s="10"/>
      <c r="H1841" s="10"/>
      <c r="I1841" s="10"/>
      <c r="J1841" s="11"/>
      <c r="P1841" s="133"/>
      <c r="Q1841" s="133"/>
      <c r="R1841" s="3"/>
      <c r="S1841" s="133"/>
    </row>
    <row r="1842" spans="2:19">
      <c r="B1842" s="10"/>
      <c r="C1842" s="10"/>
      <c r="D1842" s="10"/>
      <c r="E1842" s="10"/>
      <c r="F1842" s="10"/>
      <c r="G1842" s="10"/>
      <c r="H1842" s="10"/>
      <c r="I1842" s="10"/>
      <c r="J1842" s="11"/>
      <c r="P1842" s="133"/>
      <c r="Q1842" s="133"/>
      <c r="R1842" s="3"/>
      <c r="S1842" s="133"/>
    </row>
    <row r="1843" spans="2:19">
      <c r="B1843" s="10"/>
      <c r="C1843" s="10"/>
      <c r="D1843" s="10"/>
      <c r="E1843" s="10"/>
      <c r="F1843" s="10"/>
      <c r="G1843" s="10"/>
      <c r="H1843" s="10"/>
      <c r="I1843" s="10"/>
      <c r="J1843" s="11"/>
      <c r="P1843" s="133"/>
      <c r="Q1843" s="133"/>
      <c r="R1843" s="3"/>
      <c r="S1843" s="133"/>
    </row>
    <row r="1844" spans="2:19">
      <c r="B1844" s="10"/>
      <c r="C1844" s="10"/>
      <c r="D1844" s="10"/>
      <c r="E1844" s="10"/>
      <c r="F1844" s="10"/>
      <c r="G1844" s="10"/>
      <c r="H1844" s="10"/>
      <c r="I1844" s="10"/>
      <c r="J1844" s="11"/>
      <c r="P1844" s="133"/>
      <c r="Q1844" s="133"/>
      <c r="R1844" s="3"/>
      <c r="S1844" s="133"/>
    </row>
    <row r="1845" spans="2:19">
      <c r="B1845" s="10"/>
      <c r="C1845" s="10"/>
      <c r="D1845" s="10"/>
      <c r="E1845" s="10"/>
      <c r="F1845" s="10"/>
      <c r="G1845" s="10"/>
      <c r="H1845" s="10"/>
      <c r="I1845" s="10"/>
      <c r="J1845" s="11"/>
      <c r="P1845" s="133"/>
      <c r="Q1845" s="133"/>
      <c r="R1845" s="3"/>
      <c r="S1845" s="133"/>
    </row>
    <row r="1846" spans="2:19">
      <c r="B1846" s="10"/>
      <c r="C1846" s="10"/>
      <c r="D1846" s="10"/>
      <c r="E1846" s="10"/>
      <c r="F1846" s="10"/>
      <c r="G1846" s="10"/>
      <c r="H1846" s="10"/>
      <c r="I1846" s="10"/>
      <c r="J1846" s="11"/>
      <c r="P1846" s="133"/>
      <c r="Q1846" s="133"/>
      <c r="R1846" s="3"/>
      <c r="S1846" s="133"/>
    </row>
    <row r="1847" spans="2:19">
      <c r="B1847" s="10"/>
      <c r="C1847" s="10"/>
      <c r="D1847" s="10"/>
      <c r="E1847" s="10"/>
      <c r="F1847" s="10"/>
      <c r="G1847" s="10"/>
      <c r="H1847" s="10"/>
      <c r="I1847" s="10"/>
      <c r="J1847" s="11"/>
      <c r="P1847" s="133"/>
      <c r="Q1847" s="133"/>
      <c r="R1847" s="3"/>
      <c r="S1847" s="133"/>
    </row>
    <row r="1848" spans="2:19">
      <c r="B1848" s="10"/>
      <c r="C1848" s="10"/>
      <c r="D1848" s="10"/>
      <c r="E1848" s="10"/>
      <c r="F1848" s="10"/>
      <c r="G1848" s="10"/>
      <c r="H1848" s="10"/>
      <c r="I1848" s="10"/>
      <c r="J1848" s="11"/>
      <c r="P1848" s="133"/>
      <c r="Q1848" s="133"/>
      <c r="R1848" s="3"/>
      <c r="S1848" s="133"/>
    </row>
    <row r="1849" spans="2:19">
      <c r="B1849" s="10"/>
      <c r="C1849" s="10"/>
      <c r="D1849" s="10"/>
      <c r="E1849" s="10"/>
      <c r="F1849" s="10"/>
      <c r="G1849" s="10"/>
      <c r="H1849" s="10"/>
      <c r="I1849" s="10"/>
      <c r="J1849" s="11"/>
      <c r="P1849" s="133"/>
      <c r="Q1849" s="133"/>
      <c r="R1849" s="3"/>
      <c r="S1849" s="133"/>
    </row>
    <row r="1850" spans="2:19">
      <c r="B1850" s="10"/>
      <c r="C1850" s="10"/>
      <c r="D1850" s="10"/>
      <c r="E1850" s="10"/>
      <c r="F1850" s="10"/>
      <c r="G1850" s="10"/>
      <c r="H1850" s="10"/>
      <c r="I1850" s="10"/>
      <c r="J1850" s="11"/>
      <c r="P1850" s="133"/>
      <c r="Q1850" s="133"/>
      <c r="R1850" s="3"/>
      <c r="S1850" s="133"/>
    </row>
    <row r="1851" spans="2:19">
      <c r="B1851" s="10"/>
      <c r="C1851" s="10"/>
      <c r="D1851" s="10"/>
      <c r="E1851" s="10"/>
      <c r="F1851" s="10"/>
      <c r="G1851" s="10"/>
      <c r="H1851" s="10"/>
      <c r="I1851" s="10"/>
      <c r="J1851" s="11"/>
      <c r="P1851" s="133"/>
      <c r="Q1851" s="133"/>
      <c r="R1851" s="3"/>
      <c r="S1851" s="133"/>
    </row>
    <row r="1852" spans="2:19">
      <c r="B1852" s="10"/>
      <c r="C1852" s="10"/>
      <c r="D1852" s="10"/>
      <c r="E1852" s="10"/>
      <c r="F1852" s="10"/>
      <c r="G1852" s="10"/>
      <c r="H1852" s="10"/>
      <c r="I1852" s="10"/>
      <c r="J1852" s="11"/>
      <c r="P1852" s="133"/>
      <c r="Q1852" s="133"/>
      <c r="R1852" s="3"/>
      <c r="S1852" s="133"/>
    </row>
    <row r="1853" spans="2:19">
      <c r="B1853" s="10"/>
      <c r="C1853" s="10"/>
      <c r="D1853" s="10"/>
      <c r="E1853" s="10"/>
      <c r="F1853" s="10"/>
      <c r="G1853" s="10"/>
      <c r="H1853" s="10"/>
      <c r="I1853" s="10"/>
      <c r="J1853" s="11"/>
      <c r="P1853" s="133"/>
      <c r="Q1853" s="133"/>
      <c r="R1853" s="3"/>
      <c r="S1853" s="133"/>
    </row>
    <row r="1854" spans="2:19">
      <c r="B1854" s="10"/>
      <c r="C1854" s="10"/>
      <c r="D1854" s="10"/>
      <c r="E1854" s="10"/>
      <c r="F1854" s="10"/>
      <c r="G1854" s="10"/>
      <c r="H1854" s="10"/>
      <c r="I1854" s="10"/>
      <c r="J1854" s="11"/>
      <c r="P1854" s="133"/>
      <c r="Q1854" s="133"/>
      <c r="R1854" s="3"/>
      <c r="S1854" s="133"/>
    </row>
    <row r="1855" spans="2:19">
      <c r="B1855" s="10"/>
      <c r="C1855" s="10"/>
      <c r="D1855" s="10"/>
      <c r="E1855" s="10"/>
      <c r="F1855" s="10"/>
      <c r="G1855" s="10"/>
      <c r="H1855" s="10"/>
      <c r="I1855" s="10"/>
      <c r="J1855" s="11"/>
      <c r="P1855" s="133"/>
      <c r="Q1855" s="133"/>
      <c r="R1855" s="3"/>
      <c r="S1855" s="133"/>
    </row>
    <row r="1856" spans="2:19">
      <c r="B1856" s="10"/>
      <c r="C1856" s="10"/>
      <c r="D1856" s="10"/>
      <c r="E1856" s="10"/>
      <c r="F1856" s="10"/>
      <c r="G1856" s="10"/>
      <c r="H1856" s="10"/>
      <c r="I1856" s="10"/>
      <c r="J1856" s="11"/>
      <c r="P1856" s="133"/>
      <c r="Q1856" s="133"/>
      <c r="R1856" s="3"/>
      <c r="S1856" s="133"/>
    </row>
    <row r="1857" spans="2:19">
      <c r="B1857" s="10"/>
      <c r="C1857" s="10"/>
      <c r="D1857" s="10"/>
      <c r="E1857" s="10"/>
      <c r="F1857" s="10"/>
      <c r="G1857" s="10"/>
      <c r="H1857" s="10"/>
      <c r="I1857" s="10"/>
      <c r="J1857" s="11"/>
      <c r="P1857" s="133"/>
      <c r="Q1857" s="133"/>
      <c r="R1857" s="3"/>
      <c r="S1857" s="133"/>
    </row>
    <row r="1858" spans="2:19">
      <c r="B1858" s="10"/>
      <c r="C1858" s="10"/>
      <c r="D1858" s="10"/>
      <c r="E1858" s="10"/>
      <c r="F1858" s="10"/>
      <c r="G1858" s="10"/>
      <c r="H1858" s="10"/>
      <c r="I1858" s="10"/>
      <c r="J1858" s="11"/>
      <c r="P1858" s="133"/>
      <c r="Q1858" s="133"/>
      <c r="R1858" s="3"/>
      <c r="S1858" s="133"/>
    </row>
    <row r="1859" spans="2:19">
      <c r="B1859" s="10"/>
      <c r="C1859" s="10"/>
      <c r="D1859" s="10"/>
      <c r="E1859" s="10"/>
      <c r="F1859" s="10"/>
      <c r="G1859" s="10"/>
      <c r="H1859" s="10"/>
      <c r="I1859" s="10"/>
      <c r="J1859" s="11"/>
      <c r="P1859" s="133"/>
      <c r="Q1859" s="133"/>
      <c r="R1859" s="3"/>
      <c r="S1859" s="133"/>
    </row>
    <row r="1860" spans="2:19">
      <c r="B1860" s="10"/>
      <c r="C1860" s="10"/>
      <c r="D1860" s="10"/>
      <c r="E1860" s="10"/>
      <c r="F1860" s="10"/>
      <c r="G1860" s="10"/>
      <c r="H1860" s="10"/>
      <c r="I1860" s="10"/>
      <c r="J1860" s="11"/>
      <c r="P1860" s="133"/>
      <c r="Q1860" s="133"/>
      <c r="R1860" s="3"/>
      <c r="S1860" s="133"/>
    </row>
    <row r="1861" spans="2:19">
      <c r="B1861" s="10"/>
      <c r="C1861" s="10"/>
      <c r="D1861" s="10"/>
      <c r="E1861" s="10"/>
      <c r="F1861" s="10"/>
      <c r="G1861" s="10"/>
      <c r="H1861" s="10"/>
      <c r="I1861" s="10"/>
      <c r="J1861" s="11"/>
      <c r="P1861" s="133"/>
      <c r="Q1861" s="133"/>
      <c r="R1861" s="3"/>
      <c r="S1861" s="133"/>
    </row>
    <row r="1862" spans="2:19">
      <c r="B1862" s="10"/>
      <c r="C1862" s="10"/>
      <c r="D1862" s="10"/>
      <c r="E1862" s="10"/>
      <c r="F1862" s="10"/>
      <c r="G1862" s="10"/>
      <c r="H1862" s="10"/>
      <c r="I1862" s="10"/>
      <c r="J1862" s="11"/>
      <c r="P1862" s="133"/>
      <c r="Q1862" s="133"/>
      <c r="R1862" s="3"/>
      <c r="S1862" s="133"/>
    </row>
    <row r="1863" spans="2:19">
      <c r="B1863" s="10"/>
      <c r="C1863" s="10"/>
      <c r="D1863" s="10"/>
      <c r="E1863" s="10"/>
      <c r="F1863" s="10"/>
      <c r="G1863" s="10"/>
      <c r="H1863" s="10"/>
      <c r="I1863" s="10"/>
      <c r="J1863" s="11"/>
      <c r="P1863" s="133"/>
      <c r="Q1863" s="133"/>
      <c r="R1863" s="3"/>
      <c r="S1863" s="133"/>
    </row>
    <row r="1864" spans="2:19">
      <c r="B1864" s="10"/>
      <c r="C1864" s="10"/>
      <c r="D1864" s="10"/>
      <c r="E1864" s="10"/>
      <c r="F1864" s="10"/>
      <c r="G1864" s="10"/>
      <c r="H1864" s="10"/>
      <c r="I1864" s="10"/>
      <c r="J1864" s="11"/>
      <c r="P1864" s="133"/>
      <c r="Q1864" s="133"/>
      <c r="R1864" s="3"/>
      <c r="S1864" s="133"/>
    </row>
    <row r="1865" spans="2:19">
      <c r="B1865" s="10"/>
      <c r="C1865" s="10"/>
      <c r="D1865" s="10"/>
      <c r="E1865" s="10"/>
      <c r="F1865" s="10"/>
      <c r="G1865" s="10"/>
      <c r="H1865" s="10"/>
      <c r="I1865" s="10"/>
      <c r="J1865" s="11"/>
      <c r="P1865" s="133"/>
      <c r="Q1865" s="133"/>
      <c r="R1865" s="3"/>
      <c r="S1865" s="133"/>
    </row>
    <row r="1866" spans="2:19">
      <c r="B1866" s="10"/>
      <c r="C1866" s="10"/>
      <c r="D1866" s="10"/>
      <c r="E1866" s="10"/>
      <c r="F1866" s="10"/>
      <c r="G1866" s="10"/>
      <c r="H1866" s="10"/>
      <c r="I1866" s="10"/>
      <c r="J1866" s="11"/>
      <c r="P1866" s="133"/>
      <c r="Q1866" s="133"/>
      <c r="R1866" s="3"/>
      <c r="S1866" s="133"/>
    </row>
    <row r="1867" spans="2:19">
      <c r="B1867" s="10"/>
      <c r="C1867" s="10"/>
      <c r="D1867" s="10"/>
      <c r="E1867" s="10"/>
      <c r="F1867" s="10"/>
      <c r="G1867" s="10"/>
      <c r="H1867" s="10"/>
      <c r="I1867" s="10"/>
      <c r="J1867" s="11"/>
      <c r="P1867" s="133"/>
      <c r="Q1867" s="133"/>
      <c r="R1867" s="3"/>
      <c r="S1867" s="133"/>
    </row>
    <row r="1868" spans="2:19">
      <c r="B1868" s="10"/>
      <c r="C1868" s="10"/>
      <c r="D1868" s="10"/>
      <c r="E1868" s="10"/>
      <c r="F1868" s="10"/>
      <c r="G1868" s="10"/>
      <c r="H1868" s="10"/>
      <c r="I1868" s="10"/>
      <c r="J1868" s="11"/>
      <c r="P1868" s="133"/>
      <c r="Q1868" s="133"/>
      <c r="R1868" s="3"/>
      <c r="S1868" s="133"/>
    </row>
    <row r="1869" spans="2:19">
      <c r="B1869" s="10"/>
      <c r="C1869" s="10"/>
      <c r="D1869" s="10"/>
      <c r="E1869" s="10"/>
      <c r="F1869" s="10"/>
      <c r="G1869" s="10"/>
      <c r="H1869" s="10"/>
      <c r="I1869" s="10"/>
      <c r="J1869" s="11"/>
      <c r="P1869" s="133"/>
      <c r="Q1869" s="133"/>
      <c r="R1869" s="3"/>
      <c r="S1869" s="133"/>
    </row>
    <row r="1870" spans="2:19">
      <c r="B1870" s="10"/>
      <c r="C1870" s="10"/>
      <c r="D1870" s="10"/>
      <c r="E1870" s="10"/>
      <c r="F1870" s="10"/>
      <c r="G1870" s="10"/>
      <c r="H1870" s="10"/>
      <c r="I1870" s="10"/>
      <c r="J1870" s="11"/>
      <c r="P1870" s="133"/>
      <c r="Q1870" s="133"/>
      <c r="R1870" s="3"/>
      <c r="S1870" s="133"/>
    </row>
    <row r="1871" spans="2:19">
      <c r="B1871" s="10"/>
      <c r="C1871" s="10"/>
      <c r="D1871" s="10"/>
      <c r="E1871" s="10"/>
      <c r="F1871" s="10"/>
      <c r="G1871" s="10"/>
      <c r="H1871" s="10"/>
      <c r="I1871" s="10"/>
      <c r="J1871" s="11"/>
      <c r="P1871" s="133"/>
      <c r="Q1871" s="133"/>
      <c r="R1871" s="3"/>
      <c r="S1871" s="133"/>
    </row>
    <row r="1872" spans="2:19">
      <c r="B1872" s="10"/>
      <c r="C1872" s="10"/>
      <c r="D1872" s="10"/>
      <c r="E1872" s="10"/>
      <c r="F1872" s="10"/>
      <c r="G1872" s="10"/>
      <c r="H1872" s="10"/>
      <c r="I1872" s="10"/>
      <c r="J1872" s="11"/>
      <c r="P1872" s="133"/>
      <c r="Q1872" s="133"/>
      <c r="R1872" s="3"/>
      <c r="S1872" s="133"/>
    </row>
    <row r="1873" spans="2:19">
      <c r="B1873" s="10"/>
      <c r="C1873" s="10"/>
      <c r="D1873" s="10"/>
      <c r="E1873" s="10"/>
      <c r="F1873" s="10"/>
      <c r="G1873" s="10"/>
      <c r="H1873" s="10"/>
      <c r="I1873" s="10"/>
      <c r="J1873" s="11"/>
      <c r="P1873" s="133"/>
      <c r="Q1873" s="133"/>
      <c r="R1873" s="3"/>
      <c r="S1873" s="133"/>
    </row>
    <row r="1874" spans="2:19">
      <c r="B1874" s="10"/>
      <c r="C1874" s="10"/>
      <c r="D1874" s="10"/>
      <c r="E1874" s="10"/>
      <c r="F1874" s="10"/>
      <c r="G1874" s="10"/>
      <c r="H1874" s="10"/>
      <c r="I1874" s="10"/>
      <c r="J1874" s="11"/>
      <c r="P1874" s="133"/>
      <c r="Q1874" s="133"/>
      <c r="R1874" s="3"/>
      <c r="S1874" s="133"/>
    </row>
    <row r="1875" spans="2:19">
      <c r="B1875" s="10"/>
      <c r="C1875" s="10"/>
      <c r="D1875" s="10"/>
      <c r="E1875" s="10"/>
      <c r="F1875" s="10"/>
      <c r="G1875" s="10"/>
      <c r="H1875" s="10"/>
      <c r="I1875" s="10"/>
      <c r="J1875" s="11"/>
      <c r="P1875" s="133"/>
      <c r="Q1875" s="133"/>
      <c r="R1875" s="3"/>
      <c r="S1875" s="133"/>
    </row>
    <row r="1876" spans="2:19">
      <c r="B1876" s="10"/>
      <c r="C1876" s="10"/>
      <c r="D1876" s="10"/>
      <c r="E1876" s="10"/>
      <c r="F1876" s="10"/>
      <c r="G1876" s="10"/>
      <c r="H1876" s="10"/>
      <c r="I1876" s="10"/>
      <c r="J1876" s="11"/>
      <c r="P1876" s="133"/>
      <c r="Q1876" s="133"/>
      <c r="R1876" s="3"/>
      <c r="S1876" s="133"/>
    </row>
    <row r="1877" spans="2:19">
      <c r="B1877" s="10"/>
      <c r="C1877" s="10"/>
      <c r="D1877" s="10"/>
      <c r="E1877" s="10"/>
      <c r="F1877" s="10"/>
      <c r="G1877" s="10"/>
      <c r="H1877" s="10"/>
      <c r="I1877" s="10"/>
      <c r="J1877" s="11"/>
      <c r="P1877" s="133"/>
      <c r="Q1877" s="133"/>
      <c r="R1877" s="3"/>
      <c r="S1877" s="133"/>
    </row>
    <row r="1878" spans="2:19">
      <c r="B1878" s="10"/>
      <c r="C1878" s="10"/>
      <c r="D1878" s="10"/>
      <c r="E1878" s="10"/>
      <c r="F1878" s="10"/>
      <c r="G1878" s="10"/>
      <c r="H1878" s="10"/>
      <c r="I1878" s="10"/>
      <c r="J1878" s="11"/>
      <c r="P1878" s="133"/>
      <c r="Q1878" s="133"/>
      <c r="R1878" s="3"/>
      <c r="S1878" s="133"/>
    </row>
    <row r="1879" spans="2:19">
      <c r="B1879" s="10"/>
      <c r="C1879" s="10"/>
      <c r="D1879" s="10"/>
      <c r="E1879" s="10"/>
      <c r="F1879" s="10"/>
      <c r="G1879" s="10"/>
      <c r="H1879" s="10"/>
      <c r="I1879" s="10"/>
      <c r="J1879" s="11"/>
      <c r="P1879" s="133"/>
      <c r="Q1879" s="133"/>
      <c r="R1879" s="3"/>
      <c r="S1879" s="133"/>
    </row>
    <row r="1880" spans="2:19">
      <c r="B1880" s="10"/>
      <c r="C1880" s="10"/>
      <c r="D1880" s="10"/>
      <c r="E1880" s="10"/>
      <c r="F1880" s="10"/>
      <c r="G1880" s="10"/>
      <c r="H1880" s="10"/>
      <c r="I1880" s="10"/>
      <c r="J1880" s="11"/>
      <c r="P1880" s="133"/>
      <c r="Q1880" s="133"/>
      <c r="R1880" s="3"/>
      <c r="S1880" s="133"/>
    </row>
    <row r="1881" spans="2:19">
      <c r="B1881" s="10"/>
      <c r="C1881" s="10"/>
      <c r="D1881" s="10"/>
      <c r="E1881" s="10"/>
      <c r="F1881" s="10"/>
      <c r="G1881" s="10"/>
      <c r="H1881" s="10"/>
      <c r="I1881" s="10"/>
      <c r="J1881" s="11"/>
      <c r="P1881" s="133"/>
      <c r="Q1881" s="133"/>
      <c r="R1881" s="3"/>
      <c r="S1881" s="133"/>
    </row>
    <row r="1882" spans="2:19">
      <c r="B1882" s="10"/>
      <c r="C1882" s="10"/>
      <c r="D1882" s="10"/>
      <c r="E1882" s="10"/>
      <c r="F1882" s="10"/>
      <c r="G1882" s="10"/>
      <c r="H1882" s="10"/>
      <c r="I1882" s="10"/>
      <c r="J1882" s="11"/>
      <c r="P1882" s="133"/>
      <c r="Q1882" s="133"/>
      <c r="R1882" s="3"/>
      <c r="S1882" s="133"/>
    </row>
    <row r="1883" spans="2:19">
      <c r="B1883" s="10"/>
      <c r="C1883" s="10"/>
      <c r="D1883" s="10"/>
      <c r="E1883" s="10"/>
      <c r="F1883" s="10"/>
      <c r="G1883" s="10"/>
      <c r="H1883" s="10"/>
      <c r="I1883" s="10"/>
      <c r="J1883" s="11"/>
      <c r="P1883" s="133"/>
      <c r="Q1883" s="133"/>
      <c r="R1883" s="3"/>
      <c r="S1883" s="133"/>
    </row>
    <row r="1884" spans="2:19">
      <c r="B1884" s="10"/>
      <c r="C1884" s="10"/>
      <c r="D1884" s="10"/>
      <c r="E1884" s="10"/>
      <c r="F1884" s="10"/>
      <c r="G1884" s="10"/>
      <c r="H1884" s="10"/>
      <c r="I1884" s="10"/>
      <c r="J1884" s="11"/>
      <c r="P1884" s="133"/>
      <c r="Q1884" s="133"/>
      <c r="R1884" s="3"/>
      <c r="S1884" s="133"/>
    </row>
    <row r="1885" spans="2:19">
      <c r="B1885" s="10"/>
      <c r="C1885" s="10"/>
      <c r="D1885" s="10"/>
      <c r="E1885" s="10"/>
      <c r="F1885" s="10"/>
      <c r="G1885" s="10"/>
      <c r="H1885" s="10"/>
      <c r="I1885" s="10"/>
      <c r="J1885" s="11"/>
      <c r="P1885" s="133"/>
      <c r="Q1885" s="133"/>
      <c r="R1885" s="3"/>
      <c r="S1885" s="133"/>
    </row>
    <row r="1886" spans="2:19">
      <c r="B1886" s="10"/>
      <c r="C1886" s="10"/>
      <c r="D1886" s="10"/>
      <c r="E1886" s="10"/>
      <c r="F1886" s="10"/>
      <c r="G1886" s="10"/>
      <c r="H1886" s="10"/>
      <c r="I1886" s="10"/>
      <c r="J1886" s="11"/>
      <c r="P1886" s="133"/>
      <c r="Q1886" s="133"/>
      <c r="R1886" s="3"/>
      <c r="S1886" s="133"/>
    </row>
    <row r="1887" spans="2:19">
      <c r="B1887" s="10"/>
      <c r="C1887" s="10"/>
      <c r="D1887" s="10"/>
      <c r="E1887" s="10"/>
      <c r="F1887" s="10"/>
      <c r="G1887" s="10"/>
      <c r="H1887" s="10"/>
      <c r="I1887" s="10"/>
      <c r="J1887" s="11"/>
      <c r="P1887" s="133"/>
      <c r="Q1887" s="133"/>
      <c r="R1887" s="3"/>
      <c r="S1887" s="133"/>
    </row>
    <row r="1888" spans="2:19">
      <c r="B1888" s="10"/>
      <c r="C1888" s="10"/>
      <c r="D1888" s="10"/>
      <c r="E1888" s="10"/>
      <c r="F1888" s="10"/>
      <c r="G1888" s="10"/>
      <c r="H1888" s="10"/>
      <c r="I1888" s="10"/>
      <c r="J1888" s="11"/>
      <c r="P1888" s="133"/>
      <c r="Q1888" s="133"/>
      <c r="R1888" s="3"/>
      <c r="S1888" s="133"/>
    </row>
    <row r="1889" spans="2:19">
      <c r="B1889" s="10"/>
      <c r="C1889" s="10"/>
      <c r="D1889" s="10"/>
      <c r="E1889" s="10"/>
      <c r="F1889" s="10"/>
      <c r="G1889" s="10"/>
      <c r="H1889" s="10"/>
      <c r="I1889" s="10"/>
      <c r="J1889" s="11"/>
      <c r="P1889" s="133"/>
      <c r="Q1889" s="133"/>
      <c r="R1889" s="3"/>
      <c r="S1889" s="133"/>
    </row>
    <row r="1890" spans="2:19">
      <c r="B1890" s="10"/>
      <c r="C1890" s="10"/>
      <c r="D1890" s="10"/>
      <c r="E1890" s="10"/>
      <c r="F1890" s="10"/>
      <c r="G1890" s="10"/>
      <c r="H1890" s="10"/>
      <c r="I1890" s="10"/>
      <c r="J1890" s="11"/>
      <c r="P1890" s="133"/>
      <c r="Q1890" s="133"/>
      <c r="R1890" s="3"/>
      <c r="S1890" s="133"/>
    </row>
    <row r="1891" spans="2:19">
      <c r="B1891" s="10"/>
      <c r="C1891" s="10"/>
      <c r="D1891" s="10"/>
      <c r="E1891" s="10"/>
      <c r="F1891" s="10"/>
      <c r="G1891" s="10"/>
      <c r="H1891" s="10"/>
      <c r="I1891" s="10"/>
      <c r="J1891" s="11"/>
      <c r="P1891" s="133"/>
      <c r="Q1891" s="133"/>
      <c r="R1891" s="3"/>
      <c r="S1891" s="133"/>
    </row>
    <row r="1892" spans="2:19">
      <c r="B1892" s="10"/>
      <c r="C1892" s="10"/>
      <c r="D1892" s="10"/>
      <c r="E1892" s="10"/>
      <c r="F1892" s="10"/>
      <c r="G1892" s="10"/>
      <c r="H1892" s="10"/>
      <c r="I1892" s="10"/>
      <c r="J1892" s="11"/>
      <c r="P1892" s="133"/>
      <c r="Q1892" s="133"/>
      <c r="R1892" s="3"/>
      <c r="S1892" s="133"/>
    </row>
    <row r="1893" spans="2:19">
      <c r="B1893" s="10"/>
      <c r="C1893" s="10"/>
      <c r="D1893" s="10"/>
      <c r="E1893" s="10"/>
      <c r="F1893" s="10"/>
      <c r="G1893" s="10"/>
      <c r="H1893" s="10"/>
      <c r="I1893" s="10"/>
      <c r="J1893" s="11"/>
      <c r="P1893" s="133"/>
      <c r="Q1893" s="133"/>
      <c r="R1893" s="3"/>
      <c r="S1893" s="133"/>
    </row>
    <row r="1894" spans="2:19">
      <c r="B1894" s="10"/>
      <c r="C1894" s="10"/>
      <c r="D1894" s="10"/>
      <c r="E1894" s="10"/>
      <c r="F1894" s="10"/>
      <c r="G1894" s="10"/>
      <c r="H1894" s="10"/>
      <c r="I1894" s="10"/>
      <c r="J1894" s="11"/>
      <c r="P1894" s="133"/>
      <c r="Q1894" s="133"/>
      <c r="R1894" s="3"/>
      <c r="S1894" s="133"/>
    </row>
    <row r="1895" spans="2:19">
      <c r="B1895" s="10"/>
      <c r="C1895" s="10"/>
      <c r="D1895" s="10"/>
      <c r="E1895" s="10"/>
      <c r="F1895" s="10"/>
      <c r="G1895" s="10"/>
      <c r="H1895" s="10"/>
      <c r="I1895" s="10"/>
      <c r="J1895" s="11"/>
      <c r="P1895" s="133"/>
      <c r="Q1895" s="133"/>
      <c r="R1895" s="3"/>
      <c r="S1895" s="133"/>
    </row>
    <row r="1896" spans="2:19">
      <c r="B1896" s="10"/>
      <c r="C1896" s="10"/>
      <c r="D1896" s="10"/>
      <c r="E1896" s="10"/>
      <c r="F1896" s="10"/>
      <c r="G1896" s="10"/>
      <c r="H1896" s="10"/>
      <c r="I1896" s="10"/>
      <c r="J1896" s="11"/>
      <c r="P1896" s="133"/>
      <c r="Q1896" s="133"/>
      <c r="R1896" s="3"/>
      <c r="S1896" s="133"/>
    </row>
    <row r="1897" spans="2:19">
      <c r="B1897" s="10"/>
      <c r="C1897" s="10"/>
      <c r="D1897" s="10"/>
      <c r="E1897" s="10"/>
      <c r="F1897" s="10"/>
      <c r="G1897" s="10"/>
      <c r="H1897" s="10"/>
      <c r="I1897" s="10"/>
      <c r="J1897" s="11"/>
      <c r="P1897" s="133"/>
      <c r="Q1897" s="133"/>
      <c r="R1897" s="3"/>
      <c r="S1897" s="133"/>
    </row>
    <row r="1898" spans="2:19">
      <c r="B1898" s="10"/>
      <c r="C1898" s="10"/>
      <c r="D1898" s="10"/>
      <c r="E1898" s="10"/>
      <c r="F1898" s="10"/>
      <c r="G1898" s="10"/>
      <c r="H1898" s="10"/>
      <c r="I1898" s="10"/>
      <c r="J1898" s="11"/>
      <c r="P1898" s="133"/>
      <c r="Q1898" s="133"/>
      <c r="R1898" s="3"/>
      <c r="S1898" s="133"/>
    </row>
    <row r="1899" spans="2:19">
      <c r="B1899" s="10"/>
      <c r="C1899" s="10"/>
      <c r="D1899" s="10"/>
      <c r="E1899" s="10"/>
      <c r="F1899" s="10"/>
      <c r="G1899" s="10"/>
      <c r="H1899" s="10"/>
      <c r="I1899" s="10"/>
      <c r="J1899" s="11"/>
      <c r="P1899" s="133"/>
      <c r="Q1899" s="133"/>
      <c r="R1899" s="3"/>
      <c r="S1899" s="133"/>
    </row>
    <row r="1900" spans="2:19">
      <c r="B1900" s="10"/>
      <c r="C1900" s="10"/>
      <c r="D1900" s="10"/>
      <c r="E1900" s="10"/>
      <c r="F1900" s="10"/>
      <c r="G1900" s="10"/>
      <c r="H1900" s="10"/>
      <c r="I1900" s="10"/>
      <c r="J1900" s="11"/>
      <c r="P1900" s="133"/>
      <c r="Q1900" s="133"/>
      <c r="R1900" s="3"/>
      <c r="S1900" s="133"/>
    </row>
    <row r="1901" spans="2:19">
      <c r="B1901" s="10"/>
      <c r="C1901" s="10"/>
      <c r="D1901" s="10"/>
      <c r="E1901" s="10"/>
      <c r="F1901" s="10"/>
      <c r="G1901" s="10"/>
      <c r="H1901" s="10"/>
      <c r="I1901" s="10"/>
      <c r="J1901" s="11"/>
      <c r="P1901" s="133"/>
      <c r="Q1901" s="133"/>
      <c r="R1901" s="3"/>
      <c r="S1901" s="133"/>
    </row>
    <row r="1902" spans="2:19">
      <c r="B1902" s="10"/>
      <c r="C1902" s="10"/>
      <c r="D1902" s="10"/>
      <c r="E1902" s="10"/>
      <c r="F1902" s="10"/>
      <c r="G1902" s="10"/>
      <c r="H1902" s="10"/>
      <c r="I1902" s="10"/>
      <c r="J1902" s="11"/>
      <c r="P1902" s="133"/>
      <c r="Q1902" s="133"/>
      <c r="R1902" s="3"/>
      <c r="S1902" s="133"/>
    </row>
    <row r="1903" spans="2:19">
      <c r="B1903" s="10"/>
      <c r="C1903" s="10"/>
      <c r="D1903" s="10"/>
      <c r="E1903" s="10"/>
      <c r="F1903" s="10"/>
      <c r="G1903" s="10"/>
      <c r="H1903" s="10"/>
      <c r="I1903" s="10"/>
      <c r="J1903" s="11"/>
      <c r="P1903" s="133"/>
      <c r="Q1903" s="133"/>
      <c r="R1903" s="3"/>
      <c r="S1903" s="133"/>
    </row>
    <row r="1904" spans="2:19">
      <c r="B1904" s="10"/>
      <c r="C1904" s="10"/>
      <c r="D1904" s="10"/>
      <c r="E1904" s="10"/>
      <c r="F1904" s="10"/>
      <c r="G1904" s="10"/>
      <c r="H1904" s="10"/>
      <c r="I1904" s="10"/>
      <c r="J1904" s="11"/>
      <c r="P1904" s="133"/>
      <c r="Q1904" s="133"/>
      <c r="R1904" s="3"/>
      <c r="S1904" s="133"/>
    </row>
    <row r="1905" spans="2:19">
      <c r="B1905" s="10"/>
      <c r="C1905" s="10"/>
      <c r="D1905" s="10"/>
      <c r="E1905" s="10"/>
      <c r="F1905" s="10"/>
      <c r="G1905" s="10"/>
      <c r="H1905" s="10"/>
      <c r="I1905" s="10"/>
      <c r="J1905" s="11"/>
      <c r="P1905" s="133"/>
      <c r="Q1905" s="133"/>
      <c r="R1905" s="3"/>
      <c r="S1905" s="133"/>
    </row>
    <row r="1906" spans="2:19">
      <c r="B1906" s="10"/>
      <c r="C1906" s="10"/>
      <c r="D1906" s="10"/>
      <c r="E1906" s="10"/>
      <c r="F1906" s="10"/>
      <c r="G1906" s="10"/>
      <c r="H1906" s="10"/>
      <c r="I1906" s="10"/>
      <c r="J1906" s="11"/>
      <c r="P1906" s="133"/>
      <c r="Q1906" s="133"/>
      <c r="R1906" s="3"/>
      <c r="S1906" s="133"/>
    </row>
    <row r="1907" spans="2:19">
      <c r="B1907" s="10"/>
      <c r="C1907" s="10"/>
      <c r="D1907" s="10"/>
      <c r="E1907" s="10"/>
      <c r="F1907" s="10"/>
      <c r="G1907" s="10"/>
      <c r="H1907" s="10"/>
      <c r="I1907" s="10"/>
      <c r="J1907" s="11"/>
      <c r="P1907" s="133"/>
      <c r="Q1907" s="133"/>
      <c r="R1907" s="3"/>
      <c r="S1907" s="133"/>
    </row>
    <row r="1908" spans="2:19">
      <c r="B1908" s="10"/>
      <c r="C1908" s="10"/>
      <c r="D1908" s="10"/>
      <c r="E1908" s="10"/>
      <c r="F1908" s="10"/>
      <c r="G1908" s="10"/>
      <c r="H1908" s="10"/>
      <c r="I1908" s="10"/>
      <c r="J1908" s="11"/>
      <c r="P1908" s="133"/>
      <c r="Q1908" s="133"/>
      <c r="R1908" s="3"/>
      <c r="S1908" s="133"/>
    </row>
    <row r="1909" spans="2:19">
      <c r="B1909" s="10"/>
      <c r="C1909" s="10"/>
      <c r="D1909" s="10"/>
      <c r="E1909" s="10"/>
      <c r="F1909" s="10"/>
      <c r="G1909" s="10"/>
      <c r="H1909" s="10"/>
      <c r="I1909" s="10"/>
      <c r="J1909" s="11"/>
      <c r="P1909" s="133"/>
      <c r="Q1909" s="133"/>
      <c r="R1909" s="3"/>
      <c r="S1909" s="133"/>
    </row>
    <row r="1910" spans="2:19">
      <c r="B1910" s="10"/>
      <c r="C1910" s="10"/>
      <c r="D1910" s="10"/>
      <c r="E1910" s="10"/>
      <c r="F1910" s="10"/>
      <c r="G1910" s="10"/>
      <c r="H1910" s="10"/>
      <c r="I1910" s="10"/>
      <c r="J1910" s="11"/>
      <c r="P1910" s="133"/>
      <c r="Q1910" s="133"/>
      <c r="R1910" s="3"/>
      <c r="S1910" s="133"/>
    </row>
    <row r="1911" spans="2:19">
      <c r="B1911" s="10"/>
      <c r="C1911" s="10"/>
      <c r="D1911" s="10"/>
      <c r="E1911" s="10"/>
      <c r="F1911" s="10"/>
      <c r="G1911" s="10"/>
      <c r="H1911" s="10"/>
      <c r="I1911" s="10"/>
      <c r="J1911" s="11"/>
      <c r="P1911" s="133"/>
      <c r="Q1911" s="133"/>
      <c r="R1911" s="3"/>
      <c r="S1911" s="133"/>
    </row>
    <row r="1912" spans="2:19">
      <c r="B1912" s="10"/>
      <c r="C1912" s="10"/>
      <c r="D1912" s="10"/>
      <c r="E1912" s="10"/>
      <c r="F1912" s="10"/>
      <c r="G1912" s="10"/>
      <c r="H1912" s="10"/>
      <c r="I1912" s="10"/>
      <c r="J1912" s="11"/>
      <c r="P1912" s="133"/>
      <c r="Q1912" s="133"/>
      <c r="R1912" s="3"/>
      <c r="S1912" s="133"/>
    </row>
    <row r="1913" spans="2:19">
      <c r="B1913" s="10"/>
      <c r="C1913" s="10"/>
      <c r="D1913" s="10"/>
      <c r="E1913" s="10"/>
      <c r="F1913" s="10"/>
      <c r="G1913" s="10"/>
      <c r="H1913" s="10"/>
      <c r="I1913" s="10"/>
      <c r="J1913" s="11"/>
      <c r="P1913" s="133"/>
      <c r="Q1913" s="133"/>
      <c r="R1913" s="3"/>
      <c r="S1913" s="133"/>
    </row>
    <row r="1914" spans="2:19">
      <c r="B1914" s="10"/>
      <c r="C1914" s="10"/>
      <c r="D1914" s="10"/>
      <c r="E1914" s="10"/>
      <c r="F1914" s="10"/>
      <c r="G1914" s="10"/>
      <c r="H1914" s="10"/>
      <c r="I1914" s="10"/>
      <c r="J1914" s="11"/>
      <c r="P1914" s="133"/>
      <c r="Q1914" s="133"/>
      <c r="R1914" s="3"/>
      <c r="S1914" s="133"/>
    </row>
    <row r="1915" spans="2:19">
      <c r="B1915" s="10"/>
      <c r="C1915" s="10"/>
      <c r="D1915" s="10"/>
      <c r="E1915" s="10"/>
      <c r="F1915" s="10"/>
      <c r="G1915" s="10"/>
      <c r="H1915" s="10"/>
      <c r="I1915" s="10"/>
      <c r="J1915" s="11"/>
      <c r="P1915" s="133"/>
      <c r="Q1915" s="133"/>
      <c r="R1915" s="3"/>
      <c r="S1915" s="133"/>
    </row>
    <row r="1916" spans="2:19">
      <c r="B1916" s="10"/>
      <c r="C1916" s="10"/>
      <c r="D1916" s="10"/>
      <c r="E1916" s="10"/>
      <c r="F1916" s="10"/>
      <c r="G1916" s="10"/>
      <c r="H1916" s="10"/>
      <c r="I1916" s="10"/>
      <c r="J1916" s="11"/>
      <c r="P1916" s="133"/>
      <c r="Q1916" s="133"/>
      <c r="R1916" s="3"/>
      <c r="S1916" s="133"/>
    </row>
    <row r="1917" spans="2:19">
      <c r="B1917" s="10"/>
      <c r="C1917" s="10"/>
      <c r="D1917" s="10"/>
      <c r="E1917" s="10"/>
      <c r="F1917" s="10"/>
      <c r="G1917" s="10"/>
      <c r="H1917" s="10"/>
      <c r="I1917" s="10"/>
      <c r="J1917" s="11"/>
      <c r="P1917" s="133"/>
      <c r="Q1917" s="133"/>
      <c r="R1917" s="3"/>
      <c r="S1917" s="133"/>
    </row>
    <row r="1918" spans="2:19">
      <c r="B1918" s="10"/>
      <c r="C1918" s="10"/>
      <c r="D1918" s="10"/>
      <c r="E1918" s="10"/>
      <c r="F1918" s="10"/>
      <c r="G1918" s="10"/>
      <c r="H1918" s="10"/>
      <c r="I1918" s="10"/>
      <c r="J1918" s="11"/>
      <c r="P1918" s="133"/>
      <c r="Q1918" s="133"/>
      <c r="R1918" s="3"/>
      <c r="S1918" s="133"/>
    </row>
    <row r="1919" spans="2:19">
      <c r="B1919" s="10"/>
      <c r="C1919" s="10"/>
      <c r="D1919" s="10"/>
      <c r="E1919" s="10"/>
      <c r="F1919" s="10"/>
      <c r="G1919" s="10"/>
      <c r="H1919" s="10"/>
      <c r="I1919" s="10"/>
      <c r="J1919" s="11"/>
      <c r="P1919" s="133"/>
      <c r="Q1919" s="133"/>
      <c r="R1919" s="3"/>
      <c r="S1919" s="133"/>
    </row>
    <row r="1920" spans="2:19">
      <c r="B1920" s="10"/>
      <c r="C1920" s="10"/>
      <c r="D1920" s="10"/>
      <c r="E1920" s="10"/>
      <c r="F1920" s="10"/>
      <c r="G1920" s="10"/>
      <c r="H1920" s="10"/>
      <c r="I1920" s="10"/>
      <c r="J1920" s="11"/>
      <c r="P1920" s="133"/>
      <c r="Q1920" s="133"/>
      <c r="R1920" s="3"/>
      <c r="S1920" s="133"/>
    </row>
    <row r="1921" spans="2:19">
      <c r="B1921" s="10"/>
      <c r="C1921" s="10"/>
      <c r="D1921" s="10"/>
      <c r="E1921" s="10"/>
      <c r="F1921" s="10"/>
      <c r="G1921" s="10"/>
      <c r="H1921" s="10"/>
      <c r="I1921" s="10"/>
      <c r="J1921" s="11"/>
      <c r="P1921" s="133"/>
      <c r="Q1921" s="133"/>
      <c r="R1921" s="3"/>
      <c r="S1921" s="133"/>
    </row>
    <row r="1922" spans="2:19">
      <c r="B1922" s="10"/>
      <c r="C1922" s="10"/>
      <c r="D1922" s="10"/>
      <c r="E1922" s="10"/>
      <c r="F1922" s="10"/>
      <c r="G1922" s="10"/>
      <c r="H1922" s="10"/>
      <c r="I1922" s="10"/>
      <c r="J1922" s="11"/>
      <c r="P1922" s="133"/>
      <c r="Q1922" s="133"/>
      <c r="R1922" s="3"/>
      <c r="S1922" s="133"/>
    </row>
    <row r="1923" spans="2:19">
      <c r="B1923" s="10"/>
      <c r="C1923" s="10"/>
      <c r="D1923" s="10"/>
      <c r="E1923" s="10"/>
      <c r="F1923" s="10"/>
      <c r="G1923" s="10"/>
      <c r="H1923" s="10"/>
      <c r="I1923" s="10"/>
      <c r="J1923" s="11"/>
      <c r="P1923" s="133"/>
      <c r="Q1923" s="133"/>
      <c r="R1923" s="3"/>
      <c r="S1923" s="133"/>
    </row>
    <row r="1924" spans="2:19">
      <c r="B1924" s="10"/>
      <c r="C1924" s="10"/>
      <c r="D1924" s="10"/>
      <c r="E1924" s="10"/>
      <c r="F1924" s="10"/>
      <c r="G1924" s="10"/>
      <c r="H1924" s="10"/>
      <c r="I1924" s="10"/>
      <c r="J1924" s="11"/>
      <c r="P1924" s="133"/>
      <c r="Q1924" s="133"/>
      <c r="R1924" s="3"/>
      <c r="S1924" s="133"/>
    </row>
    <row r="1925" spans="2:19">
      <c r="B1925" s="10"/>
      <c r="C1925" s="10"/>
      <c r="D1925" s="10"/>
      <c r="E1925" s="10"/>
      <c r="F1925" s="10"/>
      <c r="G1925" s="10"/>
      <c r="H1925" s="10"/>
      <c r="I1925" s="10"/>
      <c r="J1925" s="11"/>
      <c r="P1925" s="133"/>
      <c r="Q1925" s="133"/>
      <c r="R1925" s="3"/>
      <c r="S1925" s="133"/>
    </row>
    <row r="1926" spans="2:19">
      <c r="B1926" s="10"/>
      <c r="C1926" s="10"/>
      <c r="D1926" s="10"/>
      <c r="E1926" s="10"/>
      <c r="F1926" s="10"/>
      <c r="G1926" s="10"/>
      <c r="H1926" s="10"/>
      <c r="I1926" s="10"/>
      <c r="J1926" s="11"/>
      <c r="P1926" s="133"/>
      <c r="Q1926" s="133"/>
      <c r="R1926" s="3"/>
      <c r="S1926" s="133"/>
    </row>
    <row r="1927" spans="2:19">
      <c r="B1927" s="10"/>
      <c r="C1927" s="10"/>
      <c r="D1927" s="10"/>
      <c r="E1927" s="10"/>
      <c r="F1927" s="10"/>
      <c r="G1927" s="10"/>
      <c r="H1927" s="10"/>
      <c r="I1927" s="10"/>
      <c r="J1927" s="11"/>
      <c r="P1927" s="133"/>
      <c r="Q1927" s="133"/>
      <c r="R1927" s="3"/>
      <c r="S1927" s="133"/>
    </row>
    <row r="1928" spans="2:19">
      <c r="B1928" s="10"/>
      <c r="C1928" s="10"/>
      <c r="D1928" s="10"/>
      <c r="E1928" s="10"/>
      <c r="F1928" s="10"/>
      <c r="G1928" s="10"/>
      <c r="H1928" s="10"/>
      <c r="I1928" s="10"/>
      <c r="J1928" s="11"/>
      <c r="P1928" s="133"/>
      <c r="Q1928" s="133"/>
      <c r="R1928" s="3"/>
      <c r="S1928" s="133"/>
    </row>
    <row r="1929" spans="2:19">
      <c r="B1929" s="10"/>
      <c r="C1929" s="10"/>
      <c r="D1929" s="10"/>
      <c r="E1929" s="10"/>
      <c r="F1929" s="10"/>
      <c r="G1929" s="10"/>
      <c r="H1929" s="10"/>
      <c r="I1929" s="10"/>
      <c r="J1929" s="11"/>
      <c r="P1929" s="133"/>
      <c r="Q1929" s="133"/>
      <c r="R1929" s="3"/>
      <c r="S1929" s="133"/>
    </row>
    <row r="1930" spans="2:19">
      <c r="B1930" s="10"/>
      <c r="C1930" s="10"/>
      <c r="D1930" s="10"/>
      <c r="E1930" s="10"/>
      <c r="F1930" s="10"/>
      <c r="G1930" s="10"/>
      <c r="H1930" s="10"/>
      <c r="I1930" s="10"/>
      <c r="J1930" s="11"/>
      <c r="P1930" s="133"/>
      <c r="Q1930" s="133"/>
      <c r="R1930" s="3"/>
      <c r="S1930" s="133"/>
    </row>
    <row r="1931" spans="2:19">
      <c r="B1931" s="10"/>
      <c r="C1931" s="10"/>
      <c r="D1931" s="10"/>
      <c r="E1931" s="10"/>
      <c r="F1931" s="10"/>
      <c r="G1931" s="10"/>
      <c r="H1931" s="10"/>
      <c r="I1931" s="10"/>
      <c r="J1931" s="11"/>
      <c r="P1931" s="133"/>
      <c r="Q1931" s="133"/>
      <c r="R1931" s="3"/>
      <c r="S1931" s="133"/>
    </row>
    <row r="1932" spans="2:19">
      <c r="B1932" s="10"/>
      <c r="C1932" s="10"/>
      <c r="D1932" s="10"/>
      <c r="E1932" s="10"/>
      <c r="F1932" s="10"/>
      <c r="G1932" s="10"/>
      <c r="H1932" s="10"/>
      <c r="I1932" s="10"/>
      <c r="J1932" s="11"/>
      <c r="P1932" s="133"/>
      <c r="Q1932" s="133"/>
      <c r="R1932" s="3"/>
      <c r="S1932" s="133"/>
    </row>
    <row r="1933" spans="2:19">
      <c r="B1933" s="10"/>
      <c r="C1933" s="10"/>
      <c r="D1933" s="10"/>
      <c r="E1933" s="10"/>
      <c r="F1933" s="10"/>
      <c r="G1933" s="10"/>
      <c r="H1933" s="10"/>
      <c r="I1933" s="10"/>
      <c r="J1933" s="11"/>
      <c r="P1933" s="133"/>
      <c r="Q1933" s="133"/>
      <c r="R1933" s="3"/>
      <c r="S1933" s="133"/>
    </row>
    <row r="1934" spans="2:19">
      <c r="B1934" s="10"/>
      <c r="C1934" s="10"/>
      <c r="D1934" s="10"/>
      <c r="E1934" s="10"/>
      <c r="F1934" s="10"/>
      <c r="G1934" s="10"/>
      <c r="H1934" s="10"/>
      <c r="I1934" s="10"/>
      <c r="J1934" s="11"/>
      <c r="P1934" s="133"/>
      <c r="Q1934" s="133"/>
      <c r="R1934" s="3"/>
      <c r="S1934" s="133"/>
    </row>
    <row r="1935" spans="2:19">
      <c r="B1935" s="10"/>
      <c r="C1935" s="10"/>
      <c r="D1935" s="10"/>
      <c r="E1935" s="10"/>
      <c r="F1935" s="10"/>
      <c r="G1935" s="10"/>
      <c r="H1935" s="10"/>
      <c r="I1935" s="10"/>
      <c r="J1935" s="11"/>
      <c r="P1935" s="133"/>
      <c r="Q1935" s="133"/>
      <c r="R1935" s="3"/>
      <c r="S1935" s="133"/>
    </row>
    <row r="1936" spans="2:19">
      <c r="B1936" s="10"/>
      <c r="C1936" s="10"/>
      <c r="D1936" s="10"/>
      <c r="E1936" s="10"/>
      <c r="F1936" s="10"/>
      <c r="G1936" s="10"/>
      <c r="H1936" s="10"/>
      <c r="I1936" s="10"/>
      <c r="J1936" s="11"/>
      <c r="P1936" s="133"/>
      <c r="Q1936" s="133"/>
      <c r="R1936" s="3"/>
      <c r="S1936" s="133"/>
    </row>
    <row r="1937" spans="2:19">
      <c r="B1937" s="10"/>
      <c r="C1937" s="10"/>
      <c r="D1937" s="10"/>
      <c r="E1937" s="10"/>
      <c r="F1937" s="10"/>
      <c r="G1937" s="10"/>
      <c r="H1937" s="10"/>
      <c r="I1937" s="10"/>
      <c r="J1937" s="11"/>
      <c r="P1937" s="133"/>
      <c r="Q1937" s="133"/>
      <c r="R1937" s="3"/>
      <c r="S1937" s="133"/>
    </row>
    <row r="1938" spans="2:19">
      <c r="B1938" s="10"/>
      <c r="C1938" s="10"/>
      <c r="D1938" s="10"/>
      <c r="E1938" s="10"/>
      <c r="F1938" s="10"/>
      <c r="G1938" s="10"/>
      <c r="H1938" s="10"/>
      <c r="I1938" s="10"/>
      <c r="J1938" s="11"/>
      <c r="P1938" s="133"/>
      <c r="Q1938" s="133"/>
      <c r="R1938" s="3"/>
      <c r="S1938" s="133"/>
    </row>
    <row r="1939" spans="2:19">
      <c r="B1939" s="10"/>
      <c r="C1939" s="10"/>
      <c r="D1939" s="10"/>
      <c r="E1939" s="10"/>
      <c r="F1939" s="10"/>
      <c r="G1939" s="10"/>
      <c r="H1939" s="10"/>
      <c r="I1939" s="10"/>
      <c r="J1939" s="11"/>
      <c r="P1939" s="133"/>
      <c r="Q1939" s="133"/>
      <c r="R1939" s="3"/>
      <c r="S1939" s="133"/>
    </row>
    <row r="1940" spans="2:19">
      <c r="B1940" s="10"/>
      <c r="C1940" s="10"/>
      <c r="D1940" s="10"/>
      <c r="E1940" s="10"/>
      <c r="F1940" s="10"/>
      <c r="G1940" s="10"/>
      <c r="H1940" s="10"/>
      <c r="I1940" s="10"/>
      <c r="J1940" s="11"/>
      <c r="P1940" s="133"/>
      <c r="Q1940" s="133"/>
      <c r="R1940" s="3"/>
      <c r="S1940" s="133"/>
    </row>
    <row r="1941" spans="2:19">
      <c r="B1941" s="10"/>
      <c r="C1941" s="10"/>
      <c r="D1941" s="10"/>
      <c r="E1941" s="10"/>
      <c r="F1941" s="10"/>
      <c r="G1941" s="10"/>
      <c r="H1941" s="10"/>
      <c r="I1941" s="10"/>
      <c r="J1941" s="11"/>
      <c r="P1941" s="133"/>
      <c r="Q1941" s="133"/>
      <c r="R1941" s="3"/>
      <c r="S1941" s="133"/>
    </row>
    <row r="1942" spans="2:19">
      <c r="B1942" s="10"/>
      <c r="C1942" s="10"/>
      <c r="D1942" s="10"/>
      <c r="E1942" s="10"/>
      <c r="F1942" s="10"/>
      <c r="G1942" s="10"/>
      <c r="H1942" s="10"/>
      <c r="I1942" s="10"/>
      <c r="J1942" s="11"/>
      <c r="P1942" s="133"/>
      <c r="Q1942" s="133"/>
      <c r="R1942" s="3"/>
      <c r="S1942" s="133"/>
    </row>
    <row r="1943" spans="2:19">
      <c r="B1943" s="10"/>
      <c r="C1943" s="10"/>
      <c r="D1943" s="10"/>
      <c r="E1943" s="10"/>
      <c r="F1943" s="10"/>
      <c r="G1943" s="10"/>
      <c r="H1943" s="10"/>
      <c r="I1943" s="10"/>
      <c r="J1943" s="11"/>
      <c r="P1943" s="133"/>
      <c r="Q1943" s="133"/>
      <c r="R1943" s="3"/>
      <c r="S1943" s="133"/>
    </row>
    <row r="1944" spans="2:19">
      <c r="B1944" s="10"/>
      <c r="C1944" s="10"/>
      <c r="D1944" s="10"/>
      <c r="E1944" s="10"/>
      <c r="F1944" s="10"/>
      <c r="G1944" s="10"/>
      <c r="H1944" s="10"/>
      <c r="I1944" s="10"/>
      <c r="J1944" s="11"/>
      <c r="P1944" s="133"/>
      <c r="Q1944" s="133"/>
      <c r="R1944" s="3"/>
      <c r="S1944" s="133"/>
    </row>
    <row r="1945" spans="2:19">
      <c r="B1945" s="10"/>
      <c r="C1945" s="10"/>
      <c r="D1945" s="10"/>
      <c r="E1945" s="10"/>
      <c r="F1945" s="10"/>
      <c r="G1945" s="10"/>
      <c r="H1945" s="10"/>
      <c r="I1945" s="10"/>
      <c r="J1945" s="11"/>
      <c r="P1945" s="133"/>
      <c r="Q1945" s="133"/>
      <c r="R1945" s="3"/>
      <c r="S1945" s="133"/>
    </row>
    <row r="1946" spans="2:19">
      <c r="B1946" s="10"/>
      <c r="C1946" s="10"/>
      <c r="D1946" s="10"/>
      <c r="E1946" s="10"/>
      <c r="F1946" s="10"/>
      <c r="G1946" s="10"/>
      <c r="H1946" s="10"/>
      <c r="I1946" s="10"/>
      <c r="J1946" s="11"/>
      <c r="P1946" s="133"/>
      <c r="Q1946" s="133"/>
      <c r="R1946" s="3"/>
      <c r="S1946" s="133"/>
    </row>
    <row r="1947" spans="2:19">
      <c r="B1947" s="10"/>
      <c r="C1947" s="10"/>
      <c r="D1947" s="10"/>
      <c r="E1947" s="10"/>
      <c r="F1947" s="10"/>
      <c r="G1947" s="10"/>
      <c r="H1947" s="10"/>
      <c r="I1947" s="10"/>
      <c r="J1947" s="11"/>
      <c r="P1947" s="133"/>
      <c r="Q1947" s="133"/>
      <c r="R1947" s="3"/>
      <c r="S1947" s="133"/>
    </row>
    <row r="1948" spans="2:19">
      <c r="B1948" s="10"/>
      <c r="C1948" s="10"/>
      <c r="D1948" s="10"/>
      <c r="E1948" s="10"/>
      <c r="F1948" s="10"/>
      <c r="G1948" s="10"/>
      <c r="H1948" s="10"/>
      <c r="I1948" s="10"/>
      <c r="J1948" s="11"/>
      <c r="P1948" s="133"/>
      <c r="Q1948" s="133"/>
      <c r="R1948" s="3"/>
      <c r="S1948" s="133"/>
    </row>
    <row r="1949" spans="2:19">
      <c r="B1949" s="10"/>
      <c r="C1949" s="10"/>
      <c r="D1949" s="10"/>
      <c r="E1949" s="10"/>
      <c r="F1949" s="10"/>
      <c r="G1949" s="10"/>
      <c r="H1949" s="10"/>
      <c r="I1949" s="10"/>
      <c r="J1949" s="11"/>
      <c r="P1949" s="133"/>
      <c r="Q1949" s="133"/>
      <c r="R1949" s="3"/>
      <c r="S1949" s="133"/>
    </row>
    <row r="1950" spans="2:19">
      <c r="B1950" s="10"/>
      <c r="C1950" s="10"/>
      <c r="D1950" s="10"/>
      <c r="E1950" s="10"/>
      <c r="F1950" s="10"/>
      <c r="G1950" s="10"/>
      <c r="H1950" s="10"/>
      <c r="I1950" s="10"/>
      <c r="J1950" s="11"/>
      <c r="P1950" s="133"/>
      <c r="Q1950" s="133"/>
      <c r="R1950" s="3"/>
      <c r="S1950" s="133"/>
    </row>
    <row r="1951" spans="2:19">
      <c r="B1951" s="10"/>
      <c r="C1951" s="10"/>
      <c r="D1951" s="10"/>
      <c r="E1951" s="10"/>
      <c r="F1951" s="10"/>
      <c r="G1951" s="10"/>
      <c r="H1951" s="10"/>
      <c r="I1951" s="10"/>
      <c r="J1951" s="11"/>
      <c r="P1951" s="133"/>
      <c r="Q1951" s="133"/>
      <c r="R1951" s="3"/>
      <c r="S1951" s="133"/>
    </row>
    <row r="1952" spans="2:19">
      <c r="B1952" s="10"/>
      <c r="C1952" s="10"/>
      <c r="D1952" s="10"/>
      <c r="E1952" s="10"/>
      <c r="F1952" s="10"/>
      <c r="G1952" s="10"/>
      <c r="H1952" s="10"/>
      <c r="I1952" s="10"/>
      <c r="J1952" s="11"/>
      <c r="P1952" s="133"/>
      <c r="Q1952" s="133"/>
      <c r="R1952" s="3"/>
      <c r="S1952" s="133"/>
    </row>
    <row r="1953" spans="2:19">
      <c r="B1953" s="10"/>
      <c r="C1953" s="10"/>
      <c r="D1953" s="10"/>
      <c r="E1953" s="10"/>
      <c r="F1953" s="10"/>
      <c r="G1953" s="10"/>
      <c r="H1953" s="10"/>
      <c r="I1953" s="10"/>
      <c r="J1953" s="11"/>
      <c r="P1953" s="133"/>
      <c r="Q1953" s="133"/>
      <c r="R1953" s="3"/>
      <c r="S1953" s="133"/>
    </row>
    <row r="1954" spans="2:19">
      <c r="B1954" s="10"/>
      <c r="C1954" s="10"/>
      <c r="D1954" s="10"/>
      <c r="E1954" s="10"/>
      <c r="F1954" s="10"/>
      <c r="G1954" s="10"/>
      <c r="H1954" s="10"/>
      <c r="I1954" s="10"/>
      <c r="J1954" s="11"/>
      <c r="P1954" s="133"/>
      <c r="Q1954" s="133"/>
      <c r="R1954" s="3"/>
      <c r="S1954" s="133"/>
    </row>
    <row r="1955" spans="2:19">
      <c r="B1955" s="10"/>
      <c r="C1955" s="10"/>
      <c r="D1955" s="10"/>
      <c r="E1955" s="10"/>
      <c r="F1955" s="10"/>
      <c r="G1955" s="10"/>
      <c r="H1955" s="10"/>
      <c r="I1955" s="10"/>
      <c r="J1955" s="11"/>
      <c r="P1955" s="133"/>
      <c r="Q1955" s="133"/>
      <c r="R1955" s="3"/>
      <c r="S1955" s="133"/>
    </row>
    <row r="1956" spans="2:19">
      <c r="B1956" s="10"/>
      <c r="C1956" s="10"/>
      <c r="D1956" s="10"/>
      <c r="E1956" s="10"/>
      <c r="F1956" s="10"/>
      <c r="G1956" s="10"/>
      <c r="H1956" s="10"/>
      <c r="I1956" s="10"/>
      <c r="J1956" s="11"/>
      <c r="P1956" s="133"/>
      <c r="Q1956" s="133"/>
      <c r="R1956" s="3"/>
      <c r="S1956" s="133"/>
    </row>
    <row r="1957" spans="2:19">
      <c r="B1957" s="10"/>
      <c r="C1957" s="10"/>
      <c r="D1957" s="10"/>
      <c r="E1957" s="10"/>
      <c r="F1957" s="10"/>
      <c r="G1957" s="10"/>
      <c r="H1957" s="10"/>
      <c r="I1957" s="10"/>
      <c r="J1957" s="11"/>
      <c r="P1957" s="133"/>
      <c r="Q1957" s="133"/>
      <c r="R1957" s="3"/>
      <c r="S1957" s="133"/>
    </row>
    <row r="1958" spans="2:19">
      <c r="B1958" s="10"/>
      <c r="C1958" s="10"/>
      <c r="D1958" s="10"/>
      <c r="E1958" s="10"/>
      <c r="F1958" s="10"/>
      <c r="G1958" s="10"/>
      <c r="H1958" s="10"/>
      <c r="I1958" s="10"/>
      <c r="J1958" s="11"/>
      <c r="P1958" s="133"/>
      <c r="Q1958" s="133"/>
      <c r="R1958" s="3"/>
      <c r="S1958" s="133"/>
    </row>
    <row r="1959" spans="2:19">
      <c r="B1959" s="10"/>
      <c r="C1959" s="10"/>
      <c r="D1959" s="10"/>
      <c r="E1959" s="10"/>
      <c r="F1959" s="10"/>
      <c r="G1959" s="10"/>
      <c r="H1959" s="10"/>
      <c r="I1959" s="10"/>
      <c r="J1959" s="11"/>
      <c r="P1959" s="133"/>
      <c r="Q1959" s="133"/>
      <c r="R1959" s="3"/>
      <c r="S1959" s="133"/>
    </row>
    <row r="1960" spans="2:19">
      <c r="B1960" s="10"/>
      <c r="C1960" s="10"/>
      <c r="D1960" s="10"/>
      <c r="E1960" s="10"/>
      <c r="F1960" s="10"/>
      <c r="G1960" s="10"/>
      <c r="H1960" s="10"/>
      <c r="I1960" s="10"/>
      <c r="J1960" s="11"/>
      <c r="P1960" s="133"/>
      <c r="Q1960" s="133"/>
      <c r="R1960" s="3"/>
      <c r="S1960" s="133"/>
    </row>
    <row r="1961" spans="2:19">
      <c r="B1961" s="10"/>
      <c r="C1961" s="10"/>
      <c r="D1961" s="10"/>
      <c r="E1961" s="10"/>
      <c r="F1961" s="10"/>
      <c r="G1961" s="10"/>
      <c r="H1961" s="10"/>
      <c r="I1961" s="10"/>
      <c r="J1961" s="11"/>
      <c r="P1961" s="133"/>
      <c r="Q1961" s="133"/>
      <c r="R1961" s="3"/>
      <c r="S1961" s="133"/>
    </row>
    <row r="1962" spans="2:19">
      <c r="B1962" s="10"/>
      <c r="C1962" s="10"/>
      <c r="D1962" s="10"/>
      <c r="E1962" s="10"/>
      <c r="F1962" s="10"/>
      <c r="G1962" s="10"/>
      <c r="H1962" s="10"/>
      <c r="I1962" s="10"/>
      <c r="J1962" s="11"/>
      <c r="P1962" s="133"/>
      <c r="Q1962" s="133"/>
      <c r="R1962" s="3"/>
      <c r="S1962" s="133"/>
    </row>
    <row r="1963" spans="2:19">
      <c r="B1963" s="10"/>
      <c r="C1963" s="10"/>
      <c r="D1963" s="10"/>
      <c r="E1963" s="10"/>
      <c r="F1963" s="10"/>
      <c r="G1963" s="10"/>
      <c r="H1963" s="10"/>
      <c r="I1963" s="10"/>
      <c r="J1963" s="11"/>
      <c r="P1963" s="133"/>
      <c r="Q1963" s="133"/>
      <c r="R1963" s="3"/>
      <c r="S1963" s="133"/>
    </row>
    <row r="1964" spans="2:19">
      <c r="B1964" s="10"/>
      <c r="C1964" s="10"/>
      <c r="D1964" s="10"/>
      <c r="E1964" s="10"/>
      <c r="F1964" s="10"/>
      <c r="G1964" s="10"/>
      <c r="H1964" s="10"/>
      <c r="I1964" s="10"/>
      <c r="J1964" s="11"/>
      <c r="P1964" s="133"/>
      <c r="Q1964" s="133"/>
      <c r="R1964" s="3"/>
      <c r="S1964" s="133"/>
    </row>
    <row r="1965" spans="2:19">
      <c r="B1965" s="10"/>
      <c r="C1965" s="10"/>
      <c r="D1965" s="10"/>
      <c r="E1965" s="10"/>
      <c r="F1965" s="10"/>
      <c r="G1965" s="10"/>
      <c r="H1965" s="10"/>
      <c r="I1965" s="10"/>
      <c r="J1965" s="11"/>
      <c r="P1965" s="133"/>
      <c r="Q1965" s="133"/>
      <c r="R1965" s="3"/>
      <c r="S1965" s="133"/>
    </row>
    <row r="1966" spans="2:19">
      <c r="B1966" s="10"/>
      <c r="C1966" s="10"/>
      <c r="D1966" s="10"/>
      <c r="E1966" s="10"/>
      <c r="F1966" s="10"/>
      <c r="G1966" s="10"/>
      <c r="H1966" s="10"/>
      <c r="I1966" s="10"/>
      <c r="J1966" s="11"/>
      <c r="P1966" s="133"/>
      <c r="Q1966" s="133"/>
      <c r="R1966" s="3"/>
      <c r="S1966" s="133"/>
    </row>
    <row r="1967" spans="2:19">
      <c r="B1967" s="10"/>
      <c r="C1967" s="10"/>
      <c r="D1967" s="10"/>
      <c r="E1967" s="10"/>
      <c r="F1967" s="10"/>
      <c r="G1967" s="10"/>
      <c r="H1967" s="10"/>
      <c r="I1967" s="10"/>
      <c r="J1967" s="11"/>
      <c r="P1967" s="133"/>
      <c r="Q1967" s="133"/>
      <c r="R1967" s="3"/>
      <c r="S1967" s="133"/>
    </row>
    <row r="1968" spans="2:19">
      <c r="B1968" s="10"/>
      <c r="C1968" s="10"/>
      <c r="D1968" s="10"/>
      <c r="E1968" s="10"/>
      <c r="F1968" s="10"/>
      <c r="G1968" s="10"/>
      <c r="H1968" s="10"/>
      <c r="I1968" s="10"/>
      <c r="J1968" s="11"/>
      <c r="P1968" s="133"/>
      <c r="Q1968" s="133"/>
      <c r="R1968" s="3"/>
      <c r="S1968" s="133"/>
    </row>
    <row r="1969" spans="2:19">
      <c r="B1969" s="10"/>
      <c r="C1969" s="10"/>
      <c r="D1969" s="10"/>
      <c r="E1969" s="10"/>
      <c r="F1969" s="10"/>
      <c r="G1969" s="10"/>
      <c r="H1969" s="10"/>
      <c r="I1969" s="10"/>
      <c r="J1969" s="11"/>
      <c r="P1969" s="133"/>
      <c r="Q1969" s="133"/>
      <c r="R1969" s="3"/>
      <c r="S1969" s="133"/>
    </row>
    <row r="1970" spans="2:19">
      <c r="B1970" s="10"/>
      <c r="C1970" s="10"/>
      <c r="D1970" s="10"/>
      <c r="E1970" s="10"/>
      <c r="F1970" s="10"/>
      <c r="G1970" s="10"/>
      <c r="H1970" s="10"/>
      <c r="I1970" s="10"/>
      <c r="J1970" s="11"/>
      <c r="P1970" s="133"/>
      <c r="Q1970" s="133"/>
      <c r="R1970" s="3"/>
      <c r="S1970" s="133"/>
    </row>
    <row r="1971" spans="2:19">
      <c r="B1971" s="10"/>
      <c r="C1971" s="10"/>
      <c r="D1971" s="10"/>
      <c r="E1971" s="10"/>
      <c r="F1971" s="10"/>
      <c r="G1971" s="10"/>
      <c r="H1971" s="10"/>
      <c r="I1971" s="10"/>
      <c r="J1971" s="11"/>
      <c r="P1971" s="133"/>
      <c r="Q1971" s="133"/>
      <c r="R1971" s="3"/>
      <c r="S1971" s="133"/>
    </row>
    <row r="1972" spans="2:19">
      <c r="B1972" s="10"/>
      <c r="C1972" s="10"/>
      <c r="D1972" s="10"/>
      <c r="E1972" s="10"/>
      <c r="F1972" s="10"/>
      <c r="G1972" s="10"/>
      <c r="H1972" s="10"/>
      <c r="I1972" s="10"/>
      <c r="J1972" s="11"/>
      <c r="P1972" s="133"/>
      <c r="Q1972" s="133"/>
      <c r="R1972" s="3"/>
      <c r="S1972" s="133"/>
    </row>
    <row r="1973" spans="2:19">
      <c r="B1973" s="10"/>
      <c r="C1973" s="10"/>
      <c r="D1973" s="10"/>
      <c r="E1973" s="10"/>
      <c r="F1973" s="10"/>
      <c r="G1973" s="10"/>
      <c r="H1973" s="10"/>
      <c r="I1973" s="10"/>
      <c r="J1973" s="11"/>
      <c r="P1973" s="133"/>
      <c r="Q1973" s="133"/>
      <c r="R1973" s="3"/>
      <c r="S1973" s="133"/>
    </row>
    <row r="1974" spans="2:19">
      <c r="B1974" s="10"/>
      <c r="C1974" s="10"/>
      <c r="D1974" s="10"/>
      <c r="E1974" s="10"/>
      <c r="F1974" s="10"/>
      <c r="G1974" s="10"/>
      <c r="H1974" s="10"/>
      <c r="I1974" s="10"/>
      <c r="J1974" s="11"/>
      <c r="P1974" s="133"/>
      <c r="Q1974" s="133"/>
      <c r="R1974" s="3"/>
      <c r="S1974" s="133"/>
    </row>
    <row r="1975" spans="2:19">
      <c r="B1975" s="10"/>
      <c r="C1975" s="10"/>
      <c r="D1975" s="10"/>
      <c r="E1975" s="10"/>
      <c r="F1975" s="10"/>
      <c r="G1975" s="10"/>
      <c r="H1975" s="10"/>
      <c r="I1975" s="10"/>
      <c r="J1975" s="11"/>
      <c r="P1975" s="133"/>
      <c r="Q1975" s="133"/>
      <c r="R1975" s="3"/>
      <c r="S1975" s="133"/>
    </row>
    <row r="1976" spans="2:19">
      <c r="B1976" s="10"/>
      <c r="C1976" s="10"/>
      <c r="D1976" s="10"/>
      <c r="E1976" s="10"/>
      <c r="F1976" s="10"/>
      <c r="G1976" s="10"/>
      <c r="H1976" s="10"/>
      <c r="I1976" s="10"/>
      <c r="J1976" s="11"/>
      <c r="P1976" s="133"/>
      <c r="Q1976" s="133"/>
      <c r="R1976" s="3"/>
      <c r="S1976" s="133"/>
    </row>
    <row r="1977" spans="2:19">
      <c r="B1977" s="10"/>
      <c r="C1977" s="10"/>
      <c r="D1977" s="10"/>
      <c r="E1977" s="10"/>
      <c r="F1977" s="10"/>
      <c r="G1977" s="10"/>
      <c r="H1977" s="10"/>
      <c r="I1977" s="10"/>
      <c r="J1977" s="11"/>
      <c r="P1977" s="133"/>
      <c r="Q1977" s="133"/>
      <c r="R1977" s="3"/>
      <c r="S1977" s="133"/>
    </row>
    <row r="1978" spans="2:19">
      <c r="B1978" s="10"/>
      <c r="C1978" s="10"/>
      <c r="D1978" s="10"/>
      <c r="E1978" s="10"/>
      <c r="F1978" s="10"/>
      <c r="G1978" s="10"/>
      <c r="H1978" s="10"/>
      <c r="I1978" s="10"/>
      <c r="J1978" s="11"/>
      <c r="P1978" s="133"/>
      <c r="Q1978" s="133"/>
      <c r="R1978" s="3"/>
      <c r="S1978" s="133"/>
    </row>
    <row r="1979" spans="2:19">
      <c r="B1979" s="10"/>
      <c r="C1979" s="10"/>
      <c r="D1979" s="10"/>
      <c r="E1979" s="10"/>
      <c r="F1979" s="10"/>
      <c r="G1979" s="10"/>
      <c r="H1979" s="10"/>
      <c r="I1979" s="10"/>
      <c r="J1979" s="11"/>
      <c r="P1979" s="133"/>
      <c r="Q1979" s="133"/>
      <c r="R1979" s="3"/>
      <c r="S1979" s="133"/>
    </row>
    <row r="1980" spans="2:19">
      <c r="B1980" s="10"/>
      <c r="C1980" s="10"/>
      <c r="D1980" s="10"/>
      <c r="E1980" s="10"/>
      <c r="F1980" s="10"/>
      <c r="G1980" s="10"/>
      <c r="H1980" s="10"/>
      <c r="I1980" s="10"/>
      <c r="J1980" s="11"/>
      <c r="P1980" s="133"/>
      <c r="Q1980" s="133"/>
      <c r="R1980" s="3"/>
      <c r="S1980" s="133"/>
    </row>
    <row r="1981" spans="2:19">
      <c r="B1981" s="10"/>
      <c r="C1981" s="10"/>
      <c r="D1981" s="10"/>
      <c r="E1981" s="10"/>
      <c r="F1981" s="10"/>
      <c r="G1981" s="10"/>
      <c r="H1981" s="10"/>
      <c r="I1981" s="10"/>
      <c r="J1981" s="11"/>
      <c r="P1981" s="133"/>
      <c r="Q1981" s="133"/>
      <c r="R1981" s="3"/>
      <c r="S1981" s="133"/>
    </row>
    <row r="1982" spans="2:19">
      <c r="B1982" s="10"/>
      <c r="C1982" s="10"/>
      <c r="D1982" s="10"/>
      <c r="E1982" s="10"/>
      <c r="F1982" s="10"/>
      <c r="G1982" s="10"/>
      <c r="H1982" s="10"/>
      <c r="I1982" s="10"/>
      <c r="J1982" s="11"/>
      <c r="P1982" s="133"/>
      <c r="Q1982" s="133"/>
      <c r="R1982" s="3"/>
      <c r="S1982" s="133"/>
    </row>
    <row r="1983" spans="2:19">
      <c r="B1983" s="10"/>
      <c r="C1983" s="10"/>
      <c r="D1983" s="10"/>
      <c r="E1983" s="10"/>
      <c r="F1983" s="10"/>
      <c r="G1983" s="10"/>
      <c r="H1983" s="10"/>
      <c r="I1983" s="10"/>
      <c r="J1983" s="11"/>
      <c r="P1983" s="133"/>
      <c r="Q1983" s="133"/>
      <c r="R1983" s="3"/>
      <c r="S1983" s="133"/>
    </row>
    <row r="1984" spans="2:19">
      <c r="B1984" s="10"/>
      <c r="C1984" s="10"/>
      <c r="D1984" s="10"/>
      <c r="E1984" s="10"/>
      <c r="F1984" s="10"/>
      <c r="G1984" s="10"/>
      <c r="H1984" s="10"/>
      <c r="I1984" s="10"/>
      <c r="J1984" s="11"/>
      <c r="P1984" s="133"/>
      <c r="Q1984" s="133"/>
      <c r="R1984" s="3"/>
      <c r="S1984" s="133"/>
    </row>
    <row r="1985" spans="2:19">
      <c r="B1985" s="10"/>
      <c r="C1985" s="10"/>
      <c r="D1985" s="10"/>
      <c r="E1985" s="10"/>
      <c r="F1985" s="10"/>
      <c r="G1985" s="10"/>
      <c r="H1985" s="10"/>
      <c r="I1985" s="10"/>
      <c r="J1985" s="11"/>
      <c r="P1985" s="133"/>
      <c r="Q1985" s="133"/>
      <c r="R1985" s="3"/>
      <c r="S1985" s="133"/>
    </row>
    <row r="1986" spans="2:19">
      <c r="B1986" s="10"/>
      <c r="C1986" s="10"/>
      <c r="D1986" s="10"/>
      <c r="E1986" s="10"/>
      <c r="F1986" s="10"/>
      <c r="G1986" s="10"/>
      <c r="H1986" s="10"/>
      <c r="I1986" s="10"/>
      <c r="J1986" s="11"/>
      <c r="P1986" s="133"/>
      <c r="Q1986" s="133"/>
      <c r="R1986" s="3"/>
      <c r="S1986" s="133"/>
    </row>
    <row r="1987" spans="2:19">
      <c r="B1987" s="10"/>
      <c r="C1987" s="10"/>
      <c r="D1987" s="10"/>
      <c r="E1987" s="10"/>
      <c r="F1987" s="10"/>
      <c r="G1987" s="10"/>
      <c r="H1987" s="10"/>
      <c r="I1987" s="10"/>
      <c r="J1987" s="11"/>
      <c r="P1987" s="133"/>
      <c r="Q1987" s="133"/>
      <c r="R1987" s="3"/>
      <c r="S1987" s="133"/>
    </row>
    <row r="1988" spans="2:19">
      <c r="B1988" s="10"/>
      <c r="C1988" s="10"/>
      <c r="D1988" s="10"/>
      <c r="E1988" s="10"/>
      <c r="F1988" s="10"/>
      <c r="G1988" s="10"/>
      <c r="H1988" s="10"/>
      <c r="I1988" s="10"/>
      <c r="J1988" s="11"/>
      <c r="P1988" s="133"/>
      <c r="Q1988" s="133"/>
      <c r="R1988" s="3"/>
      <c r="S1988" s="133"/>
    </row>
    <row r="1989" spans="2:19">
      <c r="B1989" s="10"/>
      <c r="C1989" s="10"/>
      <c r="D1989" s="10"/>
      <c r="E1989" s="10"/>
      <c r="F1989" s="10"/>
      <c r="G1989" s="10"/>
      <c r="H1989" s="10"/>
      <c r="I1989" s="10"/>
      <c r="J1989" s="11"/>
      <c r="P1989" s="133"/>
      <c r="Q1989" s="133"/>
      <c r="R1989" s="3"/>
      <c r="S1989" s="133"/>
    </row>
    <row r="1990" spans="2:19">
      <c r="B1990" s="10"/>
      <c r="C1990" s="10"/>
      <c r="D1990" s="10"/>
      <c r="E1990" s="10"/>
      <c r="F1990" s="10"/>
      <c r="G1990" s="10"/>
      <c r="H1990" s="10"/>
      <c r="I1990" s="10"/>
      <c r="J1990" s="11"/>
      <c r="P1990" s="133"/>
      <c r="Q1990" s="133"/>
      <c r="R1990" s="3"/>
      <c r="S1990" s="133"/>
    </row>
    <row r="1991" spans="2:19">
      <c r="B1991" s="10"/>
      <c r="C1991" s="10"/>
      <c r="D1991" s="10"/>
      <c r="E1991" s="10"/>
      <c r="F1991" s="10"/>
      <c r="G1991" s="10"/>
      <c r="H1991" s="10"/>
      <c r="I1991" s="10"/>
      <c r="J1991" s="11"/>
      <c r="P1991" s="133"/>
      <c r="Q1991" s="133"/>
      <c r="R1991" s="3"/>
      <c r="S1991" s="133"/>
    </row>
    <row r="1992" spans="2:19">
      <c r="B1992" s="10"/>
      <c r="C1992" s="10"/>
      <c r="D1992" s="10"/>
      <c r="E1992" s="10"/>
      <c r="F1992" s="10"/>
      <c r="G1992" s="10"/>
      <c r="H1992" s="10"/>
      <c r="I1992" s="10"/>
      <c r="J1992" s="11"/>
      <c r="P1992" s="133"/>
      <c r="Q1992" s="133"/>
      <c r="R1992" s="3"/>
      <c r="S1992" s="133"/>
    </row>
    <row r="1993" spans="2:19">
      <c r="B1993" s="10"/>
      <c r="C1993" s="10"/>
      <c r="D1993" s="10"/>
      <c r="E1993" s="10"/>
      <c r="F1993" s="10"/>
      <c r="G1993" s="10"/>
      <c r="H1993" s="10"/>
      <c r="I1993" s="10"/>
      <c r="J1993" s="11"/>
      <c r="P1993" s="133"/>
      <c r="Q1993" s="133"/>
      <c r="R1993" s="3"/>
      <c r="S1993" s="133"/>
    </row>
    <row r="1994" spans="2:19">
      <c r="B1994" s="10"/>
      <c r="C1994" s="10"/>
      <c r="D1994" s="10"/>
      <c r="E1994" s="10"/>
      <c r="F1994" s="10"/>
      <c r="G1994" s="10"/>
      <c r="H1994" s="10"/>
      <c r="I1994" s="10"/>
      <c r="J1994" s="11"/>
      <c r="P1994" s="133"/>
      <c r="Q1994" s="133"/>
      <c r="R1994" s="3"/>
      <c r="S1994" s="133"/>
    </row>
    <row r="1995" spans="2:19">
      <c r="B1995" s="10"/>
      <c r="C1995" s="10"/>
      <c r="D1995" s="10"/>
      <c r="E1995" s="10"/>
      <c r="F1995" s="10"/>
      <c r="G1995" s="10"/>
      <c r="H1995" s="10"/>
      <c r="I1995" s="10"/>
      <c r="J1995" s="11"/>
      <c r="P1995" s="133"/>
      <c r="Q1995" s="133"/>
      <c r="R1995" s="3"/>
      <c r="S1995" s="133"/>
    </row>
    <row r="1996" spans="2:19">
      <c r="B1996" s="10"/>
      <c r="C1996" s="10"/>
      <c r="D1996" s="10"/>
      <c r="E1996" s="10"/>
      <c r="F1996" s="10"/>
      <c r="G1996" s="10"/>
      <c r="H1996" s="10"/>
      <c r="I1996" s="10"/>
      <c r="J1996" s="11"/>
      <c r="P1996" s="133"/>
      <c r="Q1996" s="133"/>
      <c r="R1996" s="3"/>
      <c r="S1996" s="133"/>
    </row>
    <row r="1997" spans="2:19">
      <c r="B1997" s="10"/>
      <c r="C1997" s="10"/>
      <c r="D1997" s="10"/>
      <c r="E1997" s="10"/>
      <c r="F1997" s="10"/>
      <c r="G1997" s="10"/>
      <c r="H1997" s="10"/>
      <c r="I1997" s="10"/>
      <c r="J1997" s="11"/>
      <c r="P1997" s="133"/>
      <c r="Q1997" s="133"/>
      <c r="R1997" s="3"/>
      <c r="S1997" s="133"/>
    </row>
    <row r="1998" spans="2:19">
      <c r="B1998" s="10"/>
      <c r="C1998" s="10"/>
      <c r="D1998" s="10"/>
      <c r="E1998" s="10"/>
      <c r="F1998" s="10"/>
      <c r="G1998" s="10"/>
      <c r="H1998" s="10"/>
      <c r="I1998" s="10"/>
      <c r="J1998" s="11"/>
      <c r="P1998" s="133"/>
      <c r="Q1998" s="133"/>
      <c r="R1998" s="3"/>
      <c r="S1998" s="133"/>
    </row>
    <row r="1999" spans="2:19">
      <c r="B1999" s="10"/>
      <c r="C1999" s="10"/>
      <c r="D1999" s="10"/>
      <c r="E1999" s="10"/>
      <c r="F1999" s="10"/>
      <c r="G1999" s="10"/>
      <c r="H1999" s="10"/>
      <c r="I1999" s="10"/>
      <c r="J1999" s="11"/>
      <c r="P1999" s="133"/>
      <c r="Q1999" s="133"/>
      <c r="R1999" s="3"/>
      <c r="S1999" s="133"/>
    </row>
    <row r="2000" spans="2:19">
      <c r="B2000" s="10"/>
      <c r="C2000" s="10"/>
      <c r="D2000" s="10"/>
      <c r="E2000" s="10"/>
      <c r="F2000" s="10"/>
      <c r="G2000" s="10"/>
      <c r="H2000" s="10"/>
      <c r="I2000" s="10"/>
      <c r="J2000" s="11"/>
      <c r="P2000" s="133"/>
      <c r="Q2000" s="133"/>
      <c r="R2000" s="3"/>
      <c r="S2000" s="133"/>
    </row>
    <row r="2001" spans="2:19">
      <c r="B2001" s="10"/>
      <c r="C2001" s="10"/>
      <c r="D2001" s="10"/>
      <c r="E2001" s="10"/>
      <c r="F2001" s="10"/>
      <c r="G2001" s="10"/>
      <c r="H2001" s="10"/>
      <c r="I2001" s="10"/>
      <c r="J2001" s="11"/>
      <c r="P2001" s="133"/>
      <c r="Q2001" s="133"/>
      <c r="R2001" s="3"/>
      <c r="S2001" s="133"/>
    </row>
    <row r="2002" spans="2:19">
      <c r="B2002" s="10"/>
      <c r="C2002" s="10"/>
      <c r="D2002" s="10"/>
      <c r="E2002" s="10"/>
      <c r="F2002" s="10"/>
      <c r="G2002" s="10"/>
      <c r="H2002" s="10"/>
      <c r="I2002" s="10"/>
      <c r="J2002" s="11"/>
      <c r="P2002" s="133"/>
      <c r="Q2002" s="133"/>
      <c r="R2002" s="3"/>
      <c r="S2002" s="133"/>
    </row>
    <row r="2003" spans="2:19">
      <c r="B2003" s="10"/>
      <c r="C2003" s="10"/>
      <c r="D2003" s="10"/>
      <c r="E2003" s="10"/>
      <c r="F2003" s="10"/>
      <c r="G2003" s="10"/>
      <c r="H2003" s="10"/>
      <c r="I2003" s="10"/>
      <c r="J2003" s="11"/>
      <c r="P2003" s="133"/>
      <c r="Q2003" s="133"/>
      <c r="R2003" s="3"/>
      <c r="S2003" s="133"/>
    </row>
    <row r="2004" spans="2:19">
      <c r="B2004" s="10"/>
      <c r="C2004" s="10"/>
      <c r="D2004" s="10"/>
      <c r="E2004" s="10"/>
      <c r="F2004" s="10"/>
      <c r="G2004" s="10"/>
      <c r="H2004" s="10"/>
      <c r="I2004" s="10"/>
      <c r="J2004" s="11"/>
      <c r="P2004" s="133"/>
      <c r="Q2004" s="133"/>
      <c r="R2004" s="3"/>
      <c r="S2004" s="133"/>
    </row>
    <row r="2005" spans="2:19">
      <c r="B2005" s="10"/>
      <c r="C2005" s="10"/>
      <c r="D2005" s="10"/>
      <c r="E2005" s="10"/>
      <c r="F2005" s="10"/>
      <c r="G2005" s="10"/>
      <c r="H2005" s="10"/>
      <c r="I2005" s="10"/>
      <c r="J2005" s="11"/>
      <c r="P2005" s="133"/>
      <c r="Q2005" s="133"/>
      <c r="R2005" s="3"/>
      <c r="S2005" s="133"/>
    </row>
    <row r="2006" spans="2:19">
      <c r="B2006" s="10"/>
      <c r="C2006" s="10"/>
      <c r="D2006" s="10"/>
      <c r="E2006" s="10"/>
      <c r="F2006" s="10"/>
      <c r="G2006" s="10"/>
      <c r="H2006" s="10"/>
      <c r="I2006" s="10"/>
      <c r="J2006" s="11"/>
      <c r="P2006" s="133"/>
      <c r="Q2006" s="133"/>
      <c r="R2006" s="3"/>
      <c r="S2006" s="133"/>
    </row>
    <row r="2007" spans="2:19">
      <c r="B2007" s="10"/>
      <c r="C2007" s="10"/>
      <c r="D2007" s="10"/>
      <c r="E2007" s="10"/>
      <c r="F2007" s="10"/>
      <c r="G2007" s="10"/>
      <c r="H2007" s="10"/>
      <c r="I2007" s="10"/>
      <c r="J2007" s="11"/>
      <c r="P2007" s="133"/>
      <c r="Q2007" s="133"/>
      <c r="R2007" s="3"/>
      <c r="S2007" s="133"/>
    </row>
    <row r="2008" spans="2:19">
      <c r="B2008" s="10"/>
      <c r="C2008" s="10"/>
      <c r="D2008" s="10"/>
      <c r="E2008" s="10"/>
      <c r="F2008" s="10"/>
      <c r="G2008" s="10"/>
      <c r="H2008" s="10"/>
      <c r="I2008" s="10"/>
      <c r="J2008" s="11"/>
      <c r="P2008" s="133"/>
      <c r="Q2008" s="133"/>
      <c r="R2008" s="3"/>
      <c r="S2008" s="133"/>
    </row>
    <row r="2009" spans="2:19">
      <c r="B2009" s="10"/>
      <c r="C2009" s="10"/>
      <c r="D2009" s="10"/>
      <c r="E2009" s="10"/>
      <c r="F2009" s="10"/>
      <c r="G2009" s="10"/>
      <c r="H2009" s="10"/>
      <c r="I2009" s="10"/>
      <c r="J2009" s="11"/>
      <c r="P2009" s="133"/>
      <c r="Q2009" s="133"/>
      <c r="R2009" s="3"/>
      <c r="S2009" s="133"/>
    </row>
    <row r="2010" spans="2:19">
      <c r="B2010" s="10"/>
      <c r="C2010" s="10"/>
      <c r="D2010" s="10"/>
      <c r="E2010" s="10"/>
      <c r="F2010" s="10"/>
      <c r="G2010" s="10"/>
      <c r="H2010" s="10"/>
      <c r="I2010" s="10"/>
      <c r="J2010" s="11"/>
      <c r="P2010" s="133"/>
      <c r="Q2010" s="133"/>
      <c r="R2010" s="3"/>
      <c r="S2010" s="133"/>
    </row>
    <row r="2011" spans="2:19">
      <c r="B2011" s="10"/>
      <c r="C2011" s="10"/>
      <c r="D2011" s="10"/>
      <c r="E2011" s="10"/>
      <c r="F2011" s="10"/>
      <c r="G2011" s="10"/>
      <c r="H2011" s="10"/>
      <c r="I2011" s="10"/>
      <c r="J2011" s="11"/>
      <c r="P2011" s="133"/>
      <c r="Q2011" s="133"/>
      <c r="R2011" s="3"/>
      <c r="S2011" s="133"/>
    </row>
    <row r="2012" spans="2:19">
      <c r="B2012" s="10"/>
      <c r="C2012" s="10"/>
      <c r="D2012" s="10"/>
      <c r="E2012" s="10"/>
      <c r="F2012" s="10"/>
      <c r="G2012" s="10"/>
      <c r="H2012" s="10"/>
      <c r="I2012" s="10"/>
      <c r="J2012" s="11"/>
      <c r="P2012" s="133"/>
      <c r="Q2012" s="133"/>
      <c r="R2012" s="3"/>
      <c r="S2012" s="133"/>
    </row>
    <row r="2013" spans="2:19">
      <c r="B2013" s="10"/>
      <c r="C2013" s="10"/>
      <c r="D2013" s="10"/>
      <c r="E2013" s="10"/>
      <c r="F2013" s="10"/>
      <c r="G2013" s="10"/>
      <c r="H2013" s="10"/>
      <c r="I2013" s="10"/>
      <c r="J2013" s="11"/>
      <c r="P2013" s="133"/>
      <c r="Q2013" s="133"/>
      <c r="R2013" s="3"/>
      <c r="S2013" s="133"/>
    </row>
    <row r="2014" spans="2:19">
      <c r="B2014" s="10"/>
      <c r="C2014" s="10"/>
      <c r="D2014" s="10"/>
      <c r="E2014" s="10"/>
      <c r="F2014" s="10"/>
      <c r="G2014" s="10"/>
      <c r="H2014" s="10"/>
      <c r="I2014" s="10"/>
      <c r="J2014" s="11"/>
      <c r="P2014" s="133"/>
      <c r="Q2014" s="133"/>
      <c r="R2014" s="3"/>
      <c r="S2014" s="133"/>
    </row>
    <row r="2015" spans="2:19">
      <c r="B2015" s="10"/>
      <c r="C2015" s="10"/>
      <c r="D2015" s="10"/>
      <c r="E2015" s="10"/>
      <c r="F2015" s="10"/>
      <c r="G2015" s="10"/>
      <c r="H2015" s="10"/>
      <c r="I2015" s="10"/>
      <c r="J2015" s="11"/>
      <c r="P2015" s="133"/>
      <c r="Q2015" s="133"/>
      <c r="R2015" s="3"/>
      <c r="S2015" s="133"/>
    </row>
    <row r="2016" spans="2:19">
      <c r="B2016" s="10"/>
      <c r="C2016" s="10"/>
      <c r="D2016" s="10"/>
      <c r="E2016" s="10"/>
      <c r="F2016" s="10"/>
      <c r="G2016" s="10"/>
      <c r="H2016" s="10"/>
      <c r="I2016" s="10"/>
      <c r="J2016" s="11"/>
      <c r="P2016" s="133"/>
      <c r="Q2016" s="133"/>
      <c r="R2016" s="3"/>
      <c r="S2016" s="133"/>
    </row>
    <row r="2017" spans="2:19">
      <c r="B2017" s="10"/>
      <c r="C2017" s="10"/>
      <c r="D2017" s="10"/>
      <c r="E2017" s="10"/>
      <c r="F2017" s="10"/>
      <c r="G2017" s="10"/>
      <c r="H2017" s="10"/>
      <c r="I2017" s="10"/>
      <c r="J2017" s="11"/>
      <c r="P2017" s="133"/>
      <c r="Q2017" s="133"/>
      <c r="R2017" s="3"/>
      <c r="S2017" s="133"/>
    </row>
    <row r="2018" spans="2:19">
      <c r="B2018" s="10"/>
      <c r="C2018" s="10"/>
      <c r="D2018" s="10"/>
      <c r="E2018" s="10"/>
      <c r="F2018" s="10"/>
      <c r="G2018" s="10"/>
      <c r="H2018" s="10"/>
      <c r="I2018" s="10"/>
      <c r="J2018" s="11"/>
      <c r="P2018" s="133"/>
      <c r="Q2018" s="133"/>
      <c r="R2018" s="3"/>
      <c r="S2018" s="133"/>
    </row>
    <row r="2019" spans="2:19">
      <c r="B2019" s="10"/>
      <c r="C2019" s="10"/>
      <c r="D2019" s="10"/>
      <c r="E2019" s="10"/>
      <c r="F2019" s="10"/>
      <c r="G2019" s="10"/>
      <c r="H2019" s="10"/>
      <c r="I2019" s="10"/>
      <c r="J2019" s="11"/>
      <c r="P2019" s="133"/>
      <c r="Q2019" s="133"/>
      <c r="R2019" s="3"/>
      <c r="S2019" s="133"/>
    </row>
    <row r="2020" spans="2:19">
      <c r="B2020" s="10"/>
      <c r="C2020" s="10"/>
      <c r="D2020" s="10"/>
      <c r="E2020" s="10"/>
      <c r="F2020" s="10"/>
      <c r="G2020" s="10"/>
      <c r="H2020" s="10"/>
      <c r="I2020" s="10"/>
      <c r="J2020" s="11"/>
      <c r="P2020" s="133"/>
      <c r="Q2020" s="133"/>
      <c r="R2020" s="3"/>
      <c r="S2020" s="133"/>
    </row>
    <row r="2021" spans="2:19">
      <c r="B2021" s="10"/>
      <c r="C2021" s="10"/>
      <c r="D2021" s="10"/>
      <c r="E2021" s="10"/>
      <c r="F2021" s="10"/>
      <c r="G2021" s="10"/>
      <c r="H2021" s="10"/>
      <c r="I2021" s="10"/>
      <c r="J2021" s="11"/>
      <c r="P2021" s="133"/>
      <c r="Q2021" s="133"/>
      <c r="R2021" s="3"/>
      <c r="S2021" s="133"/>
    </row>
    <row r="2022" spans="2:19">
      <c r="B2022" s="10"/>
      <c r="C2022" s="10"/>
      <c r="D2022" s="10"/>
      <c r="E2022" s="10"/>
      <c r="F2022" s="10"/>
      <c r="G2022" s="10"/>
      <c r="H2022" s="10"/>
      <c r="I2022" s="10"/>
      <c r="J2022" s="11"/>
      <c r="P2022" s="133"/>
      <c r="Q2022" s="133"/>
      <c r="R2022" s="3"/>
      <c r="S2022" s="133"/>
    </row>
    <row r="2023" spans="2:19">
      <c r="B2023" s="10"/>
      <c r="C2023" s="10"/>
      <c r="D2023" s="10"/>
      <c r="E2023" s="10"/>
      <c r="F2023" s="10"/>
      <c r="G2023" s="10"/>
      <c r="H2023" s="10"/>
      <c r="I2023" s="10"/>
      <c r="J2023" s="11"/>
      <c r="P2023" s="133"/>
      <c r="Q2023" s="133"/>
      <c r="R2023" s="3"/>
      <c r="S2023" s="133"/>
    </row>
    <row r="2024" spans="2:19">
      <c r="B2024" s="10"/>
      <c r="C2024" s="10"/>
      <c r="D2024" s="10"/>
      <c r="E2024" s="10"/>
      <c r="F2024" s="10"/>
      <c r="G2024" s="10"/>
      <c r="H2024" s="10"/>
      <c r="I2024" s="10"/>
      <c r="J2024" s="11"/>
      <c r="P2024" s="133"/>
      <c r="Q2024" s="133"/>
      <c r="R2024" s="3"/>
      <c r="S2024" s="133"/>
    </row>
    <row r="2025" spans="2:19">
      <c r="B2025" s="10"/>
      <c r="C2025" s="10"/>
      <c r="D2025" s="10"/>
      <c r="E2025" s="10"/>
      <c r="F2025" s="10"/>
      <c r="G2025" s="10"/>
      <c r="H2025" s="10"/>
      <c r="I2025" s="10"/>
      <c r="J2025" s="11"/>
      <c r="P2025" s="133"/>
      <c r="Q2025" s="133"/>
      <c r="R2025" s="3"/>
      <c r="S2025" s="133"/>
    </row>
    <row r="2026" spans="2:19">
      <c r="B2026" s="10"/>
      <c r="C2026" s="10"/>
      <c r="D2026" s="10"/>
      <c r="E2026" s="10"/>
      <c r="F2026" s="10"/>
      <c r="G2026" s="10"/>
      <c r="H2026" s="10"/>
      <c r="I2026" s="10"/>
      <c r="J2026" s="11"/>
      <c r="P2026" s="133"/>
      <c r="Q2026" s="133"/>
      <c r="R2026" s="3"/>
      <c r="S2026" s="133"/>
    </row>
    <row r="2027" spans="2:19">
      <c r="B2027" s="10"/>
      <c r="C2027" s="10"/>
      <c r="D2027" s="10"/>
      <c r="E2027" s="10"/>
      <c r="F2027" s="10"/>
      <c r="G2027" s="10"/>
      <c r="H2027" s="10"/>
      <c r="I2027" s="10"/>
      <c r="J2027" s="11"/>
      <c r="P2027" s="133"/>
      <c r="Q2027" s="133"/>
      <c r="R2027" s="3"/>
      <c r="S2027" s="133"/>
    </row>
    <row r="2028" spans="2:19">
      <c r="B2028" s="10"/>
      <c r="C2028" s="10"/>
      <c r="D2028" s="10"/>
      <c r="E2028" s="10"/>
      <c r="F2028" s="10"/>
      <c r="G2028" s="10"/>
      <c r="H2028" s="10"/>
      <c r="I2028" s="10"/>
      <c r="J2028" s="11"/>
      <c r="P2028" s="133"/>
      <c r="Q2028" s="133"/>
      <c r="R2028" s="3"/>
      <c r="S2028" s="133"/>
    </row>
    <row r="2029" spans="2:19">
      <c r="B2029" s="10"/>
      <c r="C2029" s="10"/>
      <c r="D2029" s="10"/>
      <c r="E2029" s="10"/>
      <c r="F2029" s="10"/>
      <c r="G2029" s="10"/>
      <c r="H2029" s="10"/>
      <c r="I2029" s="10"/>
      <c r="J2029" s="11"/>
      <c r="P2029" s="133"/>
      <c r="Q2029" s="133"/>
      <c r="R2029" s="3"/>
      <c r="S2029" s="133"/>
    </row>
    <row r="2030" spans="2:19">
      <c r="B2030" s="10"/>
      <c r="C2030" s="10"/>
      <c r="D2030" s="10"/>
      <c r="E2030" s="10"/>
      <c r="F2030" s="10"/>
      <c r="G2030" s="10"/>
      <c r="H2030" s="10"/>
      <c r="I2030" s="10"/>
      <c r="J2030" s="11"/>
      <c r="P2030" s="133"/>
      <c r="Q2030" s="133"/>
      <c r="R2030" s="3"/>
      <c r="S2030" s="133"/>
    </row>
    <row r="2031" spans="2:19">
      <c r="B2031" s="10"/>
      <c r="C2031" s="10"/>
      <c r="D2031" s="10"/>
      <c r="E2031" s="10"/>
      <c r="F2031" s="10"/>
      <c r="G2031" s="10"/>
      <c r="H2031" s="10"/>
      <c r="I2031" s="10"/>
      <c r="J2031" s="11"/>
      <c r="P2031" s="133"/>
      <c r="Q2031" s="133"/>
      <c r="R2031" s="3"/>
      <c r="S2031" s="133"/>
    </row>
    <row r="2032" spans="2:19">
      <c r="B2032" s="10"/>
      <c r="C2032" s="10"/>
      <c r="D2032" s="10"/>
      <c r="E2032" s="10"/>
      <c r="F2032" s="10"/>
      <c r="G2032" s="10"/>
      <c r="H2032" s="10"/>
      <c r="I2032" s="10"/>
      <c r="J2032" s="11"/>
      <c r="P2032" s="133"/>
      <c r="Q2032" s="133"/>
      <c r="R2032" s="3"/>
      <c r="S2032" s="133"/>
    </row>
    <row r="2033" spans="2:19">
      <c r="B2033" s="10"/>
      <c r="C2033" s="10"/>
      <c r="D2033" s="10"/>
      <c r="E2033" s="10"/>
      <c r="F2033" s="10"/>
      <c r="G2033" s="10"/>
      <c r="H2033" s="10"/>
      <c r="I2033" s="10"/>
      <c r="J2033" s="11"/>
      <c r="P2033" s="133"/>
      <c r="Q2033" s="133"/>
      <c r="R2033" s="3"/>
      <c r="S2033" s="133"/>
    </row>
    <row r="2034" spans="2:19">
      <c r="B2034" s="10"/>
      <c r="C2034" s="10"/>
      <c r="D2034" s="10"/>
      <c r="E2034" s="10"/>
      <c r="F2034" s="10"/>
      <c r="G2034" s="10"/>
      <c r="H2034" s="10"/>
      <c r="I2034" s="10"/>
      <c r="J2034" s="11"/>
      <c r="P2034" s="133"/>
      <c r="Q2034" s="133"/>
      <c r="R2034" s="3"/>
      <c r="S2034" s="133"/>
    </row>
    <row r="2035" spans="2:19">
      <c r="B2035" s="10"/>
      <c r="C2035" s="10"/>
      <c r="D2035" s="10"/>
      <c r="E2035" s="10"/>
      <c r="F2035" s="10"/>
      <c r="G2035" s="10"/>
      <c r="H2035" s="10"/>
      <c r="I2035" s="10"/>
      <c r="J2035" s="11"/>
      <c r="P2035" s="133"/>
      <c r="Q2035" s="133"/>
      <c r="R2035" s="3"/>
      <c r="S2035" s="133"/>
    </row>
    <row r="2036" spans="2:19">
      <c r="B2036" s="10"/>
      <c r="C2036" s="10"/>
      <c r="D2036" s="10"/>
      <c r="E2036" s="10"/>
      <c r="F2036" s="10"/>
      <c r="G2036" s="10"/>
      <c r="H2036" s="10"/>
      <c r="I2036" s="10"/>
      <c r="J2036" s="11"/>
      <c r="P2036" s="133"/>
      <c r="Q2036" s="133"/>
      <c r="R2036" s="3"/>
      <c r="S2036" s="133"/>
    </row>
    <row r="2037" spans="2:19">
      <c r="B2037" s="10"/>
      <c r="C2037" s="10"/>
      <c r="D2037" s="10"/>
      <c r="E2037" s="10"/>
      <c r="F2037" s="10"/>
      <c r="G2037" s="10"/>
      <c r="H2037" s="10"/>
      <c r="I2037" s="10"/>
      <c r="J2037" s="11"/>
      <c r="P2037" s="133"/>
      <c r="Q2037" s="133"/>
      <c r="R2037" s="3"/>
      <c r="S2037" s="133"/>
    </row>
    <row r="2038" spans="2:19">
      <c r="B2038" s="10"/>
      <c r="C2038" s="10"/>
      <c r="D2038" s="10"/>
      <c r="E2038" s="10"/>
      <c r="F2038" s="10"/>
      <c r="G2038" s="10"/>
      <c r="H2038" s="10"/>
      <c r="I2038" s="10"/>
      <c r="J2038" s="11"/>
      <c r="P2038" s="133"/>
      <c r="Q2038" s="133"/>
      <c r="R2038" s="3"/>
      <c r="S2038" s="133"/>
    </row>
    <row r="2039" spans="2:19">
      <c r="B2039" s="10"/>
      <c r="C2039" s="10"/>
      <c r="D2039" s="10"/>
      <c r="E2039" s="10"/>
      <c r="F2039" s="10"/>
      <c r="G2039" s="10"/>
      <c r="H2039" s="10"/>
      <c r="I2039" s="10"/>
      <c r="J2039" s="11"/>
      <c r="P2039" s="133"/>
      <c r="Q2039" s="133"/>
      <c r="R2039" s="3"/>
      <c r="S2039" s="133"/>
    </row>
    <row r="2040" spans="2:19">
      <c r="B2040" s="10"/>
      <c r="C2040" s="10"/>
      <c r="D2040" s="10"/>
      <c r="E2040" s="10"/>
      <c r="F2040" s="10"/>
      <c r="G2040" s="10"/>
      <c r="H2040" s="10"/>
      <c r="I2040" s="10"/>
      <c r="J2040" s="11"/>
      <c r="P2040" s="133"/>
      <c r="Q2040" s="133"/>
      <c r="R2040" s="3"/>
      <c r="S2040" s="133"/>
    </row>
    <row r="2041" spans="2:19">
      <c r="B2041" s="10"/>
      <c r="C2041" s="10"/>
      <c r="D2041" s="10"/>
      <c r="E2041" s="10"/>
      <c r="F2041" s="10"/>
      <c r="G2041" s="10"/>
      <c r="H2041" s="10"/>
      <c r="I2041" s="10"/>
      <c r="J2041" s="11"/>
      <c r="P2041" s="133"/>
      <c r="Q2041" s="133"/>
      <c r="R2041" s="3"/>
      <c r="S2041" s="133"/>
    </row>
    <row r="2042" spans="2:19">
      <c r="B2042" s="10"/>
      <c r="C2042" s="10"/>
      <c r="D2042" s="10"/>
      <c r="E2042" s="10"/>
      <c r="F2042" s="10"/>
      <c r="G2042" s="10"/>
      <c r="H2042" s="10"/>
      <c r="I2042" s="10"/>
      <c r="J2042" s="11"/>
      <c r="P2042" s="133"/>
      <c r="Q2042" s="133"/>
      <c r="R2042" s="3"/>
      <c r="S2042" s="133"/>
    </row>
    <row r="2043" spans="2:19">
      <c r="B2043" s="10"/>
      <c r="C2043" s="10"/>
      <c r="D2043" s="10"/>
      <c r="E2043" s="10"/>
      <c r="F2043" s="10"/>
      <c r="G2043" s="10"/>
      <c r="H2043" s="10"/>
      <c r="I2043" s="10"/>
      <c r="J2043" s="11"/>
      <c r="P2043" s="133"/>
      <c r="Q2043" s="133"/>
      <c r="R2043" s="3"/>
      <c r="S2043" s="133"/>
    </row>
    <row r="2044" spans="2:19">
      <c r="B2044" s="10"/>
      <c r="C2044" s="10"/>
      <c r="D2044" s="10"/>
      <c r="E2044" s="10"/>
      <c r="F2044" s="10"/>
      <c r="G2044" s="10"/>
      <c r="H2044" s="10"/>
      <c r="I2044" s="10"/>
      <c r="J2044" s="11"/>
      <c r="P2044" s="133"/>
      <c r="Q2044" s="133"/>
      <c r="R2044" s="3"/>
      <c r="S2044" s="133"/>
    </row>
    <row r="2045" spans="2:19">
      <c r="B2045" s="10"/>
      <c r="C2045" s="10"/>
      <c r="D2045" s="10"/>
      <c r="E2045" s="10"/>
      <c r="F2045" s="10"/>
      <c r="G2045" s="10"/>
      <c r="H2045" s="10"/>
      <c r="I2045" s="10"/>
      <c r="J2045" s="11"/>
      <c r="P2045" s="133"/>
      <c r="Q2045" s="133"/>
      <c r="R2045" s="3"/>
      <c r="S2045" s="133"/>
    </row>
    <row r="2046" spans="2:19">
      <c r="B2046" s="10"/>
      <c r="C2046" s="10"/>
      <c r="D2046" s="10"/>
      <c r="E2046" s="10"/>
      <c r="F2046" s="10"/>
      <c r="G2046" s="10"/>
      <c r="H2046" s="10"/>
      <c r="I2046" s="10"/>
      <c r="J2046" s="11"/>
      <c r="P2046" s="133"/>
      <c r="Q2046" s="133"/>
      <c r="R2046" s="3"/>
      <c r="S2046" s="133"/>
    </row>
    <row r="2047" spans="2:19">
      <c r="B2047" s="10"/>
      <c r="C2047" s="10"/>
      <c r="D2047" s="10"/>
      <c r="E2047" s="10"/>
      <c r="F2047" s="10"/>
      <c r="G2047" s="10"/>
      <c r="H2047" s="10"/>
      <c r="I2047" s="10"/>
      <c r="J2047" s="11"/>
      <c r="P2047" s="133"/>
      <c r="Q2047" s="133"/>
      <c r="R2047" s="3"/>
      <c r="S2047" s="133"/>
    </row>
    <row r="2048" spans="2:19">
      <c r="B2048" s="10"/>
      <c r="C2048" s="10"/>
      <c r="D2048" s="10"/>
      <c r="E2048" s="10"/>
      <c r="F2048" s="10"/>
      <c r="G2048" s="10"/>
      <c r="H2048" s="10"/>
      <c r="I2048" s="10"/>
      <c r="J2048" s="11"/>
      <c r="P2048" s="133"/>
      <c r="Q2048" s="133"/>
      <c r="R2048" s="3"/>
      <c r="S2048" s="133"/>
    </row>
    <row r="2049" spans="2:19">
      <c r="B2049" s="10"/>
      <c r="C2049" s="10"/>
      <c r="D2049" s="10"/>
      <c r="E2049" s="10"/>
      <c r="F2049" s="10"/>
      <c r="G2049" s="10"/>
      <c r="H2049" s="10"/>
      <c r="I2049" s="10"/>
      <c r="J2049" s="11"/>
      <c r="P2049" s="133"/>
      <c r="Q2049" s="133"/>
      <c r="R2049" s="3"/>
      <c r="S2049" s="133"/>
    </row>
    <row r="2050" spans="2:19">
      <c r="B2050" s="10"/>
      <c r="C2050" s="10"/>
      <c r="D2050" s="10"/>
      <c r="E2050" s="10"/>
      <c r="F2050" s="10"/>
      <c r="G2050" s="10"/>
      <c r="H2050" s="10"/>
      <c r="I2050" s="10"/>
      <c r="J2050" s="11"/>
      <c r="P2050" s="133"/>
      <c r="Q2050" s="133"/>
      <c r="R2050" s="3"/>
      <c r="S2050" s="133"/>
    </row>
    <row r="2051" spans="2:19">
      <c r="B2051" s="10"/>
      <c r="C2051" s="10"/>
      <c r="D2051" s="10"/>
      <c r="E2051" s="10"/>
      <c r="F2051" s="10"/>
      <c r="G2051" s="10"/>
      <c r="H2051" s="10"/>
      <c r="I2051" s="10"/>
      <c r="J2051" s="11"/>
      <c r="P2051" s="133"/>
      <c r="Q2051" s="133"/>
      <c r="R2051" s="3"/>
      <c r="S2051" s="133"/>
    </row>
    <row r="2052" spans="2:19">
      <c r="B2052" s="10"/>
      <c r="C2052" s="10"/>
      <c r="D2052" s="10"/>
      <c r="E2052" s="10"/>
      <c r="F2052" s="10"/>
      <c r="G2052" s="10"/>
      <c r="H2052" s="10"/>
      <c r="I2052" s="10"/>
      <c r="J2052" s="11"/>
      <c r="P2052" s="133"/>
      <c r="Q2052" s="133"/>
      <c r="R2052" s="3"/>
      <c r="S2052" s="133"/>
    </row>
    <row r="2053" spans="2:19">
      <c r="B2053" s="10"/>
      <c r="C2053" s="10"/>
      <c r="D2053" s="10"/>
      <c r="E2053" s="10"/>
      <c r="F2053" s="10"/>
      <c r="G2053" s="10"/>
      <c r="H2053" s="10"/>
      <c r="I2053" s="10"/>
      <c r="J2053" s="11"/>
      <c r="P2053" s="133"/>
      <c r="Q2053" s="133"/>
      <c r="R2053" s="3"/>
      <c r="S2053" s="133"/>
    </row>
    <row r="2054" spans="2:19">
      <c r="B2054" s="10"/>
      <c r="C2054" s="10"/>
      <c r="D2054" s="10"/>
      <c r="E2054" s="10"/>
      <c r="F2054" s="10"/>
      <c r="G2054" s="10"/>
      <c r="H2054" s="10"/>
      <c r="I2054" s="10"/>
      <c r="J2054" s="11"/>
      <c r="P2054" s="133"/>
      <c r="Q2054" s="133"/>
      <c r="R2054" s="3"/>
      <c r="S2054" s="133"/>
    </row>
    <row r="2055" spans="2:19">
      <c r="B2055" s="10"/>
      <c r="C2055" s="10"/>
      <c r="D2055" s="10"/>
      <c r="E2055" s="10"/>
      <c r="F2055" s="10"/>
      <c r="G2055" s="10"/>
      <c r="H2055" s="10"/>
      <c r="I2055" s="10"/>
      <c r="J2055" s="11"/>
      <c r="P2055" s="133"/>
      <c r="Q2055" s="133"/>
      <c r="R2055" s="3"/>
      <c r="S2055" s="133"/>
    </row>
    <row r="2056" spans="2:19">
      <c r="B2056" s="10"/>
      <c r="C2056" s="10"/>
      <c r="D2056" s="10"/>
      <c r="E2056" s="10"/>
      <c r="F2056" s="10"/>
      <c r="G2056" s="10"/>
      <c r="H2056" s="10"/>
      <c r="I2056" s="10"/>
      <c r="J2056" s="11"/>
      <c r="P2056" s="133"/>
      <c r="Q2056" s="133"/>
      <c r="R2056" s="3"/>
      <c r="S2056" s="133"/>
    </row>
    <row r="2057" spans="2:19">
      <c r="B2057" s="10"/>
      <c r="C2057" s="10"/>
      <c r="D2057" s="10"/>
      <c r="E2057" s="10"/>
      <c r="F2057" s="10"/>
      <c r="G2057" s="10"/>
      <c r="H2057" s="10"/>
      <c r="I2057" s="10"/>
      <c r="J2057" s="11"/>
      <c r="P2057" s="133"/>
      <c r="Q2057" s="133"/>
      <c r="R2057" s="3"/>
      <c r="S2057" s="133"/>
    </row>
    <row r="2058" spans="2:19">
      <c r="B2058" s="10"/>
      <c r="C2058" s="10"/>
      <c r="D2058" s="10"/>
      <c r="E2058" s="10"/>
      <c r="F2058" s="10"/>
      <c r="G2058" s="10"/>
      <c r="H2058" s="10"/>
      <c r="I2058" s="10"/>
      <c r="J2058" s="11"/>
      <c r="P2058" s="133"/>
      <c r="Q2058" s="133"/>
      <c r="R2058" s="3"/>
      <c r="S2058" s="133"/>
    </row>
    <row r="2059" spans="2:19">
      <c r="B2059" s="10"/>
      <c r="C2059" s="10"/>
      <c r="D2059" s="10"/>
      <c r="E2059" s="10"/>
      <c r="F2059" s="10"/>
      <c r="G2059" s="10"/>
      <c r="H2059" s="10"/>
      <c r="I2059" s="10"/>
      <c r="J2059" s="11"/>
      <c r="P2059" s="133"/>
      <c r="Q2059" s="133"/>
      <c r="R2059" s="3"/>
      <c r="S2059" s="133"/>
    </row>
    <row r="2060" spans="2:19">
      <c r="B2060" s="10"/>
      <c r="C2060" s="10"/>
      <c r="D2060" s="10"/>
      <c r="E2060" s="10"/>
      <c r="F2060" s="10"/>
      <c r="G2060" s="10"/>
      <c r="H2060" s="10"/>
      <c r="I2060" s="10"/>
      <c r="J2060" s="11"/>
      <c r="P2060" s="133"/>
      <c r="Q2060" s="133"/>
      <c r="R2060" s="3"/>
      <c r="S2060" s="133"/>
    </row>
    <row r="2061" spans="2:19">
      <c r="B2061" s="10"/>
      <c r="C2061" s="10"/>
      <c r="D2061" s="10"/>
      <c r="E2061" s="10"/>
      <c r="F2061" s="10"/>
      <c r="G2061" s="10"/>
      <c r="H2061" s="10"/>
      <c r="I2061" s="10"/>
      <c r="J2061" s="11"/>
      <c r="P2061" s="133"/>
      <c r="Q2061" s="133"/>
      <c r="R2061" s="3"/>
      <c r="S2061" s="133"/>
    </row>
    <row r="2062" spans="2:19">
      <c r="B2062" s="10"/>
      <c r="C2062" s="10"/>
      <c r="D2062" s="10"/>
      <c r="E2062" s="10"/>
      <c r="F2062" s="10"/>
      <c r="G2062" s="10"/>
      <c r="H2062" s="10"/>
      <c r="I2062" s="10"/>
      <c r="J2062" s="11"/>
      <c r="P2062" s="133"/>
      <c r="Q2062" s="133"/>
      <c r="R2062" s="3"/>
      <c r="S2062" s="133"/>
    </row>
    <row r="2063" spans="2:19">
      <c r="B2063" s="10"/>
      <c r="C2063" s="10"/>
      <c r="D2063" s="10"/>
      <c r="E2063" s="10"/>
      <c r="F2063" s="10"/>
      <c r="G2063" s="10"/>
      <c r="H2063" s="10"/>
      <c r="I2063" s="10"/>
      <c r="J2063" s="11"/>
      <c r="P2063" s="133"/>
      <c r="Q2063" s="133"/>
      <c r="R2063" s="3"/>
      <c r="S2063" s="133"/>
    </row>
    <row r="2064" spans="2:19">
      <c r="B2064" s="10"/>
      <c r="C2064" s="10"/>
      <c r="D2064" s="10"/>
      <c r="E2064" s="10"/>
      <c r="F2064" s="10"/>
      <c r="G2064" s="10"/>
      <c r="H2064" s="10"/>
      <c r="I2064" s="10"/>
      <c r="J2064" s="11"/>
      <c r="P2064" s="133"/>
      <c r="Q2064" s="133"/>
      <c r="R2064" s="3"/>
      <c r="S2064" s="133"/>
    </row>
    <row r="2065" spans="2:19">
      <c r="B2065" s="10"/>
      <c r="C2065" s="10"/>
      <c r="D2065" s="10"/>
      <c r="E2065" s="10"/>
      <c r="F2065" s="10"/>
      <c r="G2065" s="10"/>
      <c r="H2065" s="10"/>
      <c r="I2065" s="10"/>
      <c r="J2065" s="11"/>
      <c r="P2065" s="133"/>
      <c r="Q2065" s="133"/>
      <c r="R2065" s="3"/>
      <c r="S2065" s="133"/>
    </row>
    <row r="2066" spans="2:19">
      <c r="B2066" s="10"/>
      <c r="C2066" s="10"/>
      <c r="D2066" s="10"/>
      <c r="E2066" s="10"/>
      <c r="F2066" s="10"/>
      <c r="G2066" s="10"/>
      <c r="H2066" s="10"/>
      <c r="I2066" s="10"/>
      <c r="J2066" s="11"/>
      <c r="P2066" s="133"/>
      <c r="Q2066" s="133"/>
      <c r="R2066" s="3"/>
      <c r="S2066" s="133"/>
    </row>
    <row r="2067" spans="2:19">
      <c r="B2067" s="10"/>
      <c r="C2067" s="10"/>
      <c r="D2067" s="10"/>
      <c r="E2067" s="10"/>
      <c r="F2067" s="10"/>
      <c r="G2067" s="10"/>
      <c r="H2067" s="10"/>
      <c r="I2067" s="10"/>
      <c r="J2067" s="11"/>
      <c r="P2067" s="133"/>
      <c r="Q2067" s="133"/>
      <c r="R2067" s="3"/>
      <c r="S2067" s="133"/>
    </row>
    <row r="2068" spans="2:19">
      <c r="B2068" s="10"/>
      <c r="C2068" s="10"/>
      <c r="D2068" s="10"/>
      <c r="E2068" s="10"/>
      <c r="F2068" s="10"/>
      <c r="G2068" s="10"/>
      <c r="H2068" s="10"/>
      <c r="I2068" s="10"/>
      <c r="J2068" s="11"/>
      <c r="P2068" s="133"/>
      <c r="Q2068" s="133"/>
      <c r="R2068" s="3"/>
      <c r="S2068" s="133"/>
    </row>
    <row r="2069" spans="2:19">
      <c r="B2069" s="10"/>
      <c r="C2069" s="10"/>
      <c r="D2069" s="10"/>
      <c r="E2069" s="10"/>
      <c r="F2069" s="10"/>
      <c r="G2069" s="10"/>
      <c r="H2069" s="10"/>
      <c r="I2069" s="10"/>
      <c r="J2069" s="11"/>
      <c r="P2069" s="133"/>
      <c r="Q2069" s="133"/>
      <c r="R2069" s="3"/>
      <c r="S2069" s="133"/>
    </row>
    <row r="2070" spans="2:19">
      <c r="B2070" s="10"/>
      <c r="C2070" s="10"/>
      <c r="D2070" s="10"/>
      <c r="E2070" s="10"/>
      <c r="F2070" s="10"/>
      <c r="G2070" s="10"/>
      <c r="H2070" s="10"/>
      <c r="I2070" s="10"/>
      <c r="J2070" s="11"/>
      <c r="P2070" s="133"/>
      <c r="Q2070" s="133"/>
      <c r="R2070" s="3"/>
      <c r="S2070" s="133"/>
    </row>
    <row r="2071" spans="2:19">
      <c r="B2071" s="10"/>
      <c r="C2071" s="10"/>
      <c r="D2071" s="10"/>
      <c r="E2071" s="10"/>
      <c r="F2071" s="10"/>
      <c r="G2071" s="10"/>
      <c r="H2071" s="10"/>
      <c r="I2071" s="10"/>
      <c r="J2071" s="11"/>
      <c r="P2071" s="133"/>
      <c r="Q2071" s="133"/>
      <c r="R2071" s="3"/>
      <c r="S2071" s="133"/>
    </row>
    <row r="2072" spans="2:19">
      <c r="B2072" s="10"/>
      <c r="C2072" s="10"/>
      <c r="D2072" s="10"/>
      <c r="E2072" s="10"/>
      <c r="F2072" s="10"/>
      <c r="G2072" s="10"/>
      <c r="H2072" s="10"/>
      <c r="I2072" s="10"/>
      <c r="J2072" s="11"/>
      <c r="P2072" s="133"/>
      <c r="Q2072" s="133"/>
      <c r="R2072" s="3"/>
      <c r="S2072" s="133"/>
    </row>
    <row r="2073" spans="2:19">
      <c r="B2073" s="10"/>
      <c r="C2073" s="10"/>
      <c r="D2073" s="10"/>
      <c r="E2073" s="10"/>
      <c r="F2073" s="10"/>
      <c r="G2073" s="10"/>
      <c r="H2073" s="10"/>
      <c r="I2073" s="10"/>
      <c r="J2073" s="11"/>
      <c r="P2073" s="133"/>
      <c r="Q2073" s="133"/>
      <c r="R2073" s="3"/>
      <c r="S2073" s="133"/>
    </row>
    <row r="2074" spans="2:19">
      <c r="B2074" s="10"/>
      <c r="C2074" s="10"/>
      <c r="D2074" s="10"/>
      <c r="E2074" s="10"/>
      <c r="F2074" s="10"/>
      <c r="G2074" s="10"/>
      <c r="H2074" s="10"/>
      <c r="I2074" s="10"/>
      <c r="J2074" s="11"/>
      <c r="P2074" s="133"/>
      <c r="Q2074" s="133"/>
      <c r="R2074" s="3"/>
      <c r="S2074" s="133"/>
    </row>
    <row r="2075" spans="2:19">
      <c r="B2075" s="10"/>
      <c r="C2075" s="10"/>
      <c r="D2075" s="10"/>
      <c r="E2075" s="10"/>
      <c r="F2075" s="10"/>
      <c r="G2075" s="10"/>
      <c r="H2075" s="10"/>
      <c r="I2075" s="10"/>
      <c r="J2075" s="11"/>
      <c r="P2075" s="133"/>
      <c r="Q2075" s="133"/>
      <c r="R2075" s="3"/>
      <c r="S2075" s="133"/>
    </row>
    <row r="2076" spans="2:19">
      <c r="B2076" s="10"/>
      <c r="C2076" s="10"/>
      <c r="D2076" s="10"/>
      <c r="E2076" s="10"/>
      <c r="F2076" s="10"/>
      <c r="G2076" s="10"/>
      <c r="H2076" s="10"/>
      <c r="I2076" s="10"/>
      <c r="J2076" s="11"/>
      <c r="P2076" s="133"/>
      <c r="Q2076" s="133"/>
      <c r="R2076" s="3"/>
      <c r="S2076" s="133"/>
    </row>
    <row r="2077" spans="2:19">
      <c r="B2077" s="10"/>
      <c r="C2077" s="10"/>
      <c r="D2077" s="10"/>
      <c r="E2077" s="10"/>
      <c r="F2077" s="10"/>
      <c r="G2077" s="10"/>
      <c r="H2077" s="10"/>
      <c r="I2077" s="10"/>
      <c r="J2077" s="11"/>
      <c r="P2077" s="133"/>
      <c r="Q2077" s="133"/>
      <c r="R2077" s="3"/>
      <c r="S2077" s="133"/>
    </row>
    <row r="2078" spans="2:19">
      <c r="B2078" s="10"/>
      <c r="C2078" s="10"/>
      <c r="D2078" s="10"/>
      <c r="E2078" s="10"/>
      <c r="F2078" s="10"/>
      <c r="G2078" s="10"/>
      <c r="H2078" s="10"/>
      <c r="I2078" s="10"/>
      <c r="J2078" s="11"/>
      <c r="P2078" s="133"/>
      <c r="Q2078" s="133"/>
      <c r="R2078" s="3"/>
      <c r="S2078" s="133"/>
    </row>
    <row r="2079" spans="2:19">
      <c r="B2079" s="10"/>
      <c r="C2079" s="10"/>
      <c r="D2079" s="10"/>
      <c r="E2079" s="10"/>
      <c r="F2079" s="10"/>
      <c r="G2079" s="10"/>
      <c r="H2079" s="10"/>
      <c r="I2079" s="10"/>
      <c r="J2079" s="11"/>
      <c r="P2079" s="133"/>
      <c r="Q2079" s="133"/>
      <c r="R2079" s="3"/>
      <c r="S2079" s="133"/>
    </row>
    <row r="2080" spans="2:19">
      <c r="B2080" s="10"/>
      <c r="C2080" s="10"/>
      <c r="D2080" s="10"/>
      <c r="E2080" s="10"/>
      <c r="F2080" s="10"/>
      <c r="G2080" s="10"/>
      <c r="H2080" s="10"/>
      <c r="I2080" s="10"/>
      <c r="J2080" s="11"/>
      <c r="P2080" s="133"/>
      <c r="Q2080" s="133"/>
      <c r="R2080" s="3"/>
      <c r="S2080" s="133"/>
    </row>
    <row r="2081" spans="2:19">
      <c r="B2081" s="10"/>
      <c r="C2081" s="10"/>
      <c r="D2081" s="10"/>
      <c r="E2081" s="10"/>
      <c r="F2081" s="10"/>
      <c r="G2081" s="10"/>
      <c r="H2081" s="10"/>
      <c r="I2081" s="10"/>
      <c r="J2081" s="11"/>
      <c r="P2081" s="133"/>
      <c r="Q2081" s="133"/>
      <c r="R2081" s="3"/>
      <c r="S2081" s="133"/>
    </row>
    <row r="2082" spans="2:19">
      <c r="B2082" s="10"/>
      <c r="C2082" s="10"/>
      <c r="D2082" s="10"/>
      <c r="E2082" s="10"/>
      <c r="F2082" s="10"/>
      <c r="G2082" s="10"/>
      <c r="H2082" s="10"/>
      <c r="I2082" s="10"/>
      <c r="J2082" s="11"/>
      <c r="P2082" s="133"/>
      <c r="Q2082" s="133"/>
      <c r="R2082" s="3"/>
      <c r="S2082" s="133"/>
    </row>
    <row r="2083" spans="2:19">
      <c r="B2083" s="10"/>
      <c r="C2083" s="10"/>
      <c r="D2083" s="10"/>
      <c r="E2083" s="10"/>
      <c r="F2083" s="10"/>
      <c r="G2083" s="10"/>
      <c r="H2083" s="10"/>
      <c r="I2083" s="10"/>
      <c r="J2083" s="11"/>
      <c r="P2083" s="133"/>
      <c r="Q2083" s="133"/>
      <c r="R2083" s="3"/>
      <c r="S2083" s="133"/>
    </row>
    <row r="2084" spans="2:19">
      <c r="B2084" s="10"/>
      <c r="C2084" s="10"/>
      <c r="D2084" s="10"/>
      <c r="E2084" s="10"/>
      <c r="F2084" s="10"/>
      <c r="G2084" s="10"/>
      <c r="H2084" s="10"/>
      <c r="I2084" s="10"/>
      <c r="J2084" s="11"/>
      <c r="P2084" s="133"/>
      <c r="Q2084" s="133"/>
      <c r="R2084" s="3"/>
      <c r="S2084" s="133"/>
    </row>
    <row r="2085" spans="2:19">
      <c r="B2085" s="10"/>
      <c r="C2085" s="10"/>
      <c r="D2085" s="10"/>
      <c r="E2085" s="10"/>
      <c r="F2085" s="10"/>
      <c r="G2085" s="10"/>
      <c r="H2085" s="10"/>
      <c r="I2085" s="10"/>
      <c r="J2085" s="11"/>
      <c r="P2085" s="133"/>
      <c r="Q2085" s="133"/>
      <c r="R2085" s="3"/>
      <c r="S2085" s="133"/>
    </row>
    <row r="2086" spans="2:19">
      <c r="B2086" s="10"/>
      <c r="C2086" s="10"/>
      <c r="D2086" s="10"/>
      <c r="E2086" s="10"/>
      <c r="F2086" s="10"/>
      <c r="G2086" s="10"/>
      <c r="H2086" s="10"/>
      <c r="I2086" s="10"/>
      <c r="J2086" s="11"/>
      <c r="P2086" s="133"/>
      <c r="Q2086" s="133"/>
      <c r="R2086" s="3"/>
      <c r="S2086" s="133"/>
    </row>
    <row r="2087" spans="2:19">
      <c r="B2087" s="10"/>
      <c r="C2087" s="10"/>
      <c r="D2087" s="10"/>
      <c r="E2087" s="10"/>
      <c r="F2087" s="10"/>
      <c r="G2087" s="10"/>
      <c r="H2087" s="10"/>
      <c r="I2087" s="10"/>
      <c r="J2087" s="11"/>
      <c r="P2087" s="133"/>
      <c r="Q2087" s="133"/>
      <c r="R2087" s="3"/>
      <c r="S2087" s="133"/>
    </row>
    <row r="2088" spans="2:19">
      <c r="B2088" s="10"/>
      <c r="C2088" s="10"/>
      <c r="D2088" s="10"/>
      <c r="E2088" s="10"/>
      <c r="F2088" s="10"/>
      <c r="G2088" s="10"/>
      <c r="H2088" s="10"/>
      <c r="I2088" s="10"/>
      <c r="J2088" s="11"/>
      <c r="P2088" s="133"/>
      <c r="Q2088" s="133"/>
      <c r="R2088" s="3"/>
      <c r="S2088" s="133"/>
    </row>
    <row r="2089" spans="2:19">
      <c r="B2089" s="10"/>
      <c r="C2089" s="10"/>
      <c r="D2089" s="10"/>
      <c r="E2089" s="10"/>
      <c r="F2089" s="10"/>
      <c r="G2089" s="10"/>
      <c r="H2089" s="10"/>
      <c r="I2089" s="10"/>
      <c r="J2089" s="11"/>
      <c r="P2089" s="133"/>
      <c r="Q2089" s="133"/>
      <c r="R2089" s="3"/>
      <c r="S2089" s="133"/>
    </row>
    <row r="2090" spans="2:19">
      <c r="B2090" s="10"/>
      <c r="C2090" s="10"/>
      <c r="D2090" s="10"/>
      <c r="E2090" s="10"/>
      <c r="F2090" s="10"/>
      <c r="G2090" s="10"/>
      <c r="H2090" s="10"/>
      <c r="I2090" s="10"/>
      <c r="J2090" s="11"/>
      <c r="P2090" s="133"/>
      <c r="Q2090" s="133"/>
      <c r="R2090" s="3"/>
      <c r="S2090" s="133"/>
    </row>
    <row r="2091" spans="2:19">
      <c r="B2091" s="10"/>
      <c r="C2091" s="10"/>
      <c r="D2091" s="10"/>
      <c r="E2091" s="10"/>
      <c r="F2091" s="10"/>
      <c r="G2091" s="10"/>
      <c r="H2091" s="10"/>
      <c r="I2091" s="10"/>
      <c r="J2091" s="11"/>
      <c r="P2091" s="133"/>
      <c r="Q2091" s="133"/>
      <c r="R2091" s="3"/>
      <c r="S2091" s="133"/>
    </row>
    <row r="2092" spans="2:19">
      <c r="B2092" s="10"/>
      <c r="C2092" s="10"/>
      <c r="D2092" s="10"/>
      <c r="E2092" s="10"/>
      <c r="F2092" s="10"/>
      <c r="G2092" s="10"/>
      <c r="H2092" s="10"/>
      <c r="I2092" s="10"/>
      <c r="J2092" s="11"/>
      <c r="P2092" s="133"/>
      <c r="Q2092" s="133"/>
      <c r="R2092" s="3"/>
      <c r="S2092" s="133"/>
    </row>
    <row r="2093" spans="2:19">
      <c r="B2093" s="10"/>
      <c r="C2093" s="10"/>
      <c r="D2093" s="10"/>
      <c r="E2093" s="10"/>
      <c r="F2093" s="10"/>
      <c r="G2093" s="10"/>
      <c r="H2093" s="10"/>
      <c r="I2093" s="10"/>
      <c r="J2093" s="11"/>
      <c r="P2093" s="133"/>
      <c r="Q2093" s="133"/>
      <c r="R2093" s="3"/>
      <c r="S2093" s="133"/>
    </row>
    <row r="2094" spans="2:19">
      <c r="B2094" s="10"/>
      <c r="C2094" s="10"/>
      <c r="D2094" s="10"/>
      <c r="E2094" s="10"/>
      <c r="F2094" s="10"/>
      <c r="G2094" s="10"/>
      <c r="H2094" s="10"/>
      <c r="I2094" s="10"/>
      <c r="J2094" s="11"/>
      <c r="P2094" s="133"/>
      <c r="Q2094" s="133"/>
      <c r="R2094" s="3"/>
      <c r="S2094" s="133"/>
    </row>
    <row r="2095" spans="2:19">
      <c r="B2095" s="10"/>
      <c r="C2095" s="10"/>
      <c r="D2095" s="10"/>
      <c r="E2095" s="10"/>
      <c r="F2095" s="10"/>
      <c r="G2095" s="10"/>
      <c r="H2095" s="10"/>
      <c r="I2095" s="10"/>
      <c r="J2095" s="11"/>
      <c r="P2095" s="133"/>
      <c r="Q2095" s="133"/>
      <c r="R2095" s="3"/>
      <c r="S2095" s="133"/>
    </row>
    <row r="2096" spans="2:19">
      <c r="B2096" s="10"/>
      <c r="C2096" s="10"/>
      <c r="D2096" s="10"/>
      <c r="E2096" s="10"/>
      <c r="F2096" s="10"/>
      <c r="G2096" s="10"/>
      <c r="H2096" s="10"/>
      <c r="I2096" s="10"/>
      <c r="J2096" s="11"/>
      <c r="P2096" s="133"/>
      <c r="Q2096" s="133"/>
      <c r="R2096" s="3"/>
      <c r="S2096" s="133"/>
    </row>
    <row r="2097" spans="2:19">
      <c r="B2097" s="10"/>
      <c r="C2097" s="10"/>
      <c r="D2097" s="10"/>
      <c r="E2097" s="10"/>
      <c r="F2097" s="10"/>
      <c r="G2097" s="10"/>
      <c r="H2097" s="10"/>
      <c r="I2097" s="10"/>
      <c r="J2097" s="11"/>
      <c r="P2097" s="133"/>
      <c r="Q2097" s="133"/>
      <c r="R2097" s="3"/>
      <c r="S2097" s="133"/>
    </row>
    <row r="2098" spans="2:19">
      <c r="B2098" s="10"/>
      <c r="C2098" s="10"/>
      <c r="D2098" s="10"/>
      <c r="E2098" s="10"/>
      <c r="F2098" s="10"/>
      <c r="G2098" s="10"/>
      <c r="H2098" s="10"/>
      <c r="I2098" s="10"/>
      <c r="J2098" s="11"/>
      <c r="P2098" s="133"/>
      <c r="Q2098" s="133"/>
      <c r="R2098" s="3"/>
      <c r="S2098" s="133"/>
    </row>
    <row r="2099" spans="2:19">
      <c r="B2099" s="10"/>
      <c r="C2099" s="10"/>
      <c r="D2099" s="10"/>
      <c r="E2099" s="10"/>
      <c r="F2099" s="10"/>
      <c r="G2099" s="10"/>
      <c r="H2099" s="10"/>
      <c r="I2099" s="10"/>
      <c r="J2099" s="11"/>
      <c r="P2099" s="133"/>
      <c r="Q2099" s="133"/>
      <c r="R2099" s="3"/>
      <c r="S2099" s="133"/>
    </row>
    <row r="2100" spans="2:19">
      <c r="B2100" s="10"/>
      <c r="C2100" s="10"/>
      <c r="D2100" s="10"/>
      <c r="E2100" s="10"/>
      <c r="F2100" s="10"/>
      <c r="G2100" s="10"/>
      <c r="H2100" s="10"/>
      <c r="I2100" s="10"/>
      <c r="J2100" s="11"/>
      <c r="P2100" s="133"/>
      <c r="Q2100" s="133"/>
      <c r="R2100" s="3"/>
      <c r="S2100" s="133"/>
    </row>
    <row r="2101" spans="2:19">
      <c r="B2101" s="10"/>
      <c r="C2101" s="10"/>
      <c r="D2101" s="10"/>
      <c r="E2101" s="10"/>
      <c r="F2101" s="10"/>
      <c r="G2101" s="10"/>
      <c r="H2101" s="10"/>
      <c r="I2101" s="10"/>
      <c r="J2101" s="11"/>
      <c r="P2101" s="133"/>
      <c r="Q2101" s="133"/>
      <c r="R2101" s="3"/>
      <c r="S2101" s="133"/>
    </row>
    <row r="2102" spans="2:19">
      <c r="B2102" s="10"/>
      <c r="C2102" s="10"/>
      <c r="D2102" s="10"/>
      <c r="E2102" s="10"/>
      <c r="F2102" s="10"/>
      <c r="G2102" s="10"/>
      <c r="H2102" s="10"/>
      <c r="I2102" s="10"/>
      <c r="J2102" s="11"/>
      <c r="P2102" s="133"/>
      <c r="Q2102" s="133"/>
      <c r="R2102" s="3"/>
      <c r="S2102" s="133"/>
    </row>
    <row r="2103" spans="2:19">
      <c r="B2103" s="10"/>
      <c r="C2103" s="10"/>
      <c r="D2103" s="10"/>
      <c r="E2103" s="10"/>
      <c r="F2103" s="10"/>
      <c r="G2103" s="10"/>
      <c r="H2103" s="10"/>
      <c r="I2103" s="10"/>
      <c r="J2103" s="11"/>
      <c r="P2103" s="133"/>
      <c r="Q2103" s="133"/>
      <c r="R2103" s="3"/>
      <c r="S2103" s="133"/>
    </row>
    <row r="2104" spans="2:19">
      <c r="B2104" s="10"/>
      <c r="C2104" s="10"/>
      <c r="D2104" s="10"/>
      <c r="E2104" s="10"/>
      <c r="F2104" s="10"/>
      <c r="G2104" s="10"/>
      <c r="H2104" s="10"/>
      <c r="I2104" s="10"/>
      <c r="J2104" s="11"/>
      <c r="P2104" s="133"/>
      <c r="Q2104" s="133"/>
      <c r="R2104" s="3"/>
      <c r="S2104" s="133"/>
    </row>
    <row r="2105" spans="2:19">
      <c r="B2105" s="10"/>
      <c r="C2105" s="10"/>
      <c r="D2105" s="10"/>
      <c r="E2105" s="10"/>
      <c r="F2105" s="10"/>
      <c r="G2105" s="10"/>
      <c r="H2105" s="10"/>
      <c r="I2105" s="10"/>
      <c r="J2105" s="11"/>
      <c r="P2105" s="133"/>
      <c r="Q2105" s="133"/>
      <c r="R2105" s="3"/>
      <c r="S2105" s="133"/>
    </row>
    <row r="2106" spans="2:19">
      <c r="B2106" s="10"/>
      <c r="C2106" s="10"/>
      <c r="D2106" s="10"/>
      <c r="E2106" s="10"/>
      <c r="F2106" s="10"/>
      <c r="G2106" s="10"/>
      <c r="H2106" s="10"/>
      <c r="I2106" s="10"/>
      <c r="J2106" s="11"/>
      <c r="P2106" s="133"/>
      <c r="Q2106" s="133"/>
      <c r="R2106" s="3"/>
      <c r="S2106" s="133"/>
    </row>
    <row r="2107" spans="2:19">
      <c r="B2107" s="10"/>
      <c r="C2107" s="10"/>
      <c r="D2107" s="10"/>
      <c r="E2107" s="10"/>
      <c r="F2107" s="10"/>
      <c r="G2107" s="10"/>
      <c r="H2107" s="10"/>
      <c r="I2107" s="10"/>
      <c r="J2107" s="11"/>
      <c r="P2107" s="133"/>
      <c r="Q2107" s="133"/>
      <c r="R2107" s="3"/>
      <c r="S2107" s="133"/>
    </row>
    <row r="2108" spans="2:19">
      <c r="B2108" s="10"/>
      <c r="C2108" s="10"/>
      <c r="D2108" s="10"/>
      <c r="E2108" s="10"/>
      <c r="F2108" s="10"/>
      <c r="G2108" s="10"/>
      <c r="H2108" s="10"/>
      <c r="I2108" s="10"/>
      <c r="J2108" s="11"/>
      <c r="P2108" s="133"/>
      <c r="Q2108" s="133"/>
      <c r="R2108" s="3"/>
      <c r="S2108" s="133"/>
    </row>
    <row r="2109" spans="2:19">
      <c r="B2109" s="10"/>
      <c r="C2109" s="10"/>
      <c r="D2109" s="10"/>
      <c r="E2109" s="10"/>
      <c r="F2109" s="10"/>
      <c r="G2109" s="10"/>
      <c r="H2109" s="10"/>
      <c r="I2109" s="10"/>
      <c r="J2109" s="11"/>
      <c r="P2109" s="133"/>
      <c r="Q2109" s="133"/>
      <c r="R2109" s="3"/>
      <c r="S2109" s="133"/>
    </row>
    <row r="2110" spans="2:19">
      <c r="B2110" s="10"/>
      <c r="C2110" s="10"/>
      <c r="D2110" s="10"/>
      <c r="E2110" s="10"/>
      <c r="F2110" s="10"/>
      <c r="G2110" s="10"/>
      <c r="H2110" s="10"/>
      <c r="I2110" s="10"/>
      <c r="J2110" s="11"/>
      <c r="P2110" s="133"/>
      <c r="Q2110" s="133"/>
      <c r="R2110" s="3"/>
      <c r="S2110" s="133"/>
    </row>
    <row r="2111" spans="2:19">
      <c r="B2111" s="10"/>
      <c r="C2111" s="10"/>
      <c r="D2111" s="10"/>
      <c r="E2111" s="10"/>
      <c r="F2111" s="10"/>
      <c r="G2111" s="10"/>
      <c r="H2111" s="10"/>
      <c r="I2111" s="10"/>
      <c r="J2111" s="11"/>
      <c r="P2111" s="133"/>
      <c r="Q2111" s="133"/>
      <c r="R2111" s="3"/>
      <c r="S2111" s="133"/>
    </row>
    <row r="2112" spans="2:19">
      <c r="B2112" s="10"/>
      <c r="C2112" s="10"/>
      <c r="D2112" s="10"/>
      <c r="E2112" s="10"/>
      <c r="F2112" s="10"/>
      <c r="G2112" s="10"/>
      <c r="H2112" s="10"/>
      <c r="I2112" s="10"/>
      <c r="J2112" s="11"/>
      <c r="P2112" s="133"/>
      <c r="Q2112" s="133"/>
      <c r="R2112" s="3"/>
      <c r="S2112" s="133"/>
    </row>
    <row r="2113" spans="2:19">
      <c r="B2113" s="10"/>
      <c r="C2113" s="10"/>
      <c r="D2113" s="10"/>
      <c r="E2113" s="10"/>
      <c r="F2113" s="10"/>
      <c r="G2113" s="10"/>
      <c r="H2113" s="10"/>
      <c r="I2113" s="10"/>
      <c r="J2113" s="11"/>
      <c r="P2113" s="133"/>
      <c r="Q2113" s="133"/>
      <c r="R2113" s="3"/>
      <c r="S2113" s="133"/>
    </row>
    <row r="2114" spans="2:19">
      <c r="B2114" s="10"/>
      <c r="C2114" s="10"/>
      <c r="D2114" s="10"/>
      <c r="E2114" s="10"/>
      <c r="F2114" s="10"/>
      <c r="G2114" s="10"/>
      <c r="H2114" s="10"/>
      <c r="I2114" s="10"/>
      <c r="J2114" s="11"/>
      <c r="P2114" s="133"/>
      <c r="Q2114" s="133"/>
      <c r="R2114" s="3"/>
      <c r="S2114" s="133"/>
    </row>
    <row r="2115" spans="2:19">
      <c r="B2115" s="10"/>
      <c r="C2115" s="10"/>
      <c r="D2115" s="10"/>
      <c r="E2115" s="10"/>
      <c r="F2115" s="10"/>
      <c r="G2115" s="10"/>
      <c r="H2115" s="10"/>
      <c r="I2115" s="10"/>
      <c r="J2115" s="11"/>
      <c r="P2115" s="133"/>
      <c r="Q2115" s="133"/>
      <c r="R2115" s="3"/>
      <c r="S2115" s="133"/>
    </row>
    <row r="2116" spans="2:19">
      <c r="B2116" s="10"/>
      <c r="C2116" s="10"/>
      <c r="D2116" s="10"/>
      <c r="E2116" s="10"/>
      <c r="F2116" s="10"/>
      <c r="G2116" s="10"/>
      <c r="H2116" s="10"/>
      <c r="I2116" s="10"/>
      <c r="J2116" s="11"/>
      <c r="P2116" s="133"/>
      <c r="Q2116" s="133"/>
      <c r="R2116" s="3"/>
      <c r="S2116" s="133"/>
    </row>
    <row r="2117" spans="2:19">
      <c r="B2117" s="10"/>
      <c r="C2117" s="10"/>
      <c r="D2117" s="10"/>
      <c r="E2117" s="10"/>
      <c r="F2117" s="10"/>
      <c r="G2117" s="10"/>
      <c r="H2117" s="10"/>
      <c r="I2117" s="10"/>
      <c r="J2117" s="11"/>
      <c r="P2117" s="133"/>
      <c r="Q2117" s="133"/>
      <c r="R2117" s="3"/>
      <c r="S2117" s="133"/>
    </row>
    <row r="2118" spans="2:19">
      <c r="B2118" s="10"/>
      <c r="C2118" s="10"/>
      <c r="D2118" s="10"/>
      <c r="E2118" s="10"/>
      <c r="F2118" s="10"/>
      <c r="G2118" s="10"/>
      <c r="H2118" s="10"/>
      <c r="I2118" s="10"/>
      <c r="J2118" s="11"/>
      <c r="P2118" s="133"/>
      <c r="Q2118" s="133"/>
      <c r="R2118" s="3"/>
      <c r="S2118" s="133"/>
    </row>
    <row r="2119" spans="2:19">
      <c r="B2119" s="10"/>
      <c r="C2119" s="10"/>
      <c r="D2119" s="10"/>
      <c r="E2119" s="10"/>
      <c r="F2119" s="10"/>
      <c r="G2119" s="10"/>
      <c r="H2119" s="10"/>
      <c r="I2119" s="10"/>
      <c r="J2119" s="11"/>
      <c r="P2119" s="133"/>
      <c r="Q2119" s="133"/>
      <c r="R2119" s="3"/>
      <c r="S2119" s="133"/>
    </row>
    <row r="2120" spans="2:19">
      <c r="B2120" s="10"/>
      <c r="C2120" s="10"/>
      <c r="D2120" s="10"/>
      <c r="E2120" s="10"/>
      <c r="F2120" s="10"/>
      <c r="G2120" s="10"/>
      <c r="H2120" s="10"/>
      <c r="I2120" s="10"/>
      <c r="J2120" s="11"/>
      <c r="P2120" s="133"/>
      <c r="Q2120" s="133"/>
      <c r="R2120" s="3"/>
      <c r="S2120" s="133"/>
    </row>
    <row r="2121" spans="2:19">
      <c r="B2121" s="10"/>
      <c r="C2121" s="10"/>
      <c r="D2121" s="10"/>
      <c r="E2121" s="10"/>
      <c r="F2121" s="10"/>
      <c r="G2121" s="10"/>
      <c r="H2121" s="10"/>
      <c r="I2121" s="10"/>
      <c r="J2121" s="11"/>
      <c r="P2121" s="133"/>
      <c r="Q2121" s="133"/>
      <c r="R2121" s="3"/>
      <c r="S2121" s="133"/>
    </row>
    <row r="2122" spans="2:19">
      <c r="B2122" s="10"/>
      <c r="C2122" s="10"/>
      <c r="D2122" s="10"/>
      <c r="E2122" s="10"/>
      <c r="F2122" s="10"/>
      <c r="G2122" s="10"/>
      <c r="H2122" s="10"/>
      <c r="I2122" s="10"/>
      <c r="J2122" s="11"/>
      <c r="P2122" s="133"/>
      <c r="Q2122" s="133"/>
      <c r="R2122" s="3"/>
      <c r="S2122" s="133"/>
    </row>
    <row r="2123" spans="2:19">
      <c r="B2123" s="10"/>
      <c r="C2123" s="10"/>
      <c r="D2123" s="10"/>
      <c r="E2123" s="10"/>
      <c r="F2123" s="10"/>
      <c r="G2123" s="10"/>
      <c r="H2123" s="10"/>
      <c r="I2123" s="10"/>
      <c r="J2123" s="11"/>
      <c r="P2123" s="133"/>
      <c r="Q2123" s="133"/>
      <c r="R2123" s="3"/>
      <c r="S2123" s="133"/>
    </row>
    <row r="2124" spans="2:19">
      <c r="B2124" s="10"/>
      <c r="C2124" s="10"/>
      <c r="D2124" s="10"/>
      <c r="E2124" s="10"/>
      <c r="F2124" s="10"/>
      <c r="G2124" s="10"/>
      <c r="H2124" s="10"/>
      <c r="I2124" s="10"/>
      <c r="J2124" s="11"/>
      <c r="P2124" s="133"/>
      <c r="Q2124" s="133"/>
      <c r="R2124" s="3"/>
      <c r="S2124" s="133"/>
    </row>
    <row r="2125" spans="2:19">
      <c r="B2125" s="10"/>
      <c r="C2125" s="10"/>
      <c r="D2125" s="10"/>
      <c r="E2125" s="10"/>
      <c r="F2125" s="10"/>
      <c r="G2125" s="10"/>
      <c r="H2125" s="10"/>
      <c r="I2125" s="10"/>
      <c r="J2125" s="11"/>
      <c r="P2125" s="133"/>
      <c r="Q2125" s="133"/>
      <c r="R2125" s="3"/>
      <c r="S2125" s="133"/>
    </row>
    <row r="2126" spans="2:19">
      <c r="B2126" s="10"/>
      <c r="C2126" s="10"/>
      <c r="D2126" s="10"/>
      <c r="E2126" s="10"/>
      <c r="F2126" s="10"/>
      <c r="G2126" s="10"/>
      <c r="H2126" s="10"/>
      <c r="I2126" s="10"/>
      <c r="J2126" s="11"/>
      <c r="P2126" s="133"/>
      <c r="Q2126" s="133"/>
      <c r="R2126" s="3"/>
      <c r="S2126" s="133"/>
    </row>
    <row r="2127" spans="2:19">
      <c r="B2127" s="10"/>
      <c r="C2127" s="10"/>
      <c r="D2127" s="10"/>
      <c r="E2127" s="10"/>
      <c r="F2127" s="10"/>
      <c r="G2127" s="10"/>
      <c r="H2127" s="10"/>
      <c r="I2127" s="10"/>
      <c r="J2127" s="11"/>
      <c r="P2127" s="133"/>
      <c r="Q2127" s="133"/>
      <c r="R2127" s="3"/>
      <c r="S2127" s="133"/>
    </row>
    <row r="2128" spans="2:19">
      <c r="B2128" s="10"/>
      <c r="C2128" s="10"/>
      <c r="D2128" s="10"/>
      <c r="E2128" s="10"/>
      <c r="F2128" s="10"/>
      <c r="G2128" s="10"/>
      <c r="H2128" s="10"/>
      <c r="I2128" s="10"/>
      <c r="J2128" s="11"/>
      <c r="P2128" s="133"/>
      <c r="Q2128" s="133"/>
      <c r="R2128" s="3"/>
      <c r="S2128" s="133"/>
    </row>
    <row r="2129" spans="2:19">
      <c r="B2129" s="10"/>
      <c r="C2129" s="10"/>
      <c r="D2129" s="10"/>
      <c r="E2129" s="10"/>
      <c r="F2129" s="10"/>
      <c r="G2129" s="10"/>
      <c r="H2129" s="10"/>
      <c r="I2129" s="10"/>
      <c r="J2129" s="11"/>
      <c r="P2129" s="133"/>
      <c r="Q2129" s="133"/>
      <c r="R2129" s="3"/>
      <c r="S2129" s="133"/>
    </row>
    <row r="2130" spans="2:19">
      <c r="B2130" s="10"/>
      <c r="C2130" s="10"/>
      <c r="D2130" s="10"/>
      <c r="E2130" s="10"/>
      <c r="F2130" s="10"/>
      <c r="G2130" s="10"/>
      <c r="H2130" s="10"/>
      <c r="I2130" s="10"/>
      <c r="J2130" s="11"/>
      <c r="P2130" s="133"/>
      <c r="Q2130" s="133"/>
      <c r="R2130" s="3"/>
      <c r="S2130" s="133"/>
    </row>
    <row r="2131" spans="2:19">
      <c r="B2131" s="10"/>
      <c r="C2131" s="10"/>
      <c r="D2131" s="10"/>
      <c r="E2131" s="10"/>
      <c r="F2131" s="10"/>
      <c r="G2131" s="10"/>
      <c r="H2131" s="10"/>
      <c r="I2131" s="10"/>
      <c r="J2131" s="11"/>
      <c r="P2131" s="133"/>
      <c r="Q2131" s="133"/>
      <c r="R2131" s="3"/>
      <c r="S2131" s="133"/>
    </row>
    <row r="2132" spans="2:19">
      <c r="B2132" s="10"/>
      <c r="C2132" s="10"/>
      <c r="D2132" s="10"/>
      <c r="E2132" s="10"/>
      <c r="F2132" s="10"/>
      <c r="G2132" s="10"/>
      <c r="H2132" s="10"/>
      <c r="I2132" s="10"/>
      <c r="J2132" s="11"/>
      <c r="P2132" s="133"/>
      <c r="Q2132" s="133"/>
      <c r="R2132" s="3"/>
      <c r="S2132" s="133"/>
    </row>
    <row r="2133" spans="2:19">
      <c r="B2133" s="10"/>
      <c r="C2133" s="10"/>
      <c r="D2133" s="10"/>
      <c r="E2133" s="10"/>
      <c r="F2133" s="10"/>
      <c r="G2133" s="10"/>
      <c r="H2133" s="10"/>
      <c r="I2133" s="10"/>
      <c r="J2133" s="11"/>
      <c r="P2133" s="133"/>
      <c r="Q2133" s="133"/>
      <c r="R2133" s="3"/>
      <c r="S2133" s="133"/>
    </row>
    <row r="2134" spans="2:19">
      <c r="B2134" s="10"/>
      <c r="C2134" s="10"/>
      <c r="D2134" s="10"/>
      <c r="E2134" s="10"/>
      <c r="F2134" s="10"/>
      <c r="G2134" s="10"/>
      <c r="H2134" s="10"/>
      <c r="I2134" s="10"/>
      <c r="J2134" s="11"/>
      <c r="P2134" s="133"/>
      <c r="Q2134" s="133"/>
      <c r="R2134" s="3"/>
      <c r="S2134" s="133"/>
    </row>
    <row r="2135" spans="2:19">
      <c r="B2135" s="10"/>
      <c r="C2135" s="10"/>
      <c r="D2135" s="10"/>
      <c r="E2135" s="10"/>
      <c r="F2135" s="10"/>
      <c r="G2135" s="10"/>
      <c r="H2135" s="10"/>
      <c r="I2135" s="10"/>
      <c r="J2135" s="11"/>
      <c r="P2135" s="133"/>
      <c r="Q2135" s="133"/>
      <c r="R2135" s="3"/>
      <c r="S2135" s="133"/>
    </row>
    <row r="2136" spans="2:19">
      <c r="B2136" s="10"/>
      <c r="C2136" s="10"/>
      <c r="D2136" s="10"/>
      <c r="E2136" s="10"/>
      <c r="F2136" s="10"/>
      <c r="G2136" s="10"/>
      <c r="H2136" s="10"/>
      <c r="I2136" s="10"/>
      <c r="J2136" s="11"/>
      <c r="P2136" s="133"/>
      <c r="Q2136" s="133"/>
      <c r="R2136" s="3"/>
      <c r="S2136" s="133"/>
    </row>
    <row r="2137" spans="2:19">
      <c r="B2137" s="10"/>
      <c r="C2137" s="10"/>
      <c r="D2137" s="10"/>
      <c r="E2137" s="10"/>
      <c r="F2137" s="10"/>
      <c r="G2137" s="10"/>
      <c r="H2137" s="10"/>
      <c r="I2137" s="10"/>
      <c r="J2137" s="11"/>
      <c r="P2137" s="133"/>
      <c r="Q2137" s="133"/>
      <c r="R2137" s="3"/>
      <c r="S2137" s="133"/>
    </row>
    <row r="2138" spans="2:19">
      <c r="B2138" s="10"/>
      <c r="C2138" s="10"/>
      <c r="D2138" s="10"/>
      <c r="E2138" s="10"/>
      <c r="F2138" s="10"/>
      <c r="G2138" s="10"/>
      <c r="H2138" s="10"/>
      <c r="I2138" s="10"/>
      <c r="J2138" s="11"/>
      <c r="P2138" s="133"/>
      <c r="Q2138" s="133"/>
      <c r="R2138" s="3"/>
      <c r="S2138" s="133"/>
    </row>
    <row r="2139" spans="2:19">
      <c r="B2139" s="10"/>
      <c r="C2139" s="10"/>
      <c r="D2139" s="10"/>
      <c r="E2139" s="10"/>
      <c r="F2139" s="10"/>
      <c r="G2139" s="10"/>
      <c r="H2139" s="10"/>
      <c r="I2139" s="10"/>
      <c r="J2139" s="11"/>
      <c r="P2139" s="133"/>
      <c r="Q2139" s="133"/>
      <c r="R2139" s="3"/>
      <c r="S2139" s="133"/>
    </row>
    <row r="2140" spans="2:19">
      <c r="B2140" s="10"/>
      <c r="C2140" s="10"/>
      <c r="D2140" s="10"/>
      <c r="E2140" s="10"/>
      <c r="F2140" s="10"/>
      <c r="G2140" s="10"/>
      <c r="H2140" s="10"/>
      <c r="I2140" s="10"/>
      <c r="J2140" s="11"/>
      <c r="P2140" s="133"/>
      <c r="Q2140" s="133"/>
      <c r="R2140" s="3"/>
      <c r="S2140" s="133"/>
    </row>
    <row r="2141" spans="2:19">
      <c r="B2141" s="10"/>
      <c r="C2141" s="10"/>
      <c r="D2141" s="10"/>
      <c r="E2141" s="10"/>
      <c r="F2141" s="10"/>
      <c r="G2141" s="10"/>
      <c r="H2141" s="10"/>
      <c r="I2141" s="10"/>
      <c r="J2141" s="11"/>
      <c r="P2141" s="133"/>
      <c r="Q2141" s="133"/>
      <c r="R2141" s="3"/>
      <c r="S2141" s="133"/>
    </row>
    <row r="2142" spans="2:19">
      <c r="B2142" s="10"/>
      <c r="C2142" s="10"/>
      <c r="D2142" s="10"/>
      <c r="E2142" s="10"/>
      <c r="F2142" s="10"/>
      <c r="G2142" s="10"/>
      <c r="H2142" s="10"/>
      <c r="I2142" s="10"/>
      <c r="J2142" s="11"/>
      <c r="P2142" s="133"/>
      <c r="Q2142" s="133"/>
      <c r="R2142" s="3"/>
      <c r="S2142" s="133"/>
    </row>
    <row r="2143" spans="2:19">
      <c r="B2143" s="10"/>
      <c r="C2143" s="10"/>
      <c r="D2143" s="10"/>
      <c r="E2143" s="10"/>
      <c r="F2143" s="10"/>
      <c r="G2143" s="10"/>
      <c r="H2143" s="10"/>
      <c r="I2143" s="10"/>
      <c r="J2143" s="11"/>
      <c r="P2143" s="133"/>
      <c r="Q2143" s="133"/>
      <c r="R2143" s="3"/>
      <c r="S2143" s="133"/>
    </row>
    <row r="2144" spans="2:19">
      <c r="B2144" s="10"/>
      <c r="C2144" s="10"/>
      <c r="D2144" s="10"/>
      <c r="E2144" s="10"/>
      <c r="F2144" s="10"/>
      <c r="G2144" s="10"/>
      <c r="H2144" s="10"/>
      <c r="I2144" s="10"/>
      <c r="J2144" s="11"/>
      <c r="P2144" s="133"/>
      <c r="Q2144" s="133"/>
      <c r="R2144" s="3"/>
      <c r="S2144" s="133"/>
    </row>
    <row r="2145" spans="2:19">
      <c r="B2145" s="10"/>
      <c r="C2145" s="10"/>
      <c r="D2145" s="10"/>
      <c r="E2145" s="10"/>
      <c r="F2145" s="10"/>
      <c r="G2145" s="10"/>
      <c r="H2145" s="10"/>
      <c r="I2145" s="10"/>
      <c r="J2145" s="11"/>
      <c r="P2145" s="133"/>
      <c r="Q2145" s="133"/>
      <c r="R2145" s="3"/>
      <c r="S2145" s="133"/>
    </row>
    <row r="2146" spans="2:19">
      <c r="B2146" s="10"/>
      <c r="C2146" s="10"/>
      <c r="D2146" s="10"/>
      <c r="E2146" s="10"/>
      <c r="F2146" s="10"/>
      <c r="G2146" s="10"/>
      <c r="H2146" s="10"/>
      <c r="I2146" s="10"/>
      <c r="J2146" s="11"/>
      <c r="P2146" s="133"/>
      <c r="Q2146" s="133"/>
      <c r="R2146" s="3"/>
      <c r="S2146" s="133"/>
    </row>
    <row r="2147" spans="2:19">
      <c r="B2147" s="10"/>
      <c r="C2147" s="10"/>
      <c r="D2147" s="10"/>
      <c r="E2147" s="10"/>
      <c r="F2147" s="10"/>
      <c r="G2147" s="10"/>
      <c r="H2147" s="10"/>
      <c r="I2147" s="10"/>
      <c r="J2147" s="11"/>
      <c r="P2147" s="133"/>
      <c r="Q2147" s="133"/>
      <c r="R2147" s="3"/>
      <c r="S2147" s="133"/>
    </row>
    <row r="2148" spans="2:19">
      <c r="B2148" s="10"/>
      <c r="C2148" s="10"/>
      <c r="D2148" s="10"/>
      <c r="E2148" s="10"/>
      <c r="F2148" s="10"/>
      <c r="G2148" s="10"/>
      <c r="H2148" s="10"/>
      <c r="I2148" s="10"/>
      <c r="J2148" s="11"/>
      <c r="P2148" s="133"/>
      <c r="Q2148" s="133"/>
      <c r="R2148" s="3"/>
      <c r="S2148" s="133"/>
    </row>
    <row r="2149" spans="2:19">
      <c r="B2149" s="10"/>
      <c r="C2149" s="10"/>
      <c r="D2149" s="10"/>
      <c r="E2149" s="10"/>
      <c r="F2149" s="10"/>
      <c r="G2149" s="10"/>
      <c r="H2149" s="10"/>
      <c r="I2149" s="10"/>
      <c r="J2149" s="11"/>
      <c r="P2149" s="133"/>
      <c r="Q2149" s="133"/>
      <c r="R2149" s="3"/>
      <c r="S2149" s="133"/>
    </row>
    <row r="2150" spans="2:19">
      <c r="B2150" s="10"/>
      <c r="C2150" s="10"/>
      <c r="D2150" s="10"/>
      <c r="E2150" s="10"/>
      <c r="F2150" s="10"/>
      <c r="G2150" s="10"/>
      <c r="H2150" s="10"/>
      <c r="I2150" s="10"/>
      <c r="J2150" s="11"/>
      <c r="P2150" s="133"/>
      <c r="Q2150" s="133"/>
      <c r="R2150" s="3"/>
      <c r="S2150" s="133"/>
    </row>
    <row r="2151" spans="2:19">
      <c r="B2151" s="10"/>
      <c r="C2151" s="10"/>
      <c r="D2151" s="10"/>
      <c r="E2151" s="10"/>
      <c r="F2151" s="10"/>
      <c r="G2151" s="10"/>
      <c r="H2151" s="10"/>
      <c r="I2151" s="10"/>
      <c r="J2151" s="11"/>
      <c r="P2151" s="133"/>
      <c r="Q2151" s="133"/>
      <c r="R2151" s="3"/>
      <c r="S2151" s="133"/>
    </row>
    <row r="2152" spans="2:19">
      <c r="B2152" s="10"/>
      <c r="C2152" s="10"/>
      <c r="D2152" s="10"/>
      <c r="E2152" s="10"/>
      <c r="F2152" s="10"/>
      <c r="G2152" s="10"/>
      <c r="H2152" s="10"/>
      <c r="I2152" s="10"/>
      <c r="J2152" s="11"/>
      <c r="P2152" s="133"/>
      <c r="Q2152" s="133"/>
      <c r="R2152" s="3"/>
      <c r="S2152" s="133"/>
    </row>
    <row r="2153" spans="2:19">
      <c r="B2153" s="10"/>
      <c r="C2153" s="10"/>
      <c r="D2153" s="10"/>
      <c r="E2153" s="10"/>
      <c r="F2153" s="10"/>
      <c r="G2153" s="10"/>
      <c r="H2153" s="10"/>
      <c r="I2153" s="10"/>
      <c r="J2153" s="11"/>
      <c r="P2153" s="133"/>
      <c r="Q2153" s="133"/>
      <c r="R2153" s="3"/>
      <c r="S2153" s="133"/>
    </row>
    <row r="2154" spans="2:19">
      <c r="B2154" s="10"/>
      <c r="C2154" s="10"/>
      <c r="D2154" s="10"/>
      <c r="E2154" s="10"/>
      <c r="F2154" s="10"/>
      <c r="G2154" s="10"/>
      <c r="H2154" s="10"/>
      <c r="I2154" s="10"/>
      <c r="J2154" s="11"/>
      <c r="P2154" s="133"/>
      <c r="Q2154" s="133"/>
      <c r="R2154" s="3"/>
      <c r="S2154" s="133"/>
    </row>
    <row r="2155" spans="2:19">
      <c r="B2155" s="10"/>
      <c r="C2155" s="10"/>
      <c r="D2155" s="10"/>
      <c r="E2155" s="10"/>
      <c r="F2155" s="10"/>
      <c r="G2155" s="10"/>
      <c r="H2155" s="10"/>
      <c r="I2155" s="10"/>
      <c r="J2155" s="11"/>
      <c r="P2155" s="133"/>
      <c r="Q2155" s="133"/>
      <c r="R2155" s="3"/>
      <c r="S2155" s="133"/>
    </row>
    <row r="2156" spans="2:19">
      <c r="B2156" s="10"/>
      <c r="C2156" s="10"/>
      <c r="D2156" s="10"/>
      <c r="E2156" s="10"/>
      <c r="F2156" s="10"/>
      <c r="G2156" s="10"/>
      <c r="H2156" s="10"/>
      <c r="I2156" s="10"/>
      <c r="J2156" s="11"/>
      <c r="P2156" s="133"/>
      <c r="Q2156" s="133"/>
      <c r="R2156" s="3"/>
      <c r="S2156" s="133"/>
    </row>
    <row r="2157" spans="2:19">
      <c r="B2157" s="10"/>
      <c r="C2157" s="10"/>
      <c r="D2157" s="10"/>
      <c r="E2157" s="10"/>
      <c r="F2157" s="10"/>
      <c r="G2157" s="10"/>
      <c r="H2157" s="10"/>
      <c r="I2157" s="10"/>
      <c r="J2157" s="11"/>
      <c r="P2157" s="133"/>
      <c r="Q2157" s="133"/>
      <c r="R2157" s="3"/>
      <c r="S2157" s="133"/>
    </row>
    <row r="2158" spans="2:19">
      <c r="B2158" s="10"/>
      <c r="C2158" s="10"/>
      <c r="D2158" s="10"/>
      <c r="E2158" s="10"/>
      <c r="F2158" s="10"/>
      <c r="G2158" s="10"/>
      <c r="H2158" s="10"/>
      <c r="I2158" s="10"/>
      <c r="J2158" s="11"/>
      <c r="P2158" s="133"/>
      <c r="Q2158" s="133"/>
      <c r="R2158" s="3"/>
      <c r="S2158" s="133"/>
    </row>
    <row r="2159" spans="2:19">
      <c r="B2159" s="10"/>
      <c r="C2159" s="10"/>
      <c r="D2159" s="10"/>
      <c r="E2159" s="10"/>
      <c r="F2159" s="10"/>
      <c r="G2159" s="10"/>
      <c r="H2159" s="10"/>
      <c r="I2159" s="10"/>
      <c r="J2159" s="11"/>
      <c r="P2159" s="133"/>
      <c r="Q2159" s="133"/>
      <c r="R2159" s="3"/>
      <c r="S2159" s="133"/>
    </row>
    <row r="2160" spans="2:19">
      <c r="B2160" s="10"/>
      <c r="C2160" s="10"/>
      <c r="D2160" s="10"/>
      <c r="E2160" s="10"/>
      <c r="F2160" s="10"/>
      <c r="G2160" s="10"/>
      <c r="H2160" s="10"/>
      <c r="I2160" s="10"/>
      <c r="J2160" s="11"/>
      <c r="P2160" s="133"/>
      <c r="Q2160" s="133"/>
      <c r="R2160" s="3"/>
      <c r="S2160" s="133"/>
    </row>
    <row r="2161" spans="2:19">
      <c r="B2161" s="10"/>
      <c r="C2161" s="10"/>
      <c r="D2161" s="10"/>
      <c r="E2161" s="10"/>
      <c r="F2161" s="10"/>
      <c r="G2161" s="10"/>
      <c r="H2161" s="10"/>
      <c r="I2161" s="10"/>
      <c r="J2161" s="11"/>
      <c r="P2161" s="133"/>
      <c r="Q2161" s="133"/>
      <c r="R2161" s="3"/>
      <c r="S2161" s="133"/>
    </row>
    <row r="2162" spans="2:19">
      <c r="B2162" s="10"/>
      <c r="C2162" s="10"/>
      <c r="D2162" s="10"/>
      <c r="E2162" s="10"/>
      <c r="F2162" s="10"/>
      <c r="G2162" s="10"/>
      <c r="H2162" s="10"/>
      <c r="I2162" s="10"/>
      <c r="J2162" s="11"/>
      <c r="P2162" s="133"/>
      <c r="Q2162" s="133"/>
      <c r="R2162" s="3"/>
      <c r="S2162" s="133"/>
    </row>
    <row r="2163" spans="2:19">
      <c r="B2163" s="10"/>
      <c r="C2163" s="10"/>
      <c r="D2163" s="10"/>
      <c r="E2163" s="10"/>
      <c r="F2163" s="10"/>
      <c r="G2163" s="10"/>
      <c r="H2163" s="10"/>
      <c r="I2163" s="10"/>
      <c r="J2163" s="11"/>
      <c r="P2163" s="133"/>
      <c r="Q2163" s="133"/>
      <c r="R2163" s="3"/>
      <c r="S2163" s="133"/>
    </row>
    <row r="2164" spans="2:19">
      <c r="B2164" s="10"/>
      <c r="C2164" s="10"/>
      <c r="D2164" s="10"/>
      <c r="E2164" s="10"/>
      <c r="F2164" s="10"/>
      <c r="G2164" s="10"/>
      <c r="H2164" s="10"/>
      <c r="I2164" s="10"/>
      <c r="J2164" s="11"/>
      <c r="P2164" s="133"/>
      <c r="Q2164" s="133"/>
      <c r="R2164" s="3"/>
      <c r="S2164" s="133"/>
    </row>
    <row r="2165" spans="2:19">
      <c r="B2165" s="10"/>
      <c r="C2165" s="10"/>
      <c r="D2165" s="10"/>
      <c r="E2165" s="10"/>
      <c r="F2165" s="10"/>
      <c r="G2165" s="10"/>
      <c r="H2165" s="10"/>
      <c r="I2165" s="10"/>
      <c r="J2165" s="11"/>
      <c r="P2165" s="133"/>
      <c r="Q2165" s="133"/>
      <c r="R2165" s="3"/>
      <c r="S2165" s="133"/>
    </row>
    <row r="2166" spans="2:19">
      <c r="B2166" s="10"/>
      <c r="C2166" s="10"/>
      <c r="D2166" s="10"/>
      <c r="E2166" s="10"/>
      <c r="F2166" s="10"/>
      <c r="G2166" s="10"/>
      <c r="H2166" s="10"/>
      <c r="I2166" s="10"/>
      <c r="J2166" s="11"/>
      <c r="P2166" s="133"/>
      <c r="Q2166" s="133"/>
      <c r="R2166" s="3"/>
      <c r="S2166" s="133"/>
    </row>
    <row r="2167" spans="2:19">
      <c r="B2167" s="10"/>
      <c r="C2167" s="10"/>
      <c r="D2167" s="10"/>
      <c r="E2167" s="10"/>
      <c r="F2167" s="10"/>
      <c r="G2167" s="10"/>
      <c r="H2167" s="10"/>
      <c r="I2167" s="10"/>
      <c r="J2167" s="11"/>
      <c r="P2167" s="133"/>
      <c r="Q2167" s="133"/>
      <c r="R2167" s="3"/>
      <c r="S2167" s="133"/>
    </row>
    <row r="2168" spans="2:19">
      <c r="B2168" s="10"/>
      <c r="C2168" s="10"/>
      <c r="D2168" s="10"/>
      <c r="E2168" s="10"/>
      <c r="F2168" s="10"/>
      <c r="G2168" s="10"/>
      <c r="H2168" s="10"/>
      <c r="I2168" s="10"/>
      <c r="J2168" s="11"/>
      <c r="P2168" s="133"/>
      <c r="Q2168" s="133"/>
      <c r="R2168" s="3"/>
      <c r="S2168" s="133"/>
    </row>
    <row r="2169" spans="2:19">
      <c r="B2169" s="10"/>
      <c r="C2169" s="10"/>
      <c r="D2169" s="10"/>
      <c r="E2169" s="10"/>
      <c r="F2169" s="10"/>
      <c r="G2169" s="10"/>
      <c r="H2169" s="10"/>
      <c r="I2169" s="10"/>
      <c r="J2169" s="11"/>
      <c r="P2169" s="133"/>
      <c r="Q2169" s="133"/>
      <c r="R2169" s="3"/>
      <c r="S2169" s="133"/>
    </row>
    <row r="2170" spans="2:19">
      <c r="B2170" s="10"/>
      <c r="C2170" s="10"/>
      <c r="D2170" s="10"/>
      <c r="E2170" s="10"/>
      <c r="F2170" s="10"/>
      <c r="G2170" s="10"/>
      <c r="H2170" s="10"/>
      <c r="I2170" s="10"/>
      <c r="J2170" s="11"/>
      <c r="P2170" s="133"/>
      <c r="Q2170" s="133"/>
      <c r="R2170" s="3"/>
      <c r="S2170" s="133"/>
    </row>
    <row r="2171" spans="2:19">
      <c r="B2171" s="10"/>
      <c r="C2171" s="10"/>
      <c r="D2171" s="10"/>
      <c r="E2171" s="10"/>
      <c r="F2171" s="10"/>
      <c r="G2171" s="10"/>
      <c r="H2171" s="10"/>
      <c r="I2171" s="10"/>
      <c r="J2171" s="11"/>
      <c r="P2171" s="133"/>
      <c r="Q2171" s="133"/>
      <c r="R2171" s="3"/>
      <c r="S2171" s="133"/>
    </row>
    <row r="2172" spans="2:19">
      <c r="B2172" s="10"/>
      <c r="C2172" s="10"/>
      <c r="D2172" s="10"/>
      <c r="E2172" s="10"/>
      <c r="F2172" s="10"/>
      <c r="G2172" s="10"/>
      <c r="H2172" s="10"/>
      <c r="I2172" s="10"/>
      <c r="J2172" s="11"/>
      <c r="P2172" s="133"/>
      <c r="Q2172" s="133"/>
      <c r="R2172" s="3"/>
      <c r="S2172" s="133"/>
    </row>
    <row r="2173" spans="2:19">
      <c r="B2173" s="10"/>
      <c r="C2173" s="10"/>
      <c r="D2173" s="10"/>
      <c r="E2173" s="10"/>
      <c r="F2173" s="10"/>
      <c r="G2173" s="10"/>
      <c r="H2173" s="10"/>
      <c r="I2173" s="10"/>
      <c r="J2173" s="11"/>
      <c r="P2173" s="133"/>
      <c r="Q2173" s="133"/>
      <c r="R2173" s="3"/>
      <c r="S2173" s="133"/>
    </row>
    <row r="2174" spans="2:19">
      <c r="B2174" s="10"/>
      <c r="C2174" s="10"/>
      <c r="D2174" s="10"/>
      <c r="E2174" s="10"/>
      <c r="F2174" s="10"/>
      <c r="G2174" s="10"/>
      <c r="H2174" s="10"/>
      <c r="I2174" s="10"/>
      <c r="J2174" s="11"/>
      <c r="P2174" s="133"/>
      <c r="Q2174" s="133"/>
      <c r="R2174" s="3"/>
      <c r="S2174" s="133"/>
    </row>
    <row r="2175" spans="2:19">
      <c r="B2175" s="10"/>
      <c r="C2175" s="10"/>
      <c r="D2175" s="10"/>
      <c r="E2175" s="10"/>
      <c r="F2175" s="10"/>
      <c r="G2175" s="10"/>
      <c r="H2175" s="10"/>
      <c r="I2175" s="10"/>
      <c r="J2175" s="11"/>
      <c r="P2175" s="133"/>
      <c r="Q2175" s="133"/>
      <c r="R2175" s="3"/>
      <c r="S2175" s="133"/>
    </row>
    <row r="2176" spans="2:19">
      <c r="B2176" s="10"/>
      <c r="C2176" s="10"/>
      <c r="D2176" s="10"/>
      <c r="E2176" s="10"/>
      <c r="F2176" s="10"/>
      <c r="G2176" s="10"/>
      <c r="H2176" s="10"/>
      <c r="I2176" s="10"/>
      <c r="J2176" s="11"/>
      <c r="P2176" s="133"/>
      <c r="Q2176" s="133"/>
      <c r="R2176" s="3"/>
      <c r="S2176" s="133"/>
    </row>
    <row r="2177" spans="2:19">
      <c r="B2177" s="10"/>
      <c r="C2177" s="10"/>
      <c r="D2177" s="10"/>
      <c r="E2177" s="10"/>
      <c r="F2177" s="10"/>
      <c r="G2177" s="10"/>
      <c r="H2177" s="10"/>
      <c r="I2177" s="10"/>
      <c r="J2177" s="11"/>
      <c r="P2177" s="133"/>
      <c r="Q2177" s="133"/>
      <c r="R2177" s="3"/>
      <c r="S2177" s="133"/>
    </row>
    <row r="2178" spans="2:19">
      <c r="B2178" s="10"/>
      <c r="C2178" s="10"/>
      <c r="D2178" s="10"/>
      <c r="E2178" s="10"/>
      <c r="F2178" s="10"/>
      <c r="G2178" s="10"/>
      <c r="H2178" s="10"/>
      <c r="I2178" s="10"/>
      <c r="J2178" s="11"/>
      <c r="P2178" s="133"/>
      <c r="Q2178" s="133"/>
      <c r="R2178" s="3"/>
      <c r="S2178" s="133"/>
    </row>
    <row r="2179" spans="2:19">
      <c r="B2179" s="10"/>
      <c r="C2179" s="10"/>
      <c r="D2179" s="10"/>
      <c r="E2179" s="10"/>
      <c r="F2179" s="10"/>
      <c r="G2179" s="10"/>
      <c r="H2179" s="10"/>
      <c r="I2179" s="10"/>
      <c r="J2179" s="11"/>
      <c r="P2179" s="133"/>
      <c r="Q2179" s="133"/>
      <c r="R2179" s="3"/>
      <c r="S2179" s="133"/>
    </row>
    <row r="2180" spans="2:19">
      <c r="B2180" s="10"/>
      <c r="C2180" s="10"/>
      <c r="D2180" s="10"/>
      <c r="E2180" s="10"/>
      <c r="F2180" s="10"/>
      <c r="G2180" s="10"/>
      <c r="H2180" s="10"/>
      <c r="I2180" s="10"/>
      <c r="J2180" s="11"/>
      <c r="P2180" s="133"/>
      <c r="Q2180" s="133"/>
      <c r="R2180" s="3"/>
      <c r="S2180" s="133"/>
    </row>
    <row r="2181" spans="2:19">
      <c r="B2181" s="10"/>
      <c r="C2181" s="10"/>
      <c r="D2181" s="10"/>
      <c r="E2181" s="10"/>
      <c r="F2181" s="10"/>
      <c r="G2181" s="10"/>
      <c r="H2181" s="10"/>
      <c r="I2181" s="10"/>
      <c r="J2181" s="11"/>
      <c r="P2181" s="133"/>
      <c r="Q2181" s="133"/>
      <c r="R2181" s="3"/>
      <c r="S2181" s="133"/>
    </row>
    <row r="2182" spans="2:19">
      <c r="B2182" s="10"/>
      <c r="C2182" s="10"/>
      <c r="D2182" s="10"/>
      <c r="E2182" s="10"/>
      <c r="F2182" s="10"/>
      <c r="G2182" s="10"/>
      <c r="H2182" s="10"/>
      <c r="I2182" s="10"/>
      <c r="J2182" s="11"/>
      <c r="P2182" s="133"/>
      <c r="Q2182" s="133"/>
      <c r="R2182" s="3"/>
      <c r="S2182" s="133"/>
    </row>
    <row r="2183" spans="2:19">
      <c r="B2183" s="10"/>
      <c r="C2183" s="10"/>
      <c r="D2183" s="10"/>
      <c r="E2183" s="10"/>
      <c r="F2183" s="10"/>
      <c r="G2183" s="10"/>
      <c r="H2183" s="10"/>
      <c r="I2183" s="10"/>
      <c r="J2183" s="11"/>
      <c r="P2183" s="133"/>
      <c r="Q2183" s="133"/>
      <c r="R2183" s="3"/>
      <c r="S2183" s="133"/>
    </row>
    <row r="2184" spans="2:19">
      <c r="B2184" s="10"/>
      <c r="C2184" s="10"/>
      <c r="D2184" s="10"/>
      <c r="E2184" s="10"/>
      <c r="F2184" s="10"/>
      <c r="G2184" s="10"/>
      <c r="H2184" s="10"/>
      <c r="I2184" s="10"/>
      <c r="J2184" s="11"/>
      <c r="P2184" s="133"/>
      <c r="Q2184" s="133"/>
      <c r="R2184" s="3"/>
      <c r="S2184" s="133"/>
    </row>
    <row r="2185" spans="2:19">
      <c r="B2185" s="10"/>
      <c r="C2185" s="10"/>
      <c r="D2185" s="10"/>
      <c r="E2185" s="10"/>
      <c r="F2185" s="10"/>
      <c r="G2185" s="10"/>
      <c r="H2185" s="10"/>
      <c r="I2185" s="10"/>
      <c r="J2185" s="11"/>
      <c r="P2185" s="133"/>
      <c r="Q2185" s="133"/>
      <c r="R2185" s="3"/>
      <c r="S2185" s="133"/>
    </row>
    <row r="2186" spans="2:19">
      <c r="B2186" s="10"/>
      <c r="C2186" s="10"/>
      <c r="D2186" s="10"/>
      <c r="E2186" s="10"/>
      <c r="F2186" s="10"/>
      <c r="G2186" s="10"/>
      <c r="H2186" s="10"/>
      <c r="I2186" s="10"/>
      <c r="J2186" s="11"/>
      <c r="P2186" s="133"/>
      <c r="Q2186" s="133"/>
      <c r="R2186" s="3"/>
      <c r="S2186" s="133"/>
    </row>
    <row r="2187" spans="2:19">
      <c r="B2187" s="10"/>
      <c r="C2187" s="10"/>
      <c r="D2187" s="10"/>
      <c r="E2187" s="10"/>
      <c r="F2187" s="10"/>
      <c r="G2187" s="10"/>
      <c r="H2187" s="10"/>
      <c r="I2187" s="10"/>
      <c r="J2187" s="11"/>
      <c r="P2187" s="133"/>
      <c r="Q2187" s="133"/>
      <c r="R2187" s="3"/>
      <c r="S2187" s="133"/>
    </row>
    <row r="2188" spans="2:19">
      <c r="B2188" s="10"/>
      <c r="C2188" s="10"/>
      <c r="D2188" s="10"/>
      <c r="E2188" s="10"/>
      <c r="F2188" s="10"/>
      <c r="G2188" s="10"/>
      <c r="H2188" s="10"/>
      <c r="I2188" s="10"/>
      <c r="J2188" s="11"/>
      <c r="P2188" s="133"/>
      <c r="Q2188" s="133"/>
      <c r="R2188" s="3"/>
      <c r="S2188" s="133"/>
    </row>
    <row r="2189" spans="2:19">
      <c r="B2189" s="10"/>
      <c r="C2189" s="10"/>
      <c r="D2189" s="10"/>
      <c r="E2189" s="10"/>
      <c r="F2189" s="10"/>
      <c r="G2189" s="10"/>
      <c r="H2189" s="10"/>
      <c r="I2189" s="10"/>
      <c r="J2189" s="11"/>
      <c r="P2189" s="133"/>
      <c r="Q2189" s="133"/>
      <c r="R2189" s="3"/>
      <c r="S2189" s="133"/>
    </row>
    <row r="2190" spans="2:19">
      <c r="B2190" s="10"/>
      <c r="C2190" s="10"/>
      <c r="D2190" s="10"/>
      <c r="E2190" s="10"/>
      <c r="F2190" s="10"/>
      <c r="G2190" s="10"/>
      <c r="H2190" s="10"/>
      <c r="I2190" s="10"/>
      <c r="J2190" s="11"/>
      <c r="P2190" s="133"/>
      <c r="Q2190" s="133"/>
      <c r="R2190" s="3"/>
      <c r="S2190" s="133"/>
    </row>
    <row r="2191" spans="2:19">
      <c r="B2191" s="10"/>
      <c r="C2191" s="10"/>
      <c r="D2191" s="10"/>
      <c r="E2191" s="10"/>
      <c r="F2191" s="10"/>
      <c r="G2191" s="10"/>
      <c r="H2191" s="10"/>
      <c r="I2191" s="10"/>
      <c r="J2191" s="11"/>
      <c r="P2191" s="133"/>
      <c r="Q2191" s="133"/>
      <c r="R2191" s="3"/>
      <c r="S2191" s="133"/>
    </row>
    <row r="2192" spans="2:19">
      <c r="B2192" s="10"/>
      <c r="C2192" s="10"/>
      <c r="D2192" s="10"/>
      <c r="E2192" s="10"/>
      <c r="F2192" s="10"/>
      <c r="G2192" s="10"/>
      <c r="H2192" s="10"/>
      <c r="I2192" s="10"/>
      <c r="J2192" s="11"/>
      <c r="P2192" s="133"/>
      <c r="Q2192" s="133"/>
      <c r="R2192" s="3"/>
      <c r="S2192" s="133"/>
    </row>
    <row r="2193" spans="2:19">
      <c r="B2193" s="10"/>
      <c r="C2193" s="10"/>
      <c r="D2193" s="10"/>
      <c r="E2193" s="10"/>
      <c r="F2193" s="10"/>
      <c r="G2193" s="10"/>
      <c r="H2193" s="10"/>
      <c r="I2193" s="10"/>
      <c r="J2193" s="11"/>
      <c r="P2193" s="133"/>
      <c r="Q2193" s="133"/>
      <c r="R2193" s="3"/>
      <c r="S2193" s="133"/>
    </row>
    <row r="2194" spans="2:19">
      <c r="B2194" s="10"/>
      <c r="C2194" s="10"/>
      <c r="D2194" s="10"/>
      <c r="E2194" s="10"/>
      <c r="F2194" s="10"/>
      <c r="G2194" s="10"/>
      <c r="H2194" s="10"/>
      <c r="I2194" s="10"/>
      <c r="J2194" s="11"/>
      <c r="P2194" s="133"/>
      <c r="Q2194" s="133"/>
      <c r="R2194" s="3"/>
      <c r="S2194" s="133"/>
    </row>
    <row r="2195" spans="2:19">
      <c r="B2195" s="10"/>
      <c r="C2195" s="10"/>
      <c r="D2195" s="10"/>
      <c r="E2195" s="10"/>
      <c r="F2195" s="10"/>
      <c r="G2195" s="10"/>
      <c r="H2195" s="10"/>
      <c r="I2195" s="10"/>
      <c r="J2195" s="11"/>
      <c r="P2195" s="133"/>
      <c r="Q2195" s="133"/>
      <c r="R2195" s="3"/>
      <c r="S2195" s="133"/>
    </row>
    <row r="2196" spans="2:19">
      <c r="B2196" s="10"/>
      <c r="C2196" s="10"/>
      <c r="D2196" s="10"/>
      <c r="E2196" s="10"/>
      <c r="F2196" s="10"/>
      <c r="G2196" s="10"/>
      <c r="H2196" s="10"/>
      <c r="I2196" s="10"/>
      <c r="J2196" s="11"/>
      <c r="P2196" s="133"/>
      <c r="Q2196" s="133"/>
      <c r="R2196" s="3"/>
      <c r="S2196" s="133"/>
    </row>
    <row r="2197" spans="2:19">
      <c r="B2197" s="10"/>
      <c r="C2197" s="10"/>
      <c r="D2197" s="10"/>
      <c r="E2197" s="10"/>
      <c r="F2197" s="10"/>
      <c r="G2197" s="10"/>
      <c r="H2197" s="10"/>
      <c r="I2197" s="10"/>
      <c r="J2197" s="11"/>
      <c r="P2197" s="133"/>
      <c r="Q2197" s="133"/>
      <c r="R2197" s="3"/>
      <c r="S2197" s="133"/>
    </row>
    <row r="2198" spans="2:19">
      <c r="B2198" s="10"/>
      <c r="C2198" s="10"/>
      <c r="D2198" s="10"/>
      <c r="E2198" s="10"/>
      <c r="F2198" s="10"/>
      <c r="G2198" s="10"/>
      <c r="H2198" s="10"/>
      <c r="I2198" s="10"/>
      <c r="J2198" s="11"/>
      <c r="P2198" s="133"/>
      <c r="Q2198" s="133"/>
      <c r="R2198" s="3"/>
      <c r="S2198" s="133"/>
    </row>
    <row r="2199" spans="2:19">
      <c r="B2199" s="10"/>
      <c r="C2199" s="10"/>
      <c r="D2199" s="10"/>
      <c r="E2199" s="10"/>
      <c r="F2199" s="10"/>
      <c r="G2199" s="10"/>
      <c r="H2199" s="10"/>
      <c r="I2199" s="10"/>
      <c r="J2199" s="11"/>
      <c r="P2199" s="133"/>
      <c r="Q2199" s="133"/>
      <c r="R2199" s="3"/>
      <c r="S2199" s="133"/>
    </row>
    <row r="2200" spans="2:19">
      <c r="B2200" s="10"/>
      <c r="C2200" s="10"/>
      <c r="D2200" s="10"/>
      <c r="E2200" s="10"/>
      <c r="F2200" s="10"/>
      <c r="G2200" s="10"/>
      <c r="H2200" s="10"/>
      <c r="I2200" s="10"/>
      <c r="J2200" s="11"/>
      <c r="P2200" s="133"/>
      <c r="Q2200" s="133"/>
      <c r="R2200" s="3"/>
      <c r="S2200" s="133"/>
    </row>
    <row r="2201" spans="2:19">
      <c r="B2201" s="10"/>
      <c r="C2201" s="10"/>
      <c r="D2201" s="10"/>
      <c r="E2201" s="10"/>
      <c r="F2201" s="10"/>
      <c r="G2201" s="10"/>
      <c r="H2201" s="10"/>
      <c r="I2201" s="10"/>
      <c r="J2201" s="11"/>
      <c r="P2201" s="133"/>
      <c r="Q2201" s="133"/>
      <c r="R2201" s="3"/>
      <c r="S2201" s="133"/>
    </row>
    <row r="2202" spans="2:19">
      <c r="B2202" s="10"/>
      <c r="C2202" s="10"/>
      <c r="D2202" s="10"/>
      <c r="E2202" s="10"/>
      <c r="F2202" s="10"/>
      <c r="G2202" s="10"/>
      <c r="H2202" s="10"/>
      <c r="I2202" s="10"/>
      <c r="J2202" s="11"/>
      <c r="P2202" s="133"/>
      <c r="Q2202" s="133"/>
      <c r="R2202" s="3"/>
      <c r="S2202" s="133"/>
    </row>
    <row r="2203" spans="2:19">
      <c r="B2203" s="10"/>
      <c r="C2203" s="10"/>
      <c r="D2203" s="10"/>
      <c r="E2203" s="10"/>
      <c r="F2203" s="10"/>
      <c r="G2203" s="10"/>
      <c r="H2203" s="10"/>
      <c r="I2203" s="10"/>
      <c r="J2203" s="11"/>
      <c r="P2203" s="133"/>
      <c r="Q2203" s="133"/>
      <c r="R2203" s="3"/>
      <c r="S2203" s="133"/>
    </row>
    <row r="2204" spans="2:19">
      <c r="B2204" s="10"/>
      <c r="C2204" s="10"/>
      <c r="D2204" s="10"/>
      <c r="E2204" s="10"/>
      <c r="F2204" s="10"/>
      <c r="G2204" s="10"/>
      <c r="H2204" s="10"/>
      <c r="I2204" s="10"/>
      <c r="J2204" s="11"/>
      <c r="P2204" s="133"/>
      <c r="Q2204" s="133"/>
      <c r="R2204" s="3"/>
      <c r="S2204" s="133"/>
    </row>
    <row r="2205" spans="2:19">
      <c r="B2205" s="10"/>
      <c r="C2205" s="10"/>
      <c r="D2205" s="10"/>
      <c r="E2205" s="10"/>
      <c r="F2205" s="10"/>
      <c r="G2205" s="10"/>
      <c r="H2205" s="10"/>
      <c r="I2205" s="10"/>
      <c r="J2205" s="11"/>
      <c r="P2205" s="133"/>
      <c r="Q2205" s="133"/>
      <c r="R2205" s="3"/>
      <c r="S2205" s="133"/>
    </row>
    <row r="2206" spans="2:19">
      <c r="B2206" s="10"/>
      <c r="C2206" s="10"/>
      <c r="D2206" s="10"/>
      <c r="E2206" s="10"/>
      <c r="F2206" s="10"/>
      <c r="G2206" s="10"/>
      <c r="H2206" s="10"/>
      <c r="I2206" s="10"/>
      <c r="J2206" s="11"/>
      <c r="P2206" s="133"/>
      <c r="Q2206" s="133"/>
      <c r="R2206" s="3"/>
      <c r="S2206" s="133"/>
    </row>
    <row r="2207" spans="2:19">
      <c r="B2207" s="10"/>
      <c r="C2207" s="10"/>
      <c r="D2207" s="10"/>
      <c r="E2207" s="10"/>
      <c r="F2207" s="10"/>
      <c r="G2207" s="10"/>
      <c r="H2207" s="10"/>
      <c r="I2207" s="10"/>
      <c r="J2207" s="11"/>
      <c r="P2207" s="133"/>
      <c r="Q2207" s="133"/>
      <c r="R2207" s="3"/>
      <c r="S2207" s="133"/>
    </row>
    <row r="2208" spans="2:19">
      <c r="B2208" s="10"/>
      <c r="C2208" s="10"/>
      <c r="D2208" s="10"/>
      <c r="E2208" s="10"/>
      <c r="F2208" s="10"/>
      <c r="G2208" s="10"/>
      <c r="H2208" s="10"/>
      <c r="I2208" s="10"/>
      <c r="J2208" s="11"/>
      <c r="P2208" s="133"/>
      <c r="Q2208" s="133"/>
      <c r="R2208" s="3"/>
      <c r="S2208" s="133"/>
    </row>
    <row r="2209" spans="2:19">
      <c r="B2209" s="10"/>
      <c r="C2209" s="10"/>
      <c r="D2209" s="10"/>
      <c r="E2209" s="10"/>
      <c r="F2209" s="10"/>
      <c r="G2209" s="10"/>
      <c r="H2209" s="10"/>
      <c r="I2209" s="10"/>
      <c r="J2209" s="11"/>
      <c r="P2209" s="133"/>
      <c r="Q2209" s="133"/>
      <c r="R2209" s="3"/>
      <c r="S2209" s="133"/>
    </row>
    <row r="2210" spans="2:19">
      <c r="B2210" s="10"/>
      <c r="C2210" s="10"/>
      <c r="D2210" s="10"/>
      <c r="E2210" s="10"/>
      <c r="F2210" s="10"/>
      <c r="G2210" s="10"/>
      <c r="H2210" s="10"/>
      <c r="I2210" s="10"/>
      <c r="J2210" s="11"/>
      <c r="P2210" s="133"/>
      <c r="Q2210" s="133"/>
      <c r="R2210" s="3"/>
      <c r="S2210" s="133"/>
    </row>
    <row r="2211" spans="2:19">
      <c r="B2211" s="10"/>
      <c r="C2211" s="10"/>
      <c r="D2211" s="10"/>
      <c r="E2211" s="10"/>
      <c r="F2211" s="10"/>
      <c r="G2211" s="10"/>
      <c r="H2211" s="10"/>
      <c r="I2211" s="10"/>
      <c r="J2211" s="11"/>
      <c r="P2211" s="133"/>
      <c r="Q2211" s="133"/>
      <c r="R2211" s="3"/>
      <c r="S2211" s="133"/>
    </row>
    <row r="2212" spans="2:19">
      <c r="B2212" s="10"/>
      <c r="C2212" s="10"/>
      <c r="D2212" s="10"/>
      <c r="E2212" s="10"/>
      <c r="F2212" s="10"/>
      <c r="G2212" s="10"/>
      <c r="H2212" s="10"/>
      <c r="I2212" s="10"/>
      <c r="J2212" s="11"/>
      <c r="P2212" s="133"/>
      <c r="Q2212" s="133"/>
      <c r="R2212" s="3"/>
      <c r="S2212" s="133"/>
    </row>
    <row r="2213" spans="2:19">
      <c r="B2213" s="10"/>
      <c r="C2213" s="10"/>
      <c r="D2213" s="10"/>
      <c r="E2213" s="10"/>
      <c r="F2213" s="10"/>
      <c r="G2213" s="10"/>
      <c r="H2213" s="10"/>
      <c r="I2213" s="10"/>
      <c r="J2213" s="11"/>
      <c r="P2213" s="133"/>
      <c r="Q2213" s="133"/>
      <c r="R2213" s="3"/>
      <c r="S2213" s="133"/>
    </row>
    <row r="2214" spans="2:19">
      <c r="B2214" s="10"/>
      <c r="C2214" s="10"/>
      <c r="D2214" s="10"/>
      <c r="E2214" s="10"/>
      <c r="F2214" s="10"/>
      <c r="G2214" s="10"/>
      <c r="H2214" s="10"/>
      <c r="I2214" s="10"/>
      <c r="J2214" s="11"/>
      <c r="P2214" s="133"/>
      <c r="Q2214" s="133"/>
      <c r="R2214" s="3"/>
      <c r="S2214" s="133"/>
    </row>
    <row r="2215" spans="2:19">
      <c r="B2215" s="10"/>
      <c r="C2215" s="10"/>
      <c r="D2215" s="10"/>
      <c r="E2215" s="10"/>
      <c r="F2215" s="10"/>
      <c r="G2215" s="10"/>
      <c r="H2215" s="10"/>
      <c r="I2215" s="10"/>
      <c r="J2215" s="11"/>
      <c r="P2215" s="133"/>
      <c r="Q2215" s="133"/>
      <c r="R2215" s="3"/>
      <c r="S2215" s="133"/>
    </row>
    <row r="2216" spans="2:19">
      <c r="B2216" s="10"/>
      <c r="C2216" s="10"/>
      <c r="D2216" s="10"/>
      <c r="E2216" s="10"/>
      <c r="F2216" s="10"/>
      <c r="G2216" s="10"/>
      <c r="H2216" s="10"/>
      <c r="I2216" s="10"/>
      <c r="J2216" s="11"/>
      <c r="P2216" s="133"/>
      <c r="Q2216" s="133"/>
      <c r="R2216" s="3"/>
      <c r="S2216" s="133"/>
    </row>
    <row r="2217" spans="2:19">
      <c r="B2217" s="10"/>
      <c r="C2217" s="10"/>
      <c r="D2217" s="10"/>
      <c r="E2217" s="10"/>
      <c r="F2217" s="10"/>
      <c r="G2217" s="10"/>
      <c r="H2217" s="10"/>
      <c r="I2217" s="10"/>
      <c r="J2217" s="11"/>
      <c r="P2217" s="133"/>
      <c r="Q2217" s="133"/>
      <c r="R2217" s="3"/>
      <c r="S2217" s="133"/>
    </row>
    <row r="2218" spans="2:19">
      <c r="B2218" s="10"/>
      <c r="C2218" s="10"/>
      <c r="D2218" s="10"/>
      <c r="E2218" s="10"/>
      <c r="F2218" s="10"/>
      <c r="G2218" s="10"/>
      <c r="H2218" s="10"/>
      <c r="I2218" s="10"/>
      <c r="J2218" s="11"/>
      <c r="P2218" s="133"/>
      <c r="Q2218" s="133"/>
      <c r="R2218" s="3"/>
      <c r="S2218" s="133"/>
    </row>
    <row r="2219" spans="2:19">
      <c r="B2219" s="10"/>
      <c r="C2219" s="10"/>
      <c r="D2219" s="10"/>
      <c r="E2219" s="10"/>
      <c r="F2219" s="10"/>
      <c r="G2219" s="10"/>
      <c r="H2219" s="10"/>
      <c r="I2219" s="10"/>
      <c r="J2219" s="11"/>
      <c r="P2219" s="133"/>
      <c r="Q2219" s="133"/>
      <c r="R2219" s="3"/>
      <c r="S2219" s="133"/>
    </row>
    <row r="2220" spans="2:19">
      <c r="B2220" s="10"/>
      <c r="C2220" s="10"/>
      <c r="D2220" s="10"/>
      <c r="E2220" s="10"/>
      <c r="F2220" s="10"/>
      <c r="G2220" s="10"/>
      <c r="H2220" s="10"/>
      <c r="I2220" s="10"/>
      <c r="J2220" s="11"/>
      <c r="P2220" s="133"/>
      <c r="Q2220" s="133"/>
      <c r="R2220" s="3"/>
      <c r="S2220" s="133"/>
    </row>
    <row r="2221" spans="2:19">
      <c r="B2221" s="10"/>
      <c r="C2221" s="10"/>
      <c r="D2221" s="10"/>
      <c r="E2221" s="10"/>
      <c r="F2221" s="10"/>
      <c r="G2221" s="10"/>
      <c r="H2221" s="10"/>
      <c r="I2221" s="10"/>
      <c r="J2221" s="11"/>
      <c r="P2221" s="133"/>
      <c r="Q2221" s="133"/>
      <c r="R2221" s="3"/>
      <c r="S2221" s="133"/>
    </row>
    <row r="2222" spans="2:19">
      <c r="B2222" s="10"/>
      <c r="C2222" s="10"/>
      <c r="D2222" s="10"/>
      <c r="E2222" s="10"/>
      <c r="F2222" s="10"/>
      <c r="G2222" s="10"/>
      <c r="H2222" s="10"/>
      <c r="I2222" s="10"/>
      <c r="J2222" s="11"/>
      <c r="P2222" s="133"/>
      <c r="Q2222" s="133"/>
      <c r="R2222" s="3"/>
      <c r="S2222" s="133"/>
    </row>
    <row r="2223" spans="2:19">
      <c r="B2223" s="10"/>
      <c r="C2223" s="10"/>
      <c r="D2223" s="10"/>
      <c r="E2223" s="10"/>
      <c r="F2223" s="10"/>
      <c r="G2223" s="10"/>
      <c r="H2223" s="10"/>
      <c r="I2223" s="10"/>
      <c r="J2223" s="11"/>
      <c r="P2223" s="133"/>
      <c r="Q2223" s="133"/>
      <c r="R2223" s="3"/>
      <c r="S2223" s="133"/>
    </row>
    <row r="2224" spans="2:19">
      <c r="B2224" s="10"/>
      <c r="C2224" s="10"/>
      <c r="D2224" s="10"/>
      <c r="E2224" s="10"/>
      <c r="F2224" s="10"/>
      <c r="G2224" s="10"/>
      <c r="H2224" s="10"/>
      <c r="I2224" s="10"/>
      <c r="J2224" s="11"/>
      <c r="P2224" s="133"/>
      <c r="Q2224" s="133"/>
      <c r="R2224" s="3"/>
      <c r="S2224" s="133"/>
    </row>
    <row r="2225" spans="2:19">
      <c r="B2225" s="10"/>
      <c r="C2225" s="10"/>
      <c r="D2225" s="10"/>
      <c r="E2225" s="10"/>
      <c r="F2225" s="10"/>
      <c r="G2225" s="10"/>
      <c r="H2225" s="10"/>
      <c r="I2225" s="10"/>
      <c r="J2225" s="11"/>
      <c r="P2225" s="133"/>
      <c r="Q2225" s="133"/>
      <c r="R2225" s="3"/>
      <c r="S2225" s="133"/>
    </row>
    <row r="2226" spans="2:19">
      <c r="B2226" s="10"/>
      <c r="C2226" s="10"/>
      <c r="D2226" s="10"/>
      <c r="E2226" s="10"/>
      <c r="F2226" s="10"/>
      <c r="G2226" s="10"/>
      <c r="H2226" s="10"/>
      <c r="I2226" s="10"/>
      <c r="J2226" s="11"/>
      <c r="P2226" s="133"/>
      <c r="Q2226" s="133"/>
      <c r="R2226" s="3"/>
      <c r="S2226" s="133"/>
    </row>
    <row r="2227" spans="2:19">
      <c r="B2227" s="10"/>
      <c r="C2227" s="10"/>
      <c r="D2227" s="10"/>
      <c r="E2227" s="10"/>
      <c r="F2227" s="10"/>
      <c r="G2227" s="10"/>
      <c r="H2227" s="10"/>
      <c r="I2227" s="10"/>
      <c r="J2227" s="11"/>
      <c r="P2227" s="133"/>
      <c r="Q2227" s="133"/>
      <c r="R2227" s="3"/>
      <c r="S2227" s="133"/>
    </row>
    <row r="2228" spans="2:19">
      <c r="B2228" s="10"/>
      <c r="C2228" s="10"/>
      <c r="D2228" s="10"/>
      <c r="E2228" s="10"/>
      <c r="F2228" s="10"/>
      <c r="G2228" s="10"/>
      <c r="H2228" s="10"/>
      <c r="I2228" s="10"/>
      <c r="J2228" s="11"/>
      <c r="P2228" s="133"/>
      <c r="Q2228" s="133"/>
      <c r="R2228" s="3"/>
      <c r="S2228" s="133"/>
    </row>
    <row r="2229" spans="2:19">
      <c r="B2229" s="10"/>
      <c r="C2229" s="10"/>
      <c r="D2229" s="10"/>
      <c r="E2229" s="10"/>
      <c r="F2229" s="10"/>
      <c r="G2229" s="10"/>
      <c r="H2229" s="10"/>
      <c r="I2229" s="10"/>
      <c r="J2229" s="11"/>
      <c r="P2229" s="133"/>
      <c r="Q2229" s="133"/>
      <c r="R2229" s="3"/>
      <c r="S2229" s="133"/>
    </row>
    <row r="2230" spans="2:19">
      <c r="B2230" s="10"/>
      <c r="C2230" s="10"/>
      <c r="D2230" s="10"/>
      <c r="E2230" s="10"/>
      <c r="F2230" s="10"/>
      <c r="G2230" s="10"/>
      <c r="H2230" s="10"/>
      <c r="I2230" s="10"/>
      <c r="J2230" s="11"/>
      <c r="P2230" s="133"/>
      <c r="Q2230" s="133"/>
      <c r="R2230" s="3"/>
      <c r="S2230" s="133"/>
    </row>
    <row r="2231" spans="2:19">
      <c r="B2231" s="10"/>
      <c r="C2231" s="10"/>
      <c r="D2231" s="10"/>
      <c r="E2231" s="10"/>
      <c r="F2231" s="10"/>
      <c r="G2231" s="10"/>
      <c r="H2231" s="10"/>
      <c r="I2231" s="10"/>
      <c r="J2231" s="11"/>
      <c r="P2231" s="133"/>
      <c r="Q2231" s="133"/>
      <c r="R2231" s="3"/>
      <c r="S2231" s="133"/>
    </row>
    <row r="2232" spans="2:19">
      <c r="B2232" s="10"/>
      <c r="C2232" s="10"/>
      <c r="D2232" s="10"/>
      <c r="E2232" s="10"/>
      <c r="F2232" s="10"/>
      <c r="G2232" s="10"/>
      <c r="H2232" s="10"/>
      <c r="I2232" s="10"/>
      <c r="J2232" s="11"/>
      <c r="P2232" s="133"/>
      <c r="Q2232" s="133"/>
      <c r="R2232" s="3"/>
      <c r="S2232" s="133"/>
    </row>
    <row r="2233" spans="2:19">
      <c r="B2233" s="10"/>
      <c r="C2233" s="10"/>
      <c r="D2233" s="10"/>
      <c r="E2233" s="10"/>
      <c r="F2233" s="10"/>
      <c r="G2233" s="10"/>
      <c r="H2233" s="10"/>
      <c r="I2233" s="10"/>
      <c r="J2233" s="11"/>
      <c r="P2233" s="133"/>
      <c r="Q2233" s="133"/>
      <c r="R2233" s="3"/>
      <c r="S2233" s="133"/>
    </row>
    <row r="2234" spans="2:19">
      <c r="B2234" s="10"/>
      <c r="C2234" s="10"/>
      <c r="D2234" s="10"/>
      <c r="E2234" s="10"/>
      <c r="F2234" s="10"/>
      <c r="G2234" s="10"/>
      <c r="H2234" s="10"/>
      <c r="I2234" s="10"/>
      <c r="J2234" s="11"/>
      <c r="P2234" s="133"/>
      <c r="Q2234" s="133"/>
      <c r="R2234" s="3"/>
      <c r="S2234" s="133"/>
    </row>
    <row r="2235" spans="2:19">
      <c r="B2235" s="10"/>
      <c r="C2235" s="10"/>
      <c r="D2235" s="10"/>
      <c r="E2235" s="10"/>
      <c r="F2235" s="10"/>
      <c r="G2235" s="10"/>
      <c r="H2235" s="10"/>
      <c r="I2235" s="10"/>
      <c r="J2235" s="11"/>
      <c r="P2235" s="133"/>
      <c r="Q2235" s="133"/>
      <c r="R2235" s="3"/>
      <c r="S2235" s="133"/>
    </row>
    <row r="2236" spans="2:19">
      <c r="B2236" s="10"/>
      <c r="C2236" s="10"/>
      <c r="D2236" s="10"/>
      <c r="E2236" s="10"/>
      <c r="F2236" s="10"/>
      <c r="G2236" s="10"/>
      <c r="H2236" s="10"/>
      <c r="I2236" s="10"/>
      <c r="J2236" s="11"/>
      <c r="P2236" s="133"/>
      <c r="Q2236" s="133"/>
      <c r="R2236" s="3"/>
      <c r="S2236" s="133"/>
    </row>
    <row r="2237" spans="2:19">
      <c r="B2237" s="10"/>
      <c r="C2237" s="10"/>
      <c r="D2237" s="10"/>
      <c r="E2237" s="10"/>
      <c r="F2237" s="10"/>
      <c r="G2237" s="10"/>
      <c r="H2237" s="10"/>
      <c r="I2237" s="10"/>
      <c r="J2237" s="11"/>
      <c r="P2237" s="133"/>
      <c r="Q2237" s="133"/>
      <c r="R2237" s="3"/>
      <c r="S2237" s="133"/>
    </row>
    <row r="2238" spans="2:19">
      <c r="B2238" s="10"/>
      <c r="C2238" s="10"/>
      <c r="D2238" s="10"/>
      <c r="E2238" s="10"/>
      <c r="F2238" s="10"/>
      <c r="G2238" s="10"/>
      <c r="H2238" s="10"/>
      <c r="I2238" s="10"/>
      <c r="J2238" s="11"/>
      <c r="P2238" s="133"/>
      <c r="Q2238" s="133"/>
      <c r="R2238" s="3"/>
      <c r="S2238" s="133"/>
    </row>
    <row r="2239" spans="2:19">
      <c r="B2239" s="10"/>
      <c r="C2239" s="10"/>
      <c r="D2239" s="10"/>
      <c r="E2239" s="10"/>
      <c r="F2239" s="10"/>
      <c r="G2239" s="10"/>
      <c r="H2239" s="10"/>
      <c r="I2239" s="10"/>
      <c r="J2239" s="11"/>
      <c r="P2239" s="133"/>
      <c r="Q2239" s="133"/>
      <c r="R2239" s="3"/>
      <c r="S2239" s="133"/>
    </row>
    <row r="2240" spans="2:19">
      <c r="B2240" s="10"/>
      <c r="C2240" s="10"/>
      <c r="D2240" s="10"/>
      <c r="E2240" s="10"/>
      <c r="F2240" s="10"/>
      <c r="G2240" s="10"/>
      <c r="H2240" s="10"/>
      <c r="I2240" s="10"/>
      <c r="J2240" s="11"/>
      <c r="P2240" s="133"/>
      <c r="Q2240" s="133"/>
      <c r="R2240" s="3"/>
      <c r="S2240" s="133"/>
    </row>
    <row r="2241" spans="2:19">
      <c r="B2241" s="10"/>
      <c r="C2241" s="10"/>
      <c r="D2241" s="10"/>
      <c r="E2241" s="10"/>
      <c r="F2241" s="10"/>
      <c r="G2241" s="10"/>
      <c r="H2241" s="10"/>
      <c r="I2241" s="10"/>
      <c r="J2241" s="11"/>
      <c r="P2241" s="133"/>
      <c r="Q2241" s="133"/>
      <c r="R2241" s="3"/>
      <c r="S2241" s="133"/>
    </row>
    <row r="2242" spans="2:19">
      <c r="B2242" s="10"/>
      <c r="C2242" s="10"/>
      <c r="D2242" s="10"/>
      <c r="E2242" s="10"/>
      <c r="F2242" s="10"/>
      <c r="G2242" s="10"/>
      <c r="H2242" s="10"/>
      <c r="I2242" s="10"/>
      <c r="J2242" s="11"/>
      <c r="P2242" s="133"/>
      <c r="Q2242" s="133"/>
      <c r="R2242" s="3"/>
      <c r="S2242" s="133"/>
    </row>
    <row r="2243" spans="2:19">
      <c r="B2243" s="10"/>
      <c r="C2243" s="10"/>
      <c r="D2243" s="10"/>
      <c r="E2243" s="10"/>
      <c r="F2243" s="10"/>
      <c r="G2243" s="10"/>
      <c r="H2243" s="10"/>
      <c r="I2243" s="10"/>
      <c r="J2243" s="11"/>
      <c r="P2243" s="133"/>
      <c r="Q2243" s="133"/>
      <c r="R2243" s="3"/>
      <c r="S2243" s="133"/>
    </row>
    <row r="2244" spans="2:19">
      <c r="B2244" s="10"/>
      <c r="C2244" s="10"/>
      <c r="D2244" s="10"/>
      <c r="E2244" s="10"/>
      <c r="F2244" s="10"/>
      <c r="G2244" s="10"/>
      <c r="H2244" s="10"/>
      <c r="I2244" s="10"/>
      <c r="J2244" s="11"/>
      <c r="P2244" s="133"/>
      <c r="Q2244" s="133"/>
      <c r="R2244" s="3"/>
      <c r="S2244" s="133"/>
    </row>
    <row r="2245" spans="2:19">
      <c r="B2245" s="10"/>
      <c r="C2245" s="10"/>
      <c r="D2245" s="10"/>
      <c r="E2245" s="10"/>
      <c r="F2245" s="10"/>
      <c r="G2245" s="10"/>
      <c r="H2245" s="10"/>
      <c r="I2245" s="10"/>
      <c r="J2245" s="11"/>
      <c r="P2245" s="133"/>
      <c r="Q2245" s="133"/>
      <c r="R2245" s="3"/>
      <c r="S2245" s="133"/>
    </row>
    <row r="2246" spans="2:19">
      <c r="B2246" s="10"/>
      <c r="C2246" s="10"/>
      <c r="D2246" s="10"/>
      <c r="E2246" s="10"/>
      <c r="F2246" s="10"/>
      <c r="G2246" s="10"/>
      <c r="H2246" s="10"/>
      <c r="I2246" s="10"/>
      <c r="J2246" s="11"/>
      <c r="P2246" s="133"/>
      <c r="Q2246" s="133"/>
      <c r="R2246" s="3"/>
      <c r="S2246" s="133"/>
    </row>
    <row r="2247" spans="2:19">
      <c r="B2247" s="10"/>
      <c r="C2247" s="10"/>
      <c r="D2247" s="10"/>
      <c r="E2247" s="10"/>
      <c r="F2247" s="10"/>
      <c r="G2247" s="10"/>
      <c r="H2247" s="10"/>
      <c r="I2247" s="10"/>
      <c r="J2247" s="11"/>
      <c r="P2247" s="133"/>
      <c r="Q2247" s="133"/>
      <c r="R2247" s="3"/>
      <c r="S2247" s="133"/>
    </row>
    <row r="2248" spans="2:19">
      <c r="B2248" s="10"/>
      <c r="C2248" s="10"/>
      <c r="D2248" s="10"/>
      <c r="E2248" s="10"/>
      <c r="F2248" s="10"/>
      <c r="G2248" s="10"/>
      <c r="H2248" s="10"/>
      <c r="I2248" s="10"/>
      <c r="J2248" s="11"/>
      <c r="P2248" s="133"/>
      <c r="Q2248" s="133"/>
      <c r="R2248" s="3"/>
      <c r="S2248" s="133"/>
    </row>
    <row r="2249" spans="2:19">
      <c r="B2249" s="10"/>
      <c r="C2249" s="10"/>
      <c r="D2249" s="10"/>
      <c r="E2249" s="10"/>
      <c r="F2249" s="10"/>
      <c r="G2249" s="10"/>
      <c r="H2249" s="10"/>
      <c r="I2249" s="10"/>
      <c r="J2249" s="11"/>
      <c r="P2249" s="133"/>
      <c r="Q2249" s="133"/>
      <c r="R2249" s="3"/>
      <c r="S2249" s="133"/>
    </row>
    <row r="2250" spans="2:19">
      <c r="B2250" s="10"/>
      <c r="C2250" s="10"/>
      <c r="D2250" s="10"/>
      <c r="E2250" s="10"/>
      <c r="F2250" s="10"/>
      <c r="G2250" s="10"/>
      <c r="H2250" s="10"/>
      <c r="I2250" s="10"/>
      <c r="J2250" s="11"/>
      <c r="P2250" s="133"/>
      <c r="Q2250" s="133"/>
      <c r="R2250" s="3"/>
      <c r="S2250" s="133"/>
    </row>
    <row r="2251" spans="2:19">
      <c r="B2251" s="10"/>
      <c r="C2251" s="10"/>
      <c r="D2251" s="10"/>
      <c r="E2251" s="10"/>
      <c r="F2251" s="10"/>
      <c r="G2251" s="10"/>
      <c r="H2251" s="10"/>
      <c r="I2251" s="10"/>
      <c r="J2251" s="11"/>
      <c r="P2251" s="133"/>
      <c r="Q2251" s="133"/>
      <c r="R2251" s="3"/>
      <c r="S2251" s="133"/>
    </row>
    <row r="2252" spans="2:19">
      <c r="B2252" s="10"/>
      <c r="C2252" s="10"/>
      <c r="D2252" s="10"/>
      <c r="E2252" s="10"/>
      <c r="F2252" s="10"/>
      <c r="G2252" s="10"/>
      <c r="H2252" s="10"/>
      <c r="I2252" s="10"/>
      <c r="J2252" s="11"/>
      <c r="P2252" s="133"/>
      <c r="Q2252" s="133"/>
      <c r="R2252" s="3"/>
      <c r="S2252" s="133"/>
    </row>
    <row r="2253" spans="2:19">
      <c r="B2253" s="10"/>
      <c r="C2253" s="10"/>
      <c r="D2253" s="10"/>
      <c r="E2253" s="10"/>
      <c r="F2253" s="10"/>
      <c r="G2253" s="10"/>
      <c r="H2253" s="10"/>
      <c r="I2253" s="10"/>
      <c r="J2253" s="11"/>
      <c r="P2253" s="133"/>
      <c r="Q2253" s="133"/>
      <c r="R2253" s="3"/>
      <c r="S2253" s="133"/>
    </row>
    <row r="2254" spans="2:19">
      <c r="B2254" s="10"/>
      <c r="C2254" s="10"/>
      <c r="D2254" s="10"/>
      <c r="E2254" s="10"/>
      <c r="F2254" s="10"/>
      <c r="G2254" s="10"/>
      <c r="H2254" s="10"/>
      <c r="I2254" s="10"/>
      <c r="J2254" s="11"/>
      <c r="P2254" s="133"/>
      <c r="Q2254" s="133"/>
      <c r="R2254" s="3"/>
      <c r="S2254" s="133"/>
    </row>
    <row r="2255" spans="2:19">
      <c r="B2255" s="10"/>
      <c r="C2255" s="10"/>
      <c r="D2255" s="10"/>
      <c r="E2255" s="10"/>
      <c r="F2255" s="10"/>
      <c r="G2255" s="10"/>
      <c r="H2255" s="10"/>
      <c r="I2255" s="10"/>
      <c r="J2255" s="11"/>
      <c r="P2255" s="133"/>
      <c r="Q2255" s="133"/>
      <c r="R2255" s="3"/>
      <c r="S2255" s="133"/>
    </row>
    <row r="2256" spans="2:19">
      <c r="B2256" s="10"/>
      <c r="C2256" s="10"/>
      <c r="D2256" s="10"/>
      <c r="E2256" s="10"/>
      <c r="F2256" s="10"/>
      <c r="G2256" s="10"/>
      <c r="H2256" s="10"/>
      <c r="I2256" s="10"/>
      <c r="J2256" s="11"/>
      <c r="P2256" s="133"/>
      <c r="Q2256" s="133"/>
      <c r="R2256" s="3"/>
      <c r="S2256" s="133"/>
    </row>
    <row r="2257" spans="2:19">
      <c r="B2257" s="10"/>
      <c r="C2257" s="10"/>
      <c r="D2257" s="10"/>
      <c r="E2257" s="10"/>
      <c r="F2257" s="10"/>
      <c r="G2257" s="10"/>
      <c r="H2257" s="10"/>
      <c r="I2257" s="10"/>
      <c r="J2257" s="11"/>
      <c r="P2257" s="133"/>
      <c r="Q2257" s="133"/>
      <c r="R2257" s="3"/>
      <c r="S2257" s="133"/>
    </row>
    <row r="2258" spans="2:19">
      <c r="B2258" s="10"/>
      <c r="C2258" s="10"/>
      <c r="D2258" s="10"/>
      <c r="E2258" s="10"/>
      <c r="F2258" s="10"/>
      <c r="G2258" s="10"/>
      <c r="H2258" s="10"/>
      <c r="I2258" s="10"/>
      <c r="J2258" s="11"/>
      <c r="P2258" s="133"/>
      <c r="Q2258" s="133"/>
      <c r="R2258" s="3"/>
      <c r="S2258" s="133"/>
    </row>
    <row r="2259" spans="2:19">
      <c r="B2259" s="10"/>
      <c r="C2259" s="10"/>
      <c r="D2259" s="10"/>
      <c r="E2259" s="10"/>
      <c r="F2259" s="10"/>
      <c r="G2259" s="10"/>
      <c r="H2259" s="10"/>
      <c r="I2259" s="10"/>
      <c r="J2259" s="11"/>
      <c r="P2259" s="133"/>
      <c r="Q2259" s="133"/>
      <c r="R2259" s="3"/>
      <c r="S2259" s="133"/>
    </row>
    <row r="2260" spans="2:19">
      <c r="B2260" s="10"/>
      <c r="C2260" s="10"/>
      <c r="D2260" s="10"/>
      <c r="E2260" s="10"/>
      <c r="F2260" s="10"/>
      <c r="G2260" s="10"/>
      <c r="H2260" s="10"/>
      <c r="I2260" s="10"/>
      <c r="J2260" s="11"/>
      <c r="P2260" s="133"/>
      <c r="Q2260" s="133"/>
      <c r="R2260" s="3"/>
      <c r="S2260" s="133"/>
    </row>
    <row r="2261" spans="2:19">
      <c r="B2261" s="10"/>
      <c r="C2261" s="10"/>
      <c r="D2261" s="10"/>
      <c r="E2261" s="10"/>
      <c r="F2261" s="10"/>
      <c r="G2261" s="10"/>
      <c r="H2261" s="10"/>
      <c r="I2261" s="10"/>
      <c r="J2261" s="11"/>
      <c r="P2261" s="133"/>
      <c r="Q2261" s="133"/>
      <c r="R2261" s="3"/>
      <c r="S2261" s="133"/>
    </row>
    <row r="2262" spans="2:19">
      <c r="B2262" s="10"/>
      <c r="C2262" s="10"/>
      <c r="D2262" s="10"/>
      <c r="E2262" s="10"/>
      <c r="F2262" s="10"/>
      <c r="G2262" s="10"/>
      <c r="H2262" s="10"/>
      <c r="I2262" s="10"/>
      <c r="J2262" s="11"/>
      <c r="P2262" s="133"/>
      <c r="Q2262" s="133"/>
      <c r="R2262" s="3"/>
      <c r="S2262" s="133"/>
    </row>
    <row r="2263" spans="2:19">
      <c r="B2263" s="10"/>
      <c r="C2263" s="10"/>
      <c r="D2263" s="10"/>
      <c r="E2263" s="10"/>
      <c r="F2263" s="10"/>
      <c r="G2263" s="10"/>
      <c r="H2263" s="10"/>
      <c r="I2263" s="10"/>
      <c r="J2263" s="11"/>
      <c r="P2263" s="133"/>
      <c r="Q2263" s="133"/>
      <c r="R2263" s="3"/>
      <c r="S2263" s="133"/>
    </row>
    <row r="2264" spans="2:19">
      <c r="B2264" s="10"/>
      <c r="C2264" s="10"/>
      <c r="D2264" s="10"/>
      <c r="E2264" s="10"/>
      <c r="F2264" s="10"/>
      <c r="G2264" s="10"/>
      <c r="H2264" s="10"/>
      <c r="I2264" s="10"/>
      <c r="J2264" s="11"/>
      <c r="P2264" s="133"/>
      <c r="Q2264" s="133"/>
      <c r="R2264" s="3"/>
      <c r="S2264" s="133"/>
    </row>
    <row r="2265" spans="2:19">
      <c r="B2265" s="10"/>
      <c r="C2265" s="10"/>
      <c r="D2265" s="10"/>
      <c r="E2265" s="10"/>
      <c r="F2265" s="10"/>
      <c r="G2265" s="10"/>
      <c r="H2265" s="10"/>
      <c r="I2265" s="10"/>
      <c r="J2265" s="11"/>
      <c r="P2265" s="133"/>
      <c r="Q2265" s="133"/>
      <c r="R2265" s="3"/>
      <c r="S2265" s="133"/>
    </row>
    <row r="2266" spans="2:19">
      <c r="B2266" s="10"/>
      <c r="C2266" s="10"/>
      <c r="D2266" s="10"/>
      <c r="E2266" s="10"/>
      <c r="F2266" s="10"/>
      <c r="G2266" s="10"/>
      <c r="H2266" s="10"/>
      <c r="I2266" s="10"/>
      <c r="J2266" s="11"/>
      <c r="P2266" s="133"/>
      <c r="Q2266" s="133"/>
      <c r="R2266" s="3"/>
      <c r="S2266" s="133"/>
    </row>
    <row r="2267" spans="2:19">
      <c r="B2267" s="10"/>
      <c r="C2267" s="10"/>
      <c r="D2267" s="10"/>
      <c r="E2267" s="10"/>
      <c r="F2267" s="10"/>
      <c r="G2267" s="10"/>
      <c r="H2267" s="10"/>
      <c r="I2267" s="10"/>
      <c r="J2267" s="11"/>
      <c r="P2267" s="133"/>
      <c r="Q2267" s="133"/>
      <c r="R2267" s="3"/>
      <c r="S2267" s="133"/>
    </row>
    <row r="2268" spans="2:19">
      <c r="B2268" s="10"/>
      <c r="C2268" s="10"/>
      <c r="D2268" s="10"/>
      <c r="E2268" s="10"/>
      <c r="F2268" s="10"/>
      <c r="G2268" s="10"/>
      <c r="H2268" s="10"/>
      <c r="I2268" s="10"/>
      <c r="J2268" s="11"/>
      <c r="P2268" s="133"/>
      <c r="Q2268" s="133"/>
      <c r="R2268" s="3"/>
      <c r="S2268" s="133"/>
    </row>
    <row r="2269" spans="2:19">
      <c r="B2269" s="10"/>
      <c r="C2269" s="10"/>
      <c r="D2269" s="10"/>
      <c r="E2269" s="10"/>
      <c r="F2269" s="10"/>
      <c r="G2269" s="10"/>
      <c r="H2269" s="10"/>
      <c r="I2269" s="10"/>
      <c r="J2269" s="11"/>
      <c r="P2269" s="133"/>
      <c r="Q2269" s="133"/>
      <c r="R2269" s="3"/>
      <c r="S2269" s="133"/>
    </row>
    <row r="2270" spans="2:19">
      <c r="B2270" s="10"/>
      <c r="C2270" s="10"/>
      <c r="D2270" s="10"/>
      <c r="E2270" s="10"/>
      <c r="F2270" s="10"/>
      <c r="G2270" s="10"/>
      <c r="H2270" s="10"/>
      <c r="I2270" s="10"/>
      <c r="J2270" s="11"/>
      <c r="P2270" s="133"/>
      <c r="Q2270" s="133"/>
      <c r="R2270" s="3"/>
      <c r="S2270" s="133"/>
    </row>
    <row r="2271" spans="2:19">
      <c r="B2271" s="10"/>
      <c r="C2271" s="10"/>
      <c r="D2271" s="10"/>
      <c r="E2271" s="10"/>
      <c r="F2271" s="10"/>
      <c r="G2271" s="10"/>
      <c r="H2271" s="10"/>
      <c r="I2271" s="10"/>
      <c r="J2271" s="11"/>
      <c r="P2271" s="133"/>
      <c r="Q2271" s="133"/>
      <c r="R2271" s="3"/>
      <c r="S2271" s="133"/>
    </row>
    <row r="2272" spans="2:19">
      <c r="B2272" s="10"/>
      <c r="C2272" s="10"/>
      <c r="D2272" s="10"/>
      <c r="E2272" s="10"/>
      <c r="F2272" s="10"/>
      <c r="G2272" s="10"/>
      <c r="H2272" s="10"/>
      <c r="I2272" s="10"/>
      <c r="J2272" s="11"/>
      <c r="P2272" s="133"/>
      <c r="Q2272" s="133"/>
      <c r="R2272" s="3"/>
      <c r="S2272" s="133"/>
    </row>
    <row r="2273" spans="2:19">
      <c r="B2273" s="10"/>
      <c r="C2273" s="10"/>
      <c r="D2273" s="10"/>
      <c r="E2273" s="10"/>
      <c r="F2273" s="10"/>
      <c r="G2273" s="10"/>
      <c r="H2273" s="10"/>
      <c r="I2273" s="10"/>
      <c r="J2273" s="11"/>
      <c r="P2273" s="133"/>
      <c r="Q2273" s="133"/>
      <c r="R2273" s="3"/>
      <c r="S2273" s="133"/>
    </row>
    <row r="2274" spans="2:19">
      <c r="B2274" s="10"/>
      <c r="C2274" s="10"/>
      <c r="D2274" s="10"/>
      <c r="E2274" s="10"/>
      <c r="F2274" s="10"/>
      <c r="G2274" s="10"/>
      <c r="H2274" s="10"/>
      <c r="I2274" s="10"/>
      <c r="J2274" s="11"/>
      <c r="P2274" s="133"/>
      <c r="Q2274" s="133"/>
      <c r="R2274" s="3"/>
      <c r="S2274" s="133"/>
    </row>
    <row r="2275" spans="2:19">
      <c r="B2275" s="10"/>
      <c r="C2275" s="10"/>
      <c r="D2275" s="10"/>
      <c r="E2275" s="10"/>
      <c r="F2275" s="10"/>
      <c r="G2275" s="10"/>
      <c r="H2275" s="10"/>
      <c r="I2275" s="10"/>
      <c r="J2275" s="11"/>
      <c r="P2275" s="133"/>
      <c r="Q2275" s="133"/>
      <c r="R2275" s="3"/>
      <c r="S2275" s="133"/>
    </row>
    <row r="2276" spans="2:19">
      <c r="B2276" s="10"/>
      <c r="C2276" s="10"/>
      <c r="D2276" s="10"/>
      <c r="E2276" s="10"/>
      <c r="F2276" s="10"/>
      <c r="G2276" s="10"/>
      <c r="H2276" s="10"/>
      <c r="I2276" s="10"/>
      <c r="J2276" s="11"/>
      <c r="P2276" s="133"/>
      <c r="Q2276" s="133"/>
      <c r="R2276" s="3"/>
      <c r="S2276" s="133"/>
    </row>
    <row r="2277" spans="2:19">
      <c r="B2277" s="10"/>
      <c r="C2277" s="10"/>
      <c r="D2277" s="10"/>
      <c r="E2277" s="10"/>
      <c r="F2277" s="10"/>
      <c r="G2277" s="10"/>
      <c r="H2277" s="10"/>
      <c r="I2277" s="10"/>
      <c r="J2277" s="11"/>
      <c r="P2277" s="133"/>
      <c r="Q2277" s="133"/>
      <c r="R2277" s="3"/>
      <c r="S2277" s="133"/>
    </row>
    <row r="2278" spans="2:19">
      <c r="B2278" s="10"/>
      <c r="C2278" s="10"/>
      <c r="D2278" s="10"/>
      <c r="E2278" s="10"/>
      <c r="F2278" s="10"/>
      <c r="G2278" s="10"/>
      <c r="H2278" s="10"/>
      <c r="I2278" s="10"/>
      <c r="J2278" s="11"/>
      <c r="P2278" s="133"/>
      <c r="Q2278" s="133"/>
      <c r="R2278" s="3"/>
      <c r="S2278" s="133"/>
    </row>
    <row r="2279" spans="2:19">
      <c r="B2279" s="10"/>
      <c r="C2279" s="10"/>
      <c r="D2279" s="10"/>
      <c r="E2279" s="10"/>
      <c r="F2279" s="10"/>
      <c r="G2279" s="10"/>
      <c r="H2279" s="10"/>
      <c r="I2279" s="10"/>
      <c r="J2279" s="11"/>
      <c r="P2279" s="133"/>
      <c r="Q2279" s="133"/>
      <c r="R2279" s="3"/>
      <c r="S2279" s="133"/>
    </row>
    <row r="2280" spans="2:19">
      <c r="B2280" s="10"/>
      <c r="C2280" s="10"/>
      <c r="D2280" s="10"/>
      <c r="E2280" s="10"/>
      <c r="F2280" s="10"/>
      <c r="G2280" s="10"/>
      <c r="H2280" s="10"/>
      <c r="I2280" s="10"/>
      <c r="J2280" s="11"/>
      <c r="P2280" s="133"/>
      <c r="Q2280" s="133"/>
      <c r="R2280" s="3"/>
      <c r="S2280" s="133"/>
    </row>
    <row r="2281" spans="2:19">
      <c r="B2281" s="10"/>
      <c r="C2281" s="10"/>
      <c r="D2281" s="10"/>
      <c r="E2281" s="10"/>
      <c r="F2281" s="10"/>
      <c r="G2281" s="10"/>
      <c r="H2281" s="10"/>
      <c r="I2281" s="10"/>
      <c r="J2281" s="11"/>
      <c r="P2281" s="133"/>
      <c r="Q2281" s="133"/>
      <c r="R2281" s="3"/>
      <c r="S2281" s="133"/>
    </row>
    <row r="2282" spans="2:19">
      <c r="B2282" s="10"/>
      <c r="C2282" s="10"/>
      <c r="D2282" s="10"/>
      <c r="E2282" s="10"/>
      <c r="F2282" s="10"/>
      <c r="G2282" s="10"/>
      <c r="H2282" s="10"/>
      <c r="I2282" s="10"/>
      <c r="J2282" s="11"/>
      <c r="P2282" s="133"/>
      <c r="Q2282" s="133"/>
      <c r="R2282" s="3"/>
      <c r="S2282" s="133"/>
    </row>
    <row r="2283" spans="2:19">
      <c r="B2283" s="10"/>
      <c r="C2283" s="10"/>
      <c r="D2283" s="10"/>
      <c r="E2283" s="10"/>
      <c r="F2283" s="10"/>
      <c r="G2283" s="10"/>
      <c r="H2283" s="10"/>
      <c r="I2283" s="10"/>
      <c r="J2283" s="11"/>
      <c r="P2283" s="133"/>
      <c r="Q2283" s="133"/>
      <c r="R2283" s="3"/>
      <c r="S2283" s="133"/>
    </row>
    <row r="2284" spans="2:19">
      <c r="B2284" s="10"/>
      <c r="C2284" s="10"/>
      <c r="D2284" s="10"/>
      <c r="E2284" s="10"/>
      <c r="F2284" s="10"/>
      <c r="G2284" s="10"/>
      <c r="H2284" s="10"/>
      <c r="I2284" s="10"/>
      <c r="J2284" s="11"/>
      <c r="P2284" s="133"/>
      <c r="Q2284" s="133"/>
      <c r="R2284" s="3"/>
      <c r="S2284" s="133"/>
    </row>
    <row r="2285" spans="2:19">
      <c r="B2285" s="10"/>
      <c r="C2285" s="10"/>
      <c r="D2285" s="10"/>
      <c r="E2285" s="10"/>
      <c r="F2285" s="10"/>
      <c r="G2285" s="10"/>
      <c r="H2285" s="10"/>
      <c r="I2285" s="10"/>
      <c r="J2285" s="11"/>
      <c r="P2285" s="133"/>
      <c r="Q2285" s="133"/>
      <c r="R2285" s="3"/>
      <c r="S2285" s="133"/>
    </row>
    <row r="2286" spans="2:19">
      <c r="B2286" s="10"/>
      <c r="C2286" s="10"/>
      <c r="D2286" s="10"/>
      <c r="E2286" s="10"/>
      <c r="F2286" s="10"/>
      <c r="G2286" s="10"/>
      <c r="H2286" s="10"/>
      <c r="I2286" s="10"/>
      <c r="J2286" s="11"/>
      <c r="P2286" s="133"/>
      <c r="Q2286" s="133"/>
      <c r="R2286" s="3"/>
      <c r="S2286" s="133"/>
    </row>
    <row r="2287" spans="2:19">
      <c r="B2287" s="10"/>
      <c r="C2287" s="10"/>
      <c r="D2287" s="10"/>
      <c r="E2287" s="10"/>
      <c r="F2287" s="10"/>
      <c r="G2287" s="10"/>
      <c r="H2287" s="10"/>
      <c r="I2287" s="10"/>
      <c r="J2287" s="11"/>
      <c r="P2287" s="133"/>
      <c r="Q2287" s="133"/>
      <c r="R2287" s="3"/>
      <c r="S2287" s="133"/>
    </row>
    <row r="2288" spans="2:19">
      <c r="B2288" s="10"/>
      <c r="C2288" s="10"/>
      <c r="D2288" s="10"/>
      <c r="E2288" s="10"/>
      <c r="F2288" s="10"/>
      <c r="G2288" s="10"/>
      <c r="H2288" s="10"/>
      <c r="I2288" s="10"/>
      <c r="J2288" s="11"/>
      <c r="P2288" s="133"/>
      <c r="Q2288" s="133"/>
      <c r="R2288" s="3"/>
      <c r="S2288" s="133"/>
    </row>
    <row r="2289" spans="2:19">
      <c r="B2289" s="10"/>
      <c r="C2289" s="10"/>
      <c r="D2289" s="10"/>
      <c r="E2289" s="10"/>
      <c r="F2289" s="10"/>
      <c r="G2289" s="10"/>
      <c r="H2289" s="10"/>
      <c r="I2289" s="10"/>
      <c r="J2289" s="11"/>
      <c r="P2289" s="133"/>
      <c r="Q2289" s="133"/>
      <c r="R2289" s="3"/>
      <c r="S2289" s="133"/>
    </row>
    <row r="2290" spans="2:19">
      <c r="B2290" s="10"/>
      <c r="C2290" s="10"/>
      <c r="D2290" s="10"/>
      <c r="E2290" s="10"/>
      <c r="F2290" s="10"/>
      <c r="G2290" s="10"/>
      <c r="H2290" s="10"/>
      <c r="I2290" s="10"/>
      <c r="J2290" s="11"/>
      <c r="P2290" s="133"/>
      <c r="Q2290" s="133"/>
      <c r="R2290" s="3"/>
      <c r="S2290" s="133"/>
    </row>
    <row r="2291" spans="2:19">
      <c r="B2291" s="10"/>
      <c r="C2291" s="10"/>
      <c r="D2291" s="10"/>
      <c r="E2291" s="10"/>
      <c r="F2291" s="10"/>
      <c r="G2291" s="10"/>
      <c r="H2291" s="10"/>
      <c r="I2291" s="10"/>
      <c r="J2291" s="11"/>
      <c r="P2291" s="133"/>
      <c r="Q2291" s="133"/>
      <c r="R2291" s="3"/>
      <c r="S2291" s="133"/>
    </row>
    <row r="2292" spans="2:19">
      <c r="B2292" s="10"/>
      <c r="C2292" s="10"/>
      <c r="D2292" s="10"/>
      <c r="E2292" s="10"/>
      <c r="F2292" s="10"/>
      <c r="G2292" s="10"/>
      <c r="H2292" s="10"/>
      <c r="I2292" s="10"/>
      <c r="J2292" s="11"/>
      <c r="P2292" s="133"/>
      <c r="Q2292" s="133"/>
      <c r="R2292" s="3"/>
      <c r="S2292" s="133"/>
    </row>
    <row r="2293" spans="2:19">
      <c r="B2293" s="10"/>
      <c r="C2293" s="10"/>
      <c r="D2293" s="10"/>
      <c r="E2293" s="10"/>
      <c r="F2293" s="10"/>
      <c r="G2293" s="10"/>
      <c r="H2293" s="10"/>
      <c r="I2293" s="10"/>
      <c r="J2293" s="11"/>
      <c r="P2293" s="133"/>
      <c r="Q2293" s="133"/>
      <c r="R2293" s="3"/>
      <c r="S2293" s="133"/>
    </row>
    <row r="2294" spans="2:19">
      <c r="B2294" s="10"/>
      <c r="C2294" s="10"/>
      <c r="D2294" s="10"/>
      <c r="E2294" s="10"/>
      <c r="F2294" s="10"/>
      <c r="G2294" s="10"/>
      <c r="H2294" s="10"/>
      <c r="I2294" s="10"/>
      <c r="J2294" s="11"/>
      <c r="P2294" s="133"/>
      <c r="Q2294" s="133"/>
      <c r="R2294" s="3"/>
      <c r="S2294" s="133"/>
    </row>
    <row r="2295" spans="2:19">
      <c r="B2295" s="10"/>
      <c r="C2295" s="10"/>
      <c r="D2295" s="10"/>
      <c r="E2295" s="10"/>
      <c r="F2295" s="10"/>
      <c r="G2295" s="10"/>
      <c r="H2295" s="10"/>
      <c r="I2295" s="10"/>
      <c r="J2295" s="11"/>
      <c r="P2295" s="133"/>
      <c r="Q2295" s="133"/>
      <c r="R2295" s="3"/>
      <c r="S2295" s="133"/>
    </row>
    <row r="2296" spans="2:19">
      <c r="B2296" s="10"/>
      <c r="C2296" s="10"/>
      <c r="D2296" s="10"/>
      <c r="E2296" s="10"/>
      <c r="F2296" s="10"/>
      <c r="G2296" s="10"/>
      <c r="H2296" s="10"/>
      <c r="I2296" s="10"/>
      <c r="J2296" s="11"/>
      <c r="P2296" s="133"/>
      <c r="Q2296" s="133"/>
      <c r="R2296" s="3"/>
      <c r="S2296" s="133"/>
    </row>
    <row r="2297" spans="2:19">
      <c r="B2297" s="10"/>
      <c r="C2297" s="10"/>
      <c r="D2297" s="10"/>
      <c r="E2297" s="10"/>
      <c r="F2297" s="10"/>
      <c r="G2297" s="10"/>
      <c r="H2297" s="10"/>
      <c r="I2297" s="10"/>
      <c r="J2297" s="11"/>
      <c r="P2297" s="133"/>
      <c r="Q2297" s="133"/>
      <c r="R2297" s="3"/>
      <c r="S2297" s="133"/>
    </row>
    <row r="2298" spans="2:19">
      <c r="B2298" s="10"/>
      <c r="C2298" s="10"/>
      <c r="D2298" s="10"/>
      <c r="E2298" s="10"/>
      <c r="F2298" s="10"/>
      <c r="G2298" s="10"/>
      <c r="H2298" s="10"/>
      <c r="I2298" s="10"/>
      <c r="J2298" s="11"/>
      <c r="P2298" s="133"/>
      <c r="Q2298" s="133"/>
      <c r="R2298" s="3"/>
      <c r="S2298" s="133"/>
    </row>
    <row r="2299" spans="2:19">
      <c r="B2299" s="10"/>
      <c r="C2299" s="10"/>
      <c r="D2299" s="10"/>
      <c r="E2299" s="10"/>
      <c r="F2299" s="10"/>
      <c r="G2299" s="10"/>
      <c r="H2299" s="10"/>
      <c r="I2299" s="10"/>
      <c r="J2299" s="11"/>
      <c r="P2299" s="133"/>
      <c r="Q2299" s="133"/>
      <c r="R2299" s="3"/>
      <c r="S2299" s="133"/>
    </row>
    <row r="2300" spans="2:19">
      <c r="B2300" s="10"/>
      <c r="C2300" s="10"/>
      <c r="D2300" s="10"/>
      <c r="E2300" s="10"/>
      <c r="F2300" s="10"/>
      <c r="G2300" s="10"/>
      <c r="H2300" s="10"/>
      <c r="I2300" s="10"/>
      <c r="J2300" s="11"/>
      <c r="P2300" s="133"/>
      <c r="Q2300" s="133"/>
      <c r="R2300" s="3"/>
      <c r="S2300" s="133"/>
    </row>
    <row r="2301" spans="2:19">
      <c r="B2301" s="10"/>
      <c r="C2301" s="10"/>
      <c r="D2301" s="10"/>
      <c r="E2301" s="10"/>
      <c r="F2301" s="10"/>
      <c r="G2301" s="10"/>
      <c r="H2301" s="10"/>
      <c r="I2301" s="10"/>
      <c r="J2301" s="11"/>
      <c r="P2301" s="133"/>
      <c r="Q2301" s="133"/>
      <c r="R2301" s="3"/>
      <c r="S2301" s="133"/>
    </row>
    <row r="2302" spans="2:19">
      <c r="B2302" s="10"/>
      <c r="C2302" s="10"/>
      <c r="D2302" s="10"/>
      <c r="E2302" s="10"/>
      <c r="F2302" s="10"/>
      <c r="G2302" s="10"/>
      <c r="H2302" s="10"/>
      <c r="I2302" s="10"/>
      <c r="J2302" s="11"/>
      <c r="P2302" s="133"/>
      <c r="Q2302" s="133"/>
      <c r="R2302" s="3"/>
      <c r="S2302" s="133"/>
    </row>
    <row r="2303" spans="2:19">
      <c r="B2303" s="10"/>
      <c r="C2303" s="10"/>
      <c r="D2303" s="10"/>
      <c r="E2303" s="10"/>
      <c r="F2303" s="10"/>
      <c r="G2303" s="10"/>
      <c r="H2303" s="10"/>
      <c r="I2303" s="10"/>
      <c r="J2303" s="11"/>
      <c r="P2303" s="133"/>
      <c r="Q2303" s="133"/>
      <c r="R2303" s="3"/>
      <c r="S2303" s="133"/>
    </row>
    <row r="2304" spans="2:19">
      <c r="B2304" s="10"/>
      <c r="C2304" s="10"/>
      <c r="D2304" s="10"/>
      <c r="E2304" s="10"/>
      <c r="F2304" s="10"/>
      <c r="G2304" s="10"/>
      <c r="H2304" s="10"/>
      <c r="I2304" s="10"/>
      <c r="J2304" s="11"/>
      <c r="P2304" s="133"/>
      <c r="Q2304" s="133"/>
      <c r="R2304" s="3"/>
      <c r="S2304" s="133"/>
    </row>
    <row r="2305" spans="2:19">
      <c r="B2305" s="10"/>
      <c r="C2305" s="10"/>
      <c r="D2305" s="10"/>
      <c r="E2305" s="10"/>
      <c r="F2305" s="10"/>
      <c r="G2305" s="10"/>
      <c r="H2305" s="10"/>
      <c r="I2305" s="10"/>
      <c r="J2305" s="11"/>
      <c r="P2305" s="133"/>
      <c r="Q2305" s="133"/>
      <c r="R2305" s="3"/>
      <c r="S2305" s="133"/>
    </row>
    <row r="2306" spans="2:19">
      <c r="B2306" s="10"/>
      <c r="C2306" s="10"/>
      <c r="D2306" s="10"/>
      <c r="E2306" s="10"/>
      <c r="F2306" s="10"/>
      <c r="G2306" s="10"/>
      <c r="H2306" s="10"/>
      <c r="I2306" s="10"/>
      <c r="J2306" s="11"/>
      <c r="P2306" s="133"/>
      <c r="Q2306" s="133"/>
      <c r="R2306" s="3"/>
      <c r="S2306" s="133"/>
    </row>
    <row r="2307" spans="2:19">
      <c r="B2307" s="10"/>
      <c r="C2307" s="10"/>
      <c r="D2307" s="10"/>
      <c r="E2307" s="10"/>
      <c r="F2307" s="10"/>
      <c r="G2307" s="10"/>
      <c r="H2307" s="10"/>
      <c r="I2307" s="10"/>
      <c r="J2307" s="11"/>
      <c r="P2307" s="133"/>
      <c r="Q2307" s="133"/>
      <c r="R2307" s="3"/>
      <c r="S2307" s="133"/>
    </row>
    <row r="2308" spans="2:19">
      <c r="B2308" s="10"/>
      <c r="C2308" s="10"/>
      <c r="D2308" s="10"/>
      <c r="E2308" s="10"/>
      <c r="F2308" s="10"/>
      <c r="G2308" s="10"/>
      <c r="H2308" s="10"/>
      <c r="I2308" s="10"/>
      <c r="J2308" s="11"/>
      <c r="P2308" s="133"/>
      <c r="Q2308" s="133"/>
      <c r="R2308" s="3"/>
      <c r="S2308" s="133"/>
    </row>
    <row r="2309" spans="2:19">
      <c r="B2309" s="10"/>
      <c r="C2309" s="10"/>
      <c r="D2309" s="10"/>
      <c r="E2309" s="10"/>
      <c r="F2309" s="10"/>
      <c r="G2309" s="10"/>
      <c r="H2309" s="10"/>
      <c r="I2309" s="10"/>
      <c r="J2309" s="11"/>
      <c r="P2309" s="133"/>
      <c r="Q2309" s="133"/>
      <c r="R2309" s="3"/>
      <c r="S2309" s="133"/>
    </row>
    <row r="2310" spans="2:19">
      <c r="B2310" s="10"/>
      <c r="C2310" s="10"/>
      <c r="D2310" s="10"/>
      <c r="E2310" s="10"/>
      <c r="F2310" s="10"/>
      <c r="G2310" s="10"/>
      <c r="H2310" s="10"/>
      <c r="I2310" s="10"/>
      <c r="J2310" s="11"/>
      <c r="P2310" s="133"/>
      <c r="Q2310" s="133"/>
      <c r="R2310" s="3"/>
      <c r="S2310" s="133"/>
    </row>
    <row r="2311" spans="2:19">
      <c r="B2311" s="10"/>
      <c r="C2311" s="10"/>
      <c r="D2311" s="10"/>
      <c r="E2311" s="10"/>
      <c r="F2311" s="10"/>
      <c r="G2311" s="10"/>
      <c r="H2311" s="10"/>
      <c r="I2311" s="10"/>
      <c r="J2311" s="11"/>
      <c r="P2311" s="133"/>
      <c r="Q2311" s="133"/>
      <c r="R2311" s="3"/>
      <c r="S2311" s="133"/>
    </row>
    <row r="2312" spans="2:19">
      <c r="B2312" s="10"/>
      <c r="C2312" s="10"/>
      <c r="D2312" s="10"/>
      <c r="E2312" s="10"/>
      <c r="F2312" s="10"/>
      <c r="G2312" s="10"/>
      <c r="H2312" s="10"/>
      <c r="I2312" s="10"/>
      <c r="J2312" s="11"/>
      <c r="P2312" s="133"/>
      <c r="Q2312" s="133"/>
      <c r="R2312" s="3"/>
      <c r="S2312" s="133"/>
    </row>
    <row r="2313" spans="2:19">
      <c r="B2313" s="10"/>
      <c r="C2313" s="10"/>
      <c r="D2313" s="10"/>
      <c r="E2313" s="10"/>
      <c r="F2313" s="10"/>
      <c r="G2313" s="10"/>
      <c r="H2313" s="10"/>
      <c r="I2313" s="10"/>
      <c r="J2313" s="11"/>
      <c r="P2313" s="133"/>
      <c r="Q2313" s="133"/>
      <c r="R2313" s="3"/>
      <c r="S2313" s="133"/>
    </row>
    <row r="2314" spans="2:19">
      <c r="B2314" s="10"/>
      <c r="C2314" s="10"/>
      <c r="D2314" s="10"/>
      <c r="E2314" s="10"/>
      <c r="F2314" s="10"/>
      <c r="G2314" s="10"/>
      <c r="H2314" s="10"/>
      <c r="I2314" s="10"/>
      <c r="J2314" s="11"/>
      <c r="P2314" s="133"/>
      <c r="Q2314" s="133"/>
      <c r="R2314" s="3"/>
      <c r="S2314" s="133"/>
    </row>
    <row r="2315" spans="2:19">
      <c r="B2315" s="10"/>
      <c r="C2315" s="10"/>
      <c r="D2315" s="10"/>
      <c r="E2315" s="10"/>
      <c r="F2315" s="10"/>
      <c r="G2315" s="10"/>
      <c r="H2315" s="10"/>
      <c r="I2315" s="10"/>
      <c r="J2315" s="11"/>
      <c r="P2315" s="133"/>
      <c r="Q2315" s="133"/>
      <c r="R2315" s="3"/>
      <c r="S2315" s="133"/>
    </row>
    <row r="2316" spans="2:19">
      <c r="B2316" s="10"/>
      <c r="C2316" s="10"/>
      <c r="D2316" s="10"/>
      <c r="E2316" s="10"/>
      <c r="F2316" s="10"/>
      <c r="G2316" s="10"/>
      <c r="H2316" s="10"/>
      <c r="I2316" s="10"/>
      <c r="J2316" s="11"/>
      <c r="P2316" s="133"/>
      <c r="Q2316" s="133"/>
      <c r="R2316" s="3"/>
      <c r="S2316" s="133"/>
    </row>
    <row r="2317" spans="2:19">
      <c r="B2317" s="10"/>
      <c r="C2317" s="10"/>
      <c r="D2317" s="10"/>
      <c r="E2317" s="10"/>
      <c r="F2317" s="10"/>
      <c r="G2317" s="10"/>
      <c r="H2317" s="10"/>
      <c r="I2317" s="10"/>
      <c r="J2317" s="11"/>
      <c r="P2317" s="133"/>
      <c r="Q2317" s="133"/>
      <c r="R2317" s="3"/>
      <c r="S2317" s="133"/>
    </row>
    <row r="2318" spans="2:19">
      <c r="B2318" s="10"/>
      <c r="C2318" s="10"/>
      <c r="D2318" s="10"/>
      <c r="E2318" s="10"/>
      <c r="F2318" s="10"/>
      <c r="G2318" s="10"/>
      <c r="H2318" s="10"/>
      <c r="I2318" s="10"/>
      <c r="J2318" s="11"/>
      <c r="P2318" s="133"/>
      <c r="Q2318" s="133"/>
      <c r="R2318" s="3"/>
      <c r="S2318" s="133"/>
    </row>
    <row r="2319" spans="2:19">
      <c r="B2319" s="10"/>
      <c r="C2319" s="10"/>
      <c r="D2319" s="10"/>
      <c r="E2319" s="10"/>
      <c r="F2319" s="10"/>
      <c r="G2319" s="10"/>
      <c r="H2319" s="10"/>
      <c r="I2319" s="10"/>
      <c r="J2319" s="11"/>
      <c r="P2319" s="133"/>
      <c r="Q2319" s="133"/>
      <c r="R2319" s="3"/>
      <c r="S2319" s="133"/>
    </row>
    <row r="2320" spans="2:19">
      <c r="B2320" s="10"/>
      <c r="C2320" s="10"/>
      <c r="D2320" s="10"/>
      <c r="E2320" s="10"/>
      <c r="F2320" s="10"/>
      <c r="G2320" s="10"/>
      <c r="H2320" s="10"/>
      <c r="I2320" s="10"/>
      <c r="J2320" s="11"/>
      <c r="P2320" s="133"/>
      <c r="Q2320" s="133"/>
      <c r="R2320" s="3"/>
      <c r="S2320" s="133"/>
    </row>
    <row r="2321" spans="2:19">
      <c r="B2321" s="10"/>
      <c r="C2321" s="10"/>
      <c r="D2321" s="10"/>
      <c r="E2321" s="10"/>
      <c r="F2321" s="10"/>
      <c r="G2321" s="10"/>
      <c r="H2321" s="10"/>
      <c r="I2321" s="10"/>
      <c r="J2321" s="11"/>
      <c r="P2321" s="133"/>
      <c r="Q2321" s="133"/>
      <c r="R2321" s="3"/>
      <c r="S2321" s="133"/>
    </row>
    <row r="2322" spans="2:19">
      <c r="B2322" s="10"/>
      <c r="C2322" s="10"/>
      <c r="D2322" s="10"/>
      <c r="E2322" s="10"/>
      <c r="F2322" s="10"/>
      <c r="G2322" s="10"/>
      <c r="H2322" s="10"/>
      <c r="I2322" s="10"/>
      <c r="J2322" s="11"/>
      <c r="P2322" s="133"/>
      <c r="Q2322" s="133"/>
      <c r="R2322" s="3"/>
      <c r="S2322" s="133"/>
    </row>
    <row r="2323" spans="2:19">
      <c r="B2323" s="10"/>
      <c r="C2323" s="10"/>
      <c r="D2323" s="10"/>
      <c r="E2323" s="10"/>
      <c r="F2323" s="10"/>
      <c r="G2323" s="10"/>
      <c r="H2323" s="10"/>
      <c r="I2323" s="10"/>
      <c r="J2323" s="11"/>
      <c r="P2323" s="133"/>
      <c r="Q2323" s="133"/>
      <c r="R2323" s="3"/>
      <c r="S2323" s="133"/>
    </row>
    <row r="2324" spans="2:19">
      <c r="B2324" s="10"/>
      <c r="C2324" s="10"/>
      <c r="D2324" s="10"/>
      <c r="E2324" s="10"/>
      <c r="F2324" s="10"/>
      <c r="G2324" s="10"/>
      <c r="H2324" s="10"/>
      <c r="I2324" s="10"/>
      <c r="J2324" s="11"/>
      <c r="P2324" s="133"/>
      <c r="Q2324" s="133"/>
      <c r="R2324" s="3"/>
      <c r="S2324" s="133"/>
    </row>
    <row r="2325" spans="2:19">
      <c r="B2325" s="10"/>
      <c r="C2325" s="10"/>
      <c r="D2325" s="10"/>
      <c r="E2325" s="10"/>
      <c r="F2325" s="10"/>
      <c r="G2325" s="10"/>
      <c r="H2325" s="10"/>
      <c r="I2325" s="10"/>
      <c r="J2325" s="11"/>
      <c r="P2325" s="133"/>
      <c r="Q2325" s="133"/>
      <c r="R2325" s="3"/>
      <c r="S2325" s="133"/>
    </row>
    <row r="2326" spans="2:19">
      <c r="B2326" s="10"/>
      <c r="C2326" s="10"/>
      <c r="D2326" s="10"/>
      <c r="E2326" s="10"/>
      <c r="F2326" s="10"/>
      <c r="G2326" s="10"/>
      <c r="H2326" s="10"/>
      <c r="I2326" s="10"/>
      <c r="J2326" s="11"/>
      <c r="P2326" s="133"/>
      <c r="Q2326" s="133"/>
      <c r="R2326" s="3"/>
      <c r="S2326" s="133"/>
    </row>
    <row r="2327" spans="2:19">
      <c r="B2327" s="10"/>
      <c r="C2327" s="10"/>
      <c r="D2327" s="10"/>
      <c r="E2327" s="10"/>
      <c r="F2327" s="10"/>
      <c r="G2327" s="10"/>
      <c r="H2327" s="10"/>
      <c r="I2327" s="10"/>
      <c r="J2327" s="11"/>
      <c r="P2327" s="133"/>
      <c r="Q2327" s="133"/>
      <c r="R2327" s="3"/>
      <c r="S2327" s="133"/>
    </row>
    <row r="2328" spans="2:19">
      <c r="B2328" s="10"/>
      <c r="C2328" s="10"/>
      <c r="D2328" s="10"/>
      <c r="E2328" s="10"/>
      <c r="F2328" s="10"/>
      <c r="G2328" s="10"/>
      <c r="H2328" s="10"/>
      <c r="I2328" s="10"/>
      <c r="J2328" s="11"/>
      <c r="P2328" s="133"/>
      <c r="Q2328" s="133"/>
      <c r="R2328" s="3"/>
      <c r="S2328" s="133"/>
    </row>
    <row r="2329" spans="2:19">
      <c r="B2329" s="10"/>
      <c r="C2329" s="10"/>
      <c r="D2329" s="10"/>
      <c r="E2329" s="10"/>
      <c r="F2329" s="10"/>
      <c r="G2329" s="10"/>
      <c r="H2329" s="10"/>
      <c r="I2329" s="10"/>
      <c r="J2329" s="11"/>
      <c r="P2329" s="133"/>
      <c r="Q2329" s="133"/>
      <c r="R2329" s="3"/>
      <c r="S2329" s="133"/>
    </row>
    <row r="2330" spans="2:19">
      <c r="B2330" s="10"/>
      <c r="C2330" s="10"/>
      <c r="D2330" s="10"/>
      <c r="E2330" s="10"/>
      <c r="F2330" s="10"/>
      <c r="G2330" s="10"/>
      <c r="H2330" s="10"/>
      <c r="I2330" s="10"/>
      <c r="J2330" s="11"/>
      <c r="P2330" s="133"/>
      <c r="Q2330" s="133"/>
      <c r="R2330" s="3"/>
      <c r="S2330" s="133"/>
    </row>
    <row r="2331" spans="2:19">
      <c r="B2331" s="10"/>
      <c r="C2331" s="10"/>
      <c r="D2331" s="10"/>
      <c r="E2331" s="10"/>
      <c r="F2331" s="10"/>
      <c r="G2331" s="10"/>
      <c r="H2331" s="10"/>
      <c r="I2331" s="10"/>
      <c r="J2331" s="11"/>
      <c r="P2331" s="133"/>
      <c r="Q2331" s="133"/>
      <c r="R2331" s="3"/>
      <c r="S2331" s="133"/>
    </row>
    <row r="2332" spans="2:19">
      <c r="B2332" s="10"/>
      <c r="C2332" s="10"/>
      <c r="D2332" s="10"/>
      <c r="E2332" s="10"/>
      <c r="F2332" s="10"/>
      <c r="G2332" s="10"/>
      <c r="H2332" s="10"/>
      <c r="I2332" s="10"/>
      <c r="J2332" s="11"/>
      <c r="P2332" s="133"/>
      <c r="Q2332" s="133"/>
      <c r="R2332" s="3"/>
      <c r="S2332" s="133"/>
    </row>
    <row r="2333" spans="2:19">
      <c r="B2333" s="10"/>
      <c r="C2333" s="10"/>
      <c r="D2333" s="10"/>
      <c r="E2333" s="10"/>
      <c r="F2333" s="10"/>
      <c r="G2333" s="10"/>
      <c r="H2333" s="10"/>
      <c r="I2333" s="10"/>
      <c r="J2333" s="11"/>
      <c r="P2333" s="133"/>
      <c r="Q2333" s="133"/>
      <c r="R2333" s="3"/>
      <c r="S2333" s="133"/>
    </row>
    <row r="2334" spans="2:19">
      <c r="B2334" s="10"/>
      <c r="C2334" s="10"/>
      <c r="D2334" s="10"/>
      <c r="E2334" s="10"/>
      <c r="F2334" s="10"/>
      <c r="G2334" s="10"/>
      <c r="H2334" s="10"/>
      <c r="I2334" s="10"/>
      <c r="J2334" s="11"/>
      <c r="P2334" s="133"/>
      <c r="Q2334" s="133"/>
      <c r="R2334" s="3"/>
      <c r="S2334" s="133"/>
    </row>
    <row r="2335" spans="2:19">
      <c r="B2335" s="10"/>
      <c r="C2335" s="10"/>
      <c r="D2335" s="10"/>
      <c r="E2335" s="10"/>
      <c r="F2335" s="10"/>
      <c r="G2335" s="10"/>
      <c r="H2335" s="10"/>
      <c r="I2335" s="10"/>
      <c r="J2335" s="11"/>
      <c r="P2335" s="133"/>
      <c r="Q2335" s="133"/>
      <c r="R2335" s="3"/>
      <c r="S2335" s="133"/>
    </row>
    <row r="2336" spans="2:19">
      <c r="B2336" s="10"/>
      <c r="C2336" s="10"/>
      <c r="D2336" s="10"/>
      <c r="E2336" s="10"/>
      <c r="F2336" s="10"/>
      <c r="G2336" s="10"/>
      <c r="H2336" s="10"/>
      <c r="I2336" s="10"/>
      <c r="J2336" s="11"/>
      <c r="P2336" s="133"/>
      <c r="Q2336" s="133"/>
      <c r="R2336" s="3"/>
      <c r="S2336" s="133"/>
    </row>
    <row r="2337" spans="2:19">
      <c r="B2337" s="10"/>
      <c r="C2337" s="10"/>
      <c r="D2337" s="10"/>
      <c r="E2337" s="10"/>
      <c r="F2337" s="10"/>
      <c r="G2337" s="10"/>
      <c r="H2337" s="10"/>
      <c r="I2337" s="10"/>
      <c r="J2337" s="11"/>
      <c r="P2337" s="133"/>
      <c r="Q2337" s="133"/>
      <c r="R2337" s="3"/>
      <c r="S2337" s="133"/>
    </row>
    <row r="2338" spans="2:19">
      <c r="B2338" s="10"/>
      <c r="C2338" s="10"/>
      <c r="D2338" s="10"/>
      <c r="E2338" s="10"/>
      <c r="F2338" s="10"/>
      <c r="G2338" s="10"/>
      <c r="H2338" s="10"/>
      <c r="I2338" s="10"/>
      <c r="J2338" s="11"/>
      <c r="P2338" s="133"/>
      <c r="Q2338" s="133"/>
      <c r="R2338" s="3"/>
      <c r="S2338" s="133"/>
    </row>
    <row r="2339" spans="2:19">
      <c r="B2339" s="10"/>
      <c r="C2339" s="10"/>
      <c r="D2339" s="10"/>
      <c r="E2339" s="10"/>
      <c r="F2339" s="10"/>
      <c r="G2339" s="10"/>
      <c r="H2339" s="10"/>
      <c r="I2339" s="10"/>
      <c r="J2339" s="11"/>
      <c r="P2339" s="133"/>
      <c r="Q2339" s="133"/>
      <c r="R2339" s="3"/>
      <c r="S2339" s="133"/>
    </row>
    <row r="2340" spans="2:19">
      <c r="B2340" s="10"/>
      <c r="C2340" s="10"/>
      <c r="D2340" s="10"/>
      <c r="E2340" s="10"/>
      <c r="F2340" s="10"/>
      <c r="G2340" s="10"/>
      <c r="H2340" s="10"/>
      <c r="I2340" s="10"/>
      <c r="J2340" s="11"/>
      <c r="P2340" s="133"/>
      <c r="Q2340" s="133"/>
      <c r="R2340" s="3"/>
      <c r="S2340" s="133"/>
    </row>
    <row r="2341" spans="2:19">
      <c r="B2341" s="10"/>
      <c r="C2341" s="10"/>
      <c r="D2341" s="10"/>
      <c r="E2341" s="10"/>
      <c r="F2341" s="10"/>
      <c r="G2341" s="10"/>
      <c r="H2341" s="10"/>
      <c r="I2341" s="10"/>
      <c r="J2341" s="11"/>
      <c r="P2341" s="133"/>
      <c r="Q2341" s="133"/>
      <c r="R2341" s="3"/>
      <c r="S2341" s="133"/>
    </row>
    <row r="2342" spans="2:19">
      <c r="B2342" s="10"/>
      <c r="C2342" s="10"/>
      <c r="D2342" s="10"/>
      <c r="E2342" s="10"/>
      <c r="F2342" s="10"/>
      <c r="G2342" s="10"/>
      <c r="H2342" s="10"/>
      <c r="I2342" s="10"/>
      <c r="J2342" s="11"/>
      <c r="P2342" s="133"/>
      <c r="Q2342" s="133"/>
      <c r="R2342" s="3"/>
      <c r="S2342" s="133"/>
    </row>
    <row r="2343" spans="2:19">
      <c r="B2343" s="10"/>
      <c r="C2343" s="10"/>
      <c r="D2343" s="10"/>
      <c r="E2343" s="10"/>
      <c r="F2343" s="10"/>
      <c r="G2343" s="10"/>
      <c r="H2343" s="10"/>
      <c r="I2343" s="10"/>
      <c r="J2343" s="11"/>
      <c r="P2343" s="133"/>
      <c r="Q2343" s="133"/>
      <c r="R2343" s="3"/>
      <c r="S2343" s="133"/>
    </row>
    <row r="2344" spans="2:19">
      <c r="B2344" s="10"/>
      <c r="C2344" s="10"/>
      <c r="D2344" s="10"/>
      <c r="E2344" s="10"/>
      <c r="F2344" s="10"/>
      <c r="G2344" s="10"/>
      <c r="H2344" s="10"/>
      <c r="I2344" s="10"/>
      <c r="J2344" s="11"/>
      <c r="P2344" s="133"/>
      <c r="Q2344" s="133"/>
      <c r="R2344" s="3"/>
      <c r="S2344" s="133"/>
    </row>
    <row r="2345" spans="2:19">
      <c r="B2345" s="10"/>
      <c r="C2345" s="10"/>
      <c r="D2345" s="10"/>
      <c r="E2345" s="10"/>
      <c r="F2345" s="10"/>
      <c r="G2345" s="10"/>
      <c r="H2345" s="10"/>
      <c r="I2345" s="10"/>
      <c r="J2345" s="11"/>
      <c r="P2345" s="133"/>
      <c r="Q2345" s="133"/>
      <c r="R2345" s="3"/>
      <c r="S2345" s="133"/>
    </row>
    <row r="2346" spans="2:19">
      <c r="B2346" s="10"/>
      <c r="C2346" s="10"/>
      <c r="D2346" s="10"/>
      <c r="E2346" s="10"/>
      <c r="F2346" s="10"/>
      <c r="G2346" s="10"/>
      <c r="H2346" s="10"/>
      <c r="I2346" s="10"/>
      <c r="J2346" s="11"/>
      <c r="P2346" s="133"/>
      <c r="Q2346" s="133"/>
      <c r="R2346" s="3"/>
      <c r="S2346" s="133"/>
    </row>
    <row r="2347" spans="2:19">
      <c r="B2347" s="10"/>
      <c r="C2347" s="10"/>
      <c r="D2347" s="10"/>
      <c r="E2347" s="10"/>
      <c r="F2347" s="10"/>
      <c r="G2347" s="10"/>
      <c r="H2347" s="10"/>
      <c r="I2347" s="10"/>
      <c r="J2347" s="11"/>
      <c r="P2347" s="133"/>
      <c r="Q2347" s="133"/>
      <c r="R2347" s="3"/>
      <c r="S2347" s="133"/>
    </row>
    <row r="2348" spans="2:19">
      <c r="B2348" s="10"/>
      <c r="C2348" s="10"/>
      <c r="D2348" s="10"/>
      <c r="E2348" s="10"/>
      <c r="F2348" s="10"/>
      <c r="G2348" s="10"/>
      <c r="H2348" s="10"/>
      <c r="I2348" s="10"/>
      <c r="J2348" s="11"/>
      <c r="P2348" s="133"/>
      <c r="Q2348" s="133"/>
      <c r="R2348" s="3"/>
      <c r="S2348" s="133"/>
    </row>
    <row r="2349" spans="2:19">
      <c r="B2349" s="10"/>
      <c r="C2349" s="10"/>
      <c r="D2349" s="10"/>
      <c r="E2349" s="10"/>
      <c r="F2349" s="10"/>
      <c r="G2349" s="10"/>
      <c r="H2349" s="10"/>
      <c r="I2349" s="10"/>
      <c r="J2349" s="11"/>
      <c r="P2349" s="133"/>
      <c r="Q2349" s="133"/>
      <c r="R2349" s="3"/>
      <c r="S2349" s="133"/>
    </row>
    <row r="2350" spans="2:19">
      <c r="B2350" s="10"/>
      <c r="C2350" s="10"/>
      <c r="D2350" s="10"/>
      <c r="E2350" s="10"/>
      <c r="F2350" s="10"/>
      <c r="G2350" s="10"/>
      <c r="H2350" s="10"/>
      <c r="I2350" s="10"/>
      <c r="J2350" s="11"/>
      <c r="P2350" s="133"/>
      <c r="Q2350" s="133"/>
      <c r="R2350" s="3"/>
      <c r="S2350" s="133"/>
    </row>
    <row r="2351" spans="2:19">
      <c r="B2351" s="10"/>
      <c r="C2351" s="10"/>
      <c r="D2351" s="10"/>
      <c r="E2351" s="10"/>
      <c r="F2351" s="10"/>
      <c r="G2351" s="10"/>
      <c r="H2351" s="10"/>
      <c r="I2351" s="10"/>
      <c r="J2351" s="11"/>
      <c r="P2351" s="133"/>
      <c r="Q2351" s="133"/>
      <c r="R2351" s="3"/>
      <c r="S2351" s="133"/>
    </row>
    <row r="2352" spans="2:19">
      <c r="B2352" s="10"/>
      <c r="C2352" s="10"/>
      <c r="D2352" s="10"/>
      <c r="E2352" s="10"/>
      <c r="F2352" s="10"/>
      <c r="G2352" s="10"/>
      <c r="H2352" s="10"/>
      <c r="I2352" s="10"/>
      <c r="J2352" s="11"/>
      <c r="P2352" s="133"/>
      <c r="Q2352" s="133"/>
      <c r="R2352" s="3"/>
      <c r="S2352" s="133"/>
    </row>
    <row r="2353" spans="2:19">
      <c r="B2353" s="10"/>
      <c r="C2353" s="10"/>
      <c r="D2353" s="10"/>
      <c r="E2353" s="10"/>
      <c r="F2353" s="10"/>
      <c r="G2353" s="10"/>
      <c r="H2353" s="10"/>
      <c r="I2353" s="10"/>
      <c r="J2353" s="11"/>
      <c r="P2353" s="133"/>
      <c r="Q2353" s="133"/>
      <c r="R2353" s="3"/>
      <c r="S2353" s="133"/>
    </row>
    <row r="2354" spans="2:19">
      <c r="B2354" s="10"/>
      <c r="C2354" s="10"/>
      <c r="D2354" s="10"/>
      <c r="E2354" s="10"/>
      <c r="F2354" s="10"/>
      <c r="G2354" s="10"/>
      <c r="H2354" s="10"/>
      <c r="I2354" s="10"/>
      <c r="J2354" s="11"/>
      <c r="P2354" s="133"/>
      <c r="Q2354" s="133"/>
      <c r="R2354" s="3"/>
      <c r="S2354" s="133"/>
    </row>
    <row r="2355" spans="2:19">
      <c r="B2355" s="10"/>
      <c r="C2355" s="10"/>
      <c r="D2355" s="10"/>
      <c r="E2355" s="10"/>
      <c r="F2355" s="10"/>
      <c r="G2355" s="10"/>
      <c r="H2355" s="10"/>
      <c r="I2355" s="10"/>
      <c r="J2355" s="11"/>
      <c r="P2355" s="133"/>
      <c r="Q2355" s="133"/>
      <c r="R2355" s="3"/>
      <c r="S2355" s="133"/>
    </row>
    <row r="2356" spans="2:19">
      <c r="B2356" s="10"/>
      <c r="C2356" s="10"/>
      <c r="D2356" s="10"/>
      <c r="E2356" s="10"/>
      <c r="F2356" s="10"/>
      <c r="G2356" s="10"/>
      <c r="H2356" s="10"/>
      <c r="I2356" s="10"/>
      <c r="J2356" s="11"/>
      <c r="P2356" s="133"/>
      <c r="Q2356" s="133"/>
      <c r="R2356" s="3"/>
      <c r="S2356" s="133"/>
    </row>
    <row r="2357" spans="2:19">
      <c r="B2357" s="10"/>
      <c r="C2357" s="10"/>
      <c r="D2357" s="10"/>
      <c r="E2357" s="10"/>
      <c r="F2357" s="10"/>
      <c r="G2357" s="10"/>
      <c r="H2357" s="10"/>
      <c r="I2357" s="10"/>
      <c r="J2357" s="11"/>
      <c r="P2357" s="133"/>
      <c r="Q2357" s="133"/>
      <c r="R2357" s="3"/>
      <c r="S2357" s="133"/>
    </row>
    <row r="2358" spans="2:19">
      <c r="B2358" s="10"/>
      <c r="C2358" s="10"/>
      <c r="D2358" s="10"/>
      <c r="E2358" s="10"/>
      <c r="F2358" s="10"/>
      <c r="G2358" s="10"/>
      <c r="H2358" s="10"/>
      <c r="I2358" s="10"/>
      <c r="J2358" s="11"/>
      <c r="P2358" s="133"/>
      <c r="Q2358" s="133"/>
      <c r="R2358" s="3"/>
      <c r="S2358" s="133"/>
    </row>
    <row r="2359" spans="2:19">
      <c r="B2359" s="10"/>
      <c r="C2359" s="10"/>
      <c r="D2359" s="10"/>
      <c r="E2359" s="10"/>
      <c r="F2359" s="10"/>
      <c r="G2359" s="10"/>
      <c r="H2359" s="10"/>
      <c r="I2359" s="10"/>
      <c r="J2359" s="11"/>
      <c r="P2359" s="133"/>
      <c r="Q2359" s="133"/>
      <c r="R2359" s="3"/>
      <c r="S2359" s="133"/>
    </row>
    <row r="2360" spans="2:19">
      <c r="B2360" s="10"/>
      <c r="C2360" s="10"/>
      <c r="D2360" s="10"/>
      <c r="E2360" s="10"/>
      <c r="F2360" s="10"/>
      <c r="G2360" s="10"/>
      <c r="H2360" s="10"/>
      <c r="I2360" s="10"/>
      <c r="J2360" s="11"/>
      <c r="P2360" s="133"/>
      <c r="Q2360" s="133"/>
      <c r="R2360" s="3"/>
      <c r="S2360" s="133"/>
    </row>
    <row r="2361" spans="2:19">
      <c r="B2361" s="10"/>
      <c r="C2361" s="10"/>
      <c r="D2361" s="10"/>
      <c r="E2361" s="10"/>
      <c r="F2361" s="10"/>
      <c r="G2361" s="10"/>
      <c r="H2361" s="10"/>
      <c r="I2361" s="10"/>
      <c r="J2361" s="11"/>
      <c r="P2361" s="133"/>
      <c r="Q2361" s="133"/>
      <c r="R2361" s="3"/>
      <c r="S2361" s="133"/>
    </row>
    <row r="2362" spans="2:19">
      <c r="B2362" s="10"/>
      <c r="C2362" s="10"/>
      <c r="D2362" s="10"/>
      <c r="E2362" s="10"/>
      <c r="F2362" s="10"/>
      <c r="G2362" s="10"/>
      <c r="H2362" s="10"/>
      <c r="I2362" s="10"/>
      <c r="J2362" s="11"/>
      <c r="P2362" s="133"/>
      <c r="Q2362" s="133"/>
      <c r="R2362" s="3"/>
      <c r="S2362" s="133"/>
    </row>
    <row r="2363" spans="2:19">
      <c r="B2363" s="10"/>
      <c r="C2363" s="10"/>
      <c r="D2363" s="10"/>
      <c r="E2363" s="10"/>
      <c r="F2363" s="10"/>
      <c r="G2363" s="10"/>
      <c r="H2363" s="10"/>
      <c r="I2363" s="10"/>
      <c r="J2363" s="11"/>
      <c r="P2363" s="133"/>
      <c r="Q2363" s="133"/>
      <c r="R2363" s="3"/>
      <c r="S2363" s="133"/>
    </row>
    <row r="2364" spans="2:19">
      <c r="B2364" s="10"/>
      <c r="C2364" s="10"/>
      <c r="D2364" s="10"/>
      <c r="E2364" s="10"/>
      <c r="F2364" s="10"/>
      <c r="G2364" s="10"/>
      <c r="H2364" s="10"/>
      <c r="I2364" s="10"/>
      <c r="J2364" s="11"/>
      <c r="P2364" s="133"/>
      <c r="Q2364" s="133"/>
      <c r="R2364" s="3"/>
      <c r="S2364" s="133"/>
    </row>
    <row r="2365" spans="2:19">
      <c r="B2365" s="10"/>
      <c r="C2365" s="10"/>
      <c r="D2365" s="10"/>
      <c r="E2365" s="10"/>
      <c r="F2365" s="10"/>
      <c r="G2365" s="10"/>
      <c r="H2365" s="10"/>
      <c r="I2365" s="10"/>
      <c r="J2365" s="11"/>
      <c r="P2365" s="133"/>
      <c r="Q2365" s="133"/>
      <c r="R2365" s="3"/>
      <c r="S2365" s="133"/>
    </row>
    <row r="2366" spans="2:19">
      <c r="B2366" s="10"/>
      <c r="C2366" s="10"/>
      <c r="D2366" s="10"/>
      <c r="E2366" s="10"/>
      <c r="F2366" s="10"/>
      <c r="G2366" s="10"/>
      <c r="H2366" s="10"/>
      <c r="I2366" s="10"/>
      <c r="J2366" s="11"/>
      <c r="P2366" s="133"/>
      <c r="Q2366" s="133"/>
      <c r="R2366" s="3"/>
      <c r="S2366" s="133"/>
    </row>
    <row r="2367" spans="2:19">
      <c r="B2367" s="10"/>
      <c r="C2367" s="10"/>
      <c r="D2367" s="10"/>
      <c r="E2367" s="10"/>
      <c r="F2367" s="10"/>
      <c r="G2367" s="10"/>
      <c r="H2367" s="10"/>
      <c r="I2367" s="10"/>
      <c r="J2367" s="11"/>
      <c r="P2367" s="133"/>
      <c r="Q2367" s="133"/>
      <c r="R2367" s="3"/>
      <c r="S2367" s="133"/>
    </row>
    <row r="2368" spans="2:19">
      <c r="B2368" s="10"/>
      <c r="C2368" s="10"/>
      <c r="D2368" s="10"/>
      <c r="E2368" s="10"/>
      <c r="F2368" s="10"/>
      <c r="G2368" s="10"/>
      <c r="H2368" s="10"/>
      <c r="I2368" s="10"/>
      <c r="J2368" s="11"/>
      <c r="P2368" s="133"/>
      <c r="Q2368" s="133"/>
      <c r="R2368" s="3"/>
      <c r="S2368" s="133"/>
    </row>
    <row r="2369" spans="2:19">
      <c r="B2369" s="10"/>
      <c r="C2369" s="10"/>
      <c r="D2369" s="10"/>
      <c r="E2369" s="10"/>
      <c r="F2369" s="10"/>
      <c r="G2369" s="10"/>
      <c r="H2369" s="10"/>
      <c r="I2369" s="10"/>
      <c r="J2369" s="11"/>
      <c r="P2369" s="133"/>
      <c r="Q2369" s="133"/>
      <c r="R2369" s="3"/>
      <c r="S2369" s="133"/>
    </row>
    <row r="2370" spans="2:19">
      <c r="B2370" s="10"/>
      <c r="C2370" s="10"/>
      <c r="D2370" s="10"/>
      <c r="E2370" s="10"/>
      <c r="F2370" s="10"/>
      <c r="G2370" s="10"/>
      <c r="H2370" s="10"/>
      <c r="I2370" s="10"/>
      <c r="J2370" s="11"/>
      <c r="P2370" s="133"/>
      <c r="Q2370" s="133"/>
      <c r="R2370" s="3"/>
      <c r="S2370" s="133"/>
    </row>
    <row r="2371" spans="2:19">
      <c r="B2371" s="10"/>
      <c r="C2371" s="10"/>
      <c r="D2371" s="10"/>
      <c r="E2371" s="10"/>
      <c r="F2371" s="10"/>
      <c r="G2371" s="10"/>
      <c r="H2371" s="10"/>
      <c r="I2371" s="10"/>
      <c r="J2371" s="11"/>
      <c r="P2371" s="133"/>
      <c r="Q2371" s="133"/>
      <c r="R2371" s="3"/>
      <c r="S2371" s="133"/>
    </row>
    <row r="2372" spans="2:19">
      <c r="B2372" s="10"/>
      <c r="C2372" s="10"/>
      <c r="D2372" s="10"/>
      <c r="E2372" s="10"/>
      <c r="F2372" s="10"/>
      <c r="G2372" s="10"/>
      <c r="H2372" s="10"/>
      <c r="I2372" s="10"/>
      <c r="J2372" s="11"/>
      <c r="P2372" s="133"/>
      <c r="Q2372" s="133"/>
      <c r="R2372" s="3"/>
      <c r="S2372" s="133"/>
    </row>
    <row r="2373" spans="2:19">
      <c r="B2373" s="10"/>
      <c r="C2373" s="10"/>
      <c r="D2373" s="10"/>
      <c r="E2373" s="10"/>
      <c r="F2373" s="10"/>
      <c r="G2373" s="10"/>
      <c r="H2373" s="10"/>
      <c r="I2373" s="10"/>
      <c r="J2373" s="11"/>
      <c r="P2373" s="133"/>
      <c r="Q2373" s="133"/>
      <c r="R2373" s="3"/>
      <c r="S2373" s="133"/>
    </row>
    <row r="2374" spans="2:19">
      <c r="B2374" s="10"/>
      <c r="C2374" s="10"/>
      <c r="D2374" s="10"/>
      <c r="E2374" s="10"/>
      <c r="F2374" s="10"/>
      <c r="G2374" s="10"/>
      <c r="H2374" s="10"/>
      <c r="I2374" s="10"/>
      <c r="J2374" s="11"/>
      <c r="P2374" s="133"/>
      <c r="Q2374" s="133"/>
      <c r="R2374" s="3"/>
      <c r="S2374" s="133"/>
    </row>
    <row r="2375" spans="2:19">
      <c r="B2375" s="10"/>
      <c r="C2375" s="10"/>
      <c r="D2375" s="10"/>
      <c r="E2375" s="10"/>
      <c r="F2375" s="10"/>
      <c r="G2375" s="10"/>
      <c r="H2375" s="10"/>
      <c r="I2375" s="10"/>
      <c r="J2375" s="11"/>
      <c r="P2375" s="133"/>
      <c r="Q2375" s="133"/>
      <c r="R2375" s="3"/>
      <c r="S2375" s="133"/>
    </row>
    <row r="2376" spans="2:19">
      <c r="B2376" s="10"/>
      <c r="C2376" s="10"/>
      <c r="D2376" s="10"/>
      <c r="E2376" s="10"/>
      <c r="F2376" s="10"/>
      <c r="G2376" s="10"/>
      <c r="H2376" s="10"/>
      <c r="I2376" s="10"/>
      <c r="J2376" s="11"/>
      <c r="P2376" s="133"/>
      <c r="Q2376" s="133"/>
      <c r="R2376" s="3"/>
      <c r="S2376" s="133"/>
    </row>
    <row r="2377" spans="2:19">
      <c r="B2377" s="10"/>
      <c r="C2377" s="10"/>
      <c r="D2377" s="10"/>
      <c r="E2377" s="10"/>
      <c r="F2377" s="10"/>
      <c r="G2377" s="10"/>
      <c r="H2377" s="10"/>
      <c r="I2377" s="10"/>
      <c r="J2377" s="11"/>
      <c r="P2377" s="133"/>
      <c r="Q2377" s="133"/>
      <c r="R2377" s="3"/>
      <c r="S2377" s="133"/>
    </row>
    <row r="2378" spans="2:19">
      <c r="B2378" s="10"/>
      <c r="C2378" s="10"/>
      <c r="D2378" s="10"/>
      <c r="E2378" s="10"/>
      <c r="F2378" s="10"/>
      <c r="G2378" s="10"/>
      <c r="H2378" s="10"/>
      <c r="I2378" s="10"/>
      <c r="J2378" s="11"/>
      <c r="P2378" s="133"/>
      <c r="Q2378" s="133"/>
      <c r="R2378" s="3"/>
      <c r="S2378" s="133"/>
    </row>
    <row r="2379" spans="2:19">
      <c r="B2379" s="10"/>
      <c r="C2379" s="10"/>
      <c r="D2379" s="10"/>
      <c r="E2379" s="10"/>
      <c r="F2379" s="10"/>
      <c r="G2379" s="10"/>
      <c r="H2379" s="10"/>
      <c r="I2379" s="10"/>
      <c r="J2379" s="11"/>
      <c r="P2379" s="133"/>
      <c r="Q2379" s="133"/>
      <c r="R2379" s="3"/>
      <c r="S2379" s="133"/>
    </row>
    <row r="2380" spans="2:19">
      <c r="B2380" s="10"/>
      <c r="C2380" s="10"/>
      <c r="D2380" s="10"/>
      <c r="E2380" s="10"/>
      <c r="F2380" s="10"/>
      <c r="G2380" s="10"/>
      <c r="H2380" s="10"/>
      <c r="I2380" s="10"/>
      <c r="J2380" s="11"/>
      <c r="P2380" s="133"/>
      <c r="Q2380" s="133"/>
      <c r="R2380" s="3"/>
      <c r="S2380" s="133"/>
    </row>
    <row r="2381" spans="2:19">
      <c r="B2381" s="10"/>
      <c r="C2381" s="10"/>
      <c r="D2381" s="10"/>
      <c r="E2381" s="10"/>
      <c r="F2381" s="10"/>
      <c r="G2381" s="10"/>
      <c r="H2381" s="10"/>
      <c r="I2381" s="10"/>
      <c r="J2381" s="11"/>
      <c r="P2381" s="133"/>
      <c r="Q2381" s="133"/>
      <c r="R2381" s="3"/>
      <c r="S2381" s="133"/>
    </row>
    <row r="2382" spans="2:19">
      <c r="B2382" s="10"/>
      <c r="C2382" s="10"/>
      <c r="D2382" s="10"/>
      <c r="E2382" s="10"/>
      <c r="F2382" s="10"/>
      <c r="G2382" s="10"/>
      <c r="H2382" s="10"/>
      <c r="I2382" s="10"/>
      <c r="J2382" s="11"/>
      <c r="P2382" s="133"/>
      <c r="Q2382" s="133"/>
      <c r="R2382" s="3"/>
      <c r="S2382" s="133"/>
    </row>
    <row r="2383" spans="2:19">
      <c r="B2383" s="10"/>
      <c r="C2383" s="10"/>
      <c r="D2383" s="10"/>
      <c r="E2383" s="10"/>
      <c r="F2383" s="10"/>
      <c r="G2383" s="10"/>
      <c r="H2383" s="10"/>
      <c r="I2383" s="10"/>
      <c r="J2383" s="11"/>
      <c r="P2383" s="133"/>
      <c r="Q2383" s="133"/>
      <c r="R2383" s="3"/>
      <c r="S2383" s="133"/>
    </row>
    <row r="2384" spans="2:19">
      <c r="B2384" s="10"/>
      <c r="C2384" s="10"/>
      <c r="D2384" s="10"/>
      <c r="E2384" s="10"/>
      <c r="F2384" s="10"/>
      <c r="G2384" s="10"/>
      <c r="H2384" s="10"/>
      <c r="I2384" s="10"/>
      <c r="J2384" s="11"/>
      <c r="P2384" s="133"/>
      <c r="Q2384" s="133"/>
      <c r="R2384" s="3"/>
      <c r="S2384" s="133"/>
    </row>
    <row r="2385" spans="2:19">
      <c r="B2385" s="10"/>
      <c r="C2385" s="10"/>
      <c r="D2385" s="10"/>
      <c r="E2385" s="10"/>
      <c r="F2385" s="10"/>
      <c r="G2385" s="10"/>
      <c r="H2385" s="10"/>
      <c r="I2385" s="10"/>
      <c r="J2385" s="11"/>
      <c r="P2385" s="133"/>
      <c r="Q2385" s="133"/>
      <c r="R2385" s="3"/>
      <c r="S2385" s="133"/>
    </row>
    <row r="2386" spans="2:19">
      <c r="B2386" s="10"/>
      <c r="C2386" s="10"/>
      <c r="D2386" s="10"/>
      <c r="E2386" s="10"/>
      <c r="F2386" s="10"/>
      <c r="G2386" s="10"/>
      <c r="H2386" s="10"/>
      <c r="I2386" s="10"/>
      <c r="J2386" s="11"/>
      <c r="P2386" s="133"/>
      <c r="Q2386" s="133"/>
      <c r="R2386" s="3"/>
      <c r="S2386" s="133"/>
    </row>
    <row r="2387" spans="2:19">
      <c r="B2387" s="10"/>
      <c r="C2387" s="10"/>
      <c r="D2387" s="10"/>
      <c r="E2387" s="10"/>
      <c r="F2387" s="10"/>
      <c r="G2387" s="10"/>
      <c r="H2387" s="10"/>
      <c r="I2387" s="10"/>
      <c r="J2387" s="11"/>
      <c r="P2387" s="133"/>
      <c r="Q2387" s="133"/>
      <c r="R2387" s="3"/>
      <c r="S2387" s="133"/>
    </row>
    <row r="2388" spans="2:19">
      <c r="B2388" s="10"/>
      <c r="C2388" s="10"/>
      <c r="D2388" s="10"/>
      <c r="E2388" s="10"/>
      <c r="F2388" s="10"/>
      <c r="G2388" s="10"/>
      <c r="H2388" s="10"/>
      <c r="I2388" s="10"/>
      <c r="J2388" s="11"/>
      <c r="P2388" s="133"/>
      <c r="Q2388" s="133"/>
      <c r="R2388" s="3"/>
      <c r="S2388" s="133"/>
    </row>
    <row r="2389" spans="2:19">
      <c r="B2389" s="10"/>
      <c r="C2389" s="10"/>
      <c r="D2389" s="10"/>
      <c r="E2389" s="10"/>
      <c r="F2389" s="10"/>
      <c r="G2389" s="10"/>
      <c r="H2389" s="10"/>
      <c r="I2389" s="10"/>
      <c r="J2389" s="11"/>
      <c r="P2389" s="133"/>
      <c r="Q2389" s="133"/>
      <c r="R2389" s="3"/>
      <c r="S2389" s="133"/>
    </row>
    <row r="2390" spans="2:19">
      <c r="B2390" s="10"/>
      <c r="C2390" s="10"/>
      <c r="D2390" s="10"/>
      <c r="E2390" s="10"/>
      <c r="F2390" s="10"/>
      <c r="G2390" s="10"/>
      <c r="H2390" s="10"/>
      <c r="I2390" s="10"/>
      <c r="J2390" s="11"/>
      <c r="P2390" s="133"/>
      <c r="Q2390" s="133"/>
      <c r="R2390" s="3"/>
      <c r="S2390" s="133"/>
    </row>
    <row r="2391" spans="2:19">
      <c r="B2391" s="10"/>
      <c r="C2391" s="10"/>
      <c r="D2391" s="10"/>
      <c r="E2391" s="10"/>
      <c r="F2391" s="10"/>
      <c r="G2391" s="10"/>
      <c r="H2391" s="10"/>
      <c r="I2391" s="10"/>
      <c r="J2391" s="11"/>
      <c r="P2391" s="133"/>
      <c r="Q2391" s="133"/>
      <c r="R2391" s="3"/>
      <c r="S2391" s="133"/>
    </row>
    <row r="2392" spans="2:19">
      <c r="B2392" s="10"/>
      <c r="C2392" s="10"/>
      <c r="D2392" s="10"/>
      <c r="E2392" s="10"/>
      <c r="F2392" s="10"/>
      <c r="G2392" s="10"/>
      <c r="H2392" s="10"/>
      <c r="I2392" s="10"/>
      <c r="J2392" s="11"/>
      <c r="P2392" s="133"/>
      <c r="Q2392" s="133"/>
      <c r="R2392" s="3"/>
      <c r="S2392" s="133"/>
    </row>
    <row r="2393" spans="2:19">
      <c r="B2393" s="10"/>
      <c r="C2393" s="10"/>
      <c r="D2393" s="10"/>
      <c r="E2393" s="10"/>
      <c r="F2393" s="10"/>
      <c r="G2393" s="10"/>
      <c r="H2393" s="10"/>
      <c r="I2393" s="10"/>
      <c r="J2393" s="11"/>
      <c r="P2393" s="133"/>
      <c r="Q2393" s="133"/>
      <c r="R2393" s="3"/>
      <c r="S2393" s="133"/>
    </row>
    <row r="2394" spans="2:19">
      <c r="B2394" s="10"/>
      <c r="C2394" s="10"/>
      <c r="D2394" s="10"/>
      <c r="E2394" s="10"/>
      <c r="F2394" s="10"/>
      <c r="G2394" s="10"/>
      <c r="H2394" s="10"/>
      <c r="I2394" s="10"/>
      <c r="J2394" s="11"/>
      <c r="P2394" s="133"/>
      <c r="Q2394" s="133"/>
      <c r="R2394" s="3"/>
      <c r="S2394" s="133"/>
    </row>
    <row r="2395" spans="2:19">
      <c r="B2395" s="10"/>
      <c r="C2395" s="10"/>
      <c r="D2395" s="10"/>
      <c r="E2395" s="10"/>
      <c r="F2395" s="10"/>
      <c r="G2395" s="10"/>
      <c r="H2395" s="10"/>
      <c r="I2395" s="10"/>
      <c r="J2395" s="11"/>
      <c r="P2395" s="133"/>
      <c r="Q2395" s="133"/>
      <c r="R2395" s="3"/>
      <c r="S2395" s="133"/>
    </row>
    <row r="2396" spans="2:19">
      <c r="B2396" s="10"/>
      <c r="C2396" s="10"/>
      <c r="D2396" s="10"/>
      <c r="E2396" s="10"/>
      <c r="F2396" s="10"/>
      <c r="G2396" s="10"/>
      <c r="H2396" s="10"/>
      <c r="I2396" s="10"/>
      <c r="J2396" s="11"/>
      <c r="P2396" s="133"/>
      <c r="Q2396" s="133"/>
      <c r="R2396" s="3"/>
      <c r="S2396" s="133"/>
    </row>
    <row r="2397" spans="2:19">
      <c r="B2397" s="10"/>
      <c r="C2397" s="10"/>
      <c r="D2397" s="10"/>
      <c r="E2397" s="10"/>
      <c r="F2397" s="10"/>
      <c r="G2397" s="10"/>
      <c r="H2397" s="10"/>
      <c r="I2397" s="10"/>
      <c r="J2397" s="11"/>
      <c r="P2397" s="133"/>
      <c r="Q2397" s="133"/>
      <c r="R2397" s="3"/>
      <c r="S2397" s="133"/>
    </row>
    <row r="2398" spans="2:19">
      <c r="B2398" s="10"/>
      <c r="C2398" s="10"/>
      <c r="D2398" s="10"/>
      <c r="E2398" s="10"/>
      <c r="F2398" s="10"/>
      <c r="G2398" s="10"/>
      <c r="H2398" s="10"/>
      <c r="I2398" s="10"/>
      <c r="J2398" s="11"/>
      <c r="P2398" s="133"/>
      <c r="Q2398" s="133"/>
      <c r="R2398" s="3"/>
      <c r="S2398" s="133"/>
    </row>
    <row r="2399" spans="2:19">
      <c r="B2399" s="10"/>
      <c r="C2399" s="10"/>
      <c r="D2399" s="10"/>
      <c r="E2399" s="10"/>
      <c r="F2399" s="10"/>
      <c r="G2399" s="10"/>
      <c r="H2399" s="10"/>
      <c r="I2399" s="10"/>
      <c r="J2399" s="11"/>
      <c r="P2399" s="133"/>
      <c r="Q2399" s="133"/>
      <c r="R2399" s="3"/>
      <c r="S2399" s="133"/>
    </row>
    <row r="2400" spans="2:19">
      <c r="B2400" s="10"/>
      <c r="C2400" s="10"/>
      <c r="D2400" s="10"/>
      <c r="E2400" s="10"/>
      <c r="F2400" s="10"/>
      <c r="G2400" s="10"/>
      <c r="H2400" s="10"/>
      <c r="I2400" s="10"/>
      <c r="J2400" s="11"/>
      <c r="P2400" s="133"/>
      <c r="Q2400" s="133"/>
      <c r="R2400" s="3"/>
      <c r="S2400" s="133"/>
    </row>
    <row r="2401" spans="2:19">
      <c r="B2401" s="10"/>
      <c r="C2401" s="10"/>
      <c r="D2401" s="10"/>
      <c r="E2401" s="10"/>
      <c r="F2401" s="10"/>
      <c r="G2401" s="10"/>
      <c r="H2401" s="10"/>
      <c r="I2401" s="10"/>
      <c r="J2401" s="11"/>
      <c r="P2401" s="133"/>
      <c r="Q2401" s="133"/>
      <c r="R2401" s="3"/>
      <c r="S2401" s="133"/>
    </row>
    <row r="2402" spans="2:19">
      <c r="B2402" s="10"/>
      <c r="C2402" s="10"/>
      <c r="D2402" s="10"/>
      <c r="E2402" s="10"/>
      <c r="F2402" s="10"/>
      <c r="G2402" s="10"/>
      <c r="H2402" s="10"/>
      <c r="I2402" s="10"/>
      <c r="J2402" s="11"/>
      <c r="P2402" s="133"/>
      <c r="Q2402" s="133"/>
      <c r="R2402" s="3"/>
      <c r="S2402" s="133"/>
    </row>
    <row r="2403" spans="2:19">
      <c r="B2403" s="10"/>
      <c r="C2403" s="10"/>
      <c r="D2403" s="10"/>
      <c r="E2403" s="10"/>
      <c r="F2403" s="10"/>
      <c r="G2403" s="10"/>
      <c r="H2403" s="10"/>
      <c r="I2403" s="10"/>
      <c r="J2403" s="11"/>
      <c r="P2403" s="133"/>
      <c r="Q2403" s="133"/>
      <c r="R2403" s="3"/>
      <c r="S2403" s="133"/>
    </row>
    <row r="2404" spans="2:19">
      <c r="B2404" s="10"/>
      <c r="C2404" s="10"/>
      <c r="D2404" s="10"/>
      <c r="E2404" s="10"/>
      <c r="F2404" s="10"/>
      <c r="G2404" s="10"/>
      <c r="H2404" s="10"/>
      <c r="I2404" s="10"/>
      <c r="J2404" s="11"/>
      <c r="P2404" s="133"/>
      <c r="Q2404" s="133"/>
      <c r="R2404" s="3"/>
      <c r="S2404" s="133"/>
    </row>
    <row r="2405" spans="2:19">
      <c r="B2405" s="10"/>
      <c r="C2405" s="10"/>
      <c r="D2405" s="10"/>
      <c r="E2405" s="10"/>
      <c r="F2405" s="10"/>
      <c r="G2405" s="10"/>
      <c r="H2405" s="10"/>
      <c r="I2405" s="10"/>
      <c r="J2405" s="11"/>
      <c r="P2405" s="133"/>
      <c r="Q2405" s="133"/>
      <c r="R2405" s="3"/>
      <c r="S2405" s="133"/>
    </row>
    <row r="2406" spans="2:19">
      <c r="B2406" s="10"/>
      <c r="C2406" s="10"/>
      <c r="D2406" s="10"/>
      <c r="E2406" s="10"/>
      <c r="F2406" s="10"/>
      <c r="G2406" s="10"/>
      <c r="H2406" s="10"/>
      <c r="I2406" s="10"/>
      <c r="J2406" s="11"/>
      <c r="P2406" s="133"/>
      <c r="Q2406" s="133"/>
      <c r="R2406" s="3"/>
      <c r="S2406" s="133"/>
    </row>
    <row r="2407" spans="2:19">
      <c r="B2407" s="10"/>
      <c r="C2407" s="10"/>
      <c r="D2407" s="10"/>
      <c r="E2407" s="10"/>
      <c r="F2407" s="10"/>
      <c r="G2407" s="10"/>
      <c r="H2407" s="10"/>
      <c r="I2407" s="10"/>
      <c r="J2407" s="11"/>
      <c r="P2407" s="133"/>
      <c r="Q2407" s="133"/>
      <c r="R2407" s="3"/>
      <c r="S2407" s="133"/>
    </row>
    <row r="2408" spans="2:19">
      <c r="B2408" s="10"/>
      <c r="C2408" s="10"/>
      <c r="D2408" s="10"/>
      <c r="E2408" s="10"/>
      <c r="F2408" s="10"/>
      <c r="G2408" s="10"/>
      <c r="H2408" s="10"/>
      <c r="I2408" s="10"/>
      <c r="J2408" s="11"/>
      <c r="P2408" s="133"/>
      <c r="Q2408" s="133"/>
      <c r="R2408" s="3"/>
      <c r="S2408" s="133"/>
    </row>
    <row r="2409" spans="2:19">
      <c r="B2409" s="10"/>
      <c r="C2409" s="10"/>
      <c r="D2409" s="10"/>
      <c r="E2409" s="10"/>
      <c r="F2409" s="10"/>
      <c r="G2409" s="10"/>
      <c r="H2409" s="10"/>
      <c r="I2409" s="10"/>
      <c r="J2409" s="11"/>
      <c r="P2409" s="133"/>
      <c r="Q2409" s="133"/>
      <c r="R2409" s="3"/>
      <c r="S2409" s="133"/>
    </row>
    <row r="2410" spans="2:19">
      <c r="B2410" s="10"/>
      <c r="C2410" s="10"/>
      <c r="D2410" s="10"/>
      <c r="E2410" s="10"/>
      <c r="F2410" s="10"/>
      <c r="G2410" s="10"/>
      <c r="H2410" s="10"/>
      <c r="I2410" s="10"/>
      <c r="J2410" s="11"/>
      <c r="P2410" s="133"/>
      <c r="Q2410" s="133"/>
      <c r="R2410" s="3"/>
      <c r="S2410" s="133"/>
    </row>
    <row r="2411" spans="2:19">
      <c r="B2411" s="10"/>
      <c r="C2411" s="10"/>
      <c r="D2411" s="10"/>
      <c r="E2411" s="10"/>
      <c r="F2411" s="10"/>
      <c r="G2411" s="10"/>
      <c r="H2411" s="10"/>
      <c r="I2411" s="10"/>
      <c r="J2411" s="11"/>
      <c r="P2411" s="133"/>
      <c r="Q2411" s="133"/>
      <c r="R2411" s="3"/>
      <c r="S2411" s="133"/>
    </row>
    <row r="2412" spans="2:19">
      <c r="B2412" s="10"/>
      <c r="C2412" s="10"/>
      <c r="D2412" s="10"/>
      <c r="E2412" s="10"/>
      <c r="F2412" s="10"/>
      <c r="G2412" s="10"/>
      <c r="H2412" s="10"/>
      <c r="I2412" s="10"/>
      <c r="J2412" s="11"/>
      <c r="P2412" s="133"/>
      <c r="Q2412" s="133"/>
      <c r="R2412" s="3"/>
      <c r="S2412" s="133"/>
    </row>
    <row r="2413" spans="2:19">
      <c r="B2413" s="10"/>
      <c r="C2413" s="10"/>
      <c r="D2413" s="10"/>
      <c r="E2413" s="10"/>
      <c r="F2413" s="10"/>
      <c r="G2413" s="10"/>
      <c r="H2413" s="10"/>
      <c r="I2413" s="10"/>
      <c r="J2413" s="11"/>
      <c r="P2413" s="133"/>
      <c r="Q2413" s="133"/>
      <c r="R2413" s="3"/>
      <c r="S2413" s="133"/>
    </row>
    <row r="2414" spans="2:19">
      <c r="B2414" s="10"/>
      <c r="C2414" s="10"/>
      <c r="D2414" s="10"/>
      <c r="E2414" s="10"/>
      <c r="F2414" s="10"/>
      <c r="G2414" s="10"/>
      <c r="H2414" s="10"/>
      <c r="I2414" s="10"/>
      <c r="J2414" s="11"/>
      <c r="P2414" s="133"/>
      <c r="Q2414" s="133"/>
      <c r="R2414" s="3"/>
      <c r="S2414" s="133"/>
    </row>
    <row r="2415" spans="2:19">
      <c r="B2415" s="10"/>
      <c r="C2415" s="10"/>
      <c r="D2415" s="10"/>
      <c r="E2415" s="10"/>
      <c r="F2415" s="10"/>
      <c r="G2415" s="10"/>
      <c r="H2415" s="10"/>
      <c r="I2415" s="10"/>
      <c r="J2415" s="11"/>
      <c r="P2415" s="133"/>
      <c r="Q2415" s="133"/>
      <c r="R2415" s="3"/>
      <c r="S2415" s="133"/>
    </row>
    <row r="2416" spans="2:19">
      <c r="B2416" s="10"/>
      <c r="C2416" s="10"/>
      <c r="D2416" s="10"/>
      <c r="E2416" s="10"/>
      <c r="F2416" s="10"/>
      <c r="G2416" s="10"/>
      <c r="H2416" s="10"/>
      <c r="I2416" s="10"/>
      <c r="J2416" s="11"/>
      <c r="P2416" s="133"/>
      <c r="Q2416" s="133"/>
      <c r="R2416" s="3"/>
      <c r="S2416" s="133"/>
    </row>
    <row r="2417" spans="2:19">
      <c r="B2417" s="10"/>
      <c r="C2417" s="10"/>
      <c r="D2417" s="10"/>
      <c r="E2417" s="10"/>
      <c r="F2417" s="10"/>
      <c r="G2417" s="10"/>
      <c r="H2417" s="10"/>
      <c r="I2417" s="10"/>
      <c r="J2417" s="11"/>
      <c r="P2417" s="133"/>
      <c r="Q2417" s="133"/>
      <c r="R2417" s="3"/>
      <c r="S2417" s="133"/>
    </row>
    <row r="2418" spans="2:19">
      <c r="B2418" s="10"/>
      <c r="C2418" s="10"/>
      <c r="D2418" s="10"/>
      <c r="E2418" s="10"/>
      <c r="F2418" s="10"/>
      <c r="G2418" s="10"/>
      <c r="H2418" s="10"/>
      <c r="I2418" s="10"/>
      <c r="J2418" s="11"/>
      <c r="P2418" s="133"/>
      <c r="Q2418" s="133"/>
      <c r="R2418" s="3"/>
      <c r="S2418" s="133"/>
    </row>
    <row r="2419" spans="2:19">
      <c r="B2419" s="10"/>
      <c r="C2419" s="10"/>
      <c r="D2419" s="10"/>
      <c r="E2419" s="10"/>
      <c r="F2419" s="10"/>
      <c r="G2419" s="10"/>
      <c r="H2419" s="10"/>
      <c r="I2419" s="10"/>
      <c r="J2419" s="11"/>
      <c r="P2419" s="133"/>
      <c r="Q2419" s="133"/>
      <c r="R2419" s="3"/>
      <c r="S2419" s="133"/>
    </row>
    <row r="2420" spans="2:19">
      <c r="B2420" s="10"/>
      <c r="C2420" s="10"/>
      <c r="D2420" s="10"/>
      <c r="E2420" s="10"/>
      <c r="F2420" s="10"/>
      <c r="G2420" s="10"/>
      <c r="H2420" s="10"/>
      <c r="I2420" s="10"/>
      <c r="J2420" s="11"/>
      <c r="P2420" s="133"/>
      <c r="Q2420" s="133"/>
      <c r="R2420" s="3"/>
      <c r="S2420" s="133"/>
    </row>
    <row r="2421" spans="2:19">
      <c r="B2421" s="10"/>
      <c r="C2421" s="10"/>
      <c r="D2421" s="10"/>
      <c r="E2421" s="10"/>
      <c r="F2421" s="10"/>
      <c r="G2421" s="10"/>
      <c r="H2421" s="10"/>
      <c r="I2421" s="10"/>
      <c r="J2421" s="11"/>
      <c r="P2421" s="133"/>
      <c r="Q2421" s="133"/>
      <c r="R2421" s="3"/>
      <c r="S2421" s="133"/>
    </row>
    <row r="2422" spans="2:19">
      <c r="B2422" s="10"/>
      <c r="C2422" s="10"/>
      <c r="D2422" s="10"/>
      <c r="E2422" s="10"/>
      <c r="F2422" s="10"/>
      <c r="G2422" s="10"/>
      <c r="H2422" s="10"/>
      <c r="I2422" s="10"/>
      <c r="J2422" s="11"/>
      <c r="P2422" s="133"/>
      <c r="Q2422" s="133"/>
      <c r="R2422" s="3"/>
      <c r="S2422" s="133"/>
    </row>
    <row r="2423" spans="2:19">
      <c r="B2423" s="10"/>
      <c r="C2423" s="10"/>
      <c r="D2423" s="10"/>
      <c r="E2423" s="10"/>
      <c r="F2423" s="10"/>
      <c r="G2423" s="10"/>
      <c r="H2423" s="10"/>
      <c r="I2423" s="10"/>
      <c r="J2423" s="11"/>
      <c r="P2423" s="133"/>
      <c r="Q2423" s="133"/>
      <c r="R2423" s="3"/>
      <c r="S2423" s="133"/>
    </row>
    <row r="2424" spans="2:19">
      <c r="B2424" s="10"/>
      <c r="C2424" s="10"/>
      <c r="D2424" s="10"/>
      <c r="E2424" s="10"/>
      <c r="F2424" s="10"/>
      <c r="G2424" s="10"/>
      <c r="H2424" s="10"/>
      <c r="I2424" s="10"/>
      <c r="J2424" s="11"/>
      <c r="P2424" s="133"/>
      <c r="Q2424" s="133"/>
      <c r="R2424" s="3"/>
      <c r="S2424" s="133"/>
    </row>
    <row r="2425" spans="2:19">
      <c r="B2425" s="10"/>
      <c r="C2425" s="10"/>
      <c r="D2425" s="10"/>
      <c r="E2425" s="10"/>
      <c r="F2425" s="10"/>
      <c r="G2425" s="10"/>
      <c r="H2425" s="10"/>
      <c r="I2425" s="10"/>
      <c r="J2425" s="11"/>
      <c r="P2425" s="133"/>
      <c r="Q2425" s="133"/>
      <c r="R2425" s="3"/>
      <c r="S2425" s="133"/>
    </row>
    <row r="2426" spans="2:19">
      <c r="B2426" s="10"/>
      <c r="C2426" s="10"/>
      <c r="D2426" s="10"/>
      <c r="E2426" s="10"/>
      <c r="F2426" s="10"/>
      <c r="G2426" s="10"/>
      <c r="H2426" s="10"/>
      <c r="I2426" s="10"/>
      <c r="J2426" s="11"/>
      <c r="P2426" s="133"/>
      <c r="Q2426" s="133"/>
      <c r="R2426" s="3"/>
      <c r="S2426" s="133"/>
    </row>
    <row r="2427" spans="2:19">
      <c r="B2427" s="10"/>
      <c r="C2427" s="10"/>
      <c r="D2427" s="10"/>
      <c r="E2427" s="10"/>
      <c r="F2427" s="10"/>
      <c r="G2427" s="10"/>
      <c r="H2427" s="10"/>
      <c r="I2427" s="10"/>
      <c r="J2427" s="11"/>
      <c r="P2427" s="133"/>
      <c r="Q2427" s="133"/>
      <c r="R2427" s="3"/>
      <c r="S2427" s="133"/>
    </row>
    <row r="2428" spans="2:19">
      <c r="B2428" s="10"/>
      <c r="C2428" s="10"/>
      <c r="D2428" s="10"/>
      <c r="E2428" s="10"/>
      <c r="F2428" s="10"/>
      <c r="G2428" s="10"/>
      <c r="H2428" s="10"/>
      <c r="I2428" s="10"/>
      <c r="J2428" s="11"/>
      <c r="P2428" s="133"/>
      <c r="Q2428" s="133"/>
      <c r="R2428" s="3"/>
      <c r="S2428" s="133"/>
    </row>
    <row r="2429" spans="2:19">
      <c r="B2429" s="10"/>
      <c r="C2429" s="10"/>
      <c r="D2429" s="10"/>
      <c r="E2429" s="10"/>
      <c r="F2429" s="10"/>
      <c r="G2429" s="10"/>
      <c r="H2429" s="10"/>
      <c r="I2429" s="10"/>
      <c r="J2429" s="11"/>
      <c r="P2429" s="133"/>
      <c r="Q2429" s="133"/>
      <c r="R2429" s="3"/>
      <c r="S2429" s="133"/>
    </row>
    <row r="2430" spans="2:19">
      <c r="B2430" s="10"/>
      <c r="C2430" s="10"/>
      <c r="D2430" s="10"/>
      <c r="E2430" s="10"/>
      <c r="F2430" s="10"/>
      <c r="G2430" s="10"/>
      <c r="H2430" s="10"/>
      <c r="I2430" s="10"/>
      <c r="J2430" s="11"/>
      <c r="P2430" s="133"/>
      <c r="Q2430" s="133"/>
      <c r="R2430" s="3"/>
      <c r="S2430" s="133"/>
    </row>
    <row r="2431" spans="2:19">
      <c r="B2431" s="10"/>
      <c r="C2431" s="10"/>
      <c r="D2431" s="10"/>
      <c r="E2431" s="10"/>
      <c r="F2431" s="10"/>
      <c r="G2431" s="10"/>
      <c r="H2431" s="10"/>
      <c r="I2431" s="10"/>
      <c r="J2431" s="11"/>
      <c r="P2431" s="133"/>
      <c r="Q2431" s="133"/>
      <c r="R2431" s="3"/>
      <c r="S2431" s="133"/>
    </row>
    <row r="2432" spans="2:19">
      <c r="B2432" s="10"/>
      <c r="C2432" s="10"/>
      <c r="D2432" s="10"/>
      <c r="E2432" s="10"/>
      <c r="F2432" s="10"/>
      <c r="G2432" s="10"/>
      <c r="H2432" s="10"/>
      <c r="I2432" s="10"/>
      <c r="J2432" s="11"/>
      <c r="P2432" s="133"/>
      <c r="Q2432" s="133"/>
      <c r="R2432" s="3"/>
      <c r="S2432" s="133"/>
    </row>
    <row r="2433" spans="2:19">
      <c r="B2433" s="10"/>
      <c r="C2433" s="10"/>
      <c r="D2433" s="10"/>
      <c r="E2433" s="10"/>
      <c r="F2433" s="10"/>
      <c r="G2433" s="10"/>
      <c r="H2433" s="10"/>
      <c r="I2433" s="10"/>
      <c r="J2433" s="11"/>
      <c r="P2433" s="133"/>
      <c r="Q2433" s="133"/>
      <c r="R2433" s="3"/>
      <c r="S2433" s="133"/>
    </row>
    <row r="2434" spans="2:19">
      <c r="B2434" s="10"/>
      <c r="C2434" s="10"/>
      <c r="D2434" s="10"/>
      <c r="E2434" s="10"/>
      <c r="F2434" s="10"/>
      <c r="G2434" s="10"/>
      <c r="H2434" s="10"/>
      <c r="I2434" s="10"/>
      <c r="J2434" s="11"/>
      <c r="P2434" s="133"/>
      <c r="Q2434" s="133"/>
      <c r="R2434" s="3"/>
      <c r="S2434" s="133"/>
    </row>
    <row r="2435" spans="2:19">
      <c r="B2435" s="10"/>
      <c r="C2435" s="10"/>
      <c r="D2435" s="10"/>
      <c r="E2435" s="10"/>
      <c r="F2435" s="10"/>
      <c r="G2435" s="10"/>
      <c r="H2435" s="10"/>
      <c r="I2435" s="10"/>
      <c r="J2435" s="11"/>
      <c r="P2435" s="133"/>
      <c r="Q2435" s="133"/>
      <c r="R2435" s="3"/>
      <c r="S2435" s="133"/>
    </row>
    <row r="2436" spans="2:19">
      <c r="B2436" s="10"/>
      <c r="C2436" s="10"/>
      <c r="D2436" s="10"/>
      <c r="E2436" s="10"/>
      <c r="F2436" s="10"/>
      <c r="G2436" s="10"/>
      <c r="H2436" s="10"/>
      <c r="I2436" s="10"/>
      <c r="J2436" s="11"/>
      <c r="P2436" s="133"/>
      <c r="Q2436" s="133"/>
      <c r="R2436" s="3"/>
      <c r="S2436" s="133"/>
    </row>
    <row r="2437" spans="2:19">
      <c r="B2437" s="10"/>
      <c r="C2437" s="10"/>
      <c r="D2437" s="10"/>
      <c r="E2437" s="10"/>
      <c r="F2437" s="10"/>
      <c r="G2437" s="10"/>
      <c r="H2437" s="10"/>
      <c r="I2437" s="10"/>
      <c r="J2437" s="11"/>
      <c r="P2437" s="133"/>
      <c r="Q2437" s="133"/>
      <c r="R2437" s="3"/>
      <c r="S2437" s="133"/>
    </row>
    <row r="2438" spans="2:19">
      <c r="B2438" s="10"/>
      <c r="C2438" s="10"/>
      <c r="D2438" s="10"/>
      <c r="E2438" s="10"/>
      <c r="F2438" s="10"/>
      <c r="G2438" s="10"/>
      <c r="H2438" s="10"/>
      <c r="I2438" s="10"/>
      <c r="J2438" s="11"/>
      <c r="P2438" s="133"/>
      <c r="Q2438" s="133"/>
      <c r="R2438" s="3"/>
      <c r="S2438" s="133"/>
    </row>
    <row r="2439" spans="2:19">
      <c r="B2439" s="10"/>
      <c r="C2439" s="10"/>
      <c r="D2439" s="10"/>
      <c r="E2439" s="10"/>
      <c r="F2439" s="10"/>
      <c r="G2439" s="10"/>
      <c r="H2439" s="10"/>
      <c r="I2439" s="10"/>
      <c r="J2439" s="11"/>
      <c r="P2439" s="133"/>
      <c r="Q2439" s="133"/>
      <c r="R2439" s="3"/>
      <c r="S2439" s="133"/>
    </row>
    <row r="2440" spans="2:19">
      <c r="B2440" s="10"/>
      <c r="C2440" s="10"/>
      <c r="D2440" s="10"/>
      <c r="E2440" s="10"/>
      <c r="F2440" s="10"/>
      <c r="G2440" s="10"/>
      <c r="H2440" s="10"/>
      <c r="I2440" s="10"/>
      <c r="J2440" s="11"/>
      <c r="P2440" s="133"/>
      <c r="Q2440" s="133"/>
      <c r="R2440" s="3"/>
      <c r="S2440" s="133"/>
    </row>
    <row r="2441" spans="2:19">
      <c r="B2441" s="10"/>
      <c r="C2441" s="10"/>
      <c r="D2441" s="10"/>
      <c r="E2441" s="10"/>
      <c r="F2441" s="10"/>
      <c r="G2441" s="10"/>
      <c r="H2441" s="10"/>
      <c r="I2441" s="10"/>
      <c r="J2441" s="11"/>
      <c r="P2441" s="133"/>
      <c r="Q2441" s="133"/>
      <c r="R2441" s="3"/>
      <c r="S2441" s="133"/>
    </row>
    <row r="2442" spans="2:19">
      <c r="B2442" s="10"/>
      <c r="C2442" s="10"/>
      <c r="D2442" s="10"/>
      <c r="E2442" s="10"/>
      <c r="F2442" s="10"/>
      <c r="G2442" s="10"/>
      <c r="H2442" s="10"/>
      <c r="I2442" s="10"/>
      <c r="J2442" s="11"/>
      <c r="P2442" s="133"/>
      <c r="Q2442" s="133"/>
      <c r="R2442" s="3"/>
      <c r="S2442" s="133"/>
    </row>
    <row r="2443" spans="2:19">
      <c r="B2443" s="10"/>
      <c r="C2443" s="10"/>
      <c r="D2443" s="10"/>
      <c r="E2443" s="10"/>
      <c r="F2443" s="10"/>
      <c r="G2443" s="10"/>
      <c r="H2443" s="10"/>
      <c r="I2443" s="10"/>
      <c r="J2443" s="11"/>
      <c r="P2443" s="133"/>
      <c r="Q2443" s="133"/>
      <c r="R2443" s="3"/>
      <c r="S2443" s="133"/>
    </row>
    <row r="2444" spans="2:19">
      <c r="B2444" s="10"/>
      <c r="C2444" s="10"/>
      <c r="D2444" s="10"/>
      <c r="E2444" s="10"/>
      <c r="F2444" s="10"/>
      <c r="G2444" s="10"/>
      <c r="H2444" s="10"/>
      <c r="I2444" s="10"/>
      <c r="J2444" s="11"/>
      <c r="P2444" s="133"/>
      <c r="Q2444" s="133"/>
      <c r="R2444" s="3"/>
      <c r="S2444" s="133"/>
    </row>
    <row r="2445" spans="2:19">
      <c r="B2445" s="10"/>
      <c r="C2445" s="10"/>
      <c r="D2445" s="10"/>
      <c r="E2445" s="10"/>
      <c r="F2445" s="10"/>
      <c r="G2445" s="10"/>
      <c r="H2445" s="10"/>
      <c r="I2445" s="10"/>
      <c r="J2445" s="11"/>
      <c r="P2445" s="133"/>
      <c r="Q2445" s="133"/>
      <c r="R2445" s="3"/>
      <c r="S2445" s="133"/>
    </row>
    <row r="2446" spans="2:19">
      <c r="B2446" s="10"/>
      <c r="C2446" s="10"/>
      <c r="D2446" s="10"/>
      <c r="E2446" s="10"/>
      <c r="F2446" s="10"/>
      <c r="G2446" s="10"/>
      <c r="H2446" s="10"/>
      <c r="I2446" s="10"/>
      <c r="J2446" s="11"/>
      <c r="P2446" s="133"/>
      <c r="Q2446" s="133"/>
      <c r="R2446" s="3"/>
      <c r="S2446" s="133"/>
    </row>
    <row r="2447" spans="2:19">
      <c r="B2447" s="10"/>
      <c r="C2447" s="10"/>
      <c r="D2447" s="10"/>
      <c r="E2447" s="10"/>
      <c r="F2447" s="10"/>
      <c r="G2447" s="10"/>
      <c r="H2447" s="10"/>
      <c r="I2447" s="10"/>
      <c r="J2447" s="11"/>
      <c r="P2447" s="133"/>
      <c r="Q2447" s="133"/>
      <c r="R2447" s="3"/>
      <c r="S2447" s="133"/>
    </row>
    <row r="2448" spans="2:19">
      <c r="B2448" s="10"/>
      <c r="C2448" s="10"/>
      <c r="D2448" s="10"/>
      <c r="E2448" s="10"/>
      <c r="F2448" s="10"/>
      <c r="G2448" s="10"/>
      <c r="H2448" s="10"/>
      <c r="I2448" s="10"/>
      <c r="J2448" s="11"/>
      <c r="P2448" s="133"/>
      <c r="Q2448" s="133"/>
      <c r="R2448" s="3"/>
      <c r="S2448" s="133"/>
    </row>
    <row r="2449" spans="2:19">
      <c r="B2449" s="10"/>
      <c r="C2449" s="10"/>
      <c r="D2449" s="10"/>
      <c r="E2449" s="10"/>
      <c r="F2449" s="10"/>
      <c r="G2449" s="10"/>
      <c r="H2449" s="10"/>
      <c r="I2449" s="10"/>
      <c r="J2449" s="11"/>
      <c r="P2449" s="133"/>
      <c r="Q2449" s="133"/>
      <c r="R2449" s="3"/>
      <c r="S2449" s="133"/>
    </row>
    <row r="2450" spans="2:19">
      <c r="B2450" s="10"/>
      <c r="C2450" s="10"/>
      <c r="D2450" s="10"/>
      <c r="E2450" s="10"/>
      <c r="F2450" s="10"/>
      <c r="G2450" s="10"/>
      <c r="H2450" s="10"/>
      <c r="I2450" s="10"/>
      <c r="J2450" s="11"/>
      <c r="P2450" s="133"/>
      <c r="Q2450" s="133"/>
      <c r="R2450" s="3"/>
      <c r="S2450" s="133"/>
    </row>
    <row r="2451" spans="2:19">
      <c r="B2451" s="10"/>
      <c r="C2451" s="10"/>
      <c r="D2451" s="10"/>
      <c r="E2451" s="10"/>
      <c r="F2451" s="10"/>
      <c r="G2451" s="10"/>
      <c r="H2451" s="10"/>
      <c r="I2451" s="10"/>
      <c r="J2451" s="11"/>
      <c r="P2451" s="133"/>
      <c r="Q2451" s="133"/>
      <c r="R2451" s="3"/>
      <c r="S2451" s="133"/>
    </row>
    <row r="2452" spans="2:19">
      <c r="B2452" s="10"/>
      <c r="C2452" s="10"/>
      <c r="D2452" s="10"/>
      <c r="E2452" s="10"/>
      <c r="F2452" s="10"/>
      <c r="G2452" s="10"/>
      <c r="H2452" s="10"/>
      <c r="I2452" s="10"/>
      <c r="J2452" s="11"/>
      <c r="P2452" s="133"/>
      <c r="Q2452" s="133"/>
      <c r="R2452" s="3"/>
      <c r="S2452" s="133"/>
    </row>
    <row r="2453" spans="2:19">
      <c r="B2453" s="10"/>
      <c r="C2453" s="10"/>
      <c r="D2453" s="10"/>
      <c r="E2453" s="10"/>
      <c r="F2453" s="10"/>
      <c r="G2453" s="10"/>
      <c r="H2453" s="10"/>
      <c r="I2453" s="10"/>
      <c r="J2453" s="11"/>
      <c r="P2453" s="133"/>
      <c r="Q2453" s="133"/>
      <c r="R2453" s="3"/>
      <c r="S2453" s="133"/>
    </row>
    <row r="2454" spans="2:19">
      <c r="B2454" s="10"/>
      <c r="C2454" s="10"/>
      <c r="D2454" s="10"/>
      <c r="E2454" s="10"/>
      <c r="F2454" s="10"/>
      <c r="G2454" s="10"/>
      <c r="H2454" s="10"/>
      <c r="I2454" s="10"/>
      <c r="J2454" s="11"/>
      <c r="P2454" s="133"/>
      <c r="Q2454" s="133"/>
      <c r="R2454" s="3"/>
      <c r="S2454" s="133"/>
    </row>
    <row r="2455" spans="2:19">
      <c r="B2455" s="10"/>
      <c r="C2455" s="10"/>
      <c r="D2455" s="10"/>
      <c r="E2455" s="10"/>
      <c r="F2455" s="10"/>
      <c r="G2455" s="10"/>
      <c r="H2455" s="10"/>
      <c r="I2455" s="10"/>
      <c r="J2455" s="11"/>
      <c r="P2455" s="133"/>
      <c r="Q2455" s="133"/>
      <c r="R2455" s="3"/>
      <c r="S2455" s="133"/>
    </row>
    <row r="2456" spans="2:19">
      <c r="B2456" s="10"/>
      <c r="C2456" s="10"/>
      <c r="D2456" s="10"/>
      <c r="E2456" s="10"/>
      <c r="F2456" s="10"/>
      <c r="G2456" s="10"/>
      <c r="H2456" s="10"/>
      <c r="I2456" s="10"/>
      <c r="J2456" s="11"/>
      <c r="P2456" s="133"/>
      <c r="Q2456" s="133"/>
      <c r="R2456" s="3"/>
      <c r="S2456" s="133"/>
    </row>
    <row r="2457" spans="2:19">
      <c r="B2457" s="10"/>
      <c r="C2457" s="10"/>
      <c r="D2457" s="10"/>
      <c r="E2457" s="10"/>
      <c r="F2457" s="10"/>
      <c r="G2457" s="10"/>
      <c r="H2457" s="10"/>
      <c r="I2457" s="10"/>
      <c r="J2457" s="11"/>
      <c r="P2457" s="133"/>
      <c r="Q2457" s="133"/>
      <c r="R2457" s="3"/>
      <c r="S2457" s="133"/>
    </row>
    <row r="2458" spans="2:19">
      <c r="B2458" s="10"/>
      <c r="C2458" s="10"/>
      <c r="D2458" s="10"/>
      <c r="E2458" s="10"/>
      <c r="F2458" s="10"/>
      <c r="G2458" s="10"/>
      <c r="H2458" s="10"/>
      <c r="I2458" s="10"/>
      <c r="J2458" s="11"/>
      <c r="P2458" s="133"/>
      <c r="Q2458" s="133"/>
      <c r="R2458" s="3"/>
      <c r="S2458" s="133"/>
    </row>
    <row r="2459" spans="2:19">
      <c r="B2459" s="10"/>
      <c r="C2459" s="10"/>
      <c r="D2459" s="10"/>
      <c r="E2459" s="10"/>
      <c r="F2459" s="10"/>
      <c r="G2459" s="10"/>
      <c r="H2459" s="10"/>
      <c r="I2459" s="10"/>
      <c r="J2459" s="11"/>
      <c r="P2459" s="133"/>
      <c r="Q2459" s="133"/>
      <c r="R2459" s="3"/>
      <c r="S2459" s="133"/>
    </row>
    <row r="2460" spans="2:19">
      <c r="B2460" s="10"/>
      <c r="C2460" s="10"/>
      <c r="D2460" s="10"/>
      <c r="E2460" s="10"/>
      <c r="F2460" s="10"/>
      <c r="G2460" s="10"/>
      <c r="H2460" s="10"/>
      <c r="I2460" s="10"/>
      <c r="J2460" s="11"/>
      <c r="P2460" s="133"/>
      <c r="Q2460" s="133"/>
      <c r="R2460" s="3"/>
      <c r="S2460" s="133"/>
    </row>
    <row r="2461" spans="2:19">
      <c r="B2461" s="10"/>
      <c r="C2461" s="10"/>
      <c r="D2461" s="10"/>
      <c r="E2461" s="10"/>
      <c r="F2461" s="10"/>
      <c r="G2461" s="10"/>
      <c r="H2461" s="10"/>
      <c r="I2461" s="10"/>
      <c r="J2461" s="11"/>
      <c r="P2461" s="133"/>
      <c r="Q2461" s="133"/>
      <c r="R2461" s="3"/>
      <c r="S2461" s="133"/>
    </row>
    <row r="2462" spans="2:19">
      <c r="B2462" s="10"/>
      <c r="C2462" s="10"/>
      <c r="D2462" s="10"/>
      <c r="E2462" s="10"/>
      <c r="F2462" s="10"/>
      <c r="G2462" s="10"/>
      <c r="H2462" s="10"/>
      <c r="I2462" s="10"/>
      <c r="J2462" s="11"/>
      <c r="P2462" s="133"/>
      <c r="Q2462" s="133"/>
      <c r="R2462" s="3"/>
      <c r="S2462" s="133"/>
    </row>
    <row r="2463" spans="2:19">
      <c r="B2463" s="10"/>
      <c r="C2463" s="10"/>
      <c r="D2463" s="10"/>
      <c r="E2463" s="10"/>
      <c r="F2463" s="10"/>
      <c r="G2463" s="10"/>
      <c r="H2463" s="10"/>
      <c r="I2463" s="10"/>
      <c r="J2463" s="11"/>
      <c r="P2463" s="133"/>
      <c r="Q2463" s="133"/>
      <c r="R2463" s="3"/>
      <c r="S2463" s="133"/>
    </row>
    <row r="2464" spans="2:19">
      <c r="B2464" s="10"/>
      <c r="C2464" s="10"/>
      <c r="D2464" s="10"/>
      <c r="E2464" s="10"/>
      <c r="F2464" s="10"/>
      <c r="G2464" s="10"/>
      <c r="H2464" s="10"/>
      <c r="I2464" s="10"/>
      <c r="J2464" s="11"/>
      <c r="P2464" s="133"/>
      <c r="Q2464" s="133"/>
      <c r="R2464" s="3"/>
      <c r="S2464" s="133"/>
    </row>
    <row r="2465" spans="2:19">
      <c r="B2465" s="10"/>
      <c r="C2465" s="10"/>
      <c r="D2465" s="10"/>
      <c r="E2465" s="10"/>
      <c r="F2465" s="10"/>
      <c r="G2465" s="10"/>
      <c r="H2465" s="10"/>
      <c r="I2465" s="10"/>
      <c r="J2465" s="11"/>
      <c r="P2465" s="133"/>
      <c r="Q2465" s="133"/>
      <c r="R2465" s="3"/>
      <c r="S2465" s="133"/>
    </row>
    <row r="2466" spans="2:19">
      <c r="B2466" s="10"/>
      <c r="C2466" s="10"/>
      <c r="D2466" s="10"/>
      <c r="E2466" s="10"/>
      <c r="F2466" s="10"/>
      <c r="G2466" s="10"/>
      <c r="H2466" s="10"/>
      <c r="I2466" s="10"/>
      <c r="J2466" s="11"/>
      <c r="P2466" s="133"/>
      <c r="Q2466" s="133"/>
      <c r="R2466" s="3"/>
      <c r="S2466" s="133"/>
    </row>
    <row r="2467" spans="2:19">
      <c r="B2467" s="10"/>
      <c r="C2467" s="10"/>
      <c r="D2467" s="10"/>
      <c r="E2467" s="10"/>
      <c r="F2467" s="10"/>
      <c r="G2467" s="10"/>
      <c r="H2467" s="10"/>
      <c r="I2467" s="10"/>
      <c r="J2467" s="11"/>
      <c r="P2467" s="133"/>
      <c r="Q2467" s="133"/>
      <c r="R2467" s="3"/>
      <c r="S2467" s="133"/>
    </row>
    <row r="2468" spans="2:19">
      <c r="B2468" s="10"/>
      <c r="C2468" s="10"/>
      <c r="D2468" s="10"/>
      <c r="E2468" s="10"/>
      <c r="F2468" s="10"/>
      <c r="G2468" s="10"/>
      <c r="H2468" s="10"/>
      <c r="I2468" s="10"/>
      <c r="J2468" s="11"/>
      <c r="P2468" s="133"/>
      <c r="Q2468" s="133"/>
      <c r="R2468" s="3"/>
      <c r="S2468" s="133"/>
    </row>
    <row r="2469" spans="2:19">
      <c r="B2469" s="10"/>
      <c r="C2469" s="10"/>
      <c r="D2469" s="10"/>
      <c r="E2469" s="10"/>
      <c r="F2469" s="10"/>
      <c r="G2469" s="10"/>
      <c r="H2469" s="10"/>
      <c r="I2469" s="10"/>
      <c r="J2469" s="11"/>
      <c r="P2469" s="133"/>
      <c r="Q2469" s="133"/>
      <c r="R2469" s="3"/>
      <c r="S2469" s="133"/>
    </row>
    <row r="2470" spans="2:19">
      <c r="B2470" s="10"/>
      <c r="C2470" s="10"/>
      <c r="D2470" s="10"/>
      <c r="E2470" s="10"/>
      <c r="F2470" s="10"/>
      <c r="G2470" s="10"/>
      <c r="H2470" s="10"/>
      <c r="I2470" s="10"/>
      <c r="J2470" s="11"/>
      <c r="P2470" s="133"/>
      <c r="Q2470" s="133"/>
      <c r="R2470" s="3"/>
      <c r="S2470" s="133"/>
    </row>
    <row r="2471" spans="2:19">
      <c r="B2471" s="10"/>
      <c r="C2471" s="10"/>
      <c r="D2471" s="10"/>
      <c r="E2471" s="10"/>
      <c r="F2471" s="10"/>
      <c r="G2471" s="10"/>
      <c r="H2471" s="10"/>
      <c r="I2471" s="10"/>
      <c r="J2471" s="11"/>
      <c r="P2471" s="133"/>
      <c r="Q2471" s="133"/>
      <c r="R2471" s="3"/>
      <c r="S2471" s="133"/>
    </row>
    <row r="2472" spans="2:19">
      <c r="B2472" s="10"/>
      <c r="C2472" s="10"/>
      <c r="D2472" s="10"/>
      <c r="E2472" s="10"/>
      <c r="F2472" s="10"/>
      <c r="G2472" s="10"/>
      <c r="H2472" s="10"/>
      <c r="I2472" s="10"/>
      <c r="J2472" s="11"/>
      <c r="P2472" s="133"/>
      <c r="Q2472" s="133"/>
      <c r="R2472" s="3"/>
      <c r="S2472" s="133"/>
    </row>
    <row r="2473" spans="2:19">
      <c r="B2473" s="10"/>
      <c r="C2473" s="10"/>
      <c r="D2473" s="10"/>
      <c r="E2473" s="10"/>
      <c r="F2473" s="10"/>
      <c r="G2473" s="10"/>
      <c r="H2473" s="10"/>
      <c r="I2473" s="10"/>
      <c r="J2473" s="11"/>
      <c r="P2473" s="133"/>
      <c r="Q2473" s="133"/>
      <c r="R2473" s="3"/>
      <c r="S2473" s="133"/>
    </row>
    <row r="2474" spans="2:19">
      <c r="B2474" s="10"/>
      <c r="C2474" s="10"/>
      <c r="D2474" s="10"/>
      <c r="E2474" s="10"/>
      <c r="F2474" s="10"/>
      <c r="G2474" s="10"/>
      <c r="H2474" s="10"/>
      <c r="I2474" s="10"/>
      <c r="J2474" s="11"/>
      <c r="P2474" s="133"/>
      <c r="Q2474" s="133"/>
      <c r="R2474" s="3"/>
      <c r="S2474" s="133"/>
    </row>
    <row r="2475" spans="2:19">
      <c r="B2475" s="10"/>
      <c r="C2475" s="10"/>
      <c r="D2475" s="10"/>
      <c r="E2475" s="10"/>
      <c r="F2475" s="10"/>
      <c r="G2475" s="10"/>
      <c r="H2475" s="10"/>
      <c r="I2475" s="10"/>
      <c r="J2475" s="11"/>
      <c r="P2475" s="133"/>
      <c r="Q2475" s="133"/>
      <c r="R2475" s="3"/>
      <c r="S2475" s="133"/>
    </row>
    <row r="2476" spans="2:19">
      <c r="B2476" s="10"/>
      <c r="C2476" s="10"/>
      <c r="D2476" s="10"/>
      <c r="E2476" s="10"/>
      <c r="F2476" s="10"/>
      <c r="G2476" s="10"/>
      <c r="H2476" s="10"/>
      <c r="I2476" s="10"/>
      <c r="J2476" s="11"/>
      <c r="P2476" s="133"/>
      <c r="Q2476" s="133"/>
      <c r="R2476" s="3"/>
      <c r="S2476" s="133"/>
    </row>
    <row r="2477" spans="2:19">
      <c r="B2477" s="10"/>
      <c r="C2477" s="10"/>
      <c r="D2477" s="10"/>
      <c r="E2477" s="10"/>
      <c r="F2477" s="10"/>
      <c r="G2477" s="10"/>
      <c r="H2477" s="10"/>
      <c r="I2477" s="10"/>
      <c r="J2477" s="11"/>
      <c r="P2477" s="133"/>
      <c r="Q2477" s="133"/>
      <c r="R2477" s="3"/>
      <c r="S2477" s="133"/>
    </row>
    <row r="2478" spans="2:19">
      <c r="B2478" s="10"/>
      <c r="C2478" s="10"/>
      <c r="D2478" s="10"/>
      <c r="E2478" s="10"/>
      <c r="F2478" s="10"/>
      <c r="G2478" s="10"/>
      <c r="H2478" s="10"/>
      <c r="I2478" s="10"/>
      <c r="J2478" s="11"/>
      <c r="P2478" s="133"/>
      <c r="Q2478" s="133"/>
      <c r="R2478" s="3"/>
      <c r="S2478" s="133"/>
    </row>
    <row r="2479" spans="2:19">
      <c r="B2479" s="10"/>
      <c r="C2479" s="10"/>
      <c r="D2479" s="10"/>
      <c r="E2479" s="10"/>
      <c r="F2479" s="10"/>
      <c r="G2479" s="10"/>
      <c r="H2479" s="10"/>
      <c r="I2479" s="10"/>
      <c r="J2479" s="11"/>
      <c r="P2479" s="133"/>
      <c r="Q2479" s="133"/>
      <c r="R2479" s="3"/>
      <c r="S2479" s="133"/>
    </row>
    <row r="2480" spans="2:19">
      <c r="B2480" s="10"/>
      <c r="C2480" s="10"/>
      <c r="D2480" s="10"/>
      <c r="E2480" s="10"/>
      <c r="F2480" s="10"/>
      <c r="G2480" s="10"/>
      <c r="H2480" s="10"/>
      <c r="I2480" s="10"/>
      <c r="J2480" s="11"/>
      <c r="P2480" s="133"/>
      <c r="Q2480" s="133"/>
      <c r="R2480" s="3"/>
      <c r="S2480" s="133"/>
    </row>
    <row r="2481" spans="2:19">
      <c r="B2481" s="10"/>
      <c r="C2481" s="10"/>
      <c r="D2481" s="10"/>
      <c r="E2481" s="10"/>
      <c r="F2481" s="10"/>
      <c r="G2481" s="10"/>
      <c r="H2481" s="10"/>
      <c r="I2481" s="10"/>
      <c r="J2481" s="11"/>
      <c r="P2481" s="133"/>
      <c r="Q2481" s="133"/>
      <c r="R2481" s="3"/>
      <c r="S2481" s="133"/>
    </row>
    <row r="2482" spans="2:19">
      <c r="B2482" s="10"/>
      <c r="C2482" s="10"/>
      <c r="D2482" s="10"/>
      <c r="E2482" s="10"/>
      <c r="F2482" s="10"/>
      <c r="G2482" s="10"/>
      <c r="H2482" s="10"/>
      <c r="I2482" s="10"/>
      <c r="J2482" s="11"/>
      <c r="P2482" s="133"/>
      <c r="Q2482" s="133"/>
      <c r="R2482" s="3"/>
      <c r="S2482" s="133"/>
    </row>
    <row r="2483" spans="2:19">
      <c r="B2483" s="10"/>
      <c r="C2483" s="10"/>
      <c r="D2483" s="10"/>
      <c r="E2483" s="10"/>
      <c r="F2483" s="10"/>
      <c r="G2483" s="10"/>
      <c r="H2483" s="10"/>
      <c r="I2483" s="10"/>
      <c r="J2483" s="11"/>
      <c r="P2483" s="133"/>
      <c r="Q2483" s="133"/>
      <c r="R2483" s="3"/>
      <c r="S2483" s="133"/>
    </row>
    <row r="2484" spans="2:19">
      <c r="B2484" s="10"/>
      <c r="C2484" s="10"/>
      <c r="D2484" s="10"/>
      <c r="E2484" s="10"/>
      <c r="F2484" s="10"/>
      <c r="G2484" s="10"/>
      <c r="H2484" s="10"/>
      <c r="I2484" s="10"/>
      <c r="J2484" s="11"/>
      <c r="P2484" s="133"/>
      <c r="Q2484" s="133"/>
      <c r="R2484" s="3"/>
      <c r="S2484" s="133"/>
    </row>
    <row r="2485" spans="2:19">
      <c r="B2485" s="10"/>
      <c r="C2485" s="10"/>
      <c r="D2485" s="10"/>
      <c r="E2485" s="10"/>
      <c r="F2485" s="10"/>
      <c r="G2485" s="10"/>
      <c r="H2485" s="10"/>
      <c r="I2485" s="10"/>
      <c r="J2485" s="11"/>
      <c r="P2485" s="133"/>
      <c r="Q2485" s="133"/>
      <c r="R2485" s="3"/>
      <c r="S2485" s="133"/>
    </row>
    <row r="2486" spans="2:19">
      <c r="B2486" s="10"/>
      <c r="C2486" s="10"/>
      <c r="D2486" s="10"/>
      <c r="E2486" s="10"/>
      <c r="F2486" s="10"/>
      <c r="G2486" s="10"/>
      <c r="H2486" s="10"/>
      <c r="I2486" s="10"/>
      <c r="J2486" s="11"/>
      <c r="P2486" s="133"/>
      <c r="Q2486" s="133"/>
      <c r="R2486" s="3"/>
      <c r="S2486" s="133"/>
    </row>
    <row r="2487" spans="2:19">
      <c r="B2487" s="10"/>
      <c r="C2487" s="10"/>
      <c r="D2487" s="10"/>
      <c r="E2487" s="10"/>
      <c r="F2487" s="10"/>
      <c r="G2487" s="10"/>
      <c r="H2487" s="10"/>
      <c r="I2487" s="10"/>
      <c r="J2487" s="11"/>
      <c r="P2487" s="133"/>
      <c r="Q2487" s="133"/>
      <c r="R2487" s="3"/>
      <c r="S2487" s="133"/>
    </row>
    <row r="2488" spans="2:19">
      <c r="B2488" s="10"/>
      <c r="C2488" s="10"/>
      <c r="D2488" s="10"/>
      <c r="E2488" s="10"/>
      <c r="F2488" s="10"/>
      <c r="G2488" s="10"/>
      <c r="H2488" s="10"/>
      <c r="I2488" s="10"/>
      <c r="J2488" s="11"/>
      <c r="P2488" s="133"/>
      <c r="Q2488" s="133"/>
      <c r="R2488" s="3"/>
      <c r="S2488" s="133"/>
    </row>
    <row r="2489" spans="2:19">
      <c r="B2489" s="10"/>
      <c r="C2489" s="10"/>
      <c r="D2489" s="10"/>
      <c r="E2489" s="10"/>
      <c r="F2489" s="10"/>
      <c r="G2489" s="10"/>
      <c r="H2489" s="10"/>
      <c r="I2489" s="10"/>
      <c r="J2489" s="11"/>
      <c r="P2489" s="133"/>
      <c r="Q2489" s="133"/>
      <c r="R2489" s="3"/>
      <c r="S2489" s="133"/>
    </row>
    <row r="2490" spans="2:19">
      <c r="B2490" s="10"/>
      <c r="C2490" s="10"/>
      <c r="D2490" s="10"/>
      <c r="E2490" s="10"/>
      <c r="F2490" s="10"/>
      <c r="G2490" s="10"/>
      <c r="H2490" s="10"/>
      <c r="I2490" s="10"/>
      <c r="J2490" s="11"/>
      <c r="P2490" s="133"/>
      <c r="Q2490" s="133"/>
      <c r="R2490" s="3"/>
      <c r="S2490" s="133"/>
    </row>
    <row r="2491" spans="2:19">
      <c r="B2491" s="10"/>
      <c r="C2491" s="10"/>
      <c r="D2491" s="10"/>
      <c r="E2491" s="10"/>
      <c r="F2491" s="10"/>
      <c r="G2491" s="10"/>
      <c r="H2491" s="10"/>
      <c r="I2491" s="10"/>
      <c r="J2491" s="11"/>
      <c r="P2491" s="133"/>
      <c r="Q2491" s="133"/>
      <c r="R2491" s="3"/>
      <c r="S2491" s="133"/>
    </row>
    <row r="2492" spans="2:19">
      <c r="B2492" s="10"/>
      <c r="C2492" s="10"/>
      <c r="D2492" s="10"/>
      <c r="E2492" s="10"/>
      <c r="F2492" s="10"/>
      <c r="G2492" s="10"/>
      <c r="H2492" s="10"/>
      <c r="I2492" s="10"/>
      <c r="J2492" s="11"/>
      <c r="P2492" s="133"/>
      <c r="Q2492" s="133"/>
      <c r="R2492" s="3"/>
      <c r="S2492" s="133"/>
    </row>
    <row r="2493" spans="2:19">
      <c r="B2493" s="10"/>
      <c r="C2493" s="10"/>
      <c r="D2493" s="10"/>
      <c r="E2493" s="10"/>
      <c r="F2493" s="10"/>
      <c r="G2493" s="10"/>
      <c r="H2493" s="10"/>
      <c r="I2493" s="10"/>
      <c r="J2493" s="11"/>
      <c r="P2493" s="133"/>
      <c r="Q2493" s="133"/>
      <c r="R2493" s="3"/>
      <c r="S2493" s="133"/>
    </row>
    <row r="2494" spans="2:19">
      <c r="B2494" s="10"/>
      <c r="C2494" s="10"/>
      <c r="D2494" s="10"/>
      <c r="E2494" s="10"/>
      <c r="F2494" s="10"/>
      <c r="G2494" s="10"/>
      <c r="H2494" s="10"/>
      <c r="I2494" s="10"/>
      <c r="J2494" s="11"/>
      <c r="P2494" s="133"/>
      <c r="Q2494" s="133"/>
      <c r="R2494" s="3"/>
      <c r="S2494" s="133"/>
    </row>
    <row r="2495" spans="2:19">
      <c r="B2495" s="10"/>
      <c r="C2495" s="10"/>
      <c r="D2495" s="10"/>
      <c r="E2495" s="10"/>
      <c r="F2495" s="10"/>
      <c r="G2495" s="10"/>
      <c r="H2495" s="10"/>
      <c r="I2495" s="10"/>
      <c r="J2495" s="11"/>
      <c r="P2495" s="133"/>
      <c r="Q2495" s="133"/>
      <c r="R2495" s="3"/>
      <c r="S2495" s="133"/>
    </row>
    <row r="2496" spans="2:19">
      <c r="B2496" s="10"/>
      <c r="C2496" s="10"/>
      <c r="D2496" s="10"/>
      <c r="E2496" s="10"/>
      <c r="F2496" s="10"/>
      <c r="G2496" s="10"/>
      <c r="H2496" s="10"/>
      <c r="I2496" s="10"/>
      <c r="J2496" s="11"/>
      <c r="P2496" s="133"/>
      <c r="Q2496" s="133"/>
      <c r="R2496" s="3"/>
      <c r="S2496" s="133"/>
    </row>
    <row r="2497" spans="2:19">
      <c r="B2497" s="10"/>
      <c r="C2497" s="10"/>
      <c r="D2497" s="10"/>
      <c r="E2497" s="10"/>
      <c r="F2497" s="10"/>
      <c r="G2497" s="10"/>
      <c r="H2497" s="10"/>
      <c r="I2497" s="10"/>
      <c r="J2497" s="11"/>
      <c r="P2497" s="133"/>
      <c r="Q2497" s="133"/>
      <c r="R2497" s="3"/>
      <c r="S2497" s="133"/>
    </row>
    <row r="2498" spans="2:19">
      <c r="B2498" s="10"/>
      <c r="C2498" s="10"/>
      <c r="D2498" s="10"/>
      <c r="E2498" s="10"/>
      <c r="F2498" s="10"/>
      <c r="G2498" s="10"/>
      <c r="H2498" s="10"/>
      <c r="I2498" s="10"/>
      <c r="J2498" s="11"/>
      <c r="P2498" s="133"/>
      <c r="Q2498" s="133"/>
      <c r="R2498" s="3"/>
      <c r="S2498" s="133"/>
    </row>
    <row r="2499" spans="2:19">
      <c r="B2499" s="10"/>
      <c r="C2499" s="10"/>
      <c r="D2499" s="10"/>
      <c r="E2499" s="10"/>
      <c r="F2499" s="10"/>
      <c r="G2499" s="10"/>
      <c r="H2499" s="10"/>
      <c r="I2499" s="10"/>
      <c r="J2499" s="11"/>
      <c r="P2499" s="133"/>
      <c r="Q2499" s="133"/>
      <c r="R2499" s="3"/>
      <c r="S2499" s="133"/>
    </row>
    <row r="2500" spans="2:19">
      <c r="B2500" s="10"/>
      <c r="C2500" s="10"/>
      <c r="D2500" s="10"/>
      <c r="E2500" s="10"/>
      <c r="F2500" s="10"/>
      <c r="G2500" s="10"/>
      <c r="H2500" s="10"/>
      <c r="I2500" s="10"/>
      <c r="J2500" s="11"/>
      <c r="P2500" s="133"/>
      <c r="Q2500" s="133"/>
      <c r="R2500" s="3"/>
      <c r="S2500" s="133"/>
    </row>
    <row r="2501" spans="2:19">
      <c r="B2501" s="10"/>
      <c r="C2501" s="10"/>
      <c r="D2501" s="10"/>
      <c r="E2501" s="10"/>
      <c r="F2501" s="10"/>
      <c r="G2501" s="10"/>
      <c r="H2501" s="10"/>
      <c r="I2501" s="10"/>
      <c r="J2501" s="11"/>
      <c r="P2501" s="133"/>
      <c r="Q2501" s="133"/>
      <c r="R2501" s="3"/>
      <c r="S2501" s="133"/>
    </row>
    <row r="2502" spans="2:19">
      <c r="B2502" s="10"/>
      <c r="C2502" s="10"/>
      <c r="D2502" s="10"/>
      <c r="E2502" s="10"/>
      <c r="F2502" s="10"/>
      <c r="G2502" s="10"/>
      <c r="H2502" s="10"/>
      <c r="I2502" s="10"/>
      <c r="J2502" s="11"/>
      <c r="P2502" s="133"/>
      <c r="Q2502" s="133"/>
      <c r="R2502" s="3"/>
      <c r="S2502" s="133"/>
    </row>
    <row r="2503" spans="2:19">
      <c r="B2503" s="10"/>
      <c r="C2503" s="10"/>
      <c r="D2503" s="10"/>
      <c r="E2503" s="10"/>
      <c r="F2503" s="10"/>
      <c r="G2503" s="10"/>
      <c r="H2503" s="10"/>
      <c r="I2503" s="10"/>
      <c r="J2503" s="11"/>
      <c r="P2503" s="133"/>
      <c r="Q2503" s="133"/>
      <c r="R2503" s="3"/>
      <c r="S2503" s="133"/>
    </row>
    <row r="2504" spans="2:19">
      <c r="B2504" s="10"/>
      <c r="C2504" s="10"/>
      <c r="D2504" s="10"/>
      <c r="E2504" s="10"/>
      <c r="F2504" s="10"/>
      <c r="G2504" s="10"/>
      <c r="H2504" s="10"/>
      <c r="I2504" s="10"/>
      <c r="J2504" s="11"/>
      <c r="P2504" s="133"/>
      <c r="Q2504" s="133"/>
      <c r="R2504" s="3"/>
      <c r="S2504" s="133"/>
    </row>
    <row r="2505" spans="2:19">
      <c r="B2505" s="10"/>
      <c r="C2505" s="10"/>
      <c r="D2505" s="10"/>
      <c r="E2505" s="10"/>
      <c r="F2505" s="10"/>
      <c r="G2505" s="10"/>
      <c r="H2505" s="10"/>
      <c r="I2505" s="10"/>
      <c r="J2505" s="11"/>
      <c r="P2505" s="133"/>
      <c r="Q2505" s="133"/>
      <c r="R2505" s="3"/>
      <c r="S2505" s="133"/>
    </row>
    <row r="2506" spans="2:19">
      <c r="B2506" s="10"/>
      <c r="C2506" s="10"/>
      <c r="D2506" s="10"/>
      <c r="E2506" s="10"/>
      <c r="F2506" s="10"/>
      <c r="G2506" s="10"/>
      <c r="H2506" s="10"/>
      <c r="I2506" s="10"/>
      <c r="J2506" s="11"/>
      <c r="P2506" s="133"/>
      <c r="Q2506" s="133"/>
      <c r="R2506" s="3"/>
      <c r="S2506" s="133"/>
    </row>
    <row r="2507" spans="2:19">
      <c r="B2507" s="10"/>
      <c r="C2507" s="10"/>
      <c r="D2507" s="10"/>
      <c r="E2507" s="10"/>
      <c r="F2507" s="10"/>
      <c r="G2507" s="10"/>
      <c r="H2507" s="10"/>
      <c r="I2507" s="10"/>
      <c r="J2507" s="11"/>
      <c r="P2507" s="133"/>
      <c r="Q2507" s="133"/>
      <c r="R2507" s="3"/>
      <c r="S2507" s="133"/>
    </row>
    <row r="2508" spans="2:19">
      <c r="B2508" s="10"/>
      <c r="C2508" s="10"/>
      <c r="D2508" s="10"/>
      <c r="E2508" s="10"/>
      <c r="F2508" s="10"/>
      <c r="G2508" s="10"/>
      <c r="H2508" s="10"/>
      <c r="I2508" s="10"/>
      <c r="J2508" s="11"/>
      <c r="P2508" s="133"/>
      <c r="Q2508" s="133"/>
      <c r="R2508" s="3"/>
      <c r="S2508" s="133"/>
    </row>
    <row r="2509" spans="2:19">
      <c r="B2509" s="10"/>
      <c r="C2509" s="10"/>
      <c r="D2509" s="10"/>
      <c r="E2509" s="10"/>
      <c r="F2509" s="10"/>
      <c r="G2509" s="10"/>
      <c r="H2509" s="10"/>
      <c r="I2509" s="10"/>
      <c r="J2509" s="11"/>
      <c r="P2509" s="133"/>
      <c r="Q2509" s="133"/>
      <c r="R2509" s="3"/>
      <c r="S2509" s="133"/>
    </row>
    <row r="2510" spans="2:19">
      <c r="B2510" s="10"/>
      <c r="C2510" s="10"/>
      <c r="D2510" s="10"/>
      <c r="E2510" s="10"/>
      <c r="F2510" s="10"/>
      <c r="G2510" s="10"/>
      <c r="H2510" s="10"/>
      <c r="I2510" s="10"/>
      <c r="J2510" s="11"/>
      <c r="P2510" s="133"/>
      <c r="Q2510" s="133"/>
      <c r="R2510" s="3"/>
      <c r="S2510" s="133"/>
    </row>
    <row r="2511" spans="2:19">
      <c r="B2511" s="10"/>
      <c r="C2511" s="10"/>
      <c r="D2511" s="10"/>
      <c r="E2511" s="10"/>
      <c r="F2511" s="10"/>
      <c r="G2511" s="10"/>
      <c r="H2511" s="10"/>
      <c r="I2511" s="10"/>
      <c r="J2511" s="11"/>
      <c r="P2511" s="133"/>
      <c r="Q2511" s="133"/>
      <c r="R2511" s="3"/>
      <c r="S2511" s="133"/>
    </row>
    <row r="2512" spans="2:19">
      <c r="B2512" s="10"/>
      <c r="C2512" s="10"/>
      <c r="D2512" s="10"/>
      <c r="E2512" s="10"/>
      <c r="F2512" s="10"/>
      <c r="G2512" s="10"/>
      <c r="H2512" s="10"/>
      <c r="I2512" s="10"/>
      <c r="J2512" s="11"/>
      <c r="P2512" s="133"/>
      <c r="Q2512" s="133"/>
      <c r="R2512" s="3"/>
      <c r="S2512" s="133"/>
    </row>
    <row r="2513" spans="2:19">
      <c r="B2513" s="10"/>
      <c r="C2513" s="10"/>
      <c r="D2513" s="10"/>
      <c r="E2513" s="10"/>
      <c r="F2513" s="10"/>
      <c r="G2513" s="10"/>
      <c r="H2513" s="10"/>
      <c r="I2513" s="10"/>
      <c r="J2513" s="11"/>
      <c r="P2513" s="133"/>
      <c r="Q2513" s="133"/>
      <c r="R2513" s="3"/>
      <c r="S2513" s="133"/>
    </row>
    <row r="2514" spans="2:19">
      <c r="B2514" s="10"/>
      <c r="C2514" s="10"/>
      <c r="D2514" s="10"/>
      <c r="E2514" s="10"/>
      <c r="F2514" s="10"/>
      <c r="G2514" s="10"/>
      <c r="H2514" s="10"/>
      <c r="I2514" s="10"/>
      <c r="J2514" s="11"/>
      <c r="P2514" s="133"/>
      <c r="Q2514" s="133"/>
      <c r="R2514" s="3"/>
      <c r="S2514" s="133"/>
    </row>
    <row r="2515" spans="2:19">
      <c r="B2515" s="10"/>
      <c r="C2515" s="10"/>
      <c r="D2515" s="10"/>
      <c r="E2515" s="10"/>
      <c r="F2515" s="10"/>
      <c r="G2515" s="10"/>
      <c r="H2515" s="10"/>
      <c r="I2515" s="10"/>
      <c r="J2515" s="11"/>
      <c r="P2515" s="133"/>
      <c r="Q2515" s="133"/>
      <c r="R2515" s="3"/>
      <c r="S2515" s="133"/>
    </row>
    <row r="2516" spans="2:19">
      <c r="B2516" s="10"/>
      <c r="C2516" s="10"/>
      <c r="D2516" s="10"/>
      <c r="E2516" s="10"/>
      <c r="F2516" s="10"/>
      <c r="G2516" s="10"/>
      <c r="H2516" s="10"/>
      <c r="I2516" s="10"/>
      <c r="J2516" s="11"/>
      <c r="P2516" s="133"/>
      <c r="Q2516" s="133"/>
      <c r="R2516" s="3"/>
      <c r="S2516" s="133"/>
    </row>
    <row r="2517" spans="2:19">
      <c r="B2517" s="10"/>
      <c r="C2517" s="10"/>
      <c r="D2517" s="10"/>
      <c r="E2517" s="10"/>
      <c r="F2517" s="10"/>
      <c r="G2517" s="10"/>
      <c r="H2517" s="10"/>
      <c r="I2517" s="10"/>
      <c r="J2517" s="11"/>
      <c r="P2517" s="133"/>
      <c r="Q2517" s="133"/>
      <c r="R2517" s="3"/>
      <c r="S2517" s="133"/>
    </row>
    <row r="2518" spans="2:19">
      <c r="B2518" s="10"/>
      <c r="C2518" s="10"/>
      <c r="D2518" s="10"/>
      <c r="E2518" s="10"/>
      <c r="F2518" s="10"/>
      <c r="G2518" s="10"/>
      <c r="H2518" s="10"/>
      <c r="I2518" s="10"/>
      <c r="J2518" s="11"/>
      <c r="P2518" s="133"/>
      <c r="Q2518" s="133"/>
      <c r="R2518" s="3"/>
      <c r="S2518" s="133"/>
    </row>
    <row r="2519" spans="2:19">
      <c r="B2519" s="10"/>
      <c r="C2519" s="10"/>
      <c r="D2519" s="10"/>
      <c r="E2519" s="10"/>
      <c r="F2519" s="10"/>
      <c r="G2519" s="10"/>
      <c r="H2519" s="10"/>
      <c r="I2519" s="10"/>
      <c r="J2519" s="11"/>
      <c r="P2519" s="133"/>
      <c r="Q2519" s="133"/>
      <c r="R2519" s="3"/>
      <c r="S2519" s="133"/>
    </row>
    <row r="2520" spans="2:19">
      <c r="B2520" s="10"/>
      <c r="C2520" s="10"/>
      <c r="D2520" s="10"/>
      <c r="E2520" s="10"/>
      <c r="F2520" s="10"/>
      <c r="G2520" s="10"/>
      <c r="H2520" s="10"/>
      <c r="I2520" s="10"/>
      <c r="J2520" s="11"/>
      <c r="P2520" s="133"/>
      <c r="Q2520" s="133"/>
      <c r="R2520" s="3"/>
      <c r="S2520" s="133"/>
    </row>
    <row r="2521" spans="2:19">
      <c r="B2521" s="10"/>
      <c r="C2521" s="10"/>
      <c r="D2521" s="10"/>
      <c r="E2521" s="10"/>
      <c r="F2521" s="10"/>
      <c r="G2521" s="10"/>
      <c r="H2521" s="10"/>
      <c r="I2521" s="10"/>
      <c r="J2521" s="11"/>
      <c r="P2521" s="133"/>
      <c r="Q2521" s="133"/>
      <c r="R2521" s="3"/>
      <c r="S2521" s="133"/>
    </row>
    <row r="2522" spans="2:19">
      <c r="B2522" s="10"/>
      <c r="C2522" s="10"/>
      <c r="D2522" s="10"/>
      <c r="E2522" s="10"/>
      <c r="F2522" s="10"/>
      <c r="G2522" s="10"/>
      <c r="H2522" s="10"/>
      <c r="I2522" s="10"/>
      <c r="J2522" s="11"/>
      <c r="P2522" s="133"/>
      <c r="Q2522" s="133"/>
      <c r="R2522" s="3"/>
      <c r="S2522" s="133"/>
    </row>
    <row r="2523" spans="2:19">
      <c r="B2523" s="10"/>
      <c r="C2523" s="10"/>
      <c r="D2523" s="10"/>
      <c r="E2523" s="10"/>
      <c r="F2523" s="10"/>
      <c r="G2523" s="10"/>
      <c r="H2523" s="10"/>
      <c r="I2523" s="10"/>
      <c r="J2523" s="11"/>
      <c r="P2523" s="133"/>
      <c r="Q2523" s="133"/>
      <c r="R2523" s="3"/>
      <c r="S2523" s="133"/>
    </row>
    <row r="2524" spans="2:19">
      <c r="B2524" s="10"/>
      <c r="C2524" s="10"/>
      <c r="D2524" s="10"/>
      <c r="E2524" s="10"/>
      <c r="F2524" s="10"/>
      <c r="G2524" s="10"/>
      <c r="H2524" s="10"/>
      <c r="I2524" s="10"/>
      <c r="J2524" s="11"/>
      <c r="P2524" s="133"/>
      <c r="Q2524" s="133"/>
      <c r="R2524" s="3"/>
      <c r="S2524" s="133"/>
    </row>
    <row r="2525" spans="2:19">
      <c r="B2525" s="10"/>
      <c r="C2525" s="10"/>
      <c r="D2525" s="10"/>
      <c r="E2525" s="10"/>
      <c r="F2525" s="10"/>
      <c r="G2525" s="10"/>
      <c r="H2525" s="10"/>
      <c r="I2525" s="10"/>
      <c r="J2525" s="11"/>
      <c r="P2525" s="133"/>
      <c r="Q2525" s="133"/>
      <c r="R2525" s="3"/>
      <c r="S2525" s="133"/>
    </row>
    <row r="2526" spans="2:19">
      <c r="B2526" s="10"/>
      <c r="C2526" s="10"/>
      <c r="D2526" s="10"/>
      <c r="E2526" s="10"/>
      <c r="F2526" s="10"/>
      <c r="G2526" s="10"/>
      <c r="H2526" s="10"/>
      <c r="I2526" s="10"/>
      <c r="J2526" s="11"/>
      <c r="P2526" s="133"/>
      <c r="Q2526" s="133"/>
      <c r="R2526" s="3"/>
      <c r="S2526" s="133"/>
    </row>
    <row r="2527" spans="2:19">
      <c r="B2527" s="10"/>
      <c r="C2527" s="10"/>
      <c r="D2527" s="10"/>
      <c r="E2527" s="10"/>
      <c r="F2527" s="10"/>
      <c r="G2527" s="10"/>
      <c r="H2527" s="10"/>
      <c r="I2527" s="10"/>
      <c r="J2527" s="11"/>
      <c r="P2527" s="133"/>
      <c r="Q2527" s="133"/>
      <c r="R2527" s="3"/>
      <c r="S2527" s="133"/>
    </row>
    <row r="2528" spans="2:19">
      <c r="B2528" s="10"/>
      <c r="C2528" s="10"/>
      <c r="D2528" s="10"/>
      <c r="E2528" s="10"/>
      <c r="F2528" s="10"/>
      <c r="G2528" s="10"/>
      <c r="H2528" s="10"/>
      <c r="I2528" s="10"/>
      <c r="J2528" s="11"/>
      <c r="P2528" s="133"/>
      <c r="Q2528" s="133"/>
      <c r="R2528" s="3"/>
      <c r="S2528" s="133"/>
    </row>
    <row r="2529" spans="2:19">
      <c r="B2529" s="10"/>
      <c r="C2529" s="10"/>
      <c r="D2529" s="10"/>
      <c r="E2529" s="10"/>
      <c r="F2529" s="10"/>
      <c r="G2529" s="10"/>
      <c r="H2529" s="10"/>
      <c r="I2529" s="10"/>
      <c r="J2529" s="11"/>
      <c r="P2529" s="133"/>
      <c r="Q2529" s="133"/>
      <c r="R2529" s="3"/>
      <c r="S2529" s="133"/>
    </row>
    <row r="2530" spans="2:19">
      <c r="B2530" s="10"/>
      <c r="C2530" s="10"/>
      <c r="D2530" s="10"/>
      <c r="E2530" s="10"/>
      <c r="F2530" s="10"/>
      <c r="G2530" s="10"/>
      <c r="H2530" s="10"/>
      <c r="I2530" s="10"/>
      <c r="J2530" s="11"/>
      <c r="P2530" s="133"/>
      <c r="Q2530" s="133"/>
      <c r="R2530" s="3"/>
      <c r="S2530" s="133"/>
    </row>
    <row r="2531" spans="2:19">
      <c r="B2531" s="10"/>
      <c r="C2531" s="10"/>
      <c r="D2531" s="10"/>
      <c r="E2531" s="10"/>
      <c r="F2531" s="10"/>
      <c r="G2531" s="10"/>
      <c r="H2531" s="10"/>
      <c r="I2531" s="10"/>
      <c r="J2531" s="11"/>
      <c r="P2531" s="133"/>
      <c r="Q2531" s="133"/>
      <c r="R2531" s="3"/>
      <c r="S2531" s="133"/>
    </row>
    <row r="2532" spans="2:19">
      <c r="B2532" s="10"/>
      <c r="C2532" s="10"/>
      <c r="D2532" s="10"/>
      <c r="E2532" s="10"/>
      <c r="F2532" s="10"/>
      <c r="G2532" s="10"/>
      <c r="H2532" s="10"/>
      <c r="I2532" s="10"/>
      <c r="J2532" s="11"/>
      <c r="P2532" s="133"/>
      <c r="Q2532" s="133"/>
      <c r="R2532" s="3"/>
      <c r="S2532" s="133"/>
    </row>
    <row r="2533" spans="2:19">
      <c r="B2533" s="10"/>
      <c r="C2533" s="10"/>
      <c r="D2533" s="10"/>
      <c r="E2533" s="10"/>
      <c r="F2533" s="10"/>
      <c r="G2533" s="10"/>
      <c r="H2533" s="10"/>
      <c r="I2533" s="10"/>
      <c r="J2533" s="11"/>
      <c r="P2533" s="133"/>
      <c r="Q2533" s="133"/>
      <c r="R2533" s="3"/>
      <c r="S2533" s="133"/>
    </row>
    <row r="2534" spans="2:19">
      <c r="B2534" s="10"/>
      <c r="C2534" s="10"/>
      <c r="D2534" s="10"/>
      <c r="E2534" s="10"/>
      <c r="F2534" s="10"/>
      <c r="G2534" s="10"/>
      <c r="H2534" s="10"/>
      <c r="I2534" s="10"/>
      <c r="J2534" s="11"/>
      <c r="P2534" s="133"/>
      <c r="Q2534" s="133"/>
      <c r="R2534" s="3"/>
      <c r="S2534" s="133"/>
    </row>
    <row r="2535" spans="2:19">
      <c r="B2535" s="10"/>
      <c r="C2535" s="10"/>
      <c r="D2535" s="10"/>
      <c r="E2535" s="10"/>
      <c r="F2535" s="10"/>
      <c r="G2535" s="10"/>
      <c r="H2535" s="10"/>
      <c r="I2535" s="10"/>
      <c r="J2535" s="11"/>
      <c r="P2535" s="133"/>
      <c r="Q2535" s="133"/>
      <c r="R2535" s="3"/>
      <c r="S2535" s="133"/>
    </row>
    <row r="2536" spans="2:19">
      <c r="B2536" s="10"/>
      <c r="C2536" s="10"/>
      <c r="D2536" s="10"/>
      <c r="E2536" s="10"/>
      <c r="F2536" s="10"/>
      <c r="G2536" s="10"/>
      <c r="H2536" s="10"/>
      <c r="I2536" s="10"/>
      <c r="J2536" s="11"/>
      <c r="P2536" s="133"/>
      <c r="Q2536" s="133"/>
      <c r="R2536" s="3"/>
      <c r="S2536" s="133"/>
    </row>
    <row r="2537" spans="2:19">
      <c r="B2537" s="10"/>
      <c r="C2537" s="10"/>
      <c r="D2537" s="10"/>
      <c r="E2537" s="10"/>
      <c r="F2537" s="10"/>
      <c r="G2537" s="10"/>
      <c r="H2537" s="10"/>
      <c r="I2537" s="10"/>
      <c r="J2537" s="11"/>
      <c r="P2537" s="133"/>
      <c r="Q2537" s="133"/>
      <c r="R2537" s="3"/>
      <c r="S2537" s="133"/>
    </row>
    <row r="2538" spans="2:19">
      <c r="B2538" s="10"/>
      <c r="C2538" s="10"/>
      <c r="D2538" s="10"/>
      <c r="E2538" s="10"/>
      <c r="F2538" s="10"/>
      <c r="G2538" s="10"/>
      <c r="H2538" s="10"/>
      <c r="I2538" s="10"/>
      <c r="J2538" s="11"/>
      <c r="P2538" s="133"/>
      <c r="Q2538" s="133"/>
      <c r="R2538" s="3"/>
      <c r="S2538" s="133"/>
    </row>
    <row r="2539" spans="2:19">
      <c r="B2539" s="10"/>
      <c r="C2539" s="10"/>
      <c r="D2539" s="10"/>
      <c r="E2539" s="10"/>
      <c r="F2539" s="10"/>
      <c r="G2539" s="10"/>
      <c r="H2539" s="10"/>
      <c r="I2539" s="10"/>
      <c r="J2539" s="11"/>
      <c r="P2539" s="133"/>
      <c r="Q2539" s="133"/>
      <c r="R2539" s="3"/>
      <c r="S2539" s="133"/>
    </row>
    <row r="2540" spans="2:19">
      <c r="B2540" s="10"/>
      <c r="C2540" s="10"/>
      <c r="D2540" s="10"/>
      <c r="E2540" s="10"/>
      <c r="F2540" s="10"/>
      <c r="G2540" s="10"/>
      <c r="H2540" s="10"/>
      <c r="I2540" s="10"/>
      <c r="J2540" s="11"/>
      <c r="P2540" s="133"/>
      <c r="Q2540" s="133"/>
      <c r="R2540" s="3"/>
      <c r="S2540" s="133"/>
    </row>
    <row r="2541" spans="2:19">
      <c r="B2541" s="10"/>
      <c r="C2541" s="10"/>
      <c r="D2541" s="10"/>
      <c r="E2541" s="10"/>
      <c r="F2541" s="10"/>
      <c r="G2541" s="10"/>
      <c r="H2541" s="10"/>
      <c r="I2541" s="10"/>
      <c r="J2541" s="11"/>
      <c r="P2541" s="133"/>
      <c r="Q2541" s="133"/>
      <c r="R2541" s="3"/>
      <c r="S2541" s="133"/>
    </row>
    <row r="2542" spans="2:19">
      <c r="B2542" s="10"/>
      <c r="C2542" s="10"/>
      <c r="D2542" s="10"/>
      <c r="E2542" s="10"/>
      <c r="F2542" s="10"/>
      <c r="G2542" s="10"/>
      <c r="H2542" s="10"/>
      <c r="I2542" s="10"/>
      <c r="J2542" s="11"/>
      <c r="P2542" s="133"/>
      <c r="Q2542" s="133"/>
      <c r="R2542" s="3"/>
      <c r="S2542" s="133"/>
    </row>
    <row r="2543" spans="2:19">
      <c r="B2543" s="10"/>
      <c r="C2543" s="10"/>
      <c r="D2543" s="10"/>
      <c r="E2543" s="10"/>
      <c r="F2543" s="10"/>
      <c r="G2543" s="10"/>
      <c r="H2543" s="10"/>
      <c r="I2543" s="10"/>
      <c r="J2543" s="11"/>
      <c r="P2543" s="133"/>
      <c r="Q2543" s="133"/>
      <c r="R2543" s="3"/>
      <c r="S2543" s="133"/>
    </row>
    <row r="2544" spans="2:19">
      <c r="B2544" s="10"/>
      <c r="C2544" s="10"/>
      <c r="D2544" s="10"/>
      <c r="E2544" s="10"/>
      <c r="F2544" s="10"/>
      <c r="G2544" s="10"/>
      <c r="H2544" s="10"/>
      <c r="I2544" s="10"/>
      <c r="J2544" s="11"/>
      <c r="P2544" s="133"/>
      <c r="Q2544" s="133"/>
      <c r="R2544" s="3"/>
      <c r="S2544" s="133"/>
    </row>
    <row r="2545" spans="2:19">
      <c r="B2545" s="10"/>
      <c r="C2545" s="10"/>
      <c r="D2545" s="10"/>
      <c r="E2545" s="10"/>
      <c r="F2545" s="10"/>
      <c r="G2545" s="10"/>
      <c r="H2545" s="10"/>
      <c r="I2545" s="10"/>
      <c r="J2545" s="11"/>
      <c r="P2545" s="133"/>
      <c r="Q2545" s="133"/>
      <c r="R2545" s="3"/>
      <c r="S2545" s="133"/>
    </row>
    <row r="2546" spans="2:19">
      <c r="B2546" s="10"/>
      <c r="C2546" s="10"/>
      <c r="D2546" s="10"/>
      <c r="E2546" s="10"/>
      <c r="F2546" s="10"/>
      <c r="G2546" s="10"/>
      <c r="H2546" s="10"/>
      <c r="I2546" s="10"/>
      <c r="J2546" s="11"/>
      <c r="P2546" s="133"/>
      <c r="Q2546" s="133"/>
      <c r="R2546" s="3"/>
      <c r="S2546" s="133"/>
    </row>
    <row r="2547" spans="2:19">
      <c r="B2547" s="10"/>
      <c r="C2547" s="10"/>
      <c r="D2547" s="10"/>
      <c r="E2547" s="10"/>
      <c r="F2547" s="10"/>
      <c r="G2547" s="10"/>
      <c r="H2547" s="10"/>
      <c r="I2547" s="10"/>
      <c r="J2547" s="11"/>
      <c r="P2547" s="133"/>
      <c r="Q2547" s="133"/>
      <c r="R2547" s="3"/>
      <c r="S2547" s="133"/>
    </row>
    <row r="2548" spans="2:19">
      <c r="B2548" s="10"/>
      <c r="C2548" s="10"/>
      <c r="D2548" s="10"/>
      <c r="E2548" s="10"/>
      <c r="F2548" s="10"/>
      <c r="G2548" s="10"/>
      <c r="H2548" s="10"/>
      <c r="I2548" s="10"/>
      <c r="J2548" s="11"/>
      <c r="P2548" s="133"/>
      <c r="Q2548" s="133"/>
      <c r="R2548" s="3"/>
      <c r="S2548" s="133"/>
    </row>
    <row r="2549" spans="2:19">
      <c r="B2549" s="10"/>
      <c r="C2549" s="10"/>
      <c r="D2549" s="10"/>
      <c r="E2549" s="10"/>
      <c r="F2549" s="10"/>
      <c r="G2549" s="10"/>
      <c r="H2549" s="10"/>
      <c r="I2549" s="10"/>
      <c r="J2549" s="11"/>
      <c r="P2549" s="133"/>
      <c r="Q2549" s="133"/>
      <c r="R2549" s="3"/>
      <c r="S2549" s="133"/>
    </row>
    <row r="2550" spans="2:19">
      <c r="B2550" s="10"/>
      <c r="C2550" s="10"/>
      <c r="D2550" s="10"/>
      <c r="E2550" s="10"/>
      <c r="F2550" s="10"/>
      <c r="G2550" s="10"/>
      <c r="H2550" s="10"/>
      <c r="I2550" s="10"/>
      <c r="J2550" s="11"/>
      <c r="P2550" s="133"/>
      <c r="Q2550" s="133"/>
      <c r="R2550" s="3"/>
      <c r="S2550" s="133"/>
    </row>
    <row r="2551" spans="2:19">
      <c r="B2551" s="10"/>
      <c r="C2551" s="10"/>
      <c r="D2551" s="10"/>
      <c r="E2551" s="10"/>
      <c r="F2551" s="10"/>
      <c r="G2551" s="10"/>
      <c r="H2551" s="10"/>
      <c r="I2551" s="10"/>
      <c r="J2551" s="11"/>
      <c r="P2551" s="133"/>
      <c r="Q2551" s="133"/>
      <c r="R2551" s="3"/>
      <c r="S2551" s="133"/>
    </row>
    <row r="2552" spans="2:19">
      <c r="B2552" s="10"/>
      <c r="C2552" s="10"/>
      <c r="D2552" s="10"/>
      <c r="E2552" s="10"/>
      <c r="F2552" s="10"/>
      <c r="G2552" s="10"/>
      <c r="H2552" s="10"/>
      <c r="I2552" s="10"/>
      <c r="J2552" s="11"/>
      <c r="P2552" s="133"/>
      <c r="Q2552" s="133"/>
      <c r="R2552" s="3"/>
      <c r="S2552" s="133"/>
    </row>
    <row r="2553" spans="2:19">
      <c r="B2553" s="10"/>
      <c r="C2553" s="10"/>
      <c r="D2553" s="10"/>
      <c r="E2553" s="10"/>
      <c r="F2553" s="10"/>
      <c r="G2553" s="10"/>
      <c r="H2553" s="10"/>
      <c r="I2553" s="10"/>
      <c r="J2553" s="11"/>
      <c r="P2553" s="133"/>
      <c r="Q2553" s="133"/>
      <c r="R2553" s="3"/>
      <c r="S2553" s="133"/>
    </row>
    <row r="2554" spans="2:19">
      <c r="B2554" s="10"/>
      <c r="C2554" s="10"/>
      <c r="D2554" s="10"/>
      <c r="E2554" s="10"/>
      <c r="F2554" s="10"/>
      <c r="G2554" s="10"/>
      <c r="H2554" s="10"/>
      <c r="I2554" s="10"/>
      <c r="J2554" s="11"/>
      <c r="P2554" s="133"/>
      <c r="Q2554" s="133"/>
      <c r="R2554" s="3"/>
      <c r="S2554" s="133"/>
    </row>
    <row r="2555" spans="2:19">
      <c r="B2555" s="10"/>
      <c r="C2555" s="10"/>
      <c r="D2555" s="10"/>
      <c r="E2555" s="10"/>
      <c r="F2555" s="10"/>
      <c r="G2555" s="10"/>
      <c r="H2555" s="10"/>
      <c r="I2555" s="10"/>
      <c r="J2555" s="11"/>
      <c r="P2555" s="133"/>
      <c r="Q2555" s="133"/>
      <c r="R2555" s="3"/>
      <c r="S2555" s="133"/>
    </row>
    <row r="2556" spans="2:19">
      <c r="B2556" s="10"/>
      <c r="C2556" s="10"/>
      <c r="D2556" s="10"/>
      <c r="E2556" s="10"/>
      <c r="F2556" s="10"/>
      <c r="G2556" s="10"/>
      <c r="H2556" s="10"/>
      <c r="I2556" s="10"/>
      <c r="J2556" s="11"/>
      <c r="P2556" s="133"/>
      <c r="Q2556" s="133"/>
      <c r="R2556" s="3"/>
      <c r="S2556" s="133"/>
    </row>
    <row r="2557" spans="2:19">
      <c r="B2557" s="10"/>
      <c r="C2557" s="10"/>
      <c r="D2557" s="10"/>
      <c r="E2557" s="10"/>
      <c r="F2557" s="10"/>
      <c r="G2557" s="10"/>
      <c r="H2557" s="10"/>
      <c r="I2557" s="10"/>
      <c r="J2557" s="11"/>
      <c r="P2557" s="133"/>
      <c r="Q2557" s="133"/>
      <c r="R2557" s="3"/>
      <c r="S2557" s="133"/>
    </row>
    <row r="2558" spans="2:19">
      <c r="B2558" s="10"/>
      <c r="C2558" s="10"/>
      <c r="D2558" s="10"/>
      <c r="E2558" s="10"/>
      <c r="F2558" s="10"/>
      <c r="G2558" s="10"/>
      <c r="H2558" s="10"/>
      <c r="I2558" s="10"/>
      <c r="J2558" s="11"/>
      <c r="P2558" s="133"/>
      <c r="Q2558" s="133"/>
      <c r="R2558" s="3"/>
      <c r="S2558" s="133"/>
    </row>
    <row r="2559" spans="2:19">
      <c r="B2559" s="10"/>
      <c r="C2559" s="10"/>
      <c r="D2559" s="10"/>
      <c r="E2559" s="10"/>
      <c r="F2559" s="10"/>
      <c r="G2559" s="10"/>
      <c r="H2559" s="10"/>
      <c r="I2559" s="10"/>
      <c r="J2559" s="11"/>
      <c r="P2559" s="133"/>
      <c r="Q2559" s="133"/>
      <c r="R2559" s="3"/>
      <c r="S2559" s="133"/>
    </row>
    <row r="2560" spans="2:19">
      <c r="B2560" s="10"/>
      <c r="C2560" s="10"/>
      <c r="D2560" s="10"/>
      <c r="E2560" s="10"/>
      <c r="F2560" s="10"/>
      <c r="G2560" s="10"/>
      <c r="H2560" s="10"/>
      <c r="I2560" s="10"/>
      <c r="J2560" s="11"/>
      <c r="P2560" s="133"/>
      <c r="Q2560" s="133"/>
      <c r="R2560" s="3"/>
      <c r="S2560" s="133"/>
    </row>
    <row r="2561" spans="2:19">
      <c r="B2561" s="10"/>
      <c r="C2561" s="10"/>
      <c r="D2561" s="10"/>
      <c r="E2561" s="10"/>
      <c r="F2561" s="10"/>
      <c r="G2561" s="10"/>
      <c r="H2561" s="10"/>
      <c r="I2561" s="10"/>
      <c r="J2561" s="11"/>
      <c r="P2561" s="133"/>
      <c r="Q2561" s="133"/>
      <c r="R2561" s="3"/>
      <c r="S2561" s="133"/>
    </row>
    <row r="2562" spans="2:19">
      <c r="B2562" s="10"/>
      <c r="C2562" s="10"/>
      <c r="D2562" s="10"/>
      <c r="E2562" s="10"/>
      <c r="F2562" s="10"/>
      <c r="G2562" s="10"/>
      <c r="H2562" s="10"/>
      <c r="I2562" s="10"/>
      <c r="J2562" s="11"/>
      <c r="P2562" s="133"/>
      <c r="Q2562" s="133"/>
      <c r="R2562" s="3"/>
      <c r="S2562" s="133"/>
    </row>
    <row r="2563" spans="2:19">
      <c r="B2563" s="10"/>
      <c r="C2563" s="10"/>
      <c r="D2563" s="10"/>
      <c r="E2563" s="10"/>
      <c r="F2563" s="10"/>
      <c r="G2563" s="10"/>
      <c r="H2563" s="10"/>
      <c r="I2563" s="10"/>
      <c r="J2563" s="11"/>
      <c r="P2563" s="133"/>
      <c r="Q2563" s="133"/>
      <c r="R2563" s="3"/>
      <c r="S2563" s="133"/>
    </row>
    <row r="2564" spans="2:19">
      <c r="B2564" s="10"/>
      <c r="C2564" s="10"/>
      <c r="D2564" s="10"/>
      <c r="E2564" s="10"/>
      <c r="F2564" s="10"/>
      <c r="G2564" s="10"/>
      <c r="H2564" s="10"/>
      <c r="I2564" s="10"/>
      <c r="J2564" s="11"/>
      <c r="P2564" s="133"/>
      <c r="Q2564" s="133"/>
      <c r="R2564" s="3"/>
      <c r="S2564" s="133"/>
    </row>
    <row r="2565" spans="2:19">
      <c r="B2565" s="10"/>
      <c r="C2565" s="10"/>
      <c r="D2565" s="10"/>
      <c r="E2565" s="10"/>
      <c r="F2565" s="10"/>
      <c r="G2565" s="10"/>
      <c r="H2565" s="10"/>
      <c r="I2565" s="10"/>
      <c r="J2565" s="11"/>
      <c r="P2565" s="133"/>
      <c r="Q2565" s="133"/>
      <c r="R2565" s="3"/>
      <c r="S2565" s="133"/>
    </row>
    <row r="2566" spans="2:19">
      <c r="B2566" s="10"/>
      <c r="C2566" s="10"/>
      <c r="D2566" s="10"/>
      <c r="E2566" s="10"/>
      <c r="F2566" s="10"/>
      <c r="G2566" s="10"/>
      <c r="H2566" s="10"/>
      <c r="I2566" s="10"/>
      <c r="J2566" s="11"/>
      <c r="P2566" s="133"/>
      <c r="Q2566" s="133"/>
      <c r="R2566" s="3"/>
      <c r="S2566" s="133"/>
    </row>
    <row r="2567" spans="2:19">
      <c r="B2567" s="10"/>
      <c r="C2567" s="10"/>
      <c r="D2567" s="10"/>
      <c r="E2567" s="10"/>
      <c r="F2567" s="10"/>
      <c r="G2567" s="10"/>
      <c r="H2567" s="10"/>
      <c r="I2567" s="10"/>
      <c r="J2567" s="11"/>
      <c r="P2567" s="133"/>
      <c r="Q2567" s="133"/>
      <c r="R2567" s="3"/>
      <c r="S2567" s="133"/>
    </row>
    <row r="2568" spans="2:19">
      <c r="B2568" s="10"/>
      <c r="C2568" s="10"/>
      <c r="D2568" s="10"/>
      <c r="E2568" s="10"/>
      <c r="F2568" s="10"/>
      <c r="G2568" s="10"/>
      <c r="H2568" s="10"/>
      <c r="I2568" s="10"/>
      <c r="J2568" s="11"/>
      <c r="P2568" s="133"/>
      <c r="Q2568" s="133"/>
      <c r="R2568" s="3"/>
      <c r="S2568" s="133"/>
    </row>
    <row r="2569" spans="2:19">
      <c r="B2569" s="10"/>
      <c r="C2569" s="10"/>
      <c r="D2569" s="10"/>
      <c r="E2569" s="10"/>
      <c r="F2569" s="10"/>
      <c r="G2569" s="10"/>
      <c r="H2569" s="10"/>
      <c r="I2569" s="10"/>
      <c r="J2569" s="11"/>
      <c r="P2569" s="133"/>
      <c r="Q2569" s="133"/>
      <c r="R2569" s="3"/>
      <c r="S2569" s="133"/>
    </row>
    <row r="2570" spans="2:19">
      <c r="B2570" s="10"/>
      <c r="C2570" s="10"/>
      <c r="D2570" s="10"/>
      <c r="E2570" s="10"/>
      <c r="F2570" s="10"/>
      <c r="G2570" s="10"/>
      <c r="H2570" s="10"/>
      <c r="I2570" s="10"/>
      <c r="J2570" s="11"/>
      <c r="P2570" s="133"/>
      <c r="Q2570" s="133"/>
      <c r="R2570" s="3"/>
      <c r="S2570" s="133"/>
    </row>
    <row r="2571" spans="2:19">
      <c r="B2571" s="10"/>
      <c r="C2571" s="10"/>
      <c r="D2571" s="10"/>
      <c r="E2571" s="10"/>
      <c r="F2571" s="10"/>
      <c r="G2571" s="10"/>
      <c r="H2571" s="10"/>
      <c r="I2571" s="10"/>
      <c r="J2571" s="11"/>
      <c r="P2571" s="133"/>
      <c r="Q2571" s="133"/>
      <c r="R2571" s="3"/>
      <c r="S2571" s="133"/>
    </row>
    <row r="2572" spans="2:19">
      <c r="B2572" s="10"/>
      <c r="C2572" s="10"/>
      <c r="D2572" s="10"/>
      <c r="E2572" s="10"/>
      <c r="F2572" s="10"/>
      <c r="G2572" s="10"/>
      <c r="H2572" s="10"/>
      <c r="I2572" s="10"/>
      <c r="J2572" s="11"/>
      <c r="P2572" s="133"/>
      <c r="Q2572" s="133"/>
      <c r="R2572" s="3"/>
      <c r="S2572" s="133"/>
    </row>
    <row r="2573" spans="2:19">
      <c r="B2573" s="10"/>
      <c r="C2573" s="10"/>
      <c r="D2573" s="10"/>
      <c r="E2573" s="10"/>
      <c r="F2573" s="10"/>
      <c r="G2573" s="10"/>
      <c r="H2573" s="10"/>
      <c r="I2573" s="10"/>
      <c r="J2573" s="11"/>
      <c r="P2573" s="133"/>
      <c r="Q2573" s="133"/>
      <c r="R2573" s="3"/>
      <c r="S2573" s="133"/>
    </row>
    <row r="2574" spans="2:19">
      <c r="B2574" s="10"/>
      <c r="C2574" s="10"/>
      <c r="D2574" s="10"/>
      <c r="E2574" s="10"/>
      <c r="F2574" s="10"/>
      <c r="G2574" s="10"/>
      <c r="H2574" s="10"/>
      <c r="I2574" s="10"/>
      <c r="J2574" s="11"/>
      <c r="P2574" s="133"/>
      <c r="Q2574" s="133"/>
      <c r="R2574" s="3"/>
      <c r="S2574" s="133"/>
    </row>
    <row r="2575" spans="2:19">
      <c r="B2575" s="10"/>
      <c r="C2575" s="10"/>
      <c r="D2575" s="10"/>
      <c r="E2575" s="10"/>
      <c r="F2575" s="10"/>
      <c r="G2575" s="10"/>
      <c r="H2575" s="10"/>
      <c r="I2575" s="10"/>
      <c r="J2575" s="11"/>
      <c r="P2575" s="133"/>
      <c r="Q2575" s="133"/>
      <c r="R2575" s="3"/>
      <c r="S2575" s="133"/>
    </row>
    <row r="2576" spans="2:19">
      <c r="B2576" s="10"/>
      <c r="C2576" s="10"/>
      <c r="D2576" s="10"/>
      <c r="E2576" s="10"/>
      <c r="F2576" s="10"/>
      <c r="G2576" s="10"/>
      <c r="H2576" s="10"/>
      <c r="I2576" s="10"/>
      <c r="J2576" s="11"/>
      <c r="P2576" s="133"/>
      <c r="Q2576" s="133"/>
      <c r="R2576" s="3"/>
      <c r="S2576" s="133"/>
    </row>
    <row r="2577" spans="2:19">
      <c r="B2577" s="10"/>
      <c r="C2577" s="10"/>
      <c r="D2577" s="10"/>
      <c r="E2577" s="10"/>
      <c r="F2577" s="10"/>
      <c r="G2577" s="10"/>
      <c r="H2577" s="10"/>
      <c r="I2577" s="10"/>
      <c r="J2577" s="11"/>
      <c r="P2577" s="133"/>
      <c r="Q2577" s="133"/>
      <c r="R2577" s="3"/>
      <c r="S2577" s="133"/>
    </row>
    <row r="2578" spans="2:19">
      <c r="B2578" s="10"/>
      <c r="C2578" s="10"/>
      <c r="D2578" s="10"/>
      <c r="E2578" s="10"/>
      <c r="F2578" s="10"/>
      <c r="G2578" s="10"/>
      <c r="H2578" s="10"/>
      <c r="I2578" s="10"/>
      <c r="J2578" s="11"/>
      <c r="P2578" s="133"/>
      <c r="Q2578" s="133"/>
      <c r="R2578" s="3"/>
      <c r="S2578" s="133"/>
    </row>
    <row r="2579" spans="2:19">
      <c r="B2579" s="10"/>
      <c r="C2579" s="10"/>
      <c r="D2579" s="10"/>
      <c r="E2579" s="10"/>
      <c r="F2579" s="10"/>
      <c r="G2579" s="10"/>
      <c r="H2579" s="10"/>
      <c r="I2579" s="10"/>
      <c r="J2579" s="11"/>
      <c r="P2579" s="133"/>
      <c r="Q2579" s="133"/>
      <c r="R2579" s="3"/>
      <c r="S2579" s="133"/>
    </row>
    <row r="2580" spans="2:19">
      <c r="B2580" s="10"/>
      <c r="C2580" s="10"/>
      <c r="D2580" s="10"/>
      <c r="E2580" s="10"/>
      <c r="F2580" s="10"/>
      <c r="G2580" s="10"/>
      <c r="H2580" s="10"/>
      <c r="I2580" s="10"/>
      <c r="J2580" s="11"/>
      <c r="P2580" s="133"/>
      <c r="Q2580" s="133"/>
      <c r="R2580" s="3"/>
      <c r="S2580" s="133"/>
    </row>
    <row r="2581" spans="2:19">
      <c r="B2581" s="10"/>
      <c r="C2581" s="10"/>
      <c r="D2581" s="10"/>
      <c r="E2581" s="10"/>
      <c r="F2581" s="10"/>
      <c r="G2581" s="10"/>
      <c r="H2581" s="10"/>
      <c r="I2581" s="10"/>
      <c r="J2581" s="11"/>
      <c r="P2581" s="133"/>
      <c r="Q2581" s="133"/>
      <c r="R2581" s="3"/>
      <c r="S2581" s="133"/>
    </row>
    <row r="2582" spans="2:19">
      <c r="B2582" s="10"/>
      <c r="C2582" s="10"/>
      <c r="D2582" s="10"/>
      <c r="E2582" s="10"/>
      <c r="F2582" s="10"/>
      <c r="G2582" s="10"/>
      <c r="H2582" s="10"/>
      <c r="I2582" s="10"/>
      <c r="J2582" s="11"/>
      <c r="P2582" s="133"/>
      <c r="Q2582" s="133"/>
      <c r="R2582" s="3"/>
      <c r="S2582" s="133"/>
    </row>
    <row r="2583" spans="2:19">
      <c r="B2583" s="10"/>
      <c r="C2583" s="10"/>
      <c r="D2583" s="10"/>
      <c r="E2583" s="10"/>
      <c r="F2583" s="10"/>
      <c r="G2583" s="10"/>
      <c r="H2583" s="10"/>
      <c r="I2583" s="10"/>
      <c r="J2583" s="11"/>
      <c r="P2583" s="133"/>
      <c r="Q2583" s="133"/>
      <c r="R2583" s="3"/>
      <c r="S2583" s="133"/>
    </row>
    <row r="2584" spans="2:19">
      <c r="B2584" s="10"/>
      <c r="C2584" s="10"/>
      <c r="D2584" s="10"/>
      <c r="E2584" s="10"/>
      <c r="F2584" s="10"/>
      <c r="G2584" s="10"/>
      <c r="H2584" s="10"/>
      <c r="I2584" s="10"/>
      <c r="J2584" s="11"/>
      <c r="P2584" s="133"/>
      <c r="Q2584" s="133"/>
      <c r="R2584" s="3"/>
      <c r="S2584" s="133"/>
    </row>
    <row r="2585" spans="2:19">
      <c r="B2585" s="10"/>
      <c r="C2585" s="10"/>
      <c r="D2585" s="10"/>
      <c r="E2585" s="10"/>
      <c r="F2585" s="10"/>
      <c r="G2585" s="10"/>
      <c r="H2585" s="10"/>
      <c r="I2585" s="10"/>
      <c r="J2585" s="11"/>
      <c r="P2585" s="133"/>
      <c r="Q2585" s="133"/>
      <c r="R2585" s="3"/>
      <c r="S2585" s="133"/>
    </row>
    <row r="2586" spans="2:19">
      <c r="B2586" s="10"/>
      <c r="C2586" s="10"/>
      <c r="D2586" s="10"/>
      <c r="E2586" s="10"/>
      <c r="F2586" s="10"/>
      <c r="G2586" s="10"/>
      <c r="H2586" s="10"/>
      <c r="I2586" s="10"/>
      <c r="J2586" s="11"/>
      <c r="P2586" s="133"/>
      <c r="Q2586" s="133"/>
      <c r="R2586" s="3"/>
      <c r="S2586" s="133"/>
    </row>
    <row r="2587" spans="2:19">
      <c r="B2587" s="10"/>
      <c r="C2587" s="10"/>
      <c r="D2587" s="10"/>
      <c r="E2587" s="10"/>
      <c r="F2587" s="10"/>
      <c r="G2587" s="10"/>
      <c r="H2587" s="10"/>
      <c r="I2587" s="10"/>
      <c r="J2587" s="11"/>
      <c r="P2587" s="133"/>
      <c r="Q2587" s="133"/>
      <c r="R2587" s="3"/>
      <c r="S2587" s="133"/>
    </row>
    <row r="2588" spans="2:19">
      <c r="B2588" s="10"/>
      <c r="C2588" s="10"/>
      <c r="D2588" s="10"/>
      <c r="E2588" s="10"/>
      <c r="F2588" s="10"/>
      <c r="G2588" s="10"/>
      <c r="H2588" s="10"/>
      <c r="I2588" s="10"/>
      <c r="J2588" s="11"/>
      <c r="P2588" s="133"/>
      <c r="Q2588" s="133"/>
      <c r="R2588" s="3"/>
      <c r="S2588" s="133"/>
    </row>
    <row r="2589" spans="2:19">
      <c r="B2589" s="10"/>
      <c r="C2589" s="10"/>
      <c r="D2589" s="10"/>
      <c r="E2589" s="10"/>
      <c r="F2589" s="10"/>
      <c r="G2589" s="10"/>
      <c r="H2589" s="10"/>
      <c r="I2589" s="10"/>
      <c r="J2589" s="11"/>
      <c r="P2589" s="133"/>
      <c r="Q2589" s="133"/>
      <c r="R2589" s="3"/>
      <c r="S2589" s="133"/>
    </row>
    <row r="2590" spans="2:19">
      <c r="B2590" s="10"/>
      <c r="C2590" s="10"/>
      <c r="D2590" s="10"/>
      <c r="E2590" s="10"/>
      <c r="F2590" s="10"/>
      <c r="G2590" s="10"/>
      <c r="H2590" s="10"/>
      <c r="I2590" s="10"/>
      <c r="J2590" s="11"/>
      <c r="P2590" s="133"/>
      <c r="Q2590" s="133"/>
      <c r="R2590" s="3"/>
      <c r="S2590" s="133"/>
    </row>
    <row r="2591" spans="2:19">
      <c r="B2591" s="10"/>
      <c r="C2591" s="10"/>
      <c r="D2591" s="10"/>
      <c r="E2591" s="10"/>
      <c r="F2591" s="10"/>
      <c r="G2591" s="10"/>
      <c r="H2591" s="10"/>
      <c r="I2591" s="10"/>
      <c r="J2591" s="11"/>
      <c r="P2591" s="133"/>
      <c r="Q2591" s="133"/>
      <c r="R2591" s="3"/>
      <c r="S2591" s="133"/>
    </row>
    <row r="2592" spans="2:19">
      <c r="B2592" s="10"/>
      <c r="C2592" s="10"/>
      <c r="D2592" s="10"/>
      <c r="E2592" s="10"/>
      <c r="F2592" s="10"/>
      <c r="G2592" s="10"/>
      <c r="H2592" s="10"/>
      <c r="I2592" s="10"/>
      <c r="J2592" s="11"/>
      <c r="P2592" s="133"/>
      <c r="Q2592" s="133"/>
      <c r="R2592" s="3"/>
      <c r="S2592" s="133"/>
    </row>
    <row r="2593" spans="2:19">
      <c r="B2593" s="10"/>
      <c r="C2593" s="10"/>
      <c r="D2593" s="10"/>
      <c r="E2593" s="10"/>
      <c r="F2593" s="10"/>
      <c r="G2593" s="10"/>
      <c r="H2593" s="10"/>
      <c r="I2593" s="10"/>
      <c r="J2593" s="11"/>
      <c r="P2593" s="133"/>
      <c r="Q2593" s="133"/>
      <c r="R2593" s="3"/>
      <c r="S2593" s="133"/>
    </row>
    <row r="2594" spans="2:19">
      <c r="B2594" s="10"/>
      <c r="C2594" s="10"/>
      <c r="D2594" s="10"/>
      <c r="E2594" s="10"/>
      <c r="F2594" s="10"/>
      <c r="G2594" s="10"/>
      <c r="H2594" s="10"/>
      <c r="I2594" s="10"/>
      <c r="J2594" s="11"/>
      <c r="P2594" s="133"/>
      <c r="Q2594" s="133"/>
      <c r="R2594" s="3"/>
      <c r="S2594" s="133"/>
    </row>
    <row r="2595" spans="2:19">
      <c r="B2595" s="10"/>
      <c r="C2595" s="10"/>
      <c r="D2595" s="10"/>
      <c r="E2595" s="10"/>
      <c r="F2595" s="10"/>
      <c r="G2595" s="10"/>
      <c r="H2595" s="10"/>
      <c r="I2595" s="10"/>
      <c r="J2595" s="11"/>
      <c r="P2595" s="133"/>
      <c r="Q2595" s="133"/>
      <c r="R2595" s="3"/>
      <c r="S2595" s="133"/>
    </row>
    <row r="2596" spans="2:19">
      <c r="B2596" s="10"/>
      <c r="C2596" s="10"/>
      <c r="D2596" s="10"/>
      <c r="E2596" s="10"/>
      <c r="F2596" s="10"/>
      <c r="G2596" s="10"/>
      <c r="H2596" s="10"/>
      <c r="I2596" s="10"/>
      <c r="J2596" s="11"/>
      <c r="P2596" s="133"/>
      <c r="Q2596" s="133"/>
      <c r="R2596" s="3"/>
      <c r="S2596" s="133"/>
    </row>
    <row r="2597" spans="2:19">
      <c r="B2597" s="10"/>
      <c r="C2597" s="10"/>
      <c r="D2597" s="10"/>
      <c r="E2597" s="10"/>
      <c r="F2597" s="10"/>
      <c r="G2597" s="10"/>
      <c r="H2597" s="10"/>
      <c r="I2597" s="10"/>
      <c r="J2597" s="11"/>
      <c r="P2597" s="133"/>
      <c r="Q2597" s="133"/>
      <c r="R2597" s="3"/>
      <c r="S2597" s="133"/>
    </row>
    <row r="2598" spans="2:19">
      <c r="B2598" s="10"/>
      <c r="C2598" s="10"/>
      <c r="D2598" s="10"/>
      <c r="E2598" s="10"/>
      <c r="F2598" s="10"/>
      <c r="G2598" s="10"/>
      <c r="H2598" s="10"/>
      <c r="I2598" s="10"/>
      <c r="J2598" s="11"/>
      <c r="P2598" s="133"/>
      <c r="Q2598" s="133"/>
      <c r="R2598" s="3"/>
      <c r="S2598" s="133"/>
    </row>
    <row r="2599" spans="2:19">
      <c r="B2599" s="10"/>
      <c r="C2599" s="10"/>
      <c r="D2599" s="10"/>
      <c r="E2599" s="10"/>
      <c r="F2599" s="10"/>
      <c r="G2599" s="10"/>
      <c r="H2599" s="10"/>
      <c r="I2599" s="10"/>
      <c r="J2599" s="11"/>
      <c r="P2599" s="133"/>
      <c r="Q2599" s="133"/>
      <c r="R2599" s="3"/>
      <c r="S2599" s="133"/>
    </row>
    <row r="2600" spans="2:19">
      <c r="B2600" s="10"/>
      <c r="C2600" s="10"/>
      <c r="D2600" s="10"/>
      <c r="E2600" s="10"/>
      <c r="F2600" s="10"/>
      <c r="G2600" s="10"/>
      <c r="H2600" s="10"/>
      <c r="I2600" s="10"/>
      <c r="J2600" s="11"/>
      <c r="P2600" s="133"/>
      <c r="Q2600" s="133"/>
      <c r="R2600" s="3"/>
      <c r="S2600" s="133"/>
    </row>
    <row r="2601" spans="2:19">
      <c r="B2601" s="10"/>
      <c r="C2601" s="10"/>
      <c r="D2601" s="10"/>
      <c r="E2601" s="10"/>
      <c r="F2601" s="10"/>
      <c r="G2601" s="10"/>
      <c r="H2601" s="10"/>
      <c r="I2601" s="10"/>
      <c r="J2601" s="11"/>
      <c r="P2601" s="133"/>
      <c r="Q2601" s="133"/>
      <c r="R2601" s="3"/>
      <c r="S2601" s="133"/>
    </row>
    <row r="2602" spans="2:19">
      <c r="B2602" s="10"/>
      <c r="C2602" s="10"/>
      <c r="D2602" s="10"/>
      <c r="E2602" s="10"/>
      <c r="F2602" s="10"/>
      <c r="G2602" s="10"/>
      <c r="H2602" s="10"/>
      <c r="I2602" s="10"/>
      <c r="J2602" s="11"/>
      <c r="P2602" s="133"/>
      <c r="Q2602" s="133"/>
      <c r="R2602" s="3"/>
      <c r="S2602" s="133"/>
    </row>
    <row r="2603" spans="2:19">
      <c r="B2603" s="10"/>
      <c r="C2603" s="10"/>
      <c r="D2603" s="10"/>
      <c r="E2603" s="10"/>
      <c r="F2603" s="10"/>
      <c r="G2603" s="10"/>
      <c r="H2603" s="10"/>
      <c r="I2603" s="10"/>
      <c r="J2603" s="11"/>
      <c r="P2603" s="133"/>
      <c r="Q2603" s="133"/>
      <c r="R2603" s="3"/>
      <c r="S2603" s="133"/>
    </row>
    <row r="2604" spans="2:19">
      <c r="B2604" s="10"/>
      <c r="C2604" s="10"/>
      <c r="D2604" s="10"/>
      <c r="E2604" s="10"/>
      <c r="F2604" s="10"/>
      <c r="G2604" s="10"/>
      <c r="H2604" s="10"/>
      <c r="I2604" s="10"/>
      <c r="J2604" s="11"/>
      <c r="P2604" s="133"/>
      <c r="Q2604" s="133"/>
      <c r="R2604" s="3"/>
      <c r="S2604" s="133"/>
    </row>
    <row r="2605" spans="2:19">
      <c r="B2605" s="10"/>
      <c r="C2605" s="10"/>
      <c r="D2605" s="10"/>
      <c r="E2605" s="10"/>
      <c r="F2605" s="10"/>
      <c r="G2605" s="10"/>
      <c r="H2605" s="10"/>
      <c r="I2605" s="10"/>
      <c r="J2605" s="11"/>
      <c r="P2605" s="133"/>
      <c r="Q2605" s="133"/>
      <c r="R2605" s="3"/>
      <c r="S2605" s="133"/>
    </row>
    <row r="2606" spans="2:19">
      <c r="B2606" s="10"/>
      <c r="C2606" s="10"/>
      <c r="D2606" s="10"/>
      <c r="E2606" s="10"/>
      <c r="F2606" s="10"/>
      <c r="G2606" s="10"/>
      <c r="H2606" s="10"/>
      <c r="I2606" s="10"/>
      <c r="J2606" s="11"/>
      <c r="P2606" s="133"/>
      <c r="Q2606" s="133"/>
      <c r="R2606" s="3"/>
      <c r="S2606" s="133"/>
    </row>
    <row r="2607" spans="2:19">
      <c r="B2607" s="10"/>
      <c r="C2607" s="10"/>
      <c r="D2607" s="10"/>
      <c r="E2607" s="10"/>
      <c r="F2607" s="10"/>
      <c r="G2607" s="10"/>
      <c r="H2607" s="10"/>
      <c r="I2607" s="10"/>
      <c r="J2607" s="11"/>
      <c r="P2607" s="133"/>
      <c r="Q2607" s="133"/>
      <c r="R2607" s="3"/>
      <c r="S2607" s="133"/>
    </row>
    <row r="2608" spans="2:19">
      <c r="B2608" s="10"/>
      <c r="C2608" s="10"/>
      <c r="D2608" s="10"/>
      <c r="E2608" s="10"/>
      <c r="F2608" s="10"/>
      <c r="G2608" s="10"/>
      <c r="H2608" s="10"/>
      <c r="I2608" s="10"/>
      <c r="J2608" s="11"/>
      <c r="P2608" s="133"/>
      <c r="Q2608" s="133"/>
      <c r="R2608" s="3"/>
      <c r="S2608" s="133"/>
    </row>
    <row r="2609" spans="2:19">
      <c r="B2609" s="10"/>
      <c r="C2609" s="10"/>
      <c r="D2609" s="10"/>
      <c r="E2609" s="10"/>
      <c r="F2609" s="10"/>
      <c r="G2609" s="10"/>
      <c r="H2609" s="10"/>
      <c r="I2609" s="10"/>
      <c r="J2609" s="11"/>
      <c r="P2609" s="133"/>
      <c r="Q2609" s="133"/>
      <c r="R2609" s="3"/>
      <c r="S2609" s="133"/>
    </row>
    <row r="2610" spans="2:19">
      <c r="B2610" s="10"/>
      <c r="C2610" s="10"/>
      <c r="D2610" s="10"/>
      <c r="E2610" s="10"/>
      <c r="F2610" s="10"/>
      <c r="G2610" s="10"/>
      <c r="H2610" s="10"/>
      <c r="I2610" s="10"/>
      <c r="J2610" s="11"/>
      <c r="P2610" s="133"/>
      <c r="Q2610" s="133"/>
      <c r="R2610" s="3"/>
      <c r="S2610" s="133"/>
    </row>
    <row r="2611" spans="2:19">
      <c r="B2611" s="10"/>
      <c r="C2611" s="10"/>
      <c r="D2611" s="10"/>
      <c r="E2611" s="10"/>
      <c r="F2611" s="10"/>
      <c r="G2611" s="10"/>
      <c r="H2611" s="10"/>
      <c r="I2611" s="10"/>
      <c r="J2611" s="11"/>
      <c r="P2611" s="133"/>
      <c r="Q2611" s="133"/>
      <c r="R2611" s="3"/>
      <c r="S2611" s="133"/>
    </row>
    <row r="2612" spans="2:19">
      <c r="B2612" s="10"/>
      <c r="C2612" s="10"/>
      <c r="D2612" s="10"/>
      <c r="E2612" s="10"/>
      <c r="F2612" s="10"/>
      <c r="G2612" s="10"/>
      <c r="H2612" s="10"/>
      <c r="I2612" s="10"/>
      <c r="J2612" s="11"/>
      <c r="P2612" s="133"/>
      <c r="Q2612" s="133"/>
      <c r="R2612" s="3"/>
      <c r="S2612" s="133"/>
    </row>
    <row r="2613" spans="2:19">
      <c r="B2613" s="10"/>
      <c r="C2613" s="10"/>
      <c r="D2613" s="10"/>
      <c r="E2613" s="10"/>
      <c r="F2613" s="10"/>
      <c r="G2613" s="10"/>
      <c r="H2613" s="10"/>
      <c r="I2613" s="10"/>
      <c r="J2613" s="11"/>
      <c r="P2613" s="133"/>
      <c r="Q2613" s="133"/>
      <c r="R2613" s="3"/>
      <c r="S2613" s="133"/>
    </row>
    <row r="2614" spans="2:19">
      <c r="B2614" s="10"/>
      <c r="C2614" s="10"/>
      <c r="D2614" s="10"/>
      <c r="E2614" s="10"/>
      <c r="F2614" s="10"/>
      <c r="G2614" s="10"/>
      <c r="H2614" s="10"/>
      <c r="I2614" s="10"/>
      <c r="J2614" s="11"/>
      <c r="P2614" s="133"/>
      <c r="Q2614" s="133"/>
      <c r="R2614" s="3"/>
      <c r="S2614" s="133"/>
    </row>
    <row r="2615" spans="2:19">
      <c r="B2615" s="10"/>
      <c r="C2615" s="10"/>
      <c r="D2615" s="10"/>
      <c r="E2615" s="10"/>
      <c r="F2615" s="10"/>
      <c r="G2615" s="10"/>
      <c r="H2615" s="10"/>
      <c r="I2615" s="10"/>
      <c r="J2615" s="11"/>
      <c r="P2615" s="133"/>
      <c r="Q2615" s="133"/>
      <c r="R2615" s="3"/>
      <c r="S2615" s="133"/>
    </row>
    <row r="2616" spans="2:19">
      <c r="B2616" s="10"/>
      <c r="C2616" s="10"/>
      <c r="D2616" s="10"/>
      <c r="E2616" s="10"/>
      <c r="F2616" s="10"/>
      <c r="G2616" s="10"/>
      <c r="H2616" s="10"/>
      <c r="I2616" s="10"/>
      <c r="J2616" s="11"/>
      <c r="P2616" s="133"/>
      <c r="Q2616" s="133"/>
      <c r="R2616" s="3"/>
      <c r="S2616" s="133"/>
    </row>
    <row r="2617" spans="2:19">
      <c r="B2617" s="10"/>
      <c r="C2617" s="10"/>
      <c r="D2617" s="10"/>
      <c r="E2617" s="10"/>
      <c r="F2617" s="10"/>
      <c r="G2617" s="10"/>
      <c r="H2617" s="10"/>
      <c r="I2617" s="10"/>
      <c r="J2617" s="11"/>
      <c r="P2617" s="133"/>
      <c r="Q2617" s="133"/>
      <c r="R2617" s="3"/>
      <c r="S2617" s="133"/>
    </row>
    <row r="2618" spans="2:19">
      <c r="B2618" s="10"/>
      <c r="C2618" s="10"/>
      <c r="D2618" s="10"/>
      <c r="E2618" s="10"/>
      <c r="F2618" s="10"/>
      <c r="G2618" s="10"/>
      <c r="H2618" s="10"/>
      <c r="I2618" s="10"/>
      <c r="J2618" s="11"/>
      <c r="P2618" s="133"/>
      <c r="Q2618" s="133"/>
      <c r="R2618" s="3"/>
      <c r="S2618" s="133"/>
    </row>
    <row r="2619" spans="2:19">
      <c r="B2619" s="10"/>
      <c r="C2619" s="10"/>
      <c r="D2619" s="10"/>
      <c r="E2619" s="10"/>
      <c r="F2619" s="10"/>
      <c r="G2619" s="10"/>
      <c r="H2619" s="10"/>
      <c r="I2619" s="10"/>
      <c r="J2619" s="11"/>
      <c r="P2619" s="133"/>
      <c r="Q2619" s="133"/>
      <c r="R2619" s="3"/>
      <c r="S2619" s="133"/>
    </row>
    <row r="2620" spans="2:19">
      <c r="B2620" s="10"/>
      <c r="C2620" s="10"/>
      <c r="D2620" s="10"/>
      <c r="E2620" s="10"/>
      <c r="F2620" s="10"/>
      <c r="G2620" s="10"/>
      <c r="H2620" s="10"/>
      <c r="I2620" s="10"/>
      <c r="J2620" s="11"/>
      <c r="P2620" s="133"/>
      <c r="Q2620" s="133"/>
      <c r="R2620" s="3"/>
      <c r="S2620" s="133"/>
    </row>
    <row r="2621" spans="2:19">
      <c r="B2621" s="10"/>
      <c r="C2621" s="10"/>
      <c r="D2621" s="10"/>
      <c r="E2621" s="10"/>
      <c r="F2621" s="10"/>
      <c r="G2621" s="10"/>
      <c r="H2621" s="10"/>
      <c r="I2621" s="10"/>
      <c r="J2621" s="11"/>
      <c r="P2621" s="133"/>
      <c r="Q2621" s="133"/>
      <c r="R2621" s="3"/>
      <c r="S2621" s="133"/>
    </row>
    <row r="2622" spans="2:19">
      <c r="B2622" s="10"/>
      <c r="C2622" s="10"/>
      <c r="D2622" s="10"/>
      <c r="E2622" s="10"/>
      <c r="F2622" s="10"/>
      <c r="G2622" s="10"/>
      <c r="H2622" s="10"/>
      <c r="I2622" s="10"/>
      <c r="J2622" s="11"/>
      <c r="P2622" s="133"/>
      <c r="Q2622" s="133"/>
      <c r="R2622" s="3"/>
      <c r="S2622" s="133"/>
    </row>
    <row r="2623" spans="2:19">
      <c r="B2623" s="10"/>
      <c r="C2623" s="10"/>
      <c r="D2623" s="10"/>
      <c r="E2623" s="10"/>
      <c r="F2623" s="10"/>
      <c r="G2623" s="10"/>
      <c r="H2623" s="10"/>
      <c r="I2623" s="10"/>
      <c r="J2623" s="11"/>
      <c r="P2623" s="133"/>
      <c r="Q2623" s="133"/>
      <c r="R2623" s="3"/>
      <c r="S2623" s="133"/>
    </row>
    <row r="2624" spans="2:19">
      <c r="B2624" s="10"/>
      <c r="C2624" s="10"/>
      <c r="D2624" s="10"/>
      <c r="E2624" s="10"/>
      <c r="F2624" s="10"/>
      <c r="G2624" s="10"/>
      <c r="H2624" s="10"/>
      <c r="I2624" s="10"/>
      <c r="J2624" s="11"/>
      <c r="P2624" s="133"/>
      <c r="Q2624" s="133"/>
      <c r="R2624" s="3"/>
      <c r="S2624" s="133"/>
    </row>
    <row r="2625" spans="2:19">
      <c r="B2625" s="10"/>
      <c r="C2625" s="10"/>
      <c r="D2625" s="10"/>
      <c r="E2625" s="10"/>
      <c r="F2625" s="10"/>
      <c r="G2625" s="10"/>
      <c r="H2625" s="10"/>
      <c r="I2625" s="10"/>
      <c r="J2625" s="11"/>
      <c r="P2625" s="133"/>
      <c r="Q2625" s="133"/>
      <c r="R2625" s="3"/>
      <c r="S2625" s="133"/>
    </row>
    <row r="2626" spans="2:19">
      <c r="B2626" s="10"/>
      <c r="C2626" s="10"/>
      <c r="D2626" s="10"/>
      <c r="E2626" s="10"/>
      <c r="F2626" s="10"/>
      <c r="G2626" s="10"/>
      <c r="H2626" s="10"/>
      <c r="I2626" s="10"/>
      <c r="J2626" s="11"/>
      <c r="P2626" s="133"/>
      <c r="Q2626" s="133"/>
      <c r="R2626" s="3"/>
      <c r="S2626" s="133"/>
    </row>
    <row r="2627" spans="2:19">
      <c r="B2627" s="10"/>
      <c r="C2627" s="10"/>
      <c r="D2627" s="10"/>
      <c r="E2627" s="10"/>
      <c r="F2627" s="10"/>
      <c r="G2627" s="10"/>
      <c r="H2627" s="10"/>
      <c r="I2627" s="10"/>
      <c r="J2627" s="11"/>
      <c r="P2627" s="133"/>
      <c r="Q2627" s="133"/>
      <c r="R2627" s="3"/>
      <c r="S2627" s="133"/>
    </row>
    <row r="2628" spans="2:19">
      <c r="B2628" s="10"/>
      <c r="C2628" s="10"/>
      <c r="D2628" s="10"/>
      <c r="E2628" s="10"/>
      <c r="F2628" s="10"/>
      <c r="G2628" s="10"/>
      <c r="H2628" s="10"/>
      <c r="I2628" s="10"/>
      <c r="J2628" s="11"/>
      <c r="P2628" s="133"/>
      <c r="Q2628" s="133"/>
      <c r="R2628" s="3"/>
      <c r="S2628" s="133"/>
    </row>
    <row r="2629" spans="2:19">
      <c r="B2629" s="10"/>
      <c r="C2629" s="10"/>
      <c r="D2629" s="10"/>
      <c r="E2629" s="10"/>
      <c r="F2629" s="10"/>
      <c r="G2629" s="10"/>
      <c r="H2629" s="10"/>
      <c r="I2629" s="10"/>
      <c r="J2629" s="11"/>
      <c r="P2629" s="133"/>
      <c r="Q2629" s="133"/>
      <c r="R2629" s="3"/>
      <c r="S2629" s="133"/>
    </row>
    <row r="2630" spans="2:19">
      <c r="B2630" s="10"/>
      <c r="C2630" s="10"/>
      <c r="D2630" s="10"/>
      <c r="E2630" s="10"/>
      <c r="F2630" s="10"/>
      <c r="G2630" s="10"/>
      <c r="H2630" s="10"/>
      <c r="I2630" s="10"/>
      <c r="J2630" s="11"/>
      <c r="P2630" s="133"/>
      <c r="Q2630" s="133"/>
      <c r="R2630" s="3"/>
      <c r="S2630" s="133"/>
    </row>
    <row r="2631" spans="2:19">
      <c r="B2631" s="10"/>
      <c r="C2631" s="10"/>
      <c r="D2631" s="10"/>
      <c r="E2631" s="10"/>
      <c r="F2631" s="10"/>
      <c r="G2631" s="10"/>
      <c r="H2631" s="10"/>
      <c r="I2631" s="10"/>
      <c r="J2631" s="11"/>
      <c r="P2631" s="133"/>
      <c r="Q2631" s="133"/>
      <c r="R2631" s="3"/>
      <c r="S2631" s="133"/>
    </row>
    <row r="2632" spans="2:19">
      <c r="B2632" s="10"/>
      <c r="C2632" s="10"/>
      <c r="D2632" s="10"/>
      <c r="E2632" s="10"/>
      <c r="F2632" s="10"/>
      <c r="G2632" s="10"/>
      <c r="H2632" s="10"/>
      <c r="I2632" s="10"/>
      <c r="J2632" s="11"/>
      <c r="P2632" s="133"/>
      <c r="Q2632" s="133"/>
      <c r="R2632" s="3"/>
      <c r="S2632" s="133"/>
    </row>
    <row r="2633" spans="2:19">
      <c r="B2633" s="10"/>
      <c r="C2633" s="10"/>
      <c r="D2633" s="10"/>
      <c r="E2633" s="10"/>
      <c r="F2633" s="10"/>
      <c r="G2633" s="10"/>
      <c r="H2633" s="10"/>
      <c r="I2633" s="10"/>
      <c r="J2633" s="11"/>
      <c r="P2633" s="133"/>
      <c r="Q2633" s="133"/>
      <c r="R2633" s="3"/>
      <c r="S2633" s="133"/>
    </row>
    <row r="2634" spans="2:19">
      <c r="B2634" s="10"/>
      <c r="C2634" s="10"/>
      <c r="D2634" s="10"/>
      <c r="E2634" s="10"/>
      <c r="F2634" s="10"/>
      <c r="G2634" s="10"/>
      <c r="H2634" s="10"/>
      <c r="I2634" s="10"/>
      <c r="J2634" s="11"/>
      <c r="P2634" s="133"/>
      <c r="Q2634" s="133"/>
      <c r="R2634" s="3"/>
      <c r="S2634" s="133"/>
    </row>
    <row r="2635" spans="2:19">
      <c r="B2635" s="10"/>
      <c r="C2635" s="10"/>
      <c r="D2635" s="10"/>
      <c r="E2635" s="10"/>
      <c r="F2635" s="10"/>
      <c r="G2635" s="10"/>
      <c r="H2635" s="10"/>
      <c r="I2635" s="10"/>
      <c r="J2635" s="11"/>
      <c r="P2635" s="133"/>
      <c r="Q2635" s="133"/>
      <c r="R2635" s="3"/>
      <c r="S2635" s="133"/>
    </row>
    <row r="2636" spans="2:19">
      <c r="B2636" s="10"/>
      <c r="C2636" s="10"/>
      <c r="D2636" s="10"/>
      <c r="E2636" s="10"/>
      <c r="F2636" s="10"/>
      <c r="G2636" s="10"/>
      <c r="H2636" s="10"/>
      <c r="I2636" s="10"/>
      <c r="J2636" s="11"/>
      <c r="P2636" s="133"/>
      <c r="Q2636" s="133"/>
      <c r="R2636" s="3"/>
      <c r="S2636" s="133"/>
    </row>
    <row r="2637" spans="2:19">
      <c r="B2637" s="10"/>
      <c r="C2637" s="10"/>
      <c r="D2637" s="10"/>
      <c r="E2637" s="10"/>
      <c r="F2637" s="10"/>
      <c r="G2637" s="10"/>
      <c r="H2637" s="10"/>
      <c r="I2637" s="10"/>
      <c r="J2637" s="11"/>
      <c r="P2637" s="133"/>
      <c r="Q2637" s="133"/>
      <c r="R2637" s="3"/>
      <c r="S2637" s="133"/>
    </row>
    <row r="2638" spans="2:19">
      <c r="B2638" s="10"/>
      <c r="C2638" s="10"/>
      <c r="D2638" s="10"/>
      <c r="E2638" s="10"/>
      <c r="F2638" s="10"/>
      <c r="G2638" s="10"/>
      <c r="H2638" s="10"/>
      <c r="I2638" s="10"/>
      <c r="J2638" s="11"/>
      <c r="P2638" s="133"/>
      <c r="Q2638" s="133"/>
      <c r="R2638" s="3"/>
      <c r="S2638" s="133"/>
    </row>
    <row r="2639" spans="2:19">
      <c r="B2639" s="10"/>
      <c r="C2639" s="10"/>
      <c r="D2639" s="10"/>
      <c r="E2639" s="10"/>
      <c r="F2639" s="10"/>
      <c r="G2639" s="10"/>
      <c r="H2639" s="10"/>
      <c r="I2639" s="10"/>
      <c r="J2639" s="11"/>
      <c r="P2639" s="133"/>
      <c r="Q2639" s="133"/>
      <c r="R2639" s="3"/>
      <c r="S2639" s="133"/>
    </row>
    <row r="2640" spans="2:19">
      <c r="B2640" s="10"/>
      <c r="C2640" s="10"/>
      <c r="D2640" s="10"/>
      <c r="E2640" s="10"/>
      <c r="F2640" s="10"/>
      <c r="G2640" s="10"/>
      <c r="H2640" s="10"/>
      <c r="I2640" s="10"/>
      <c r="J2640" s="11"/>
      <c r="P2640" s="133"/>
      <c r="Q2640" s="133"/>
      <c r="R2640" s="3"/>
      <c r="S2640" s="133"/>
    </row>
    <row r="2641" spans="2:19">
      <c r="B2641" s="10"/>
      <c r="C2641" s="10"/>
      <c r="D2641" s="10"/>
      <c r="E2641" s="10"/>
      <c r="F2641" s="10"/>
      <c r="G2641" s="10"/>
      <c r="H2641" s="10"/>
      <c r="I2641" s="10"/>
      <c r="J2641" s="11"/>
      <c r="P2641" s="133"/>
      <c r="Q2641" s="133"/>
      <c r="R2641" s="3"/>
      <c r="S2641" s="133"/>
    </row>
    <row r="2642" spans="2:19">
      <c r="B2642" s="10"/>
      <c r="C2642" s="10"/>
      <c r="D2642" s="10"/>
      <c r="E2642" s="10"/>
      <c r="F2642" s="10"/>
      <c r="G2642" s="10"/>
      <c r="H2642" s="10"/>
      <c r="I2642" s="10"/>
      <c r="J2642" s="11"/>
      <c r="P2642" s="133"/>
      <c r="Q2642" s="133"/>
      <c r="R2642" s="3"/>
      <c r="S2642" s="133"/>
    </row>
    <row r="2643" spans="2:19">
      <c r="B2643" s="10"/>
      <c r="C2643" s="10"/>
      <c r="D2643" s="10"/>
      <c r="E2643" s="10"/>
      <c r="F2643" s="10"/>
      <c r="G2643" s="10"/>
      <c r="H2643" s="10"/>
      <c r="I2643" s="10"/>
      <c r="J2643" s="11"/>
      <c r="P2643" s="133"/>
      <c r="Q2643" s="133"/>
      <c r="R2643" s="3"/>
      <c r="S2643" s="133"/>
    </row>
    <row r="2644" spans="2:19">
      <c r="B2644" s="10"/>
      <c r="C2644" s="10"/>
      <c r="D2644" s="10"/>
      <c r="E2644" s="10"/>
      <c r="F2644" s="10"/>
      <c r="G2644" s="10"/>
      <c r="H2644" s="10"/>
      <c r="I2644" s="10"/>
      <c r="J2644" s="11"/>
      <c r="P2644" s="133"/>
      <c r="Q2644" s="133"/>
      <c r="R2644" s="3"/>
      <c r="S2644" s="133"/>
    </row>
    <row r="2645" spans="2:19">
      <c r="B2645" s="10"/>
      <c r="C2645" s="10"/>
      <c r="D2645" s="10"/>
      <c r="E2645" s="10"/>
      <c r="F2645" s="10"/>
      <c r="G2645" s="10"/>
      <c r="H2645" s="10"/>
      <c r="I2645" s="10"/>
      <c r="J2645" s="11"/>
      <c r="P2645" s="133"/>
      <c r="Q2645" s="133"/>
      <c r="R2645" s="3"/>
      <c r="S2645" s="133"/>
    </row>
    <row r="2646" spans="2:19">
      <c r="B2646" s="10"/>
      <c r="C2646" s="10"/>
      <c r="D2646" s="10"/>
      <c r="E2646" s="10"/>
      <c r="F2646" s="10"/>
      <c r="G2646" s="10"/>
      <c r="H2646" s="10"/>
      <c r="I2646" s="10"/>
      <c r="J2646" s="11"/>
      <c r="P2646" s="133"/>
      <c r="Q2646" s="133"/>
      <c r="R2646" s="3"/>
      <c r="S2646" s="133"/>
    </row>
    <row r="2647" spans="2:19">
      <c r="B2647" s="10"/>
      <c r="C2647" s="10"/>
      <c r="D2647" s="10"/>
      <c r="E2647" s="10"/>
      <c r="F2647" s="10"/>
      <c r="G2647" s="10"/>
      <c r="H2647" s="10"/>
      <c r="I2647" s="10"/>
      <c r="J2647" s="11"/>
      <c r="P2647" s="133"/>
      <c r="Q2647" s="133"/>
      <c r="R2647" s="3"/>
      <c r="S2647" s="133"/>
    </row>
    <row r="2648" spans="2:19">
      <c r="B2648" s="10"/>
      <c r="C2648" s="10"/>
      <c r="D2648" s="10"/>
      <c r="E2648" s="10"/>
      <c r="F2648" s="10"/>
      <c r="G2648" s="10"/>
      <c r="H2648" s="10"/>
      <c r="I2648" s="10"/>
      <c r="J2648" s="11"/>
      <c r="P2648" s="133"/>
      <c r="Q2648" s="133"/>
      <c r="R2648" s="3"/>
      <c r="S2648" s="133"/>
    </row>
    <row r="2649" spans="2:19">
      <c r="B2649" s="10"/>
      <c r="C2649" s="10"/>
      <c r="D2649" s="10"/>
      <c r="E2649" s="10"/>
      <c r="F2649" s="10"/>
      <c r="G2649" s="10"/>
      <c r="H2649" s="10"/>
      <c r="I2649" s="10"/>
      <c r="J2649" s="11"/>
      <c r="P2649" s="133"/>
      <c r="Q2649" s="133"/>
      <c r="R2649" s="3"/>
      <c r="S2649" s="133"/>
    </row>
    <row r="2650" spans="2:19">
      <c r="B2650" s="10"/>
      <c r="C2650" s="10"/>
      <c r="D2650" s="10"/>
      <c r="E2650" s="10"/>
      <c r="F2650" s="10"/>
      <c r="G2650" s="10"/>
      <c r="H2650" s="10"/>
      <c r="I2650" s="10"/>
      <c r="J2650" s="11"/>
      <c r="P2650" s="133"/>
      <c r="Q2650" s="133"/>
      <c r="R2650" s="3"/>
      <c r="S2650" s="133"/>
    </row>
    <row r="2651" spans="2:19">
      <c r="B2651" s="10"/>
      <c r="C2651" s="10"/>
      <c r="D2651" s="10"/>
      <c r="E2651" s="10"/>
      <c r="F2651" s="10"/>
      <c r="G2651" s="10"/>
      <c r="H2651" s="10"/>
      <c r="I2651" s="10"/>
      <c r="J2651" s="11"/>
      <c r="P2651" s="133"/>
      <c r="Q2651" s="133"/>
      <c r="R2651" s="3"/>
      <c r="S2651" s="133"/>
    </row>
    <row r="2652" spans="2:19">
      <c r="B2652" s="10"/>
      <c r="C2652" s="10"/>
      <c r="D2652" s="10"/>
      <c r="E2652" s="10"/>
      <c r="F2652" s="10"/>
      <c r="G2652" s="10"/>
      <c r="H2652" s="10"/>
      <c r="I2652" s="10"/>
      <c r="J2652" s="11"/>
      <c r="P2652" s="133"/>
      <c r="Q2652" s="133"/>
      <c r="R2652" s="3"/>
      <c r="S2652" s="133"/>
    </row>
    <row r="2653" spans="2:19">
      <c r="B2653" s="10"/>
      <c r="C2653" s="10"/>
      <c r="D2653" s="10"/>
      <c r="E2653" s="10"/>
      <c r="F2653" s="10"/>
      <c r="G2653" s="10"/>
      <c r="H2653" s="10"/>
      <c r="I2653" s="10"/>
      <c r="J2653" s="11"/>
      <c r="P2653" s="133"/>
      <c r="Q2653" s="133"/>
      <c r="R2653" s="3"/>
      <c r="S2653" s="133"/>
    </row>
    <row r="2654" spans="2:19">
      <c r="B2654" s="10"/>
      <c r="C2654" s="10"/>
      <c r="D2654" s="10"/>
      <c r="E2654" s="10"/>
      <c r="F2654" s="10"/>
      <c r="G2654" s="10"/>
      <c r="H2654" s="10"/>
      <c r="I2654" s="10"/>
      <c r="J2654" s="11"/>
      <c r="P2654" s="133"/>
      <c r="Q2654" s="133"/>
      <c r="R2654" s="3"/>
      <c r="S2654" s="133"/>
    </row>
    <row r="2655" spans="2:19">
      <c r="B2655" s="10"/>
      <c r="C2655" s="10"/>
      <c r="D2655" s="10"/>
      <c r="E2655" s="10"/>
      <c r="F2655" s="10"/>
      <c r="G2655" s="10"/>
      <c r="H2655" s="10"/>
      <c r="I2655" s="10"/>
      <c r="J2655" s="11"/>
      <c r="P2655" s="133"/>
      <c r="Q2655" s="133"/>
      <c r="R2655" s="3"/>
      <c r="S2655" s="133"/>
    </row>
    <row r="2656" spans="2:19">
      <c r="B2656" s="10"/>
      <c r="C2656" s="10"/>
      <c r="D2656" s="10"/>
      <c r="E2656" s="10"/>
      <c r="F2656" s="10"/>
      <c r="G2656" s="10"/>
      <c r="H2656" s="10"/>
      <c r="I2656" s="10"/>
      <c r="J2656" s="11"/>
      <c r="P2656" s="133"/>
      <c r="Q2656" s="133"/>
      <c r="R2656" s="3"/>
      <c r="S2656" s="133"/>
    </row>
    <row r="2657" spans="2:19">
      <c r="B2657" s="10"/>
      <c r="C2657" s="10"/>
      <c r="D2657" s="10"/>
      <c r="E2657" s="10"/>
      <c r="F2657" s="10"/>
      <c r="G2657" s="10"/>
      <c r="H2657" s="10"/>
      <c r="I2657" s="10"/>
      <c r="J2657" s="11"/>
      <c r="P2657" s="133"/>
      <c r="Q2657" s="133"/>
      <c r="R2657" s="3"/>
      <c r="S2657" s="133"/>
    </row>
    <row r="2658" spans="2:19">
      <c r="B2658" s="10"/>
      <c r="C2658" s="10"/>
      <c r="D2658" s="10"/>
      <c r="E2658" s="10"/>
      <c r="F2658" s="10"/>
      <c r="G2658" s="10"/>
      <c r="H2658" s="10"/>
      <c r="I2658" s="10"/>
      <c r="J2658" s="11"/>
      <c r="P2658" s="133"/>
      <c r="Q2658" s="133"/>
      <c r="R2658" s="3"/>
      <c r="S2658" s="133"/>
    </row>
    <row r="2659" spans="2:19">
      <c r="B2659" s="10"/>
      <c r="C2659" s="10"/>
      <c r="D2659" s="10"/>
      <c r="E2659" s="10"/>
      <c r="F2659" s="10"/>
      <c r="G2659" s="10"/>
      <c r="H2659" s="10"/>
      <c r="I2659" s="10"/>
      <c r="J2659" s="11"/>
      <c r="P2659" s="133"/>
      <c r="Q2659" s="133"/>
      <c r="R2659" s="3"/>
      <c r="S2659" s="133"/>
    </row>
    <row r="2660" spans="2:19">
      <c r="B2660" s="10"/>
      <c r="C2660" s="10"/>
      <c r="D2660" s="10"/>
      <c r="E2660" s="10"/>
      <c r="F2660" s="10"/>
      <c r="G2660" s="10"/>
      <c r="H2660" s="10"/>
      <c r="I2660" s="10"/>
      <c r="J2660" s="11"/>
      <c r="P2660" s="133"/>
      <c r="Q2660" s="133"/>
      <c r="R2660" s="3"/>
      <c r="S2660" s="133"/>
    </row>
    <row r="2661" spans="2:19">
      <c r="B2661" s="10"/>
      <c r="C2661" s="10"/>
      <c r="D2661" s="10"/>
      <c r="E2661" s="10"/>
      <c r="F2661" s="10"/>
      <c r="G2661" s="10"/>
      <c r="H2661" s="10"/>
      <c r="I2661" s="10"/>
      <c r="J2661" s="11"/>
      <c r="P2661" s="133"/>
      <c r="Q2661" s="133"/>
      <c r="R2661" s="3"/>
      <c r="S2661" s="133"/>
    </row>
    <row r="2662" spans="2:19">
      <c r="B2662" s="10"/>
      <c r="C2662" s="10"/>
      <c r="D2662" s="10"/>
      <c r="E2662" s="10"/>
      <c r="F2662" s="10"/>
      <c r="G2662" s="10"/>
      <c r="H2662" s="10"/>
      <c r="I2662" s="10"/>
      <c r="J2662" s="11"/>
      <c r="P2662" s="133"/>
      <c r="Q2662" s="133"/>
      <c r="R2662" s="3"/>
      <c r="S2662" s="133"/>
    </row>
    <row r="2663" spans="2:19">
      <c r="B2663" s="10"/>
      <c r="C2663" s="10"/>
      <c r="D2663" s="10"/>
      <c r="E2663" s="10"/>
      <c r="F2663" s="10"/>
      <c r="G2663" s="10"/>
      <c r="H2663" s="10"/>
      <c r="I2663" s="10"/>
      <c r="J2663" s="11"/>
      <c r="P2663" s="133"/>
      <c r="Q2663" s="133"/>
      <c r="R2663" s="3"/>
      <c r="S2663" s="133"/>
    </row>
    <row r="2664" spans="2:19">
      <c r="B2664" s="10"/>
      <c r="C2664" s="10"/>
      <c r="D2664" s="10"/>
      <c r="E2664" s="10"/>
      <c r="F2664" s="10"/>
      <c r="G2664" s="10"/>
      <c r="H2664" s="10"/>
      <c r="I2664" s="10"/>
      <c r="J2664" s="11"/>
      <c r="P2664" s="133"/>
      <c r="Q2664" s="133"/>
      <c r="R2664" s="3"/>
      <c r="S2664" s="133"/>
    </row>
    <row r="2665" spans="2:19">
      <c r="B2665" s="10"/>
      <c r="C2665" s="10"/>
      <c r="D2665" s="10"/>
      <c r="E2665" s="10"/>
      <c r="F2665" s="10"/>
      <c r="G2665" s="10"/>
      <c r="H2665" s="10"/>
      <c r="I2665" s="10"/>
      <c r="J2665" s="11"/>
      <c r="P2665" s="133"/>
      <c r="Q2665" s="133"/>
      <c r="R2665" s="3"/>
      <c r="S2665" s="133"/>
    </row>
    <row r="2666" spans="2:19">
      <c r="B2666" s="10"/>
      <c r="C2666" s="10"/>
      <c r="D2666" s="10"/>
      <c r="E2666" s="10"/>
      <c r="F2666" s="10"/>
      <c r="G2666" s="10"/>
      <c r="H2666" s="10"/>
      <c r="I2666" s="10"/>
      <c r="J2666" s="11"/>
      <c r="P2666" s="133"/>
      <c r="Q2666" s="133"/>
      <c r="R2666" s="3"/>
      <c r="S2666" s="133"/>
    </row>
    <row r="2667" spans="2:19">
      <c r="B2667" s="10"/>
      <c r="C2667" s="10"/>
      <c r="D2667" s="10"/>
      <c r="E2667" s="10"/>
      <c r="F2667" s="10"/>
      <c r="G2667" s="10"/>
      <c r="H2667" s="10"/>
      <c r="I2667" s="10"/>
      <c r="J2667" s="11"/>
      <c r="P2667" s="133"/>
      <c r="Q2667" s="133"/>
      <c r="R2667" s="3"/>
      <c r="S2667" s="133"/>
    </row>
    <row r="2668" spans="2:19">
      <c r="B2668" s="10"/>
      <c r="C2668" s="10"/>
      <c r="D2668" s="10"/>
      <c r="E2668" s="10"/>
      <c r="F2668" s="10"/>
      <c r="G2668" s="10"/>
      <c r="H2668" s="10"/>
      <c r="I2668" s="10"/>
      <c r="J2668" s="11"/>
      <c r="P2668" s="133"/>
      <c r="Q2668" s="133"/>
      <c r="R2668" s="3"/>
      <c r="S2668" s="133"/>
    </row>
    <row r="2669" spans="2:19">
      <c r="B2669" s="10"/>
      <c r="C2669" s="10"/>
      <c r="D2669" s="10"/>
      <c r="E2669" s="10"/>
      <c r="F2669" s="10"/>
      <c r="G2669" s="10"/>
      <c r="H2669" s="10"/>
      <c r="I2669" s="10"/>
      <c r="J2669" s="11"/>
      <c r="P2669" s="133"/>
      <c r="Q2669" s="133"/>
      <c r="R2669" s="3"/>
      <c r="S2669" s="133"/>
    </row>
    <row r="2670" spans="2:19">
      <c r="B2670" s="10"/>
      <c r="C2670" s="10"/>
      <c r="D2670" s="10"/>
      <c r="E2670" s="10"/>
      <c r="F2670" s="10"/>
      <c r="G2670" s="10"/>
      <c r="H2670" s="10"/>
      <c r="I2670" s="10"/>
      <c r="J2670" s="11"/>
      <c r="P2670" s="133"/>
      <c r="Q2670" s="133"/>
      <c r="R2670" s="3"/>
      <c r="S2670" s="133"/>
    </row>
    <row r="2671" spans="2:19">
      <c r="B2671" s="10"/>
      <c r="C2671" s="10"/>
      <c r="D2671" s="10"/>
      <c r="E2671" s="10"/>
      <c r="F2671" s="10"/>
      <c r="G2671" s="10"/>
      <c r="H2671" s="10"/>
      <c r="I2671" s="10"/>
      <c r="J2671" s="11"/>
      <c r="P2671" s="133"/>
      <c r="Q2671" s="133"/>
      <c r="R2671" s="3"/>
      <c r="S2671" s="133"/>
    </row>
    <row r="2672" spans="2:19">
      <c r="B2672" s="10"/>
      <c r="C2672" s="10"/>
      <c r="D2672" s="10"/>
      <c r="E2672" s="10"/>
      <c r="F2672" s="10"/>
      <c r="G2672" s="10"/>
      <c r="H2672" s="10"/>
      <c r="I2672" s="10"/>
      <c r="J2672" s="11"/>
      <c r="P2672" s="133"/>
      <c r="Q2672" s="133"/>
      <c r="R2672" s="3"/>
      <c r="S2672" s="133"/>
    </row>
    <row r="2673" spans="2:19">
      <c r="B2673" s="10"/>
      <c r="C2673" s="10"/>
      <c r="D2673" s="10"/>
      <c r="E2673" s="10"/>
      <c r="F2673" s="10"/>
      <c r="G2673" s="10"/>
      <c r="H2673" s="10"/>
      <c r="I2673" s="10"/>
      <c r="J2673" s="11"/>
      <c r="P2673" s="133"/>
      <c r="Q2673" s="133"/>
      <c r="R2673" s="3"/>
      <c r="S2673" s="133"/>
    </row>
    <row r="2674" spans="2:19">
      <c r="B2674" s="10"/>
      <c r="C2674" s="10"/>
      <c r="D2674" s="10"/>
      <c r="E2674" s="10"/>
      <c r="F2674" s="10"/>
      <c r="G2674" s="10"/>
      <c r="H2674" s="10"/>
      <c r="I2674" s="10"/>
      <c r="J2674" s="11"/>
      <c r="P2674" s="133"/>
      <c r="Q2674" s="133"/>
      <c r="R2674" s="3"/>
      <c r="S2674" s="133"/>
    </row>
    <row r="2675" spans="2:19">
      <c r="B2675" s="10"/>
      <c r="C2675" s="10"/>
      <c r="D2675" s="10"/>
      <c r="E2675" s="10"/>
      <c r="F2675" s="10"/>
      <c r="G2675" s="10"/>
      <c r="H2675" s="10"/>
      <c r="I2675" s="10"/>
      <c r="J2675" s="11"/>
      <c r="P2675" s="133"/>
      <c r="Q2675" s="133"/>
      <c r="R2675" s="3"/>
      <c r="S2675" s="133"/>
    </row>
    <row r="2676" spans="2:19">
      <c r="B2676" s="10"/>
      <c r="C2676" s="10"/>
      <c r="D2676" s="10"/>
      <c r="E2676" s="10"/>
      <c r="F2676" s="10"/>
      <c r="G2676" s="10"/>
      <c r="H2676" s="10"/>
      <c r="I2676" s="10"/>
      <c r="J2676" s="11"/>
      <c r="P2676" s="133"/>
      <c r="Q2676" s="133"/>
      <c r="R2676" s="3"/>
      <c r="S2676" s="133"/>
    </row>
    <row r="2677" spans="2:19">
      <c r="B2677" s="10"/>
      <c r="C2677" s="10"/>
      <c r="D2677" s="10"/>
      <c r="E2677" s="10"/>
      <c r="F2677" s="10"/>
      <c r="G2677" s="10"/>
      <c r="H2677" s="10"/>
      <c r="I2677" s="10"/>
      <c r="J2677" s="11"/>
      <c r="P2677" s="133"/>
      <c r="Q2677" s="133"/>
      <c r="R2677" s="3"/>
      <c r="S2677" s="133"/>
    </row>
    <row r="2678" spans="2:19">
      <c r="B2678" s="10"/>
      <c r="C2678" s="10"/>
      <c r="D2678" s="10"/>
      <c r="E2678" s="10"/>
      <c r="F2678" s="10"/>
      <c r="G2678" s="10"/>
      <c r="H2678" s="10"/>
      <c r="I2678" s="10"/>
      <c r="J2678" s="11"/>
      <c r="P2678" s="133"/>
      <c r="Q2678" s="133"/>
      <c r="R2678" s="3"/>
      <c r="S2678" s="133"/>
    </row>
    <row r="2679" spans="2:19">
      <c r="B2679" s="10"/>
      <c r="C2679" s="10"/>
      <c r="D2679" s="10"/>
      <c r="E2679" s="10"/>
      <c r="F2679" s="10"/>
      <c r="G2679" s="10"/>
      <c r="H2679" s="10"/>
      <c r="I2679" s="10"/>
      <c r="J2679" s="11"/>
      <c r="P2679" s="133"/>
      <c r="Q2679" s="133"/>
      <c r="R2679" s="3"/>
      <c r="S2679" s="133"/>
    </row>
    <row r="2680" spans="2:19">
      <c r="B2680" s="10"/>
      <c r="C2680" s="10"/>
      <c r="D2680" s="10"/>
      <c r="E2680" s="10"/>
      <c r="F2680" s="10"/>
      <c r="G2680" s="10"/>
      <c r="H2680" s="10"/>
      <c r="I2680" s="10"/>
      <c r="J2680" s="11"/>
      <c r="P2680" s="133"/>
      <c r="Q2680" s="133"/>
      <c r="R2680" s="3"/>
      <c r="S2680" s="133"/>
    </row>
    <row r="2681" spans="2:19">
      <c r="B2681" s="10"/>
      <c r="C2681" s="10"/>
      <c r="D2681" s="10"/>
      <c r="E2681" s="10"/>
      <c r="F2681" s="10"/>
      <c r="G2681" s="10"/>
      <c r="H2681" s="10"/>
      <c r="I2681" s="10"/>
      <c r="J2681" s="11"/>
      <c r="P2681" s="133"/>
      <c r="Q2681" s="133"/>
      <c r="R2681" s="3"/>
      <c r="S2681" s="133"/>
    </row>
    <row r="2682" spans="2:19">
      <c r="B2682" s="10"/>
      <c r="C2682" s="10"/>
      <c r="D2682" s="10"/>
      <c r="E2682" s="10"/>
      <c r="F2682" s="10"/>
      <c r="G2682" s="10"/>
      <c r="H2682" s="10"/>
      <c r="I2682" s="10"/>
      <c r="J2682" s="11"/>
      <c r="P2682" s="133"/>
      <c r="Q2682" s="133"/>
      <c r="R2682" s="3"/>
      <c r="S2682" s="133"/>
    </row>
    <row r="2683" spans="2:19">
      <c r="B2683" s="10"/>
      <c r="C2683" s="10"/>
      <c r="D2683" s="10"/>
      <c r="E2683" s="10"/>
      <c r="F2683" s="10"/>
      <c r="G2683" s="10"/>
      <c r="H2683" s="10"/>
      <c r="I2683" s="10"/>
      <c r="J2683" s="11"/>
      <c r="P2683" s="133"/>
      <c r="Q2683" s="133"/>
      <c r="R2683" s="3"/>
      <c r="S2683" s="133"/>
    </row>
    <row r="2684" spans="2:19">
      <c r="B2684" s="10"/>
      <c r="C2684" s="10"/>
      <c r="D2684" s="10"/>
      <c r="E2684" s="10"/>
      <c r="F2684" s="10"/>
      <c r="G2684" s="10"/>
      <c r="H2684" s="10"/>
      <c r="I2684" s="10"/>
      <c r="J2684" s="11"/>
      <c r="P2684" s="133"/>
      <c r="Q2684" s="133"/>
      <c r="R2684" s="3"/>
      <c r="S2684" s="133"/>
    </row>
    <row r="2685" spans="2:19">
      <c r="B2685" s="10"/>
      <c r="C2685" s="10"/>
      <c r="D2685" s="10"/>
      <c r="E2685" s="10"/>
      <c r="F2685" s="10"/>
      <c r="G2685" s="10"/>
      <c r="H2685" s="10"/>
      <c r="I2685" s="10"/>
      <c r="J2685" s="11"/>
      <c r="P2685" s="133"/>
      <c r="Q2685" s="133"/>
      <c r="R2685" s="3"/>
      <c r="S2685" s="133"/>
    </row>
    <row r="2686" spans="2:19">
      <c r="B2686" s="10"/>
      <c r="C2686" s="10"/>
      <c r="D2686" s="10"/>
      <c r="E2686" s="10"/>
      <c r="F2686" s="10"/>
      <c r="G2686" s="10"/>
      <c r="H2686" s="10"/>
      <c r="I2686" s="10"/>
      <c r="J2686" s="11"/>
      <c r="P2686" s="133"/>
      <c r="Q2686" s="133"/>
      <c r="R2686" s="3"/>
      <c r="S2686" s="133"/>
    </row>
    <row r="2687" spans="2:19">
      <c r="B2687" s="10"/>
      <c r="C2687" s="10"/>
      <c r="D2687" s="10"/>
      <c r="E2687" s="10"/>
      <c r="F2687" s="10"/>
      <c r="G2687" s="10"/>
      <c r="H2687" s="10"/>
      <c r="I2687" s="10"/>
      <c r="J2687" s="11"/>
      <c r="P2687" s="133"/>
      <c r="Q2687" s="133"/>
      <c r="R2687" s="3"/>
      <c r="S2687" s="133"/>
    </row>
    <row r="2688" spans="2:19">
      <c r="B2688" s="10"/>
      <c r="C2688" s="10"/>
      <c r="D2688" s="10"/>
      <c r="E2688" s="10"/>
      <c r="F2688" s="10"/>
      <c r="G2688" s="10"/>
      <c r="H2688" s="10"/>
      <c r="I2688" s="10"/>
      <c r="J2688" s="11"/>
      <c r="P2688" s="133"/>
      <c r="Q2688" s="133"/>
      <c r="R2688" s="3"/>
      <c r="S2688" s="133"/>
    </row>
    <row r="2689" spans="2:19">
      <c r="B2689" s="10"/>
      <c r="C2689" s="10"/>
      <c r="D2689" s="10"/>
      <c r="E2689" s="10"/>
      <c r="F2689" s="10"/>
      <c r="G2689" s="10"/>
      <c r="H2689" s="10"/>
      <c r="I2689" s="10"/>
      <c r="J2689" s="11"/>
      <c r="P2689" s="133"/>
      <c r="Q2689" s="133"/>
      <c r="R2689" s="3"/>
      <c r="S2689" s="133"/>
    </row>
    <row r="2690" spans="2:19">
      <c r="B2690" s="10"/>
      <c r="C2690" s="10"/>
      <c r="D2690" s="10"/>
      <c r="E2690" s="10"/>
      <c r="F2690" s="10"/>
      <c r="G2690" s="10"/>
      <c r="H2690" s="10"/>
      <c r="I2690" s="10"/>
      <c r="J2690" s="11"/>
      <c r="P2690" s="133"/>
      <c r="Q2690" s="133"/>
      <c r="R2690" s="3"/>
      <c r="S2690" s="133"/>
    </row>
    <row r="2691" spans="2:19">
      <c r="B2691" s="10"/>
      <c r="C2691" s="10"/>
      <c r="D2691" s="10"/>
      <c r="E2691" s="10"/>
      <c r="F2691" s="10"/>
      <c r="G2691" s="10"/>
      <c r="H2691" s="10"/>
      <c r="I2691" s="10"/>
      <c r="J2691" s="11"/>
      <c r="P2691" s="133"/>
      <c r="Q2691" s="133"/>
      <c r="R2691" s="3"/>
      <c r="S2691" s="133"/>
    </row>
    <row r="2692" spans="2:19">
      <c r="B2692" s="10"/>
      <c r="C2692" s="10"/>
      <c r="D2692" s="10"/>
      <c r="E2692" s="10"/>
      <c r="F2692" s="10"/>
      <c r="G2692" s="10"/>
      <c r="H2692" s="10"/>
      <c r="I2692" s="10"/>
      <c r="J2692" s="11"/>
      <c r="P2692" s="133"/>
      <c r="Q2692" s="133"/>
      <c r="R2692" s="3"/>
      <c r="S2692" s="133"/>
    </row>
    <row r="2693" spans="2:19">
      <c r="B2693" s="10"/>
      <c r="C2693" s="10"/>
      <c r="D2693" s="10"/>
      <c r="E2693" s="10"/>
      <c r="F2693" s="10"/>
      <c r="G2693" s="10"/>
      <c r="H2693" s="10"/>
      <c r="I2693" s="10"/>
      <c r="J2693" s="11"/>
      <c r="P2693" s="133"/>
      <c r="Q2693" s="133"/>
      <c r="R2693" s="3"/>
      <c r="S2693" s="133"/>
    </row>
    <row r="2694" spans="2:19">
      <c r="B2694" s="10"/>
      <c r="C2694" s="10"/>
      <c r="D2694" s="10"/>
      <c r="E2694" s="10"/>
      <c r="F2694" s="10"/>
      <c r="G2694" s="10"/>
      <c r="H2694" s="10"/>
      <c r="I2694" s="10"/>
      <c r="J2694" s="11"/>
      <c r="P2694" s="133"/>
      <c r="Q2694" s="133"/>
      <c r="R2694" s="3"/>
      <c r="S2694" s="133"/>
    </row>
    <row r="2695" spans="2:19">
      <c r="B2695" s="10"/>
      <c r="C2695" s="10"/>
      <c r="D2695" s="10"/>
      <c r="E2695" s="10"/>
      <c r="F2695" s="10"/>
      <c r="G2695" s="10"/>
      <c r="H2695" s="10"/>
      <c r="I2695" s="10"/>
      <c r="J2695" s="11"/>
      <c r="P2695" s="133"/>
      <c r="Q2695" s="133"/>
      <c r="R2695" s="3"/>
      <c r="S2695" s="133"/>
    </row>
    <row r="2696" spans="2:19">
      <c r="B2696" s="10"/>
      <c r="C2696" s="10"/>
      <c r="D2696" s="10"/>
      <c r="E2696" s="10"/>
      <c r="F2696" s="10"/>
      <c r="G2696" s="10"/>
      <c r="H2696" s="10"/>
      <c r="I2696" s="10"/>
      <c r="J2696" s="11"/>
      <c r="P2696" s="133"/>
      <c r="Q2696" s="133"/>
      <c r="R2696" s="3"/>
      <c r="S2696" s="133"/>
    </row>
    <row r="2697" spans="2:19">
      <c r="B2697" s="10"/>
      <c r="C2697" s="10"/>
      <c r="D2697" s="10"/>
      <c r="E2697" s="10"/>
      <c r="F2697" s="10"/>
      <c r="G2697" s="10"/>
      <c r="H2697" s="10"/>
      <c r="I2697" s="10"/>
      <c r="J2697" s="11"/>
      <c r="P2697" s="133"/>
      <c r="Q2697" s="133"/>
      <c r="R2697" s="3"/>
      <c r="S2697" s="133"/>
    </row>
    <row r="2698" spans="2:19">
      <c r="B2698" s="10"/>
      <c r="C2698" s="10"/>
      <c r="D2698" s="10"/>
      <c r="E2698" s="10"/>
      <c r="F2698" s="10"/>
      <c r="G2698" s="10"/>
      <c r="H2698" s="10"/>
      <c r="I2698" s="10"/>
      <c r="J2698" s="11"/>
      <c r="P2698" s="133"/>
      <c r="Q2698" s="133"/>
      <c r="R2698" s="3"/>
      <c r="S2698" s="133"/>
    </row>
    <row r="2699" spans="2:19">
      <c r="B2699" s="10"/>
      <c r="C2699" s="10"/>
      <c r="D2699" s="10"/>
      <c r="E2699" s="10"/>
      <c r="F2699" s="10"/>
      <c r="G2699" s="10"/>
      <c r="H2699" s="10"/>
      <c r="I2699" s="10"/>
      <c r="J2699" s="11"/>
      <c r="P2699" s="133"/>
      <c r="Q2699" s="133"/>
      <c r="R2699" s="3"/>
      <c r="S2699" s="133"/>
    </row>
    <row r="2700" spans="2:19">
      <c r="B2700" s="10"/>
      <c r="C2700" s="10"/>
      <c r="D2700" s="10"/>
      <c r="E2700" s="10"/>
      <c r="F2700" s="10"/>
      <c r="G2700" s="10"/>
      <c r="H2700" s="10"/>
      <c r="I2700" s="10"/>
      <c r="J2700" s="11"/>
      <c r="P2700" s="133"/>
      <c r="Q2700" s="133"/>
      <c r="R2700" s="3"/>
      <c r="S2700" s="133"/>
    </row>
    <row r="2701" spans="2:19">
      <c r="B2701" s="10"/>
      <c r="C2701" s="10"/>
      <c r="D2701" s="10"/>
      <c r="E2701" s="10"/>
      <c r="F2701" s="10"/>
      <c r="G2701" s="10"/>
      <c r="H2701" s="10"/>
      <c r="I2701" s="10"/>
      <c r="J2701" s="11"/>
      <c r="P2701" s="133"/>
      <c r="Q2701" s="133"/>
      <c r="R2701" s="3"/>
      <c r="S2701" s="133"/>
    </row>
    <row r="2702" spans="2:19">
      <c r="B2702" s="10"/>
      <c r="C2702" s="10"/>
      <c r="D2702" s="10"/>
      <c r="E2702" s="10"/>
      <c r="F2702" s="10"/>
      <c r="G2702" s="10"/>
      <c r="H2702" s="10"/>
      <c r="I2702" s="10"/>
      <c r="J2702" s="11"/>
      <c r="P2702" s="133"/>
      <c r="Q2702" s="133"/>
      <c r="R2702" s="3"/>
      <c r="S2702" s="133"/>
    </row>
    <row r="2703" spans="2:19">
      <c r="B2703" s="10"/>
      <c r="C2703" s="10"/>
      <c r="D2703" s="10"/>
      <c r="E2703" s="10"/>
      <c r="F2703" s="10"/>
      <c r="G2703" s="10"/>
      <c r="H2703" s="10"/>
      <c r="I2703" s="10"/>
      <c r="J2703" s="11"/>
      <c r="P2703" s="133"/>
      <c r="Q2703" s="133"/>
      <c r="R2703" s="3"/>
      <c r="S2703" s="133"/>
    </row>
    <row r="2704" spans="2:19">
      <c r="B2704" s="10"/>
      <c r="C2704" s="10"/>
      <c r="D2704" s="10"/>
      <c r="E2704" s="10"/>
      <c r="F2704" s="10"/>
      <c r="G2704" s="10"/>
      <c r="H2704" s="10"/>
      <c r="I2704" s="10"/>
      <c r="J2704" s="11"/>
      <c r="P2704" s="133"/>
      <c r="Q2704" s="133"/>
      <c r="R2704" s="3"/>
      <c r="S2704" s="133"/>
    </row>
    <row r="2705" spans="2:19">
      <c r="B2705" s="10"/>
      <c r="C2705" s="10"/>
      <c r="D2705" s="10"/>
      <c r="E2705" s="10"/>
      <c r="F2705" s="10"/>
      <c r="G2705" s="10"/>
      <c r="H2705" s="10"/>
      <c r="I2705" s="10"/>
      <c r="J2705" s="11"/>
      <c r="P2705" s="133"/>
      <c r="Q2705" s="133"/>
      <c r="R2705" s="3"/>
      <c r="S2705" s="133"/>
    </row>
    <row r="2706" spans="2:19">
      <c r="B2706" s="10"/>
      <c r="C2706" s="10"/>
      <c r="D2706" s="10"/>
      <c r="E2706" s="10"/>
      <c r="F2706" s="10"/>
      <c r="G2706" s="10"/>
      <c r="H2706" s="10"/>
      <c r="I2706" s="10"/>
      <c r="J2706" s="11"/>
      <c r="P2706" s="133"/>
      <c r="Q2706" s="133"/>
      <c r="R2706" s="3"/>
      <c r="S2706" s="133"/>
    </row>
    <row r="2707" spans="2:19">
      <c r="B2707" s="10"/>
      <c r="C2707" s="10"/>
      <c r="D2707" s="10"/>
      <c r="E2707" s="10"/>
      <c r="F2707" s="10"/>
      <c r="G2707" s="10"/>
      <c r="H2707" s="10"/>
      <c r="I2707" s="10"/>
      <c r="J2707" s="11"/>
      <c r="P2707" s="133"/>
      <c r="Q2707" s="133"/>
      <c r="R2707" s="3"/>
      <c r="S2707" s="133"/>
    </row>
    <row r="2708" spans="2:19">
      <c r="B2708" s="10"/>
      <c r="C2708" s="10"/>
      <c r="D2708" s="10"/>
      <c r="E2708" s="10"/>
      <c r="F2708" s="10"/>
      <c r="G2708" s="10"/>
      <c r="H2708" s="10"/>
      <c r="I2708" s="10"/>
      <c r="J2708" s="11"/>
      <c r="P2708" s="133"/>
      <c r="Q2708" s="133"/>
      <c r="R2708" s="3"/>
      <c r="S2708" s="133"/>
    </row>
    <row r="2709" spans="2:19">
      <c r="B2709" s="10"/>
      <c r="C2709" s="10"/>
      <c r="D2709" s="10"/>
      <c r="E2709" s="10"/>
      <c r="F2709" s="10"/>
      <c r="G2709" s="10"/>
      <c r="H2709" s="10"/>
      <c r="I2709" s="10"/>
      <c r="J2709" s="11"/>
      <c r="P2709" s="133"/>
      <c r="Q2709" s="133"/>
      <c r="R2709" s="3"/>
      <c r="S2709" s="133"/>
    </row>
    <row r="2710" spans="2:19">
      <c r="B2710" s="10"/>
      <c r="C2710" s="10"/>
      <c r="D2710" s="10"/>
      <c r="E2710" s="10"/>
      <c r="F2710" s="10"/>
      <c r="G2710" s="10"/>
      <c r="H2710" s="10"/>
      <c r="I2710" s="10"/>
      <c r="J2710" s="11"/>
      <c r="P2710" s="133"/>
      <c r="Q2710" s="133"/>
      <c r="R2710" s="3"/>
      <c r="S2710" s="133"/>
    </row>
    <row r="2711" spans="2:19">
      <c r="B2711" s="10"/>
      <c r="C2711" s="10"/>
      <c r="D2711" s="10"/>
      <c r="E2711" s="10"/>
      <c r="F2711" s="10"/>
      <c r="G2711" s="10"/>
      <c r="H2711" s="10"/>
      <c r="I2711" s="10"/>
      <c r="J2711" s="11"/>
      <c r="P2711" s="133"/>
      <c r="Q2711" s="133"/>
      <c r="R2711" s="3"/>
      <c r="S2711" s="133"/>
    </row>
    <row r="2712" spans="2:19">
      <c r="B2712" s="10"/>
      <c r="C2712" s="10"/>
      <c r="D2712" s="10"/>
      <c r="E2712" s="10"/>
      <c r="F2712" s="10"/>
      <c r="G2712" s="10"/>
      <c r="H2712" s="10"/>
      <c r="I2712" s="10"/>
      <c r="J2712" s="11"/>
      <c r="P2712" s="133"/>
      <c r="Q2712" s="133"/>
      <c r="R2712" s="3"/>
      <c r="S2712" s="133"/>
    </row>
    <row r="2713" spans="2:19">
      <c r="B2713" s="10"/>
      <c r="C2713" s="10"/>
      <c r="D2713" s="10"/>
      <c r="E2713" s="10"/>
      <c r="F2713" s="10"/>
      <c r="G2713" s="10"/>
      <c r="H2713" s="10"/>
      <c r="I2713" s="10"/>
      <c r="J2713" s="11"/>
      <c r="P2713" s="133"/>
      <c r="Q2713" s="133"/>
      <c r="R2713" s="3"/>
      <c r="S2713" s="133"/>
    </row>
    <row r="2714" spans="2:19">
      <c r="B2714" s="10"/>
      <c r="C2714" s="10"/>
      <c r="D2714" s="10"/>
      <c r="E2714" s="10"/>
      <c r="F2714" s="10"/>
      <c r="G2714" s="10"/>
      <c r="H2714" s="10"/>
      <c r="I2714" s="10"/>
      <c r="J2714" s="11"/>
      <c r="P2714" s="133"/>
      <c r="Q2714" s="133"/>
      <c r="R2714" s="3"/>
      <c r="S2714" s="133"/>
    </row>
    <row r="2715" spans="2:19">
      <c r="B2715" s="10"/>
      <c r="C2715" s="10"/>
      <c r="D2715" s="10"/>
      <c r="E2715" s="10"/>
      <c r="F2715" s="10"/>
      <c r="G2715" s="10"/>
      <c r="H2715" s="10"/>
      <c r="I2715" s="10"/>
      <c r="J2715" s="11"/>
      <c r="P2715" s="133"/>
      <c r="Q2715" s="133"/>
      <c r="R2715" s="3"/>
      <c r="S2715" s="133"/>
    </row>
    <row r="2716" spans="2:19">
      <c r="B2716" s="10"/>
      <c r="C2716" s="10"/>
      <c r="D2716" s="10"/>
      <c r="E2716" s="10"/>
      <c r="F2716" s="10"/>
      <c r="G2716" s="10"/>
      <c r="H2716" s="10"/>
      <c r="I2716" s="10"/>
      <c r="J2716" s="11"/>
      <c r="P2716" s="133"/>
      <c r="Q2716" s="133"/>
      <c r="R2716" s="3"/>
      <c r="S2716" s="133"/>
    </row>
    <row r="2717" spans="2:19">
      <c r="B2717" s="10"/>
      <c r="C2717" s="10"/>
      <c r="D2717" s="10"/>
      <c r="E2717" s="10"/>
      <c r="F2717" s="10"/>
      <c r="G2717" s="10"/>
      <c r="H2717" s="10"/>
      <c r="I2717" s="10"/>
      <c r="J2717" s="11"/>
      <c r="P2717" s="133"/>
      <c r="Q2717" s="133"/>
      <c r="R2717" s="3"/>
      <c r="S2717" s="133"/>
    </row>
    <row r="2718" spans="2:19">
      <c r="B2718" s="10"/>
      <c r="C2718" s="10"/>
      <c r="D2718" s="10"/>
      <c r="E2718" s="10"/>
      <c r="F2718" s="10"/>
      <c r="G2718" s="10"/>
      <c r="H2718" s="10"/>
      <c r="I2718" s="10"/>
      <c r="J2718" s="11"/>
      <c r="P2718" s="133"/>
      <c r="Q2718" s="133"/>
      <c r="R2718" s="3"/>
      <c r="S2718" s="133"/>
    </row>
    <row r="2719" spans="2:19">
      <c r="B2719" s="10"/>
      <c r="C2719" s="10"/>
      <c r="D2719" s="10"/>
      <c r="E2719" s="10"/>
      <c r="F2719" s="10"/>
      <c r="G2719" s="10"/>
      <c r="H2719" s="10"/>
      <c r="I2719" s="10"/>
      <c r="J2719" s="11"/>
      <c r="P2719" s="133"/>
      <c r="Q2719" s="133"/>
      <c r="R2719" s="3"/>
      <c r="S2719" s="133"/>
    </row>
    <row r="2720" spans="2:19">
      <c r="B2720" s="10"/>
      <c r="C2720" s="10"/>
      <c r="D2720" s="10"/>
      <c r="E2720" s="10"/>
      <c r="F2720" s="10"/>
      <c r="G2720" s="10"/>
      <c r="H2720" s="10"/>
      <c r="I2720" s="10"/>
      <c r="J2720" s="11"/>
      <c r="P2720" s="133"/>
      <c r="Q2720" s="133"/>
      <c r="R2720" s="3"/>
      <c r="S2720" s="133"/>
    </row>
    <row r="2721" spans="2:19">
      <c r="B2721" s="10"/>
      <c r="C2721" s="10"/>
      <c r="D2721" s="10"/>
      <c r="E2721" s="10"/>
      <c r="F2721" s="10"/>
      <c r="G2721" s="10"/>
      <c r="H2721" s="10"/>
      <c r="I2721" s="10"/>
      <c r="J2721" s="11"/>
      <c r="P2721" s="133"/>
      <c r="Q2721" s="133"/>
      <c r="R2721" s="3"/>
      <c r="S2721" s="133"/>
    </row>
    <row r="2722" spans="2:19">
      <c r="B2722" s="10"/>
      <c r="C2722" s="10"/>
      <c r="D2722" s="10"/>
      <c r="E2722" s="10"/>
      <c r="F2722" s="10"/>
      <c r="G2722" s="10"/>
      <c r="H2722" s="10"/>
      <c r="I2722" s="10"/>
      <c r="J2722" s="11"/>
      <c r="P2722" s="133"/>
      <c r="Q2722" s="133"/>
      <c r="R2722" s="3"/>
      <c r="S2722" s="133"/>
    </row>
    <row r="2723" spans="2:19">
      <c r="B2723" s="10"/>
      <c r="C2723" s="10"/>
      <c r="D2723" s="10"/>
      <c r="E2723" s="10"/>
      <c r="F2723" s="10"/>
      <c r="G2723" s="10"/>
      <c r="H2723" s="10"/>
      <c r="I2723" s="10"/>
      <c r="J2723" s="11"/>
      <c r="P2723" s="133"/>
      <c r="Q2723" s="133"/>
      <c r="R2723" s="3"/>
      <c r="S2723" s="133"/>
    </row>
    <row r="2724" spans="2:19">
      <c r="B2724" s="10"/>
      <c r="C2724" s="10"/>
      <c r="D2724" s="10"/>
      <c r="E2724" s="10"/>
      <c r="F2724" s="10"/>
      <c r="G2724" s="10"/>
      <c r="H2724" s="10"/>
      <c r="I2724" s="10"/>
      <c r="J2724" s="11"/>
      <c r="P2724" s="133"/>
      <c r="Q2724" s="133"/>
      <c r="R2724" s="3"/>
      <c r="S2724" s="133"/>
    </row>
    <row r="2725" spans="2:19">
      <c r="B2725" s="10"/>
      <c r="C2725" s="10"/>
      <c r="D2725" s="10"/>
      <c r="E2725" s="10"/>
      <c r="F2725" s="10"/>
      <c r="G2725" s="10"/>
      <c r="H2725" s="10"/>
      <c r="I2725" s="10"/>
      <c r="J2725" s="11"/>
      <c r="P2725" s="133"/>
      <c r="Q2725" s="133"/>
      <c r="R2725" s="3"/>
      <c r="S2725" s="133"/>
    </row>
    <row r="2726" spans="2:19">
      <c r="B2726" s="10"/>
      <c r="C2726" s="10"/>
      <c r="D2726" s="10"/>
      <c r="E2726" s="10"/>
      <c r="F2726" s="10"/>
      <c r="G2726" s="10"/>
      <c r="H2726" s="10"/>
      <c r="I2726" s="10"/>
      <c r="J2726" s="11"/>
      <c r="P2726" s="133"/>
      <c r="Q2726" s="133"/>
      <c r="R2726" s="3"/>
      <c r="S2726" s="133"/>
    </row>
    <row r="2727" spans="2:19">
      <c r="B2727" s="10"/>
      <c r="C2727" s="10"/>
      <c r="D2727" s="10"/>
      <c r="E2727" s="10"/>
      <c r="F2727" s="10"/>
      <c r="G2727" s="10"/>
      <c r="H2727" s="10"/>
      <c r="I2727" s="10"/>
      <c r="J2727" s="11"/>
      <c r="P2727" s="133"/>
      <c r="Q2727" s="133"/>
      <c r="R2727" s="3"/>
      <c r="S2727" s="133"/>
    </row>
    <row r="2728" spans="2:19">
      <c r="B2728" s="10"/>
      <c r="C2728" s="10"/>
      <c r="D2728" s="10"/>
      <c r="E2728" s="10"/>
      <c r="F2728" s="10"/>
      <c r="G2728" s="10"/>
      <c r="H2728" s="10"/>
      <c r="I2728" s="10"/>
      <c r="J2728" s="11"/>
      <c r="P2728" s="133"/>
      <c r="Q2728" s="133"/>
      <c r="R2728" s="3"/>
      <c r="S2728" s="133"/>
    </row>
    <row r="2729" spans="2:19">
      <c r="B2729" s="10"/>
      <c r="C2729" s="10"/>
      <c r="D2729" s="10"/>
      <c r="E2729" s="10"/>
      <c r="F2729" s="10"/>
      <c r="G2729" s="10"/>
      <c r="H2729" s="10"/>
      <c r="I2729" s="10"/>
      <c r="J2729" s="11"/>
      <c r="P2729" s="133"/>
      <c r="Q2729" s="133"/>
      <c r="R2729" s="3"/>
      <c r="S2729" s="133"/>
    </row>
    <row r="2730" spans="2:19">
      <c r="B2730" s="10"/>
      <c r="C2730" s="10"/>
      <c r="D2730" s="10"/>
      <c r="E2730" s="10"/>
      <c r="F2730" s="10"/>
      <c r="G2730" s="10"/>
      <c r="H2730" s="10"/>
      <c r="I2730" s="10"/>
      <c r="J2730" s="11"/>
      <c r="P2730" s="133"/>
      <c r="Q2730" s="133"/>
      <c r="R2730" s="3"/>
      <c r="S2730" s="133"/>
    </row>
    <row r="2731" spans="2:19">
      <c r="B2731" s="10"/>
      <c r="C2731" s="10"/>
      <c r="D2731" s="10"/>
      <c r="E2731" s="10"/>
      <c r="F2731" s="10"/>
      <c r="G2731" s="10"/>
      <c r="H2731" s="10"/>
      <c r="I2731" s="10"/>
      <c r="J2731" s="11"/>
      <c r="P2731" s="133"/>
      <c r="Q2731" s="133"/>
      <c r="R2731" s="3"/>
      <c r="S2731" s="133"/>
    </row>
    <row r="2732" spans="2:19">
      <c r="B2732" s="10"/>
      <c r="C2732" s="10"/>
      <c r="D2732" s="10"/>
      <c r="E2732" s="10"/>
      <c r="F2732" s="10"/>
      <c r="G2732" s="10"/>
      <c r="H2732" s="10"/>
      <c r="I2732" s="10"/>
      <c r="J2732" s="11"/>
      <c r="P2732" s="133"/>
      <c r="Q2732" s="133"/>
      <c r="R2732" s="3"/>
      <c r="S2732" s="133"/>
    </row>
    <row r="2733" spans="2:19">
      <c r="B2733" s="10"/>
      <c r="C2733" s="10"/>
      <c r="D2733" s="10"/>
      <c r="E2733" s="10"/>
      <c r="F2733" s="10"/>
      <c r="G2733" s="10"/>
      <c r="H2733" s="10"/>
      <c r="I2733" s="10"/>
      <c r="J2733" s="11"/>
      <c r="P2733" s="133"/>
      <c r="Q2733" s="133"/>
      <c r="R2733" s="3"/>
      <c r="S2733" s="133"/>
    </row>
    <row r="2734" spans="2:19">
      <c r="B2734" s="10"/>
      <c r="C2734" s="10"/>
      <c r="D2734" s="10"/>
      <c r="E2734" s="10"/>
      <c r="F2734" s="10"/>
      <c r="G2734" s="10"/>
      <c r="H2734" s="10"/>
      <c r="I2734" s="10"/>
      <c r="J2734" s="11"/>
      <c r="P2734" s="133"/>
      <c r="Q2734" s="133"/>
      <c r="R2734" s="3"/>
      <c r="S2734" s="133"/>
    </row>
    <row r="2735" spans="2:19">
      <c r="B2735" s="10"/>
      <c r="C2735" s="10"/>
      <c r="D2735" s="10"/>
      <c r="E2735" s="10"/>
      <c r="F2735" s="10"/>
      <c r="G2735" s="10"/>
      <c r="H2735" s="10"/>
      <c r="I2735" s="10"/>
      <c r="J2735" s="11"/>
      <c r="P2735" s="133"/>
      <c r="Q2735" s="133"/>
      <c r="R2735" s="3"/>
      <c r="S2735" s="133"/>
    </row>
    <row r="2736" spans="2:19">
      <c r="B2736" s="10"/>
      <c r="C2736" s="10"/>
      <c r="D2736" s="10"/>
      <c r="E2736" s="10"/>
      <c r="F2736" s="10"/>
      <c r="G2736" s="10"/>
      <c r="H2736" s="10"/>
      <c r="I2736" s="10"/>
      <c r="J2736" s="11"/>
      <c r="P2736" s="133"/>
      <c r="Q2736" s="133"/>
      <c r="R2736" s="3"/>
      <c r="S2736" s="133"/>
    </row>
    <row r="2737" spans="2:19">
      <c r="B2737" s="10"/>
      <c r="C2737" s="10"/>
      <c r="D2737" s="10"/>
      <c r="E2737" s="10"/>
      <c r="F2737" s="10"/>
      <c r="G2737" s="10"/>
      <c r="H2737" s="10"/>
      <c r="I2737" s="10"/>
      <c r="J2737" s="11"/>
      <c r="P2737" s="133"/>
      <c r="Q2737" s="133"/>
      <c r="R2737" s="3"/>
      <c r="S2737" s="133"/>
    </row>
    <row r="2738" spans="2:19">
      <c r="B2738" s="10"/>
      <c r="C2738" s="10"/>
      <c r="D2738" s="10"/>
      <c r="E2738" s="10"/>
      <c r="F2738" s="10"/>
      <c r="G2738" s="10"/>
      <c r="H2738" s="10"/>
      <c r="I2738" s="10"/>
      <c r="J2738" s="11"/>
      <c r="P2738" s="133"/>
      <c r="Q2738" s="133"/>
      <c r="R2738" s="3"/>
      <c r="S2738" s="133"/>
    </row>
    <row r="2739" spans="2:19">
      <c r="B2739" s="10"/>
      <c r="C2739" s="10"/>
      <c r="D2739" s="10"/>
      <c r="E2739" s="10"/>
      <c r="F2739" s="10"/>
      <c r="G2739" s="10"/>
      <c r="H2739" s="10"/>
      <c r="I2739" s="10"/>
      <c r="J2739" s="11"/>
      <c r="P2739" s="133"/>
      <c r="Q2739" s="133"/>
      <c r="R2739" s="3"/>
      <c r="S2739" s="133"/>
    </row>
    <row r="2740" spans="2:19">
      <c r="B2740" s="10"/>
      <c r="C2740" s="10"/>
      <c r="D2740" s="10"/>
      <c r="E2740" s="10"/>
      <c r="F2740" s="10"/>
      <c r="G2740" s="10"/>
      <c r="H2740" s="10"/>
      <c r="I2740" s="10"/>
      <c r="J2740" s="11"/>
      <c r="P2740" s="133"/>
      <c r="Q2740" s="133"/>
      <c r="R2740" s="3"/>
      <c r="S2740" s="133"/>
    </row>
    <row r="2741" spans="2:19">
      <c r="B2741" s="10"/>
      <c r="C2741" s="10"/>
      <c r="D2741" s="10"/>
      <c r="E2741" s="10"/>
      <c r="F2741" s="10"/>
      <c r="G2741" s="10"/>
      <c r="H2741" s="10"/>
      <c r="I2741" s="10"/>
      <c r="J2741" s="11"/>
      <c r="P2741" s="133"/>
      <c r="Q2741" s="133"/>
      <c r="R2741" s="3"/>
      <c r="S2741" s="133"/>
    </row>
    <row r="2742" spans="2:19">
      <c r="B2742" s="10"/>
      <c r="C2742" s="10"/>
      <c r="D2742" s="10"/>
      <c r="E2742" s="10"/>
      <c r="F2742" s="10"/>
      <c r="G2742" s="10"/>
      <c r="H2742" s="10"/>
      <c r="I2742" s="10"/>
      <c r="J2742" s="11"/>
      <c r="P2742" s="133"/>
      <c r="Q2742" s="133"/>
      <c r="R2742" s="3"/>
      <c r="S2742" s="133"/>
    </row>
    <row r="2743" spans="2:19">
      <c r="B2743" s="10"/>
      <c r="C2743" s="10"/>
      <c r="D2743" s="10"/>
      <c r="E2743" s="10"/>
      <c r="F2743" s="10"/>
      <c r="G2743" s="10"/>
      <c r="H2743" s="10"/>
      <c r="I2743" s="10"/>
      <c r="J2743" s="11"/>
      <c r="P2743" s="133"/>
      <c r="Q2743" s="133"/>
      <c r="R2743" s="3"/>
      <c r="S2743" s="133"/>
    </row>
    <row r="2744" spans="2:19">
      <c r="B2744" s="10"/>
      <c r="C2744" s="10"/>
      <c r="D2744" s="10"/>
      <c r="E2744" s="10"/>
      <c r="F2744" s="10"/>
      <c r="G2744" s="10"/>
      <c r="H2744" s="10"/>
      <c r="I2744" s="10"/>
      <c r="J2744" s="11"/>
      <c r="P2744" s="133"/>
      <c r="Q2744" s="133"/>
      <c r="R2744" s="3"/>
      <c r="S2744" s="133"/>
    </row>
    <row r="2745" spans="2:19">
      <c r="B2745" s="10"/>
      <c r="C2745" s="10"/>
      <c r="D2745" s="10"/>
      <c r="E2745" s="10"/>
      <c r="F2745" s="10"/>
      <c r="G2745" s="10"/>
      <c r="H2745" s="10"/>
      <c r="I2745" s="10"/>
      <c r="J2745" s="11"/>
      <c r="P2745" s="133"/>
      <c r="Q2745" s="133"/>
      <c r="R2745" s="3"/>
      <c r="S2745" s="133"/>
    </row>
    <row r="2746" spans="2:19">
      <c r="B2746" s="10"/>
      <c r="C2746" s="10"/>
      <c r="D2746" s="10"/>
      <c r="E2746" s="10"/>
      <c r="F2746" s="10"/>
      <c r="G2746" s="10"/>
      <c r="H2746" s="10"/>
      <c r="I2746" s="10"/>
      <c r="J2746" s="11"/>
      <c r="P2746" s="133"/>
      <c r="Q2746" s="133"/>
      <c r="R2746" s="3"/>
      <c r="S2746" s="133"/>
    </row>
    <row r="2747" spans="2:19">
      <c r="B2747" s="10"/>
      <c r="C2747" s="10"/>
      <c r="D2747" s="10"/>
      <c r="E2747" s="10"/>
      <c r="F2747" s="10"/>
      <c r="G2747" s="10"/>
      <c r="H2747" s="10"/>
      <c r="I2747" s="10"/>
      <c r="J2747" s="11"/>
      <c r="P2747" s="133"/>
      <c r="Q2747" s="133"/>
      <c r="R2747" s="3"/>
      <c r="S2747" s="133"/>
    </row>
    <row r="2748" spans="2:19">
      <c r="B2748" s="10"/>
      <c r="C2748" s="10"/>
      <c r="D2748" s="10"/>
      <c r="E2748" s="10"/>
      <c r="F2748" s="10"/>
      <c r="G2748" s="10"/>
      <c r="H2748" s="10"/>
      <c r="I2748" s="10"/>
      <c r="J2748" s="11"/>
      <c r="P2748" s="133"/>
      <c r="Q2748" s="133"/>
      <c r="R2748" s="3"/>
      <c r="S2748" s="133"/>
    </row>
    <row r="2749" spans="2:19">
      <c r="B2749" s="10"/>
      <c r="C2749" s="10"/>
      <c r="D2749" s="10"/>
      <c r="E2749" s="10"/>
      <c r="F2749" s="10"/>
      <c r="G2749" s="10"/>
      <c r="H2749" s="10"/>
      <c r="I2749" s="10"/>
      <c r="J2749" s="11"/>
      <c r="P2749" s="133"/>
      <c r="Q2749" s="133"/>
      <c r="R2749" s="3"/>
      <c r="S2749" s="133"/>
    </row>
    <row r="2750" spans="2:19">
      <c r="B2750" s="10"/>
      <c r="C2750" s="10"/>
      <c r="D2750" s="10"/>
      <c r="E2750" s="10"/>
      <c r="F2750" s="10"/>
      <c r="G2750" s="10"/>
      <c r="H2750" s="10"/>
      <c r="I2750" s="10"/>
      <c r="J2750" s="11"/>
      <c r="P2750" s="133"/>
      <c r="Q2750" s="133"/>
      <c r="R2750" s="3"/>
      <c r="S2750" s="133"/>
    </row>
    <row r="2751" spans="2:19">
      <c r="B2751" s="10"/>
      <c r="C2751" s="10"/>
      <c r="D2751" s="10"/>
      <c r="E2751" s="10"/>
      <c r="F2751" s="10"/>
      <c r="G2751" s="10"/>
      <c r="H2751" s="10"/>
      <c r="I2751" s="10"/>
      <c r="J2751" s="11"/>
      <c r="P2751" s="133"/>
      <c r="Q2751" s="133"/>
      <c r="R2751" s="3"/>
      <c r="S2751" s="133"/>
    </row>
    <row r="2752" spans="2:19">
      <c r="B2752" s="10"/>
      <c r="C2752" s="10"/>
      <c r="D2752" s="10"/>
      <c r="E2752" s="10"/>
      <c r="F2752" s="10"/>
      <c r="G2752" s="10"/>
      <c r="H2752" s="10"/>
      <c r="I2752" s="10"/>
      <c r="J2752" s="11"/>
      <c r="P2752" s="133"/>
      <c r="Q2752" s="133"/>
      <c r="R2752" s="3"/>
      <c r="S2752" s="133"/>
    </row>
    <row r="2753" spans="2:19">
      <c r="B2753" s="10"/>
      <c r="C2753" s="10"/>
      <c r="D2753" s="10"/>
      <c r="E2753" s="10"/>
      <c r="F2753" s="10"/>
      <c r="G2753" s="10"/>
      <c r="H2753" s="10"/>
      <c r="I2753" s="10"/>
      <c r="J2753" s="11"/>
      <c r="P2753" s="133"/>
      <c r="Q2753" s="133"/>
      <c r="R2753" s="3"/>
      <c r="S2753" s="133"/>
    </row>
    <row r="2754" spans="2:19">
      <c r="B2754" s="10"/>
      <c r="C2754" s="10"/>
      <c r="D2754" s="10"/>
      <c r="E2754" s="10"/>
      <c r="F2754" s="10"/>
      <c r="G2754" s="10"/>
      <c r="H2754" s="10"/>
      <c r="I2754" s="10"/>
      <c r="J2754" s="11"/>
      <c r="P2754" s="133"/>
      <c r="Q2754" s="133"/>
      <c r="R2754" s="3"/>
      <c r="S2754" s="133"/>
    </row>
    <row r="2755" spans="2:19">
      <c r="B2755" s="10"/>
      <c r="C2755" s="10"/>
      <c r="D2755" s="10"/>
      <c r="E2755" s="10"/>
      <c r="F2755" s="10"/>
      <c r="G2755" s="10"/>
      <c r="H2755" s="10"/>
      <c r="I2755" s="10"/>
      <c r="J2755" s="11"/>
      <c r="P2755" s="133"/>
      <c r="Q2755" s="133"/>
      <c r="R2755" s="3"/>
      <c r="S2755" s="133"/>
    </row>
    <row r="2756" spans="2:19">
      <c r="B2756" s="10"/>
      <c r="C2756" s="10"/>
      <c r="D2756" s="10"/>
      <c r="E2756" s="10"/>
      <c r="F2756" s="10"/>
      <c r="G2756" s="10"/>
      <c r="H2756" s="10"/>
      <c r="I2756" s="10"/>
      <c r="J2756" s="11"/>
      <c r="P2756" s="133"/>
      <c r="Q2756" s="133"/>
      <c r="R2756" s="3"/>
      <c r="S2756" s="133"/>
    </row>
    <row r="2757" spans="2:19">
      <c r="B2757" s="10"/>
      <c r="C2757" s="10"/>
      <c r="D2757" s="10"/>
      <c r="E2757" s="10"/>
      <c r="F2757" s="10"/>
      <c r="G2757" s="10"/>
      <c r="H2757" s="10"/>
      <c r="I2757" s="10"/>
      <c r="J2757" s="11"/>
      <c r="P2757" s="133"/>
      <c r="Q2757" s="133"/>
      <c r="R2757" s="3"/>
      <c r="S2757" s="133"/>
    </row>
    <row r="2758" spans="2:19">
      <c r="B2758" s="10"/>
      <c r="C2758" s="10"/>
      <c r="D2758" s="10"/>
      <c r="E2758" s="10"/>
      <c r="F2758" s="10"/>
      <c r="G2758" s="10"/>
      <c r="H2758" s="10"/>
      <c r="I2758" s="10"/>
      <c r="J2758" s="11"/>
      <c r="P2758" s="133"/>
      <c r="Q2758" s="133"/>
      <c r="R2758" s="3"/>
      <c r="S2758" s="133"/>
    </row>
    <row r="2759" spans="2:19">
      <c r="B2759" s="10"/>
      <c r="C2759" s="10"/>
      <c r="D2759" s="10"/>
      <c r="E2759" s="10"/>
      <c r="F2759" s="10"/>
      <c r="G2759" s="10"/>
      <c r="H2759" s="10"/>
      <c r="I2759" s="10"/>
      <c r="J2759" s="11"/>
      <c r="P2759" s="133"/>
      <c r="Q2759" s="133"/>
      <c r="R2759" s="3"/>
      <c r="S2759" s="133"/>
    </row>
    <row r="2760" spans="2:19">
      <c r="B2760" s="10"/>
      <c r="C2760" s="10"/>
      <c r="D2760" s="10"/>
      <c r="E2760" s="10"/>
      <c r="F2760" s="10"/>
      <c r="G2760" s="10"/>
      <c r="H2760" s="10"/>
      <c r="I2760" s="10"/>
      <c r="J2760" s="11"/>
      <c r="P2760" s="133"/>
      <c r="Q2760" s="133"/>
      <c r="R2760" s="3"/>
      <c r="S2760" s="133"/>
    </row>
    <row r="2761" spans="2:19">
      <c r="B2761" s="10"/>
      <c r="C2761" s="10"/>
      <c r="D2761" s="10"/>
      <c r="E2761" s="10"/>
      <c r="F2761" s="10"/>
      <c r="G2761" s="10"/>
      <c r="H2761" s="10"/>
      <c r="I2761" s="10"/>
      <c r="J2761" s="11"/>
      <c r="P2761" s="133"/>
      <c r="Q2761" s="133"/>
      <c r="R2761" s="3"/>
      <c r="S2761" s="133"/>
    </row>
    <row r="2762" spans="2:19">
      <c r="B2762" s="10"/>
      <c r="C2762" s="10"/>
      <c r="D2762" s="10"/>
      <c r="E2762" s="10"/>
      <c r="F2762" s="10"/>
      <c r="G2762" s="10"/>
      <c r="H2762" s="10"/>
      <c r="I2762" s="10"/>
      <c r="J2762" s="11"/>
      <c r="P2762" s="133"/>
      <c r="Q2762" s="133"/>
      <c r="R2762" s="3"/>
      <c r="S2762" s="133"/>
    </row>
    <row r="2763" spans="2:19">
      <c r="B2763" s="10"/>
      <c r="C2763" s="10"/>
      <c r="D2763" s="10"/>
      <c r="E2763" s="10"/>
      <c r="F2763" s="10"/>
      <c r="G2763" s="10"/>
      <c r="H2763" s="10"/>
      <c r="I2763" s="10"/>
      <c r="J2763" s="11"/>
      <c r="P2763" s="133"/>
      <c r="Q2763" s="133"/>
      <c r="R2763" s="3"/>
      <c r="S2763" s="133"/>
    </row>
    <row r="2764" spans="2:19">
      <c r="B2764" s="10"/>
      <c r="C2764" s="10"/>
      <c r="D2764" s="10"/>
      <c r="E2764" s="10"/>
      <c r="F2764" s="10"/>
      <c r="G2764" s="10"/>
      <c r="H2764" s="10"/>
      <c r="I2764" s="10"/>
      <c r="J2764" s="11"/>
      <c r="P2764" s="133"/>
      <c r="Q2764" s="133"/>
      <c r="R2764" s="3"/>
      <c r="S2764" s="133"/>
    </row>
    <row r="2765" spans="2:19">
      <c r="B2765" s="10"/>
      <c r="C2765" s="10"/>
      <c r="D2765" s="10"/>
      <c r="E2765" s="10"/>
      <c r="F2765" s="10"/>
      <c r="G2765" s="10"/>
      <c r="H2765" s="10"/>
      <c r="I2765" s="10"/>
      <c r="J2765" s="11"/>
      <c r="P2765" s="133"/>
      <c r="Q2765" s="133"/>
      <c r="R2765" s="3"/>
      <c r="S2765" s="133"/>
    </row>
    <row r="2766" spans="2:19">
      <c r="B2766" s="10"/>
      <c r="C2766" s="10"/>
      <c r="D2766" s="10"/>
      <c r="E2766" s="10"/>
      <c r="F2766" s="10"/>
      <c r="G2766" s="10"/>
      <c r="H2766" s="10"/>
      <c r="I2766" s="10"/>
      <c r="J2766" s="11"/>
      <c r="P2766" s="133"/>
      <c r="Q2766" s="133"/>
      <c r="R2766" s="3"/>
      <c r="S2766" s="133"/>
    </row>
    <row r="2767" spans="2:19">
      <c r="B2767" s="10"/>
      <c r="C2767" s="10"/>
      <c r="D2767" s="10"/>
      <c r="E2767" s="10"/>
      <c r="F2767" s="10"/>
      <c r="G2767" s="10"/>
      <c r="H2767" s="10"/>
      <c r="I2767" s="10"/>
      <c r="J2767" s="11"/>
      <c r="P2767" s="133"/>
      <c r="Q2767" s="133"/>
      <c r="R2767" s="3"/>
      <c r="S2767" s="133"/>
    </row>
    <row r="2768" spans="2:19">
      <c r="B2768" s="10"/>
      <c r="C2768" s="10"/>
      <c r="D2768" s="10"/>
      <c r="E2768" s="10"/>
      <c r="F2768" s="10"/>
      <c r="G2768" s="10"/>
      <c r="H2768" s="10"/>
      <c r="I2768" s="10"/>
      <c r="J2768" s="11"/>
      <c r="P2768" s="133"/>
      <c r="Q2768" s="133"/>
      <c r="R2768" s="3"/>
      <c r="S2768" s="133"/>
    </row>
    <row r="2769" spans="2:19">
      <c r="B2769" s="10"/>
      <c r="C2769" s="10"/>
      <c r="D2769" s="10"/>
      <c r="E2769" s="10"/>
      <c r="F2769" s="10"/>
      <c r="G2769" s="10"/>
      <c r="H2769" s="10"/>
      <c r="I2769" s="10"/>
      <c r="J2769" s="11"/>
      <c r="P2769" s="133"/>
      <c r="Q2769" s="133"/>
      <c r="R2769" s="3"/>
      <c r="S2769" s="133"/>
    </row>
    <row r="2770" spans="2:19">
      <c r="B2770" s="10"/>
      <c r="C2770" s="10"/>
      <c r="D2770" s="10"/>
      <c r="E2770" s="10"/>
      <c r="F2770" s="10"/>
      <c r="G2770" s="10"/>
      <c r="H2770" s="10"/>
      <c r="I2770" s="10"/>
      <c r="J2770" s="11"/>
      <c r="P2770" s="133"/>
      <c r="Q2770" s="133"/>
      <c r="R2770" s="3"/>
      <c r="S2770" s="133"/>
    </row>
    <row r="2771" spans="2:19">
      <c r="B2771" s="10"/>
      <c r="C2771" s="10"/>
      <c r="D2771" s="10"/>
      <c r="E2771" s="10"/>
      <c r="F2771" s="10"/>
      <c r="G2771" s="10"/>
      <c r="H2771" s="10"/>
      <c r="I2771" s="10"/>
      <c r="J2771" s="11"/>
      <c r="P2771" s="133"/>
      <c r="Q2771" s="133"/>
      <c r="R2771" s="3"/>
      <c r="S2771" s="133"/>
    </row>
    <row r="2772" spans="2:19">
      <c r="B2772" s="10"/>
      <c r="C2772" s="10"/>
      <c r="D2772" s="10"/>
      <c r="E2772" s="10"/>
      <c r="F2772" s="10"/>
      <c r="G2772" s="10"/>
      <c r="H2772" s="10"/>
      <c r="I2772" s="10"/>
      <c r="J2772" s="11"/>
      <c r="P2772" s="133"/>
      <c r="Q2772" s="133"/>
      <c r="R2772" s="3"/>
      <c r="S2772" s="133"/>
    </row>
    <row r="2773" spans="2:19">
      <c r="B2773" s="10"/>
      <c r="C2773" s="10"/>
      <c r="D2773" s="10"/>
      <c r="E2773" s="10"/>
      <c r="F2773" s="10"/>
      <c r="G2773" s="10"/>
      <c r="H2773" s="10"/>
      <c r="I2773" s="10"/>
      <c r="J2773" s="11"/>
      <c r="P2773" s="133"/>
      <c r="Q2773" s="133"/>
      <c r="R2773" s="3"/>
      <c r="S2773" s="133"/>
    </row>
    <row r="2774" spans="2:19">
      <c r="B2774" s="10"/>
      <c r="C2774" s="10"/>
      <c r="D2774" s="10"/>
      <c r="E2774" s="10"/>
      <c r="F2774" s="10"/>
      <c r="G2774" s="10"/>
      <c r="H2774" s="10"/>
      <c r="I2774" s="10"/>
      <c r="J2774" s="11"/>
      <c r="P2774" s="133"/>
      <c r="Q2774" s="133"/>
      <c r="R2774" s="3"/>
      <c r="S2774" s="133"/>
    </row>
    <row r="2775" spans="2:19">
      <c r="B2775" s="10"/>
      <c r="C2775" s="10"/>
      <c r="D2775" s="10"/>
      <c r="E2775" s="10"/>
      <c r="F2775" s="10"/>
      <c r="G2775" s="10"/>
      <c r="H2775" s="10"/>
      <c r="I2775" s="10"/>
      <c r="J2775" s="11"/>
      <c r="P2775" s="133"/>
      <c r="Q2775" s="133"/>
      <c r="R2775" s="3"/>
      <c r="S2775" s="133"/>
    </row>
    <row r="2776" spans="2:19">
      <c r="B2776" s="10"/>
      <c r="C2776" s="10"/>
      <c r="D2776" s="10"/>
      <c r="E2776" s="10"/>
      <c r="F2776" s="10"/>
      <c r="G2776" s="10"/>
      <c r="H2776" s="10"/>
      <c r="I2776" s="10"/>
      <c r="J2776" s="11"/>
      <c r="P2776" s="133"/>
      <c r="Q2776" s="133"/>
      <c r="R2776" s="3"/>
      <c r="S2776" s="133"/>
    </row>
    <row r="2777" spans="2:19">
      <c r="B2777" s="10"/>
      <c r="C2777" s="10"/>
      <c r="D2777" s="10"/>
      <c r="E2777" s="10"/>
      <c r="F2777" s="10"/>
      <c r="G2777" s="10"/>
      <c r="H2777" s="10"/>
      <c r="I2777" s="10"/>
      <c r="J2777" s="11"/>
      <c r="P2777" s="133"/>
      <c r="Q2777" s="133"/>
      <c r="R2777" s="3"/>
      <c r="S2777" s="133"/>
    </row>
    <row r="2778" spans="2:19">
      <c r="B2778" s="10"/>
      <c r="C2778" s="10"/>
      <c r="D2778" s="10"/>
      <c r="E2778" s="10"/>
      <c r="F2778" s="10"/>
      <c r="G2778" s="10"/>
      <c r="H2778" s="10"/>
      <c r="I2778" s="10"/>
      <c r="J2778" s="11"/>
      <c r="P2778" s="133"/>
      <c r="Q2778" s="133"/>
      <c r="R2778" s="3"/>
      <c r="S2778" s="133"/>
    </row>
    <row r="2779" spans="2:19">
      <c r="B2779" s="10"/>
      <c r="C2779" s="10"/>
      <c r="D2779" s="10"/>
      <c r="E2779" s="10"/>
      <c r="F2779" s="10"/>
      <c r="G2779" s="10"/>
      <c r="H2779" s="10"/>
      <c r="I2779" s="10"/>
      <c r="J2779" s="11"/>
      <c r="P2779" s="133"/>
      <c r="Q2779" s="133"/>
      <c r="R2779" s="3"/>
      <c r="S2779" s="133"/>
    </row>
    <row r="2780" spans="2:19">
      <c r="B2780" s="10"/>
      <c r="C2780" s="10"/>
      <c r="D2780" s="10"/>
      <c r="E2780" s="10"/>
      <c r="F2780" s="10"/>
      <c r="G2780" s="10"/>
      <c r="H2780" s="10"/>
      <c r="I2780" s="10"/>
      <c r="J2780" s="11"/>
      <c r="P2780" s="133"/>
      <c r="Q2780" s="133"/>
      <c r="R2780" s="3"/>
      <c r="S2780" s="133"/>
    </row>
    <row r="2781" spans="2:19">
      <c r="B2781" s="10"/>
      <c r="C2781" s="10"/>
      <c r="D2781" s="10"/>
      <c r="E2781" s="10"/>
      <c r="F2781" s="10"/>
      <c r="G2781" s="10"/>
      <c r="H2781" s="10"/>
      <c r="I2781" s="10"/>
      <c r="J2781" s="11"/>
      <c r="P2781" s="133"/>
      <c r="Q2781" s="133"/>
      <c r="R2781" s="3"/>
      <c r="S2781" s="133"/>
    </row>
    <row r="2782" spans="2:19">
      <c r="B2782" s="10"/>
      <c r="C2782" s="10"/>
      <c r="D2782" s="10"/>
      <c r="E2782" s="10"/>
      <c r="F2782" s="10"/>
      <c r="G2782" s="10"/>
      <c r="H2782" s="10"/>
      <c r="I2782" s="10"/>
      <c r="J2782" s="11"/>
      <c r="P2782" s="133"/>
      <c r="Q2782" s="133"/>
      <c r="R2782" s="3"/>
      <c r="S2782" s="133"/>
    </row>
    <row r="2783" spans="2:19">
      <c r="B2783" s="10"/>
      <c r="C2783" s="10"/>
      <c r="D2783" s="10"/>
      <c r="E2783" s="10"/>
      <c r="F2783" s="10"/>
      <c r="G2783" s="10"/>
      <c r="H2783" s="10"/>
      <c r="I2783" s="10"/>
      <c r="J2783" s="11"/>
      <c r="P2783" s="133"/>
      <c r="Q2783" s="133"/>
      <c r="R2783" s="3"/>
      <c r="S2783" s="133"/>
    </row>
    <row r="2784" spans="2:19">
      <c r="B2784" s="10"/>
      <c r="C2784" s="10"/>
      <c r="D2784" s="10"/>
      <c r="E2784" s="10"/>
      <c r="F2784" s="10"/>
      <c r="G2784" s="10"/>
      <c r="H2784" s="10"/>
      <c r="I2784" s="10"/>
      <c r="J2784" s="11"/>
      <c r="P2784" s="133"/>
      <c r="Q2784" s="133"/>
      <c r="R2784" s="3"/>
      <c r="S2784" s="133"/>
    </row>
    <row r="2785" spans="2:19">
      <c r="B2785" s="10"/>
      <c r="C2785" s="10"/>
      <c r="D2785" s="10"/>
      <c r="E2785" s="10"/>
      <c r="F2785" s="10"/>
      <c r="G2785" s="10"/>
      <c r="H2785" s="10"/>
      <c r="I2785" s="10"/>
      <c r="J2785" s="11"/>
      <c r="P2785" s="133"/>
      <c r="Q2785" s="133"/>
      <c r="R2785" s="3"/>
      <c r="S2785" s="133"/>
    </row>
    <row r="2786" spans="2:19">
      <c r="B2786" s="10"/>
      <c r="C2786" s="10"/>
      <c r="D2786" s="10"/>
      <c r="E2786" s="10"/>
      <c r="F2786" s="10"/>
      <c r="G2786" s="10"/>
      <c r="H2786" s="10"/>
      <c r="I2786" s="10"/>
      <c r="J2786" s="11"/>
      <c r="P2786" s="133"/>
      <c r="Q2786" s="133"/>
      <c r="R2786" s="3"/>
      <c r="S2786" s="133"/>
    </row>
    <row r="2787" spans="2:19">
      <c r="B2787" s="10"/>
      <c r="C2787" s="10"/>
      <c r="D2787" s="10"/>
      <c r="E2787" s="10"/>
      <c r="F2787" s="10"/>
      <c r="G2787" s="10"/>
      <c r="H2787" s="10"/>
      <c r="I2787" s="10"/>
      <c r="J2787" s="11"/>
      <c r="P2787" s="133"/>
      <c r="Q2787" s="133"/>
      <c r="R2787" s="3"/>
      <c r="S2787" s="133"/>
    </row>
    <row r="2788" spans="2:19">
      <c r="B2788" s="10"/>
      <c r="C2788" s="10"/>
      <c r="D2788" s="10"/>
      <c r="E2788" s="10"/>
      <c r="F2788" s="10"/>
      <c r="G2788" s="10"/>
      <c r="H2788" s="10"/>
      <c r="I2788" s="10"/>
      <c r="J2788" s="11"/>
      <c r="P2788" s="133"/>
      <c r="Q2788" s="133"/>
      <c r="R2788" s="3"/>
      <c r="S2788" s="133"/>
    </row>
    <row r="2789" spans="2:19">
      <c r="B2789" s="10"/>
      <c r="C2789" s="10"/>
      <c r="D2789" s="10"/>
      <c r="E2789" s="10"/>
      <c r="F2789" s="10"/>
      <c r="G2789" s="10"/>
      <c r="H2789" s="10"/>
      <c r="I2789" s="10"/>
      <c r="J2789" s="11"/>
      <c r="P2789" s="133"/>
      <c r="Q2789" s="133"/>
      <c r="R2789" s="3"/>
      <c r="S2789" s="133"/>
    </row>
    <row r="2790" spans="2:19">
      <c r="B2790" s="10"/>
      <c r="C2790" s="10"/>
      <c r="D2790" s="10"/>
      <c r="E2790" s="10"/>
      <c r="F2790" s="10"/>
      <c r="G2790" s="10"/>
      <c r="H2790" s="10"/>
      <c r="I2790" s="10"/>
      <c r="J2790" s="11"/>
      <c r="P2790" s="133"/>
      <c r="Q2790" s="133"/>
      <c r="R2790" s="3"/>
      <c r="S2790" s="133"/>
    </row>
    <row r="2791" spans="2:19">
      <c r="B2791" s="10"/>
      <c r="C2791" s="10"/>
      <c r="D2791" s="10"/>
      <c r="E2791" s="10"/>
      <c r="F2791" s="10"/>
      <c r="G2791" s="10"/>
      <c r="H2791" s="10"/>
      <c r="I2791" s="10"/>
      <c r="J2791" s="11"/>
      <c r="P2791" s="133"/>
      <c r="Q2791" s="133"/>
      <c r="R2791" s="3"/>
      <c r="S2791" s="133"/>
    </row>
    <row r="2792" spans="2:19">
      <c r="B2792" s="10"/>
      <c r="C2792" s="10"/>
      <c r="D2792" s="10"/>
      <c r="E2792" s="10"/>
      <c r="F2792" s="10"/>
      <c r="G2792" s="10"/>
      <c r="H2792" s="10"/>
      <c r="I2792" s="10"/>
      <c r="J2792" s="11"/>
      <c r="P2792" s="133"/>
      <c r="Q2792" s="133"/>
      <c r="R2792" s="3"/>
      <c r="S2792" s="133"/>
    </row>
    <row r="2793" spans="2:19">
      <c r="B2793" s="10"/>
      <c r="C2793" s="10"/>
      <c r="D2793" s="10"/>
      <c r="E2793" s="10"/>
      <c r="F2793" s="10"/>
      <c r="G2793" s="10"/>
      <c r="H2793" s="10"/>
      <c r="I2793" s="10"/>
      <c r="J2793" s="11"/>
      <c r="P2793" s="133"/>
      <c r="Q2793" s="133"/>
      <c r="R2793" s="3"/>
      <c r="S2793" s="133"/>
    </row>
    <row r="2794" spans="2:19">
      <c r="B2794" s="10"/>
      <c r="C2794" s="10"/>
      <c r="D2794" s="10"/>
      <c r="E2794" s="10"/>
      <c r="F2794" s="10"/>
      <c r="G2794" s="10"/>
      <c r="H2794" s="10"/>
      <c r="I2794" s="10"/>
      <c r="J2794" s="11"/>
      <c r="P2794" s="133"/>
      <c r="Q2794" s="133"/>
      <c r="R2794" s="3"/>
      <c r="S2794" s="133"/>
    </row>
    <row r="2795" spans="2:19">
      <c r="B2795" s="10"/>
      <c r="C2795" s="10"/>
      <c r="D2795" s="10"/>
      <c r="E2795" s="10"/>
      <c r="F2795" s="10"/>
      <c r="G2795" s="10"/>
      <c r="H2795" s="10"/>
      <c r="I2795" s="10"/>
      <c r="J2795" s="11"/>
      <c r="P2795" s="133"/>
      <c r="Q2795" s="133"/>
      <c r="R2795" s="3"/>
      <c r="S2795" s="133"/>
    </row>
    <row r="2796" spans="2:19">
      <c r="B2796" s="10"/>
      <c r="C2796" s="10"/>
      <c r="D2796" s="10"/>
      <c r="E2796" s="10"/>
      <c r="F2796" s="10"/>
      <c r="G2796" s="10"/>
      <c r="H2796" s="10"/>
      <c r="I2796" s="10"/>
      <c r="J2796" s="11"/>
      <c r="P2796" s="133"/>
      <c r="Q2796" s="133"/>
      <c r="R2796" s="3"/>
      <c r="S2796" s="133"/>
    </row>
    <row r="2797" spans="2:19">
      <c r="B2797" s="10"/>
      <c r="C2797" s="10"/>
      <c r="D2797" s="10"/>
      <c r="E2797" s="10"/>
      <c r="F2797" s="10"/>
      <c r="G2797" s="10"/>
      <c r="H2797" s="10"/>
      <c r="I2797" s="10"/>
      <c r="J2797" s="11"/>
      <c r="P2797" s="133"/>
      <c r="Q2797" s="133"/>
      <c r="R2797" s="3"/>
      <c r="S2797" s="133"/>
    </row>
    <row r="2798" spans="2:19">
      <c r="B2798" s="10"/>
      <c r="C2798" s="10"/>
      <c r="D2798" s="10"/>
      <c r="E2798" s="10"/>
      <c r="F2798" s="10"/>
      <c r="G2798" s="10"/>
      <c r="H2798" s="10"/>
      <c r="I2798" s="10"/>
      <c r="J2798" s="11"/>
      <c r="P2798" s="133"/>
      <c r="Q2798" s="133"/>
      <c r="R2798" s="3"/>
      <c r="S2798" s="133"/>
    </row>
    <row r="2799" spans="2:19">
      <c r="B2799" s="10"/>
      <c r="C2799" s="10"/>
      <c r="D2799" s="10"/>
      <c r="E2799" s="10"/>
      <c r="F2799" s="10"/>
      <c r="G2799" s="10"/>
      <c r="H2799" s="10"/>
      <c r="I2799" s="10"/>
      <c r="J2799" s="11"/>
      <c r="P2799" s="133"/>
      <c r="Q2799" s="133"/>
      <c r="R2799" s="3"/>
      <c r="S2799" s="133"/>
    </row>
    <row r="2800" spans="2:19">
      <c r="B2800" s="10"/>
      <c r="C2800" s="10"/>
      <c r="D2800" s="10"/>
      <c r="E2800" s="10"/>
      <c r="F2800" s="10"/>
      <c r="G2800" s="10"/>
      <c r="H2800" s="10"/>
      <c r="I2800" s="10"/>
      <c r="J2800" s="11"/>
      <c r="P2800" s="133"/>
      <c r="Q2800" s="133"/>
      <c r="R2800" s="3"/>
      <c r="S2800" s="133"/>
    </row>
    <row r="2801" spans="2:19">
      <c r="B2801" s="10"/>
      <c r="C2801" s="10"/>
      <c r="D2801" s="10"/>
      <c r="E2801" s="10"/>
      <c r="F2801" s="10"/>
      <c r="G2801" s="10"/>
      <c r="H2801" s="10"/>
      <c r="I2801" s="10"/>
      <c r="J2801" s="11"/>
      <c r="P2801" s="133"/>
      <c r="Q2801" s="133"/>
      <c r="R2801" s="3"/>
      <c r="S2801" s="133"/>
    </row>
    <row r="2802" spans="2:19">
      <c r="B2802" s="10"/>
      <c r="C2802" s="10"/>
      <c r="D2802" s="10"/>
      <c r="E2802" s="10"/>
      <c r="F2802" s="10"/>
      <c r="G2802" s="10"/>
      <c r="H2802" s="10"/>
      <c r="I2802" s="10"/>
      <c r="J2802" s="11"/>
      <c r="P2802" s="133"/>
      <c r="Q2802" s="133"/>
      <c r="R2802" s="3"/>
      <c r="S2802" s="133"/>
    </row>
    <row r="2803" spans="2:19">
      <c r="B2803" s="10"/>
      <c r="C2803" s="10"/>
      <c r="D2803" s="10"/>
      <c r="E2803" s="10"/>
      <c r="F2803" s="10"/>
      <c r="G2803" s="10"/>
      <c r="H2803" s="10"/>
      <c r="I2803" s="10"/>
      <c r="J2803" s="11"/>
      <c r="P2803" s="133"/>
      <c r="Q2803" s="133"/>
      <c r="R2803" s="3"/>
      <c r="S2803" s="133"/>
    </row>
    <row r="2804" spans="2:19">
      <c r="B2804" s="10"/>
      <c r="C2804" s="10"/>
      <c r="D2804" s="10"/>
      <c r="E2804" s="10"/>
      <c r="F2804" s="10"/>
      <c r="G2804" s="10"/>
      <c r="H2804" s="10"/>
      <c r="I2804" s="10"/>
      <c r="J2804" s="11"/>
      <c r="P2804" s="133"/>
      <c r="Q2804" s="133"/>
      <c r="R2804" s="3"/>
      <c r="S2804" s="133"/>
    </row>
    <row r="2805" spans="2:19">
      <c r="B2805" s="10"/>
      <c r="C2805" s="10"/>
      <c r="D2805" s="10"/>
      <c r="E2805" s="10"/>
      <c r="F2805" s="10"/>
      <c r="G2805" s="10"/>
      <c r="H2805" s="10"/>
      <c r="I2805" s="10"/>
      <c r="J2805" s="11"/>
      <c r="P2805" s="133"/>
      <c r="Q2805" s="133"/>
      <c r="R2805" s="3"/>
      <c r="S2805" s="133"/>
    </row>
    <row r="2806" spans="2:19">
      <c r="B2806" s="10"/>
      <c r="C2806" s="10"/>
      <c r="D2806" s="10"/>
      <c r="E2806" s="10"/>
      <c r="F2806" s="10"/>
      <c r="G2806" s="10"/>
      <c r="H2806" s="10"/>
      <c r="I2806" s="10"/>
      <c r="J2806" s="11"/>
      <c r="P2806" s="133"/>
      <c r="Q2806" s="133"/>
      <c r="R2806" s="3"/>
      <c r="S2806" s="133"/>
    </row>
    <row r="2807" spans="2:19">
      <c r="B2807" s="10"/>
      <c r="C2807" s="10"/>
      <c r="D2807" s="10"/>
      <c r="E2807" s="10"/>
      <c r="F2807" s="10"/>
      <c r="G2807" s="10"/>
      <c r="H2807" s="10"/>
      <c r="I2807" s="10"/>
      <c r="J2807" s="11"/>
      <c r="P2807" s="133"/>
      <c r="Q2807" s="133"/>
      <c r="R2807" s="3"/>
      <c r="S2807" s="133"/>
    </row>
    <row r="2808" spans="2:19">
      <c r="B2808" s="10"/>
      <c r="C2808" s="10"/>
      <c r="D2808" s="10"/>
      <c r="E2808" s="10"/>
      <c r="F2808" s="10"/>
      <c r="G2808" s="10"/>
      <c r="H2808" s="10"/>
      <c r="I2808" s="10"/>
      <c r="J2808" s="11"/>
      <c r="P2808" s="133"/>
      <c r="Q2808" s="133"/>
      <c r="R2808" s="3"/>
      <c r="S2808" s="133"/>
    </row>
    <row r="2809" spans="2:19">
      <c r="B2809" s="10"/>
      <c r="C2809" s="10"/>
      <c r="D2809" s="10"/>
      <c r="E2809" s="10"/>
      <c r="F2809" s="10"/>
      <c r="G2809" s="10"/>
      <c r="H2809" s="10"/>
      <c r="I2809" s="10"/>
      <c r="J2809" s="11"/>
      <c r="P2809" s="133"/>
      <c r="Q2809" s="133"/>
      <c r="R2809" s="3"/>
      <c r="S2809" s="133"/>
    </row>
    <row r="2810" spans="2:19">
      <c r="B2810" s="10"/>
      <c r="C2810" s="10"/>
      <c r="D2810" s="10"/>
      <c r="E2810" s="10"/>
      <c r="F2810" s="10"/>
      <c r="G2810" s="10"/>
      <c r="H2810" s="10"/>
      <c r="I2810" s="10"/>
      <c r="J2810" s="11"/>
      <c r="P2810" s="133"/>
      <c r="Q2810" s="133"/>
      <c r="R2810" s="3"/>
      <c r="S2810" s="133"/>
    </row>
    <row r="2811" spans="2:19">
      <c r="B2811" s="10"/>
      <c r="C2811" s="10"/>
      <c r="D2811" s="10"/>
      <c r="E2811" s="10"/>
      <c r="F2811" s="10"/>
      <c r="G2811" s="10"/>
      <c r="H2811" s="10"/>
      <c r="I2811" s="10"/>
      <c r="J2811" s="11"/>
      <c r="P2811" s="133"/>
      <c r="Q2811" s="133"/>
      <c r="R2811" s="3"/>
      <c r="S2811" s="133"/>
    </row>
    <row r="2812" spans="2:19">
      <c r="B2812" s="10"/>
      <c r="C2812" s="10"/>
      <c r="D2812" s="10"/>
      <c r="E2812" s="10"/>
      <c r="F2812" s="10"/>
      <c r="G2812" s="10"/>
      <c r="H2812" s="10"/>
      <c r="I2812" s="10"/>
      <c r="J2812" s="11"/>
      <c r="P2812" s="133"/>
      <c r="Q2812" s="133"/>
      <c r="R2812" s="3"/>
      <c r="S2812" s="133"/>
    </row>
    <row r="2813" spans="2:19">
      <c r="B2813" s="10"/>
      <c r="C2813" s="10"/>
      <c r="D2813" s="10"/>
      <c r="E2813" s="10"/>
      <c r="F2813" s="10"/>
      <c r="G2813" s="10"/>
      <c r="H2813" s="10"/>
      <c r="I2813" s="10"/>
      <c r="J2813" s="11"/>
      <c r="P2813" s="133"/>
      <c r="Q2813" s="133"/>
      <c r="R2813" s="3"/>
      <c r="S2813" s="133"/>
    </row>
    <row r="2814" spans="2:19">
      <c r="B2814" s="10"/>
      <c r="C2814" s="10"/>
      <c r="D2814" s="10"/>
      <c r="E2814" s="10"/>
      <c r="F2814" s="10"/>
      <c r="G2814" s="10"/>
      <c r="H2814" s="10"/>
      <c r="I2814" s="10"/>
      <c r="J2814" s="11"/>
      <c r="P2814" s="133"/>
      <c r="Q2814" s="133"/>
      <c r="R2814" s="3"/>
      <c r="S2814" s="133"/>
    </row>
    <row r="2815" spans="2:19">
      <c r="B2815" s="10"/>
      <c r="C2815" s="10"/>
      <c r="D2815" s="10"/>
      <c r="E2815" s="10"/>
      <c r="F2815" s="10"/>
      <c r="G2815" s="10"/>
      <c r="H2815" s="10"/>
      <c r="I2815" s="10"/>
      <c r="J2815" s="11"/>
      <c r="P2815" s="133"/>
      <c r="Q2815" s="133"/>
      <c r="R2815" s="3"/>
      <c r="S2815" s="133"/>
    </row>
    <row r="2816" spans="2:19">
      <c r="B2816" s="10"/>
      <c r="C2816" s="10"/>
      <c r="D2816" s="10"/>
      <c r="E2816" s="10"/>
      <c r="F2816" s="10"/>
      <c r="G2816" s="10"/>
      <c r="H2816" s="10"/>
      <c r="I2816" s="10"/>
      <c r="J2816" s="11"/>
      <c r="P2816" s="133"/>
      <c r="Q2816" s="133"/>
      <c r="R2816" s="3"/>
      <c r="S2816" s="133"/>
    </row>
    <row r="2817" spans="2:19">
      <c r="B2817" s="10"/>
      <c r="C2817" s="10"/>
      <c r="D2817" s="10"/>
      <c r="E2817" s="10"/>
      <c r="F2817" s="10"/>
      <c r="G2817" s="10"/>
      <c r="H2817" s="10"/>
      <c r="I2817" s="10"/>
      <c r="J2817" s="11"/>
      <c r="P2817" s="133"/>
      <c r="Q2817" s="133"/>
      <c r="R2817" s="3"/>
      <c r="S2817" s="133"/>
    </row>
    <row r="2818" spans="2:19">
      <c r="B2818" s="10"/>
      <c r="C2818" s="10"/>
      <c r="D2818" s="10"/>
      <c r="E2818" s="10"/>
      <c r="F2818" s="10"/>
      <c r="G2818" s="10"/>
      <c r="H2818" s="10"/>
      <c r="I2818" s="10"/>
      <c r="J2818" s="11"/>
      <c r="P2818" s="133"/>
      <c r="Q2818" s="133"/>
      <c r="R2818" s="3"/>
      <c r="S2818" s="133"/>
    </row>
    <row r="2819" spans="2:19">
      <c r="B2819" s="10"/>
      <c r="C2819" s="10"/>
      <c r="D2819" s="10"/>
      <c r="E2819" s="10"/>
      <c r="F2819" s="10"/>
      <c r="G2819" s="10"/>
      <c r="H2819" s="10"/>
      <c r="I2819" s="10"/>
      <c r="J2819" s="11"/>
      <c r="P2819" s="133"/>
      <c r="Q2819" s="133"/>
      <c r="R2819" s="3"/>
      <c r="S2819" s="133"/>
    </row>
    <row r="2820" spans="2:19">
      <c r="B2820" s="10"/>
      <c r="C2820" s="10"/>
      <c r="D2820" s="10"/>
      <c r="E2820" s="10"/>
      <c r="F2820" s="10"/>
      <c r="G2820" s="10"/>
      <c r="H2820" s="10"/>
      <c r="I2820" s="10"/>
      <c r="J2820" s="11"/>
      <c r="P2820" s="133"/>
      <c r="Q2820" s="133"/>
      <c r="R2820" s="3"/>
      <c r="S2820" s="133"/>
    </row>
    <row r="2821" spans="2:19">
      <c r="B2821" s="10"/>
      <c r="C2821" s="10"/>
      <c r="D2821" s="10"/>
      <c r="E2821" s="10"/>
      <c r="F2821" s="10"/>
      <c r="G2821" s="10"/>
      <c r="H2821" s="10"/>
      <c r="I2821" s="10"/>
      <c r="J2821" s="11"/>
      <c r="P2821" s="133"/>
      <c r="Q2821" s="133"/>
      <c r="R2821" s="3"/>
      <c r="S2821" s="133"/>
    </row>
    <row r="2822" spans="2:19">
      <c r="B2822" s="10"/>
      <c r="C2822" s="10"/>
      <c r="D2822" s="10"/>
      <c r="E2822" s="10"/>
      <c r="F2822" s="10"/>
      <c r="G2822" s="10"/>
      <c r="H2822" s="10"/>
      <c r="I2822" s="10"/>
      <c r="J2822" s="11"/>
      <c r="P2822" s="133"/>
      <c r="Q2822" s="133"/>
      <c r="R2822" s="3"/>
      <c r="S2822" s="133"/>
    </row>
    <row r="2823" spans="2:19">
      <c r="B2823" s="10"/>
      <c r="C2823" s="10"/>
      <c r="D2823" s="10"/>
      <c r="E2823" s="10"/>
      <c r="F2823" s="10"/>
      <c r="G2823" s="10"/>
      <c r="H2823" s="10"/>
      <c r="I2823" s="10"/>
      <c r="J2823" s="11"/>
      <c r="P2823" s="133"/>
      <c r="Q2823" s="133"/>
      <c r="R2823" s="3"/>
      <c r="S2823" s="133"/>
    </row>
    <row r="2824" spans="2:19">
      <c r="B2824" s="10"/>
      <c r="C2824" s="10"/>
      <c r="D2824" s="10"/>
      <c r="E2824" s="10"/>
      <c r="F2824" s="10"/>
      <c r="G2824" s="10"/>
      <c r="H2824" s="10"/>
      <c r="I2824" s="10"/>
      <c r="J2824" s="11"/>
      <c r="P2824" s="133"/>
      <c r="Q2824" s="133"/>
      <c r="R2824" s="3"/>
      <c r="S2824" s="133"/>
    </row>
    <row r="2825" spans="2:19">
      <c r="B2825" s="10"/>
      <c r="C2825" s="10"/>
      <c r="D2825" s="10"/>
      <c r="E2825" s="10"/>
      <c r="F2825" s="10"/>
      <c r="G2825" s="10"/>
      <c r="H2825" s="10"/>
      <c r="I2825" s="10"/>
      <c r="J2825" s="11"/>
      <c r="P2825" s="133"/>
      <c r="Q2825" s="133"/>
      <c r="R2825" s="3"/>
      <c r="S2825" s="133"/>
    </row>
    <row r="2826" spans="2:19">
      <c r="B2826" s="10"/>
      <c r="C2826" s="10"/>
      <c r="D2826" s="10"/>
      <c r="E2826" s="10"/>
      <c r="F2826" s="10"/>
      <c r="G2826" s="10"/>
      <c r="H2826" s="10"/>
      <c r="I2826" s="10"/>
      <c r="J2826" s="11"/>
      <c r="P2826" s="133"/>
      <c r="Q2826" s="133"/>
      <c r="R2826" s="3"/>
      <c r="S2826" s="133"/>
    </row>
    <row r="2827" spans="2:19">
      <c r="B2827" s="10"/>
      <c r="C2827" s="10"/>
      <c r="D2827" s="10"/>
      <c r="E2827" s="10"/>
      <c r="F2827" s="10"/>
      <c r="G2827" s="10"/>
      <c r="H2827" s="10"/>
      <c r="I2827" s="10"/>
      <c r="J2827" s="11"/>
      <c r="P2827" s="133"/>
      <c r="Q2827" s="133"/>
      <c r="R2827" s="3"/>
      <c r="S2827" s="133"/>
    </row>
    <row r="2828" spans="2:19">
      <c r="B2828" s="10"/>
      <c r="C2828" s="10"/>
      <c r="D2828" s="10"/>
      <c r="E2828" s="10"/>
      <c r="F2828" s="10"/>
      <c r="G2828" s="10"/>
      <c r="H2828" s="10"/>
      <c r="I2828" s="10"/>
      <c r="J2828" s="11"/>
      <c r="P2828" s="133"/>
      <c r="Q2828" s="133"/>
      <c r="R2828" s="3"/>
      <c r="S2828" s="133"/>
    </row>
    <row r="2829" spans="2:19">
      <c r="B2829" s="10"/>
      <c r="C2829" s="10"/>
      <c r="D2829" s="10"/>
      <c r="E2829" s="10"/>
      <c r="F2829" s="10"/>
      <c r="G2829" s="10"/>
      <c r="H2829" s="10"/>
      <c r="I2829" s="10"/>
      <c r="J2829" s="11"/>
      <c r="P2829" s="133"/>
      <c r="Q2829" s="133"/>
      <c r="R2829" s="3"/>
      <c r="S2829" s="133"/>
    </row>
    <row r="2830" spans="2:19">
      <c r="B2830" s="10"/>
      <c r="C2830" s="10"/>
      <c r="D2830" s="10"/>
      <c r="E2830" s="10"/>
      <c r="F2830" s="10"/>
      <c r="G2830" s="10"/>
      <c r="H2830" s="10"/>
      <c r="I2830" s="10"/>
      <c r="J2830" s="11"/>
      <c r="P2830" s="133"/>
      <c r="Q2830" s="133"/>
      <c r="R2830" s="3"/>
      <c r="S2830" s="133"/>
    </row>
    <row r="2831" spans="2:19">
      <c r="B2831" s="10"/>
      <c r="C2831" s="10"/>
      <c r="D2831" s="10"/>
      <c r="E2831" s="10"/>
      <c r="F2831" s="10"/>
      <c r="G2831" s="10"/>
      <c r="H2831" s="10"/>
      <c r="I2831" s="10"/>
      <c r="J2831" s="11"/>
      <c r="P2831" s="133"/>
      <c r="Q2831" s="133"/>
      <c r="R2831" s="3"/>
      <c r="S2831" s="133"/>
    </row>
    <row r="2832" spans="2:19">
      <c r="B2832" s="10"/>
      <c r="C2832" s="10"/>
      <c r="D2832" s="10"/>
      <c r="E2832" s="10"/>
      <c r="F2832" s="10"/>
      <c r="G2832" s="10"/>
      <c r="H2832" s="10"/>
      <c r="I2832" s="10"/>
      <c r="J2832" s="11"/>
      <c r="P2832" s="133"/>
      <c r="Q2832" s="133"/>
      <c r="R2832" s="3"/>
      <c r="S2832" s="133"/>
    </row>
    <row r="2833" spans="2:19">
      <c r="B2833" s="10"/>
      <c r="C2833" s="10"/>
      <c r="D2833" s="10"/>
      <c r="E2833" s="10"/>
      <c r="F2833" s="10"/>
      <c r="G2833" s="10"/>
      <c r="H2833" s="10"/>
      <c r="I2833" s="10"/>
      <c r="J2833" s="11"/>
      <c r="P2833" s="133"/>
      <c r="Q2833" s="133"/>
      <c r="R2833" s="3"/>
      <c r="S2833" s="133"/>
    </row>
    <row r="2834" spans="2:19">
      <c r="B2834" s="10"/>
      <c r="C2834" s="10"/>
      <c r="D2834" s="10"/>
      <c r="E2834" s="10"/>
      <c r="F2834" s="10"/>
      <c r="G2834" s="10"/>
      <c r="H2834" s="10"/>
      <c r="I2834" s="10"/>
      <c r="J2834" s="11"/>
      <c r="P2834" s="133"/>
      <c r="Q2834" s="133"/>
      <c r="R2834" s="3"/>
      <c r="S2834" s="133"/>
    </row>
    <row r="2835" spans="2:19">
      <c r="B2835" s="10"/>
      <c r="C2835" s="10"/>
      <c r="D2835" s="10"/>
      <c r="E2835" s="10"/>
      <c r="F2835" s="10"/>
      <c r="G2835" s="10"/>
      <c r="H2835" s="10"/>
      <c r="I2835" s="10"/>
      <c r="J2835" s="11"/>
      <c r="P2835" s="133"/>
      <c r="Q2835" s="133"/>
      <c r="R2835" s="3"/>
      <c r="S2835" s="133"/>
    </row>
    <row r="2836" spans="2:19">
      <c r="B2836" s="10"/>
      <c r="C2836" s="10"/>
      <c r="D2836" s="10"/>
      <c r="E2836" s="10"/>
      <c r="F2836" s="10"/>
      <c r="G2836" s="10"/>
      <c r="H2836" s="10"/>
      <c r="I2836" s="10"/>
      <c r="J2836" s="11"/>
      <c r="P2836" s="133"/>
      <c r="Q2836" s="133"/>
      <c r="R2836" s="3"/>
      <c r="S2836" s="133"/>
    </row>
    <row r="2837" spans="2:19">
      <c r="B2837" s="10"/>
      <c r="C2837" s="10"/>
      <c r="D2837" s="10"/>
      <c r="E2837" s="10"/>
      <c r="F2837" s="10"/>
      <c r="G2837" s="10"/>
      <c r="H2837" s="10"/>
      <c r="I2837" s="10"/>
      <c r="J2837" s="11"/>
      <c r="P2837" s="133"/>
      <c r="Q2837" s="133"/>
      <c r="R2837" s="3"/>
      <c r="S2837" s="133"/>
    </row>
    <row r="2838" spans="2:19">
      <c r="B2838" s="10"/>
      <c r="C2838" s="10"/>
      <c r="D2838" s="10"/>
      <c r="E2838" s="10"/>
      <c r="F2838" s="10"/>
      <c r="G2838" s="10"/>
      <c r="H2838" s="10"/>
      <c r="I2838" s="10"/>
      <c r="J2838" s="11"/>
      <c r="P2838" s="133"/>
      <c r="Q2838" s="133"/>
      <c r="R2838" s="3"/>
      <c r="S2838" s="133"/>
    </row>
    <row r="2839" spans="2:19">
      <c r="B2839" s="10"/>
      <c r="C2839" s="10"/>
      <c r="D2839" s="10"/>
      <c r="E2839" s="10"/>
      <c r="F2839" s="10"/>
      <c r="G2839" s="10"/>
      <c r="H2839" s="10"/>
      <c r="I2839" s="10"/>
      <c r="J2839" s="11"/>
      <c r="P2839" s="133"/>
      <c r="Q2839" s="133"/>
      <c r="R2839" s="3"/>
      <c r="S2839" s="133"/>
    </row>
    <row r="2840" spans="2:19">
      <c r="B2840" s="10"/>
      <c r="C2840" s="10"/>
      <c r="D2840" s="10"/>
      <c r="E2840" s="10"/>
      <c r="F2840" s="10"/>
      <c r="G2840" s="10"/>
      <c r="H2840" s="10"/>
      <c r="I2840" s="10"/>
      <c r="J2840" s="11"/>
      <c r="P2840" s="133"/>
      <c r="Q2840" s="133"/>
      <c r="R2840" s="3"/>
      <c r="S2840" s="133"/>
    </row>
    <row r="2841" spans="2:19">
      <c r="B2841" s="10"/>
      <c r="C2841" s="10"/>
      <c r="D2841" s="10"/>
      <c r="E2841" s="10"/>
      <c r="F2841" s="10"/>
      <c r="G2841" s="10"/>
      <c r="H2841" s="10"/>
      <c r="I2841" s="10"/>
      <c r="J2841" s="11"/>
      <c r="P2841" s="133"/>
      <c r="Q2841" s="133"/>
      <c r="R2841" s="3"/>
      <c r="S2841" s="133"/>
    </row>
    <row r="2842" spans="2:19">
      <c r="B2842" s="10"/>
      <c r="C2842" s="10"/>
      <c r="D2842" s="10"/>
      <c r="E2842" s="10"/>
      <c r="F2842" s="10"/>
      <c r="G2842" s="10"/>
      <c r="H2842" s="10"/>
      <c r="I2842" s="10"/>
      <c r="J2842" s="11"/>
      <c r="P2842" s="133"/>
      <c r="Q2842" s="133"/>
      <c r="R2842" s="3"/>
      <c r="S2842" s="133"/>
    </row>
    <row r="2843" spans="2:19">
      <c r="B2843" s="10"/>
      <c r="C2843" s="10"/>
      <c r="D2843" s="10"/>
      <c r="E2843" s="10"/>
      <c r="F2843" s="10"/>
      <c r="G2843" s="10"/>
      <c r="H2843" s="10"/>
      <c r="I2843" s="10"/>
      <c r="J2843" s="11"/>
      <c r="P2843" s="133"/>
      <c r="Q2843" s="133"/>
      <c r="R2843" s="3"/>
      <c r="S2843" s="133"/>
    </row>
    <row r="2844" spans="2:19">
      <c r="B2844" s="10"/>
      <c r="C2844" s="10"/>
      <c r="D2844" s="10"/>
      <c r="E2844" s="10"/>
      <c r="F2844" s="10"/>
      <c r="G2844" s="10"/>
      <c r="H2844" s="10"/>
      <c r="I2844" s="10"/>
      <c r="J2844" s="11"/>
      <c r="P2844" s="133"/>
      <c r="Q2844" s="133"/>
      <c r="R2844" s="3"/>
      <c r="S2844" s="133"/>
    </row>
    <row r="2845" spans="2:19">
      <c r="B2845" s="10"/>
      <c r="C2845" s="10"/>
      <c r="D2845" s="10"/>
      <c r="E2845" s="10"/>
      <c r="F2845" s="10"/>
      <c r="G2845" s="10"/>
      <c r="H2845" s="10"/>
      <c r="I2845" s="10"/>
      <c r="J2845" s="11"/>
      <c r="P2845" s="133"/>
      <c r="Q2845" s="133"/>
      <c r="R2845" s="3"/>
      <c r="S2845" s="133"/>
    </row>
    <row r="2846" spans="2:19">
      <c r="B2846" s="10"/>
      <c r="C2846" s="10"/>
      <c r="D2846" s="10"/>
      <c r="E2846" s="10"/>
      <c r="F2846" s="10"/>
      <c r="G2846" s="10"/>
      <c r="H2846" s="10"/>
      <c r="I2846" s="10"/>
      <c r="J2846" s="11"/>
      <c r="P2846" s="133"/>
      <c r="Q2846" s="133"/>
      <c r="R2846" s="3"/>
      <c r="S2846" s="133"/>
    </row>
    <row r="2847" spans="2:19">
      <c r="B2847" s="10"/>
      <c r="C2847" s="10"/>
      <c r="D2847" s="10"/>
      <c r="E2847" s="10"/>
      <c r="F2847" s="10"/>
      <c r="G2847" s="10"/>
      <c r="H2847" s="10"/>
      <c r="I2847" s="10"/>
      <c r="J2847" s="11"/>
      <c r="P2847" s="133"/>
      <c r="Q2847" s="133"/>
      <c r="R2847" s="3"/>
      <c r="S2847" s="133"/>
    </row>
    <row r="2848" spans="2:19">
      <c r="B2848" s="10"/>
      <c r="C2848" s="10"/>
      <c r="D2848" s="10"/>
      <c r="E2848" s="10"/>
      <c r="F2848" s="10"/>
      <c r="G2848" s="10"/>
      <c r="H2848" s="10"/>
      <c r="I2848" s="10"/>
      <c r="J2848" s="11"/>
      <c r="P2848" s="133"/>
      <c r="Q2848" s="133"/>
      <c r="R2848" s="3"/>
      <c r="S2848" s="133"/>
    </row>
    <row r="2849" spans="2:19">
      <c r="B2849" s="10"/>
      <c r="C2849" s="10"/>
      <c r="D2849" s="10"/>
      <c r="E2849" s="10"/>
      <c r="F2849" s="10"/>
      <c r="G2849" s="10"/>
      <c r="H2849" s="10"/>
      <c r="I2849" s="10"/>
      <c r="J2849" s="11"/>
      <c r="P2849" s="133"/>
      <c r="Q2849" s="133"/>
      <c r="R2849" s="3"/>
      <c r="S2849" s="133"/>
    </row>
    <row r="2850" spans="2:19">
      <c r="B2850" s="10"/>
      <c r="C2850" s="10"/>
      <c r="D2850" s="10"/>
      <c r="E2850" s="10"/>
      <c r="F2850" s="10"/>
      <c r="G2850" s="10"/>
      <c r="H2850" s="10"/>
      <c r="I2850" s="10"/>
      <c r="J2850" s="11"/>
      <c r="P2850" s="133"/>
      <c r="Q2850" s="133"/>
      <c r="R2850" s="3"/>
      <c r="S2850" s="133"/>
    </row>
    <row r="2851" spans="2:19">
      <c r="B2851" s="10"/>
      <c r="C2851" s="10"/>
      <c r="D2851" s="10"/>
      <c r="E2851" s="10"/>
      <c r="F2851" s="10"/>
      <c r="G2851" s="10"/>
      <c r="H2851" s="10"/>
      <c r="I2851" s="10"/>
      <c r="J2851" s="11"/>
      <c r="P2851" s="133"/>
      <c r="Q2851" s="133"/>
      <c r="R2851" s="3"/>
      <c r="S2851" s="133"/>
    </row>
    <row r="2852" spans="2:19">
      <c r="B2852" s="10"/>
      <c r="C2852" s="10"/>
      <c r="D2852" s="10"/>
      <c r="E2852" s="10"/>
      <c r="F2852" s="10"/>
      <c r="G2852" s="10"/>
      <c r="H2852" s="10"/>
      <c r="I2852" s="10"/>
      <c r="J2852" s="11"/>
      <c r="P2852" s="133"/>
      <c r="Q2852" s="133"/>
      <c r="R2852" s="3"/>
      <c r="S2852" s="133"/>
    </row>
    <row r="2853" spans="2:19">
      <c r="B2853" s="10"/>
      <c r="C2853" s="10"/>
      <c r="D2853" s="10"/>
      <c r="E2853" s="10"/>
      <c r="F2853" s="10"/>
      <c r="G2853" s="10"/>
      <c r="H2853" s="10"/>
      <c r="I2853" s="10"/>
      <c r="J2853" s="11"/>
      <c r="P2853" s="133"/>
      <c r="Q2853" s="133"/>
      <c r="R2853" s="3"/>
      <c r="S2853" s="133"/>
    </row>
    <row r="2854" spans="2:19">
      <c r="B2854" s="10"/>
      <c r="C2854" s="10"/>
      <c r="D2854" s="10"/>
      <c r="E2854" s="10"/>
      <c r="F2854" s="10"/>
      <c r="G2854" s="10"/>
      <c r="H2854" s="10"/>
      <c r="I2854" s="10"/>
      <c r="J2854" s="11"/>
      <c r="P2854" s="133"/>
      <c r="Q2854" s="133"/>
      <c r="R2854" s="3"/>
      <c r="S2854" s="133"/>
    </row>
    <row r="2855" spans="2:19">
      <c r="B2855" s="10"/>
      <c r="C2855" s="10"/>
      <c r="D2855" s="10"/>
      <c r="E2855" s="10"/>
      <c r="F2855" s="10"/>
      <c r="G2855" s="10"/>
      <c r="H2855" s="10"/>
      <c r="I2855" s="10"/>
      <c r="J2855" s="11"/>
      <c r="P2855" s="133"/>
      <c r="Q2855" s="133"/>
      <c r="R2855" s="3"/>
      <c r="S2855" s="133"/>
    </row>
    <row r="2856" spans="2:19">
      <c r="B2856" s="10"/>
      <c r="C2856" s="10"/>
      <c r="D2856" s="10"/>
      <c r="E2856" s="10"/>
      <c r="F2856" s="10"/>
      <c r="G2856" s="10"/>
      <c r="H2856" s="10"/>
      <c r="I2856" s="10"/>
      <c r="J2856" s="11"/>
      <c r="P2856" s="133"/>
      <c r="Q2856" s="133"/>
      <c r="R2856" s="3"/>
      <c r="S2856" s="133"/>
    </row>
    <row r="2857" spans="2:19">
      <c r="B2857" s="10"/>
      <c r="C2857" s="10"/>
      <c r="D2857" s="10"/>
      <c r="E2857" s="10"/>
      <c r="F2857" s="10"/>
      <c r="G2857" s="10"/>
      <c r="H2857" s="10"/>
      <c r="I2857" s="10"/>
      <c r="J2857" s="11"/>
      <c r="P2857" s="133"/>
      <c r="Q2857" s="133"/>
      <c r="R2857" s="3"/>
      <c r="S2857" s="133"/>
    </row>
    <row r="2858" spans="2:19">
      <c r="B2858" s="10"/>
      <c r="C2858" s="10"/>
      <c r="D2858" s="10"/>
      <c r="E2858" s="10"/>
      <c r="F2858" s="10"/>
      <c r="G2858" s="10"/>
      <c r="H2858" s="10"/>
      <c r="I2858" s="10"/>
      <c r="J2858" s="11"/>
      <c r="P2858" s="133"/>
      <c r="Q2858" s="133"/>
      <c r="R2858" s="3"/>
      <c r="S2858" s="133"/>
    </row>
    <row r="2859" spans="2:19">
      <c r="B2859" s="10"/>
      <c r="C2859" s="10"/>
      <c r="D2859" s="10"/>
      <c r="E2859" s="10"/>
      <c r="F2859" s="10"/>
      <c r="G2859" s="10"/>
      <c r="H2859" s="10"/>
      <c r="I2859" s="10"/>
      <c r="J2859" s="11"/>
      <c r="P2859" s="133"/>
      <c r="Q2859" s="133"/>
      <c r="R2859" s="3"/>
      <c r="S2859" s="133"/>
    </row>
    <row r="2860" spans="2:19">
      <c r="B2860" s="10"/>
      <c r="C2860" s="10"/>
      <c r="D2860" s="10"/>
      <c r="E2860" s="10"/>
      <c r="F2860" s="10"/>
      <c r="G2860" s="10"/>
      <c r="H2860" s="10"/>
      <c r="I2860" s="10"/>
      <c r="J2860" s="11"/>
      <c r="P2860" s="133"/>
      <c r="Q2860" s="133"/>
      <c r="R2860" s="3"/>
      <c r="S2860" s="133"/>
    </row>
    <row r="2861" spans="2:19">
      <c r="B2861" s="10"/>
      <c r="C2861" s="10"/>
      <c r="D2861" s="10"/>
      <c r="E2861" s="10"/>
      <c r="F2861" s="10"/>
      <c r="G2861" s="10"/>
      <c r="H2861" s="10"/>
      <c r="I2861" s="10"/>
      <c r="J2861" s="11"/>
      <c r="P2861" s="133"/>
      <c r="Q2861" s="133"/>
      <c r="R2861" s="3"/>
      <c r="S2861" s="133"/>
    </row>
    <row r="2862" spans="2:19">
      <c r="B2862" s="10"/>
      <c r="C2862" s="10"/>
      <c r="D2862" s="10"/>
      <c r="E2862" s="10"/>
      <c r="F2862" s="10"/>
      <c r="G2862" s="10"/>
      <c r="H2862" s="10"/>
      <c r="I2862" s="10"/>
      <c r="J2862" s="11"/>
      <c r="P2862" s="133"/>
      <c r="Q2862" s="133"/>
      <c r="R2862" s="3"/>
      <c r="S2862" s="133"/>
    </row>
    <row r="2863" spans="2:19">
      <c r="B2863" s="10"/>
      <c r="C2863" s="10"/>
      <c r="D2863" s="10"/>
      <c r="E2863" s="10"/>
      <c r="F2863" s="10"/>
      <c r="G2863" s="10"/>
      <c r="H2863" s="10"/>
      <c r="I2863" s="10"/>
      <c r="J2863" s="11"/>
      <c r="P2863" s="133"/>
      <c r="Q2863" s="133"/>
      <c r="R2863" s="3"/>
      <c r="S2863" s="133"/>
    </row>
    <row r="2864" spans="2:19">
      <c r="B2864" s="10"/>
      <c r="C2864" s="10"/>
      <c r="D2864" s="10"/>
      <c r="E2864" s="10"/>
      <c r="F2864" s="10"/>
      <c r="G2864" s="10"/>
      <c r="H2864" s="10"/>
      <c r="I2864" s="10"/>
      <c r="J2864" s="11"/>
      <c r="P2864" s="133"/>
      <c r="Q2864" s="133"/>
      <c r="R2864" s="3"/>
      <c r="S2864" s="133"/>
    </row>
    <row r="2865" spans="2:19">
      <c r="B2865" s="10"/>
      <c r="C2865" s="10"/>
      <c r="D2865" s="10"/>
      <c r="E2865" s="10"/>
      <c r="F2865" s="10"/>
      <c r="G2865" s="10"/>
      <c r="H2865" s="10"/>
      <c r="I2865" s="10"/>
      <c r="J2865" s="11"/>
      <c r="P2865" s="133"/>
      <c r="Q2865" s="133"/>
      <c r="R2865" s="3"/>
      <c r="S2865" s="133"/>
    </row>
    <row r="2866" spans="2:19">
      <c r="B2866" s="10"/>
      <c r="C2866" s="10"/>
      <c r="D2866" s="10"/>
      <c r="E2866" s="10"/>
      <c r="F2866" s="10"/>
      <c r="G2866" s="10"/>
      <c r="H2866" s="10"/>
      <c r="I2866" s="10"/>
      <c r="J2866" s="11"/>
      <c r="P2866" s="133"/>
      <c r="Q2866" s="133"/>
      <c r="R2866" s="3"/>
      <c r="S2866" s="133"/>
    </row>
    <row r="2867" spans="2:19">
      <c r="B2867" s="10"/>
      <c r="C2867" s="10"/>
      <c r="D2867" s="10"/>
      <c r="E2867" s="10"/>
      <c r="F2867" s="10"/>
      <c r="G2867" s="10"/>
      <c r="H2867" s="10"/>
      <c r="I2867" s="10"/>
      <c r="J2867" s="11"/>
      <c r="P2867" s="133"/>
      <c r="Q2867" s="133"/>
      <c r="R2867" s="3"/>
      <c r="S2867" s="133"/>
    </row>
    <row r="2868" spans="2:19">
      <c r="B2868" s="10"/>
      <c r="C2868" s="10"/>
      <c r="D2868" s="10"/>
      <c r="E2868" s="10"/>
      <c r="F2868" s="10"/>
      <c r="G2868" s="10"/>
      <c r="H2868" s="10"/>
      <c r="I2868" s="10"/>
      <c r="J2868" s="11"/>
      <c r="P2868" s="133"/>
      <c r="Q2868" s="133"/>
      <c r="R2868" s="3"/>
      <c r="S2868" s="133"/>
    </row>
    <row r="2869" spans="2:19">
      <c r="B2869" s="10"/>
      <c r="C2869" s="10"/>
      <c r="D2869" s="10"/>
      <c r="E2869" s="10"/>
      <c r="F2869" s="10"/>
      <c r="G2869" s="10"/>
      <c r="H2869" s="10"/>
      <c r="I2869" s="10"/>
      <c r="J2869" s="11"/>
      <c r="P2869" s="133"/>
      <c r="Q2869" s="133"/>
      <c r="R2869" s="3"/>
      <c r="S2869" s="133"/>
    </row>
    <row r="2870" spans="2:19">
      <c r="B2870" s="10"/>
      <c r="C2870" s="10"/>
      <c r="D2870" s="10"/>
      <c r="E2870" s="10"/>
      <c r="F2870" s="10"/>
      <c r="G2870" s="10"/>
      <c r="H2870" s="10"/>
      <c r="I2870" s="10"/>
      <c r="J2870" s="11"/>
      <c r="P2870" s="133"/>
      <c r="Q2870" s="133"/>
      <c r="R2870" s="3"/>
      <c r="S2870" s="133"/>
    </row>
    <row r="2871" spans="2:19">
      <c r="B2871" s="10"/>
      <c r="C2871" s="10"/>
      <c r="D2871" s="10"/>
      <c r="E2871" s="10"/>
      <c r="F2871" s="10"/>
      <c r="G2871" s="10"/>
      <c r="H2871" s="10"/>
      <c r="I2871" s="10"/>
      <c r="J2871" s="11"/>
      <c r="P2871" s="133"/>
      <c r="Q2871" s="133"/>
      <c r="R2871" s="3"/>
      <c r="S2871" s="133"/>
    </row>
    <row r="2872" spans="2:19">
      <c r="B2872" s="10"/>
      <c r="C2872" s="10"/>
      <c r="D2872" s="10"/>
      <c r="E2872" s="10"/>
      <c r="F2872" s="10"/>
      <c r="G2872" s="10"/>
      <c r="H2872" s="10"/>
      <c r="I2872" s="10"/>
      <c r="J2872" s="11"/>
      <c r="P2872" s="133"/>
      <c r="Q2872" s="133"/>
      <c r="R2872" s="3"/>
      <c r="S2872" s="133"/>
    </row>
    <row r="2873" spans="2:19">
      <c r="B2873" s="10"/>
      <c r="C2873" s="10"/>
      <c r="D2873" s="10"/>
      <c r="E2873" s="10"/>
      <c r="F2873" s="10"/>
      <c r="G2873" s="10"/>
      <c r="H2873" s="10"/>
      <c r="I2873" s="10"/>
      <c r="J2873" s="11"/>
      <c r="P2873" s="133"/>
      <c r="Q2873" s="133"/>
      <c r="R2873" s="3"/>
      <c r="S2873" s="133"/>
    </row>
    <row r="2874" spans="2:19">
      <c r="B2874" s="10"/>
      <c r="C2874" s="10"/>
      <c r="D2874" s="10"/>
      <c r="E2874" s="10"/>
      <c r="F2874" s="10"/>
      <c r="G2874" s="10"/>
      <c r="H2874" s="10"/>
      <c r="I2874" s="10"/>
      <c r="J2874" s="11"/>
      <c r="P2874" s="133"/>
      <c r="Q2874" s="133"/>
      <c r="R2874" s="3"/>
      <c r="S2874" s="133"/>
    </row>
    <row r="2875" spans="2:19">
      <c r="B2875" s="10"/>
      <c r="C2875" s="10"/>
      <c r="D2875" s="10"/>
      <c r="E2875" s="10"/>
      <c r="F2875" s="10"/>
      <c r="G2875" s="10"/>
      <c r="H2875" s="10"/>
      <c r="I2875" s="10"/>
      <c r="J2875" s="11"/>
      <c r="P2875" s="133"/>
      <c r="Q2875" s="133"/>
      <c r="R2875" s="3"/>
      <c r="S2875" s="133"/>
    </row>
    <row r="2876" spans="2:19">
      <c r="B2876" s="10"/>
      <c r="C2876" s="10"/>
      <c r="D2876" s="10"/>
      <c r="E2876" s="10"/>
      <c r="F2876" s="10"/>
      <c r="G2876" s="10"/>
      <c r="H2876" s="10"/>
      <c r="I2876" s="10"/>
      <c r="J2876" s="11"/>
      <c r="P2876" s="133"/>
      <c r="Q2876" s="133"/>
      <c r="R2876" s="3"/>
      <c r="S2876" s="133"/>
    </row>
    <row r="2877" spans="2:19">
      <c r="B2877" s="10"/>
      <c r="C2877" s="10"/>
      <c r="D2877" s="10"/>
      <c r="E2877" s="10"/>
      <c r="F2877" s="10"/>
      <c r="G2877" s="10"/>
      <c r="H2877" s="10"/>
      <c r="I2877" s="10"/>
      <c r="J2877" s="11"/>
      <c r="P2877" s="133"/>
      <c r="Q2877" s="133"/>
      <c r="R2877" s="3"/>
      <c r="S2877" s="133"/>
    </row>
    <row r="2878" spans="2:19">
      <c r="B2878" s="10"/>
      <c r="C2878" s="10"/>
      <c r="D2878" s="10"/>
      <c r="E2878" s="10"/>
      <c r="F2878" s="10"/>
      <c r="G2878" s="10"/>
      <c r="H2878" s="10"/>
      <c r="I2878" s="10"/>
      <c r="J2878" s="11"/>
      <c r="P2878" s="133"/>
      <c r="Q2878" s="133"/>
      <c r="R2878" s="3"/>
      <c r="S2878" s="133"/>
    </row>
    <row r="2879" spans="2:19">
      <c r="B2879" s="10"/>
      <c r="C2879" s="10"/>
      <c r="D2879" s="10"/>
      <c r="E2879" s="10"/>
      <c r="F2879" s="10"/>
      <c r="G2879" s="10"/>
      <c r="H2879" s="10"/>
      <c r="I2879" s="10"/>
      <c r="J2879" s="11"/>
      <c r="P2879" s="133"/>
      <c r="Q2879" s="133"/>
      <c r="R2879" s="3"/>
      <c r="S2879" s="133"/>
    </row>
    <row r="2880" spans="2:19">
      <c r="B2880" s="10"/>
      <c r="C2880" s="10"/>
      <c r="D2880" s="10"/>
      <c r="E2880" s="10"/>
      <c r="F2880" s="10"/>
      <c r="G2880" s="10"/>
      <c r="H2880" s="10"/>
      <c r="I2880" s="10"/>
      <c r="J2880" s="11"/>
      <c r="P2880" s="133"/>
      <c r="Q2880" s="133"/>
      <c r="R2880" s="3"/>
      <c r="S2880" s="133"/>
    </row>
    <row r="2881" spans="2:19">
      <c r="B2881" s="10"/>
      <c r="C2881" s="10"/>
      <c r="D2881" s="10"/>
      <c r="E2881" s="10"/>
      <c r="F2881" s="10"/>
      <c r="G2881" s="10"/>
      <c r="H2881" s="10"/>
      <c r="I2881" s="10"/>
      <c r="J2881" s="11"/>
      <c r="P2881" s="133"/>
      <c r="Q2881" s="133"/>
      <c r="R2881" s="3"/>
      <c r="S2881" s="133"/>
    </row>
    <row r="2882" spans="2:19">
      <c r="B2882" s="10"/>
      <c r="C2882" s="10"/>
      <c r="D2882" s="10"/>
      <c r="E2882" s="10"/>
      <c r="F2882" s="10"/>
      <c r="G2882" s="10"/>
      <c r="H2882" s="10"/>
      <c r="I2882" s="10"/>
      <c r="J2882" s="11"/>
      <c r="P2882" s="133"/>
      <c r="Q2882" s="133"/>
      <c r="R2882" s="3"/>
      <c r="S2882" s="133"/>
    </row>
    <row r="2883" spans="2:19">
      <c r="B2883" s="10"/>
      <c r="C2883" s="10"/>
      <c r="D2883" s="10"/>
      <c r="E2883" s="10"/>
      <c r="F2883" s="10"/>
      <c r="G2883" s="10"/>
      <c r="H2883" s="10"/>
      <c r="I2883" s="10"/>
      <c r="J2883" s="11"/>
      <c r="P2883" s="133"/>
      <c r="Q2883" s="133"/>
      <c r="R2883" s="3"/>
      <c r="S2883" s="133"/>
    </row>
    <row r="2884" spans="2:19">
      <c r="B2884" s="10"/>
      <c r="C2884" s="10"/>
      <c r="D2884" s="10"/>
      <c r="E2884" s="10"/>
      <c r="F2884" s="10"/>
      <c r="G2884" s="10"/>
      <c r="H2884" s="10"/>
      <c r="I2884" s="10"/>
      <c r="J2884" s="11"/>
      <c r="P2884" s="133"/>
      <c r="Q2884" s="133"/>
      <c r="R2884" s="3"/>
      <c r="S2884" s="133"/>
    </row>
    <row r="2885" spans="2:19">
      <c r="B2885" s="10"/>
      <c r="C2885" s="10"/>
      <c r="D2885" s="10"/>
      <c r="E2885" s="10"/>
      <c r="F2885" s="10"/>
      <c r="G2885" s="10"/>
      <c r="H2885" s="10"/>
      <c r="I2885" s="10"/>
      <c r="J2885" s="11"/>
      <c r="P2885" s="133"/>
      <c r="Q2885" s="133"/>
      <c r="R2885" s="3"/>
      <c r="S2885" s="133"/>
    </row>
    <row r="2886" spans="2:19">
      <c r="B2886" s="10"/>
      <c r="C2886" s="10"/>
      <c r="D2886" s="10"/>
      <c r="E2886" s="10"/>
      <c r="F2886" s="10"/>
      <c r="G2886" s="10"/>
      <c r="H2886" s="10"/>
      <c r="I2886" s="10"/>
      <c r="J2886" s="11"/>
      <c r="P2886" s="133"/>
      <c r="Q2886" s="133"/>
      <c r="R2886" s="3"/>
      <c r="S2886" s="133"/>
    </row>
    <row r="2887" spans="2:19">
      <c r="B2887" s="10"/>
      <c r="C2887" s="10"/>
      <c r="D2887" s="10"/>
      <c r="E2887" s="10"/>
      <c r="F2887" s="10"/>
      <c r="G2887" s="10"/>
      <c r="H2887" s="10"/>
      <c r="I2887" s="10"/>
      <c r="J2887" s="11"/>
      <c r="P2887" s="133"/>
      <c r="Q2887" s="133"/>
      <c r="R2887" s="3"/>
      <c r="S2887" s="133"/>
    </row>
    <row r="2888" spans="2:19">
      <c r="B2888" s="10"/>
      <c r="C2888" s="10"/>
      <c r="D2888" s="10"/>
      <c r="E2888" s="10"/>
      <c r="F2888" s="10"/>
      <c r="G2888" s="10"/>
      <c r="H2888" s="10"/>
      <c r="I2888" s="10"/>
      <c r="J2888" s="11"/>
      <c r="P2888" s="133"/>
      <c r="Q2888" s="133"/>
      <c r="R2888" s="3"/>
      <c r="S2888" s="133"/>
    </row>
    <row r="2889" spans="2:19">
      <c r="B2889" s="10"/>
      <c r="C2889" s="10"/>
      <c r="D2889" s="10"/>
      <c r="E2889" s="10"/>
      <c r="F2889" s="10"/>
      <c r="G2889" s="10"/>
      <c r="H2889" s="10"/>
      <c r="I2889" s="10"/>
      <c r="J2889" s="11"/>
      <c r="P2889" s="133"/>
      <c r="Q2889" s="133"/>
      <c r="R2889" s="3"/>
      <c r="S2889" s="133"/>
    </row>
    <row r="2890" spans="2:19">
      <c r="B2890" s="10"/>
      <c r="C2890" s="10"/>
      <c r="D2890" s="10"/>
      <c r="E2890" s="10"/>
      <c r="F2890" s="10"/>
      <c r="G2890" s="10"/>
      <c r="H2890" s="10"/>
      <c r="I2890" s="10"/>
      <c r="J2890" s="11"/>
      <c r="P2890" s="133"/>
      <c r="Q2890" s="133"/>
      <c r="R2890" s="3"/>
      <c r="S2890" s="133"/>
    </row>
    <row r="2891" spans="2:19">
      <c r="B2891" s="10"/>
      <c r="C2891" s="10"/>
      <c r="D2891" s="10"/>
      <c r="E2891" s="10"/>
      <c r="F2891" s="10"/>
      <c r="G2891" s="10"/>
      <c r="H2891" s="10"/>
      <c r="I2891" s="10"/>
      <c r="J2891" s="11"/>
      <c r="P2891" s="133"/>
      <c r="Q2891" s="133"/>
      <c r="R2891" s="3"/>
      <c r="S2891" s="133"/>
    </row>
    <row r="2892" spans="2:19">
      <c r="B2892" s="10"/>
      <c r="C2892" s="10"/>
      <c r="D2892" s="10"/>
      <c r="E2892" s="10"/>
      <c r="F2892" s="10"/>
      <c r="G2892" s="10"/>
      <c r="H2892" s="10"/>
      <c r="I2892" s="10"/>
      <c r="J2892" s="11"/>
      <c r="P2892" s="133"/>
      <c r="Q2892" s="133"/>
      <c r="R2892" s="3"/>
      <c r="S2892" s="133"/>
    </row>
    <row r="2893" spans="2:19">
      <c r="B2893" s="10"/>
      <c r="C2893" s="10"/>
      <c r="D2893" s="10"/>
      <c r="E2893" s="10"/>
      <c r="F2893" s="10"/>
      <c r="G2893" s="10"/>
      <c r="H2893" s="10"/>
      <c r="I2893" s="10"/>
      <c r="J2893" s="11"/>
      <c r="P2893" s="133"/>
      <c r="Q2893" s="133"/>
      <c r="R2893" s="3"/>
      <c r="S2893" s="133"/>
    </row>
    <row r="2894" spans="2:19">
      <c r="B2894" s="10"/>
      <c r="C2894" s="10"/>
      <c r="D2894" s="10"/>
      <c r="E2894" s="10"/>
      <c r="F2894" s="10"/>
      <c r="G2894" s="10"/>
      <c r="H2894" s="10"/>
      <c r="I2894" s="10"/>
      <c r="J2894" s="11"/>
      <c r="P2894" s="133"/>
      <c r="Q2894" s="133"/>
      <c r="R2894" s="3"/>
      <c r="S2894" s="133"/>
    </row>
    <row r="2895" spans="2:19">
      <c r="B2895" s="10"/>
      <c r="C2895" s="10"/>
      <c r="D2895" s="10"/>
      <c r="E2895" s="10"/>
      <c r="F2895" s="10"/>
      <c r="G2895" s="10"/>
      <c r="H2895" s="10"/>
      <c r="I2895" s="10"/>
      <c r="J2895" s="11"/>
      <c r="P2895" s="133"/>
      <c r="Q2895" s="133"/>
      <c r="R2895" s="3"/>
      <c r="S2895" s="133"/>
    </row>
    <row r="2896" spans="2:19">
      <c r="B2896" s="10"/>
      <c r="C2896" s="10"/>
      <c r="D2896" s="10"/>
      <c r="E2896" s="10"/>
      <c r="F2896" s="10"/>
      <c r="G2896" s="10"/>
      <c r="H2896" s="10"/>
      <c r="I2896" s="10"/>
      <c r="J2896" s="11"/>
      <c r="P2896" s="133"/>
      <c r="Q2896" s="133"/>
      <c r="R2896" s="3"/>
      <c r="S2896" s="133"/>
    </row>
    <row r="2897" spans="2:19">
      <c r="B2897" s="10"/>
      <c r="C2897" s="10"/>
      <c r="D2897" s="10"/>
      <c r="E2897" s="10"/>
      <c r="F2897" s="10"/>
      <c r="G2897" s="10"/>
      <c r="H2897" s="10"/>
      <c r="I2897" s="10"/>
      <c r="J2897" s="11"/>
      <c r="P2897" s="133"/>
      <c r="Q2897" s="133"/>
      <c r="R2897" s="3"/>
      <c r="S2897" s="133"/>
    </row>
    <row r="2898" spans="2:19">
      <c r="B2898" s="10"/>
      <c r="C2898" s="10"/>
      <c r="D2898" s="10"/>
      <c r="E2898" s="10"/>
      <c r="F2898" s="10"/>
      <c r="G2898" s="10"/>
      <c r="H2898" s="10"/>
      <c r="I2898" s="10"/>
      <c r="J2898" s="11"/>
      <c r="P2898" s="133"/>
      <c r="Q2898" s="133"/>
      <c r="R2898" s="3"/>
      <c r="S2898" s="133"/>
    </row>
    <row r="2899" spans="2:19">
      <c r="B2899" s="10"/>
      <c r="C2899" s="10"/>
      <c r="D2899" s="10"/>
      <c r="E2899" s="10"/>
      <c r="F2899" s="10"/>
      <c r="G2899" s="10"/>
      <c r="H2899" s="10"/>
      <c r="I2899" s="10"/>
      <c r="J2899" s="11"/>
      <c r="P2899" s="133"/>
      <c r="Q2899" s="133"/>
      <c r="R2899" s="3"/>
      <c r="S2899" s="133"/>
    </row>
    <row r="2900" spans="2:19">
      <c r="B2900" s="10"/>
      <c r="C2900" s="10"/>
      <c r="D2900" s="10"/>
      <c r="E2900" s="10"/>
      <c r="F2900" s="10"/>
      <c r="G2900" s="10"/>
      <c r="H2900" s="10"/>
      <c r="I2900" s="10"/>
      <c r="J2900" s="11"/>
      <c r="P2900" s="133"/>
      <c r="Q2900" s="133"/>
      <c r="R2900" s="3"/>
      <c r="S2900" s="133"/>
    </row>
    <row r="2901" spans="2:19">
      <c r="B2901" s="10"/>
      <c r="C2901" s="10"/>
      <c r="D2901" s="10"/>
      <c r="E2901" s="10"/>
      <c r="F2901" s="10"/>
      <c r="G2901" s="10"/>
      <c r="H2901" s="10"/>
      <c r="I2901" s="10"/>
      <c r="J2901" s="11"/>
      <c r="P2901" s="133"/>
      <c r="Q2901" s="133"/>
      <c r="R2901" s="3"/>
      <c r="S2901" s="133"/>
    </row>
    <row r="2902" spans="2:19">
      <c r="B2902" s="10"/>
      <c r="C2902" s="10"/>
      <c r="D2902" s="10"/>
      <c r="E2902" s="10"/>
      <c r="F2902" s="10"/>
      <c r="G2902" s="10"/>
      <c r="H2902" s="10"/>
      <c r="I2902" s="10"/>
      <c r="J2902" s="11"/>
      <c r="P2902" s="133"/>
      <c r="Q2902" s="133"/>
      <c r="R2902" s="3"/>
      <c r="S2902" s="133"/>
    </row>
    <row r="2903" spans="2:19">
      <c r="B2903" s="10"/>
      <c r="C2903" s="10"/>
      <c r="D2903" s="10"/>
      <c r="E2903" s="10"/>
      <c r="F2903" s="10"/>
      <c r="G2903" s="10"/>
      <c r="H2903" s="10"/>
      <c r="I2903" s="10"/>
      <c r="J2903" s="11"/>
      <c r="P2903" s="133"/>
      <c r="Q2903" s="133"/>
      <c r="R2903" s="3"/>
      <c r="S2903" s="133"/>
    </row>
    <row r="2904" spans="2:19">
      <c r="B2904" s="10"/>
      <c r="C2904" s="10"/>
      <c r="D2904" s="10"/>
      <c r="E2904" s="10"/>
      <c r="F2904" s="10"/>
      <c r="G2904" s="10"/>
      <c r="H2904" s="10"/>
      <c r="I2904" s="10"/>
      <c r="J2904" s="11"/>
      <c r="P2904" s="133"/>
      <c r="Q2904" s="133"/>
      <c r="R2904" s="3"/>
      <c r="S2904" s="133"/>
    </row>
    <row r="2905" spans="2:19">
      <c r="B2905" s="10"/>
      <c r="C2905" s="10"/>
      <c r="D2905" s="10"/>
      <c r="E2905" s="10"/>
      <c r="F2905" s="10"/>
      <c r="G2905" s="10"/>
      <c r="H2905" s="10"/>
      <c r="I2905" s="10"/>
      <c r="J2905" s="11"/>
      <c r="P2905" s="133"/>
      <c r="Q2905" s="133"/>
      <c r="R2905" s="3"/>
      <c r="S2905" s="133"/>
    </row>
    <row r="2906" spans="2:19">
      <c r="B2906" s="10"/>
      <c r="C2906" s="10"/>
      <c r="D2906" s="10"/>
      <c r="E2906" s="10"/>
      <c r="F2906" s="10"/>
      <c r="G2906" s="10"/>
      <c r="H2906" s="10"/>
      <c r="I2906" s="10"/>
      <c r="J2906" s="11"/>
      <c r="P2906" s="133"/>
      <c r="Q2906" s="133"/>
      <c r="R2906" s="3"/>
      <c r="S2906" s="133"/>
    </row>
    <row r="2907" spans="2:19">
      <c r="B2907" s="10"/>
      <c r="C2907" s="10"/>
      <c r="D2907" s="10"/>
      <c r="E2907" s="10"/>
      <c r="F2907" s="10"/>
      <c r="G2907" s="10"/>
      <c r="H2907" s="10"/>
      <c r="I2907" s="10"/>
      <c r="J2907" s="11"/>
      <c r="P2907" s="133"/>
      <c r="Q2907" s="133"/>
      <c r="R2907" s="3"/>
      <c r="S2907" s="133"/>
    </row>
    <row r="2908" spans="2:19">
      <c r="B2908" s="10"/>
      <c r="C2908" s="10"/>
      <c r="D2908" s="10"/>
      <c r="E2908" s="10"/>
      <c r="F2908" s="10"/>
      <c r="G2908" s="10"/>
      <c r="H2908" s="10"/>
      <c r="I2908" s="10"/>
      <c r="J2908" s="11"/>
      <c r="P2908" s="133"/>
      <c r="Q2908" s="133"/>
      <c r="R2908" s="3"/>
      <c r="S2908" s="133"/>
    </row>
    <row r="2909" spans="2:19">
      <c r="B2909" s="10"/>
      <c r="C2909" s="10"/>
      <c r="D2909" s="10"/>
      <c r="E2909" s="10"/>
      <c r="F2909" s="10"/>
      <c r="G2909" s="10"/>
      <c r="H2909" s="10"/>
      <c r="I2909" s="10"/>
      <c r="J2909" s="11"/>
      <c r="P2909" s="133"/>
      <c r="Q2909" s="133"/>
      <c r="R2909" s="3"/>
      <c r="S2909" s="133"/>
    </row>
    <row r="2910" spans="2:19">
      <c r="B2910" s="10"/>
      <c r="C2910" s="10"/>
      <c r="D2910" s="10"/>
      <c r="E2910" s="10"/>
      <c r="F2910" s="10"/>
      <c r="G2910" s="10"/>
      <c r="H2910" s="10"/>
      <c r="I2910" s="10"/>
      <c r="J2910" s="11"/>
      <c r="P2910" s="133"/>
      <c r="Q2910" s="133"/>
      <c r="R2910" s="3"/>
      <c r="S2910" s="133"/>
    </row>
    <row r="2911" spans="2:19">
      <c r="B2911" s="10"/>
      <c r="C2911" s="10"/>
      <c r="D2911" s="10"/>
      <c r="E2911" s="10"/>
      <c r="F2911" s="10"/>
      <c r="G2911" s="10"/>
      <c r="H2911" s="10"/>
      <c r="I2911" s="10"/>
      <c r="J2911" s="11"/>
      <c r="P2911" s="133"/>
      <c r="Q2911" s="133"/>
      <c r="R2911" s="3"/>
      <c r="S2911" s="133"/>
    </row>
    <row r="2912" spans="2:19">
      <c r="B2912" s="10"/>
      <c r="C2912" s="10"/>
      <c r="D2912" s="10"/>
      <c r="E2912" s="10"/>
      <c r="F2912" s="10"/>
      <c r="G2912" s="10"/>
      <c r="H2912" s="10"/>
      <c r="I2912" s="10"/>
      <c r="J2912" s="11"/>
      <c r="P2912" s="133"/>
      <c r="Q2912" s="133"/>
      <c r="R2912" s="3"/>
      <c r="S2912" s="133"/>
    </row>
    <row r="2913" spans="2:19">
      <c r="B2913" s="10"/>
      <c r="C2913" s="10"/>
      <c r="D2913" s="10"/>
      <c r="E2913" s="10"/>
      <c r="F2913" s="10"/>
      <c r="G2913" s="10"/>
      <c r="H2913" s="10"/>
      <c r="I2913" s="10"/>
      <c r="J2913" s="11"/>
      <c r="P2913" s="133"/>
      <c r="Q2913" s="133"/>
      <c r="R2913" s="3"/>
      <c r="S2913" s="133"/>
    </row>
    <row r="2914" spans="2:19">
      <c r="B2914" s="10"/>
      <c r="C2914" s="10"/>
      <c r="D2914" s="10"/>
      <c r="E2914" s="10"/>
      <c r="F2914" s="10"/>
      <c r="G2914" s="10"/>
      <c r="H2914" s="10"/>
      <c r="I2914" s="10"/>
      <c r="J2914" s="11"/>
      <c r="P2914" s="133"/>
      <c r="Q2914" s="133"/>
      <c r="R2914" s="3"/>
      <c r="S2914" s="133"/>
    </row>
    <row r="2915" spans="2:19">
      <c r="B2915" s="10"/>
      <c r="C2915" s="10"/>
      <c r="D2915" s="10"/>
      <c r="E2915" s="10"/>
      <c r="F2915" s="10"/>
      <c r="G2915" s="10"/>
      <c r="H2915" s="10"/>
      <c r="I2915" s="10"/>
      <c r="J2915" s="11"/>
      <c r="P2915" s="133"/>
      <c r="Q2915" s="133"/>
      <c r="R2915" s="3"/>
      <c r="S2915" s="133"/>
    </row>
    <row r="2916" spans="2:19">
      <c r="B2916" s="10"/>
      <c r="C2916" s="10"/>
      <c r="D2916" s="10"/>
      <c r="E2916" s="10"/>
      <c r="F2916" s="10"/>
      <c r="G2916" s="10"/>
      <c r="H2916" s="10"/>
      <c r="I2916" s="10"/>
      <c r="J2916" s="11"/>
      <c r="P2916" s="133"/>
      <c r="Q2916" s="133"/>
      <c r="R2916" s="3"/>
      <c r="S2916" s="133"/>
    </row>
    <row r="2917" spans="2:19">
      <c r="B2917" s="10"/>
      <c r="C2917" s="10"/>
      <c r="D2917" s="10"/>
      <c r="E2917" s="10"/>
      <c r="F2917" s="10"/>
      <c r="G2917" s="10"/>
      <c r="H2917" s="10"/>
      <c r="I2917" s="10"/>
      <c r="J2917" s="11"/>
      <c r="P2917" s="133"/>
      <c r="Q2917" s="133"/>
      <c r="R2917" s="3"/>
      <c r="S2917" s="133"/>
    </row>
    <row r="2918" spans="2:19">
      <c r="B2918" s="10"/>
      <c r="C2918" s="10"/>
      <c r="D2918" s="10"/>
      <c r="E2918" s="10"/>
      <c r="F2918" s="10"/>
      <c r="G2918" s="10"/>
      <c r="H2918" s="10"/>
      <c r="I2918" s="10"/>
      <c r="J2918" s="11"/>
      <c r="P2918" s="133"/>
      <c r="Q2918" s="133"/>
      <c r="R2918" s="3"/>
      <c r="S2918" s="133"/>
    </row>
    <row r="2919" spans="2:19">
      <c r="B2919" s="10"/>
      <c r="C2919" s="10"/>
      <c r="D2919" s="10"/>
      <c r="E2919" s="10"/>
      <c r="F2919" s="10"/>
      <c r="G2919" s="10"/>
      <c r="H2919" s="10"/>
      <c r="I2919" s="10"/>
      <c r="J2919" s="11"/>
      <c r="P2919" s="133"/>
      <c r="Q2919" s="133"/>
      <c r="R2919" s="3"/>
      <c r="S2919" s="133"/>
    </row>
    <row r="2920" spans="2:19">
      <c r="B2920" s="10"/>
      <c r="C2920" s="10"/>
      <c r="D2920" s="10"/>
      <c r="E2920" s="10"/>
      <c r="F2920" s="10"/>
      <c r="G2920" s="10"/>
      <c r="H2920" s="10"/>
      <c r="I2920" s="10"/>
      <c r="J2920" s="11"/>
      <c r="P2920" s="133"/>
      <c r="Q2920" s="133"/>
      <c r="R2920" s="3"/>
      <c r="S2920" s="133"/>
    </row>
    <row r="2921" spans="2:19">
      <c r="B2921" s="10"/>
      <c r="C2921" s="10"/>
      <c r="D2921" s="10"/>
      <c r="E2921" s="10"/>
      <c r="F2921" s="10"/>
      <c r="G2921" s="10"/>
      <c r="H2921" s="10"/>
      <c r="I2921" s="10"/>
      <c r="J2921" s="11"/>
      <c r="P2921" s="133"/>
      <c r="Q2921" s="133"/>
      <c r="R2921" s="3"/>
      <c r="S2921" s="133"/>
    </row>
    <row r="2922" spans="2:19">
      <c r="B2922" s="10"/>
      <c r="C2922" s="10"/>
      <c r="D2922" s="10"/>
      <c r="E2922" s="10"/>
      <c r="F2922" s="10"/>
      <c r="G2922" s="10"/>
      <c r="H2922" s="10"/>
      <c r="I2922" s="10"/>
      <c r="J2922" s="11"/>
      <c r="P2922" s="133"/>
      <c r="Q2922" s="133"/>
      <c r="R2922" s="3"/>
      <c r="S2922" s="133"/>
    </row>
    <row r="2923" spans="2:19">
      <c r="B2923" s="10"/>
      <c r="C2923" s="10"/>
      <c r="D2923" s="10"/>
      <c r="E2923" s="10"/>
      <c r="F2923" s="10"/>
      <c r="G2923" s="10"/>
      <c r="H2923" s="10"/>
      <c r="I2923" s="10"/>
      <c r="J2923" s="11"/>
      <c r="P2923" s="133"/>
      <c r="Q2923" s="133"/>
      <c r="R2923" s="3"/>
      <c r="S2923" s="133"/>
    </row>
    <row r="2924" spans="2:19">
      <c r="B2924" s="10"/>
      <c r="C2924" s="10"/>
      <c r="D2924" s="10"/>
      <c r="E2924" s="10"/>
      <c r="F2924" s="10"/>
      <c r="G2924" s="10"/>
      <c r="H2924" s="10"/>
      <c r="I2924" s="10"/>
      <c r="J2924" s="11"/>
      <c r="P2924" s="133"/>
      <c r="Q2924" s="133"/>
      <c r="R2924" s="3"/>
      <c r="S2924" s="133"/>
    </row>
    <row r="2925" spans="2:19">
      <c r="B2925" s="10"/>
      <c r="C2925" s="10"/>
      <c r="D2925" s="10"/>
      <c r="E2925" s="10"/>
      <c r="F2925" s="10"/>
      <c r="G2925" s="10"/>
      <c r="H2925" s="10"/>
      <c r="I2925" s="10"/>
      <c r="J2925" s="11"/>
      <c r="P2925" s="133"/>
      <c r="Q2925" s="133"/>
      <c r="R2925" s="3"/>
      <c r="S2925" s="133"/>
    </row>
    <row r="2926" spans="2:19">
      <c r="B2926" s="10"/>
      <c r="C2926" s="10"/>
      <c r="D2926" s="10"/>
      <c r="E2926" s="10"/>
      <c r="F2926" s="10"/>
      <c r="G2926" s="10"/>
      <c r="H2926" s="10"/>
      <c r="I2926" s="10"/>
      <c r="J2926" s="11"/>
      <c r="P2926" s="133"/>
      <c r="Q2926" s="133"/>
      <c r="R2926" s="3"/>
      <c r="S2926" s="133"/>
    </row>
    <row r="2927" spans="2:19">
      <c r="B2927" s="10"/>
      <c r="C2927" s="10"/>
      <c r="D2927" s="10"/>
      <c r="E2927" s="10"/>
      <c r="F2927" s="10"/>
      <c r="G2927" s="10"/>
      <c r="H2927" s="10"/>
      <c r="I2927" s="10"/>
      <c r="J2927" s="11"/>
      <c r="P2927" s="133"/>
      <c r="Q2927" s="133"/>
      <c r="R2927" s="3"/>
      <c r="S2927" s="133"/>
    </row>
    <row r="2928" spans="2:19">
      <c r="B2928" s="10"/>
      <c r="C2928" s="10"/>
      <c r="D2928" s="10"/>
      <c r="E2928" s="10"/>
      <c r="F2928" s="10"/>
      <c r="G2928" s="10"/>
      <c r="H2928" s="10"/>
      <c r="I2928" s="10"/>
      <c r="J2928" s="11"/>
      <c r="P2928" s="133"/>
      <c r="Q2928" s="133"/>
      <c r="R2928" s="3"/>
      <c r="S2928" s="133"/>
    </row>
    <row r="2929" spans="2:19">
      <c r="B2929" s="10"/>
      <c r="C2929" s="10"/>
      <c r="D2929" s="10"/>
      <c r="E2929" s="10"/>
      <c r="F2929" s="10"/>
      <c r="G2929" s="10"/>
      <c r="H2929" s="10"/>
      <c r="I2929" s="10"/>
      <c r="J2929" s="11"/>
      <c r="P2929" s="133"/>
      <c r="Q2929" s="133"/>
      <c r="R2929" s="3"/>
      <c r="S2929" s="133"/>
    </row>
    <row r="2930" spans="2:19">
      <c r="B2930" s="10"/>
      <c r="C2930" s="10"/>
      <c r="D2930" s="10"/>
      <c r="E2930" s="10"/>
      <c r="F2930" s="10"/>
      <c r="G2930" s="10"/>
      <c r="H2930" s="10"/>
      <c r="I2930" s="10"/>
      <c r="J2930" s="11"/>
      <c r="P2930" s="133"/>
      <c r="Q2930" s="133"/>
      <c r="R2930" s="3"/>
      <c r="S2930" s="133"/>
    </row>
    <row r="2931" spans="2:19">
      <c r="B2931" s="10"/>
      <c r="C2931" s="10"/>
      <c r="D2931" s="10"/>
      <c r="E2931" s="10"/>
      <c r="F2931" s="10"/>
      <c r="G2931" s="10"/>
      <c r="H2931" s="10"/>
      <c r="I2931" s="10"/>
      <c r="J2931" s="11"/>
      <c r="P2931" s="133"/>
      <c r="Q2931" s="133"/>
      <c r="R2931" s="3"/>
      <c r="S2931" s="133"/>
    </row>
    <row r="2932" spans="2:19">
      <c r="B2932" s="10"/>
      <c r="C2932" s="10"/>
      <c r="D2932" s="10"/>
      <c r="E2932" s="10"/>
      <c r="F2932" s="10"/>
      <c r="G2932" s="10"/>
      <c r="H2932" s="10"/>
      <c r="I2932" s="10"/>
      <c r="J2932" s="11"/>
      <c r="P2932" s="133"/>
      <c r="Q2932" s="133"/>
      <c r="R2932" s="3"/>
      <c r="S2932" s="133"/>
    </row>
    <row r="2933" spans="2:19">
      <c r="B2933" s="10"/>
      <c r="C2933" s="10"/>
      <c r="D2933" s="10"/>
      <c r="E2933" s="10"/>
      <c r="F2933" s="10"/>
      <c r="G2933" s="10"/>
      <c r="H2933" s="10"/>
      <c r="I2933" s="10"/>
      <c r="J2933" s="11"/>
      <c r="P2933" s="133"/>
      <c r="Q2933" s="133"/>
      <c r="R2933" s="3"/>
      <c r="S2933" s="133"/>
    </row>
    <row r="2934" spans="2:19">
      <c r="B2934" s="10"/>
      <c r="C2934" s="10"/>
      <c r="D2934" s="10"/>
      <c r="E2934" s="10"/>
      <c r="F2934" s="10"/>
      <c r="G2934" s="10"/>
      <c r="H2934" s="10"/>
      <c r="I2934" s="10"/>
      <c r="J2934" s="11"/>
      <c r="P2934" s="133"/>
      <c r="Q2934" s="133"/>
      <c r="R2934" s="3"/>
      <c r="S2934" s="133"/>
    </row>
    <row r="2935" spans="2:19">
      <c r="B2935" s="10"/>
      <c r="C2935" s="10"/>
      <c r="D2935" s="10"/>
      <c r="E2935" s="10"/>
      <c r="F2935" s="10"/>
      <c r="G2935" s="10"/>
      <c r="H2935" s="10"/>
      <c r="I2935" s="10"/>
      <c r="J2935" s="11"/>
      <c r="P2935" s="133"/>
      <c r="Q2935" s="133"/>
      <c r="R2935" s="3"/>
      <c r="S2935" s="133"/>
    </row>
    <row r="2936" spans="2:19">
      <c r="B2936" s="10"/>
      <c r="C2936" s="10"/>
      <c r="D2936" s="10"/>
      <c r="E2936" s="10"/>
      <c r="F2936" s="10"/>
      <c r="G2936" s="10"/>
      <c r="H2936" s="10"/>
      <c r="I2936" s="10"/>
      <c r="J2936" s="11"/>
      <c r="P2936" s="133"/>
      <c r="Q2936" s="133"/>
      <c r="R2936" s="3"/>
      <c r="S2936" s="133"/>
    </row>
    <row r="2937" spans="2:19">
      <c r="B2937" s="10"/>
      <c r="C2937" s="10"/>
      <c r="D2937" s="10"/>
      <c r="E2937" s="10"/>
      <c r="F2937" s="10"/>
      <c r="G2937" s="10"/>
      <c r="H2937" s="10"/>
      <c r="I2937" s="10"/>
      <c r="J2937" s="11"/>
      <c r="P2937" s="133"/>
      <c r="Q2937" s="133"/>
      <c r="R2937" s="3"/>
      <c r="S2937" s="133"/>
    </row>
    <row r="2938" spans="2:19">
      <c r="B2938" s="10"/>
      <c r="C2938" s="10"/>
      <c r="D2938" s="10"/>
      <c r="E2938" s="10"/>
      <c r="F2938" s="10"/>
      <c r="G2938" s="10"/>
      <c r="H2938" s="10"/>
      <c r="I2938" s="10"/>
      <c r="J2938" s="11"/>
      <c r="P2938" s="133"/>
      <c r="Q2938" s="133"/>
      <c r="R2938" s="3"/>
      <c r="S2938" s="133"/>
    </row>
    <row r="2939" spans="2:19">
      <c r="B2939" s="10"/>
      <c r="C2939" s="10"/>
      <c r="D2939" s="10"/>
      <c r="E2939" s="10"/>
      <c r="F2939" s="10"/>
      <c r="G2939" s="10"/>
      <c r="H2939" s="10"/>
      <c r="I2939" s="10"/>
      <c r="J2939" s="11"/>
      <c r="P2939" s="133"/>
      <c r="Q2939" s="133"/>
      <c r="R2939" s="3"/>
      <c r="S2939" s="133"/>
    </row>
    <row r="2940" spans="2:19">
      <c r="B2940" s="10"/>
      <c r="C2940" s="10"/>
      <c r="D2940" s="10"/>
      <c r="E2940" s="10"/>
      <c r="F2940" s="10"/>
      <c r="G2940" s="10"/>
      <c r="H2940" s="10"/>
      <c r="I2940" s="10"/>
      <c r="J2940" s="11"/>
      <c r="P2940" s="133"/>
      <c r="Q2940" s="133"/>
      <c r="R2940" s="3"/>
      <c r="S2940" s="133"/>
    </row>
    <row r="2941" spans="2:19">
      <c r="B2941" s="10"/>
      <c r="C2941" s="10"/>
      <c r="D2941" s="10"/>
      <c r="E2941" s="10"/>
      <c r="F2941" s="10"/>
      <c r="G2941" s="10"/>
      <c r="H2941" s="10"/>
      <c r="I2941" s="10"/>
      <c r="J2941" s="11"/>
      <c r="P2941" s="133"/>
      <c r="Q2941" s="133"/>
      <c r="R2941" s="3"/>
      <c r="S2941" s="133"/>
    </row>
    <row r="2942" spans="2:19">
      <c r="B2942" s="10"/>
      <c r="C2942" s="10"/>
      <c r="D2942" s="10"/>
      <c r="E2942" s="10"/>
      <c r="F2942" s="10"/>
      <c r="G2942" s="10"/>
      <c r="H2942" s="10"/>
      <c r="I2942" s="10"/>
      <c r="J2942" s="11"/>
      <c r="P2942" s="133"/>
      <c r="Q2942" s="133"/>
      <c r="R2942" s="3"/>
      <c r="S2942" s="133"/>
    </row>
    <row r="2943" spans="2:19">
      <c r="B2943" s="10"/>
      <c r="C2943" s="10"/>
      <c r="D2943" s="10"/>
      <c r="E2943" s="10"/>
      <c r="F2943" s="10"/>
      <c r="G2943" s="10"/>
      <c r="H2943" s="10"/>
      <c r="I2943" s="10"/>
      <c r="J2943" s="11"/>
      <c r="P2943" s="133"/>
      <c r="Q2943" s="133"/>
      <c r="R2943" s="3"/>
      <c r="S2943" s="133"/>
    </row>
    <row r="2944" spans="2:19">
      <c r="B2944" s="10"/>
      <c r="C2944" s="10"/>
      <c r="D2944" s="10"/>
      <c r="E2944" s="10"/>
      <c r="F2944" s="10"/>
      <c r="G2944" s="10"/>
      <c r="H2944" s="10"/>
      <c r="I2944" s="10"/>
      <c r="J2944" s="11"/>
      <c r="P2944" s="133"/>
      <c r="Q2944" s="133"/>
      <c r="R2944" s="3"/>
      <c r="S2944" s="133"/>
    </row>
    <row r="2945" spans="2:19">
      <c r="B2945" s="10"/>
      <c r="C2945" s="10"/>
      <c r="D2945" s="10"/>
      <c r="E2945" s="10"/>
      <c r="F2945" s="10"/>
      <c r="G2945" s="10"/>
      <c r="H2945" s="10"/>
      <c r="I2945" s="10"/>
      <c r="J2945" s="11"/>
      <c r="P2945" s="133"/>
      <c r="Q2945" s="133"/>
      <c r="R2945" s="3"/>
      <c r="S2945" s="133"/>
    </row>
    <row r="2946" spans="2:19">
      <c r="B2946" s="10"/>
      <c r="C2946" s="10"/>
      <c r="D2946" s="10"/>
      <c r="E2946" s="10"/>
      <c r="F2946" s="10"/>
      <c r="G2946" s="10"/>
      <c r="H2946" s="10"/>
      <c r="I2946" s="10"/>
      <c r="J2946" s="11"/>
      <c r="P2946" s="133"/>
      <c r="Q2946" s="133"/>
      <c r="R2946" s="3"/>
      <c r="S2946" s="133"/>
    </row>
    <row r="2947" spans="2:19">
      <c r="B2947" s="10"/>
      <c r="C2947" s="10"/>
      <c r="D2947" s="10"/>
      <c r="E2947" s="10"/>
      <c r="F2947" s="10"/>
      <c r="G2947" s="10"/>
      <c r="H2947" s="10"/>
      <c r="I2947" s="10"/>
      <c r="J2947" s="11"/>
      <c r="P2947" s="133"/>
      <c r="Q2947" s="133"/>
      <c r="R2947" s="3"/>
      <c r="S2947" s="133"/>
    </row>
    <row r="2948" spans="2:19">
      <c r="B2948" s="10"/>
      <c r="C2948" s="10"/>
      <c r="D2948" s="10"/>
      <c r="E2948" s="10"/>
      <c r="F2948" s="10"/>
      <c r="G2948" s="10"/>
      <c r="H2948" s="10"/>
      <c r="I2948" s="10"/>
      <c r="J2948" s="11"/>
      <c r="P2948" s="133"/>
      <c r="Q2948" s="133"/>
      <c r="R2948" s="3"/>
      <c r="S2948" s="133"/>
    </row>
    <row r="2949" spans="2:19">
      <c r="B2949" s="10"/>
      <c r="C2949" s="10"/>
      <c r="D2949" s="10"/>
      <c r="E2949" s="10"/>
      <c r="F2949" s="10"/>
      <c r="G2949" s="10"/>
      <c r="H2949" s="10"/>
      <c r="I2949" s="10"/>
      <c r="J2949" s="11"/>
      <c r="P2949" s="133"/>
      <c r="Q2949" s="133"/>
      <c r="R2949" s="3"/>
      <c r="S2949" s="133"/>
    </row>
    <row r="2950" spans="2:19">
      <c r="B2950" s="10"/>
      <c r="C2950" s="10"/>
      <c r="D2950" s="10"/>
      <c r="E2950" s="10"/>
      <c r="F2950" s="10"/>
      <c r="G2950" s="10"/>
      <c r="H2950" s="10"/>
      <c r="I2950" s="10"/>
      <c r="J2950" s="11"/>
      <c r="P2950" s="133"/>
      <c r="Q2950" s="133"/>
      <c r="R2950" s="3"/>
      <c r="S2950" s="133"/>
    </row>
    <row r="2951" spans="2:19">
      <c r="B2951" s="10"/>
      <c r="C2951" s="10"/>
      <c r="D2951" s="10"/>
      <c r="E2951" s="10"/>
      <c r="F2951" s="10"/>
      <c r="G2951" s="10"/>
      <c r="H2951" s="10"/>
      <c r="I2951" s="10"/>
      <c r="J2951" s="11"/>
      <c r="P2951" s="133"/>
      <c r="Q2951" s="133"/>
      <c r="R2951" s="3"/>
      <c r="S2951" s="133"/>
    </row>
    <row r="2952" spans="2:19">
      <c r="B2952" s="10"/>
      <c r="C2952" s="10"/>
      <c r="D2952" s="10"/>
      <c r="E2952" s="10"/>
      <c r="F2952" s="10"/>
      <c r="G2952" s="10"/>
      <c r="H2952" s="10"/>
      <c r="I2952" s="10"/>
      <c r="J2952" s="11"/>
      <c r="P2952" s="133"/>
      <c r="Q2952" s="133"/>
      <c r="R2952" s="3"/>
      <c r="S2952" s="133"/>
    </row>
    <row r="2953" spans="2:19">
      <c r="B2953" s="10"/>
      <c r="C2953" s="10"/>
      <c r="D2953" s="10"/>
      <c r="E2953" s="10"/>
      <c r="F2953" s="10"/>
      <c r="G2953" s="10"/>
      <c r="H2953" s="10"/>
      <c r="I2953" s="10"/>
      <c r="J2953" s="11"/>
      <c r="P2953" s="133"/>
      <c r="Q2953" s="133"/>
      <c r="R2953" s="3"/>
      <c r="S2953" s="133"/>
    </row>
    <row r="2954" spans="2:19">
      <c r="B2954" s="10"/>
      <c r="C2954" s="10"/>
      <c r="D2954" s="10"/>
      <c r="E2954" s="10"/>
      <c r="F2954" s="10"/>
      <c r="G2954" s="10"/>
      <c r="H2954" s="10"/>
      <c r="I2954" s="10"/>
      <c r="J2954" s="11"/>
      <c r="P2954" s="133"/>
      <c r="Q2954" s="133"/>
      <c r="R2954" s="3"/>
      <c r="S2954" s="133"/>
    </row>
    <row r="2955" spans="2:19">
      <c r="B2955" s="10"/>
      <c r="C2955" s="10"/>
      <c r="D2955" s="10"/>
      <c r="E2955" s="10"/>
      <c r="F2955" s="10"/>
      <c r="G2955" s="10"/>
      <c r="H2955" s="10"/>
      <c r="I2955" s="10"/>
      <c r="J2955" s="11"/>
      <c r="P2955" s="133"/>
      <c r="Q2955" s="133"/>
      <c r="R2955" s="3"/>
      <c r="S2955" s="133"/>
    </row>
    <row r="2956" spans="2:19">
      <c r="B2956" s="10"/>
      <c r="C2956" s="10"/>
      <c r="D2956" s="10"/>
      <c r="E2956" s="10"/>
      <c r="F2956" s="10"/>
      <c r="G2956" s="10"/>
      <c r="H2956" s="10"/>
      <c r="I2956" s="10"/>
      <c r="J2956" s="11"/>
      <c r="P2956" s="133"/>
      <c r="Q2956" s="133"/>
      <c r="R2956" s="3"/>
      <c r="S2956" s="133"/>
    </row>
    <row r="2957" spans="2:19">
      <c r="B2957" s="10"/>
      <c r="C2957" s="10"/>
      <c r="D2957" s="10"/>
      <c r="E2957" s="10"/>
      <c r="F2957" s="10"/>
      <c r="G2957" s="10"/>
      <c r="H2957" s="10"/>
      <c r="I2957" s="10"/>
      <c r="J2957" s="11"/>
      <c r="P2957" s="133"/>
      <c r="Q2957" s="133"/>
      <c r="R2957" s="3"/>
      <c r="S2957" s="133"/>
    </row>
    <row r="2958" spans="2:19">
      <c r="B2958" s="10"/>
      <c r="C2958" s="10"/>
      <c r="D2958" s="10"/>
      <c r="E2958" s="10"/>
      <c r="F2958" s="10"/>
      <c r="G2958" s="10"/>
      <c r="H2958" s="10"/>
      <c r="I2958" s="10"/>
      <c r="J2958" s="11"/>
      <c r="P2958" s="133"/>
      <c r="Q2958" s="133"/>
      <c r="R2958" s="3"/>
      <c r="S2958" s="133"/>
    </row>
    <row r="2959" spans="2:19">
      <c r="B2959" s="10"/>
      <c r="C2959" s="10"/>
      <c r="D2959" s="10"/>
      <c r="E2959" s="10"/>
      <c r="F2959" s="10"/>
      <c r="G2959" s="10"/>
      <c r="H2959" s="10"/>
      <c r="I2959" s="10"/>
      <c r="J2959" s="11"/>
      <c r="P2959" s="133"/>
      <c r="Q2959" s="133"/>
      <c r="R2959" s="3"/>
      <c r="S2959" s="133"/>
    </row>
    <row r="2960" spans="2:19">
      <c r="B2960" s="10"/>
      <c r="C2960" s="10"/>
      <c r="D2960" s="10"/>
      <c r="E2960" s="10"/>
      <c r="F2960" s="10"/>
      <c r="G2960" s="10"/>
      <c r="H2960" s="10"/>
      <c r="I2960" s="10"/>
      <c r="J2960" s="11"/>
      <c r="P2960" s="133"/>
      <c r="Q2960" s="133"/>
      <c r="R2960" s="3"/>
      <c r="S2960" s="133"/>
    </row>
    <row r="2961" spans="2:19">
      <c r="B2961" s="10"/>
      <c r="C2961" s="10"/>
      <c r="D2961" s="10"/>
      <c r="E2961" s="10"/>
      <c r="F2961" s="10"/>
      <c r="G2961" s="10"/>
      <c r="H2961" s="10"/>
      <c r="I2961" s="10"/>
      <c r="J2961" s="11"/>
      <c r="P2961" s="133"/>
      <c r="Q2961" s="133"/>
      <c r="R2961" s="3"/>
      <c r="S2961" s="133"/>
    </row>
    <row r="2962" spans="2:19">
      <c r="B2962" s="10"/>
      <c r="C2962" s="10"/>
      <c r="D2962" s="10"/>
      <c r="E2962" s="10"/>
      <c r="F2962" s="10"/>
      <c r="G2962" s="10"/>
      <c r="H2962" s="10"/>
      <c r="I2962" s="10"/>
      <c r="J2962" s="11"/>
      <c r="P2962" s="133"/>
      <c r="Q2962" s="133"/>
      <c r="R2962" s="3"/>
      <c r="S2962" s="133"/>
    </row>
    <row r="2963" spans="2:19">
      <c r="B2963" s="10"/>
      <c r="C2963" s="10"/>
      <c r="D2963" s="10"/>
      <c r="E2963" s="10"/>
      <c r="F2963" s="10"/>
      <c r="G2963" s="10"/>
      <c r="H2963" s="10"/>
      <c r="I2963" s="10"/>
      <c r="J2963" s="11"/>
      <c r="P2963" s="133"/>
      <c r="Q2963" s="133"/>
      <c r="R2963" s="3"/>
      <c r="S2963" s="133"/>
    </row>
    <row r="2964" spans="2:19">
      <c r="B2964" s="10"/>
      <c r="C2964" s="10"/>
      <c r="D2964" s="10"/>
      <c r="E2964" s="10"/>
      <c r="F2964" s="10"/>
      <c r="G2964" s="10"/>
      <c r="H2964" s="10"/>
      <c r="I2964" s="10"/>
      <c r="J2964" s="11"/>
      <c r="P2964" s="133"/>
      <c r="Q2964" s="133"/>
      <c r="R2964" s="3"/>
      <c r="S2964" s="133"/>
    </row>
    <row r="2965" spans="2:19">
      <c r="B2965" s="10"/>
      <c r="C2965" s="10"/>
      <c r="D2965" s="10"/>
      <c r="E2965" s="10"/>
      <c r="F2965" s="10"/>
      <c r="G2965" s="10"/>
      <c r="H2965" s="10"/>
      <c r="I2965" s="10"/>
      <c r="J2965" s="11"/>
      <c r="P2965" s="133"/>
      <c r="Q2965" s="133"/>
      <c r="R2965" s="3"/>
      <c r="S2965" s="133"/>
    </row>
    <row r="2966" spans="2:19">
      <c r="B2966" s="10"/>
      <c r="C2966" s="10"/>
      <c r="D2966" s="10"/>
      <c r="E2966" s="10"/>
      <c r="F2966" s="10"/>
      <c r="G2966" s="10"/>
      <c r="H2966" s="10"/>
      <c r="I2966" s="10"/>
      <c r="J2966" s="11"/>
      <c r="P2966" s="133"/>
      <c r="Q2966" s="133"/>
      <c r="R2966" s="3"/>
      <c r="S2966" s="133"/>
    </row>
    <row r="2967" spans="2:19">
      <c r="B2967" s="10"/>
      <c r="C2967" s="10"/>
      <c r="D2967" s="10"/>
      <c r="E2967" s="10"/>
      <c r="F2967" s="10"/>
      <c r="G2967" s="10"/>
      <c r="H2967" s="10"/>
      <c r="I2967" s="10"/>
      <c r="J2967" s="11"/>
      <c r="P2967" s="133"/>
      <c r="Q2967" s="133"/>
      <c r="R2967" s="3"/>
      <c r="S2967" s="133"/>
    </row>
    <row r="2968" spans="2:19">
      <c r="B2968" s="10"/>
      <c r="C2968" s="10"/>
      <c r="D2968" s="10"/>
      <c r="E2968" s="10"/>
      <c r="F2968" s="10"/>
      <c r="G2968" s="10"/>
      <c r="H2968" s="10"/>
      <c r="I2968" s="10"/>
      <c r="J2968" s="11"/>
      <c r="P2968" s="133"/>
      <c r="Q2968" s="133"/>
      <c r="R2968" s="3"/>
      <c r="S2968" s="133"/>
    </row>
    <row r="2969" spans="2:19">
      <c r="B2969" s="10"/>
      <c r="C2969" s="10"/>
      <c r="D2969" s="10"/>
      <c r="E2969" s="10"/>
      <c r="F2969" s="10"/>
      <c r="G2969" s="10"/>
      <c r="H2969" s="10"/>
      <c r="I2969" s="10"/>
      <c r="J2969" s="11"/>
      <c r="P2969" s="133"/>
      <c r="Q2969" s="133"/>
      <c r="R2969" s="3"/>
      <c r="S2969" s="133"/>
    </row>
    <row r="2970" spans="2:19">
      <c r="B2970" s="10"/>
      <c r="C2970" s="10"/>
      <c r="D2970" s="10"/>
      <c r="E2970" s="10"/>
      <c r="F2970" s="10"/>
      <c r="G2970" s="10"/>
      <c r="H2970" s="10"/>
      <c r="I2970" s="10"/>
      <c r="J2970" s="11"/>
      <c r="P2970" s="133"/>
      <c r="Q2970" s="133"/>
      <c r="R2970" s="3"/>
      <c r="S2970" s="133"/>
    </row>
    <row r="2971" spans="2:19">
      <c r="B2971" s="10"/>
      <c r="C2971" s="10"/>
      <c r="D2971" s="10"/>
      <c r="E2971" s="10"/>
      <c r="F2971" s="10"/>
      <c r="G2971" s="10"/>
      <c r="H2971" s="10"/>
      <c r="I2971" s="10"/>
      <c r="J2971" s="11"/>
      <c r="P2971" s="133"/>
      <c r="Q2971" s="133"/>
      <c r="R2971" s="3"/>
      <c r="S2971" s="133"/>
    </row>
    <row r="2972" spans="2:19">
      <c r="B2972" s="10"/>
      <c r="C2972" s="10"/>
      <c r="D2972" s="10"/>
      <c r="E2972" s="10"/>
      <c r="F2972" s="10"/>
      <c r="G2972" s="10"/>
      <c r="H2972" s="10"/>
      <c r="I2972" s="10"/>
      <c r="J2972" s="11"/>
      <c r="P2972" s="133"/>
      <c r="Q2972" s="133"/>
      <c r="R2972" s="3"/>
      <c r="S2972" s="133"/>
    </row>
    <row r="2973" spans="2:19">
      <c r="B2973" s="10"/>
      <c r="C2973" s="10"/>
      <c r="D2973" s="10"/>
      <c r="E2973" s="10"/>
      <c r="F2973" s="10"/>
      <c r="G2973" s="10"/>
      <c r="H2973" s="10"/>
      <c r="I2973" s="10"/>
      <c r="J2973" s="11"/>
      <c r="P2973" s="133"/>
      <c r="Q2973" s="133"/>
      <c r="R2973" s="3"/>
      <c r="S2973" s="133"/>
    </row>
    <row r="2974" spans="2:19">
      <c r="B2974" s="10"/>
      <c r="C2974" s="10"/>
      <c r="D2974" s="10"/>
      <c r="E2974" s="10"/>
      <c r="F2974" s="10"/>
      <c r="G2974" s="10"/>
      <c r="H2974" s="10"/>
      <c r="I2974" s="10"/>
      <c r="J2974" s="11"/>
      <c r="P2974" s="133"/>
      <c r="Q2974" s="133"/>
      <c r="R2974" s="3"/>
      <c r="S2974" s="133"/>
    </row>
    <row r="2975" spans="2:19">
      <c r="B2975" s="10"/>
      <c r="C2975" s="10"/>
      <c r="D2975" s="10"/>
      <c r="E2975" s="10"/>
      <c r="F2975" s="10"/>
      <c r="G2975" s="10"/>
      <c r="H2975" s="10"/>
      <c r="I2975" s="10"/>
      <c r="J2975" s="11"/>
      <c r="P2975" s="133"/>
      <c r="Q2975" s="133"/>
      <c r="R2975" s="3"/>
      <c r="S2975" s="133"/>
    </row>
    <row r="2976" spans="2:19">
      <c r="B2976" s="10"/>
      <c r="C2976" s="10"/>
      <c r="D2976" s="10"/>
      <c r="E2976" s="10"/>
      <c r="F2976" s="10"/>
      <c r="G2976" s="10"/>
      <c r="H2976" s="10"/>
      <c r="I2976" s="10"/>
      <c r="J2976" s="11"/>
      <c r="P2976" s="133"/>
      <c r="Q2976" s="133"/>
      <c r="R2976" s="3"/>
      <c r="S2976" s="133"/>
    </row>
    <row r="2977" spans="2:19">
      <c r="B2977" s="10"/>
      <c r="C2977" s="10"/>
      <c r="D2977" s="10"/>
      <c r="E2977" s="10"/>
      <c r="F2977" s="10"/>
      <c r="G2977" s="10"/>
      <c r="H2977" s="10"/>
      <c r="I2977" s="10"/>
      <c r="J2977" s="11"/>
      <c r="P2977" s="133"/>
      <c r="Q2977" s="133"/>
      <c r="R2977" s="3"/>
      <c r="S2977" s="133"/>
    </row>
    <row r="2978" spans="2:19">
      <c r="B2978" s="10"/>
      <c r="C2978" s="10"/>
      <c r="D2978" s="10"/>
      <c r="E2978" s="10"/>
      <c r="F2978" s="10"/>
      <c r="G2978" s="10"/>
      <c r="H2978" s="10"/>
      <c r="I2978" s="10"/>
      <c r="J2978" s="11"/>
      <c r="P2978" s="133"/>
      <c r="Q2978" s="133"/>
      <c r="R2978" s="3"/>
      <c r="S2978" s="133"/>
    </row>
    <row r="2979" spans="2:19">
      <c r="B2979" s="10"/>
      <c r="C2979" s="10"/>
      <c r="D2979" s="10"/>
      <c r="E2979" s="10"/>
      <c r="F2979" s="10"/>
      <c r="G2979" s="10"/>
      <c r="H2979" s="10"/>
      <c r="I2979" s="10"/>
      <c r="J2979" s="11"/>
      <c r="P2979" s="133"/>
      <c r="Q2979" s="133"/>
      <c r="R2979" s="3"/>
      <c r="S2979" s="133"/>
    </row>
    <row r="2980" spans="2:19">
      <c r="B2980" s="10"/>
      <c r="C2980" s="10"/>
      <c r="D2980" s="10"/>
      <c r="E2980" s="10"/>
      <c r="F2980" s="10"/>
      <c r="G2980" s="10"/>
      <c r="H2980" s="10"/>
      <c r="I2980" s="10"/>
      <c r="J2980" s="11"/>
      <c r="P2980" s="133"/>
      <c r="Q2980" s="133"/>
      <c r="R2980" s="3"/>
      <c r="S2980" s="133"/>
    </row>
    <row r="2981" spans="2:19">
      <c r="B2981" s="10"/>
      <c r="C2981" s="10"/>
      <c r="D2981" s="10"/>
      <c r="E2981" s="10"/>
      <c r="F2981" s="10"/>
      <c r="G2981" s="10"/>
      <c r="H2981" s="10"/>
      <c r="I2981" s="10"/>
      <c r="J2981" s="11"/>
      <c r="P2981" s="133"/>
      <c r="Q2981" s="133"/>
      <c r="R2981" s="3"/>
      <c r="S2981" s="133"/>
    </row>
    <row r="2982" spans="2:19">
      <c r="B2982" s="10"/>
      <c r="C2982" s="10"/>
      <c r="D2982" s="10"/>
      <c r="E2982" s="10"/>
      <c r="F2982" s="10"/>
      <c r="G2982" s="10"/>
      <c r="H2982" s="10"/>
      <c r="I2982" s="10"/>
      <c r="J2982" s="11"/>
      <c r="P2982" s="133"/>
      <c r="Q2982" s="133"/>
      <c r="R2982" s="3"/>
      <c r="S2982" s="133"/>
    </row>
    <row r="2983" spans="2:19">
      <c r="B2983" s="10"/>
      <c r="C2983" s="10"/>
      <c r="D2983" s="10"/>
      <c r="E2983" s="10"/>
      <c r="F2983" s="10"/>
      <c r="G2983" s="10"/>
      <c r="H2983" s="10"/>
      <c r="I2983" s="10"/>
      <c r="J2983" s="11"/>
      <c r="P2983" s="133"/>
      <c r="Q2983" s="133"/>
      <c r="R2983" s="3"/>
      <c r="S2983" s="133"/>
    </row>
    <row r="2984" spans="2:19">
      <c r="B2984" s="10"/>
      <c r="C2984" s="10"/>
      <c r="D2984" s="10"/>
      <c r="E2984" s="10"/>
      <c r="F2984" s="10"/>
      <c r="G2984" s="10"/>
      <c r="H2984" s="10"/>
      <c r="I2984" s="10"/>
      <c r="J2984" s="11"/>
      <c r="P2984" s="133"/>
      <c r="Q2984" s="133"/>
      <c r="R2984" s="3"/>
      <c r="S2984" s="133"/>
    </row>
    <row r="2985" spans="2:19">
      <c r="B2985" s="10"/>
      <c r="C2985" s="10"/>
      <c r="D2985" s="10"/>
      <c r="E2985" s="10"/>
      <c r="F2985" s="10"/>
      <c r="G2985" s="10"/>
      <c r="H2985" s="10"/>
      <c r="I2985" s="10"/>
      <c r="J2985" s="11"/>
      <c r="P2985" s="133"/>
      <c r="Q2985" s="133"/>
      <c r="R2985" s="3"/>
      <c r="S2985" s="133"/>
    </row>
    <row r="2986" spans="2:19">
      <c r="B2986" s="10"/>
      <c r="C2986" s="10"/>
      <c r="D2986" s="10"/>
      <c r="E2986" s="10"/>
      <c r="F2986" s="10"/>
      <c r="G2986" s="10"/>
      <c r="H2986" s="10"/>
      <c r="I2986" s="10"/>
      <c r="J2986" s="11"/>
      <c r="P2986" s="133"/>
      <c r="Q2986" s="133"/>
      <c r="R2986" s="3"/>
      <c r="S2986" s="133"/>
    </row>
    <row r="2987" spans="2:19">
      <c r="B2987" s="10"/>
      <c r="C2987" s="10"/>
      <c r="D2987" s="10"/>
      <c r="E2987" s="10"/>
      <c r="F2987" s="10"/>
      <c r="G2987" s="10"/>
      <c r="H2987" s="10"/>
      <c r="I2987" s="10"/>
      <c r="J2987" s="11"/>
      <c r="P2987" s="133"/>
      <c r="Q2987" s="133"/>
      <c r="R2987" s="3"/>
      <c r="S2987" s="133"/>
    </row>
    <row r="2988" spans="2:19">
      <c r="B2988" s="10"/>
      <c r="C2988" s="10"/>
      <c r="D2988" s="10"/>
      <c r="E2988" s="10"/>
      <c r="F2988" s="10"/>
      <c r="G2988" s="10"/>
      <c r="H2988" s="10"/>
      <c r="I2988" s="10"/>
      <c r="J2988" s="11"/>
      <c r="P2988" s="133"/>
      <c r="Q2988" s="133"/>
      <c r="R2988" s="3"/>
      <c r="S2988" s="133"/>
    </row>
    <row r="2989" spans="2:19">
      <c r="B2989" s="10"/>
      <c r="C2989" s="10"/>
      <c r="D2989" s="10"/>
      <c r="E2989" s="10"/>
      <c r="F2989" s="10"/>
      <c r="G2989" s="10"/>
      <c r="H2989" s="10"/>
      <c r="I2989" s="10"/>
      <c r="J2989" s="11"/>
      <c r="P2989" s="133"/>
      <c r="Q2989" s="133"/>
      <c r="R2989" s="3"/>
      <c r="S2989" s="133"/>
    </row>
    <row r="2990" spans="2:19">
      <c r="B2990" s="10"/>
      <c r="C2990" s="10"/>
      <c r="D2990" s="10"/>
      <c r="E2990" s="10"/>
      <c r="F2990" s="10"/>
      <c r="G2990" s="10"/>
      <c r="H2990" s="10"/>
      <c r="I2990" s="10"/>
      <c r="J2990" s="11"/>
      <c r="P2990" s="133"/>
      <c r="Q2990" s="133"/>
      <c r="R2990" s="3"/>
      <c r="S2990" s="133"/>
    </row>
    <row r="2991" spans="2:19">
      <c r="B2991" s="10"/>
      <c r="C2991" s="10"/>
      <c r="D2991" s="10"/>
      <c r="E2991" s="10"/>
      <c r="F2991" s="10"/>
      <c r="G2991" s="10"/>
      <c r="H2991" s="10"/>
      <c r="I2991" s="10"/>
      <c r="J2991" s="11"/>
      <c r="P2991" s="133"/>
      <c r="Q2991" s="133"/>
      <c r="R2991" s="3"/>
      <c r="S2991" s="133"/>
    </row>
    <row r="2992" spans="2:19">
      <c r="B2992" s="10"/>
      <c r="C2992" s="10"/>
      <c r="D2992" s="10"/>
      <c r="E2992" s="10"/>
      <c r="F2992" s="10"/>
      <c r="G2992" s="10"/>
      <c r="H2992" s="10"/>
      <c r="I2992" s="10"/>
      <c r="J2992" s="11"/>
      <c r="P2992" s="133"/>
      <c r="Q2992" s="133"/>
      <c r="R2992" s="3"/>
      <c r="S2992" s="133"/>
    </row>
    <row r="2993" spans="2:19">
      <c r="B2993" s="10"/>
      <c r="C2993" s="10"/>
      <c r="D2993" s="10"/>
      <c r="E2993" s="10"/>
      <c r="F2993" s="10"/>
      <c r="G2993" s="10"/>
      <c r="H2993" s="10"/>
      <c r="I2993" s="10"/>
      <c r="J2993" s="11"/>
      <c r="P2993" s="133"/>
      <c r="Q2993" s="133"/>
      <c r="R2993" s="3"/>
      <c r="S2993" s="133"/>
    </row>
    <row r="2994" spans="2:19">
      <c r="B2994" s="10"/>
      <c r="C2994" s="10"/>
      <c r="D2994" s="10"/>
      <c r="E2994" s="10"/>
      <c r="F2994" s="10"/>
      <c r="G2994" s="10"/>
      <c r="H2994" s="10"/>
      <c r="I2994" s="10"/>
      <c r="J2994" s="11"/>
      <c r="P2994" s="133"/>
      <c r="Q2994" s="133"/>
      <c r="R2994" s="3"/>
      <c r="S2994" s="133"/>
    </row>
    <row r="2995" spans="2:19">
      <c r="B2995" s="10"/>
      <c r="C2995" s="10"/>
      <c r="D2995" s="10"/>
      <c r="E2995" s="10"/>
      <c r="F2995" s="10"/>
      <c r="G2995" s="10"/>
      <c r="H2995" s="10"/>
      <c r="I2995" s="10"/>
      <c r="J2995" s="11"/>
      <c r="P2995" s="133"/>
      <c r="Q2995" s="133"/>
      <c r="R2995" s="3"/>
      <c r="S2995" s="133"/>
    </row>
    <row r="2996" spans="2:19">
      <c r="B2996" s="10"/>
      <c r="C2996" s="10"/>
      <c r="D2996" s="10"/>
      <c r="E2996" s="10"/>
      <c r="F2996" s="10"/>
      <c r="G2996" s="10"/>
      <c r="H2996" s="10"/>
      <c r="I2996" s="10"/>
      <c r="J2996" s="11"/>
      <c r="P2996" s="133"/>
      <c r="Q2996" s="133"/>
      <c r="R2996" s="3"/>
      <c r="S2996" s="133"/>
    </row>
    <row r="2997" spans="2:19">
      <c r="B2997" s="10"/>
      <c r="C2997" s="10"/>
      <c r="D2997" s="10"/>
      <c r="E2997" s="10"/>
      <c r="F2997" s="10"/>
      <c r="G2997" s="10"/>
      <c r="H2997" s="10"/>
      <c r="I2997" s="10"/>
      <c r="J2997" s="11"/>
      <c r="P2997" s="133"/>
      <c r="Q2997" s="133"/>
      <c r="R2997" s="3"/>
      <c r="S2997" s="133"/>
    </row>
    <row r="2998" spans="2:19">
      <c r="B2998" s="10"/>
      <c r="C2998" s="10"/>
      <c r="D2998" s="10"/>
      <c r="E2998" s="10"/>
      <c r="F2998" s="10"/>
      <c r="G2998" s="10"/>
      <c r="H2998" s="10"/>
      <c r="I2998" s="10"/>
      <c r="J2998" s="11"/>
      <c r="P2998" s="133"/>
      <c r="Q2998" s="133"/>
      <c r="R2998" s="3"/>
      <c r="S2998" s="133"/>
    </row>
    <row r="2999" spans="2:19">
      <c r="B2999" s="10"/>
      <c r="C2999" s="10"/>
      <c r="D2999" s="10"/>
      <c r="E2999" s="10"/>
      <c r="F2999" s="10"/>
      <c r="G2999" s="10"/>
      <c r="H2999" s="10"/>
      <c r="I2999" s="10"/>
      <c r="J2999" s="11"/>
      <c r="P2999" s="133"/>
      <c r="Q2999" s="133"/>
      <c r="R2999" s="3"/>
      <c r="S2999" s="133"/>
    </row>
    <row r="3000" spans="2:19">
      <c r="B3000" s="10"/>
      <c r="C3000" s="10"/>
      <c r="D3000" s="10"/>
      <c r="E3000" s="10"/>
      <c r="F3000" s="10"/>
      <c r="G3000" s="10"/>
      <c r="H3000" s="10"/>
      <c r="I3000" s="10"/>
      <c r="J3000" s="11"/>
      <c r="P3000" s="133"/>
      <c r="Q3000" s="133"/>
      <c r="R3000" s="3"/>
      <c r="S3000" s="133"/>
    </row>
    <row r="3001" spans="2:19">
      <c r="B3001" s="10"/>
      <c r="C3001" s="10"/>
      <c r="D3001" s="10"/>
      <c r="E3001" s="10"/>
      <c r="F3001" s="10"/>
      <c r="G3001" s="10"/>
      <c r="H3001" s="10"/>
      <c r="I3001" s="10"/>
      <c r="J3001" s="11"/>
      <c r="P3001" s="133"/>
      <c r="Q3001" s="133"/>
      <c r="R3001" s="3"/>
      <c r="S3001" s="133"/>
    </row>
    <row r="3002" spans="2:19">
      <c r="B3002" s="10"/>
      <c r="C3002" s="10"/>
      <c r="D3002" s="10"/>
      <c r="E3002" s="10"/>
      <c r="F3002" s="10"/>
      <c r="G3002" s="10"/>
      <c r="H3002" s="10"/>
      <c r="I3002" s="10"/>
      <c r="J3002" s="11"/>
      <c r="P3002" s="133"/>
      <c r="Q3002" s="133"/>
      <c r="R3002" s="3"/>
      <c r="S3002" s="133"/>
    </row>
    <row r="3003" spans="2:19">
      <c r="B3003" s="10"/>
      <c r="C3003" s="10"/>
      <c r="D3003" s="10"/>
      <c r="E3003" s="10"/>
      <c r="F3003" s="10"/>
      <c r="G3003" s="10"/>
      <c r="H3003" s="10"/>
      <c r="I3003" s="10"/>
      <c r="J3003" s="11"/>
      <c r="P3003" s="133"/>
      <c r="Q3003" s="133"/>
      <c r="R3003" s="3"/>
      <c r="S3003" s="133"/>
    </row>
    <row r="3004" spans="2:19">
      <c r="B3004" s="10"/>
      <c r="C3004" s="10"/>
      <c r="D3004" s="10"/>
      <c r="E3004" s="10"/>
      <c r="F3004" s="10"/>
      <c r="G3004" s="10"/>
      <c r="H3004" s="10"/>
      <c r="I3004" s="10"/>
      <c r="J3004" s="11"/>
      <c r="P3004" s="133"/>
      <c r="Q3004" s="133"/>
      <c r="R3004" s="3"/>
      <c r="S3004" s="133"/>
    </row>
    <row r="3005" spans="2:19">
      <c r="B3005" s="10"/>
      <c r="C3005" s="10"/>
      <c r="D3005" s="10"/>
      <c r="E3005" s="10"/>
      <c r="F3005" s="10"/>
      <c r="G3005" s="10"/>
      <c r="H3005" s="10"/>
      <c r="I3005" s="10"/>
      <c r="J3005" s="11"/>
      <c r="P3005" s="133"/>
      <c r="Q3005" s="133"/>
      <c r="R3005" s="3"/>
      <c r="S3005" s="133"/>
    </row>
    <row r="3006" spans="2:19">
      <c r="B3006" s="10"/>
      <c r="C3006" s="10"/>
      <c r="D3006" s="10"/>
      <c r="E3006" s="10"/>
      <c r="F3006" s="10"/>
      <c r="G3006" s="10"/>
      <c r="H3006" s="10"/>
      <c r="I3006" s="10"/>
      <c r="J3006" s="11"/>
      <c r="P3006" s="133"/>
      <c r="Q3006" s="133"/>
      <c r="R3006" s="3"/>
      <c r="S3006" s="133"/>
    </row>
    <row r="3007" spans="2:19">
      <c r="B3007" s="10"/>
      <c r="C3007" s="10"/>
      <c r="D3007" s="10"/>
      <c r="E3007" s="10"/>
      <c r="F3007" s="10"/>
      <c r="G3007" s="10"/>
      <c r="H3007" s="10"/>
      <c r="I3007" s="10"/>
      <c r="J3007" s="11"/>
      <c r="P3007" s="133"/>
      <c r="Q3007" s="133"/>
      <c r="R3007" s="3"/>
      <c r="S3007" s="133"/>
    </row>
    <row r="3008" spans="2:19">
      <c r="B3008" s="10"/>
      <c r="C3008" s="10"/>
      <c r="D3008" s="10"/>
      <c r="E3008" s="10"/>
      <c r="F3008" s="10"/>
      <c r="G3008" s="10"/>
      <c r="H3008" s="10"/>
      <c r="I3008" s="10"/>
      <c r="J3008" s="11"/>
      <c r="P3008" s="133"/>
      <c r="Q3008" s="133"/>
      <c r="R3008" s="3"/>
      <c r="S3008" s="133"/>
    </row>
    <row r="3009" spans="2:19">
      <c r="B3009" s="10"/>
      <c r="C3009" s="10"/>
      <c r="D3009" s="10"/>
      <c r="E3009" s="10"/>
      <c r="F3009" s="10"/>
      <c r="G3009" s="10"/>
      <c r="H3009" s="10"/>
      <c r="I3009" s="10"/>
      <c r="J3009" s="11"/>
      <c r="P3009" s="133"/>
      <c r="Q3009" s="133"/>
      <c r="R3009" s="3"/>
      <c r="S3009" s="133"/>
    </row>
    <row r="3010" spans="2:19">
      <c r="B3010" s="10"/>
      <c r="C3010" s="10"/>
      <c r="D3010" s="10"/>
      <c r="E3010" s="10"/>
      <c r="F3010" s="10"/>
      <c r="G3010" s="10"/>
      <c r="H3010" s="10"/>
      <c r="I3010" s="10"/>
      <c r="J3010" s="11"/>
      <c r="P3010" s="133"/>
      <c r="Q3010" s="133"/>
      <c r="R3010" s="3"/>
      <c r="S3010" s="133"/>
    </row>
    <row r="3011" spans="2:19">
      <c r="B3011" s="10"/>
      <c r="C3011" s="10"/>
      <c r="D3011" s="10"/>
      <c r="E3011" s="10"/>
      <c r="F3011" s="10"/>
      <c r="G3011" s="10"/>
      <c r="H3011" s="10"/>
      <c r="I3011" s="10"/>
      <c r="J3011" s="11"/>
      <c r="P3011" s="133"/>
      <c r="Q3011" s="133"/>
      <c r="R3011" s="3"/>
      <c r="S3011" s="133"/>
    </row>
    <row r="3012" spans="2:19">
      <c r="B3012" s="10"/>
      <c r="C3012" s="10"/>
      <c r="D3012" s="10"/>
      <c r="E3012" s="10"/>
      <c r="F3012" s="10"/>
      <c r="G3012" s="10"/>
      <c r="H3012" s="10"/>
      <c r="I3012" s="10"/>
      <c r="J3012" s="11"/>
      <c r="P3012" s="133"/>
      <c r="Q3012" s="133"/>
      <c r="R3012" s="3"/>
      <c r="S3012" s="133"/>
    </row>
    <row r="3013" spans="2:19">
      <c r="B3013" s="10"/>
      <c r="C3013" s="10"/>
      <c r="D3013" s="10"/>
      <c r="E3013" s="10"/>
      <c r="F3013" s="10"/>
      <c r="G3013" s="10"/>
      <c r="H3013" s="10"/>
      <c r="I3013" s="10"/>
      <c r="J3013" s="11"/>
      <c r="P3013" s="133"/>
      <c r="Q3013" s="133"/>
      <c r="R3013" s="3"/>
      <c r="S3013" s="133"/>
    </row>
    <row r="3014" spans="2:19">
      <c r="B3014" s="10"/>
      <c r="C3014" s="10"/>
      <c r="D3014" s="10"/>
      <c r="E3014" s="10"/>
      <c r="F3014" s="10"/>
      <c r="G3014" s="10"/>
      <c r="H3014" s="10"/>
      <c r="I3014" s="10"/>
      <c r="J3014" s="11"/>
      <c r="P3014" s="133"/>
      <c r="Q3014" s="133"/>
      <c r="R3014" s="3"/>
      <c r="S3014" s="133"/>
    </row>
    <row r="3015" spans="2:19">
      <c r="B3015" s="10"/>
      <c r="C3015" s="10"/>
      <c r="D3015" s="10"/>
      <c r="E3015" s="10"/>
      <c r="F3015" s="10"/>
      <c r="G3015" s="10"/>
      <c r="H3015" s="10"/>
      <c r="I3015" s="10"/>
      <c r="J3015" s="11"/>
      <c r="P3015" s="133"/>
      <c r="Q3015" s="133"/>
      <c r="R3015" s="3"/>
      <c r="S3015" s="133"/>
    </row>
    <row r="3016" spans="2:19">
      <c r="B3016" s="10"/>
      <c r="C3016" s="10"/>
      <c r="D3016" s="10"/>
      <c r="E3016" s="10"/>
      <c r="F3016" s="10"/>
      <c r="G3016" s="10"/>
      <c r="H3016" s="10"/>
      <c r="I3016" s="10"/>
      <c r="J3016" s="11"/>
      <c r="P3016" s="133"/>
      <c r="Q3016" s="133"/>
      <c r="R3016" s="3"/>
      <c r="S3016" s="133"/>
    </row>
    <row r="3017" spans="2:19">
      <c r="B3017" s="10"/>
      <c r="C3017" s="10"/>
      <c r="D3017" s="10"/>
      <c r="E3017" s="10"/>
      <c r="F3017" s="10"/>
      <c r="G3017" s="10"/>
      <c r="H3017" s="10"/>
      <c r="I3017" s="10"/>
      <c r="J3017" s="11"/>
      <c r="P3017" s="133"/>
      <c r="Q3017" s="133"/>
      <c r="R3017" s="3"/>
      <c r="S3017" s="133"/>
    </row>
    <row r="3018" spans="2:19">
      <c r="B3018" s="10"/>
      <c r="C3018" s="10"/>
      <c r="D3018" s="10"/>
      <c r="E3018" s="10"/>
      <c r="F3018" s="10"/>
      <c r="G3018" s="10"/>
      <c r="H3018" s="10"/>
      <c r="I3018" s="10"/>
      <c r="J3018" s="11"/>
      <c r="P3018" s="133"/>
      <c r="Q3018" s="133"/>
      <c r="R3018" s="3"/>
      <c r="S3018" s="133"/>
    </row>
    <row r="3019" spans="2:19">
      <c r="B3019" s="10"/>
      <c r="C3019" s="10"/>
      <c r="D3019" s="10"/>
      <c r="E3019" s="10"/>
      <c r="F3019" s="10"/>
      <c r="G3019" s="10"/>
      <c r="H3019" s="10"/>
      <c r="I3019" s="10"/>
      <c r="J3019" s="11"/>
      <c r="P3019" s="133"/>
      <c r="Q3019" s="133"/>
      <c r="R3019" s="3"/>
      <c r="S3019" s="133"/>
    </row>
    <row r="3020" spans="2:19">
      <c r="B3020" s="10"/>
      <c r="C3020" s="10"/>
      <c r="D3020" s="10"/>
      <c r="E3020" s="10"/>
      <c r="F3020" s="10"/>
      <c r="G3020" s="10"/>
      <c r="H3020" s="10"/>
      <c r="I3020" s="10"/>
      <c r="J3020" s="11"/>
      <c r="P3020" s="133"/>
      <c r="Q3020" s="133"/>
      <c r="R3020" s="3"/>
      <c r="S3020" s="133"/>
    </row>
    <row r="3021" spans="2:19">
      <c r="B3021" s="10"/>
      <c r="C3021" s="10"/>
      <c r="D3021" s="10"/>
      <c r="E3021" s="10"/>
      <c r="F3021" s="10"/>
      <c r="G3021" s="10"/>
      <c r="H3021" s="10"/>
      <c r="I3021" s="10"/>
      <c r="J3021" s="11"/>
      <c r="P3021" s="133"/>
      <c r="Q3021" s="133"/>
      <c r="R3021" s="3"/>
      <c r="S3021" s="133"/>
    </row>
    <row r="3022" spans="2:19">
      <c r="B3022" s="10"/>
      <c r="C3022" s="10"/>
      <c r="D3022" s="10"/>
      <c r="E3022" s="10"/>
      <c r="F3022" s="10"/>
      <c r="G3022" s="10"/>
      <c r="H3022" s="10"/>
      <c r="I3022" s="10"/>
      <c r="J3022" s="11"/>
      <c r="P3022" s="133"/>
      <c r="Q3022" s="133"/>
      <c r="R3022" s="3"/>
      <c r="S3022" s="133"/>
    </row>
    <row r="3023" spans="2:19">
      <c r="B3023" s="10"/>
      <c r="C3023" s="10"/>
      <c r="D3023" s="10"/>
      <c r="E3023" s="10"/>
      <c r="F3023" s="10"/>
      <c r="G3023" s="10"/>
      <c r="H3023" s="10"/>
      <c r="I3023" s="10"/>
      <c r="J3023" s="11"/>
      <c r="P3023" s="133"/>
      <c r="Q3023" s="133"/>
      <c r="R3023" s="3"/>
      <c r="S3023" s="133"/>
    </row>
    <row r="3024" spans="2:19">
      <c r="B3024" s="10"/>
      <c r="C3024" s="10"/>
      <c r="D3024" s="10"/>
      <c r="E3024" s="10"/>
      <c r="F3024" s="10"/>
      <c r="G3024" s="10"/>
      <c r="H3024" s="10"/>
      <c r="I3024" s="10"/>
      <c r="J3024" s="11"/>
      <c r="P3024" s="133"/>
      <c r="Q3024" s="133"/>
      <c r="R3024" s="3"/>
      <c r="S3024" s="133"/>
    </row>
    <row r="3025" spans="2:19">
      <c r="B3025" s="10"/>
      <c r="C3025" s="10"/>
      <c r="D3025" s="10"/>
      <c r="E3025" s="10"/>
      <c r="F3025" s="10"/>
      <c r="G3025" s="10"/>
      <c r="H3025" s="10"/>
      <c r="I3025" s="10"/>
      <c r="J3025" s="11"/>
      <c r="P3025" s="133"/>
      <c r="Q3025" s="133"/>
      <c r="R3025" s="3"/>
      <c r="S3025" s="133"/>
    </row>
    <row r="3026" spans="2:19">
      <c r="B3026" s="10"/>
      <c r="C3026" s="10"/>
      <c r="D3026" s="10"/>
      <c r="E3026" s="10"/>
      <c r="F3026" s="10"/>
      <c r="G3026" s="10"/>
      <c r="H3026" s="10"/>
      <c r="I3026" s="10"/>
      <c r="J3026" s="11"/>
      <c r="P3026" s="133"/>
      <c r="Q3026" s="133"/>
      <c r="R3026" s="3"/>
      <c r="S3026" s="133"/>
    </row>
    <row r="3027" spans="2:19">
      <c r="B3027" s="10"/>
      <c r="C3027" s="10"/>
      <c r="D3027" s="10"/>
      <c r="E3027" s="10"/>
      <c r="F3027" s="10"/>
      <c r="G3027" s="10"/>
      <c r="H3027" s="10"/>
      <c r="I3027" s="10"/>
      <c r="J3027" s="11"/>
      <c r="P3027" s="133"/>
      <c r="Q3027" s="133"/>
      <c r="R3027" s="3"/>
      <c r="S3027" s="133"/>
    </row>
    <row r="3028" spans="2:19">
      <c r="B3028" s="10"/>
      <c r="C3028" s="10"/>
      <c r="D3028" s="10"/>
      <c r="E3028" s="10"/>
      <c r="F3028" s="10"/>
      <c r="G3028" s="10"/>
      <c r="H3028" s="10"/>
      <c r="I3028" s="10"/>
      <c r="J3028" s="11"/>
      <c r="P3028" s="133"/>
      <c r="Q3028" s="133"/>
      <c r="R3028" s="3"/>
      <c r="S3028" s="133"/>
    </row>
    <row r="3029" spans="2:19">
      <c r="B3029" s="10"/>
      <c r="C3029" s="10"/>
      <c r="D3029" s="10"/>
      <c r="E3029" s="10"/>
      <c r="F3029" s="10"/>
      <c r="G3029" s="10"/>
      <c r="H3029" s="10"/>
      <c r="I3029" s="10"/>
      <c r="J3029" s="11"/>
      <c r="P3029" s="133"/>
      <c r="Q3029" s="133"/>
      <c r="R3029" s="3"/>
      <c r="S3029" s="133"/>
    </row>
    <row r="3030" spans="2:19">
      <c r="B3030" s="10"/>
      <c r="C3030" s="10"/>
      <c r="D3030" s="10"/>
      <c r="E3030" s="10"/>
      <c r="F3030" s="10"/>
      <c r="G3030" s="10"/>
      <c r="H3030" s="10"/>
      <c r="I3030" s="10"/>
      <c r="J3030" s="11"/>
      <c r="P3030" s="133"/>
      <c r="Q3030" s="133"/>
      <c r="R3030" s="3"/>
      <c r="S3030" s="133"/>
    </row>
    <row r="3031" spans="2:19">
      <c r="B3031" s="10"/>
      <c r="C3031" s="10"/>
      <c r="D3031" s="10"/>
      <c r="E3031" s="10"/>
      <c r="F3031" s="10"/>
      <c r="G3031" s="10"/>
      <c r="H3031" s="10"/>
      <c r="I3031" s="10"/>
      <c r="J3031" s="11"/>
      <c r="P3031" s="133"/>
      <c r="Q3031" s="133"/>
      <c r="R3031" s="3"/>
      <c r="S3031" s="133"/>
    </row>
    <row r="3032" spans="2:19">
      <c r="B3032" s="10"/>
      <c r="C3032" s="10"/>
      <c r="D3032" s="10"/>
      <c r="E3032" s="10"/>
      <c r="F3032" s="10"/>
      <c r="G3032" s="10"/>
      <c r="H3032" s="10"/>
      <c r="I3032" s="10"/>
      <c r="J3032" s="11"/>
      <c r="P3032" s="133"/>
      <c r="Q3032" s="133"/>
      <c r="R3032" s="3"/>
      <c r="S3032" s="133"/>
    </row>
    <row r="3033" spans="2:19">
      <c r="B3033" s="10"/>
      <c r="C3033" s="10"/>
      <c r="D3033" s="10"/>
      <c r="E3033" s="10"/>
      <c r="F3033" s="10"/>
      <c r="G3033" s="10"/>
      <c r="H3033" s="10"/>
      <c r="I3033" s="10"/>
      <c r="J3033" s="11"/>
      <c r="P3033" s="133"/>
      <c r="Q3033" s="133"/>
      <c r="R3033" s="3"/>
      <c r="S3033" s="133"/>
    </row>
    <row r="3034" spans="2:19">
      <c r="B3034" s="10"/>
      <c r="C3034" s="10"/>
      <c r="D3034" s="10"/>
      <c r="E3034" s="10"/>
      <c r="F3034" s="10"/>
      <c r="G3034" s="10"/>
      <c r="H3034" s="10"/>
      <c r="I3034" s="10"/>
      <c r="J3034" s="11"/>
      <c r="P3034" s="133"/>
      <c r="Q3034" s="133"/>
      <c r="R3034" s="3"/>
      <c r="S3034" s="133"/>
    </row>
    <row r="3035" spans="2:19">
      <c r="B3035" s="10"/>
      <c r="C3035" s="10"/>
      <c r="D3035" s="10"/>
      <c r="E3035" s="10"/>
      <c r="F3035" s="10"/>
      <c r="G3035" s="10"/>
      <c r="H3035" s="10"/>
      <c r="I3035" s="10"/>
      <c r="J3035" s="11"/>
      <c r="P3035" s="133"/>
      <c r="Q3035" s="133"/>
      <c r="R3035" s="3"/>
      <c r="S3035" s="133"/>
    </row>
    <row r="3036" spans="2:19">
      <c r="B3036" s="10"/>
      <c r="C3036" s="10"/>
      <c r="D3036" s="10"/>
      <c r="E3036" s="10"/>
      <c r="F3036" s="10"/>
      <c r="G3036" s="10"/>
      <c r="H3036" s="10"/>
      <c r="I3036" s="10"/>
      <c r="J3036" s="11"/>
      <c r="P3036" s="133"/>
      <c r="Q3036" s="133"/>
      <c r="R3036" s="3"/>
      <c r="S3036" s="133"/>
    </row>
    <row r="3037" spans="2:19">
      <c r="B3037" s="10"/>
      <c r="C3037" s="10"/>
      <c r="D3037" s="10"/>
      <c r="E3037" s="10"/>
      <c r="F3037" s="10"/>
      <c r="G3037" s="10"/>
      <c r="H3037" s="10"/>
      <c r="I3037" s="10"/>
      <c r="J3037" s="11"/>
      <c r="P3037" s="133"/>
      <c r="Q3037" s="133"/>
      <c r="R3037" s="3"/>
      <c r="S3037" s="133"/>
    </row>
    <row r="3038" spans="2:19">
      <c r="B3038" s="10"/>
      <c r="C3038" s="10"/>
      <c r="D3038" s="10"/>
      <c r="E3038" s="10"/>
      <c r="F3038" s="10"/>
      <c r="G3038" s="10"/>
      <c r="H3038" s="10"/>
      <c r="I3038" s="10"/>
      <c r="J3038" s="11"/>
      <c r="P3038" s="133"/>
      <c r="Q3038" s="133"/>
      <c r="R3038" s="3"/>
      <c r="S3038" s="133"/>
    </row>
    <row r="3039" spans="2:19">
      <c r="B3039" s="10"/>
      <c r="C3039" s="10"/>
      <c r="D3039" s="10"/>
      <c r="E3039" s="10"/>
      <c r="F3039" s="10"/>
      <c r="G3039" s="10"/>
      <c r="H3039" s="10"/>
      <c r="I3039" s="10"/>
      <c r="J3039" s="11"/>
      <c r="P3039" s="133"/>
      <c r="Q3039" s="133"/>
      <c r="R3039" s="3"/>
      <c r="S3039" s="133"/>
    </row>
    <row r="3040" spans="2:19">
      <c r="B3040" s="10"/>
      <c r="C3040" s="10"/>
      <c r="D3040" s="10"/>
      <c r="E3040" s="10"/>
      <c r="F3040" s="10"/>
      <c r="G3040" s="10"/>
      <c r="H3040" s="10"/>
      <c r="I3040" s="10"/>
      <c r="J3040" s="11"/>
      <c r="P3040" s="133"/>
      <c r="Q3040" s="133"/>
      <c r="R3040" s="3"/>
      <c r="S3040" s="133"/>
    </row>
    <row r="3041" spans="2:19">
      <c r="B3041" s="10"/>
      <c r="C3041" s="10"/>
      <c r="D3041" s="10"/>
      <c r="E3041" s="10"/>
      <c r="F3041" s="10"/>
      <c r="G3041" s="10"/>
      <c r="H3041" s="10"/>
      <c r="I3041" s="10"/>
      <c r="J3041" s="11"/>
      <c r="P3041" s="133"/>
      <c r="Q3041" s="133"/>
      <c r="R3041" s="3"/>
      <c r="S3041" s="133"/>
    </row>
    <row r="3042" spans="2:19">
      <c r="B3042" s="10"/>
      <c r="C3042" s="10"/>
      <c r="D3042" s="10"/>
      <c r="E3042" s="10"/>
      <c r="F3042" s="10"/>
      <c r="G3042" s="10"/>
      <c r="H3042" s="10"/>
      <c r="I3042" s="10"/>
      <c r="J3042" s="11"/>
      <c r="P3042" s="133"/>
      <c r="Q3042" s="133"/>
      <c r="R3042" s="3"/>
      <c r="S3042" s="133"/>
    </row>
    <row r="3043" spans="2:19">
      <c r="B3043" s="10"/>
      <c r="C3043" s="10"/>
      <c r="D3043" s="10"/>
      <c r="E3043" s="10"/>
      <c r="F3043" s="10"/>
      <c r="G3043" s="10"/>
      <c r="H3043" s="10"/>
      <c r="I3043" s="10"/>
      <c r="J3043" s="11"/>
      <c r="P3043" s="133"/>
      <c r="Q3043" s="133"/>
      <c r="R3043" s="3"/>
      <c r="S3043" s="133"/>
    </row>
    <row r="3044" spans="2:19">
      <c r="B3044" s="10"/>
      <c r="C3044" s="10"/>
      <c r="D3044" s="10"/>
      <c r="E3044" s="10"/>
      <c r="F3044" s="10"/>
      <c r="G3044" s="10"/>
      <c r="H3044" s="10"/>
      <c r="I3044" s="10"/>
      <c r="J3044" s="11"/>
      <c r="P3044" s="133"/>
      <c r="Q3044" s="133"/>
      <c r="R3044" s="3"/>
      <c r="S3044" s="133"/>
    </row>
    <row r="3045" spans="2:19">
      <c r="B3045" s="10"/>
      <c r="C3045" s="10"/>
      <c r="D3045" s="10"/>
      <c r="E3045" s="10"/>
      <c r="F3045" s="10"/>
      <c r="G3045" s="10"/>
      <c r="H3045" s="10"/>
      <c r="I3045" s="10"/>
      <c r="J3045" s="11"/>
      <c r="P3045" s="133"/>
      <c r="Q3045" s="133"/>
      <c r="R3045" s="3"/>
      <c r="S3045" s="133"/>
    </row>
    <row r="3046" spans="2:19">
      <c r="B3046" s="10"/>
      <c r="C3046" s="10"/>
      <c r="D3046" s="10"/>
      <c r="E3046" s="10"/>
      <c r="F3046" s="10"/>
      <c r="G3046" s="10"/>
      <c r="H3046" s="10"/>
      <c r="I3046" s="10"/>
      <c r="J3046" s="11"/>
      <c r="P3046" s="133"/>
      <c r="Q3046" s="133"/>
      <c r="R3046" s="3"/>
      <c r="S3046" s="133"/>
    </row>
    <row r="3047" spans="2:19">
      <c r="B3047" s="10"/>
      <c r="C3047" s="10"/>
      <c r="D3047" s="10"/>
      <c r="E3047" s="10"/>
      <c r="F3047" s="10"/>
      <c r="G3047" s="10"/>
      <c r="H3047" s="10"/>
      <c r="I3047" s="10"/>
      <c r="J3047" s="11"/>
      <c r="P3047" s="133"/>
      <c r="Q3047" s="133"/>
      <c r="R3047" s="3"/>
      <c r="S3047" s="133"/>
    </row>
    <row r="3048" spans="2:19">
      <c r="B3048" s="10"/>
      <c r="C3048" s="10"/>
      <c r="D3048" s="10"/>
      <c r="E3048" s="10"/>
      <c r="F3048" s="10"/>
      <c r="G3048" s="10"/>
      <c r="H3048" s="10"/>
      <c r="I3048" s="10"/>
      <c r="J3048" s="11"/>
      <c r="P3048" s="133"/>
      <c r="Q3048" s="133"/>
      <c r="R3048" s="3"/>
      <c r="S3048" s="133"/>
    </row>
    <row r="3049" spans="2:19">
      <c r="B3049" s="10"/>
      <c r="C3049" s="10"/>
      <c r="D3049" s="10"/>
      <c r="E3049" s="10"/>
      <c r="F3049" s="10"/>
      <c r="G3049" s="10"/>
      <c r="H3049" s="10"/>
      <c r="I3049" s="10"/>
      <c r="J3049" s="11"/>
      <c r="P3049" s="133"/>
      <c r="Q3049" s="133"/>
      <c r="R3049" s="3"/>
      <c r="S3049" s="133"/>
    </row>
    <row r="3050" spans="2:19">
      <c r="B3050" s="10"/>
      <c r="C3050" s="10"/>
      <c r="D3050" s="10"/>
      <c r="E3050" s="10"/>
      <c r="F3050" s="10"/>
      <c r="G3050" s="10"/>
      <c r="H3050" s="10"/>
      <c r="I3050" s="10"/>
      <c r="J3050" s="11"/>
      <c r="P3050" s="133"/>
      <c r="Q3050" s="133"/>
      <c r="R3050" s="3"/>
      <c r="S3050" s="133"/>
    </row>
    <row r="3051" spans="2:19">
      <c r="B3051" s="10"/>
      <c r="C3051" s="10"/>
      <c r="D3051" s="10"/>
      <c r="E3051" s="10"/>
      <c r="F3051" s="10"/>
      <c r="G3051" s="10"/>
      <c r="H3051" s="10"/>
      <c r="I3051" s="10"/>
      <c r="J3051" s="11"/>
      <c r="P3051" s="133"/>
      <c r="Q3051" s="133"/>
      <c r="R3051" s="3"/>
      <c r="S3051" s="133"/>
    </row>
    <row r="3052" spans="2:19">
      <c r="B3052" s="10"/>
      <c r="C3052" s="10"/>
      <c r="D3052" s="10"/>
      <c r="E3052" s="10"/>
      <c r="F3052" s="10"/>
      <c r="G3052" s="10"/>
      <c r="H3052" s="10"/>
      <c r="I3052" s="10"/>
      <c r="J3052" s="11"/>
      <c r="P3052" s="133"/>
      <c r="Q3052" s="133"/>
      <c r="R3052" s="3"/>
      <c r="S3052" s="133"/>
    </row>
    <row r="3053" spans="2:19">
      <c r="B3053" s="10"/>
      <c r="C3053" s="10"/>
      <c r="D3053" s="10"/>
      <c r="E3053" s="10"/>
      <c r="F3053" s="10"/>
      <c r="G3053" s="10"/>
      <c r="H3053" s="10"/>
      <c r="I3053" s="10"/>
      <c r="J3053" s="11"/>
      <c r="P3053" s="133"/>
      <c r="Q3053" s="133"/>
      <c r="R3053" s="3"/>
      <c r="S3053" s="133"/>
    </row>
    <row r="3054" spans="2:19">
      <c r="B3054" s="10"/>
      <c r="C3054" s="10"/>
      <c r="D3054" s="10"/>
      <c r="E3054" s="10"/>
      <c r="F3054" s="10"/>
      <c r="G3054" s="10"/>
      <c r="H3054" s="10"/>
      <c r="I3054" s="10"/>
      <c r="J3054" s="11"/>
      <c r="P3054" s="133"/>
      <c r="Q3054" s="133"/>
      <c r="R3054" s="3"/>
      <c r="S3054" s="133"/>
    </row>
    <row r="3055" spans="2:19">
      <c r="B3055" s="10"/>
      <c r="C3055" s="10"/>
      <c r="D3055" s="10"/>
      <c r="E3055" s="10"/>
      <c r="F3055" s="10"/>
      <c r="G3055" s="10"/>
      <c r="H3055" s="10"/>
      <c r="I3055" s="10"/>
      <c r="J3055" s="11"/>
      <c r="P3055" s="133"/>
      <c r="Q3055" s="133"/>
      <c r="R3055" s="3"/>
      <c r="S3055" s="133"/>
    </row>
    <row r="3056" spans="2:19">
      <c r="B3056" s="10"/>
      <c r="C3056" s="10"/>
      <c r="D3056" s="10"/>
      <c r="E3056" s="10"/>
      <c r="F3056" s="10"/>
      <c r="G3056" s="10"/>
      <c r="H3056" s="10"/>
      <c r="I3056" s="10"/>
      <c r="J3056" s="11"/>
      <c r="P3056" s="133"/>
      <c r="Q3056" s="133"/>
      <c r="R3056" s="3"/>
      <c r="S3056" s="133"/>
    </row>
    <row r="3057" spans="2:19">
      <c r="B3057" s="10"/>
      <c r="C3057" s="10"/>
      <c r="D3057" s="10"/>
      <c r="E3057" s="10"/>
      <c r="F3057" s="10"/>
      <c r="G3057" s="10"/>
      <c r="H3057" s="10"/>
      <c r="I3057" s="10"/>
      <c r="J3057" s="11"/>
      <c r="P3057" s="133"/>
      <c r="Q3057" s="133"/>
      <c r="R3057" s="3"/>
      <c r="S3057" s="133"/>
    </row>
    <row r="3058" spans="2:19">
      <c r="B3058" s="10"/>
      <c r="C3058" s="10"/>
      <c r="D3058" s="10"/>
      <c r="E3058" s="10"/>
      <c r="F3058" s="10"/>
      <c r="G3058" s="10"/>
      <c r="H3058" s="10"/>
      <c r="I3058" s="10"/>
      <c r="J3058" s="11"/>
      <c r="P3058" s="133"/>
      <c r="Q3058" s="133"/>
      <c r="R3058" s="3"/>
      <c r="S3058" s="133"/>
    </row>
    <row r="3059" spans="2:19">
      <c r="B3059" s="10"/>
      <c r="C3059" s="10"/>
      <c r="D3059" s="10"/>
      <c r="E3059" s="10"/>
      <c r="F3059" s="10"/>
      <c r="G3059" s="10"/>
      <c r="H3059" s="10"/>
      <c r="I3059" s="10"/>
      <c r="J3059" s="11"/>
      <c r="P3059" s="133"/>
      <c r="Q3059" s="133"/>
      <c r="R3059" s="3"/>
      <c r="S3059" s="133"/>
    </row>
    <row r="3060" spans="2:19">
      <c r="B3060" s="10"/>
      <c r="C3060" s="10"/>
      <c r="D3060" s="10"/>
      <c r="E3060" s="10"/>
      <c r="F3060" s="10"/>
      <c r="G3060" s="10"/>
      <c r="H3060" s="10"/>
      <c r="I3060" s="10"/>
      <c r="J3060" s="11"/>
      <c r="P3060" s="133"/>
      <c r="Q3060" s="133"/>
      <c r="R3060" s="3"/>
      <c r="S3060" s="133"/>
    </row>
    <row r="3061" spans="2:19">
      <c r="B3061" s="10"/>
      <c r="C3061" s="10"/>
      <c r="D3061" s="10"/>
      <c r="E3061" s="10"/>
      <c r="F3061" s="10"/>
      <c r="G3061" s="10"/>
      <c r="H3061" s="10"/>
      <c r="I3061" s="10"/>
      <c r="J3061" s="11"/>
      <c r="P3061" s="133"/>
      <c r="Q3061" s="133"/>
      <c r="R3061" s="3"/>
      <c r="S3061" s="133"/>
    </row>
    <row r="3062" spans="2:19">
      <c r="B3062" s="10"/>
      <c r="C3062" s="10"/>
      <c r="D3062" s="10"/>
      <c r="E3062" s="10"/>
      <c r="F3062" s="10"/>
      <c r="G3062" s="10"/>
      <c r="H3062" s="10"/>
      <c r="I3062" s="10"/>
      <c r="J3062" s="11"/>
      <c r="P3062" s="133"/>
      <c r="Q3062" s="133"/>
      <c r="R3062" s="3"/>
      <c r="S3062" s="133"/>
    </row>
    <row r="3063" spans="2:19">
      <c r="B3063" s="10"/>
      <c r="C3063" s="10"/>
      <c r="D3063" s="10"/>
      <c r="E3063" s="10"/>
      <c r="F3063" s="10"/>
      <c r="G3063" s="10"/>
      <c r="H3063" s="10"/>
      <c r="I3063" s="10"/>
      <c r="J3063" s="11"/>
      <c r="P3063" s="133"/>
      <c r="Q3063" s="133"/>
      <c r="R3063" s="3"/>
      <c r="S3063" s="133"/>
    </row>
    <row r="3064" spans="2:19">
      <c r="B3064" s="10"/>
      <c r="C3064" s="10"/>
      <c r="D3064" s="10"/>
      <c r="E3064" s="10"/>
      <c r="F3064" s="10"/>
      <c r="G3064" s="10"/>
      <c r="H3064" s="10"/>
      <c r="I3064" s="10"/>
      <c r="J3064" s="11"/>
      <c r="P3064" s="133"/>
      <c r="Q3064" s="133"/>
      <c r="R3064" s="3"/>
      <c r="S3064" s="133"/>
    </row>
    <row r="3065" spans="2:19">
      <c r="B3065" s="10"/>
      <c r="C3065" s="10"/>
      <c r="D3065" s="10"/>
      <c r="E3065" s="10"/>
      <c r="F3065" s="10"/>
      <c r="G3065" s="10"/>
      <c r="H3065" s="10"/>
      <c r="I3065" s="10"/>
      <c r="J3065" s="11"/>
      <c r="P3065" s="133"/>
      <c r="Q3065" s="133"/>
      <c r="R3065" s="3"/>
      <c r="S3065" s="133"/>
    </row>
    <row r="3066" spans="2:19">
      <c r="B3066" s="10"/>
      <c r="C3066" s="10"/>
      <c r="D3066" s="10"/>
      <c r="E3066" s="10"/>
      <c r="F3066" s="10"/>
      <c r="G3066" s="10"/>
      <c r="H3066" s="10"/>
      <c r="I3066" s="10"/>
      <c r="J3066" s="11"/>
      <c r="P3066" s="133"/>
      <c r="Q3066" s="133"/>
      <c r="R3066" s="3"/>
      <c r="S3066" s="133"/>
    </row>
    <row r="3067" spans="2:19">
      <c r="B3067" s="10"/>
      <c r="C3067" s="10"/>
      <c r="D3067" s="10"/>
      <c r="E3067" s="10"/>
      <c r="F3067" s="10"/>
      <c r="G3067" s="10"/>
      <c r="H3067" s="10"/>
      <c r="I3067" s="10"/>
      <c r="J3067" s="11"/>
      <c r="P3067" s="133"/>
      <c r="Q3067" s="133"/>
      <c r="R3067" s="3"/>
      <c r="S3067" s="133"/>
    </row>
    <row r="3068" spans="2:19">
      <c r="B3068" s="10"/>
      <c r="C3068" s="10"/>
      <c r="D3068" s="10"/>
      <c r="E3068" s="10"/>
      <c r="F3068" s="10"/>
      <c r="G3068" s="10"/>
      <c r="H3068" s="10"/>
      <c r="I3068" s="10"/>
      <c r="J3068" s="11"/>
      <c r="P3068" s="133"/>
      <c r="Q3068" s="133"/>
      <c r="R3068" s="3"/>
      <c r="S3068" s="133"/>
    </row>
    <row r="3069" spans="2:19">
      <c r="B3069" s="10"/>
      <c r="C3069" s="10"/>
      <c r="D3069" s="10"/>
      <c r="E3069" s="10"/>
      <c r="F3069" s="10"/>
      <c r="G3069" s="10"/>
      <c r="H3069" s="10"/>
      <c r="I3069" s="10"/>
      <c r="J3069" s="11"/>
      <c r="P3069" s="133"/>
      <c r="Q3069" s="133"/>
      <c r="R3069" s="3"/>
      <c r="S3069" s="133"/>
    </row>
    <row r="3070" spans="2:19">
      <c r="B3070" s="10"/>
      <c r="C3070" s="10"/>
      <c r="D3070" s="10"/>
      <c r="E3070" s="10"/>
      <c r="F3070" s="10"/>
      <c r="G3070" s="10"/>
      <c r="H3070" s="10"/>
      <c r="I3070" s="10"/>
      <c r="J3070" s="11"/>
      <c r="P3070" s="133"/>
      <c r="Q3070" s="133"/>
      <c r="R3070" s="3"/>
      <c r="S3070" s="133"/>
    </row>
    <row r="3071" spans="2:19">
      <c r="B3071" s="10"/>
      <c r="C3071" s="10"/>
      <c r="D3071" s="10"/>
      <c r="E3071" s="10"/>
      <c r="F3071" s="10"/>
      <c r="G3071" s="10"/>
      <c r="H3071" s="10"/>
      <c r="I3071" s="10"/>
      <c r="J3071" s="11"/>
      <c r="P3071" s="133"/>
      <c r="Q3071" s="133"/>
      <c r="R3071" s="3"/>
      <c r="S3071" s="133"/>
    </row>
    <row r="3072" spans="2:19">
      <c r="B3072" s="10"/>
      <c r="C3072" s="10"/>
      <c r="D3072" s="10"/>
      <c r="E3072" s="10"/>
      <c r="F3072" s="10"/>
      <c r="G3072" s="10"/>
      <c r="H3072" s="10"/>
      <c r="I3072" s="10"/>
      <c r="J3072" s="11"/>
      <c r="P3072" s="133"/>
      <c r="Q3072" s="133"/>
      <c r="R3072" s="3"/>
      <c r="S3072" s="133"/>
    </row>
    <row r="3073" spans="2:19">
      <c r="B3073" s="10"/>
      <c r="C3073" s="10"/>
      <c r="D3073" s="10"/>
      <c r="E3073" s="10"/>
      <c r="F3073" s="10"/>
      <c r="G3073" s="10"/>
      <c r="H3073" s="10"/>
      <c r="I3073" s="10"/>
      <c r="J3073" s="11"/>
      <c r="P3073" s="133"/>
      <c r="Q3073" s="133"/>
      <c r="R3073" s="3"/>
      <c r="S3073" s="133"/>
    </row>
    <row r="3074" spans="2:19">
      <c r="B3074" s="10"/>
      <c r="C3074" s="10"/>
      <c r="D3074" s="10"/>
      <c r="E3074" s="10"/>
      <c r="F3074" s="10"/>
      <c r="G3074" s="10"/>
      <c r="H3074" s="10"/>
      <c r="I3074" s="10"/>
      <c r="J3074" s="11"/>
      <c r="P3074" s="133"/>
      <c r="Q3074" s="133"/>
      <c r="R3074" s="3"/>
      <c r="S3074" s="133"/>
    </row>
    <row r="3075" spans="2:19">
      <c r="B3075" s="10"/>
      <c r="C3075" s="10"/>
      <c r="D3075" s="10"/>
      <c r="E3075" s="10"/>
      <c r="F3075" s="10"/>
      <c r="G3075" s="10"/>
      <c r="H3075" s="10"/>
      <c r="I3075" s="10"/>
      <c r="J3075" s="11"/>
      <c r="P3075" s="133"/>
      <c r="Q3075" s="133"/>
      <c r="R3075" s="3"/>
      <c r="S3075" s="133"/>
    </row>
    <row r="3076" spans="2:19">
      <c r="B3076" s="10"/>
      <c r="C3076" s="10"/>
      <c r="D3076" s="10"/>
      <c r="E3076" s="10"/>
      <c r="F3076" s="10"/>
      <c r="G3076" s="10"/>
      <c r="H3076" s="10"/>
      <c r="I3076" s="10"/>
      <c r="J3076" s="11"/>
      <c r="P3076" s="133"/>
      <c r="Q3076" s="133"/>
      <c r="R3076" s="3"/>
      <c r="S3076" s="133"/>
    </row>
    <row r="3077" spans="2:19">
      <c r="B3077" s="10"/>
      <c r="C3077" s="10"/>
      <c r="D3077" s="10"/>
      <c r="E3077" s="10"/>
      <c r="F3077" s="10"/>
      <c r="G3077" s="10"/>
      <c r="H3077" s="10"/>
      <c r="I3077" s="10"/>
      <c r="J3077" s="11"/>
      <c r="P3077" s="133"/>
      <c r="Q3077" s="133"/>
      <c r="R3077" s="3"/>
      <c r="S3077" s="133"/>
    </row>
    <row r="3078" spans="2:19">
      <c r="B3078" s="10"/>
      <c r="C3078" s="10"/>
      <c r="D3078" s="10"/>
      <c r="E3078" s="10"/>
      <c r="F3078" s="10"/>
      <c r="G3078" s="10"/>
      <c r="H3078" s="10"/>
      <c r="I3078" s="10"/>
      <c r="J3078" s="11"/>
      <c r="P3078" s="133"/>
      <c r="Q3078" s="133"/>
      <c r="R3078" s="3"/>
      <c r="S3078" s="133"/>
    </row>
    <row r="3079" spans="2:19">
      <c r="B3079" s="10"/>
      <c r="C3079" s="10"/>
      <c r="D3079" s="10"/>
      <c r="E3079" s="10"/>
      <c r="F3079" s="10"/>
      <c r="G3079" s="10"/>
      <c r="H3079" s="10"/>
      <c r="I3079" s="10"/>
      <c r="J3079" s="11"/>
      <c r="P3079" s="133"/>
      <c r="Q3079" s="133"/>
      <c r="R3079" s="3"/>
      <c r="S3079" s="133"/>
    </row>
    <row r="3080" spans="2:19">
      <c r="B3080" s="10"/>
      <c r="C3080" s="10"/>
      <c r="D3080" s="10"/>
      <c r="E3080" s="10"/>
      <c r="F3080" s="10"/>
      <c r="G3080" s="10"/>
      <c r="H3080" s="10"/>
      <c r="I3080" s="10"/>
      <c r="J3080" s="11"/>
      <c r="P3080" s="133"/>
      <c r="Q3080" s="133"/>
      <c r="R3080" s="3"/>
      <c r="S3080" s="133"/>
    </row>
    <row r="3081" spans="2:19">
      <c r="B3081" s="10"/>
      <c r="C3081" s="10"/>
      <c r="D3081" s="10"/>
      <c r="E3081" s="10"/>
      <c r="F3081" s="10"/>
      <c r="G3081" s="10"/>
      <c r="H3081" s="10"/>
      <c r="I3081" s="10"/>
      <c r="J3081" s="11"/>
      <c r="P3081" s="133"/>
      <c r="Q3081" s="133"/>
      <c r="R3081" s="3"/>
      <c r="S3081" s="133"/>
    </row>
    <row r="3082" spans="2:19">
      <c r="B3082" s="10"/>
      <c r="C3082" s="10"/>
      <c r="D3082" s="10"/>
      <c r="E3082" s="10"/>
      <c r="F3082" s="10"/>
      <c r="G3082" s="10"/>
      <c r="H3082" s="10"/>
      <c r="I3082" s="10"/>
      <c r="J3082" s="11"/>
      <c r="P3082" s="133"/>
      <c r="Q3082" s="133"/>
      <c r="R3082" s="3"/>
      <c r="S3082" s="133"/>
    </row>
    <row r="3083" spans="2:19">
      <c r="B3083" s="10"/>
      <c r="C3083" s="10"/>
      <c r="D3083" s="10"/>
      <c r="E3083" s="10"/>
      <c r="F3083" s="10"/>
      <c r="G3083" s="10"/>
      <c r="H3083" s="10"/>
      <c r="I3083" s="10"/>
      <c r="J3083" s="11"/>
      <c r="P3083" s="133"/>
      <c r="Q3083" s="133"/>
      <c r="R3083" s="3"/>
      <c r="S3083" s="133"/>
    </row>
    <row r="3084" spans="2:19">
      <c r="B3084" s="10"/>
      <c r="C3084" s="10"/>
      <c r="D3084" s="10"/>
      <c r="E3084" s="10"/>
      <c r="F3084" s="10"/>
      <c r="G3084" s="10"/>
      <c r="H3084" s="10"/>
      <c r="I3084" s="10"/>
      <c r="J3084" s="11"/>
      <c r="P3084" s="133"/>
      <c r="Q3084" s="133"/>
      <c r="R3084" s="3"/>
      <c r="S3084" s="133"/>
    </row>
    <row r="3085" spans="2:19">
      <c r="B3085" s="10"/>
      <c r="C3085" s="10"/>
      <c r="D3085" s="10"/>
      <c r="E3085" s="10"/>
      <c r="F3085" s="10"/>
      <c r="G3085" s="10"/>
      <c r="H3085" s="10"/>
      <c r="I3085" s="10"/>
      <c r="J3085" s="11"/>
      <c r="P3085" s="133"/>
      <c r="Q3085" s="133"/>
      <c r="R3085" s="3"/>
      <c r="S3085" s="133"/>
    </row>
    <row r="3086" spans="2:19">
      <c r="B3086" s="10"/>
      <c r="C3086" s="10"/>
      <c r="D3086" s="10"/>
      <c r="E3086" s="10"/>
      <c r="F3086" s="10"/>
      <c r="G3086" s="10"/>
      <c r="H3086" s="10"/>
      <c r="I3086" s="10"/>
      <c r="J3086" s="11"/>
      <c r="P3086" s="133"/>
      <c r="Q3086" s="133"/>
      <c r="R3086" s="3"/>
      <c r="S3086" s="133"/>
    </row>
    <row r="3087" spans="2:19">
      <c r="B3087" s="10"/>
      <c r="C3087" s="10"/>
      <c r="D3087" s="10"/>
      <c r="E3087" s="10"/>
      <c r="F3087" s="10"/>
      <c r="G3087" s="10"/>
      <c r="H3087" s="10"/>
      <c r="I3087" s="10"/>
      <c r="J3087" s="11"/>
      <c r="P3087" s="133"/>
      <c r="Q3087" s="133"/>
      <c r="R3087" s="3"/>
      <c r="S3087" s="133"/>
    </row>
    <row r="3088" spans="2:19">
      <c r="B3088" s="10"/>
      <c r="C3088" s="10"/>
      <c r="D3088" s="10"/>
      <c r="E3088" s="10"/>
      <c r="F3088" s="10"/>
      <c r="G3088" s="10"/>
      <c r="H3088" s="10"/>
      <c r="I3088" s="10"/>
      <c r="J3088" s="11"/>
      <c r="P3088" s="133"/>
      <c r="Q3088" s="133"/>
      <c r="R3088" s="3"/>
      <c r="S3088" s="133"/>
    </row>
    <row r="3089" spans="2:19">
      <c r="B3089" s="10"/>
      <c r="C3089" s="10"/>
      <c r="D3089" s="10"/>
      <c r="E3089" s="10"/>
      <c r="F3089" s="10"/>
      <c r="G3089" s="10"/>
      <c r="H3089" s="10"/>
      <c r="I3089" s="10"/>
      <c r="J3089" s="11"/>
      <c r="P3089" s="133"/>
      <c r="Q3089" s="133"/>
      <c r="R3089" s="3"/>
      <c r="S3089" s="133"/>
    </row>
    <row r="3090" spans="2:19">
      <c r="B3090" s="10"/>
      <c r="C3090" s="10"/>
      <c r="D3090" s="10"/>
      <c r="E3090" s="10"/>
      <c r="F3090" s="10"/>
      <c r="G3090" s="10"/>
      <c r="H3090" s="10"/>
      <c r="I3090" s="10"/>
      <c r="J3090" s="11"/>
      <c r="P3090" s="133"/>
      <c r="Q3090" s="133"/>
      <c r="R3090" s="3"/>
      <c r="S3090" s="133"/>
    </row>
    <row r="3091" spans="2:19">
      <c r="B3091" s="10"/>
      <c r="C3091" s="10"/>
      <c r="D3091" s="10"/>
      <c r="E3091" s="10"/>
      <c r="F3091" s="10"/>
      <c r="G3091" s="10"/>
      <c r="H3091" s="10"/>
      <c r="I3091" s="10"/>
      <c r="J3091" s="11"/>
      <c r="P3091" s="133"/>
      <c r="Q3091" s="133"/>
      <c r="R3091" s="3"/>
      <c r="S3091" s="133"/>
    </row>
    <row r="3092" spans="2:19">
      <c r="B3092" s="10"/>
      <c r="C3092" s="10"/>
      <c r="D3092" s="10"/>
      <c r="E3092" s="10"/>
      <c r="F3092" s="10"/>
      <c r="G3092" s="10"/>
      <c r="H3092" s="10"/>
      <c r="I3092" s="10"/>
      <c r="J3092" s="11"/>
      <c r="P3092" s="133"/>
      <c r="Q3092" s="133"/>
      <c r="R3092" s="3"/>
      <c r="S3092" s="133"/>
    </row>
    <row r="3093" spans="2:19">
      <c r="B3093" s="10"/>
      <c r="C3093" s="10"/>
      <c r="D3093" s="10"/>
      <c r="E3093" s="10"/>
      <c r="F3093" s="10"/>
      <c r="G3093" s="10"/>
      <c r="H3093" s="10"/>
      <c r="I3093" s="10"/>
      <c r="J3093" s="11"/>
      <c r="P3093" s="133"/>
      <c r="Q3093" s="133"/>
      <c r="R3093" s="3"/>
      <c r="S3093" s="133"/>
    </row>
    <row r="3094" spans="2:19">
      <c r="B3094" s="10"/>
      <c r="C3094" s="10"/>
      <c r="D3094" s="10"/>
      <c r="E3094" s="10"/>
      <c r="F3094" s="10"/>
      <c r="G3094" s="10"/>
      <c r="H3094" s="10"/>
      <c r="I3094" s="10"/>
      <c r="J3094" s="11"/>
      <c r="P3094" s="133"/>
      <c r="Q3094" s="133"/>
      <c r="R3094" s="3"/>
      <c r="S3094" s="133"/>
    </row>
    <row r="3095" spans="2:19">
      <c r="B3095" s="10"/>
      <c r="C3095" s="10"/>
      <c r="D3095" s="10"/>
      <c r="E3095" s="10"/>
      <c r="F3095" s="10"/>
      <c r="G3095" s="10"/>
      <c r="H3095" s="10"/>
      <c r="I3095" s="10"/>
      <c r="J3095" s="11"/>
      <c r="P3095" s="133"/>
      <c r="Q3095" s="133"/>
      <c r="R3095" s="3"/>
      <c r="S3095" s="133"/>
    </row>
    <row r="3096" spans="2:19">
      <c r="B3096" s="10"/>
      <c r="C3096" s="10"/>
      <c r="D3096" s="10"/>
      <c r="E3096" s="10"/>
      <c r="F3096" s="10"/>
      <c r="G3096" s="10"/>
      <c r="H3096" s="10"/>
      <c r="I3096" s="10"/>
      <c r="J3096" s="11"/>
      <c r="P3096" s="133"/>
      <c r="Q3096" s="133"/>
      <c r="R3096" s="3"/>
      <c r="S3096" s="133"/>
    </row>
    <row r="3097" spans="2:19">
      <c r="B3097" s="10"/>
      <c r="C3097" s="10"/>
      <c r="D3097" s="10"/>
      <c r="E3097" s="10"/>
      <c r="F3097" s="10"/>
      <c r="G3097" s="10"/>
      <c r="H3097" s="10"/>
      <c r="I3097" s="10"/>
      <c r="J3097" s="11"/>
      <c r="P3097" s="133"/>
      <c r="Q3097" s="133"/>
      <c r="R3097" s="3"/>
      <c r="S3097" s="133"/>
    </row>
    <row r="3098" spans="2:19">
      <c r="B3098" s="10"/>
      <c r="C3098" s="10"/>
      <c r="D3098" s="10"/>
      <c r="E3098" s="10"/>
      <c r="F3098" s="10"/>
      <c r="G3098" s="10"/>
      <c r="H3098" s="10"/>
      <c r="I3098" s="10"/>
      <c r="J3098" s="11"/>
      <c r="P3098" s="133"/>
      <c r="Q3098" s="133"/>
      <c r="R3098" s="3"/>
      <c r="S3098" s="133"/>
    </row>
    <row r="3099" spans="2:19">
      <c r="B3099" s="10"/>
      <c r="C3099" s="10"/>
      <c r="D3099" s="10"/>
      <c r="E3099" s="10"/>
      <c r="F3099" s="10"/>
      <c r="G3099" s="10"/>
      <c r="H3099" s="10"/>
      <c r="I3099" s="10"/>
      <c r="J3099" s="11"/>
      <c r="P3099" s="133"/>
      <c r="Q3099" s="133"/>
      <c r="R3099" s="3"/>
      <c r="S3099" s="133"/>
    </row>
    <row r="3100" spans="2:19">
      <c r="B3100" s="10"/>
      <c r="C3100" s="10"/>
      <c r="D3100" s="10"/>
      <c r="E3100" s="10"/>
      <c r="F3100" s="10"/>
      <c r="G3100" s="10"/>
      <c r="H3100" s="10"/>
      <c r="I3100" s="10"/>
      <c r="J3100" s="11"/>
      <c r="P3100" s="133"/>
      <c r="Q3100" s="133"/>
      <c r="R3100" s="3"/>
      <c r="S3100" s="133"/>
    </row>
    <row r="3101" spans="2:19">
      <c r="B3101" s="10"/>
      <c r="C3101" s="10"/>
      <c r="D3101" s="10"/>
      <c r="E3101" s="10"/>
      <c r="F3101" s="10"/>
      <c r="G3101" s="10"/>
      <c r="H3101" s="10"/>
      <c r="I3101" s="10"/>
      <c r="J3101" s="11"/>
      <c r="P3101" s="133"/>
      <c r="Q3101" s="133"/>
      <c r="R3101" s="3"/>
      <c r="S3101" s="133"/>
    </row>
    <row r="3102" spans="2:19">
      <c r="B3102" s="10"/>
      <c r="C3102" s="10"/>
      <c r="D3102" s="10"/>
      <c r="E3102" s="10"/>
      <c r="F3102" s="10"/>
      <c r="G3102" s="10"/>
      <c r="H3102" s="10"/>
      <c r="I3102" s="10"/>
      <c r="J3102" s="11"/>
      <c r="P3102" s="133"/>
      <c r="Q3102" s="133"/>
      <c r="R3102" s="3"/>
      <c r="S3102" s="133"/>
    </row>
    <row r="3103" spans="2:19">
      <c r="B3103" s="10"/>
      <c r="C3103" s="10"/>
      <c r="D3103" s="10"/>
      <c r="E3103" s="10"/>
      <c r="F3103" s="10"/>
      <c r="G3103" s="10"/>
      <c r="H3103" s="10"/>
      <c r="I3103" s="10"/>
      <c r="J3103" s="11"/>
      <c r="P3103" s="133"/>
      <c r="Q3103" s="133"/>
      <c r="R3103" s="3"/>
      <c r="S3103" s="133"/>
    </row>
    <row r="3104" spans="2:19">
      <c r="B3104" s="10"/>
      <c r="C3104" s="10"/>
      <c r="D3104" s="10"/>
      <c r="E3104" s="10"/>
      <c r="F3104" s="10"/>
      <c r="G3104" s="10"/>
      <c r="H3104" s="10"/>
      <c r="I3104" s="10"/>
      <c r="J3104" s="11"/>
      <c r="P3104" s="133"/>
      <c r="Q3104" s="133"/>
      <c r="R3104" s="3"/>
      <c r="S3104" s="133"/>
    </row>
    <row r="3105" spans="2:19">
      <c r="B3105" s="10"/>
      <c r="C3105" s="10"/>
      <c r="D3105" s="10"/>
      <c r="E3105" s="10"/>
      <c r="F3105" s="10"/>
      <c r="G3105" s="10"/>
      <c r="H3105" s="10"/>
      <c r="I3105" s="10"/>
      <c r="J3105" s="11"/>
      <c r="P3105" s="133"/>
      <c r="Q3105" s="133"/>
      <c r="R3105" s="3"/>
      <c r="S3105" s="133"/>
    </row>
    <row r="3106" spans="2:19">
      <c r="B3106" s="10"/>
      <c r="C3106" s="10"/>
      <c r="D3106" s="10"/>
      <c r="E3106" s="10"/>
      <c r="F3106" s="10"/>
      <c r="G3106" s="10"/>
      <c r="H3106" s="10"/>
      <c r="I3106" s="10"/>
      <c r="J3106" s="11"/>
      <c r="P3106" s="133"/>
      <c r="Q3106" s="133"/>
      <c r="R3106" s="3"/>
      <c r="S3106" s="133"/>
    </row>
    <row r="3107" spans="2:19">
      <c r="B3107" s="10"/>
      <c r="C3107" s="10"/>
      <c r="D3107" s="10"/>
      <c r="E3107" s="10"/>
      <c r="F3107" s="10"/>
      <c r="G3107" s="10"/>
      <c r="H3107" s="10"/>
      <c r="I3107" s="10"/>
      <c r="J3107" s="11"/>
      <c r="P3107" s="133"/>
      <c r="Q3107" s="133"/>
      <c r="R3107" s="3"/>
      <c r="S3107" s="133"/>
    </row>
    <row r="3108" spans="2:19">
      <c r="B3108" s="10"/>
      <c r="C3108" s="10"/>
      <c r="D3108" s="10"/>
      <c r="E3108" s="10"/>
      <c r="F3108" s="10"/>
      <c r="G3108" s="10"/>
      <c r="H3108" s="10"/>
      <c r="I3108" s="10"/>
      <c r="J3108" s="11"/>
      <c r="P3108" s="133"/>
      <c r="Q3108" s="133"/>
      <c r="R3108" s="3"/>
      <c r="S3108" s="133"/>
    </row>
    <row r="3109" spans="2:19">
      <c r="B3109" s="10"/>
      <c r="C3109" s="10"/>
      <c r="D3109" s="10"/>
      <c r="E3109" s="10"/>
      <c r="F3109" s="10"/>
      <c r="G3109" s="10"/>
      <c r="H3109" s="10"/>
      <c r="I3109" s="10"/>
      <c r="J3109" s="11"/>
      <c r="P3109" s="133"/>
      <c r="Q3109" s="133"/>
      <c r="R3109" s="3"/>
      <c r="S3109" s="133"/>
    </row>
    <row r="3110" spans="2:19">
      <c r="B3110" s="10"/>
      <c r="C3110" s="10"/>
      <c r="D3110" s="10"/>
      <c r="E3110" s="10"/>
      <c r="F3110" s="10"/>
      <c r="G3110" s="10"/>
      <c r="H3110" s="10"/>
      <c r="I3110" s="10"/>
      <c r="J3110" s="11"/>
      <c r="P3110" s="133"/>
      <c r="Q3110" s="133"/>
      <c r="R3110" s="3"/>
      <c r="S3110" s="133"/>
    </row>
    <row r="3111" spans="2:19">
      <c r="B3111" s="10"/>
      <c r="C3111" s="10"/>
      <c r="D3111" s="10"/>
      <c r="E3111" s="10"/>
      <c r="F3111" s="10"/>
      <c r="G3111" s="10"/>
      <c r="H3111" s="10"/>
      <c r="I3111" s="10"/>
      <c r="J3111" s="11"/>
      <c r="P3111" s="133"/>
      <c r="Q3111" s="133"/>
      <c r="R3111" s="3"/>
      <c r="S3111" s="133"/>
    </row>
    <row r="3112" spans="2:19">
      <c r="B3112" s="10"/>
      <c r="C3112" s="10"/>
      <c r="D3112" s="10"/>
      <c r="E3112" s="10"/>
      <c r="F3112" s="10"/>
      <c r="G3112" s="10"/>
      <c r="H3112" s="10"/>
      <c r="I3112" s="10"/>
      <c r="J3112" s="11"/>
      <c r="P3112" s="133"/>
      <c r="Q3112" s="133"/>
      <c r="R3112" s="3"/>
      <c r="S3112" s="133"/>
    </row>
    <row r="3113" spans="2:19">
      <c r="B3113" s="10"/>
      <c r="C3113" s="10"/>
      <c r="D3113" s="10"/>
      <c r="E3113" s="10"/>
      <c r="F3113" s="10"/>
      <c r="G3113" s="10"/>
      <c r="H3113" s="10"/>
      <c r="I3113" s="10"/>
      <c r="J3113" s="11"/>
      <c r="P3113" s="133"/>
      <c r="Q3113" s="133"/>
      <c r="R3113" s="3"/>
      <c r="S3113" s="133"/>
    </row>
    <row r="3114" spans="2:19">
      <c r="B3114" s="10"/>
      <c r="C3114" s="10"/>
      <c r="D3114" s="10"/>
      <c r="E3114" s="10"/>
      <c r="F3114" s="10"/>
      <c r="G3114" s="10"/>
      <c r="H3114" s="10"/>
      <c r="I3114" s="10"/>
      <c r="J3114" s="11"/>
      <c r="P3114" s="133"/>
      <c r="Q3114" s="133"/>
      <c r="R3114" s="3"/>
      <c r="S3114" s="133"/>
    </row>
    <row r="3115" spans="2:19">
      <c r="B3115" s="10"/>
      <c r="C3115" s="10"/>
      <c r="D3115" s="10"/>
      <c r="E3115" s="10"/>
      <c r="F3115" s="10"/>
      <c r="G3115" s="10"/>
      <c r="H3115" s="10"/>
      <c r="I3115" s="10"/>
      <c r="J3115" s="11"/>
      <c r="P3115" s="133"/>
      <c r="Q3115" s="133"/>
      <c r="R3115" s="3"/>
      <c r="S3115" s="133"/>
    </row>
    <row r="3116" spans="2:19">
      <c r="B3116" s="10"/>
      <c r="C3116" s="10"/>
      <c r="D3116" s="10"/>
      <c r="E3116" s="10"/>
      <c r="F3116" s="10"/>
      <c r="G3116" s="10"/>
      <c r="H3116" s="10"/>
      <c r="I3116" s="10"/>
      <c r="J3116" s="11"/>
      <c r="P3116" s="133"/>
      <c r="Q3116" s="133"/>
      <c r="R3116" s="3"/>
      <c r="S3116" s="133"/>
    </row>
    <row r="3117" spans="2:19">
      <c r="B3117" s="10"/>
      <c r="C3117" s="10"/>
      <c r="D3117" s="10"/>
      <c r="E3117" s="10"/>
      <c r="F3117" s="10"/>
      <c r="G3117" s="10"/>
      <c r="H3117" s="10"/>
      <c r="I3117" s="10"/>
      <c r="J3117" s="11"/>
      <c r="P3117" s="133"/>
      <c r="Q3117" s="133"/>
      <c r="R3117" s="3"/>
      <c r="S3117" s="133"/>
    </row>
    <row r="3118" spans="2:19">
      <c r="B3118" s="10"/>
      <c r="C3118" s="10"/>
      <c r="D3118" s="10"/>
      <c r="E3118" s="10"/>
      <c r="F3118" s="10"/>
      <c r="G3118" s="10"/>
      <c r="H3118" s="10"/>
      <c r="I3118" s="10"/>
      <c r="J3118" s="11"/>
      <c r="P3118" s="133"/>
      <c r="Q3118" s="133"/>
      <c r="R3118" s="3"/>
      <c r="S3118" s="133"/>
    </row>
    <row r="3119" spans="2:19">
      <c r="B3119" s="10"/>
      <c r="C3119" s="10"/>
      <c r="D3119" s="10"/>
      <c r="E3119" s="10"/>
      <c r="F3119" s="10"/>
      <c r="G3119" s="10"/>
      <c r="H3119" s="10"/>
      <c r="I3119" s="10"/>
      <c r="J3119" s="11"/>
      <c r="P3119" s="133"/>
      <c r="Q3119" s="133"/>
      <c r="R3119" s="3"/>
      <c r="S3119" s="133"/>
    </row>
    <row r="3120" spans="2:19">
      <c r="B3120" s="10"/>
      <c r="C3120" s="10"/>
      <c r="D3120" s="10"/>
      <c r="E3120" s="10"/>
      <c r="F3120" s="10"/>
      <c r="G3120" s="10"/>
      <c r="H3120" s="10"/>
      <c r="I3120" s="10"/>
      <c r="J3120" s="11"/>
      <c r="P3120" s="133"/>
      <c r="Q3120" s="133"/>
      <c r="R3120" s="3"/>
      <c r="S3120" s="133"/>
    </row>
    <row r="3121" spans="2:19">
      <c r="B3121" s="10"/>
      <c r="C3121" s="10"/>
      <c r="D3121" s="10"/>
      <c r="E3121" s="10"/>
      <c r="F3121" s="10"/>
      <c r="G3121" s="10"/>
      <c r="H3121" s="10"/>
      <c r="I3121" s="10"/>
      <c r="J3121" s="11"/>
      <c r="P3121" s="133"/>
      <c r="Q3121" s="133"/>
      <c r="R3121" s="3"/>
      <c r="S3121" s="133"/>
    </row>
    <row r="3122" spans="2:19">
      <c r="B3122" s="10"/>
      <c r="C3122" s="10"/>
      <c r="D3122" s="10"/>
      <c r="E3122" s="10"/>
      <c r="F3122" s="10"/>
      <c r="G3122" s="10"/>
      <c r="H3122" s="10"/>
      <c r="I3122" s="10"/>
      <c r="J3122" s="11"/>
      <c r="P3122" s="133"/>
      <c r="Q3122" s="133"/>
      <c r="R3122" s="3"/>
      <c r="S3122" s="133"/>
    </row>
    <row r="3123" spans="2:19">
      <c r="B3123" s="10"/>
      <c r="C3123" s="10"/>
      <c r="D3123" s="10"/>
      <c r="E3123" s="10"/>
      <c r="F3123" s="10"/>
      <c r="G3123" s="10"/>
      <c r="H3123" s="10"/>
      <c r="I3123" s="10"/>
      <c r="J3123" s="11"/>
      <c r="P3123" s="133"/>
      <c r="Q3123" s="133"/>
      <c r="R3123" s="3"/>
      <c r="S3123" s="133"/>
    </row>
    <row r="3124" spans="2:19">
      <c r="B3124" s="10"/>
      <c r="C3124" s="10"/>
      <c r="D3124" s="10"/>
      <c r="E3124" s="10"/>
      <c r="F3124" s="10"/>
      <c r="G3124" s="10"/>
      <c r="H3124" s="10"/>
      <c r="I3124" s="10"/>
      <c r="J3124" s="11"/>
      <c r="P3124" s="133"/>
      <c r="Q3124" s="133"/>
      <c r="R3124" s="3"/>
      <c r="S3124" s="133"/>
    </row>
    <row r="3125" spans="2:19">
      <c r="B3125" s="10"/>
      <c r="C3125" s="10"/>
      <c r="D3125" s="10"/>
      <c r="E3125" s="10"/>
      <c r="F3125" s="10"/>
      <c r="G3125" s="10"/>
      <c r="H3125" s="10"/>
      <c r="I3125" s="10"/>
      <c r="J3125" s="11"/>
      <c r="P3125" s="133"/>
      <c r="Q3125" s="133"/>
      <c r="R3125" s="3"/>
      <c r="S3125" s="133"/>
    </row>
    <row r="3126" spans="2:19">
      <c r="B3126" s="10"/>
      <c r="C3126" s="10"/>
      <c r="D3126" s="10"/>
      <c r="E3126" s="10"/>
      <c r="F3126" s="10"/>
      <c r="G3126" s="10"/>
      <c r="H3126" s="10"/>
      <c r="I3126" s="10"/>
      <c r="J3126" s="11"/>
      <c r="P3126" s="133"/>
      <c r="Q3126" s="133"/>
      <c r="R3126" s="3"/>
      <c r="S3126" s="133"/>
    </row>
    <row r="3127" spans="2:19">
      <c r="B3127" s="10"/>
      <c r="C3127" s="10"/>
      <c r="D3127" s="10"/>
      <c r="E3127" s="10"/>
      <c r="F3127" s="10"/>
      <c r="G3127" s="10"/>
      <c r="H3127" s="10"/>
      <c r="I3127" s="10"/>
      <c r="J3127" s="11"/>
      <c r="P3127" s="133"/>
      <c r="Q3127" s="133"/>
      <c r="R3127" s="3"/>
      <c r="S3127" s="133"/>
    </row>
    <row r="3128" spans="2:19">
      <c r="B3128" s="10"/>
      <c r="C3128" s="10"/>
      <c r="D3128" s="10"/>
      <c r="E3128" s="10"/>
      <c r="F3128" s="10"/>
      <c r="G3128" s="10"/>
      <c r="H3128" s="10"/>
      <c r="I3128" s="10"/>
      <c r="J3128" s="11"/>
      <c r="P3128" s="133"/>
      <c r="Q3128" s="133"/>
      <c r="R3128" s="3"/>
      <c r="S3128" s="133"/>
    </row>
    <row r="3129" spans="2:19">
      <c r="B3129" s="10"/>
      <c r="C3129" s="10"/>
      <c r="D3129" s="10"/>
      <c r="E3129" s="10"/>
      <c r="F3129" s="10"/>
      <c r="G3129" s="10"/>
      <c r="H3129" s="10"/>
      <c r="I3129" s="10"/>
      <c r="J3129" s="11"/>
      <c r="P3129" s="133"/>
      <c r="Q3129" s="133"/>
      <c r="R3129" s="3"/>
      <c r="S3129" s="133"/>
    </row>
    <row r="3130" spans="2:19">
      <c r="B3130" s="10"/>
      <c r="C3130" s="10"/>
      <c r="D3130" s="10"/>
      <c r="E3130" s="10"/>
      <c r="F3130" s="10"/>
      <c r="G3130" s="10"/>
      <c r="H3130" s="10"/>
      <c r="I3130" s="10"/>
      <c r="J3130" s="11"/>
      <c r="P3130" s="133"/>
      <c r="Q3130" s="133"/>
      <c r="R3130" s="3"/>
      <c r="S3130" s="133"/>
    </row>
    <row r="3131" spans="2:19">
      <c r="B3131" s="10"/>
      <c r="C3131" s="10"/>
      <c r="D3131" s="10"/>
      <c r="E3131" s="10"/>
      <c r="F3131" s="10"/>
      <c r="G3131" s="10"/>
      <c r="H3131" s="10"/>
      <c r="I3131" s="10"/>
      <c r="J3131" s="11"/>
      <c r="P3131" s="133"/>
      <c r="Q3131" s="133"/>
      <c r="R3131" s="3"/>
      <c r="S3131" s="133"/>
    </row>
    <row r="3132" spans="2:19">
      <c r="B3132" s="10"/>
      <c r="C3132" s="10"/>
      <c r="D3132" s="10"/>
      <c r="E3132" s="10"/>
      <c r="F3132" s="10"/>
      <c r="G3132" s="10"/>
      <c r="H3132" s="10"/>
      <c r="I3132" s="10"/>
      <c r="J3132" s="11"/>
      <c r="P3132" s="133"/>
      <c r="Q3132" s="133"/>
      <c r="R3132" s="3"/>
      <c r="S3132" s="133"/>
    </row>
    <row r="3133" spans="2:19">
      <c r="B3133" s="10"/>
      <c r="C3133" s="10"/>
      <c r="D3133" s="10"/>
      <c r="E3133" s="10"/>
      <c r="F3133" s="10"/>
      <c r="G3133" s="10"/>
      <c r="H3133" s="10"/>
      <c r="I3133" s="10"/>
      <c r="J3133" s="11"/>
      <c r="P3133" s="133"/>
      <c r="Q3133" s="133"/>
      <c r="R3133" s="3"/>
      <c r="S3133" s="133"/>
    </row>
    <row r="3134" spans="2:19">
      <c r="B3134" s="10"/>
      <c r="C3134" s="10"/>
      <c r="D3134" s="10"/>
      <c r="E3134" s="10"/>
      <c r="F3134" s="10"/>
      <c r="G3134" s="10"/>
      <c r="H3134" s="10"/>
      <c r="I3134" s="10"/>
      <c r="J3134" s="11"/>
      <c r="P3134" s="133"/>
      <c r="Q3134" s="133"/>
      <c r="R3134" s="3"/>
      <c r="S3134" s="133"/>
    </row>
    <row r="3135" spans="2:19">
      <c r="B3135" s="10"/>
      <c r="C3135" s="10"/>
      <c r="D3135" s="10"/>
      <c r="E3135" s="10"/>
      <c r="F3135" s="10"/>
      <c r="G3135" s="10"/>
      <c r="H3135" s="10"/>
      <c r="I3135" s="10"/>
      <c r="J3135" s="11"/>
      <c r="P3135" s="133"/>
      <c r="Q3135" s="133"/>
      <c r="R3135" s="3"/>
      <c r="S3135" s="133"/>
    </row>
    <row r="3136" spans="2:19">
      <c r="B3136" s="10"/>
      <c r="C3136" s="10"/>
      <c r="D3136" s="10"/>
      <c r="E3136" s="10"/>
      <c r="F3136" s="10"/>
      <c r="G3136" s="10"/>
      <c r="H3136" s="10"/>
      <c r="I3136" s="10"/>
      <c r="J3136" s="11"/>
      <c r="P3136" s="133"/>
      <c r="Q3136" s="133"/>
      <c r="R3136" s="3"/>
      <c r="S3136" s="133"/>
    </row>
    <row r="3137" spans="2:19">
      <c r="B3137" s="10"/>
      <c r="C3137" s="10"/>
      <c r="D3137" s="10"/>
      <c r="E3137" s="10"/>
      <c r="F3137" s="10"/>
      <c r="G3137" s="10"/>
      <c r="H3137" s="10"/>
      <c r="I3137" s="10"/>
      <c r="J3137" s="11"/>
      <c r="P3137" s="133"/>
      <c r="Q3137" s="133"/>
      <c r="R3137" s="3"/>
      <c r="S3137" s="133"/>
    </row>
    <row r="3138" spans="2:19">
      <c r="B3138" s="10"/>
      <c r="C3138" s="10"/>
      <c r="D3138" s="10"/>
      <c r="E3138" s="10"/>
      <c r="F3138" s="10"/>
      <c r="G3138" s="10"/>
      <c r="H3138" s="10"/>
      <c r="I3138" s="10"/>
      <c r="J3138" s="11"/>
      <c r="P3138" s="133"/>
      <c r="Q3138" s="133"/>
      <c r="R3138" s="3"/>
      <c r="S3138" s="133"/>
    </row>
    <row r="3139" spans="2:19">
      <c r="B3139" s="10"/>
      <c r="C3139" s="10"/>
      <c r="D3139" s="10"/>
      <c r="E3139" s="10"/>
      <c r="F3139" s="10"/>
      <c r="G3139" s="10"/>
      <c r="H3139" s="10"/>
      <c r="I3139" s="10"/>
      <c r="J3139" s="11"/>
      <c r="P3139" s="133"/>
      <c r="Q3139" s="133"/>
      <c r="R3139" s="3"/>
      <c r="S3139" s="133"/>
    </row>
    <row r="3140" spans="2:19">
      <c r="B3140" s="10"/>
      <c r="C3140" s="10"/>
      <c r="D3140" s="10"/>
      <c r="E3140" s="10"/>
      <c r="F3140" s="10"/>
      <c r="G3140" s="10"/>
      <c r="H3140" s="10"/>
      <c r="I3140" s="10"/>
      <c r="J3140" s="11"/>
      <c r="P3140" s="133"/>
      <c r="Q3140" s="133"/>
      <c r="R3140" s="3"/>
      <c r="S3140" s="133"/>
    </row>
    <row r="3141" spans="2:19">
      <c r="B3141" s="10"/>
      <c r="C3141" s="10"/>
      <c r="D3141" s="10"/>
      <c r="E3141" s="10"/>
      <c r="F3141" s="10"/>
      <c r="G3141" s="10"/>
      <c r="H3141" s="10"/>
      <c r="I3141" s="10"/>
      <c r="J3141" s="11"/>
      <c r="P3141" s="133"/>
      <c r="Q3141" s="133"/>
      <c r="R3141" s="3"/>
      <c r="S3141" s="133"/>
    </row>
    <row r="3142" spans="2:19">
      <c r="B3142" s="10"/>
      <c r="C3142" s="10"/>
      <c r="D3142" s="10"/>
      <c r="E3142" s="10"/>
      <c r="F3142" s="10"/>
      <c r="G3142" s="10"/>
      <c r="H3142" s="10"/>
      <c r="I3142" s="10"/>
      <c r="J3142" s="11"/>
      <c r="P3142" s="133"/>
      <c r="Q3142" s="133"/>
      <c r="R3142" s="3"/>
      <c r="S3142" s="133"/>
    </row>
    <row r="3143" spans="2:19">
      <c r="B3143" s="10"/>
      <c r="C3143" s="10"/>
      <c r="D3143" s="10"/>
      <c r="E3143" s="10"/>
      <c r="F3143" s="10"/>
      <c r="G3143" s="10"/>
      <c r="H3143" s="10"/>
      <c r="I3143" s="10"/>
      <c r="J3143" s="11"/>
      <c r="P3143" s="133"/>
      <c r="Q3143" s="133"/>
      <c r="R3143" s="3"/>
      <c r="S3143" s="133"/>
    </row>
    <row r="3144" spans="2:19">
      <c r="B3144" s="10"/>
      <c r="C3144" s="10"/>
      <c r="D3144" s="10"/>
      <c r="E3144" s="10"/>
      <c r="F3144" s="10"/>
      <c r="G3144" s="10"/>
      <c r="H3144" s="10"/>
      <c r="I3144" s="10"/>
      <c r="J3144" s="11"/>
      <c r="P3144" s="133"/>
      <c r="Q3144" s="133"/>
      <c r="R3144" s="3"/>
      <c r="S3144" s="133"/>
    </row>
    <row r="3145" spans="2:19">
      <c r="B3145" s="10"/>
      <c r="C3145" s="10"/>
      <c r="D3145" s="10"/>
      <c r="E3145" s="10"/>
      <c r="F3145" s="10"/>
      <c r="G3145" s="10"/>
      <c r="H3145" s="10"/>
      <c r="I3145" s="10"/>
      <c r="J3145" s="11"/>
      <c r="P3145" s="133"/>
      <c r="Q3145" s="133"/>
      <c r="R3145" s="3"/>
      <c r="S3145" s="133"/>
    </row>
    <row r="3146" spans="2:19">
      <c r="B3146" s="10"/>
      <c r="C3146" s="10"/>
      <c r="D3146" s="10"/>
      <c r="E3146" s="10"/>
      <c r="F3146" s="10"/>
      <c r="G3146" s="10"/>
      <c r="H3146" s="10"/>
      <c r="I3146" s="10"/>
      <c r="J3146" s="11"/>
      <c r="P3146" s="133"/>
      <c r="Q3146" s="133"/>
      <c r="R3146" s="3"/>
      <c r="S3146" s="133"/>
    </row>
    <row r="3147" spans="2:19">
      <c r="B3147" s="10"/>
      <c r="C3147" s="10"/>
      <c r="D3147" s="10"/>
      <c r="E3147" s="10"/>
      <c r="F3147" s="10"/>
      <c r="G3147" s="10"/>
      <c r="H3147" s="10"/>
      <c r="I3147" s="10"/>
      <c r="J3147" s="11"/>
      <c r="P3147" s="133"/>
      <c r="Q3147" s="133"/>
      <c r="R3147" s="3"/>
      <c r="S3147" s="133"/>
    </row>
    <row r="3148" spans="2:19">
      <c r="B3148" s="10"/>
      <c r="C3148" s="10"/>
      <c r="D3148" s="10"/>
      <c r="E3148" s="10"/>
      <c r="F3148" s="10"/>
      <c r="G3148" s="10"/>
      <c r="H3148" s="10"/>
      <c r="I3148" s="10"/>
      <c r="J3148" s="11"/>
      <c r="P3148" s="133"/>
      <c r="Q3148" s="133"/>
      <c r="R3148" s="3"/>
      <c r="S3148" s="133"/>
    </row>
    <row r="3149" spans="2:19">
      <c r="B3149" s="10"/>
      <c r="C3149" s="10"/>
      <c r="D3149" s="10"/>
      <c r="E3149" s="10"/>
      <c r="F3149" s="10"/>
      <c r="G3149" s="10"/>
      <c r="H3149" s="10"/>
      <c r="I3149" s="10"/>
      <c r="J3149" s="11"/>
      <c r="P3149" s="133"/>
      <c r="Q3149" s="133"/>
      <c r="R3149" s="3"/>
      <c r="S3149" s="133"/>
    </row>
    <row r="3150" spans="2:19">
      <c r="B3150" s="10"/>
      <c r="C3150" s="10"/>
      <c r="D3150" s="10"/>
      <c r="E3150" s="10"/>
      <c r="F3150" s="10"/>
      <c r="G3150" s="10"/>
      <c r="H3150" s="10"/>
      <c r="I3150" s="10"/>
      <c r="J3150" s="11"/>
      <c r="P3150" s="133"/>
      <c r="Q3150" s="133"/>
      <c r="R3150" s="3"/>
      <c r="S3150" s="133"/>
    </row>
    <row r="3151" spans="2:19">
      <c r="B3151" s="10"/>
      <c r="C3151" s="10"/>
      <c r="D3151" s="10"/>
      <c r="E3151" s="10"/>
      <c r="F3151" s="10"/>
      <c r="G3151" s="10"/>
      <c r="H3151" s="10"/>
      <c r="I3151" s="10"/>
      <c r="J3151" s="11"/>
      <c r="P3151" s="133"/>
      <c r="Q3151" s="133"/>
      <c r="R3151" s="3"/>
      <c r="S3151" s="133"/>
    </row>
    <row r="3152" spans="2:19">
      <c r="B3152" s="10"/>
      <c r="C3152" s="10"/>
      <c r="D3152" s="10"/>
      <c r="E3152" s="10"/>
      <c r="F3152" s="10"/>
      <c r="G3152" s="10"/>
      <c r="H3152" s="10"/>
      <c r="I3152" s="10"/>
      <c r="J3152" s="11"/>
      <c r="P3152" s="133"/>
      <c r="Q3152" s="133"/>
      <c r="R3152" s="3"/>
      <c r="S3152" s="133"/>
    </row>
    <row r="3153" spans="2:19">
      <c r="B3153" s="10"/>
      <c r="C3153" s="10"/>
      <c r="D3153" s="10"/>
      <c r="E3153" s="10"/>
      <c r="F3153" s="10"/>
      <c r="G3153" s="10"/>
      <c r="H3153" s="10"/>
      <c r="I3153" s="10"/>
      <c r="J3153" s="11"/>
      <c r="P3153" s="133"/>
      <c r="Q3153" s="133"/>
      <c r="R3153" s="3"/>
      <c r="S3153" s="133"/>
    </row>
    <row r="3154" spans="2:19">
      <c r="B3154" s="10"/>
      <c r="C3154" s="10"/>
      <c r="D3154" s="10"/>
      <c r="E3154" s="10"/>
      <c r="F3154" s="10"/>
      <c r="G3154" s="10"/>
      <c r="H3154" s="10"/>
      <c r="I3154" s="10"/>
      <c r="J3154" s="11"/>
      <c r="P3154" s="133"/>
      <c r="Q3154" s="133"/>
      <c r="R3154" s="3"/>
      <c r="S3154" s="133"/>
    </row>
    <row r="3155" spans="2:19">
      <c r="B3155" s="10"/>
      <c r="C3155" s="10"/>
      <c r="D3155" s="10"/>
      <c r="E3155" s="10"/>
      <c r="F3155" s="10"/>
      <c r="G3155" s="10"/>
      <c r="H3155" s="10"/>
      <c r="I3155" s="10"/>
      <c r="J3155" s="11"/>
      <c r="P3155" s="133"/>
      <c r="Q3155" s="133"/>
      <c r="R3155" s="3"/>
      <c r="S3155" s="133"/>
    </row>
    <row r="3156" spans="2:19">
      <c r="B3156" s="10"/>
      <c r="C3156" s="10"/>
      <c r="D3156" s="10"/>
      <c r="E3156" s="10"/>
      <c r="F3156" s="10"/>
      <c r="G3156" s="10"/>
      <c r="H3156" s="10"/>
      <c r="I3156" s="10"/>
      <c r="J3156" s="11"/>
      <c r="P3156" s="133"/>
      <c r="Q3156" s="133"/>
      <c r="R3156" s="3"/>
      <c r="S3156" s="133"/>
    </row>
    <row r="3157" spans="2:19">
      <c r="B3157" s="10"/>
      <c r="C3157" s="10"/>
      <c r="D3157" s="10"/>
      <c r="E3157" s="10"/>
      <c r="F3157" s="10"/>
      <c r="G3157" s="10"/>
      <c r="H3157" s="10"/>
      <c r="I3157" s="10"/>
      <c r="J3157" s="11"/>
      <c r="P3157" s="133"/>
      <c r="Q3157" s="133"/>
      <c r="R3157" s="3"/>
      <c r="S3157" s="133"/>
    </row>
    <row r="3158" spans="2:19">
      <c r="B3158" s="10"/>
      <c r="C3158" s="10"/>
      <c r="D3158" s="10"/>
      <c r="E3158" s="10"/>
      <c r="F3158" s="10"/>
      <c r="G3158" s="10"/>
      <c r="H3158" s="10"/>
      <c r="I3158" s="10"/>
      <c r="J3158" s="11"/>
      <c r="P3158" s="133"/>
      <c r="Q3158" s="133"/>
      <c r="R3158" s="3"/>
      <c r="S3158" s="133"/>
    </row>
    <row r="3159" spans="2:19">
      <c r="B3159" s="10"/>
      <c r="C3159" s="10"/>
      <c r="D3159" s="10"/>
      <c r="E3159" s="10"/>
      <c r="F3159" s="10"/>
      <c r="G3159" s="10"/>
      <c r="H3159" s="10"/>
      <c r="I3159" s="10"/>
      <c r="J3159" s="11"/>
      <c r="P3159" s="133"/>
      <c r="Q3159" s="133"/>
      <c r="R3159" s="3"/>
      <c r="S3159" s="133"/>
    </row>
    <row r="3160" spans="2:19">
      <c r="B3160" s="10"/>
      <c r="C3160" s="10"/>
      <c r="D3160" s="10"/>
      <c r="E3160" s="10"/>
      <c r="F3160" s="10"/>
      <c r="G3160" s="10"/>
      <c r="H3160" s="10"/>
      <c r="I3160" s="10"/>
      <c r="J3160" s="11"/>
      <c r="P3160" s="133"/>
      <c r="Q3160" s="133"/>
      <c r="R3160" s="3"/>
      <c r="S3160" s="133"/>
    </row>
    <row r="3161" spans="2:19">
      <c r="B3161" s="10"/>
      <c r="C3161" s="10"/>
      <c r="D3161" s="10"/>
      <c r="E3161" s="10"/>
      <c r="F3161" s="10"/>
      <c r="G3161" s="10"/>
      <c r="H3161" s="10"/>
      <c r="I3161" s="10"/>
      <c r="J3161" s="11"/>
      <c r="P3161" s="133"/>
      <c r="Q3161" s="133"/>
      <c r="R3161" s="3"/>
      <c r="S3161" s="133"/>
    </row>
    <row r="3162" spans="2:19">
      <c r="B3162" s="10"/>
      <c r="C3162" s="10"/>
      <c r="D3162" s="10"/>
      <c r="E3162" s="10"/>
      <c r="F3162" s="10"/>
      <c r="G3162" s="10"/>
      <c r="H3162" s="10"/>
      <c r="I3162" s="10"/>
      <c r="J3162" s="11"/>
      <c r="P3162" s="133"/>
      <c r="Q3162" s="133"/>
      <c r="R3162" s="3"/>
      <c r="S3162" s="133"/>
    </row>
    <row r="3163" spans="2:19">
      <c r="B3163" s="10"/>
      <c r="C3163" s="10"/>
      <c r="D3163" s="10"/>
      <c r="E3163" s="10"/>
      <c r="F3163" s="10"/>
      <c r="G3163" s="10"/>
      <c r="H3163" s="10"/>
      <c r="I3163" s="10"/>
      <c r="J3163" s="11"/>
      <c r="P3163" s="133"/>
      <c r="Q3163" s="133"/>
      <c r="R3163" s="3"/>
      <c r="S3163" s="133"/>
    </row>
    <row r="3164" spans="2:19">
      <c r="B3164" s="10"/>
      <c r="C3164" s="10"/>
      <c r="D3164" s="10"/>
      <c r="E3164" s="10"/>
      <c r="F3164" s="10"/>
      <c r="G3164" s="10"/>
      <c r="H3164" s="10"/>
      <c r="I3164" s="10"/>
      <c r="J3164" s="11"/>
      <c r="P3164" s="133"/>
      <c r="Q3164" s="133"/>
      <c r="R3164" s="3"/>
      <c r="S3164" s="133"/>
    </row>
    <row r="3165" spans="2:19">
      <c r="B3165" s="10"/>
      <c r="C3165" s="10"/>
      <c r="D3165" s="10"/>
      <c r="E3165" s="10"/>
      <c r="F3165" s="10"/>
      <c r="G3165" s="10"/>
      <c r="H3165" s="10"/>
      <c r="I3165" s="10"/>
      <c r="J3165" s="11"/>
      <c r="P3165" s="133"/>
      <c r="Q3165" s="133"/>
      <c r="R3165" s="3"/>
      <c r="S3165" s="133"/>
    </row>
    <row r="3166" spans="2:19">
      <c r="B3166" s="10"/>
      <c r="C3166" s="10"/>
      <c r="D3166" s="10"/>
      <c r="E3166" s="10"/>
      <c r="F3166" s="10"/>
      <c r="G3166" s="10"/>
      <c r="H3166" s="10"/>
      <c r="I3166" s="10"/>
      <c r="J3166" s="11"/>
      <c r="P3166" s="133"/>
      <c r="Q3166" s="133"/>
      <c r="R3166" s="3"/>
      <c r="S3166" s="133"/>
    </row>
    <row r="3167" spans="2:19">
      <c r="B3167" s="10"/>
      <c r="C3167" s="10"/>
      <c r="D3167" s="10"/>
      <c r="E3167" s="10"/>
      <c r="F3167" s="10"/>
      <c r="G3167" s="10"/>
      <c r="H3167" s="10"/>
      <c r="I3167" s="10"/>
      <c r="J3167" s="11"/>
      <c r="P3167" s="133"/>
      <c r="Q3167" s="133"/>
      <c r="R3167" s="3"/>
      <c r="S3167" s="133"/>
    </row>
    <row r="3168" spans="2:19">
      <c r="B3168" s="10"/>
      <c r="C3168" s="10"/>
      <c r="D3168" s="10"/>
      <c r="E3168" s="10"/>
      <c r="F3168" s="10"/>
      <c r="G3168" s="10"/>
      <c r="H3168" s="10"/>
      <c r="I3168" s="10"/>
      <c r="J3168" s="11"/>
      <c r="P3168" s="133"/>
      <c r="Q3168" s="133"/>
      <c r="R3168" s="3"/>
      <c r="S3168" s="133"/>
    </row>
    <row r="3169" spans="2:19">
      <c r="B3169" s="10"/>
      <c r="C3169" s="10"/>
      <c r="D3169" s="10"/>
      <c r="E3169" s="10"/>
      <c r="F3169" s="10"/>
      <c r="G3169" s="10"/>
      <c r="H3169" s="10"/>
      <c r="I3169" s="10"/>
      <c r="J3169" s="11"/>
      <c r="P3169" s="133"/>
      <c r="Q3169" s="133"/>
      <c r="R3169" s="3"/>
      <c r="S3169" s="133"/>
    </row>
    <row r="3170" spans="2:19">
      <c r="B3170" s="10"/>
      <c r="C3170" s="10"/>
      <c r="D3170" s="10"/>
      <c r="E3170" s="10"/>
      <c r="F3170" s="10"/>
      <c r="G3170" s="10"/>
      <c r="H3170" s="10"/>
      <c r="I3170" s="10"/>
      <c r="J3170" s="11"/>
      <c r="P3170" s="133"/>
      <c r="Q3170" s="133"/>
      <c r="R3170" s="3"/>
      <c r="S3170" s="133"/>
    </row>
    <row r="3171" spans="2:19">
      <c r="B3171" s="10"/>
      <c r="C3171" s="10"/>
      <c r="D3171" s="10"/>
      <c r="E3171" s="10"/>
      <c r="F3171" s="10"/>
      <c r="G3171" s="10"/>
      <c r="H3171" s="10"/>
      <c r="I3171" s="10"/>
      <c r="J3171" s="11"/>
      <c r="P3171" s="133"/>
      <c r="Q3171" s="133"/>
      <c r="R3171" s="3"/>
      <c r="S3171" s="133"/>
    </row>
    <row r="3172" spans="2:19">
      <c r="B3172" s="10"/>
      <c r="C3172" s="10"/>
      <c r="D3172" s="10"/>
      <c r="E3172" s="10"/>
      <c r="F3172" s="10"/>
      <c r="G3172" s="10"/>
      <c r="H3172" s="10"/>
      <c r="I3172" s="10"/>
      <c r="J3172" s="11"/>
      <c r="P3172" s="133"/>
      <c r="Q3172" s="133"/>
      <c r="R3172" s="3"/>
      <c r="S3172" s="133"/>
    </row>
    <row r="3173" spans="2:19">
      <c r="B3173" s="10"/>
      <c r="C3173" s="10"/>
      <c r="D3173" s="10"/>
      <c r="E3173" s="10"/>
      <c r="F3173" s="10"/>
      <c r="G3173" s="10"/>
      <c r="H3173" s="10"/>
      <c r="I3173" s="10"/>
      <c r="J3173" s="11"/>
      <c r="P3173" s="133"/>
      <c r="Q3173" s="133"/>
      <c r="R3173" s="3"/>
      <c r="S3173" s="133"/>
    </row>
    <row r="3174" spans="2:19">
      <c r="B3174" s="10"/>
      <c r="C3174" s="10"/>
      <c r="D3174" s="10"/>
      <c r="E3174" s="10"/>
      <c r="F3174" s="10"/>
      <c r="G3174" s="10"/>
      <c r="H3174" s="10"/>
      <c r="I3174" s="10"/>
      <c r="J3174" s="11"/>
      <c r="P3174" s="133"/>
      <c r="Q3174" s="133"/>
      <c r="R3174" s="3"/>
      <c r="S3174" s="133"/>
    </row>
    <row r="3175" spans="2:19">
      <c r="B3175" s="10"/>
      <c r="C3175" s="10"/>
      <c r="D3175" s="10"/>
      <c r="E3175" s="10"/>
      <c r="F3175" s="10"/>
      <c r="G3175" s="10"/>
      <c r="H3175" s="10"/>
      <c r="I3175" s="10"/>
      <c r="J3175" s="11"/>
      <c r="P3175" s="133"/>
      <c r="Q3175" s="133"/>
      <c r="R3175" s="3"/>
      <c r="S3175" s="133"/>
    </row>
    <row r="3176" spans="2:19">
      <c r="B3176" s="10"/>
      <c r="C3176" s="10"/>
      <c r="D3176" s="10"/>
      <c r="E3176" s="10"/>
      <c r="F3176" s="10"/>
      <c r="G3176" s="10"/>
      <c r="H3176" s="10"/>
      <c r="I3176" s="10"/>
      <c r="J3176" s="11"/>
      <c r="P3176" s="133"/>
      <c r="Q3176" s="133"/>
      <c r="R3176" s="3"/>
      <c r="S3176" s="133"/>
    </row>
    <row r="3177" spans="2:19">
      <c r="B3177" s="10"/>
      <c r="C3177" s="10"/>
      <c r="D3177" s="10"/>
      <c r="E3177" s="10"/>
      <c r="F3177" s="10"/>
      <c r="G3177" s="10"/>
      <c r="H3177" s="10"/>
      <c r="I3177" s="10"/>
      <c r="J3177" s="11"/>
      <c r="P3177" s="133"/>
      <c r="Q3177" s="133"/>
      <c r="R3177" s="3"/>
      <c r="S3177" s="133"/>
    </row>
    <row r="3178" spans="2:19">
      <c r="B3178" s="10"/>
      <c r="C3178" s="10"/>
      <c r="D3178" s="10"/>
      <c r="E3178" s="10"/>
      <c r="F3178" s="10"/>
      <c r="G3178" s="10"/>
      <c r="H3178" s="10"/>
      <c r="I3178" s="10"/>
      <c r="J3178" s="11"/>
      <c r="P3178" s="133"/>
      <c r="Q3178" s="133"/>
      <c r="R3178" s="3"/>
      <c r="S3178" s="133"/>
    </row>
    <row r="3179" spans="2:19">
      <c r="B3179" s="10"/>
      <c r="C3179" s="10"/>
      <c r="D3179" s="10"/>
      <c r="E3179" s="10"/>
      <c r="F3179" s="10"/>
      <c r="G3179" s="10"/>
      <c r="H3179" s="10"/>
      <c r="I3179" s="10"/>
      <c r="J3179" s="11"/>
      <c r="P3179" s="133"/>
      <c r="Q3179" s="133"/>
      <c r="R3179" s="3"/>
      <c r="S3179" s="133"/>
    </row>
    <row r="3180" spans="2:19">
      <c r="B3180" s="10"/>
      <c r="C3180" s="10"/>
      <c r="D3180" s="10"/>
      <c r="E3180" s="10"/>
      <c r="F3180" s="10"/>
      <c r="G3180" s="10"/>
      <c r="H3180" s="10"/>
      <c r="I3180" s="10"/>
      <c r="J3180" s="11"/>
      <c r="P3180" s="133"/>
      <c r="Q3180" s="133"/>
      <c r="R3180" s="3"/>
      <c r="S3180" s="133"/>
    </row>
    <row r="3181" spans="2:19">
      <c r="B3181" s="10"/>
      <c r="C3181" s="10"/>
      <c r="D3181" s="10"/>
      <c r="E3181" s="10"/>
      <c r="F3181" s="10"/>
      <c r="G3181" s="10"/>
      <c r="H3181" s="10"/>
      <c r="I3181" s="10"/>
      <c r="J3181" s="11"/>
      <c r="P3181" s="133"/>
      <c r="Q3181" s="133"/>
      <c r="R3181" s="3"/>
      <c r="S3181" s="133"/>
    </row>
    <row r="3182" spans="2:19">
      <c r="B3182" s="10"/>
      <c r="C3182" s="10"/>
      <c r="D3182" s="10"/>
      <c r="E3182" s="10"/>
      <c r="F3182" s="10"/>
      <c r="G3182" s="10"/>
      <c r="H3182" s="10"/>
      <c r="I3182" s="10"/>
      <c r="J3182" s="11"/>
      <c r="P3182" s="133"/>
      <c r="Q3182" s="133"/>
      <c r="R3182" s="3"/>
      <c r="S3182" s="133"/>
    </row>
    <row r="3183" spans="2:19">
      <c r="B3183" s="10"/>
      <c r="C3183" s="10"/>
      <c r="D3183" s="10"/>
      <c r="E3183" s="10"/>
      <c r="F3183" s="10"/>
      <c r="G3183" s="10"/>
      <c r="H3183" s="10"/>
      <c r="I3183" s="10"/>
      <c r="J3183" s="11"/>
      <c r="P3183" s="133"/>
      <c r="Q3183" s="133"/>
      <c r="R3183" s="3"/>
      <c r="S3183" s="133"/>
    </row>
    <row r="3184" spans="2:19">
      <c r="B3184" s="10"/>
      <c r="C3184" s="10"/>
      <c r="D3184" s="10"/>
      <c r="E3184" s="10"/>
      <c r="F3184" s="10"/>
      <c r="G3184" s="10"/>
      <c r="H3184" s="10"/>
      <c r="I3184" s="10"/>
      <c r="J3184" s="11"/>
      <c r="P3184" s="133"/>
      <c r="Q3184" s="133"/>
      <c r="R3184" s="3"/>
      <c r="S3184" s="133"/>
    </row>
    <row r="3185" spans="2:19">
      <c r="B3185" s="10"/>
      <c r="C3185" s="10"/>
      <c r="D3185" s="10"/>
      <c r="E3185" s="10"/>
      <c r="F3185" s="10"/>
      <c r="G3185" s="10"/>
      <c r="H3185" s="10"/>
      <c r="I3185" s="10"/>
      <c r="J3185" s="11"/>
      <c r="P3185" s="133"/>
      <c r="Q3185" s="133"/>
      <c r="R3185" s="3"/>
      <c r="S3185" s="133"/>
    </row>
    <row r="3186" spans="2:19">
      <c r="B3186" s="10"/>
      <c r="C3186" s="10"/>
      <c r="D3186" s="10"/>
      <c r="E3186" s="10"/>
      <c r="F3186" s="10"/>
      <c r="G3186" s="10"/>
      <c r="H3186" s="10"/>
      <c r="I3186" s="10"/>
      <c r="J3186" s="11"/>
      <c r="P3186" s="133"/>
      <c r="Q3186" s="133"/>
      <c r="R3186" s="3"/>
      <c r="S3186" s="133"/>
    </row>
    <row r="3187" spans="2:19">
      <c r="B3187" s="10"/>
      <c r="C3187" s="10"/>
      <c r="D3187" s="10"/>
      <c r="E3187" s="10"/>
      <c r="F3187" s="10"/>
      <c r="G3187" s="10"/>
      <c r="H3187" s="10"/>
      <c r="I3187" s="10"/>
      <c r="J3187" s="11"/>
      <c r="P3187" s="133"/>
      <c r="Q3187" s="133"/>
      <c r="R3187" s="3"/>
      <c r="S3187" s="133"/>
    </row>
    <row r="3188" spans="2:19">
      <c r="B3188" s="10"/>
      <c r="C3188" s="10"/>
      <c r="D3188" s="10"/>
      <c r="E3188" s="10"/>
      <c r="F3188" s="10"/>
      <c r="G3188" s="10"/>
      <c r="H3188" s="10"/>
      <c r="I3188" s="10"/>
      <c r="J3188" s="11"/>
      <c r="P3188" s="133"/>
      <c r="Q3188" s="133"/>
      <c r="R3188" s="3"/>
      <c r="S3188" s="133"/>
    </row>
    <row r="3189" spans="2:19">
      <c r="B3189" s="10"/>
      <c r="C3189" s="10"/>
      <c r="D3189" s="10"/>
      <c r="E3189" s="10"/>
      <c r="F3189" s="10"/>
      <c r="G3189" s="10"/>
      <c r="H3189" s="10"/>
      <c r="I3189" s="10"/>
      <c r="J3189" s="11"/>
      <c r="P3189" s="133"/>
      <c r="Q3189" s="133"/>
      <c r="R3189" s="3"/>
      <c r="S3189" s="133"/>
    </row>
    <row r="3190" spans="2:19">
      <c r="B3190" s="10"/>
      <c r="C3190" s="10"/>
      <c r="D3190" s="10"/>
      <c r="E3190" s="10"/>
      <c r="F3190" s="10"/>
      <c r="G3190" s="10"/>
      <c r="H3190" s="10"/>
      <c r="I3190" s="10"/>
      <c r="J3190" s="11"/>
      <c r="P3190" s="133"/>
      <c r="Q3190" s="133"/>
      <c r="R3190" s="3"/>
      <c r="S3190" s="133"/>
    </row>
    <row r="3191" spans="2:19">
      <c r="B3191" s="10"/>
      <c r="C3191" s="10"/>
      <c r="D3191" s="10"/>
      <c r="E3191" s="10"/>
      <c r="F3191" s="10"/>
      <c r="G3191" s="10"/>
      <c r="H3191" s="10"/>
      <c r="I3191" s="10"/>
      <c r="J3191" s="11"/>
      <c r="P3191" s="133"/>
      <c r="Q3191" s="133"/>
      <c r="R3191" s="3"/>
      <c r="S3191" s="133"/>
    </row>
    <row r="3192" spans="2:19">
      <c r="B3192" s="10"/>
      <c r="C3192" s="10"/>
      <c r="D3192" s="10"/>
      <c r="E3192" s="10"/>
      <c r="F3192" s="10"/>
      <c r="G3192" s="10"/>
      <c r="H3192" s="10"/>
      <c r="I3192" s="10"/>
      <c r="J3192" s="11"/>
      <c r="P3192" s="133"/>
      <c r="Q3192" s="133"/>
      <c r="R3192" s="3"/>
      <c r="S3192" s="133"/>
    </row>
    <row r="3193" spans="2:19">
      <c r="B3193" s="10"/>
      <c r="C3193" s="10"/>
      <c r="D3193" s="10"/>
      <c r="E3193" s="10"/>
      <c r="F3193" s="10"/>
      <c r="G3193" s="10"/>
      <c r="H3193" s="10"/>
      <c r="I3193" s="10"/>
      <c r="J3193" s="11"/>
      <c r="P3193" s="133"/>
      <c r="Q3193" s="133"/>
      <c r="R3193" s="3"/>
      <c r="S3193" s="133"/>
    </row>
    <row r="3194" spans="2:19">
      <c r="B3194" s="10"/>
      <c r="C3194" s="10"/>
      <c r="D3194" s="10"/>
      <c r="E3194" s="10"/>
      <c r="F3194" s="10"/>
      <c r="G3194" s="10"/>
      <c r="H3194" s="10"/>
      <c r="I3194" s="10"/>
      <c r="J3194" s="11"/>
      <c r="P3194" s="133"/>
      <c r="Q3194" s="133"/>
      <c r="R3194" s="3"/>
      <c r="S3194" s="133"/>
    </row>
    <row r="3195" spans="2:19">
      <c r="B3195" s="10"/>
      <c r="C3195" s="10"/>
      <c r="D3195" s="10"/>
      <c r="E3195" s="10"/>
      <c r="F3195" s="10"/>
      <c r="G3195" s="10"/>
      <c r="H3195" s="10"/>
      <c r="I3195" s="10"/>
      <c r="J3195" s="11"/>
      <c r="P3195" s="133"/>
      <c r="Q3195" s="133"/>
      <c r="R3195" s="3"/>
      <c r="S3195" s="133"/>
    </row>
    <row r="3196" spans="2:19">
      <c r="B3196" s="10"/>
      <c r="C3196" s="10"/>
      <c r="D3196" s="10"/>
      <c r="E3196" s="10"/>
      <c r="F3196" s="10"/>
      <c r="G3196" s="10"/>
      <c r="H3196" s="10"/>
      <c r="I3196" s="10"/>
      <c r="J3196" s="11"/>
      <c r="P3196" s="133"/>
      <c r="Q3196" s="133"/>
      <c r="R3196" s="3"/>
      <c r="S3196" s="133"/>
    </row>
    <row r="3197" spans="2:19">
      <c r="B3197" s="10"/>
      <c r="C3197" s="10"/>
      <c r="D3197" s="10"/>
      <c r="E3197" s="10"/>
      <c r="F3197" s="10"/>
      <c r="G3197" s="10"/>
      <c r="H3197" s="10"/>
      <c r="I3197" s="10"/>
      <c r="J3197" s="11"/>
      <c r="P3197" s="133"/>
      <c r="Q3197" s="133"/>
      <c r="R3197" s="3"/>
      <c r="S3197" s="133"/>
    </row>
    <row r="3198" spans="2:19">
      <c r="B3198" s="10"/>
      <c r="C3198" s="10"/>
      <c r="D3198" s="10"/>
      <c r="E3198" s="10"/>
      <c r="F3198" s="10"/>
      <c r="G3198" s="10"/>
      <c r="H3198" s="10"/>
      <c r="I3198" s="10"/>
      <c r="J3198" s="11"/>
      <c r="P3198" s="133"/>
      <c r="Q3198" s="133"/>
      <c r="R3198" s="3"/>
      <c r="S3198" s="133"/>
    </row>
    <row r="3199" spans="2:19">
      <c r="B3199" s="10"/>
      <c r="C3199" s="10"/>
      <c r="D3199" s="10"/>
      <c r="E3199" s="10"/>
      <c r="F3199" s="10"/>
      <c r="G3199" s="10"/>
      <c r="H3199" s="10"/>
      <c r="I3199" s="10"/>
      <c r="J3199" s="11"/>
      <c r="P3199" s="133"/>
      <c r="Q3199" s="133"/>
      <c r="R3199" s="3"/>
      <c r="S3199" s="133"/>
    </row>
    <row r="3200" spans="2:19">
      <c r="B3200" s="10"/>
      <c r="C3200" s="10"/>
      <c r="D3200" s="10"/>
      <c r="E3200" s="10"/>
      <c r="F3200" s="10"/>
      <c r="G3200" s="10"/>
      <c r="H3200" s="10"/>
      <c r="I3200" s="10"/>
      <c r="J3200" s="11"/>
      <c r="P3200" s="133"/>
      <c r="Q3200" s="133"/>
      <c r="R3200" s="3"/>
      <c r="S3200" s="133"/>
    </row>
    <row r="3201" spans="2:19">
      <c r="B3201" s="10"/>
      <c r="C3201" s="10"/>
      <c r="D3201" s="10"/>
      <c r="E3201" s="10"/>
      <c r="F3201" s="10"/>
      <c r="G3201" s="10"/>
      <c r="H3201" s="10"/>
      <c r="I3201" s="10"/>
      <c r="J3201" s="11"/>
      <c r="P3201" s="133"/>
      <c r="Q3201" s="133"/>
      <c r="R3201" s="3"/>
      <c r="S3201" s="133"/>
    </row>
    <row r="3202" spans="2:19">
      <c r="B3202" s="10"/>
      <c r="C3202" s="10"/>
      <c r="D3202" s="10"/>
      <c r="E3202" s="10"/>
      <c r="F3202" s="10"/>
      <c r="G3202" s="10"/>
      <c r="H3202" s="10"/>
      <c r="I3202" s="10"/>
      <c r="J3202" s="11"/>
      <c r="P3202" s="133"/>
      <c r="Q3202" s="133"/>
      <c r="R3202" s="3"/>
      <c r="S3202" s="133"/>
    </row>
    <row r="3203" spans="2:19">
      <c r="B3203" s="10"/>
      <c r="C3203" s="10"/>
      <c r="D3203" s="10"/>
      <c r="E3203" s="10"/>
      <c r="F3203" s="10"/>
      <c r="G3203" s="10"/>
      <c r="H3203" s="10"/>
      <c r="I3203" s="10"/>
      <c r="J3203" s="11"/>
      <c r="P3203" s="133"/>
      <c r="Q3203" s="133"/>
      <c r="R3203" s="3"/>
      <c r="S3203" s="133"/>
    </row>
    <row r="3204" spans="2:19">
      <c r="B3204" s="10"/>
      <c r="C3204" s="10"/>
      <c r="D3204" s="10"/>
      <c r="E3204" s="10"/>
      <c r="F3204" s="10"/>
      <c r="G3204" s="10"/>
      <c r="H3204" s="10"/>
      <c r="I3204" s="10"/>
      <c r="J3204" s="11"/>
      <c r="P3204" s="133"/>
      <c r="Q3204" s="133"/>
      <c r="R3204" s="3"/>
      <c r="S3204" s="133"/>
    </row>
    <row r="3205" spans="2:19">
      <c r="B3205" s="10"/>
      <c r="C3205" s="10"/>
      <c r="D3205" s="10"/>
      <c r="E3205" s="10"/>
      <c r="F3205" s="10"/>
      <c r="G3205" s="10"/>
      <c r="H3205" s="10"/>
      <c r="I3205" s="10"/>
      <c r="J3205" s="11"/>
      <c r="P3205" s="133"/>
      <c r="Q3205" s="133"/>
      <c r="R3205" s="3"/>
      <c r="S3205" s="133"/>
    </row>
    <row r="3206" spans="2:19">
      <c r="B3206" s="10"/>
      <c r="C3206" s="10"/>
      <c r="D3206" s="10"/>
      <c r="E3206" s="10"/>
      <c r="F3206" s="10"/>
      <c r="G3206" s="10"/>
      <c r="H3206" s="10"/>
      <c r="I3206" s="10"/>
      <c r="J3206" s="11"/>
      <c r="P3206" s="133"/>
      <c r="Q3206" s="133"/>
      <c r="R3206" s="3"/>
      <c r="S3206" s="133"/>
    </row>
    <row r="3207" spans="2:19">
      <c r="B3207" s="10"/>
      <c r="C3207" s="10"/>
      <c r="D3207" s="10"/>
      <c r="E3207" s="10"/>
      <c r="F3207" s="10"/>
      <c r="G3207" s="10"/>
      <c r="H3207" s="10"/>
      <c r="I3207" s="10"/>
      <c r="J3207" s="11"/>
      <c r="P3207" s="133"/>
      <c r="Q3207" s="133"/>
      <c r="R3207" s="3"/>
      <c r="S3207" s="133"/>
    </row>
    <row r="3208" spans="2:19">
      <c r="B3208" s="10"/>
      <c r="C3208" s="10"/>
      <c r="D3208" s="10"/>
      <c r="E3208" s="10"/>
      <c r="F3208" s="10"/>
      <c r="G3208" s="10"/>
      <c r="H3208" s="10"/>
      <c r="I3208" s="10"/>
      <c r="J3208" s="11"/>
      <c r="P3208" s="133"/>
      <c r="Q3208" s="133"/>
      <c r="R3208" s="3"/>
      <c r="S3208" s="133"/>
    </row>
    <row r="3209" spans="2:19">
      <c r="B3209" s="10"/>
      <c r="C3209" s="10"/>
      <c r="D3209" s="10"/>
      <c r="E3209" s="10"/>
      <c r="F3209" s="10"/>
      <c r="G3209" s="10"/>
      <c r="H3209" s="10"/>
      <c r="I3209" s="10"/>
      <c r="J3209" s="11"/>
      <c r="P3209" s="133"/>
      <c r="Q3209" s="133"/>
      <c r="R3209" s="3"/>
      <c r="S3209" s="133"/>
    </row>
    <row r="3210" spans="2:19">
      <c r="B3210" s="10"/>
      <c r="C3210" s="10"/>
      <c r="D3210" s="10"/>
      <c r="E3210" s="10"/>
      <c r="F3210" s="10"/>
      <c r="G3210" s="10"/>
      <c r="H3210" s="10"/>
      <c r="I3210" s="10"/>
      <c r="J3210" s="11"/>
      <c r="P3210" s="133"/>
      <c r="Q3210" s="133"/>
      <c r="R3210" s="3"/>
      <c r="S3210" s="133"/>
    </row>
    <row r="3211" spans="2:19">
      <c r="B3211" s="10"/>
      <c r="C3211" s="10"/>
      <c r="D3211" s="10"/>
      <c r="E3211" s="10"/>
      <c r="F3211" s="10"/>
      <c r="G3211" s="10"/>
      <c r="H3211" s="10"/>
      <c r="I3211" s="10"/>
      <c r="J3211" s="11"/>
      <c r="P3211" s="133"/>
      <c r="Q3211" s="133"/>
      <c r="R3211" s="3"/>
      <c r="S3211" s="133"/>
    </row>
    <row r="3212" spans="2:19">
      <c r="B3212" s="10"/>
      <c r="C3212" s="10"/>
      <c r="D3212" s="10"/>
      <c r="E3212" s="10"/>
      <c r="F3212" s="10"/>
      <c r="G3212" s="10"/>
      <c r="H3212" s="10"/>
      <c r="I3212" s="10"/>
      <c r="J3212" s="11"/>
      <c r="P3212" s="133"/>
      <c r="Q3212" s="133"/>
      <c r="R3212" s="3"/>
      <c r="S3212" s="133"/>
    </row>
    <row r="3213" spans="2:19">
      <c r="B3213" s="10"/>
      <c r="C3213" s="10"/>
      <c r="D3213" s="10"/>
      <c r="E3213" s="10"/>
      <c r="F3213" s="10"/>
      <c r="G3213" s="10"/>
      <c r="H3213" s="10"/>
      <c r="I3213" s="10"/>
      <c r="J3213" s="11"/>
      <c r="P3213" s="133"/>
      <c r="Q3213" s="133"/>
      <c r="R3213" s="3"/>
      <c r="S3213" s="133"/>
    </row>
    <row r="3214" spans="2:19">
      <c r="B3214" s="10"/>
      <c r="C3214" s="10"/>
      <c r="D3214" s="10"/>
      <c r="E3214" s="10"/>
      <c r="F3214" s="10"/>
      <c r="G3214" s="10"/>
      <c r="H3214" s="10"/>
      <c r="I3214" s="10"/>
      <c r="J3214" s="11"/>
      <c r="P3214" s="133"/>
      <c r="Q3214" s="133"/>
      <c r="R3214" s="3"/>
      <c r="S3214" s="133"/>
    </row>
    <row r="3215" spans="2:19">
      <c r="B3215" s="10"/>
      <c r="C3215" s="10"/>
      <c r="D3215" s="10"/>
      <c r="E3215" s="10"/>
      <c r="F3215" s="10"/>
      <c r="G3215" s="10"/>
      <c r="H3215" s="10"/>
      <c r="I3215" s="10"/>
      <c r="J3215" s="11"/>
      <c r="P3215" s="133"/>
      <c r="Q3215" s="133"/>
      <c r="R3215" s="3"/>
      <c r="S3215" s="133"/>
    </row>
    <row r="3216" spans="2:19">
      <c r="B3216" s="10"/>
      <c r="C3216" s="10"/>
      <c r="D3216" s="10"/>
      <c r="E3216" s="10"/>
      <c r="F3216" s="10"/>
      <c r="G3216" s="10"/>
      <c r="H3216" s="10"/>
      <c r="I3216" s="10"/>
      <c r="J3216" s="11"/>
      <c r="P3216" s="133"/>
      <c r="Q3216" s="133"/>
      <c r="R3216" s="3"/>
      <c r="S3216" s="133"/>
    </row>
    <row r="3217" spans="2:19">
      <c r="B3217" s="10"/>
      <c r="C3217" s="10"/>
      <c r="D3217" s="10"/>
      <c r="E3217" s="10"/>
      <c r="F3217" s="10"/>
      <c r="G3217" s="10"/>
      <c r="H3217" s="10"/>
      <c r="I3217" s="10"/>
      <c r="J3217" s="11"/>
      <c r="P3217" s="133"/>
      <c r="Q3217" s="133"/>
      <c r="R3217" s="3"/>
      <c r="S3217" s="133"/>
    </row>
    <row r="3218" spans="2:19">
      <c r="B3218" s="10"/>
      <c r="C3218" s="10"/>
      <c r="D3218" s="10"/>
      <c r="E3218" s="10"/>
      <c r="F3218" s="10"/>
      <c r="G3218" s="10"/>
      <c r="H3218" s="10"/>
      <c r="I3218" s="10"/>
      <c r="J3218" s="11"/>
      <c r="P3218" s="133"/>
      <c r="Q3218" s="133"/>
      <c r="R3218" s="3"/>
      <c r="S3218" s="133"/>
    </row>
    <row r="3219" spans="2:19">
      <c r="B3219" s="10"/>
      <c r="C3219" s="10"/>
      <c r="D3219" s="10"/>
      <c r="E3219" s="10"/>
      <c r="F3219" s="10"/>
      <c r="G3219" s="10"/>
      <c r="H3219" s="10"/>
      <c r="I3219" s="10"/>
      <c r="J3219" s="11"/>
      <c r="P3219" s="133"/>
      <c r="Q3219" s="133"/>
      <c r="R3219" s="3"/>
      <c r="S3219" s="133"/>
    </row>
    <row r="3220" spans="2:19">
      <c r="B3220" s="10"/>
      <c r="C3220" s="10"/>
      <c r="D3220" s="10"/>
      <c r="E3220" s="10"/>
      <c r="F3220" s="10"/>
      <c r="G3220" s="10"/>
      <c r="H3220" s="10"/>
      <c r="I3220" s="10"/>
      <c r="J3220" s="11"/>
      <c r="P3220" s="133"/>
      <c r="Q3220" s="133"/>
      <c r="R3220" s="3"/>
      <c r="S3220" s="133"/>
    </row>
    <row r="3221" spans="2:19">
      <c r="B3221" s="10"/>
      <c r="C3221" s="10"/>
      <c r="D3221" s="10"/>
      <c r="E3221" s="10"/>
      <c r="F3221" s="10"/>
      <c r="G3221" s="10"/>
      <c r="H3221" s="10"/>
      <c r="I3221" s="10"/>
      <c r="J3221" s="11"/>
      <c r="P3221" s="133"/>
      <c r="Q3221" s="133"/>
      <c r="R3221" s="3"/>
      <c r="S3221" s="133"/>
    </row>
    <row r="3222" spans="2:19">
      <c r="B3222" s="10"/>
      <c r="C3222" s="10"/>
      <c r="D3222" s="10"/>
      <c r="E3222" s="10"/>
      <c r="F3222" s="10"/>
      <c r="G3222" s="10"/>
      <c r="H3222" s="10"/>
      <c r="I3222" s="10"/>
      <c r="J3222" s="11"/>
      <c r="P3222" s="133"/>
      <c r="Q3222" s="133"/>
      <c r="R3222" s="3"/>
      <c r="S3222" s="133"/>
    </row>
    <row r="3223" spans="2:19">
      <c r="B3223" s="10"/>
      <c r="C3223" s="10"/>
      <c r="D3223" s="10"/>
      <c r="E3223" s="10"/>
      <c r="F3223" s="10"/>
      <c r="G3223" s="10"/>
      <c r="H3223" s="10"/>
      <c r="I3223" s="10"/>
      <c r="J3223" s="11"/>
      <c r="P3223" s="133"/>
      <c r="Q3223" s="133"/>
      <c r="R3223" s="3"/>
      <c r="S3223" s="133"/>
    </row>
    <row r="3224" spans="2:19">
      <c r="B3224" s="10"/>
      <c r="C3224" s="10"/>
      <c r="D3224" s="10"/>
      <c r="E3224" s="10"/>
      <c r="F3224" s="10"/>
      <c r="G3224" s="10"/>
      <c r="H3224" s="10"/>
      <c r="I3224" s="10"/>
      <c r="J3224" s="11"/>
      <c r="P3224" s="133"/>
      <c r="Q3224" s="133"/>
      <c r="R3224" s="3"/>
      <c r="S3224" s="133"/>
    </row>
    <row r="3225" spans="2:19">
      <c r="B3225" s="10"/>
      <c r="C3225" s="10"/>
      <c r="D3225" s="10"/>
      <c r="E3225" s="10"/>
      <c r="F3225" s="10"/>
      <c r="G3225" s="10"/>
      <c r="H3225" s="10"/>
      <c r="I3225" s="10"/>
      <c r="J3225" s="11"/>
      <c r="P3225" s="133"/>
      <c r="Q3225" s="133"/>
      <c r="R3225" s="3"/>
      <c r="S3225" s="133"/>
    </row>
    <row r="3226" spans="2:19">
      <c r="B3226" s="10"/>
      <c r="C3226" s="10"/>
      <c r="D3226" s="10"/>
      <c r="E3226" s="10"/>
      <c r="F3226" s="10"/>
      <c r="G3226" s="10"/>
      <c r="H3226" s="10"/>
      <c r="I3226" s="10"/>
      <c r="J3226" s="11"/>
      <c r="P3226" s="133"/>
      <c r="Q3226" s="133"/>
      <c r="R3226" s="3"/>
      <c r="S3226" s="133"/>
    </row>
    <row r="3227" spans="2:19">
      <c r="B3227" s="10"/>
      <c r="C3227" s="10"/>
      <c r="D3227" s="10"/>
      <c r="E3227" s="10"/>
      <c r="F3227" s="10"/>
      <c r="G3227" s="10"/>
      <c r="H3227" s="10"/>
      <c r="I3227" s="10"/>
      <c r="J3227" s="11"/>
      <c r="P3227" s="133"/>
      <c r="Q3227" s="133"/>
      <c r="R3227" s="3"/>
      <c r="S3227" s="133"/>
    </row>
    <row r="3228" spans="2:19">
      <c r="B3228" s="10"/>
      <c r="C3228" s="10"/>
      <c r="D3228" s="10"/>
      <c r="E3228" s="10"/>
      <c r="F3228" s="10"/>
      <c r="G3228" s="10"/>
      <c r="H3228" s="10"/>
      <c r="I3228" s="10"/>
      <c r="J3228" s="11"/>
      <c r="P3228" s="133"/>
      <c r="Q3228" s="133"/>
      <c r="R3228" s="3"/>
      <c r="S3228" s="133"/>
    </row>
    <row r="3229" spans="2:19">
      <c r="B3229" s="10"/>
      <c r="C3229" s="10"/>
      <c r="D3229" s="10"/>
      <c r="E3229" s="10"/>
      <c r="F3229" s="10"/>
      <c r="G3229" s="10"/>
      <c r="H3229" s="10"/>
      <c r="I3229" s="10"/>
      <c r="J3229" s="11"/>
      <c r="P3229" s="133"/>
      <c r="Q3229" s="133"/>
      <c r="R3229" s="3"/>
      <c r="S3229" s="133"/>
    </row>
    <row r="3230" spans="2:19">
      <c r="B3230" s="10"/>
      <c r="C3230" s="10"/>
      <c r="D3230" s="10"/>
      <c r="E3230" s="10"/>
      <c r="F3230" s="10"/>
      <c r="G3230" s="10"/>
      <c r="H3230" s="10"/>
      <c r="I3230" s="10"/>
      <c r="J3230" s="11"/>
      <c r="P3230" s="133"/>
      <c r="Q3230" s="133"/>
      <c r="R3230" s="3"/>
      <c r="S3230" s="133"/>
    </row>
    <row r="3231" spans="2:19">
      <c r="B3231" s="10"/>
      <c r="C3231" s="10"/>
      <c r="D3231" s="10"/>
      <c r="E3231" s="10"/>
      <c r="F3231" s="10"/>
      <c r="G3231" s="10"/>
      <c r="H3231" s="10"/>
      <c r="I3231" s="10"/>
      <c r="J3231" s="11"/>
      <c r="P3231" s="133"/>
      <c r="Q3231" s="133"/>
      <c r="R3231" s="3"/>
      <c r="S3231" s="133"/>
    </row>
    <row r="3232" spans="2:19">
      <c r="B3232" s="10"/>
      <c r="C3232" s="10"/>
      <c r="D3232" s="10"/>
      <c r="E3232" s="10"/>
      <c r="F3232" s="10"/>
      <c r="G3232" s="10"/>
      <c r="H3232" s="10"/>
      <c r="I3232" s="10"/>
      <c r="J3232" s="11"/>
      <c r="P3232" s="133"/>
      <c r="Q3232" s="133"/>
      <c r="R3232" s="3"/>
      <c r="S3232" s="133"/>
    </row>
    <row r="3233" spans="2:19">
      <c r="B3233" s="10"/>
      <c r="C3233" s="10"/>
      <c r="D3233" s="10"/>
      <c r="E3233" s="10"/>
      <c r="F3233" s="10"/>
      <c r="G3233" s="10"/>
      <c r="H3233" s="10"/>
      <c r="I3233" s="10"/>
      <c r="J3233" s="11"/>
      <c r="P3233" s="133"/>
      <c r="Q3233" s="133"/>
      <c r="R3233" s="3"/>
      <c r="S3233" s="133"/>
    </row>
    <row r="3234" spans="2:19">
      <c r="B3234" s="10"/>
      <c r="C3234" s="10"/>
      <c r="D3234" s="10"/>
      <c r="E3234" s="10"/>
      <c r="F3234" s="10"/>
      <c r="G3234" s="10"/>
      <c r="H3234" s="10"/>
      <c r="I3234" s="10"/>
      <c r="J3234" s="11"/>
      <c r="P3234" s="133"/>
      <c r="Q3234" s="133"/>
      <c r="R3234" s="3"/>
      <c r="S3234" s="133"/>
    </row>
    <row r="3235" spans="2:19">
      <c r="B3235" s="10"/>
      <c r="C3235" s="10"/>
      <c r="D3235" s="10"/>
      <c r="E3235" s="10"/>
      <c r="F3235" s="10"/>
      <c r="G3235" s="10"/>
      <c r="H3235" s="10"/>
      <c r="I3235" s="10"/>
      <c r="J3235" s="11"/>
      <c r="P3235" s="133"/>
      <c r="Q3235" s="133"/>
      <c r="R3235" s="3"/>
      <c r="S3235" s="133"/>
    </row>
    <row r="3236" spans="2:19">
      <c r="B3236" s="10"/>
      <c r="C3236" s="10"/>
      <c r="D3236" s="10"/>
      <c r="E3236" s="10"/>
      <c r="F3236" s="10"/>
      <c r="G3236" s="10"/>
      <c r="H3236" s="10"/>
      <c r="I3236" s="10"/>
      <c r="J3236" s="11"/>
      <c r="P3236" s="133"/>
      <c r="Q3236" s="133"/>
      <c r="R3236" s="3"/>
      <c r="S3236" s="133"/>
    </row>
    <row r="3237" spans="2:19">
      <c r="B3237" s="10"/>
      <c r="C3237" s="10"/>
      <c r="D3237" s="10"/>
      <c r="E3237" s="10"/>
      <c r="F3237" s="10"/>
      <c r="G3237" s="10"/>
      <c r="H3237" s="10"/>
      <c r="I3237" s="10"/>
      <c r="J3237" s="11"/>
      <c r="P3237" s="133"/>
      <c r="Q3237" s="133"/>
      <c r="R3237" s="3"/>
      <c r="S3237" s="133"/>
    </row>
    <row r="3238" spans="2:19">
      <c r="B3238" s="10"/>
      <c r="C3238" s="10"/>
      <c r="D3238" s="10"/>
      <c r="E3238" s="10"/>
      <c r="F3238" s="10"/>
      <c r="G3238" s="10"/>
      <c r="H3238" s="10"/>
      <c r="I3238" s="10"/>
      <c r="J3238" s="11"/>
      <c r="P3238" s="133"/>
      <c r="Q3238" s="133"/>
      <c r="R3238" s="3"/>
      <c r="S3238" s="133"/>
    </row>
    <row r="3239" spans="2:19">
      <c r="B3239" s="10"/>
      <c r="C3239" s="10"/>
      <c r="D3239" s="10"/>
      <c r="E3239" s="10"/>
      <c r="F3239" s="10"/>
      <c r="G3239" s="10"/>
      <c r="H3239" s="10"/>
      <c r="I3239" s="10"/>
      <c r="J3239" s="11"/>
      <c r="P3239" s="133"/>
      <c r="Q3239" s="133"/>
      <c r="R3239" s="3"/>
      <c r="S3239" s="133"/>
    </row>
    <row r="3240" spans="2:19">
      <c r="B3240" s="10"/>
      <c r="C3240" s="10"/>
      <c r="D3240" s="10"/>
      <c r="E3240" s="10"/>
      <c r="F3240" s="10"/>
      <c r="G3240" s="10"/>
      <c r="H3240" s="10"/>
      <c r="I3240" s="10"/>
      <c r="J3240" s="11"/>
      <c r="P3240" s="133"/>
      <c r="Q3240" s="133"/>
      <c r="R3240" s="3"/>
      <c r="S3240" s="133"/>
    </row>
    <row r="3241" spans="2:19">
      <c r="B3241" s="10"/>
      <c r="C3241" s="10"/>
      <c r="D3241" s="10"/>
      <c r="E3241" s="10"/>
      <c r="F3241" s="10"/>
      <c r="G3241" s="10"/>
      <c r="H3241" s="10"/>
      <c r="I3241" s="10"/>
      <c r="J3241" s="11"/>
      <c r="P3241" s="133"/>
      <c r="Q3241" s="133"/>
      <c r="R3241" s="3"/>
      <c r="S3241" s="133"/>
    </row>
    <row r="3242" spans="2:19">
      <c r="B3242" s="10"/>
      <c r="C3242" s="10"/>
      <c r="D3242" s="10"/>
      <c r="E3242" s="10"/>
      <c r="F3242" s="10"/>
      <c r="G3242" s="10"/>
      <c r="H3242" s="10"/>
      <c r="I3242" s="10"/>
      <c r="J3242" s="11"/>
      <c r="P3242" s="133"/>
      <c r="Q3242" s="133"/>
      <c r="R3242" s="3"/>
      <c r="S3242" s="133"/>
    </row>
    <row r="3243" spans="2:19">
      <c r="B3243" s="10"/>
      <c r="C3243" s="10"/>
      <c r="D3243" s="10"/>
      <c r="E3243" s="10"/>
      <c r="F3243" s="10"/>
      <c r="G3243" s="10"/>
      <c r="H3243" s="10"/>
      <c r="I3243" s="10"/>
      <c r="J3243" s="11"/>
      <c r="P3243" s="133"/>
      <c r="Q3243" s="133"/>
      <c r="R3243" s="3"/>
      <c r="S3243" s="133"/>
    </row>
    <row r="3244" spans="2:19">
      <c r="B3244" s="10"/>
      <c r="C3244" s="10"/>
      <c r="D3244" s="10"/>
      <c r="E3244" s="10"/>
      <c r="F3244" s="10"/>
      <c r="G3244" s="10"/>
      <c r="H3244" s="10"/>
      <c r="I3244" s="10"/>
      <c r="J3244" s="11"/>
      <c r="P3244" s="133"/>
      <c r="Q3244" s="133"/>
      <c r="R3244" s="3"/>
      <c r="S3244" s="133"/>
    </row>
    <row r="3245" spans="2:19">
      <c r="B3245" s="10"/>
      <c r="C3245" s="10"/>
      <c r="D3245" s="10"/>
      <c r="E3245" s="10"/>
      <c r="F3245" s="10"/>
      <c r="G3245" s="10"/>
      <c r="H3245" s="10"/>
      <c r="I3245" s="10"/>
      <c r="J3245" s="11"/>
      <c r="P3245" s="133"/>
      <c r="Q3245" s="133"/>
      <c r="R3245" s="3"/>
      <c r="S3245" s="133"/>
    </row>
    <row r="3246" spans="2:19">
      <c r="B3246" s="10"/>
      <c r="C3246" s="10"/>
      <c r="D3246" s="10"/>
      <c r="E3246" s="10"/>
      <c r="F3246" s="10"/>
      <c r="G3246" s="10"/>
      <c r="H3246" s="10"/>
      <c r="I3246" s="10"/>
      <c r="J3246" s="11"/>
      <c r="P3246" s="133"/>
      <c r="Q3246" s="133"/>
      <c r="R3246" s="3"/>
      <c r="S3246" s="133"/>
    </row>
    <row r="3247" spans="2:19">
      <c r="B3247" s="10"/>
      <c r="C3247" s="10"/>
      <c r="D3247" s="10"/>
      <c r="E3247" s="10"/>
      <c r="F3247" s="10"/>
      <c r="G3247" s="10"/>
      <c r="H3247" s="10"/>
      <c r="I3247" s="10"/>
      <c r="J3247" s="11"/>
      <c r="P3247" s="133"/>
      <c r="Q3247" s="133"/>
      <c r="R3247" s="3"/>
      <c r="S3247" s="133"/>
    </row>
    <row r="3248" spans="2:19">
      <c r="B3248" s="10"/>
      <c r="C3248" s="10"/>
      <c r="D3248" s="10"/>
      <c r="E3248" s="10"/>
      <c r="F3248" s="10"/>
      <c r="G3248" s="10"/>
      <c r="H3248" s="10"/>
      <c r="I3248" s="10"/>
      <c r="J3248" s="11"/>
      <c r="P3248" s="133"/>
      <c r="Q3248" s="133"/>
      <c r="R3248" s="3"/>
      <c r="S3248" s="133"/>
    </row>
    <row r="3249" spans="2:19">
      <c r="B3249" s="10"/>
      <c r="C3249" s="10"/>
      <c r="D3249" s="10"/>
      <c r="E3249" s="10"/>
      <c r="F3249" s="10"/>
      <c r="G3249" s="10"/>
      <c r="H3249" s="10"/>
      <c r="I3249" s="10"/>
      <c r="J3249" s="11"/>
      <c r="P3249" s="133"/>
      <c r="Q3249" s="133"/>
      <c r="R3249" s="3"/>
      <c r="S3249" s="133"/>
    </row>
    <row r="3250" spans="2:19">
      <c r="B3250" s="10"/>
      <c r="C3250" s="10"/>
      <c r="D3250" s="10"/>
      <c r="E3250" s="10"/>
      <c r="F3250" s="10"/>
      <c r="G3250" s="10"/>
      <c r="H3250" s="10"/>
      <c r="I3250" s="10"/>
      <c r="J3250" s="11"/>
      <c r="P3250" s="133"/>
      <c r="Q3250" s="133"/>
      <c r="R3250" s="3"/>
      <c r="S3250" s="133"/>
    </row>
    <row r="3251" spans="2:19">
      <c r="B3251" s="10"/>
      <c r="C3251" s="10"/>
      <c r="D3251" s="10"/>
      <c r="E3251" s="10"/>
      <c r="F3251" s="10"/>
      <c r="G3251" s="10"/>
      <c r="H3251" s="10"/>
      <c r="I3251" s="10"/>
      <c r="J3251" s="11"/>
      <c r="P3251" s="133"/>
      <c r="Q3251" s="133"/>
      <c r="R3251" s="3"/>
      <c r="S3251" s="133"/>
    </row>
    <row r="3252" spans="2:19">
      <c r="B3252" s="10"/>
      <c r="C3252" s="10"/>
      <c r="D3252" s="10"/>
      <c r="E3252" s="10"/>
      <c r="F3252" s="10"/>
      <c r="G3252" s="10"/>
      <c r="H3252" s="10"/>
      <c r="I3252" s="10"/>
      <c r="J3252" s="11"/>
      <c r="P3252" s="133"/>
      <c r="Q3252" s="133"/>
      <c r="R3252" s="3"/>
      <c r="S3252" s="133"/>
    </row>
    <row r="3253" spans="2:19">
      <c r="B3253" s="10"/>
      <c r="C3253" s="10"/>
      <c r="D3253" s="10"/>
      <c r="E3253" s="10"/>
      <c r="F3253" s="10"/>
      <c r="G3253" s="10"/>
      <c r="H3253" s="10"/>
      <c r="I3253" s="10"/>
      <c r="J3253" s="11"/>
      <c r="P3253" s="133"/>
      <c r="Q3253" s="133"/>
      <c r="R3253" s="3"/>
      <c r="S3253" s="133"/>
    </row>
    <row r="3254" spans="2:19">
      <c r="B3254" s="10"/>
      <c r="C3254" s="10"/>
      <c r="D3254" s="10"/>
      <c r="E3254" s="10"/>
      <c r="F3254" s="10"/>
      <c r="G3254" s="10"/>
      <c r="H3254" s="10"/>
      <c r="I3254" s="10"/>
      <c r="J3254" s="11"/>
      <c r="P3254" s="133"/>
      <c r="Q3254" s="133"/>
      <c r="R3254" s="3"/>
      <c r="S3254" s="133"/>
    </row>
    <row r="3255" spans="2:19">
      <c r="B3255" s="10"/>
      <c r="C3255" s="10"/>
      <c r="D3255" s="10"/>
      <c r="E3255" s="10"/>
      <c r="F3255" s="10"/>
      <c r="G3255" s="10"/>
      <c r="H3255" s="10"/>
      <c r="I3255" s="10"/>
      <c r="J3255" s="11"/>
      <c r="P3255" s="133"/>
      <c r="Q3255" s="133"/>
      <c r="R3255" s="3"/>
      <c r="S3255" s="133"/>
    </row>
    <row r="3256" spans="2:19">
      <c r="B3256" s="10"/>
      <c r="C3256" s="10"/>
      <c r="D3256" s="10"/>
      <c r="E3256" s="10"/>
      <c r="F3256" s="10"/>
      <c r="G3256" s="10"/>
      <c r="H3256" s="10"/>
      <c r="I3256" s="10"/>
      <c r="J3256" s="11"/>
      <c r="P3256" s="133"/>
      <c r="Q3256" s="133"/>
      <c r="R3256" s="3"/>
      <c r="S3256" s="133"/>
    </row>
    <row r="3257" spans="2:19">
      <c r="B3257" s="10"/>
      <c r="C3257" s="10"/>
      <c r="D3257" s="10"/>
      <c r="E3257" s="10"/>
      <c r="F3257" s="10"/>
      <c r="G3257" s="10"/>
      <c r="H3257" s="10"/>
      <c r="I3257" s="10"/>
      <c r="J3257" s="11"/>
      <c r="P3257" s="133"/>
      <c r="Q3257" s="133"/>
      <c r="R3257" s="3"/>
      <c r="S3257" s="133"/>
    </row>
    <row r="3258" spans="2:19">
      <c r="B3258" s="10"/>
      <c r="C3258" s="10"/>
      <c r="D3258" s="10"/>
      <c r="E3258" s="10"/>
      <c r="F3258" s="10"/>
      <c r="G3258" s="10"/>
      <c r="H3258" s="10"/>
      <c r="I3258" s="10"/>
      <c r="J3258" s="11"/>
      <c r="P3258" s="133"/>
      <c r="Q3258" s="133"/>
      <c r="R3258" s="3"/>
      <c r="S3258" s="133"/>
    </row>
    <row r="3259" spans="2:19">
      <c r="B3259" s="10"/>
      <c r="C3259" s="10"/>
      <c r="D3259" s="10"/>
      <c r="E3259" s="10"/>
      <c r="F3259" s="10"/>
      <c r="G3259" s="10"/>
      <c r="H3259" s="10"/>
      <c r="I3259" s="10"/>
      <c r="J3259" s="11"/>
      <c r="P3259" s="133"/>
      <c r="Q3259" s="133"/>
      <c r="R3259" s="3"/>
      <c r="S3259" s="133"/>
    </row>
    <row r="3260" spans="2:19">
      <c r="B3260" s="10"/>
      <c r="C3260" s="10"/>
      <c r="D3260" s="10"/>
      <c r="E3260" s="10"/>
      <c r="F3260" s="10"/>
      <c r="G3260" s="10"/>
      <c r="H3260" s="10"/>
      <c r="I3260" s="10"/>
      <c r="J3260" s="11"/>
      <c r="P3260" s="133"/>
      <c r="Q3260" s="133"/>
      <c r="R3260" s="3"/>
      <c r="S3260" s="133"/>
    </row>
    <row r="3261" spans="2:19">
      <c r="B3261" s="10"/>
      <c r="C3261" s="10"/>
      <c r="D3261" s="10"/>
      <c r="E3261" s="10"/>
      <c r="F3261" s="10"/>
      <c r="G3261" s="10"/>
      <c r="H3261" s="10"/>
      <c r="I3261" s="10"/>
      <c r="J3261" s="11"/>
      <c r="P3261" s="133"/>
      <c r="Q3261" s="133"/>
      <c r="R3261" s="3"/>
      <c r="S3261" s="133"/>
    </row>
    <row r="3262" spans="2:19">
      <c r="B3262" s="10"/>
      <c r="C3262" s="10"/>
      <c r="D3262" s="10"/>
      <c r="E3262" s="10"/>
      <c r="F3262" s="10"/>
      <c r="G3262" s="10"/>
      <c r="H3262" s="10"/>
      <c r="I3262" s="10"/>
      <c r="J3262" s="11"/>
      <c r="P3262" s="133"/>
      <c r="Q3262" s="133"/>
      <c r="R3262" s="3"/>
      <c r="S3262" s="133"/>
    </row>
    <row r="3263" spans="2:19">
      <c r="B3263" s="10"/>
      <c r="C3263" s="10"/>
      <c r="D3263" s="10"/>
      <c r="E3263" s="10"/>
      <c r="F3263" s="10"/>
      <c r="G3263" s="10"/>
      <c r="H3263" s="10"/>
      <c r="I3263" s="10"/>
      <c r="J3263" s="11"/>
      <c r="P3263" s="133"/>
      <c r="Q3263" s="133"/>
      <c r="R3263" s="3"/>
      <c r="S3263" s="133"/>
    </row>
    <row r="3264" spans="2:19">
      <c r="B3264" s="10"/>
      <c r="C3264" s="10"/>
      <c r="D3264" s="10"/>
      <c r="E3264" s="10"/>
      <c r="F3264" s="10"/>
      <c r="G3264" s="10"/>
      <c r="H3264" s="10"/>
      <c r="I3264" s="10"/>
      <c r="J3264" s="11"/>
      <c r="P3264" s="133"/>
      <c r="Q3264" s="133"/>
      <c r="R3264" s="3"/>
      <c r="S3264" s="133"/>
    </row>
    <row r="3265" spans="2:19">
      <c r="B3265" s="10"/>
      <c r="C3265" s="10"/>
      <c r="D3265" s="10"/>
      <c r="E3265" s="10"/>
      <c r="F3265" s="10"/>
      <c r="G3265" s="10"/>
      <c r="H3265" s="10"/>
      <c r="I3265" s="10"/>
      <c r="J3265" s="11"/>
      <c r="P3265" s="133"/>
      <c r="Q3265" s="133"/>
      <c r="R3265" s="3"/>
      <c r="S3265" s="133"/>
    </row>
    <row r="3266" spans="2:19">
      <c r="B3266" s="10"/>
      <c r="C3266" s="10"/>
      <c r="D3266" s="10"/>
      <c r="E3266" s="10"/>
      <c r="F3266" s="10"/>
      <c r="G3266" s="10"/>
      <c r="H3266" s="10"/>
      <c r="I3266" s="10"/>
      <c r="J3266" s="11"/>
      <c r="P3266" s="133"/>
      <c r="Q3266" s="133"/>
      <c r="R3266" s="3"/>
      <c r="S3266" s="133"/>
    </row>
    <row r="3267" spans="2:19">
      <c r="B3267" s="10"/>
      <c r="C3267" s="10"/>
      <c r="D3267" s="10"/>
      <c r="E3267" s="10"/>
      <c r="F3267" s="10"/>
      <c r="G3267" s="10"/>
      <c r="H3267" s="10"/>
      <c r="I3267" s="10"/>
      <c r="J3267" s="11"/>
      <c r="P3267" s="133"/>
      <c r="Q3267" s="133"/>
      <c r="R3267" s="3"/>
      <c r="S3267" s="133"/>
    </row>
    <row r="3268" spans="2:19">
      <c r="B3268" s="10"/>
      <c r="C3268" s="10"/>
      <c r="D3268" s="10"/>
      <c r="E3268" s="10"/>
      <c r="F3268" s="10"/>
      <c r="G3268" s="10"/>
      <c r="H3268" s="10"/>
      <c r="I3268" s="10"/>
      <c r="J3268" s="11"/>
      <c r="P3268" s="133"/>
      <c r="Q3268" s="133"/>
      <c r="R3268" s="3"/>
      <c r="S3268" s="133"/>
    </row>
    <row r="3269" spans="2:19">
      <c r="B3269" s="10"/>
      <c r="C3269" s="10"/>
      <c r="D3269" s="10"/>
      <c r="E3269" s="10"/>
      <c r="F3269" s="10"/>
      <c r="G3269" s="10"/>
      <c r="H3269" s="10"/>
      <c r="I3269" s="10"/>
      <c r="J3269" s="11"/>
      <c r="P3269" s="133"/>
      <c r="Q3269" s="133"/>
      <c r="R3269" s="3"/>
      <c r="S3269" s="133"/>
    </row>
    <row r="3270" spans="2:19">
      <c r="B3270" s="10"/>
      <c r="C3270" s="10"/>
      <c r="D3270" s="10"/>
      <c r="E3270" s="10"/>
      <c r="F3270" s="10"/>
      <c r="G3270" s="10"/>
      <c r="H3270" s="10"/>
      <c r="I3270" s="10"/>
      <c r="J3270" s="11"/>
      <c r="P3270" s="133"/>
      <c r="Q3270" s="133"/>
      <c r="R3270" s="3"/>
      <c r="S3270" s="133"/>
    </row>
    <row r="3271" spans="2:19">
      <c r="B3271" s="10"/>
      <c r="C3271" s="10"/>
      <c r="D3271" s="10"/>
      <c r="E3271" s="10"/>
      <c r="F3271" s="10"/>
      <c r="G3271" s="10"/>
      <c r="H3271" s="10"/>
      <c r="I3271" s="10"/>
      <c r="J3271" s="11"/>
      <c r="P3271" s="133"/>
      <c r="Q3271" s="133"/>
      <c r="R3271" s="3"/>
      <c r="S3271" s="133"/>
    </row>
    <row r="3272" spans="2:19">
      <c r="B3272" s="10"/>
      <c r="C3272" s="10"/>
      <c r="D3272" s="10"/>
      <c r="E3272" s="10"/>
      <c r="F3272" s="10"/>
      <c r="G3272" s="10"/>
      <c r="H3272" s="10"/>
      <c r="I3272" s="10"/>
      <c r="J3272" s="11"/>
      <c r="P3272" s="133"/>
      <c r="Q3272" s="133"/>
      <c r="R3272" s="3"/>
      <c r="S3272" s="133"/>
    </row>
    <row r="3273" spans="2:19">
      <c r="B3273" s="10"/>
      <c r="C3273" s="10"/>
      <c r="D3273" s="10"/>
      <c r="E3273" s="10"/>
      <c r="F3273" s="10"/>
      <c r="G3273" s="10"/>
      <c r="H3273" s="10"/>
      <c r="I3273" s="10"/>
      <c r="J3273" s="11"/>
      <c r="P3273" s="133"/>
      <c r="Q3273" s="133"/>
      <c r="R3273" s="3"/>
      <c r="S3273" s="133"/>
    </row>
    <row r="3274" spans="2:19">
      <c r="B3274" s="10"/>
      <c r="C3274" s="10"/>
      <c r="D3274" s="10"/>
      <c r="E3274" s="10"/>
      <c r="F3274" s="10"/>
      <c r="G3274" s="10"/>
      <c r="H3274" s="10"/>
      <c r="I3274" s="10"/>
      <c r="J3274" s="11"/>
      <c r="P3274" s="133"/>
      <c r="Q3274" s="133"/>
      <c r="R3274" s="3"/>
      <c r="S3274" s="133"/>
    </row>
    <row r="3275" spans="2:19">
      <c r="B3275" s="10"/>
      <c r="C3275" s="10"/>
      <c r="D3275" s="10"/>
      <c r="E3275" s="10"/>
      <c r="F3275" s="10"/>
      <c r="G3275" s="10"/>
      <c r="H3275" s="10"/>
      <c r="I3275" s="10"/>
      <c r="J3275" s="11"/>
      <c r="P3275" s="133"/>
      <c r="Q3275" s="133"/>
      <c r="R3275" s="3"/>
      <c r="S3275" s="133"/>
    </row>
    <row r="3276" spans="2:19">
      <c r="B3276" s="10"/>
      <c r="C3276" s="10"/>
      <c r="D3276" s="10"/>
      <c r="E3276" s="10"/>
      <c r="F3276" s="10"/>
      <c r="G3276" s="10"/>
      <c r="H3276" s="10"/>
      <c r="I3276" s="10"/>
      <c r="J3276" s="11"/>
      <c r="P3276" s="133"/>
      <c r="Q3276" s="133"/>
      <c r="R3276" s="3"/>
      <c r="S3276" s="133"/>
    </row>
    <row r="3277" spans="2:19">
      <c r="B3277" s="10"/>
      <c r="C3277" s="10"/>
      <c r="D3277" s="10"/>
      <c r="E3277" s="10"/>
      <c r="F3277" s="10"/>
      <c r="G3277" s="10"/>
      <c r="H3277" s="10"/>
      <c r="I3277" s="10"/>
      <c r="J3277" s="11"/>
      <c r="P3277" s="133"/>
      <c r="Q3277" s="133"/>
      <c r="R3277" s="3"/>
      <c r="S3277" s="133"/>
    </row>
    <row r="3278" spans="2:19">
      <c r="B3278" s="10"/>
      <c r="C3278" s="10"/>
      <c r="D3278" s="10"/>
      <c r="E3278" s="10"/>
      <c r="F3278" s="10"/>
      <c r="G3278" s="10"/>
      <c r="H3278" s="10"/>
      <c r="I3278" s="10"/>
      <c r="J3278" s="11"/>
      <c r="P3278" s="133"/>
      <c r="Q3278" s="133"/>
      <c r="R3278" s="3"/>
      <c r="S3278" s="133"/>
    </row>
    <row r="3279" spans="2:19">
      <c r="B3279" s="10"/>
      <c r="C3279" s="10"/>
      <c r="D3279" s="10"/>
      <c r="E3279" s="10"/>
      <c r="F3279" s="10"/>
      <c r="G3279" s="10"/>
      <c r="H3279" s="10"/>
      <c r="I3279" s="10"/>
      <c r="J3279" s="11"/>
      <c r="P3279" s="133"/>
      <c r="Q3279" s="133"/>
      <c r="R3279" s="3"/>
      <c r="S3279" s="133"/>
    </row>
    <row r="3280" spans="2:19">
      <c r="B3280" s="10"/>
      <c r="C3280" s="10"/>
      <c r="D3280" s="10"/>
      <c r="E3280" s="10"/>
      <c r="F3280" s="10"/>
      <c r="G3280" s="10"/>
      <c r="H3280" s="10"/>
      <c r="I3280" s="10"/>
      <c r="J3280" s="11"/>
      <c r="P3280" s="133"/>
      <c r="Q3280" s="133"/>
      <c r="R3280" s="3"/>
      <c r="S3280" s="133"/>
    </row>
    <row r="3281" spans="2:19">
      <c r="B3281" s="10"/>
      <c r="C3281" s="10"/>
      <c r="D3281" s="10"/>
      <c r="E3281" s="10"/>
      <c r="F3281" s="10"/>
      <c r="G3281" s="10"/>
      <c r="H3281" s="10"/>
      <c r="I3281" s="10"/>
      <c r="J3281" s="11"/>
      <c r="P3281" s="133"/>
      <c r="Q3281" s="133"/>
      <c r="R3281" s="3"/>
      <c r="S3281" s="133"/>
    </row>
    <row r="3282" spans="2:19">
      <c r="B3282" s="10"/>
      <c r="C3282" s="10"/>
      <c r="D3282" s="10"/>
      <c r="E3282" s="10"/>
      <c r="F3282" s="10"/>
      <c r="G3282" s="10"/>
      <c r="H3282" s="10"/>
      <c r="I3282" s="10"/>
      <c r="J3282" s="11"/>
      <c r="P3282" s="133"/>
      <c r="Q3282" s="133"/>
      <c r="R3282" s="3"/>
      <c r="S3282" s="133"/>
    </row>
    <row r="3283" spans="2:19">
      <c r="B3283" s="10"/>
      <c r="C3283" s="10"/>
      <c r="D3283" s="10"/>
      <c r="E3283" s="10"/>
      <c r="F3283" s="10"/>
      <c r="G3283" s="10"/>
      <c r="H3283" s="10"/>
      <c r="I3283" s="10"/>
      <c r="J3283" s="11"/>
      <c r="P3283" s="133"/>
      <c r="Q3283" s="133"/>
      <c r="R3283" s="3"/>
      <c r="S3283" s="133"/>
    </row>
    <row r="3284" spans="2:19">
      <c r="B3284" s="10"/>
      <c r="C3284" s="10"/>
      <c r="D3284" s="10"/>
      <c r="E3284" s="10"/>
      <c r="F3284" s="10"/>
      <c r="G3284" s="10"/>
      <c r="H3284" s="10"/>
      <c r="I3284" s="10"/>
      <c r="J3284" s="11"/>
      <c r="P3284" s="133"/>
      <c r="Q3284" s="133"/>
      <c r="R3284" s="3"/>
      <c r="S3284" s="133"/>
    </row>
    <row r="3285" spans="2:19">
      <c r="B3285" s="10"/>
      <c r="C3285" s="10"/>
      <c r="D3285" s="10"/>
      <c r="E3285" s="10"/>
      <c r="F3285" s="10"/>
      <c r="G3285" s="10"/>
      <c r="H3285" s="10"/>
      <c r="I3285" s="10"/>
      <c r="J3285" s="11"/>
      <c r="P3285" s="133"/>
      <c r="Q3285" s="133"/>
      <c r="R3285" s="3"/>
      <c r="S3285" s="133"/>
    </row>
    <row r="3286" spans="2:19">
      <c r="B3286" s="10"/>
      <c r="C3286" s="10"/>
      <c r="D3286" s="10"/>
      <c r="E3286" s="10"/>
      <c r="F3286" s="10"/>
      <c r="G3286" s="10"/>
      <c r="H3286" s="10"/>
      <c r="I3286" s="10"/>
      <c r="J3286" s="11"/>
      <c r="P3286" s="133"/>
      <c r="Q3286" s="133"/>
      <c r="R3286" s="3"/>
      <c r="S3286" s="133"/>
    </row>
    <row r="3287" spans="2:19">
      <c r="B3287" s="10"/>
      <c r="C3287" s="10"/>
      <c r="D3287" s="10"/>
      <c r="E3287" s="10"/>
      <c r="F3287" s="10"/>
      <c r="G3287" s="10"/>
      <c r="H3287" s="10"/>
      <c r="I3287" s="10"/>
      <c r="J3287" s="11"/>
      <c r="P3287" s="133"/>
      <c r="Q3287" s="133"/>
      <c r="R3287" s="3"/>
      <c r="S3287" s="133"/>
    </row>
    <row r="3288" spans="2:19">
      <c r="B3288" s="10"/>
      <c r="C3288" s="10"/>
      <c r="D3288" s="10"/>
      <c r="E3288" s="10"/>
      <c r="F3288" s="10"/>
      <c r="G3288" s="10"/>
      <c r="H3288" s="10"/>
      <c r="I3288" s="10"/>
      <c r="J3288" s="11"/>
      <c r="P3288" s="133"/>
      <c r="Q3288" s="133"/>
      <c r="R3288" s="3"/>
      <c r="S3288" s="133"/>
    </row>
    <row r="3289" spans="2:19">
      <c r="B3289" s="10"/>
      <c r="C3289" s="10"/>
      <c r="D3289" s="10"/>
      <c r="E3289" s="10"/>
      <c r="F3289" s="10"/>
      <c r="G3289" s="10"/>
      <c r="H3289" s="10"/>
      <c r="I3289" s="10"/>
      <c r="J3289" s="11"/>
      <c r="P3289" s="133"/>
      <c r="Q3289" s="133"/>
      <c r="R3289" s="3"/>
      <c r="S3289" s="133"/>
    </row>
    <row r="3290" spans="2:19">
      <c r="B3290" s="10"/>
      <c r="C3290" s="10"/>
      <c r="D3290" s="10"/>
      <c r="E3290" s="10"/>
      <c r="F3290" s="10"/>
      <c r="G3290" s="10"/>
      <c r="H3290" s="10"/>
      <c r="I3290" s="10"/>
      <c r="J3290" s="11"/>
      <c r="P3290" s="133"/>
      <c r="Q3290" s="133"/>
      <c r="R3290" s="3"/>
      <c r="S3290" s="133"/>
    </row>
    <row r="3291" spans="2:19">
      <c r="B3291" s="10"/>
      <c r="C3291" s="10"/>
      <c r="D3291" s="10"/>
      <c r="E3291" s="10"/>
      <c r="F3291" s="10"/>
      <c r="G3291" s="10"/>
      <c r="H3291" s="10"/>
      <c r="I3291" s="10"/>
      <c r="J3291" s="11"/>
      <c r="P3291" s="133"/>
      <c r="Q3291" s="133"/>
      <c r="R3291" s="3"/>
      <c r="S3291" s="133"/>
    </row>
    <row r="3292" spans="2:19">
      <c r="B3292" s="10"/>
      <c r="C3292" s="10"/>
      <c r="D3292" s="10"/>
      <c r="E3292" s="10"/>
      <c r="F3292" s="10"/>
      <c r="G3292" s="10"/>
      <c r="H3292" s="10"/>
      <c r="I3292" s="10"/>
      <c r="J3292" s="11"/>
      <c r="P3292" s="133"/>
      <c r="Q3292" s="133"/>
      <c r="R3292" s="3"/>
      <c r="S3292" s="133"/>
    </row>
    <row r="3293" spans="2:19">
      <c r="B3293" s="10"/>
      <c r="C3293" s="10"/>
      <c r="D3293" s="10"/>
      <c r="E3293" s="10"/>
      <c r="F3293" s="10"/>
      <c r="G3293" s="10"/>
      <c r="H3293" s="10"/>
      <c r="I3293" s="10"/>
      <c r="J3293" s="11"/>
      <c r="P3293" s="133"/>
      <c r="Q3293" s="133"/>
      <c r="R3293" s="3"/>
      <c r="S3293" s="133"/>
    </row>
    <row r="3294" spans="2:19">
      <c r="B3294" s="10"/>
      <c r="C3294" s="10"/>
      <c r="D3294" s="10"/>
      <c r="E3294" s="10"/>
      <c r="F3294" s="10"/>
      <c r="G3294" s="10"/>
      <c r="H3294" s="10"/>
      <c r="I3294" s="10"/>
      <c r="J3294" s="11"/>
      <c r="P3294" s="133"/>
      <c r="Q3294" s="133"/>
      <c r="R3294" s="3"/>
      <c r="S3294" s="133"/>
    </row>
    <row r="3295" spans="2:19">
      <c r="B3295" s="10"/>
      <c r="C3295" s="10"/>
      <c r="D3295" s="10"/>
      <c r="E3295" s="10"/>
      <c r="F3295" s="10"/>
      <c r="G3295" s="10"/>
      <c r="H3295" s="10"/>
      <c r="I3295" s="10"/>
      <c r="J3295" s="11"/>
      <c r="P3295" s="133"/>
      <c r="Q3295" s="133"/>
      <c r="R3295" s="3"/>
      <c r="S3295" s="133"/>
    </row>
    <row r="3296" spans="2:19">
      <c r="B3296" s="10"/>
      <c r="C3296" s="10"/>
      <c r="D3296" s="10"/>
      <c r="E3296" s="10"/>
      <c r="F3296" s="10"/>
      <c r="G3296" s="10"/>
      <c r="H3296" s="10"/>
      <c r="I3296" s="10"/>
      <c r="J3296" s="11"/>
      <c r="P3296" s="133"/>
      <c r="Q3296" s="133"/>
      <c r="R3296" s="3"/>
      <c r="S3296" s="133"/>
    </row>
    <row r="3297" spans="2:19">
      <c r="B3297" s="10"/>
      <c r="C3297" s="10"/>
      <c r="D3297" s="10"/>
      <c r="E3297" s="10"/>
      <c r="F3297" s="10"/>
      <c r="G3297" s="10"/>
      <c r="H3297" s="10"/>
      <c r="I3297" s="10"/>
      <c r="J3297" s="11"/>
      <c r="P3297" s="133"/>
      <c r="Q3297" s="133"/>
      <c r="R3297" s="3"/>
      <c r="S3297" s="133"/>
    </row>
    <row r="3298" spans="2:19">
      <c r="B3298" s="10"/>
      <c r="C3298" s="10"/>
      <c r="D3298" s="10"/>
      <c r="E3298" s="10"/>
      <c r="F3298" s="10"/>
      <c r="G3298" s="10"/>
      <c r="H3298" s="10"/>
      <c r="I3298" s="10"/>
      <c r="J3298" s="11"/>
      <c r="P3298" s="133"/>
      <c r="Q3298" s="133"/>
      <c r="R3298" s="3"/>
      <c r="S3298" s="133"/>
    </row>
    <row r="3299" spans="2:19">
      <c r="B3299" s="10"/>
      <c r="C3299" s="10"/>
      <c r="D3299" s="10"/>
      <c r="E3299" s="10"/>
      <c r="F3299" s="10"/>
      <c r="G3299" s="10"/>
      <c r="H3299" s="10"/>
      <c r="I3299" s="10"/>
      <c r="J3299" s="11"/>
      <c r="P3299" s="133"/>
      <c r="Q3299" s="133"/>
      <c r="R3299" s="3"/>
      <c r="S3299" s="133"/>
    </row>
    <row r="3300" spans="2:19">
      <c r="B3300" s="10"/>
      <c r="C3300" s="10"/>
      <c r="D3300" s="10"/>
      <c r="E3300" s="10"/>
      <c r="F3300" s="10"/>
      <c r="G3300" s="10"/>
      <c r="H3300" s="10"/>
      <c r="I3300" s="10"/>
      <c r="J3300" s="11"/>
      <c r="P3300" s="133"/>
      <c r="Q3300" s="133"/>
      <c r="R3300" s="3"/>
      <c r="S3300" s="133"/>
    </row>
    <row r="3301" spans="2:19">
      <c r="B3301" s="10"/>
      <c r="C3301" s="10"/>
      <c r="D3301" s="10"/>
      <c r="E3301" s="10"/>
      <c r="F3301" s="10"/>
      <c r="G3301" s="10"/>
      <c r="H3301" s="10"/>
      <c r="I3301" s="10"/>
      <c r="J3301" s="11"/>
      <c r="P3301" s="133"/>
      <c r="Q3301" s="133"/>
      <c r="R3301" s="3"/>
      <c r="S3301" s="133"/>
    </row>
    <row r="3302" spans="2:19">
      <c r="B3302" s="10"/>
      <c r="C3302" s="10"/>
      <c r="D3302" s="10"/>
      <c r="E3302" s="10"/>
      <c r="F3302" s="10"/>
      <c r="G3302" s="10"/>
      <c r="H3302" s="10"/>
      <c r="I3302" s="10"/>
      <c r="J3302" s="11"/>
      <c r="P3302" s="133"/>
      <c r="Q3302" s="133"/>
      <c r="R3302" s="3"/>
      <c r="S3302" s="133"/>
    </row>
    <row r="3303" spans="2:19">
      <c r="B3303" s="10"/>
      <c r="C3303" s="10"/>
      <c r="D3303" s="10"/>
      <c r="E3303" s="10"/>
      <c r="F3303" s="10"/>
      <c r="G3303" s="10"/>
      <c r="H3303" s="10"/>
      <c r="I3303" s="10"/>
      <c r="J3303" s="11"/>
      <c r="P3303" s="133"/>
      <c r="Q3303" s="133"/>
      <c r="R3303" s="3"/>
      <c r="S3303" s="133"/>
    </row>
    <row r="3304" spans="2:19">
      <c r="B3304" s="10"/>
      <c r="C3304" s="10"/>
      <c r="D3304" s="10"/>
      <c r="E3304" s="10"/>
      <c r="F3304" s="10"/>
      <c r="G3304" s="10"/>
      <c r="H3304" s="10"/>
      <c r="I3304" s="10"/>
      <c r="J3304" s="11"/>
      <c r="P3304" s="133"/>
      <c r="Q3304" s="133"/>
      <c r="R3304" s="3"/>
      <c r="S3304" s="133"/>
    </row>
    <row r="3305" spans="2:19">
      <c r="B3305" s="10"/>
      <c r="C3305" s="10"/>
      <c r="D3305" s="10"/>
      <c r="E3305" s="10"/>
      <c r="F3305" s="10"/>
      <c r="G3305" s="10"/>
      <c r="H3305" s="10"/>
      <c r="I3305" s="10"/>
      <c r="J3305" s="11"/>
      <c r="P3305" s="133"/>
      <c r="Q3305" s="133"/>
      <c r="R3305" s="3"/>
      <c r="S3305" s="133"/>
    </row>
    <row r="3306" spans="2:19">
      <c r="B3306" s="10"/>
      <c r="C3306" s="10"/>
      <c r="D3306" s="10"/>
      <c r="E3306" s="10"/>
      <c r="F3306" s="10"/>
      <c r="G3306" s="10"/>
      <c r="H3306" s="10"/>
      <c r="I3306" s="10"/>
      <c r="J3306" s="11"/>
      <c r="P3306" s="133"/>
      <c r="Q3306" s="133"/>
      <c r="R3306" s="3"/>
      <c r="S3306" s="133"/>
    </row>
    <row r="3307" spans="2:19">
      <c r="B3307" s="10"/>
      <c r="C3307" s="10"/>
      <c r="D3307" s="10"/>
      <c r="E3307" s="10"/>
      <c r="F3307" s="10"/>
      <c r="G3307" s="10"/>
      <c r="H3307" s="10"/>
      <c r="I3307" s="10"/>
      <c r="J3307" s="11"/>
      <c r="P3307" s="133"/>
      <c r="Q3307" s="133"/>
      <c r="R3307" s="3"/>
      <c r="S3307" s="133"/>
    </row>
    <row r="3308" spans="2:19">
      <c r="B3308" s="10"/>
      <c r="C3308" s="10"/>
      <c r="D3308" s="10"/>
      <c r="E3308" s="10"/>
      <c r="F3308" s="10"/>
      <c r="G3308" s="10"/>
      <c r="H3308" s="10"/>
      <c r="I3308" s="10"/>
      <c r="J3308" s="11"/>
      <c r="P3308" s="133"/>
      <c r="Q3308" s="133"/>
      <c r="R3308" s="3"/>
      <c r="S3308" s="133"/>
    </row>
    <row r="3309" spans="2:19">
      <c r="B3309" s="10"/>
      <c r="C3309" s="10"/>
      <c r="D3309" s="10"/>
      <c r="E3309" s="10"/>
      <c r="F3309" s="10"/>
      <c r="G3309" s="10"/>
      <c r="H3309" s="10"/>
      <c r="I3309" s="10"/>
      <c r="J3309" s="11"/>
      <c r="P3309" s="133"/>
      <c r="Q3309" s="133"/>
      <c r="R3309" s="3"/>
      <c r="S3309" s="133"/>
    </row>
    <row r="3310" spans="2:19">
      <c r="B3310" s="10"/>
      <c r="C3310" s="10"/>
      <c r="D3310" s="10"/>
      <c r="E3310" s="10"/>
      <c r="F3310" s="10"/>
      <c r="G3310" s="10"/>
      <c r="H3310" s="10"/>
      <c r="I3310" s="10"/>
      <c r="J3310" s="11"/>
      <c r="P3310" s="133"/>
      <c r="Q3310" s="133"/>
      <c r="R3310" s="3"/>
      <c r="S3310" s="133"/>
    </row>
    <row r="3311" spans="2:19">
      <c r="B3311" s="10"/>
      <c r="C3311" s="10"/>
      <c r="D3311" s="10"/>
      <c r="E3311" s="10"/>
      <c r="F3311" s="10"/>
      <c r="G3311" s="10"/>
      <c r="H3311" s="10"/>
      <c r="I3311" s="10"/>
      <c r="J3311" s="11"/>
      <c r="P3311" s="133"/>
      <c r="Q3311" s="133"/>
      <c r="R3311" s="3"/>
      <c r="S3311" s="133"/>
    </row>
    <row r="3312" spans="2:19">
      <c r="B3312" s="10"/>
      <c r="C3312" s="10"/>
      <c r="D3312" s="10"/>
      <c r="E3312" s="10"/>
      <c r="F3312" s="10"/>
      <c r="G3312" s="10"/>
      <c r="H3312" s="10"/>
      <c r="I3312" s="10"/>
      <c r="J3312" s="11"/>
      <c r="P3312" s="133"/>
      <c r="Q3312" s="133"/>
      <c r="R3312" s="3"/>
      <c r="S3312" s="133"/>
    </row>
    <row r="3313" spans="2:19">
      <c r="B3313" s="10"/>
      <c r="C3313" s="10"/>
      <c r="D3313" s="10"/>
      <c r="E3313" s="10"/>
      <c r="F3313" s="10"/>
      <c r="G3313" s="10"/>
      <c r="H3313" s="10"/>
      <c r="I3313" s="10"/>
      <c r="J3313" s="11"/>
      <c r="P3313" s="133"/>
      <c r="Q3313" s="133"/>
      <c r="R3313" s="3"/>
      <c r="S3313" s="133"/>
    </row>
    <row r="3314" spans="2:19">
      <c r="B3314" s="10"/>
      <c r="C3314" s="10"/>
      <c r="D3314" s="10"/>
      <c r="E3314" s="10"/>
      <c r="F3314" s="10"/>
      <c r="G3314" s="10"/>
      <c r="H3314" s="10"/>
      <c r="I3314" s="10"/>
      <c r="J3314" s="11"/>
      <c r="P3314" s="133"/>
      <c r="Q3314" s="133"/>
      <c r="R3314" s="3"/>
      <c r="S3314" s="133"/>
    </row>
    <row r="3315" spans="2:19">
      <c r="B3315" s="10"/>
      <c r="C3315" s="10"/>
      <c r="D3315" s="10"/>
      <c r="E3315" s="10"/>
      <c r="F3315" s="10"/>
      <c r="G3315" s="10"/>
      <c r="H3315" s="10"/>
      <c r="I3315" s="10"/>
      <c r="J3315" s="11"/>
      <c r="P3315" s="133"/>
      <c r="Q3315" s="133"/>
      <c r="R3315" s="3"/>
      <c r="S3315" s="133"/>
    </row>
    <row r="3316" spans="2:19">
      <c r="B3316" s="10"/>
      <c r="C3316" s="10"/>
      <c r="D3316" s="10"/>
      <c r="E3316" s="10"/>
      <c r="F3316" s="10"/>
      <c r="G3316" s="10"/>
      <c r="H3316" s="10"/>
      <c r="I3316" s="10"/>
      <c r="J3316" s="11"/>
      <c r="P3316" s="133"/>
      <c r="Q3316" s="133"/>
      <c r="R3316" s="3"/>
      <c r="S3316" s="133"/>
    </row>
    <row r="3317" spans="2:19">
      <c r="B3317" s="10"/>
      <c r="C3317" s="10"/>
      <c r="D3317" s="10"/>
      <c r="E3317" s="10"/>
      <c r="F3317" s="10"/>
      <c r="G3317" s="10"/>
      <c r="H3317" s="10"/>
      <c r="I3317" s="10"/>
      <c r="J3317" s="11"/>
      <c r="P3317" s="133"/>
      <c r="Q3317" s="133"/>
      <c r="R3317" s="3"/>
      <c r="S3317" s="133"/>
    </row>
    <row r="3318" spans="2:19">
      <c r="B3318" s="10"/>
      <c r="C3318" s="10"/>
      <c r="D3318" s="10"/>
      <c r="E3318" s="10"/>
      <c r="F3318" s="10"/>
      <c r="G3318" s="10"/>
      <c r="H3318" s="10"/>
      <c r="I3318" s="10"/>
      <c r="J3318" s="11"/>
      <c r="P3318" s="133"/>
      <c r="Q3318" s="133"/>
      <c r="R3318" s="3"/>
      <c r="S3318" s="133"/>
    </row>
    <row r="3319" spans="2:19">
      <c r="B3319" s="10"/>
      <c r="C3319" s="10"/>
      <c r="D3319" s="10"/>
      <c r="E3319" s="10"/>
      <c r="F3319" s="10"/>
      <c r="G3319" s="10"/>
      <c r="H3319" s="10"/>
      <c r="I3319" s="10"/>
      <c r="J3319" s="11"/>
      <c r="P3319" s="133"/>
      <c r="Q3319" s="133"/>
      <c r="R3319" s="3"/>
      <c r="S3319" s="133"/>
    </row>
    <row r="3320" spans="2:19">
      <c r="B3320" s="10"/>
      <c r="C3320" s="10"/>
      <c r="D3320" s="10"/>
      <c r="E3320" s="10"/>
      <c r="F3320" s="10"/>
      <c r="G3320" s="10"/>
      <c r="H3320" s="10"/>
      <c r="I3320" s="10"/>
      <c r="J3320" s="11"/>
      <c r="P3320" s="133"/>
      <c r="Q3320" s="133"/>
      <c r="R3320" s="3"/>
      <c r="S3320" s="133"/>
    </row>
    <row r="3321" spans="2:19">
      <c r="B3321" s="10"/>
      <c r="C3321" s="10"/>
      <c r="D3321" s="10"/>
      <c r="E3321" s="10"/>
      <c r="F3321" s="10"/>
      <c r="G3321" s="10"/>
      <c r="H3321" s="10"/>
      <c r="I3321" s="10"/>
      <c r="J3321" s="11"/>
      <c r="P3321" s="133"/>
      <c r="Q3321" s="133"/>
      <c r="R3321" s="3"/>
      <c r="S3321" s="133"/>
    </row>
    <row r="3322" spans="2:19">
      <c r="B3322" s="10"/>
      <c r="C3322" s="10"/>
      <c r="D3322" s="10"/>
      <c r="E3322" s="10"/>
      <c r="F3322" s="10"/>
      <c r="G3322" s="10"/>
      <c r="H3322" s="10"/>
      <c r="I3322" s="10"/>
      <c r="J3322" s="11"/>
      <c r="P3322" s="133"/>
      <c r="Q3322" s="133"/>
      <c r="R3322" s="3"/>
      <c r="S3322" s="133"/>
    </row>
    <row r="3323" spans="2:19">
      <c r="B3323" s="10"/>
      <c r="C3323" s="10"/>
      <c r="D3323" s="10"/>
      <c r="E3323" s="10"/>
      <c r="F3323" s="10"/>
      <c r="G3323" s="10"/>
      <c r="H3323" s="10"/>
      <c r="I3323" s="10"/>
      <c r="J3323" s="11"/>
      <c r="P3323" s="133"/>
      <c r="Q3323" s="133"/>
      <c r="R3323" s="3"/>
      <c r="S3323" s="133"/>
    </row>
    <row r="3324" spans="2:19">
      <c r="B3324" s="10"/>
      <c r="C3324" s="10"/>
      <c r="D3324" s="10"/>
      <c r="E3324" s="10"/>
      <c r="F3324" s="10"/>
      <c r="G3324" s="10"/>
      <c r="H3324" s="10"/>
      <c r="I3324" s="10"/>
      <c r="J3324" s="11"/>
      <c r="P3324" s="133"/>
      <c r="Q3324" s="133"/>
      <c r="R3324" s="3"/>
      <c r="S3324" s="133"/>
    </row>
    <row r="3325" spans="2:19">
      <c r="B3325" s="10"/>
      <c r="C3325" s="10"/>
      <c r="D3325" s="10"/>
      <c r="E3325" s="10"/>
      <c r="F3325" s="10"/>
      <c r="G3325" s="10"/>
      <c r="H3325" s="10"/>
      <c r="I3325" s="10"/>
      <c r="J3325" s="11"/>
      <c r="P3325" s="133"/>
      <c r="Q3325" s="133"/>
      <c r="R3325" s="3"/>
      <c r="S3325" s="133"/>
    </row>
    <row r="3326" spans="2:19">
      <c r="B3326" s="10"/>
      <c r="C3326" s="10"/>
      <c r="D3326" s="10"/>
      <c r="E3326" s="10"/>
      <c r="F3326" s="10"/>
      <c r="G3326" s="10"/>
      <c r="H3326" s="10"/>
      <c r="I3326" s="10"/>
      <c r="J3326" s="11"/>
      <c r="P3326" s="133"/>
      <c r="Q3326" s="133"/>
      <c r="R3326" s="3"/>
      <c r="S3326" s="133"/>
    </row>
    <row r="3327" spans="2:19">
      <c r="B3327" s="10"/>
      <c r="C3327" s="10"/>
      <c r="D3327" s="10"/>
      <c r="E3327" s="10"/>
      <c r="F3327" s="10"/>
      <c r="G3327" s="10"/>
      <c r="H3327" s="10"/>
      <c r="I3327" s="10"/>
      <c r="J3327" s="11"/>
      <c r="P3327" s="133"/>
      <c r="Q3327" s="133"/>
      <c r="R3327" s="3"/>
      <c r="S3327" s="133"/>
    </row>
    <row r="3328" spans="2:19">
      <c r="B3328" s="10"/>
      <c r="C3328" s="10"/>
      <c r="D3328" s="10"/>
      <c r="E3328" s="10"/>
      <c r="F3328" s="10"/>
      <c r="G3328" s="10"/>
      <c r="H3328" s="10"/>
      <c r="I3328" s="10"/>
      <c r="J3328" s="11"/>
      <c r="P3328" s="133"/>
      <c r="Q3328" s="133"/>
      <c r="R3328" s="3"/>
      <c r="S3328" s="133"/>
    </row>
    <row r="3329" spans="2:19">
      <c r="B3329" s="10"/>
      <c r="C3329" s="10"/>
      <c r="D3329" s="10"/>
      <c r="E3329" s="10"/>
      <c r="F3329" s="10"/>
      <c r="G3329" s="10"/>
      <c r="H3329" s="10"/>
      <c r="I3329" s="10"/>
      <c r="J3329" s="11"/>
      <c r="P3329" s="133"/>
      <c r="Q3329" s="133"/>
      <c r="R3329" s="3"/>
      <c r="S3329" s="133"/>
    </row>
    <row r="3330" spans="2:19">
      <c r="B3330" s="10"/>
      <c r="C3330" s="10"/>
      <c r="D3330" s="10"/>
      <c r="E3330" s="10"/>
      <c r="F3330" s="10"/>
      <c r="G3330" s="10"/>
      <c r="H3330" s="10"/>
      <c r="I3330" s="10"/>
      <c r="J3330" s="11"/>
      <c r="P3330" s="133"/>
      <c r="Q3330" s="133"/>
      <c r="R3330" s="3"/>
      <c r="S3330" s="133"/>
    </row>
    <row r="3331" spans="2:19">
      <c r="B3331" s="10"/>
      <c r="C3331" s="10"/>
      <c r="D3331" s="10"/>
      <c r="E3331" s="10"/>
      <c r="F3331" s="10"/>
      <c r="G3331" s="10"/>
      <c r="H3331" s="10"/>
      <c r="I3331" s="10"/>
      <c r="J3331" s="11"/>
      <c r="P3331" s="133"/>
      <c r="Q3331" s="133"/>
      <c r="R3331" s="3"/>
      <c r="S3331" s="133"/>
    </row>
    <row r="3332" spans="2:19">
      <c r="B3332" s="10"/>
      <c r="C3332" s="10"/>
      <c r="D3332" s="10"/>
      <c r="E3332" s="10"/>
      <c r="F3332" s="10"/>
      <c r="G3332" s="10"/>
      <c r="H3332" s="10"/>
      <c r="I3332" s="10"/>
      <c r="J3332" s="11"/>
      <c r="P3332" s="133"/>
      <c r="Q3332" s="133"/>
      <c r="R3332" s="3"/>
      <c r="S3332" s="133"/>
    </row>
    <row r="3333" spans="2:19">
      <c r="B3333" s="10"/>
      <c r="C3333" s="10"/>
      <c r="D3333" s="10"/>
      <c r="E3333" s="10"/>
      <c r="F3333" s="10"/>
      <c r="G3333" s="10"/>
      <c r="H3333" s="10"/>
      <c r="I3333" s="10"/>
      <c r="J3333" s="11"/>
      <c r="P3333" s="133"/>
      <c r="Q3333" s="133"/>
      <c r="R3333" s="3"/>
      <c r="S3333" s="133"/>
    </row>
    <row r="3334" spans="2:19">
      <c r="B3334" s="10"/>
      <c r="C3334" s="10"/>
      <c r="D3334" s="10"/>
      <c r="E3334" s="10"/>
      <c r="F3334" s="10"/>
      <c r="G3334" s="10"/>
      <c r="H3334" s="10"/>
      <c r="I3334" s="10"/>
      <c r="J3334" s="11"/>
      <c r="P3334" s="133"/>
      <c r="Q3334" s="133"/>
      <c r="R3334" s="3"/>
      <c r="S3334" s="133"/>
    </row>
    <row r="3335" spans="2:19">
      <c r="B3335" s="10"/>
      <c r="C3335" s="10"/>
      <c r="D3335" s="10"/>
      <c r="E3335" s="10"/>
      <c r="F3335" s="10"/>
      <c r="G3335" s="10"/>
      <c r="H3335" s="10"/>
      <c r="I3335" s="10"/>
      <c r="J3335" s="11"/>
      <c r="P3335" s="133"/>
      <c r="Q3335" s="133"/>
      <c r="R3335" s="3"/>
      <c r="S3335" s="133"/>
    </row>
    <row r="3336" spans="2:19">
      <c r="B3336" s="10"/>
      <c r="C3336" s="10"/>
      <c r="D3336" s="10"/>
      <c r="E3336" s="10"/>
      <c r="F3336" s="10"/>
      <c r="G3336" s="10"/>
      <c r="H3336" s="10"/>
      <c r="I3336" s="10"/>
      <c r="J3336" s="11"/>
      <c r="P3336" s="133"/>
      <c r="Q3336" s="133"/>
      <c r="R3336" s="3"/>
      <c r="S3336" s="133"/>
    </row>
    <row r="3337" spans="2:19">
      <c r="B3337" s="10"/>
      <c r="C3337" s="10"/>
      <c r="D3337" s="10"/>
      <c r="E3337" s="10"/>
      <c r="F3337" s="10"/>
      <c r="G3337" s="10"/>
      <c r="H3337" s="10"/>
      <c r="I3337" s="10"/>
      <c r="J3337" s="11"/>
      <c r="P3337" s="133"/>
      <c r="Q3337" s="133"/>
      <c r="R3337" s="3"/>
      <c r="S3337" s="133"/>
    </row>
    <row r="3338" spans="2:19">
      <c r="B3338" s="10"/>
      <c r="C3338" s="10"/>
      <c r="D3338" s="10"/>
      <c r="E3338" s="10"/>
      <c r="F3338" s="10"/>
      <c r="G3338" s="10"/>
      <c r="H3338" s="10"/>
      <c r="I3338" s="10"/>
      <c r="J3338" s="11"/>
      <c r="P3338" s="133"/>
      <c r="Q3338" s="133"/>
      <c r="R3338" s="3"/>
      <c r="S3338" s="133"/>
    </row>
    <row r="3339" spans="2:19">
      <c r="B3339" s="10"/>
      <c r="C3339" s="10"/>
      <c r="D3339" s="10"/>
      <c r="E3339" s="10"/>
      <c r="F3339" s="10"/>
      <c r="G3339" s="10"/>
      <c r="H3339" s="10"/>
      <c r="I3339" s="10"/>
      <c r="J3339" s="11"/>
      <c r="P3339" s="133"/>
      <c r="Q3339" s="133"/>
      <c r="R3339" s="3"/>
      <c r="S3339" s="133"/>
    </row>
    <row r="3340" spans="2:19">
      <c r="B3340" s="10"/>
      <c r="C3340" s="10"/>
      <c r="D3340" s="10"/>
      <c r="E3340" s="10"/>
      <c r="F3340" s="10"/>
      <c r="G3340" s="10"/>
      <c r="H3340" s="10"/>
      <c r="I3340" s="10"/>
      <c r="J3340" s="11"/>
      <c r="P3340" s="133"/>
      <c r="Q3340" s="133"/>
      <c r="R3340" s="3"/>
      <c r="S3340" s="133"/>
    </row>
    <row r="3341" spans="2:19">
      <c r="B3341" s="10"/>
      <c r="C3341" s="10"/>
      <c r="D3341" s="10"/>
      <c r="E3341" s="10"/>
      <c r="F3341" s="10"/>
      <c r="G3341" s="10"/>
      <c r="H3341" s="10"/>
      <c r="I3341" s="10"/>
      <c r="J3341" s="11"/>
      <c r="P3341" s="133"/>
      <c r="Q3341" s="133"/>
      <c r="R3341" s="3"/>
      <c r="S3341" s="133"/>
    </row>
    <row r="3342" spans="2:19">
      <c r="B3342" s="10"/>
      <c r="C3342" s="10"/>
      <c r="D3342" s="10"/>
      <c r="E3342" s="10"/>
      <c r="F3342" s="10"/>
      <c r="G3342" s="10"/>
      <c r="H3342" s="10"/>
      <c r="I3342" s="10"/>
      <c r="J3342" s="11"/>
      <c r="P3342" s="133"/>
      <c r="Q3342" s="133"/>
      <c r="R3342" s="3"/>
      <c r="S3342" s="133"/>
    </row>
    <row r="3343" spans="2:19">
      <c r="B3343" s="10"/>
      <c r="C3343" s="10"/>
      <c r="D3343" s="10"/>
      <c r="E3343" s="10"/>
      <c r="F3343" s="10"/>
      <c r="G3343" s="10"/>
      <c r="H3343" s="10"/>
      <c r="I3343" s="10"/>
      <c r="J3343" s="11"/>
      <c r="P3343" s="133"/>
      <c r="Q3343" s="133"/>
      <c r="R3343" s="3"/>
      <c r="S3343" s="133"/>
    </row>
    <row r="3344" spans="2:19">
      <c r="B3344" s="10"/>
      <c r="C3344" s="10"/>
      <c r="D3344" s="10"/>
      <c r="E3344" s="10"/>
      <c r="F3344" s="10"/>
      <c r="G3344" s="10"/>
      <c r="H3344" s="10"/>
      <c r="I3344" s="10"/>
      <c r="J3344" s="11"/>
      <c r="P3344" s="133"/>
      <c r="Q3344" s="133"/>
      <c r="R3344" s="3"/>
      <c r="S3344" s="133"/>
    </row>
    <row r="3345" spans="2:19">
      <c r="B3345" s="10"/>
      <c r="C3345" s="10"/>
      <c r="D3345" s="10"/>
      <c r="E3345" s="10"/>
      <c r="F3345" s="10"/>
      <c r="G3345" s="10"/>
      <c r="H3345" s="10"/>
      <c r="I3345" s="10"/>
      <c r="J3345" s="11"/>
      <c r="P3345" s="133"/>
      <c r="Q3345" s="133"/>
      <c r="R3345" s="3"/>
      <c r="S3345" s="133"/>
    </row>
    <row r="3346" spans="2:19">
      <c r="B3346" s="10"/>
      <c r="C3346" s="10"/>
      <c r="D3346" s="10"/>
      <c r="E3346" s="10"/>
      <c r="F3346" s="10"/>
      <c r="G3346" s="10"/>
      <c r="H3346" s="10"/>
      <c r="I3346" s="10"/>
      <c r="J3346" s="11"/>
      <c r="P3346" s="133"/>
      <c r="Q3346" s="133"/>
      <c r="R3346" s="3"/>
      <c r="S3346" s="133"/>
    </row>
    <row r="3347" spans="2:19">
      <c r="B3347" s="10"/>
      <c r="C3347" s="10"/>
      <c r="D3347" s="10"/>
      <c r="E3347" s="10"/>
      <c r="F3347" s="10"/>
      <c r="G3347" s="10"/>
      <c r="H3347" s="10"/>
      <c r="I3347" s="10"/>
      <c r="J3347" s="11"/>
      <c r="P3347" s="133"/>
      <c r="Q3347" s="133"/>
      <c r="R3347" s="3"/>
      <c r="S3347" s="133"/>
    </row>
    <row r="3348" spans="2:19">
      <c r="B3348" s="10"/>
      <c r="C3348" s="10"/>
      <c r="D3348" s="10"/>
      <c r="E3348" s="10"/>
      <c r="F3348" s="10"/>
      <c r="G3348" s="10"/>
      <c r="H3348" s="10"/>
      <c r="I3348" s="10"/>
      <c r="J3348" s="11"/>
      <c r="P3348" s="133"/>
      <c r="Q3348" s="133"/>
      <c r="R3348" s="3"/>
      <c r="S3348" s="133"/>
    </row>
    <row r="3349" spans="2:19">
      <c r="B3349" s="10"/>
      <c r="C3349" s="10"/>
      <c r="D3349" s="10"/>
      <c r="E3349" s="10"/>
      <c r="F3349" s="10"/>
      <c r="G3349" s="10"/>
      <c r="H3349" s="10"/>
      <c r="I3349" s="10"/>
      <c r="J3349" s="11"/>
      <c r="P3349" s="133"/>
      <c r="Q3349" s="133"/>
      <c r="R3349" s="3"/>
      <c r="S3349" s="133"/>
    </row>
    <row r="3350" spans="2:19">
      <c r="B3350" s="10"/>
      <c r="C3350" s="10"/>
      <c r="D3350" s="10"/>
      <c r="E3350" s="10"/>
      <c r="F3350" s="10"/>
      <c r="G3350" s="10"/>
      <c r="H3350" s="10"/>
      <c r="I3350" s="10"/>
      <c r="J3350" s="11"/>
      <c r="P3350" s="133"/>
      <c r="Q3350" s="133"/>
      <c r="R3350" s="3"/>
      <c r="S3350" s="133"/>
    </row>
    <row r="3351" spans="2:19">
      <c r="B3351" s="10"/>
      <c r="C3351" s="10"/>
      <c r="D3351" s="10"/>
      <c r="E3351" s="10"/>
      <c r="F3351" s="10"/>
      <c r="G3351" s="10"/>
      <c r="H3351" s="10"/>
      <c r="I3351" s="10"/>
      <c r="J3351" s="11"/>
      <c r="P3351" s="133"/>
      <c r="Q3351" s="133"/>
      <c r="R3351" s="3"/>
      <c r="S3351" s="133"/>
    </row>
    <row r="3352" spans="2:19">
      <c r="B3352" s="10"/>
      <c r="C3352" s="10"/>
      <c r="D3352" s="10"/>
      <c r="E3352" s="10"/>
      <c r="F3352" s="10"/>
      <c r="G3352" s="10"/>
      <c r="H3352" s="10"/>
      <c r="I3352" s="10"/>
      <c r="J3352" s="11"/>
      <c r="P3352" s="133"/>
      <c r="Q3352" s="133"/>
      <c r="R3352" s="3"/>
      <c r="S3352" s="133"/>
    </row>
    <row r="3353" spans="2:19">
      <c r="B3353" s="10"/>
      <c r="C3353" s="10"/>
      <c r="D3353" s="10"/>
      <c r="E3353" s="10"/>
      <c r="F3353" s="10"/>
      <c r="G3353" s="10"/>
      <c r="H3353" s="10"/>
      <c r="I3353" s="10"/>
      <c r="J3353" s="11"/>
      <c r="P3353" s="133"/>
      <c r="Q3353" s="133"/>
      <c r="R3353" s="3"/>
      <c r="S3353" s="133"/>
    </row>
    <row r="3354" spans="2:19">
      <c r="B3354" s="10"/>
      <c r="C3354" s="10"/>
      <c r="D3354" s="10"/>
      <c r="E3354" s="10"/>
      <c r="F3354" s="10"/>
      <c r="G3354" s="10"/>
      <c r="H3354" s="10"/>
      <c r="I3354" s="10"/>
      <c r="J3354" s="11"/>
      <c r="P3354" s="133"/>
      <c r="Q3354" s="133"/>
      <c r="R3354" s="3"/>
      <c r="S3354" s="133"/>
    </row>
    <row r="3355" spans="2:19">
      <c r="B3355" s="10"/>
      <c r="C3355" s="10"/>
      <c r="D3355" s="10"/>
      <c r="E3355" s="10"/>
      <c r="F3355" s="10"/>
      <c r="G3355" s="10"/>
      <c r="H3355" s="10"/>
      <c r="I3355" s="10"/>
      <c r="J3355" s="11"/>
      <c r="P3355" s="133"/>
      <c r="Q3355" s="133"/>
      <c r="R3355" s="3"/>
      <c r="S3355" s="133"/>
    </row>
    <row r="3356" spans="2:19">
      <c r="B3356" s="10"/>
      <c r="C3356" s="10"/>
      <c r="D3356" s="10"/>
      <c r="E3356" s="10"/>
      <c r="F3356" s="10"/>
      <c r="G3356" s="10"/>
      <c r="H3356" s="10"/>
      <c r="I3356" s="10"/>
      <c r="J3356" s="11"/>
      <c r="P3356" s="133"/>
      <c r="Q3356" s="133"/>
      <c r="R3356" s="3"/>
      <c r="S3356" s="133"/>
    </row>
    <row r="3357" spans="2:19">
      <c r="B3357" s="10"/>
      <c r="C3357" s="10"/>
      <c r="D3357" s="10"/>
      <c r="E3357" s="10"/>
      <c r="F3357" s="10"/>
      <c r="G3357" s="10"/>
      <c r="H3357" s="10"/>
      <c r="I3357" s="10"/>
      <c r="J3357" s="11"/>
      <c r="P3357" s="133"/>
      <c r="Q3357" s="133"/>
      <c r="R3357" s="3"/>
      <c r="S3357" s="133"/>
    </row>
    <row r="3358" spans="2:19">
      <c r="B3358" s="10"/>
      <c r="C3358" s="10"/>
      <c r="D3358" s="10"/>
      <c r="E3358" s="10"/>
      <c r="F3358" s="10"/>
      <c r="G3358" s="10"/>
      <c r="H3358" s="10"/>
      <c r="I3358" s="10"/>
      <c r="J3358" s="11"/>
      <c r="P3358" s="133"/>
      <c r="Q3358" s="133"/>
      <c r="R3358" s="3"/>
      <c r="S3358" s="133"/>
    </row>
    <row r="3359" spans="2:19">
      <c r="B3359" s="10"/>
      <c r="C3359" s="10"/>
      <c r="D3359" s="10"/>
      <c r="E3359" s="10"/>
      <c r="F3359" s="10"/>
      <c r="G3359" s="10"/>
      <c r="H3359" s="10"/>
      <c r="I3359" s="10"/>
      <c r="J3359" s="11"/>
      <c r="P3359" s="133"/>
      <c r="Q3359" s="133"/>
      <c r="R3359" s="3"/>
      <c r="S3359" s="133"/>
    </row>
    <row r="3360" spans="2:19">
      <c r="B3360" s="10"/>
      <c r="C3360" s="10"/>
      <c r="D3360" s="10"/>
      <c r="E3360" s="10"/>
      <c r="F3360" s="10"/>
      <c r="G3360" s="10"/>
      <c r="H3360" s="10"/>
      <c r="I3360" s="10"/>
      <c r="J3360" s="11"/>
      <c r="P3360" s="133"/>
      <c r="Q3360" s="133"/>
      <c r="R3360" s="3"/>
      <c r="S3360" s="133"/>
    </row>
    <row r="3361" spans="2:19">
      <c r="B3361" s="10"/>
      <c r="C3361" s="10"/>
      <c r="D3361" s="10"/>
      <c r="E3361" s="10"/>
      <c r="F3361" s="10"/>
      <c r="G3361" s="10"/>
      <c r="H3361" s="10"/>
      <c r="I3361" s="10"/>
      <c r="J3361" s="11"/>
      <c r="P3361" s="133"/>
      <c r="Q3361" s="133"/>
      <c r="R3361" s="3"/>
      <c r="S3361" s="133"/>
    </row>
    <row r="3362" spans="2:19">
      <c r="B3362" s="10"/>
      <c r="C3362" s="10"/>
      <c r="D3362" s="10"/>
      <c r="E3362" s="10"/>
      <c r="F3362" s="10"/>
      <c r="G3362" s="10"/>
      <c r="H3362" s="10"/>
      <c r="I3362" s="10"/>
      <c r="J3362" s="11"/>
      <c r="P3362" s="133"/>
      <c r="Q3362" s="133"/>
      <c r="R3362" s="3"/>
      <c r="S3362" s="133"/>
    </row>
    <row r="3363" spans="2:19">
      <c r="B3363" s="10"/>
      <c r="C3363" s="10"/>
      <c r="D3363" s="10"/>
      <c r="E3363" s="10"/>
      <c r="F3363" s="10"/>
      <c r="G3363" s="10"/>
      <c r="H3363" s="10"/>
      <c r="I3363" s="10"/>
      <c r="J3363" s="11"/>
      <c r="P3363" s="133"/>
      <c r="Q3363" s="133"/>
      <c r="R3363" s="3"/>
      <c r="S3363" s="133"/>
    </row>
    <row r="3364" spans="2:19">
      <c r="B3364" s="10"/>
      <c r="C3364" s="10"/>
      <c r="D3364" s="10"/>
      <c r="E3364" s="10"/>
      <c r="F3364" s="10"/>
      <c r="G3364" s="10"/>
      <c r="H3364" s="10"/>
      <c r="I3364" s="10"/>
      <c r="J3364" s="11"/>
      <c r="P3364" s="133"/>
      <c r="Q3364" s="133"/>
      <c r="R3364" s="3"/>
      <c r="S3364" s="133"/>
    </row>
    <row r="3365" spans="2:19">
      <c r="B3365" s="10"/>
      <c r="C3365" s="10"/>
      <c r="D3365" s="10"/>
      <c r="E3365" s="10"/>
      <c r="F3365" s="10"/>
      <c r="G3365" s="10"/>
      <c r="H3365" s="10"/>
      <c r="I3365" s="10"/>
      <c r="J3365" s="11"/>
      <c r="P3365" s="133"/>
      <c r="Q3365" s="133"/>
      <c r="R3365" s="3"/>
      <c r="S3365" s="133"/>
    </row>
    <row r="3366" spans="2:19">
      <c r="B3366" s="10"/>
      <c r="C3366" s="10"/>
      <c r="D3366" s="10"/>
      <c r="E3366" s="10"/>
      <c r="F3366" s="10"/>
      <c r="G3366" s="10"/>
      <c r="H3366" s="10"/>
      <c r="I3366" s="10"/>
      <c r="J3366" s="11"/>
      <c r="P3366" s="133"/>
      <c r="Q3366" s="133"/>
      <c r="R3366" s="3"/>
      <c r="S3366" s="133"/>
    </row>
    <row r="3367" spans="2:19">
      <c r="B3367" s="10"/>
      <c r="C3367" s="10"/>
      <c r="D3367" s="10"/>
      <c r="E3367" s="10"/>
      <c r="F3367" s="10"/>
      <c r="G3367" s="10"/>
      <c r="H3367" s="10"/>
      <c r="I3367" s="10"/>
      <c r="J3367" s="11"/>
      <c r="P3367" s="133"/>
      <c r="Q3367" s="133"/>
      <c r="R3367" s="3"/>
      <c r="S3367" s="133"/>
    </row>
    <row r="3368" spans="2:19">
      <c r="B3368" s="10"/>
      <c r="C3368" s="10"/>
      <c r="D3368" s="10"/>
      <c r="E3368" s="10"/>
      <c r="F3368" s="10"/>
      <c r="G3368" s="10"/>
      <c r="H3368" s="10"/>
      <c r="I3368" s="10"/>
      <c r="J3368" s="11"/>
      <c r="P3368" s="133"/>
      <c r="Q3368" s="133"/>
      <c r="R3368" s="3"/>
      <c r="S3368" s="133"/>
    </row>
    <row r="3369" spans="2:19">
      <c r="B3369" s="10"/>
      <c r="C3369" s="10"/>
      <c r="D3369" s="10"/>
      <c r="E3369" s="10"/>
      <c r="F3369" s="10"/>
      <c r="G3369" s="10"/>
      <c r="H3369" s="10"/>
      <c r="I3369" s="10"/>
      <c r="J3369" s="11"/>
      <c r="P3369" s="133"/>
      <c r="Q3369" s="133"/>
      <c r="R3369" s="3"/>
      <c r="S3369" s="133"/>
    </row>
    <row r="3370" spans="2:19">
      <c r="B3370" s="10"/>
      <c r="C3370" s="10"/>
      <c r="D3370" s="10"/>
      <c r="E3370" s="10"/>
      <c r="F3370" s="10"/>
      <c r="G3370" s="10"/>
      <c r="H3370" s="10"/>
      <c r="I3370" s="10"/>
      <c r="J3370" s="11"/>
      <c r="P3370" s="133"/>
      <c r="Q3370" s="133"/>
      <c r="R3370" s="3"/>
      <c r="S3370" s="133"/>
    </row>
    <row r="3371" spans="2:19">
      <c r="B3371" s="10"/>
      <c r="C3371" s="10"/>
      <c r="D3371" s="10"/>
      <c r="E3371" s="10"/>
      <c r="F3371" s="10"/>
      <c r="G3371" s="10"/>
      <c r="H3371" s="10"/>
      <c r="I3371" s="10"/>
      <c r="J3371" s="11"/>
      <c r="P3371" s="133"/>
      <c r="Q3371" s="133"/>
      <c r="R3371" s="3"/>
      <c r="S3371" s="133"/>
    </row>
    <row r="3372" spans="2:19">
      <c r="B3372" s="10"/>
      <c r="C3372" s="10"/>
      <c r="D3372" s="10"/>
      <c r="E3372" s="10"/>
      <c r="F3372" s="10"/>
      <c r="G3372" s="10"/>
      <c r="H3372" s="10"/>
      <c r="I3372" s="10"/>
      <c r="J3372" s="11"/>
      <c r="P3372" s="133"/>
      <c r="Q3372" s="133"/>
      <c r="R3372" s="3"/>
      <c r="S3372" s="133"/>
    </row>
    <row r="3373" spans="2:19">
      <c r="B3373" s="10"/>
      <c r="C3373" s="10"/>
      <c r="D3373" s="10"/>
      <c r="E3373" s="10"/>
      <c r="F3373" s="10"/>
      <c r="G3373" s="10"/>
      <c r="H3373" s="10"/>
      <c r="I3373" s="10"/>
      <c r="J3373" s="11"/>
      <c r="P3373" s="133"/>
      <c r="Q3373" s="133"/>
      <c r="R3373" s="3"/>
      <c r="S3373" s="133"/>
    </row>
    <row r="3374" spans="2:19">
      <c r="B3374" s="10"/>
      <c r="C3374" s="10"/>
      <c r="D3374" s="10"/>
      <c r="E3374" s="10"/>
      <c r="F3374" s="10"/>
      <c r="G3374" s="10"/>
      <c r="H3374" s="10"/>
      <c r="I3374" s="10"/>
      <c r="J3374" s="11"/>
      <c r="P3374" s="133"/>
      <c r="Q3374" s="133"/>
      <c r="R3374" s="3"/>
      <c r="S3374" s="133"/>
    </row>
    <row r="3375" spans="2:19">
      <c r="B3375" s="10"/>
      <c r="C3375" s="10"/>
      <c r="D3375" s="10"/>
      <c r="E3375" s="10"/>
      <c r="F3375" s="10"/>
      <c r="G3375" s="10"/>
      <c r="H3375" s="10"/>
      <c r="I3375" s="10"/>
      <c r="J3375" s="11"/>
      <c r="P3375" s="133"/>
      <c r="Q3375" s="133"/>
      <c r="R3375" s="3"/>
      <c r="S3375" s="133"/>
    </row>
    <row r="3376" spans="2:19">
      <c r="B3376" s="10"/>
      <c r="C3376" s="10"/>
      <c r="D3376" s="10"/>
      <c r="E3376" s="10"/>
      <c r="F3376" s="10"/>
      <c r="G3376" s="10"/>
      <c r="H3376" s="10"/>
      <c r="I3376" s="10"/>
      <c r="J3376" s="11"/>
      <c r="P3376" s="133"/>
      <c r="Q3376" s="133"/>
      <c r="R3376" s="3"/>
      <c r="S3376" s="133"/>
    </row>
    <row r="3377" spans="2:19">
      <c r="B3377" s="10"/>
      <c r="C3377" s="10"/>
      <c r="D3377" s="10"/>
      <c r="E3377" s="10"/>
      <c r="F3377" s="10"/>
      <c r="G3377" s="10"/>
      <c r="H3377" s="10"/>
      <c r="I3377" s="10"/>
      <c r="J3377" s="11"/>
      <c r="P3377" s="133"/>
      <c r="Q3377" s="133"/>
      <c r="R3377" s="3"/>
      <c r="S3377" s="133"/>
    </row>
    <row r="3378" spans="2:19">
      <c r="B3378" s="10"/>
      <c r="C3378" s="10"/>
      <c r="D3378" s="10"/>
      <c r="E3378" s="10"/>
      <c r="F3378" s="10"/>
      <c r="G3378" s="10"/>
      <c r="H3378" s="10"/>
      <c r="I3378" s="10"/>
      <c r="J3378" s="11"/>
      <c r="P3378" s="133"/>
      <c r="Q3378" s="133"/>
      <c r="R3378" s="3"/>
      <c r="S3378" s="133"/>
    </row>
    <row r="3379" spans="2:19">
      <c r="B3379" s="10"/>
      <c r="C3379" s="10"/>
      <c r="D3379" s="10"/>
      <c r="E3379" s="10"/>
      <c r="F3379" s="10"/>
      <c r="G3379" s="10"/>
      <c r="H3379" s="10"/>
      <c r="I3379" s="10"/>
      <c r="J3379" s="11"/>
      <c r="P3379" s="133"/>
      <c r="Q3379" s="133"/>
      <c r="R3379" s="3"/>
      <c r="S3379" s="133"/>
    </row>
    <row r="3380" spans="2:19">
      <c r="B3380" s="10"/>
      <c r="C3380" s="10"/>
      <c r="D3380" s="10"/>
      <c r="E3380" s="10"/>
      <c r="F3380" s="10"/>
      <c r="G3380" s="10"/>
      <c r="H3380" s="10"/>
      <c r="I3380" s="10"/>
      <c r="J3380" s="11"/>
      <c r="P3380" s="133"/>
      <c r="Q3380" s="133"/>
      <c r="R3380" s="3"/>
      <c r="S3380" s="133"/>
    </row>
    <row r="3381" spans="2:19">
      <c r="B3381" s="10"/>
      <c r="C3381" s="10"/>
      <c r="D3381" s="10"/>
      <c r="E3381" s="10"/>
      <c r="F3381" s="10"/>
      <c r="G3381" s="10"/>
      <c r="H3381" s="10"/>
      <c r="I3381" s="10"/>
      <c r="J3381" s="11"/>
      <c r="P3381" s="133"/>
      <c r="Q3381" s="133"/>
      <c r="R3381" s="3"/>
      <c r="S3381" s="133"/>
    </row>
    <row r="3382" spans="2:19">
      <c r="B3382" s="10"/>
      <c r="C3382" s="10"/>
      <c r="D3382" s="10"/>
      <c r="E3382" s="10"/>
      <c r="F3382" s="10"/>
      <c r="G3382" s="10"/>
      <c r="H3382" s="10"/>
      <c r="I3382" s="10"/>
      <c r="J3382" s="11"/>
      <c r="P3382" s="133"/>
      <c r="Q3382" s="133"/>
      <c r="R3382" s="3"/>
      <c r="S3382" s="133"/>
    </row>
    <row r="3383" spans="2:19">
      <c r="B3383" s="10"/>
      <c r="C3383" s="10"/>
      <c r="D3383" s="10"/>
      <c r="E3383" s="10"/>
      <c r="F3383" s="10"/>
      <c r="G3383" s="10"/>
      <c r="H3383" s="10"/>
      <c r="I3383" s="10"/>
      <c r="J3383" s="11"/>
      <c r="P3383" s="133"/>
      <c r="Q3383" s="133"/>
      <c r="R3383" s="3"/>
      <c r="S3383" s="133"/>
    </row>
    <row r="3384" spans="2:19">
      <c r="B3384" s="10"/>
      <c r="C3384" s="10"/>
      <c r="D3384" s="10"/>
      <c r="E3384" s="10"/>
      <c r="F3384" s="10"/>
      <c r="G3384" s="10"/>
      <c r="H3384" s="10"/>
      <c r="I3384" s="10"/>
      <c r="J3384" s="11"/>
      <c r="P3384" s="133"/>
      <c r="Q3384" s="133"/>
      <c r="R3384" s="3"/>
      <c r="S3384" s="133"/>
    </row>
    <row r="3385" spans="2:19">
      <c r="B3385" s="10"/>
      <c r="C3385" s="10"/>
      <c r="D3385" s="10"/>
      <c r="E3385" s="10"/>
      <c r="F3385" s="10"/>
      <c r="G3385" s="10"/>
      <c r="H3385" s="10"/>
      <c r="I3385" s="10"/>
      <c r="J3385" s="11"/>
      <c r="P3385" s="133"/>
      <c r="Q3385" s="133"/>
      <c r="R3385" s="3"/>
      <c r="S3385" s="133"/>
    </row>
    <row r="3386" spans="2:19">
      <c r="B3386" s="10"/>
      <c r="C3386" s="10"/>
      <c r="D3386" s="10"/>
      <c r="E3386" s="10"/>
      <c r="F3386" s="10"/>
      <c r="G3386" s="10"/>
      <c r="H3386" s="10"/>
      <c r="I3386" s="10"/>
      <c r="J3386" s="11"/>
      <c r="P3386" s="133"/>
      <c r="Q3386" s="133"/>
      <c r="R3386" s="3"/>
      <c r="S3386" s="133"/>
    </row>
    <row r="3387" spans="2:19">
      <c r="B3387" s="10"/>
      <c r="C3387" s="10"/>
      <c r="D3387" s="10"/>
      <c r="E3387" s="10"/>
      <c r="F3387" s="10"/>
      <c r="G3387" s="10"/>
      <c r="H3387" s="10"/>
      <c r="I3387" s="10"/>
      <c r="J3387" s="11"/>
      <c r="P3387" s="133"/>
      <c r="Q3387" s="133"/>
      <c r="R3387" s="3"/>
      <c r="S3387" s="133"/>
    </row>
    <row r="3388" spans="2:19">
      <c r="B3388" s="10"/>
      <c r="C3388" s="10"/>
      <c r="D3388" s="10"/>
      <c r="E3388" s="10"/>
      <c r="F3388" s="10"/>
      <c r="G3388" s="10"/>
      <c r="H3388" s="10"/>
      <c r="I3388" s="10"/>
      <c r="J3388" s="11"/>
      <c r="P3388" s="133"/>
      <c r="Q3388" s="133"/>
      <c r="R3388" s="3"/>
      <c r="S3388" s="133"/>
    </row>
    <row r="3389" spans="2:19">
      <c r="B3389" s="10"/>
      <c r="C3389" s="10"/>
      <c r="D3389" s="10"/>
      <c r="E3389" s="10"/>
      <c r="F3389" s="10"/>
      <c r="G3389" s="10"/>
      <c r="H3389" s="10"/>
      <c r="I3389" s="10"/>
      <c r="J3389" s="11"/>
      <c r="P3389" s="133"/>
      <c r="Q3389" s="133"/>
      <c r="R3389" s="3"/>
      <c r="S3389" s="133"/>
    </row>
    <row r="3390" spans="2:19">
      <c r="B3390" s="10"/>
      <c r="C3390" s="10"/>
      <c r="D3390" s="10"/>
      <c r="E3390" s="10"/>
      <c r="F3390" s="10"/>
      <c r="G3390" s="10"/>
      <c r="H3390" s="10"/>
      <c r="I3390" s="10"/>
      <c r="J3390" s="11"/>
      <c r="P3390" s="133"/>
      <c r="Q3390" s="133"/>
      <c r="R3390" s="3"/>
      <c r="S3390" s="133"/>
    </row>
    <row r="3391" spans="2:19">
      <c r="B3391" s="10"/>
      <c r="C3391" s="10"/>
      <c r="D3391" s="10"/>
      <c r="E3391" s="10"/>
      <c r="F3391" s="10"/>
      <c r="G3391" s="10"/>
      <c r="H3391" s="10"/>
      <c r="I3391" s="10"/>
      <c r="J3391" s="11"/>
      <c r="P3391" s="133"/>
      <c r="Q3391" s="133"/>
      <c r="R3391" s="3"/>
      <c r="S3391" s="133"/>
    </row>
    <row r="3392" spans="2:19">
      <c r="B3392" s="10"/>
      <c r="C3392" s="10"/>
      <c r="D3392" s="10"/>
      <c r="E3392" s="10"/>
      <c r="F3392" s="10"/>
      <c r="G3392" s="10"/>
      <c r="H3392" s="10"/>
      <c r="I3392" s="10"/>
      <c r="J3392" s="11"/>
      <c r="P3392" s="133"/>
      <c r="Q3392" s="133"/>
      <c r="R3392" s="3"/>
      <c r="S3392" s="133"/>
    </row>
    <row r="3393" spans="2:19">
      <c r="B3393" s="10"/>
      <c r="C3393" s="10"/>
      <c r="D3393" s="10"/>
      <c r="E3393" s="10"/>
      <c r="F3393" s="10"/>
      <c r="G3393" s="10"/>
      <c r="H3393" s="10"/>
      <c r="I3393" s="10"/>
      <c r="J3393" s="11"/>
      <c r="P3393" s="133"/>
      <c r="Q3393" s="133"/>
      <c r="R3393" s="3"/>
      <c r="S3393" s="133"/>
    </row>
    <row r="3394" spans="2:19">
      <c r="B3394" s="10"/>
      <c r="C3394" s="10"/>
      <c r="D3394" s="10"/>
      <c r="E3394" s="10"/>
      <c r="F3394" s="10"/>
      <c r="G3394" s="10"/>
      <c r="H3394" s="10"/>
      <c r="I3394" s="10"/>
      <c r="J3394" s="11"/>
      <c r="P3394" s="133"/>
      <c r="Q3394" s="133"/>
      <c r="R3394" s="3"/>
      <c r="S3394" s="133"/>
    </row>
    <row r="3395" spans="2:19">
      <c r="B3395" s="10"/>
      <c r="C3395" s="10"/>
      <c r="D3395" s="10"/>
      <c r="E3395" s="10"/>
      <c r="F3395" s="10"/>
      <c r="G3395" s="10"/>
      <c r="H3395" s="10"/>
      <c r="I3395" s="10"/>
      <c r="J3395" s="11"/>
      <c r="P3395" s="133"/>
      <c r="Q3395" s="133"/>
      <c r="R3395" s="3"/>
      <c r="S3395" s="133"/>
    </row>
    <row r="3396" spans="2:19">
      <c r="B3396" s="10"/>
      <c r="C3396" s="10"/>
      <c r="D3396" s="10"/>
      <c r="E3396" s="10"/>
      <c r="F3396" s="10"/>
      <c r="G3396" s="10"/>
      <c r="H3396" s="10"/>
      <c r="I3396" s="10"/>
      <c r="J3396" s="11"/>
      <c r="P3396" s="133"/>
      <c r="Q3396" s="133"/>
      <c r="R3396" s="3"/>
      <c r="S3396" s="133"/>
    </row>
    <row r="3397" spans="2:19">
      <c r="B3397" s="10"/>
      <c r="C3397" s="10"/>
      <c r="D3397" s="10"/>
      <c r="E3397" s="10"/>
      <c r="F3397" s="10"/>
      <c r="G3397" s="10"/>
      <c r="H3397" s="10"/>
      <c r="I3397" s="10"/>
      <c r="J3397" s="11"/>
      <c r="P3397" s="133"/>
      <c r="Q3397" s="133"/>
      <c r="R3397" s="3"/>
      <c r="S3397" s="133"/>
    </row>
    <row r="3398" spans="2:19">
      <c r="B3398" s="10"/>
      <c r="C3398" s="10"/>
      <c r="D3398" s="10"/>
      <c r="E3398" s="10"/>
      <c r="F3398" s="10"/>
      <c r="G3398" s="10"/>
      <c r="H3398" s="10"/>
      <c r="I3398" s="10"/>
      <c r="J3398" s="11"/>
      <c r="P3398" s="133"/>
      <c r="Q3398" s="133"/>
      <c r="R3398" s="3"/>
      <c r="S3398" s="133"/>
    </row>
    <row r="3399" spans="2:19">
      <c r="B3399" s="10"/>
      <c r="C3399" s="10"/>
      <c r="D3399" s="10"/>
      <c r="E3399" s="10"/>
      <c r="F3399" s="10"/>
      <c r="G3399" s="10"/>
      <c r="H3399" s="10"/>
      <c r="I3399" s="10"/>
      <c r="J3399" s="11"/>
      <c r="P3399" s="133"/>
      <c r="Q3399" s="133"/>
      <c r="R3399" s="3"/>
      <c r="S3399" s="133"/>
    </row>
    <row r="3400" spans="2:19">
      <c r="B3400" s="10"/>
      <c r="C3400" s="10"/>
      <c r="D3400" s="10"/>
      <c r="E3400" s="10"/>
      <c r="F3400" s="10"/>
      <c r="G3400" s="10"/>
      <c r="H3400" s="10"/>
      <c r="I3400" s="10"/>
      <c r="J3400" s="11"/>
      <c r="P3400" s="133"/>
      <c r="Q3400" s="133"/>
      <c r="R3400" s="3"/>
      <c r="S3400" s="133"/>
    </row>
    <row r="3401" spans="2:19">
      <c r="B3401" s="10"/>
      <c r="C3401" s="10"/>
      <c r="D3401" s="10"/>
      <c r="E3401" s="10"/>
      <c r="F3401" s="10"/>
      <c r="G3401" s="10"/>
      <c r="H3401" s="10"/>
      <c r="I3401" s="10"/>
      <c r="J3401" s="11"/>
      <c r="P3401" s="133"/>
      <c r="Q3401" s="133"/>
      <c r="R3401" s="3"/>
      <c r="S3401" s="133"/>
    </row>
    <row r="3402" spans="2:19">
      <c r="B3402" s="10"/>
      <c r="C3402" s="10"/>
      <c r="D3402" s="10"/>
      <c r="E3402" s="10"/>
      <c r="F3402" s="10"/>
      <c r="G3402" s="10"/>
      <c r="H3402" s="10"/>
      <c r="I3402" s="10"/>
      <c r="J3402" s="11"/>
      <c r="P3402" s="133"/>
      <c r="Q3402" s="133"/>
      <c r="R3402" s="3"/>
      <c r="S3402" s="133"/>
    </row>
    <row r="3403" spans="2:19">
      <c r="B3403" s="10"/>
      <c r="C3403" s="10"/>
      <c r="D3403" s="10"/>
      <c r="E3403" s="10"/>
      <c r="F3403" s="10"/>
      <c r="G3403" s="10"/>
      <c r="H3403" s="10"/>
      <c r="I3403" s="10"/>
      <c r="J3403" s="11"/>
      <c r="P3403" s="133"/>
      <c r="Q3403" s="133"/>
      <c r="R3403" s="3"/>
      <c r="S3403" s="133"/>
    </row>
    <row r="3404" spans="2:19">
      <c r="B3404" s="10"/>
      <c r="C3404" s="10"/>
      <c r="D3404" s="10"/>
      <c r="E3404" s="10"/>
      <c r="F3404" s="10"/>
      <c r="G3404" s="10"/>
      <c r="H3404" s="10"/>
      <c r="I3404" s="10"/>
      <c r="J3404" s="11"/>
      <c r="P3404" s="133"/>
      <c r="Q3404" s="133"/>
      <c r="R3404" s="3"/>
      <c r="S3404" s="133"/>
    </row>
    <row r="3405" spans="2:19">
      <c r="B3405" s="10"/>
      <c r="C3405" s="10"/>
      <c r="D3405" s="10"/>
      <c r="E3405" s="10"/>
      <c r="F3405" s="10"/>
      <c r="G3405" s="10"/>
      <c r="H3405" s="10"/>
      <c r="I3405" s="10"/>
      <c r="J3405" s="11"/>
      <c r="P3405" s="133"/>
      <c r="Q3405" s="133"/>
      <c r="R3405" s="3"/>
      <c r="S3405" s="133"/>
    </row>
    <row r="3406" spans="2:19">
      <c r="B3406" s="10"/>
      <c r="C3406" s="10"/>
      <c r="D3406" s="10"/>
      <c r="E3406" s="10"/>
      <c r="F3406" s="10"/>
      <c r="G3406" s="10"/>
      <c r="H3406" s="10"/>
      <c r="I3406" s="10"/>
      <c r="J3406" s="11"/>
      <c r="P3406" s="133"/>
      <c r="Q3406" s="133"/>
      <c r="R3406" s="3"/>
      <c r="S3406" s="133"/>
    </row>
    <row r="3407" spans="2:19">
      <c r="B3407" s="10"/>
      <c r="C3407" s="10"/>
      <c r="D3407" s="10"/>
      <c r="E3407" s="10"/>
      <c r="F3407" s="10"/>
      <c r="G3407" s="10"/>
      <c r="H3407" s="10"/>
      <c r="I3407" s="10"/>
      <c r="J3407" s="11"/>
      <c r="P3407" s="133"/>
      <c r="Q3407" s="133"/>
      <c r="R3407" s="3"/>
      <c r="S3407" s="133"/>
    </row>
    <row r="3408" spans="2:19">
      <c r="B3408" s="10"/>
      <c r="C3408" s="10"/>
      <c r="D3408" s="10"/>
      <c r="E3408" s="10"/>
      <c r="F3408" s="10"/>
      <c r="G3408" s="10"/>
      <c r="H3408" s="10"/>
      <c r="I3408" s="10"/>
      <c r="J3408" s="11"/>
      <c r="P3408" s="133"/>
      <c r="Q3408" s="133"/>
      <c r="R3408" s="3"/>
      <c r="S3408" s="133"/>
    </row>
    <row r="3409" spans="2:19">
      <c r="B3409" s="10"/>
      <c r="C3409" s="10"/>
      <c r="D3409" s="10"/>
      <c r="E3409" s="10"/>
      <c r="F3409" s="10"/>
      <c r="G3409" s="10"/>
      <c r="H3409" s="10"/>
      <c r="I3409" s="10"/>
      <c r="J3409" s="11"/>
      <c r="P3409" s="133"/>
      <c r="Q3409" s="133"/>
      <c r="R3409" s="3"/>
      <c r="S3409" s="133"/>
    </row>
    <row r="3410" spans="2:19">
      <c r="B3410" s="10"/>
      <c r="C3410" s="10"/>
      <c r="D3410" s="10"/>
      <c r="E3410" s="10"/>
      <c r="F3410" s="10"/>
      <c r="G3410" s="10"/>
      <c r="H3410" s="10"/>
      <c r="I3410" s="10"/>
      <c r="J3410" s="11"/>
      <c r="P3410" s="133"/>
      <c r="Q3410" s="133"/>
      <c r="R3410" s="3"/>
      <c r="S3410" s="133"/>
    </row>
    <row r="3411" spans="2:19">
      <c r="B3411" s="10"/>
      <c r="C3411" s="10"/>
      <c r="D3411" s="10"/>
      <c r="E3411" s="10"/>
      <c r="F3411" s="10"/>
      <c r="G3411" s="10"/>
      <c r="H3411" s="10"/>
      <c r="I3411" s="10"/>
      <c r="J3411" s="11"/>
      <c r="P3411" s="133"/>
      <c r="Q3411" s="133"/>
      <c r="R3411" s="3"/>
      <c r="S3411" s="133"/>
    </row>
    <row r="3412" spans="2:19">
      <c r="B3412" s="10"/>
      <c r="C3412" s="10"/>
      <c r="D3412" s="10"/>
      <c r="E3412" s="10"/>
      <c r="F3412" s="10"/>
      <c r="G3412" s="10"/>
      <c r="H3412" s="10"/>
      <c r="I3412" s="10"/>
      <c r="J3412" s="11"/>
      <c r="P3412" s="133"/>
      <c r="Q3412" s="133"/>
      <c r="R3412" s="3"/>
      <c r="S3412" s="133"/>
    </row>
    <row r="3413" spans="2:19">
      <c r="B3413" s="10"/>
      <c r="C3413" s="10"/>
      <c r="D3413" s="10"/>
      <c r="E3413" s="10"/>
      <c r="F3413" s="10"/>
      <c r="G3413" s="10"/>
      <c r="H3413" s="10"/>
      <c r="I3413" s="10"/>
      <c r="J3413" s="11"/>
      <c r="P3413" s="133"/>
      <c r="Q3413" s="133"/>
      <c r="R3413" s="3"/>
      <c r="S3413" s="133"/>
    </row>
    <row r="3414" spans="2:19">
      <c r="B3414" s="10"/>
      <c r="C3414" s="10"/>
      <c r="D3414" s="10"/>
      <c r="E3414" s="10"/>
      <c r="F3414" s="10"/>
      <c r="G3414" s="10"/>
      <c r="H3414" s="10"/>
      <c r="I3414" s="10"/>
      <c r="J3414" s="11"/>
      <c r="P3414" s="133"/>
      <c r="Q3414" s="133"/>
      <c r="R3414" s="3"/>
      <c r="S3414" s="133"/>
    </row>
    <row r="3415" spans="2:19">
      <c r="B3415" s="10"/>
      <c r="C3415" s="10"/>
      <c r="D3415" s="10"/>
      <c r="E3415" s="10"/>
      <c r="F3415" s="10"/>
      <c r="G3415" s="10"/>
      <c r="H3415" s="10"/>
      <c r="I3415" s="10"/>
      <c r="J3415" s="11"/>
      <c r="P3415" s="133"/>
      <c r="Q3415" s="133"/>
      <c r="R3415" s="3"/>
      <c r="S3415" s="133"/>
    </row>
    <row r="3416" spans="2:19">
      <c r="B3416" s="10"/>
      <c r="C3416" s="10"/>
      <c r="D3416" s="10"/>
      <c r="E3416" s="10"/>
      <c r="F3416" s="10"/>
      <c r="G3416" s="10"/>
      <c r="H3416" s="10"/>
      <c r="I3416" s="10"/>
      <c r="J3416" s="11"/>
      <c r="P3416" s="133"/>
      <c r="Q3416" s="133"/>
      <c r="R3416" s="3"/>
      <c r="S3416" s="133"/>
    </row>
    <row r="3417" spans="2:19">
      <c r="B3417" s="10"/>
      <c r="C3417" s="10"/>
      <c r="D3417" s="10"/>
      <c r="E3417" s="10"/>
      <c r="F3417" s="10"/>
      <c r="G3417" s="10"/>
      <c r="H3417" s="10"/>
      <c r="I3417" s="10"/>
      <c r="J3417" s="11"/>
      <c r="P3417" s="133"/>
      <c r="Q3417" s="133"/>
      <c r="R3417" s="3"/>
      <c r="S3417" s="133"/>
    </row>
    <row r="3418" spans="2:19">
      <c r="B3418" s="10"/>
      <c r="C3418" s="10"/>
      <c r="D3418" s="10"/>
      <c r="E3418" s="10"/>
      <c r="F3418" s="10"/>
      <c r="G3418" s="10"/>
      <c r="H3418" s="10"/>
      <c r="I3418" s="10"/>
      <c r="J3418" s="11"/>
      <c r="P3418" s="133"/>
      <c r="Q3418" s="133"/>
      <c r="R3418" s="3"/>
      <c r="S3418" s="133"/>
    </row>
    <row r="3419" spans="2:19">
      <c r="B3419" s="10"/>
      <c r="C3419" s="10"/>
      <c r="D3419" s="10"/>
      <c r="E3419" s="10"/>
      <c r="F3419" s="10"/>
      <c r="G3419" s="10"/>
      <c r="H3419" s="10"/>
      <c r="I3419" s="10"/>
      <c r="J3419" s="11"/>
      <c r="P3419" s="133"/>
      <c r="Q3419" s="133"/>
      <c r="R3419" s="3"/>
      <c r="S3419" s="133"/>
    </row>
    <row r="3420" spans="2:19">
      <c r="B3420" s="10"/>
      <c r="C3420" s="10"/>
      <c r="D3420" s="10"/>
      <c r="E3420" s="10"/>
      <c r="F3420" s="10"/>
      <c r="G3420" s="10"/>
      <c r="H3420" s="10"/>
      <c r="I3420" s="10"/>
      <c r="J3420" s="11"/>
      <c r="P3420" s="133"/>
      <c r="Q3420" s="133"/>
      <c r="R3420" s="3"/>
      <c r="S3420" s="133"/>
    </row>
    <row r="3421" spans="2:19">
      <c r="B3421" s="10"/>
      <c r="C3421" s="10"/>
      <c r="D3421" s="10"/>
      <c r="E3421" s="10"/>
      <c r="F3421" s="10"/>
      <c r="G3421" s="10"/>
      <c r="H3421" s="10"/>
      <c r="I3421" s="10"/>
      <c r="J3421" s="11"/>
      <c r="P3421" s="133"/>
      <c r="Q3421" s="133"/>
      <c r="R3421" s="3"/>
      <c r="S3421" s="133"/>
    </row>
    <row r="3422" spans="2:19">
      <c r="B3422" s="10"/>
      <c r="C3422" s="10"/>
      <c r="D3422" s="10"/>
      <c r="E3422" s="10"/>
      <c r="F3422" s="10"/>
      <c r="G3422" s="10"/>
      <c r="H3422" s="10"/>
      <c r="I3422" s="10"/>
      <c r="J3422" s="11"/>
      <c r="P3422" s="133"/>
      <c r="Q3422" s="133"/>
      <c r="R3422" s="3"/>
      <c r="S3422" s="133"/>
    </row>
    <row r="3423" spans="2:19">
      <c r="B3423" s="10"/>
      <c r="C3423" s="10"/>
      <c r="D3423" s="10"/>
      <c r="E3423" s="10"/>
      <c r="F3423" s="10"/>
      <c r="G3423" s="10"/>
      <c r="H3423" s="10"/>
      <c r="I3423" s="10"/>
      <c r="J3423" s="11"/>
      <c r="P3423" s="133"/>
      <c r="Q3423" s="133"/>
      <c r="R3423" s="3"/>
      <c r="S3423" s="133"/>
    </row>
    <row r="3424" spans="2:19">
      <c r="B3424" s="10"/>
      <c r="C3424" s="10"/>
      <c r="D3424" s="10"/>
      <c r="E3424" s="10"/>
      <c r="F3424" s="10"/>
      <c r="G3424" s="10"/>
      <c r="H3424" s="10"/>
      <c r="I3424" s="10"/>
      <c r="J3424" s="11"/>
      <c r="P3424" s="133"/>
      <c r="Q3424" s="133"/>
      <c r="R3424" s="3"/>
      <c r="S3424" s="133"/>
    </row>
    <row r="3425" spans="2:19">
      <c r="B3425" s="10"/>
      <c r="C3425" s="10"/>
      <c r="D3425" s="10"/>
      <c r="E3425" s="10"/>
      <c r="F3425" s="10"/>
      <c r="G3425" s="10"/>
      <c r="H3425" s="10"/>
      <c r="I3425" s="10"/>
      <c r="J3425" s="11"/>
      <c r="P3425" s="133"/>
      <c r="Q3425" s="133"/>
      <c r="R3425" s="3"/>
      <c r="S3425" s="133"/>
    </row>
    <row r="3426" spans="2:19">
      <c r="B3426" s="10"/>
      <c r="C3426" s="10"/>
      <c r="D3426" s="10"/>
      <c r="E3426" s="10"/>
      <c r="F3426" s="10"/>
      <c r="G3426" s="10"/>
      <c r="H3426" s="10"/>
      <c r="I3426" s="10"/>
      <c r="J3426" s="11"/>
      <c r="P3426" s="133"/>
      <c r="Q3426" s="133"/>
      <c r="R3426" s="3"/>
      <c r="S3426" s="133"/>
    </row>
    <row r="3427" spans="2:19">
      <c r="B3427" s="10"/>
      <c r="C3427" s="10"/>
      <c r="D3427" s="10"/>
      <c r="E3427" s="10"/>
      <c r="F3427" s="10"/>
      <c r="G3427" s="10"/>
      <c r="H3427" s="10"/>
      <c r="I3427" s="10"/>
      <c r="J3427" s="11"/>
      <c r="P3427" s="133"/>
      <c r="Q3427" s="133"/>
      <c r="R3427" s="3"/>
      <c r="S3427" s="133"/>
    </row>
    <row r="3428" spans="2:19">
      <c r="B3428" s="10"/>
      <c r="C3428" s="10"/>
      <c r="D3428" s="10"/>
      <c r="E3428" s="10"/>
      <c r="F3428" s="10"/>
      <c r="G3428" s="10"/>
      <c r="H3428" s="10"/>
      <c r="I3428" s="10"/>
      <c r="J3428" s="11"/>
      <c r="P3428" s="133"/>
      <c r="Q3428" s="133"/>
      <c r="R3428" s="3"/>
      <c r="S3428" s="133"/>
    </row>
    <row r="3429" spans="2:19">
      <c r="B3429" s="10"/>
      <c r="C3429" s="10"/>
      <c r="D3429" s="10"/>
      <c r="E3429" s="10"/>
      <c r="F3429" s="10"/>
      <c r="G3429" s="10"/>
      <c r="H3429" s="10"/>
      <c r="I3429" s="10"/>
      <c r="J3429" s="11"/>
      <c r="P3429" s="133"/>
      <c r="Q3429" s="133"/>
      <c r="R3429" s="3"/>
      <c r="S3429" s="133"/>
    </row>
    <row r="3430" spans="2:19">
      <c r="B3430" s="10"/>
      <c r="C3430" s="10"/>
      <c r="D3430" s="10"/>
      <c r="E3430" s="10"/>
      <c r="F3430" s="10"/>
      <c r="G3430" s="10"/>
      <c r="H3430" s="10"/>
      <c r="I3430" s="10"/>
      <c r="J3430" s="11"/>
      <c r="P3430" s="133"/>
      <c r="Q3430" s="133"/>
      <c r="R3430" s="3"/>
      <c r="S3430" s="133"/>
    </row>
    <row r="3431" spans="2:19">
      <c r="B3431" s="10"/>
      <c r="C3431" s="10"/>
      <c r="D3431" s="10"/>
      <c r="E3431" s="10"/>
      <c r="F3431" s="10"/>
      <c r="G3431" s="10"/>
      <c r="H3431" s="10"/>
      <c r="I3431" s="10"/>
      <c r="J3431" s="11"/>
      <c r="P3431" s="133"/>
      <c r="Q3431" s="133"/>
      <c r="R3431" s="3"/>
      <c r="S3431" s="133"/>
    </row>
    <row r="3432" spans="2:19">
      <c r="B3432" s="10"/>
      <c r="C3432" s="10"/>
      <c r="D3432" s="10"/>
      <c r="E3432" s="10"/>
      <c r="F3432" s="10"/>
      <c r="G3432" s="10"/>
      <c r="H3432" s="10"/>
      <c r="I3432" s="10"/>
      <c r="J3432" s="11"/>
      <c r="P3432" s="133"/>
      <c r="Q3432" s="133"/>
      <c r="R3432" s="3"/>
      <c r="S3432" s="133"/>
    </row>
    <row r="3433" spans="2:19">
      <c r="B3433" s="10"/>
      <c r="C3433" s="10"/>
      <c r="D3433" s="10"/>
      <c r="E3433" s="10"/>
      <c r="F3433" s="10"/>
      <c r="G3433" s="10"/>
      <c r="H3433" s="10"/>
      <c r="I3433" s="10"/>
      <c r="J3433" s="11"/>
      <c r="P3433" s="133"/>
      <c r="Q3433" s="133"/>
      <c r="R3433" s="3"/>
      <c r="S3433" s="133"/>
    </row>
    <row r="3434" spans="2:19">
      <c r="B3434" s="10"/>
      <c r="C3434" s="10"/>
      <c r="D3434" s="10"/>
      <c r="E3434" s="10"/>
      <c r="F3434" s="10"/>
      <c r="G3434" s="10"/>
      <c r="H3434" s="10"/>
      <c r="I3434" s="10"/>
      <c r="J3434" s="11"/>
      <c r="P3434" s="133"/>
      <c r="Q3434" s="133"/>
      <c r="R3434" s="3"/>
      <c r="S3434" s="133"/>
    </row>
    <row r="3435" spans="2:19">
      <c r="B3435" s="10"/>
      <c r="C3435" s="10"/>
      <c r="D3435" s="10"/>
      <c r="E3435" s="10"/>
      <c r="F3435" s="10"/>
      <c r="G3435" s="10"/>
      <c r="H3435" s="10"/>
      <c r="I3435" s="10"/>
      <c r="J3435" s="11"/>
      <c r="P3435" s="133"/>
      <c r="Q3435" s="133"/>
      <c r="R3435" s="3"/>
      <c r="S3435" s="133"/>
    </row>
    <row r="3436" spans="2:19">
      <c r="B3436" s="10"/>
      <c r="C3436" s="10"/>
      <c r="D3436" s="10"/>
      <c r="E3436" s="10"/>
      <c r="F3436" s="10"/>
      <c r="G3436" s="10"/>
      <c r="H3436" s="10"/>
      <c r="I3436" s="10"/>
      <c r="J3436" s="11"/>
      <c r="P3436" s="133"/>
      <c r="Q3436" s="133"/>
      <c r="R3436" s="3"/>
      <c r="S3436" s="133"/>
    </row>
    <row r="3437" spans="2:19">
      <c r="B3437" s="10"/>
      <c r="C3437" s="10"/>
      <c r="D3437" s="10"/>
      <c r="E3437" s="10"/>
      <c r="F3437" s="10"/>
      <c r="G3437" s="10"/>
      <c r="H3437" s="10"/>
      <c r="I3437" s="10"/>
      <c r="J3437" s="11"/>
      <c r="P3437" s="133"/>
      <c r="Q3437" s="133"/>
      <c r="R3437" s="3"/>
      <c r="S3437" s="133"/>
    </row>
    <row r="3438" spans="2:19">
      <c r="B3438" s="10"/>
      <c r="C3438" s="10"/>
      <c r="D3438" s="10"/>
      <c r="E3438" s="10"/>
      <c r="F3438" s="10"/>
      <c r="G3438" s="10"/>
      <c r="H3438" s="10"/>
      <c r="I3438" s="10"/>
      <c r="J3438" s="11"/>
      <c r="P3438" s="133"/>
      <c r="Q3438" s="133"/>
      <c r="R3438" s="3"/>
      <c r="S3438" s="133"/>
    </row>
    <row r="3439" spans="2:19">
      <c r="B3439" s="10"/>
      <c r="C3439" s="10"/>
      <c r="D3439" s="10"/>
      <c r="E3439" s="10"/>
      <c r="F3439" s="10"/>
      <c r="G3439" s="10"/>
      <c r="H3439" s="10"/>
      <c r="I3439" s="10"/>
      <c r="J3439" s="11"/>
      <c r="P3439" s="133"/>
      <c r="Q3439" s="133"/>
      <c r="R3439" s="3"/>
      <c r="S3439" s="133"/>
    </row>
    <row r="3440" spans="2:19">
      <c r="B3440" s="10"/>
      <c r="C3440" s="10"/>
      <c r="D3440" s="10"/>
      <c r="E3440" s="10"/>
      <c r="F3440" s="10"/>
      <c r="G3440" s="10"/>
      <c r="H3440" s="10"/>
      <c r="I3440" s="10"/>
      <c r="J3440" s="11"/>
      <c r="P3440" s="133"/>
      <c r="Q3440" s="133"/>
      <c r="R3440" s="3"/>
      <c r="S3440" s="133"/>
    </row>
    <row r="3441" spans="2:19">
      <c r="B3441" s="10"/>
      <c r="C3441" s="10"/>
      <c r="D3441" s="10"/>
      <c r="E3441" s="10"/>
      <c r="F3441" s="10"/>
      <c r="G3441" s="10"/>
      <c r="H3441" s="10"/>
      <c r="I3441" s="10"/>
      <c r="J3441" s="11"/>
      <c r="P3441" s="133"/>
      <c r="Q3441" s="133"/>
      <c r="R3441" s="3"/>
      <c r="S3441" s="133"/>
    </row>
    <row r="3442" spans="2:19">
      <c r="B3442" s="10"/>
      <c r="C3442" s="10"/>
      <c r="D3442" s="10"/>
      <c r="E3442" s="10"/>
      <c r="F3442" s="10"/>
      <c r="G3442" s="10"/>
      <c r="H3442" s="10"/>
      <c r="I3442" s="10"/>
      <c r="J3442" s="11"/>
      <c r="P3442" s="133"/>
      <c r="Q3442" s="133"/>
      <c r="R3442" s="3"/>
      <c r="S3442" s="133"/>
    </row>
    <row r="3443" spans="2:19">
      <c r="B3443" s="10"/>
      <c r="C3443" s="10"/>
      <c r="D3443" s="10"/>
      <c r="E3443" s="10"/>
      <c r="F3443" s="10"/>
      <c r="G3443" s="10"/>
      <c r="H3443" s="10"/>
      <c r="I3443" s="10"/>
      <c r="J3443" s="11"/>
      <c r="P3443" s="133"/>
      <c r="Q3443" s="133"/>
      <c r="R3443" s="3"/>
      <c r="S3443" s="133"/>
    </row>
    <row r="3444" spans="2:19">
      <c r="B3444" s="10"/>
      <c r="C3444" s="10"/>
      <c r="D3444" s="10"/>
      <c r="E3444" s="10"/>
      <c r="F3444" s="10"/>
      <c r="G3444" s="10"/>
      <c r="H3444" s="10"/>
      <c r="I3444" s="10"/>
      <c r="J3444" s="11"/>
      <c r="P3444" s="133"/>
      <c r="Q3444" s="133"/>
      <c r="R3444" s="3"/>
      <c r="S3444" s="133"/>
    </row>
    <row r="3445" spans="2:19">
      <c r="B3445" s="10"/>
      <c r="C3445" s="10"/>
      <c r="D3445" s="10"/>
      <c r="E3445" s="10"/>
      <c r="F3445" s="10"/>
      <c r="G3445" s="10"/>
      <c r="H3445" s="10"/>
      <c r="I3445" s="10"/>
      <c r="J3445" s="11"/>
      <c r="P3445" s="133"/>
      <c r="Q3445" s="133"/>
      <c r="R3445" s="3"/>
      <c r="S3445" s="133"/>
    </row>
    <row r="3446" spans="2:19">
      <c r="B3446" s="10"/>
      <c r="C3446" s="10"/>
      <c r="D3446" s="10"/>
      <c r="E3446" s="10"/>
      <c r="F3446" s="10"/>
      <c r="G3446" s="10"/>
      <c r="H3446" s="10"/>
      <c r="I3446" s="10"/>
      <c r="J3446" s="11"/>
      <c r="P3446" s="133"/>
      <c r="Q3446" s="133"/>
      <c r="R3446" s="3"/>
      <c r="S3446" s="133"/>
    </row>
    <row r="3447" spans="2:19">
      <c r="B3447" s="10"/>
      <c r="C3447" s="10"/>
      <c r="D3447" s="10"/>
      <c r="E3447" s="10"/>
      <c r="F3447" s="10"/>
      <c r="G3447" s="10"/>
      <c r="H3447" s="10"/>
      <c r="I3447" s="10"/>
      <c r="J3447" s="11"/>
      <c r="P3447" s="133"/>
      <c r="Q3447" s="133"/>
      <c r="R3447" s="3"/>
      <c r="S3447" s="133"/>
    </row>
    <row r="3448" spans="2:19">
      <c r="B3448" s="10"/>
      <c r="C3448" s="10"/>
      <c r="D3448" s="10"/>
      <c r="E3448" s="10"/>
      <c r="F3448" s="10"/>
      <c r="G3448" s="10"/>
      <c r="H3448" s="10"/>
      <c r="I3448" s="10"/>
      <c r="J3448" s="11"/>
      <c r="P3448" s="133"/>
      <c r="Q3448" s="133"/>
      <c r="R3448" s="3"/>
      <c r="S3448" s="133"/>
    </row>
    <row r="3449" spans="2:19">
      <c r="B3449" s="10"/>
      <c r="C3449" s="10"/>
      <c r="D3449" s="10"/>
      <c r="E3449" s="10"/>
      <c r="F3449" s="10"/>
      <c r="G3449" s="10"/>
      <c r="H3449" s="10"/>
      <c r="I3449" s="10"/>
      <c r="J3449" s="11"/>
      <c r="P3449" s="133"/>
      <c r="Q3449" s="133"/>
      <c r="R3449" s="3"/>
      <c r="S3449" s="133"/>
    </row>
    <row r="3450" spans="2:19">
      <c r="B3450" s="10"/>
      <c r="C3450" s="10"/>
      <c r="D3450" s="10"/>
      <c r="E3450" s="10"/>
      <c r="F3450" s="10"/>
      <c r="G3450" s="10"/>
      <c r="H3450" s="10"/>
      <c r="I3450" s="10"/>
      <c r="J3450" s="11"/>
      <c r="P3450" s="133"/>
      <c r="Q3450" s="133"/>
      <c r="R3450" s="3"/>
      <c r="S3450" s="133"/>
    </row>
    <row r="3451" spans="2:19">
      <c r="B3451" s="10"/>
      <c r="C3451" s="10"/>
      <c r="D3451" s="10"/>
      <c r="E3451" s="10"/>
      <c r="F3451" s="10"/>
      <c r="G3451" s="10"/>
      <c r="H3451" s="10"/>
      <c r="I3451" s="10"/>
      <c r="J3451" s="11"/>
      <c r="P3451" s="133"/>
      <c r="Q3451" s="133"/>
      <c r="R3451" s="3"/>
      <c r="S3451" s="133"/>
    </row>
    <row r="3452" spans="2:19">
      <c r="B3452" s="10"/>
      <c r="C3452" s="10"/>
      <c r="D3452" s="10"/>
      <c r="E3452" s="10"/>
      <c r="F3452" s="10"/>
      <c r="G3452" s="10"/>
      <c r="H3452" s="10"/>
      <c r="I3452" s="10"/>
      <c r="J3452" s="11"/>
      <c r="P3452" s="133"/>
      <c r="Q3452" s="133"/>
      <c r="R3452" s="3"/>
      <c r="S3452" s="133"/>
    </row>
    <row r="3453" spans="2:19">
      <c r="B3453" s="10"/>
      <c r="C3453" s="10"/>
      <c r="D3453" s="10"/>
      <c r="E3453" s="10"/>
      <c r="F3453" s="10"/>
      <c r="G3453" s="10"/>
      <c r="H3453" s="10"/>
      <c r="I3453" s="10"/>
      <c r="J3453" s="11"/>
      <c r="P3453" s="133"/>
      <c r="Q3453" s="133"/>
      <c r="R3453" s="3"/>
      <c r="S3453" s="133"/>
    </row>
    <row r="3454" spans="2:19">
      <c r="B3454" s="10"/>
      <c r="C3454" s="10"/>
      <c r="D3454" s="10"/>
      <c r="E3454" s="10"/>
      <c r="F3454" s="10"/>
      <c r="G3454" s="10"/>
      <c r="H3454" s="10"/>
      <c r="I3454" s="10"/>
      <c r="J3454" s="11"/>
      <c r="P3454" s="133"/>
      <c r="Q3454" s="133"/>
      <c r="R3454" s="3"/>
      <c r="S3454" s="133"/>
    </row>
    <row r="3455" spans="2:19">
      <c r="B3455" s="10"/>
      <c r="C3455" s="10"/>
      <c r="D3455" s="10"/>
      <c r="E3455" s="10"/>
      <c r="F3455" s="10"/>
      <c r="G3455" s="10"/>
      <c r="H3455" s="10"/>
      <c r="I3455" s="10"/>
      <c r="J3455" s="11"/>
      <c r="P3455" s="133"/>
      <c r="Q3455" s="133"/>
      <c r="R3455" s="3"/>
      <c r="S3455" s="133"/>
    </row>
    <row r="3456" spans="2:19">
      <c r="B3456" s="10"/>
      <c r="C3456" s="10"/>
      <c r="D3456" s="10"/>
      <c r="E3456" s="10"/>
      <c r="F3456" s="10"/>
      <c r="G3456" s="10"/>
      <c r="H3456" s="10"/>
      <c r="I3456" s="10"/>
      <c r="J3456" s="11"/>
      <c r="P3456" s="133"/>
      <c r="Q3456" s="133"/>
      <c r="R3456" s="3"/>
      <c r="S3456" s="133"/>
    </row>
    <row r="3457" spans="2:19">
      <c r="B3457" s="10"/>
      <c r="C3457" s="10"/>
      <c r="D3457" s="10"/>
      <c r="E3457" s="10"/>
      <c r="F3457" s="10"/>
      <c r="G3457" s="10"/>
      <c r="H3457" s="10"/>
      <c r="I3457" s="10"/>
      <c r="J3457" s="11"/>
      <c r="P3457" s="133"/>
      <c r="Q3457" s="133"/>
      <c r="R3457" s="3"/>
      <c r="S3457" s="133"/>
    </row>
    <row r="3458" spans="2:19">
      <c r="B3458" s="10"/>
      <c r="C3458" s="10"/>
      <c r="D3458" s="10"/>
      <c r="E3458" s="10"/>
      <c r="F3458" s="10"/>
      <c r="G3458" s="10"/>
      <c r="H3458" s="10"/>
      <c r="I3458" s="10"/>
      <c r="J3458" s="11"/>
      <c r="P3458" s="133"/>
      <c r="Q3458" s="133"/>
      <c r="R3458" s="3"/>
      <c r="S3458" s="133"/>
    </row>
    <row r="3459" spans="2:19">
      <c r="B3459" s="10"/>
      <c r="C3459" s="10"/>
      <c r="D3459" s="10"/>
      <c r="E3459" s="10"/>
      <c r="F3459" s="10"/>
      <c r="G3459" s="10"/>
      <c r="H3459" s="10"/>
      <c r="I3459" s="10"/>
      <c r="J3459" s="11"/>
      <c r="P3459" s="133"/>
      <c r="Q3459" s="133"/>
      <c r="R3459" s="3"/>
      <c r="S3459" s="133"/>
    </row>
    <row r="3460" spans="2:19">
      <c r="B3460" s="10"/>
      <c r="C3460" s="10"/>
      <c r="D3460" s="10"/>
      <c r="E3460" s="10"/>
      <c r="F3460" s="10"/>
      <c r="G3460" s="10"/>
      <c r="H3460" s="10"/>
      <c r="I3460" s="10"/>
      <c r="J3460" s="11"/>
      <c r="P3460" s="133"/>
      <c r="Q3460" s="133"/>
      <c r="R3460" s="3"/>
      <c r="S3460" s="133"/>
    </row>
    <row r="3461" spans="2:19">
      <c r="B3461" s="10"/>
      <c r="C3461" s="10"/>
      <c r="D3461" s="10"/>
      <c r="E3461" s="10"/>
      <c r="F3461" s="10"/>
      <c r="G3461" s="10"/>
      <c r="H3461" s="10"/>
      <c r="I3461" s="10"/>
      <c r="J3461" s="11"/>
      <c r="P3461" s="133"/>
      <c r="Q3461" s="133"/>
      <c r="R3461" s="3"/>
      <c r="S3461" s="133"/>
    </row>
    <row r="3462" spans="2:19">
      <c r="B3462" s="10"/>
      <c r="C3462" s="10"/>
      <c r="D3462" s="10"/>
      <c r="E3462" s="10"/>
      <c r="F3462" s="10"/>
      <c r="G3462" s="10"/>
      <c r="H3462" s="10"/>
      <c r="I3462" s="10"/>
      <c r="J3462" s="11"/>
      <c r="P3462" s="133"/>
      <c r="Q3462" s="133"/>
      <c r="R3462" s="3"/>
      <c r="S3462" s="133"/>
    </row>
    <row r="3463" spans="2:19">
      <c r="B3463" s="10"/>
      <c r="C3463" s="10"/>
      <c r="D3463" s="10"/>
      <c r="E3463" s="10"/>
      <c r="F3463" s="10"/>
      <c r="G3463" s="10"/>
      <c r="H3463" s="10"/>
      <c r="I3463" s="10"/>
      <c r="J3463" s="11"/>
      <c r="P3463" s="133"/>
      <c r="Q3463" s="133"/>
      <c r="R3463" s="3"/>
      <c r="S3463" s="133"/>
    </row>
    <row r="3464" spans="2:19">
      <c r="B3464" s="10"/>
      <c r="C3464" s="10"/>
      <c r="D3464" s="10"/>
      <c r="E3464" s="10"/>
      <c r="F3464" s="10"/>
      <c r="G3464" s="10"/>
      <c r="H3464" s="10"/>
      <c r="I3464" s="10"/>
      <c r="J3464" s="11"/>
      <c r="P3464" s="133"/>
      <c r="Q3464" s="133"/>
      <c r="R3464" s="3"/>
      <c r="S3464" s="133"/>
    </row>
    <row r="3465" spans="2:19">
      <c r="B3465" s="10"/>
      <c r="C3465" s="10"/>
      <c r="D3465" s="10"/>
      <c r="E3465" s="10"/>
      <c r="F3465" s="10"/>
      <c r="G3465" s="10"/>
      <c r="H3465" s="10"/>
      <c r="I3465" s="10"/>
      <c r="J3465" s="11"/>
      <c r="P3465" s="133"/>
      <c r="Q3465" s="133"/>
      <c r="R3465" s="3"/>
      <c r="S3465" s="133"/>
    </row>
    <row r="3466" spans="2:19">
      <c r="B3466" s="10"/>
      <c r="C3466" s="10"/>
      <c r="D3466" s="10"/>
      <c r="E3466" s="10"/>
      <c r="F3466" s="10"/>
      <c r="G3466" s="10"/>
      <c r="H3466" s="10"/>
      <c r="I3466" s="10"/>
      <c r="J3466" s="11"/>
      <c r="P3466" s="133"/>
      <c r="Q3466" s="133"/>
      <c r="R3466" s="3"/>
      <c r="S3466" s="133"/>
    </row>
    <row r="3467" spans="2:19">
      <c r="B3467" s="10"/>
      <c r="C3467" s="10"/>
      <c r="D3467" s="10"/>
      <c r="E3467" s="10"/>
      <c r="F3467" s="10"/>
      <c r="G3467" s="10"/>
      <c r="H3467" s="10"/>
      <c r="I3467" s="10"/>
      <c r="J3467" s="11"/>
      <c r="P3467" s="133"/>
      <c r="Q3467" s="133"/>
      <c r="R3467" s="3"/>
      <c r="S3467" s="133"/>
    </row>
    <row r="3468" spans="2:19">
      <c r="B3468" s="10"/>
      <c r="C3468" s="10"/>
      <c r="D3468" s="10"/>
      <c r="E3468" s="10"/>
      <c r="F3468" s="10"/>
      <c r="G3468" s="10"/>
      <c r="H3468" s="10"/>
      <c r="I3468" s="10"/>
      <c r="J3468" s="11"/>
      <c r="P3468" s="133"/>
      <c r="Q3468" s="133"/>
      <c r="R3468" s="3"/>
      <c r="S3468" s="133"/>
    </row>
    <row r="3469" spans="2:19">
      <c r="B3469" s="10"/>
      <c r="C3469" s="10"/>
      <c r="D3469" s="10"/>
      <c r="E3469" s="10"/>
      <c r="F3469" s="10"/>
      <c r="G3469" s="10"/>
      <c r="H3469" s="10"/>
      <c r="I3469" s="10"/>
      <c r="J3469" s="11"/>
      <c r="P3469" s="133"/>
      <c r="Q3469" s="133"/>
      <c r="R3469" s="3"/>
      <c r="S3469" s="133"/>
    </row>
    <row r="3470" spans="2:19">
      <c r="B3470" s="10"/>
      <c r="C3470" s="10"/>
      <c r="D3470" s="10"/>
      <c r="E3470" s="10"/>
      <c r="F3470" s="10"/>
      <c r="G3470" s="10"/>
      <c r="H3470" s="10"/>
      <c r="I3470" s="10"/>
      <c r="J3470" s="11"/>
      <c r="P3470" s="133"/>
      <c r="Q3470" s="133"/>
      <c r="R3470" s="3"/>
      <c r="S3470" s="133"/>
    </row>
    <row r="3471" spans="2:19">
      <c r="B3471" s="10"/>
      <c r="C3471" s="10"/>
      <c r="D3471" s="10"/>
      <c r="E3471" s="10"/>
      <c r="F3471" s="10"/>
      <c r="G3471" s="10"/>
      <c r="H3471" s="10"/>
      <c r="I3471" s="10"/>
      <c r="J3471" s="11"/>
      <c r="P3471" s="133"/>
      <c r="Q3471" s="133"/>
      <c r="R3471" s="3"/>
      <c r="S3471" s="133"/>
    </row>
    <row r="3472" spans="2:19">
      <c r="B3472" s="10"/>
      <c r="C3472" s="10"/>
      <c r="D3472" s="10"/>
      <c r="E3472" s="10"/>
      <c r="F3472" s="10"/>
      <c r="G3472" s="10"/>
      <c r="H3472" s="10"/>
      <c r="I3472" s="10"/>
      <c r="J3472" s="11"/>
      <c r="P3472" s="133"/>
      <c r="Q3472" s="133"/>
      <c r="R3472" s="3"/>
      <c r="S3472" s="133"/>
    </row>
    <row r="3473" spans="2:19">
      <c r="B3473" s="10"/>
      <c r="C3473" s="10"/>
      <c r="D3473" s="10"/>
      <c r="E3473" s="10"/>
      <c r="F3473" s="10"/>
      <c r="G3473" s="10"/>
      <c r="H3473" s="10"/>
      <c r="I3473" s="10"/>
      <c r="J3473" s="11"/>
      <c r="P3473" s="133"/>
      <c r="Q3473" s="133"/>
      <c r="R3473" s="3"/>
      <c r="S3473" s="133"/>
    </row>
    <row r="3474" spans="2:19">
      <c r="B3474" s="10"/>
      <c r="C3474" s="10"/>
      <c r="D3474" s="10"/>
      <c r="E3474" s="10"/>
      <c r="F3474" s="10"/>
      <c r="G3474" s="10"/>
      <c r="H3474" s="10"/>
      <c r="I3474" s="10"/>
      <c r="J3474" s="11"/>
      <c r="P3474" s="133"/>
      <c r="Q3474" s="133"/>
      <c r="R3474" s="3"/>
      <c r="S3474" s="133"/>
    </row>
    <row r="3475" spans="2:19">
      <c r="B3475" s="10"/>
      <c r="C3475" s="10"/>
      <c r="D3475" s="10"/>
      <c r="E3475" s="10"/>
      <c r="F3475" s="10"/>
      <c r="G3475" s="10"/>
      <c r="H3475" s="10"/>
      <c r="I3475" s="10"/>
      <c r="J3475" s="11"/>
      <c r="P3475" s="133"/>
      <c r="Q3475" s="133"/>
      <c r="R3475" s="3"/>
      <c r="S3475" s="133"/>
    </row>
    <row r="3476" spans="2:19">
      <c r="B3476" s="10"/>
      <c r="C3476" s="10"/>
      <c r="D3476" s="10"/>
      <c r="E3476" s="10"/>
      <c r="F3476" s="10"/>
      <c r="G3476" s="10"/>
      <c r="H3476" s="10"/>
      <c r="I3476" s="10"/>
      <c r="J3476" s="11"/>
      <c r="P3476" s="133"/>
      <c r="Q3476" s="133"/>
      <c r="R3476" s="3"/>
      <c r="S3476" s="133"/>
    </row>
    <row r="3477" spans="2:19">
      <c r="B3477" s="10"/>
      <c r="C3477" s="10"/>
      <c r="D3477" s="10"/>
      <c r="E3477" s="10"/>
      <c r="F3477" s="10"/>
      <c r="G3477" s="10"/>
      <c r="H3477" s="10"/>
      <c r="I3477" s="10"/>
      <c r="J3477" s="11"/>
      <c r="P3477" s="133"/>
      <c r="Q3477" s="133"/>
      <c r="R3477" s="3"/>
      <c r="S3477" s="133"/>
    </row>
    <row r="3478" spans="2:19">
      <c r="B3478" s="10"/>
      <c r="C3478" s="10"/>
      <c r="D3478" s="10"/>
      <c r="E3478" s="10"/>
      <c r="F3478" s="10"/>
      <c r="G3478" s="10"/>
      <c r="H3478" s="10"/>
      <c r="I3478" s="10"/>
      <c r="J3478" s="11"/>
      <c r="P3478" s="133"/>
      <c r="Q3478" s="133"/>
      <c r="R3478" s="3"/>
      <c r="S3478" s="133"/>
    </row>
    <row r="3479" spans="2:19">
      <c r="B3479" s="10"/>
      <c r="C3479" s="10"/>
      <c r="D3479" s="10"/>
      <c r="E3479" s="10"/>
      <c r="F3479" s="10"/>
      <c r="G3479" s="10"/>
      <c r="H3479" s="10"/>
      <c r="I3479" s="10"/>
      <c r="J3479" s="11"/>
      <c r="P3479" s="133"/>
      <c r="Q3479" s="133"/>
      <c r="R3479" s="3"/>
      <c r="S3479" s="133"/>
    </row>
    <row r="3480" spans="2:19">
      <c r="B3480" s="10"/>
      <c r="C3480" s="10"/>
      <c r="D3480" s="10"/>
      <c r="E3480" s="10"/>
      <c r="F3480" s="10"/>
      <c r="G3480" s="10"/>
      <c r="H3480" s="10"/>
      <c r="I3480" s="10"/>
      <c r="J3480" s="11"/>
      <c r="P3480" s="133"/>
      <c r="Q3480" s="133"/>
      <c r="R3480" s="3"/>
      <c r="S3480" s="133"/>
    </row>
    <row r="3481" spans="2:19">
      <c r="B3481" s="10"/>
      <c r="C3481" s="10"/>
      <c r="D3481" s="10"/>
      <c r="E3481" s="10"/>
      <c r="F3481" s="10"/>
      <c r="G3481" s="10"/>
      <c r="H3481" s="10"/>
      <c r="I3481" s="10"/>
      <c r="J3481" s="11"/>
      <c r="P3481" s="133"/>
      <c r="Q3481" s="133"/>
      <c r="R3481" s="3"/>
      <c r="S3481" s="133"/>
    </row>
    <row r="3482" spans="2:19">
      <c r="B3482" s="10"/>
      <c r="C3482" s="10"/>
      <c r="D3482" s="10"/>
      <c r="E3482" s="10"/>
      <c r="F3482" s="10"/>
      <c r="G3482" s="10"/>
      <c r="H3482" s="10"/>
      <c r="I3482" s="10"/>
      <c r="J3482" s="11"/>
      <c r="P3482" s="133"/>
      <c r="Q3482" s="133"/>
      <c r="R3482" s="3"/>
      <c r="S3482" s="133"/>
    </row>
    <row r="3483" spans="2:19">
      <c r="B3483" s="10"/>
      <c r="C3483" s="10"/>
      <c r="D3483" s="10"/>
      <c r="E3483" s="10"/>
      <c r="F3483" s="10"/>
      <c r="G3483" s="10"/>
      <c r="H3483" s="10"/>
      <c r="I3483" s="10"/>
      <c r="J3483" s="11"/>
      <c r="P3483" s="133"/>
      <c r="Q3483" s="133"/>
      <c r="R3483" s="3"/>
      <c r="S3483" s="133"/>
    </row>
    <row r="3484" spans="2:19">
      <c r="B3484" s="10"/>
      <c r="C3484" s="10"/>
      <c r="D3484" s="10"/>
      <c r="E3484" s="10"/>
      <c r="F3484" s="10"/>
      <c r="G3484" s="10"/>
      <c r="H3484" s="10"/>
      <c r="I3484" s="10"/>
      <c r="J3484" s="11"/>
      <c r="P3484" s="133"/>
      <c r="Q3484" s="133"/>
      <c r="R3484" s="3"/>
      <c r="S3484" s="133"/>
    </row>
    <row r="3485" spans="2:19">
      <c r="B3485" s="10"/>
      <c r="C3485" s="10"/>
      <c r="D3485" s="10"/>
      <c r="E3485" s="10"/>
      <c r="F3485" s="10"/>
      <c r="G3485" s="10"/>
      <c r="H3485" s="10"/>
      <c r="I3485" s="10"/>
      <c r="J3485" s="11"/>
      <c r="P3485" s="133"/>
      <c r="Q3485" s="133"/>
      <c r="R3485" s="3"/>
      <c r="S3485" s="133"/>
    </row>
    <row r="3486" spans="2:19">
      <c r="B3486" s="10"/>
      <c r="C3486" s="10"/>
      <c r="D3486" s="10"/>
      <c r="E3486" s="10"/>
      <c r="F3486" s="10"/>
      <c r="G3486" s="10"/>
      <c r="H3486" s="10"/>
      <c r="I3486" s="10"/>
      <c r="J3486" s="11"/>
      <c r="P3486" s="133"/>
      <c r="Q3486" s="133"/>
      <c r="R3486" s="3"/>
      <c r="S3486" s="133"/>
    </row>
    <row r="3487" spans="2:19">
      <c r="B3487" s="10"/>
      <c r="C3487" s="10"/>
      <c r="D3487" s="10"/>
      <c r="E3487" s="10"/>
      <c r="F3487" s="10"/>
      <c r="G3487" s="10"/>
      <c r="H3487" s="10"/>
      <c r="I3487" s="10"/>
      <c r="J3487" s="11"/>
      <c r="P3487" s="133"/>
      <c r="Q3487" s="133"/>
      <c r="R3487" s="3"/>
      <c r="S3487" s="133"/>
    </row>
    <row r="3488" spans="2:19">
      <c r="B3488" s="10"/>
      <c r="C3488" s="10"/>
      <c r="D3488" s="10"/>
      <c r="E3488" s="10"/>
      <c r="F3488" s="10"/>
      <c r="G3488" s="10"/>
      <c r="H3488" s="10"/>
      <c r="I3488" s="10"/>
      <c r="J3488" s="11"/>
      <c r="P3488" s="133"/>
      <c r="Q3488" s="133"/>
      <c r="R3488" s="3"/>
      <c r="S3488" s="133"/>
    </row>
    <row r="3489" spans="2:19">
      <c r="B3489" s="10"/>
      <c r="C3489" s="10"/>
      <c r="D3489" s="10"/>
      <c r="E3489" s="10"/>
      <c r="F3489" s="10"/>
      <c r="G3489" s="10"/>
      <c r="H3489" s="10"/>
      <c r="I3489" s="10"/>
      <c r="J3489" s="11"/>
      <c r="P3489" s="133"/>
      <c r="Q3489" s="133"/>
      <c r="R3489" s="3"/>
      <c r="S3489" s="133"/>
    </row>
    <row r="3490" spans="2:19">
      <c r="B3490" s="10"/>
      <c r="C3490" s="10"/>
      <c r="D3490" s="10"/>
      <c r="E3490" s="10"/>
      <c r="F3490" s="10"/>
      <c r="G3490" s="10"/>
      <c r="H3490" s="10"/>
      <c r="I3490" s="10"/>
      <c r="J3490" s="11"/>
      <c r="P3490" s="133"/>
      <c r="Q3490" s="133"/>
      <c r="R3490" s="3"/>
      <c r="S3490" s="133"/>
    </row>
    <row r="3491" spans="2:19">
      <c r="B3491" s="10"/>
      <c r="C3491" s="10"/>
      <c r="D3491" s="10"/>
      <c r="E3491" s="10"/>
      <c r="F3491" s="10"/>
      <c r="G3491" s="10"/>
      <c r="H3491" s="10"/>
      <c r="I3491" s="10"/>
      <c r="J3491" s="11"/>
      <c r="P3491" s="133"/>
      <c r="Q3491" s="133"/>
      <c r="R3491" s="3"/>
      <c r="S3491" s="133"/>
    </row>
    <row r="3492" spans="2:19">
      <c r="B3492" s="10"/>
      <c r="C3492" s="10"/>
      <c r="D3492" s="10"/>
      <c r="E3492" s="10"/>
      <c r="F3492" s="10"/>
      <c r="G3492" s="10"/>
      <c r="H3492" s="10"/>
      <c r="I3492" s="10"/>
      <c r="J3492" s="11"/>
      <c r="P3492" s="133"/>
      <c r="Q3492" s="133"/>
      <c r="R3492" s="3"/>
      <c r="S3492" s="133"/>
    </row>
    <row r="3493" spans="2:19">
      <c r="B3493" s="10"/>
      <c r="C3493" s="10"/>
      <c r="D3493" s="10"/>
      <c r="E3493" s="10"/>
      <c r="F3493" s="10"/>
      <c r="G3493" s="10"/>
      <c r="H3493" s="10"/>
      <c r="I3493" s="10"/>
      <c r="J3493" s="11"/>
      <c r="P3493" s="133"/>
      <c r="Q3493" s="133"/>
      <c r="R3493" s="3"/>
      <c r="S3493" s="133"/>
    </row>
    <row r="3494" spans="2:19">
      <c r="B3494" s="10"/>
      <c r="C3494" s="10"/>
      <c r="D3494" s="10"/>
      <c r="E3494" s="10"/>
      <c r="F3494" s="10"/>
      <c r="G3494" s="10"/>
      <c r="H3494" s="10"/>
      <c r="I3494" s="10"/>
      <c r="J3494" s="11"/>
      <c r="P3494" s="133"/>
      <c r="Q3494" s="133"/>
      <c r="R3494" s="3"/>
      <c r="S3494" s="133"/>
    </row>
    <row r="3495" spans="2:19">
      <c r="B3495" s="10"/>
      <c r="C3495" s="10"/>
      <c r="D3495" s="10"/>
      <c r="E3495" s="10"/>
      <c r="F3495" s="10"/>
      <c r="G3495" s="10"/>
      <c r="H3495" s="10"/>
      <c r="I3495" s="10"/>
      <c r="J3495" s="11"/>
      <c r="P3495" s="133"/>
      <c r="Q3495" s="133"/>
      <c r="R3495" s="3"/>
      <c r="S3495" s="133"/>
    </row>
    <row r="3496" spans="2:19">
      <c r="B3496" s="10"/>
      <c r="C3496" s="10"/>
      <c r="D3496" s="10"/>
      <c r="E3496" s="10"/>
      <c r="F3496" s="10"/>
      <c r="G3496" s="10"/>
      <c r="H3496" s="10"/>
      <c r="I3496" s="10"/>
      <c r="J3496" s="11"/>
      <c r="P3496" s="133"/>
      <c r="Q3496" s="133"/>
      <c r="R3496" s="3"/>
      <c r="S3496" s="133"/>
    </row>
    <row r="3497" spans="2:19">
      <c r="B3497" s="10"/>
      <c r="C3497" s="10"/>
      <c r="D3497" s="10"/>
      <c r="E3497" s="10"/>
      <c r="F3497" s="10"/>
      <c r="G3497" s="10"/>
      <c r="H3497" s="10"/>
      <c r="I3497" s="10"/>
      <c r="J3497" s="11"/>
      <c r="P3497" s="133"/>
      <c r="Q3497" s="133"/>
      <c r="R3497" s="3"/>
      <c r="S3497" s="133"/>
    </row>
    <row r="3498" spans="2:19">
      <c r="B3498" s="10"/>
      <c r="C3498" s="10"/>
      <c r="D3498" s="10"/>
      <c r="E3498" s="10"/>
      <c r="F3498" s="10"/>
      <c r="G3498" s="10"/>
      <c r="H3498" s="10"/>
      <c r="I3498" s="10"/>
      <c r="J3498" s="11"/>
      <c r="P3498" s="133"/>
      <c r="Q3498" s="133"/>
      <c r="R3498" s="3"/>
      <c r="S3498" s="133"/>
    </row>
    <row r="3499" spans="2:19">
      <c r="B3499" s="10"/>
      <c r="C3499" s="10"/>
      <c r="D3499" s="10"/>
      <c r="E3499" s="10"/>
      <c r="F3499" s="10"/>
      <c r="G3499" s="10"/>
      <c r="H3499" s="10"/>
      <c r="I3499" s="10"/>
      <c r="J3499" s="11"/>
      <c r="P3499" s="133"/>
      <c r="Q3499" s="133"/>
      <c r="R3499" s="3"/>
      <c r="S3499" s="133"/>
    </row>
    <row r="3500" spans="2:19">
      <c r="B3500" s="10"/>
      <c r="C3500" s="10"/>
      <c r="D3500" s="10"/>
      <c r="E3500" s="10"/>
      <c r="F3500" s="10"/>
      <c r="G3500" s="10"/>
      <c r="H3500" s="10"/>
      <c r="I3500" s="10"/>
      <c r="J3500" s="11"/>
      <c r="P3500" s="133"/>
      <c r="Q3500" s="133"/>
      <c r="R3500" s="3"/>
      <c r="S3500" s="133"/>
    </row>
    <row r="3501" spans="2:19">
      <c r="B3501" s="10"/>
      <c r="C3501" s="10"/>
      <c r="D3501" s="10"/>
      <c r="E3501" s="10"/>
      <c r="F3501" s="10"/>
      <c r="G3501" s="10"/>
      <c r="H3501" s="10"/>
      <c r="I3501" s="10"/>
      <c r="J3501" s="11"/>
      <c r="P3501" s="133"/>
      <c r="Q3501" s="133"/>
      <c r="R3501" s="3"/>
      <c r="S3501" s="133"/>
    </row>
    <row r="3502" spans="2:19">
      <c r="B3502" s="10"/>
      <c r="C3502" s="10"/>
      <c r="D3502" s="10"/>
      <c r="E3502" s="10"/>
      <c r="F3502" s="10"/>
      <c r="G3502" s="10"/>
      <c r="H3502" s="10"/>
      <c r="I3502" s="10"/>
      <c r="J3502" s="11"/>
      <c r="P3502" s="133"/>
      <c r="Q3502" s="133"/>
      <c r="R3502" s="3"/>
      <c r="S3502" s="133"/>
    </row>
    <row r="3503" spans="2:19">
      <c r="B3503" s="10"/>
      <c r="C3503" s="10"/>
      <c r="D3503" s="10"/>
      <c r="E3503" s="10"/>
      <c r="F3503" s="10"/>
      <c r="G3503" s="10"/>
      <c r="H3503" s="10"/>
      <c r="I3503" s="10"/>
      <c r="J3503" s="11"/>
      <c r="P3503" s="133"/>
      <c r="Q3503" s="133"/>
      <c r="R3503" s="3"/>
      <c r="S3503" s="133"/>
    </row>
    <row r="3504" spans="2:19">
      <c r="B3504" s="10"/>
      <c r="C3504" s="10"/>
      <c r="D3504" s="10"/>
      <c r="E3504" s="10"/>
      <c r="F3504" s="10"/>
      <c r="G3504" s="10"/>
      <c r="H3504" s="10"/>
      <c r="I3504" s="10"/>
      <c r="J3504" s="11"/>
      <c r="P3504" s="133"/>
      <c r="Q3504" s="133"/>
      <c r="R3504" s="3"/>
      <c r="S3504" s="133"/>
    </row>
    <row r="3505" spans="2:19">
      <c r="B3505" s="10"/>
      <c r="C3505" s="10"/>
      <c r="D3505" s="10"/>
      <c r="E3505" s="10"/>
      <c r="F3505" s="10"/>
      <c r="G3505" s="10"/>
      <c r="H3505" s="10"/>
      <c r="I3505" s="10"/>
      <c r="J3505" s="11"/>
      <c r="P3505" s="133"/>
      <c r="Q3505" s="133"/>
      <c r="R3505" s="3"/>
      <c r="S3505" s="133"/>
    </row>
    <row r="3506" spans="2:19">
      <c r="B3506" s="10"/>
      <c r="C3506" s="10"/>
      <c r="D3506" s="10"/>
      <c r="E3506" s="10"/>
      <c r="F3506" s="10"/>
      <c r="G3506" s="10"/>
      <c r="H3506" s="10"/>
      <c r="I3506" s="10"/>
      <c r="J3506" s="11"/>
      <c r="P3506" s="133"/>
      <c r="Q3506" s="133"/>
      <c r="R3506" s="3"/>
      <c r="S3506" s="133"/>
    </row>
    <row r="3507" spans="2:19">
      <c r="B3507" s="10"/>
      <c r="C3507" s="10"/>
      <c r="D3507" s="10"/>
      <c r="E3507" s="10"/>
      <c r="F3507" s="10"/>
      <c r="G3507" s="10"/>
      <c r="H3507" s="10"/>
      <c r="I3507" s="10"/>
      <c r="J3507" s="11"/>
      <c r="P3507" s="133"/>
      <c r="Q3507" s="133"/>
      <c r="R3507" s="3"/>
      <c r="S3507" s="133"/>
    </row>
    <row r="3508" spans="2:19">
      <c r="B3508" s="10"/>
      <c r="C3508" s="10"/>
      <c r="D3508" s="10"/>
      <c r="E3508" s="10"/>
      <c r="F3508" s="10"/>
      <c r="G3508" s="10"/>
      <c r="H3508" s="10"/>
      <c r="I3508" s="10"/>
      <c r="J3508" s="11"/>
      <c r="P3508" s="133"/>
      <c r="Q3508" s="133"/>
      <c r="R3508" s="3"/>
      <c r="S3508" s="133"/>
    </row>
    <row r="3509" spans="2:19">
      <c r="B3509" s="10"/>
      <c r="C3509" s="10"/>
      <c r="D3509" s="10"/>
      <c r="E3509" s="10"/>
      <c r="F3509" s="10"/>
      <c r="G3509" s="10"/>
      <c r="H3509" s="10"/>
      <c r="I3509" s="10"/>
      <c r="J3509" s="11"/>
      <c r="P3509" s="133"/>
      <c r="Q3509" s="133"/>
      <c r="R3509" s="3"/>
      <c r="S3509" s="133"/>
    </row>
    <row r="3510" spans="2:19">
      <c r="B3510" s="10"/>
      <c r="C3510" s="10"/>
      <c r="D3510" s="10"/>
      <c r="E3510" s="10"/>
      <c r="F3510" s="10"/>
      <c r="G3510" s="10"/>
      <c r="H3510" s="10"/>
      <c r="I3510" s="10"/>
      <c r="J3510" s="11"/>
      <c r="P3510" s="133"/>
      <c r="Q3510" s="133"/>
      <c r="R3510" s="3"/>
      <c r="S3510" s="133"/>
    </row>
    <row r="3511" spans="2:19">
      <c r="B3511" s="10"/>
      <c r="C3511" s="10"/>
      <c r="D3511" s="10"/>
      <c r="E3511" s="10"/>
      <c r="F3511" s="10"/>
      <c r="G3511" s="10"/>
      <c r="H3511" s="10"/>
      <c r="I3511" s="10"/>
      <c r="J3511" s="11"/>
      <c r="P3511" s="133"/>
      <c r="Q3511" s="133"/>
      <c r="R3511" s="3"/>
      <c r="S3511" s="133"/>
    </row>
    <row r="3512" spans="2:19">
      <c r="B3512" s="10"/>
      <c r="C3512" s="10"/>
      <c r="D3512" s="10"/>
      <c r="E3512" s="10"/>
      <c r="F3512" s="10"/>
      <c r="G3512" s="10"/>
      <c r="H3512" s="10"/>
      <c r="I3512" s="10"/>
      <c r="J3512" s="11"/>
      <c r="P3512" s="133"/>
      <c r="Q3512" s="133"/>
      <c r="R3512" s="3"/>
      <c r="S3512" s="133"/>
    </row>
    <row r="3513" spans="2:19">
      <c r="B3513" s="10"/>
      <c r="C3513" s="10"/>
      <c r="D3513" s="10"/>
      <c r="E3513" s="10"/>
      <c r="F3513" s="10"/>
      <c r="G3513" s="10"/>
      <c r="H3513" s="10"/>
      <c r="I3513" s="10"/>
      <c r="J3513" s="11"/>
      <c r="P3513" s="133"/>
      <c r="Q3513" s="133"/>
      <c r="R3513" s="3"/>
      <c r="S3513" s="133"/>
    </row>
    <row r="3514" spans="2:19">
      <c r="B3514" s="10"/>
      <c r="C3514" s="10"/>
      <c r="D3514" s="10"/>
      <c r="E3514" s="10"/>
      <c r="F3514" s="10"/>
      <c r="G3514" s="10"/>
      <c r="H3514" s="10"/>
      <c r="I3514" s="10"/>
      <c r="J3514" s="11"/>
      <c r="P3514" s="133"/>
      <c r="Q3514" s="133"/>
      <c r="R3514" s="3"/>
      <c r="S3514" s="133"/>
    </row>
    <row r="3515" spans="2:19">
      <c r="B3515" s="10"/>
      <c r="C3515" s="10"/>
      <c r="D3515" s="10"/>
      <c r="E3515" s="10"/>
      <c r="F3515" s="10"/>
      <c r="G3515" s="10"/>
      <c r="H3515" s="10"/>
      <c r="I3515" s="10"/>
      <c r="J3515" s="11"/>
      <c r="P3515" s="133"/>
      <c r="Q3515" s="133"/>
      <c r="R3515" s="3"/>
      <c r="S3515" s="133"/>
    </row>
    <row r="3516" spans="2:19">
      <c r="B3516" s="10"/>
      <c r="C3516" s="10"/>
      <c r="D3516" s="10"/>
      <c r="E3516" s="10"/>
      <c r="F3516" s="10"/>
      <c r="G3516" s="10"/>
      <c r="H3516" s="10"/>
      <c r="I3516" s="10"/>
      <c r="J3516" s="11"/>
      <c r="P3516" s="133"/>
      <c r="Q3516" s="133"/>
      <c r="R3516" s="3"/>
      <c r="S3516" s="133"/>
    </row>
    <row r="3517" spans="2:19">
      <c r="B3517" s="10"/>
      <c r="C3517" s="10"/>
      <c r="D3517" s="10"/>
      <c r="E3517" s="10"/>
      <c r="F3517" s="10"/>
      <c r="G3517" s="10"/>
      <c r="H3517" s="10"/>
      <c r="I3517" s="10"/>
      <c r="J3517" s="11"/>
      <c r="P3517" s="133"/>
      <c r="Q3517" s="133"/>
      <c r="R3517" s="3"/>
      <c r="S3517" s="133"/>
    </row>
    <row r="3518" spans="2:19">
      <c r="B3518" s="10"/>
      <c r="C3518" s="10"/>
      <c r="D3518" s="10"/>
      <c r="E3518" s="10"/>
      <c r="F3518" s="10"/>
      <c r="G3518" s="10"/>
      <c r="H3518" s="10"/>
      <c r="I3518" s="10"/>
      <c r="J3518" s="11"/>
      <c r="P3518" s="133"/>
      <c r="Q3518" s="133"/>
      <c r="R3518" s="3"/>
      <c r="S3518" s="133"/>
    </row>
    <row r="3519" spans="2:19">
      <c r="B3519" s="10"/>
      <c r="C3519" s="10"/>
      <c r="D3519" s="10"/>
      <c r="E3519" s="10"/>
      <c r="F3519" s="10"/>
      <c r="G3519" s="10"/>
      <c r="H3519" s="10"/>
      <c r="I3519" s="10"/>
      <c r="J3519" s="11"/>
      <c r="P3519" s="133"/>
      <c r="Q3519" s="133"/>
      <c r="R3519" s="3"/>
      <c r="S3519" s="133"/>
    </row>
    <row r="3520" spans="2:19">
      <c r="B3520" s="10"/>
      <c r="C3520" s="10"/>
      <c r="D3520" s="10"/>
      <c r="E3520" s="10"/>
      <c r="F3520" s="10"/>
      <c r="G3520" s="10"/>
      <c r="H3520" s="10"/>
      <c r="I3520" s="10"/>
      <c r="J3520" s="11"/>
      <c r="P3520" s="133"/>
      <c r="Q3520" s="133"/>
      <c r="R3520" s="3"/>
      <c r="S3520" s="133"/>
    </row>
    <row r="3521" spans="2:19">
      <c r="B3521" s="10"/>
      <c r="C3521" s="10"/>
      <c r="D3521" s="10"/>
      <c r="E3521" s="10"/>
      <c r="F3521" s="10"/>
      <c r="G3521" s="10"/>
      <c r="H3521" s="10"/>
      <c r="I3521" s="10"/>
      <c r="J3521" s="11"/>
      <c r="P3521" s="133"/>
      <c r="Q3521" s="133"/>
      <c r="R3521" s="3"/>
      <c r="S3521" s="133"/>
    </row>
    <row r="3522" spans="2:19">
      <c r="B3522" s="10"/>
      <c r="C3522" s="10"/>
      <c r="D3522" s="10"/>
      <c r="E3522" s="10"/>
      <c r="F3522" s="10"/>
      <c r="G3522" s="10"/>
      <c r="H3522" s="10"/>
      <c r="I3522" s="10"/>
      <c r="J3522" s="11"/>
      <c r="P3522" s="133"/>
      <c r="Q3522" s="133"/>
      <c r="R3522" s="3"/>
      <c r="S3522" s="133"/>
    </row>
    <row r="3523" spans="2:19">
      <c r="B3523" s="10"/>
      <c r="C3523" s="10"/>
      <c r="D3523" s="10"/>
      <c r="E3523" s="10"/>
      <c r="F3523" s="10"/>
      <c r="G3523" s="10"/>
      <c r="H3523" s="10"/>
      <c r="I3523" s="10"/>
      <c r="J3523" s="11"/>
      <c r="P3523" s="133"/>
      <c r="Q3523" s="133"/>
      <c r="R3523" s="3"/>
      <c r="S3523" s="133"/>
    </row>
    <row r="3524" spans="2:19">
      <c r="B3524" s="10"/>
      <c r="C3524" s="10"/>
      <c r="D3524" s="10"/>
      <c r="E3524" s="10"/>
      <c r="F3524" s="10"/>
      <c r="G3524" s="10"/>
      <c r="H3524" s="10"/>
      <c r="I3524" s="10"/>
      <c r="J3524" s="11"/>
      <c r="P3524" s="133"/>
      <c r="Q3524" s="133"/>
      <c r="R3524" s="3"/>
      <c r="S3524" s="133"/>
    </row>
    <row r="3525" spans="2:19">
      <c r="B3525" s="10"/>
      <c r="C3525" s="10"/>
      <c r="D3525" s="10"/>
      <c r="E3525" s="10"/>
      <c r="F3525" s="10"/>
      <c r="G3525" s="10"/>
      <c r="H3525" s="10"/>
      <c r="I3525" s="10"/>
      <c r="J3525" s="11"/>
      <c r="P3525" s="133"/>
      <c r="Q3525" s="133"/>
      <c r="R3525" s="3"/>
      <c r="S3525" s="133"/>
    </row>
    <row r="3526" spans="2:19">
      <c r="B3526" s="10"/>
      <c r="C3526" s="10"/>
      <c r="D3526" s="10"/>
      <c r="E3526" s="10"/>
      <c r="F3526" s="10"/>
      <c r="G3526" s="10"/>
      <c r="H3526" s="10"/>
      <c r="I3526" s="10"/>
      <c r="J3526" s="11"/>
      <c r="P3526" s="133"/>
      <c r="Q3526" s="133"/>
      <c r="R3526" s="3"/>
      <c r="S3526" s="133"/>
    </row>
    <row r="3527" spans="2:19">
      <c r="B3527" s="10"/>
      <c r="C3527" s="10"/>
      <c r="D3527" s="10"/>
      <c r="E3527" s="10"/>
      <c r="F3527" s="10"/>
      <c r="G3527" s="10"/>
      <c r="H3527" s="10"/>
      <c r="I3527" s="10"/>
      <c r="J3527" s="11"/>
      <c r="P3527" s="133"/>
      <c r="Q3527" s="133"/>
      <c r="R3527" s="3"/>
      <c r="S3527" s="133"/>
    </row>
    <row r="3528" spans="2:19">
      <c r="B3528" s="10"/>
      <c r="C3528" s="10"/>
      <c r="D3528" s="10"/>
      <c r="E3528" s="10"/>
      <c r="F3528" s="10"/>
      <c r="G3528" s="10"/>
      <c r="H3528" s="10"/>
      <c r="I3528" s="10"/>
      <c r="J3528" s="11"/>
      <c r="P3528" s="133"/>
      <c r="Q3528" s="133"/>
      <c r="R3528" s="3"/>
      <c r="S3528" s="133"/>
    </row>
    <row r="3529" spans="2:19">
      <c r="B3529" s="10"/>
      <c r="C3529" s="10"/>
      <c r="D3529" s="10"/>
      <c r="E3529" s="10"/>
      <c r="F3529" s="10"/>
      <c r="G3529" s="10"/>
      <c r="H3529" s="10"/>
      <c r="I3529" s="10"/>
      <c r="J3529" s="11"/>
      <c r="P3529" s="133"/>
      <c r="Q3529" s="133"/>
      <c r="R3529" s="3"/>
      <c r="S3529" s="133"/>
    </row>
    <row r="3530" spans="2:19">
      <c r="B3530" s="10"/>
      <c r="C3530" s="10"/>
      <c r="D3530" s="10"/>
      <c r="E3530" s="10"/>
      <c r="F3530" s="10"/>
      <c r="G3530" s="10"/>
      <c r="H3530" s="10"/>
      <c r="I3530" s="10"/>
      <c r="J3530" s="11"/>
      <c r="P3530" s="133"/>
      <c r="Q3530" s="133"/>
      <c r="R3530" s="3"/>
      <c r="S3530" s="133"/>
    </row>
    <row r="3531" spans="2:19">
      <c r="B3531" s="10"/>
      <c r="C3531" s="10"/>
      <c r="D3531" s="10"/>
      <c r="E3531" s="10"/>
      <c r="F3531" s="10"/>
      <c r="G3531" s="10"/>
      <c r="H3531" s="10"/>
      <c r="I3531" s="10"/>
      <c r="J3531" s="11"/>
      <c r="P3531" s="133"/>
      <c r="Q3531" s="133"/>
      <c r="R3531" s="3"/>
      <c r="S3531" s="133"/>
    </row>
    <row r="3532" spans="2:19">
      <c r="B3532" s="10"/>
      <c r="C3532" s="10"/>
      <c r="D3532" s="10"/>
      <c r="E3532" s="10"/>
      <c r="F3532" s="10"/>
      <c r="G3532" s="10"/>
      <c r="H3532" s="10"/>
      <c r="I3532" s="10"/>
      <c r="J3532" s="11"/>
      <c r="P3532" s="133"/>
      <c r="Q3532" s="133"/>
      <c r="R3532" s="3"/>
      <c r="S3532" s="133"/>
    </row>
    <row r="3533" spans="2:19">
      <c r="B3533" s="10"/>
      <c r="C3533" s="10"/>
      <c r="D3533" s="10"/>
      <c r="E3533" s="10"/>
      <c r="F3533" s="10"/>
      <c r="G3533" s="10"/>
      <c r="H3533" s="10"/>
      <c r="I3533" s="10"/>
      <c r="J3533" s="11"/>
      <c r="P3533" s="133"/>
      <c r="Q3533" s="133"/>
      <c r="R3533" s="3"/>
      <c r="S3533" s="133"/>
    </row>
    <row r="3534" spans="2:19">
      <c r="B3534" s="10"/>
      <c r="C3534" s="10"/>
      <c r="D3534" s="10"/>
      <c r="E3534" s="10"/>
      <c r="F3534" s="10"/>
      <c r="G3534" s="10"/>
      <c r="H3534" s="10"/>
      <c r="I3534" s="10"/>
      <c r="J3534" s="11"/>
      <c r="P3534" s="133"/>
      <c r="Q3534" s="133"/>
      <c r="R3534" s="3"/>
      <c r="S3534" s="133"/>
    </row>
    <row r="3535" spans="2:19">
      <c r="B3535" s="10"/>
      <c r="C3535" s="10"/>
      <c r="D3535" s="10"/>
      <c r="E3535" s="10"/>
      <c r="F3535" s="10"/>
      <c r="G3535" s="10"/>
      <c r="H3535" s="10"/>
      <c r="I3535" s="10"/>
      <c r="J3535" s="11"/>
      <c r="P3535" s="133"/>
      <c r="Q3535" s="133"/>
      <c r="R3535" s="3"/>
      <c r="S3535" s="133"/>
    </row>
    <row r="3536" spans="2:19">
      <c r="B3536" s="10"/>
      <c r="C3536" s="10"/>
      <c r="D3536" s="10"/>
      <c r="E3536" s="10"/>
      <c r="F3536" s="10"/>
      <c r="G3536" s="10"/>
      <c r="H3536" s="10"/>
      <c r="I3536" s="10"/>
      <c r="J3536" s="11"/>
      <c r="P3536" s="133"/>
      <c r="Q3536" s="133"/>
      <c r="R3536" s="3"/>
      <c r="S3536" s="133"/>
    </row>
    <row r="3537" spans="2:19">
      <c r="B3537" s="10"/>
      <c r="C3537" s="10"/>
      <c r="D3537" s="10"/>
      <c r="E3537" s="10"/>
      <c r="F3537" s="10"/>
      <c r="G3537" s="10"/>
      <c r="H3537" s="10"/>
      <c r="I3537" s="10"/>
      <c r="J3537" s="11"/>
      <c r="P3537" s="133"/>
      <c r="Q3537" s="133"/>
      <c r="R3537" s="3"/>
      <c r="S3537" s="133"/>
    </row>
    <row r="3538" spans="2:19">
      <c r="B3538" s="10"/>
      <c r="C3538" s="10"/>
      <c r="D3538" s="10"/>
      <c r="E3538" s="10"/>
      <c r="F3538" s="10"/>
      <c r="G3538" s="10"/>
      <c r="H3538" s="10"/>
      <c r="I3538" s="10"/>
      <c r="J3538" s="11"/>
      <c r="P3538" s="133"/>
      <c r="Q3538" s="133"/>
      <c r="R3538" s="3"/>
      <c r="S3538" s="133"/>
    </row>
    <row r="3539" spans="2:19">
      <c r="B3539" s="10"/>
      <c r="C3539" s="10"/>
      <c r="D3539" s="10"/>
      <c r="E3539" s="10"/>
      <c r="F3539" s="10"/>
      <c r="G3539" s="10"/>
      <c r="H3539" s="10"/>
      <c r="I3539" s="10"/>
      <c r="J3539" s="11"/>
      <c r="P3539" s="133"/>
      <c r="Q3539" s="133"/>
      <c r="R3539" s="3"/>
      <c r="S3539" s="133"/>
    </row>
    <row r="3540" spans="2:19">
      <c r="B3540" s="10"/>
      <c r="C3540" s="10"/>
      <c r="D3540" s="10"/>
      <c r="E3540" s="10"/>
      <c r="F3540" s="10"/>
      <c r="G3540" s="10"/>
      <c r="H3540" s="10"/>
      <c r="I3540" s="10"/>
      <c r="J3540" s="11"/>
      <c r="P3540" s="133"/>
      <c r="Q3540" s="133"/>
      <c r="R3540" s="3"/>
      <c r="S3540" s="133"/>
    </row>
    <row r="3541" spans="2:19">
      <c r="B3541" s="10"/>
      <c r="C3541" s="10"/>
      <c r="D3541" s="10"/>
      <c r="E3541" s="10"/>
      <c r="F3541" s="10"/>
      <c r="G3541" s="10"/>
      <c r="H3541" s="10"/>
      <c r="I3541" s="10"/>
      <c r="J3541" s="11"/>
      <c r="P3541" s="133"/>
      <c r="Q3541" s="133"/>
      <c r="R3541" s="3"/>
      <c r="S3541" s="133"/>
    </row>
    <row r="3542" spans="2:19">
      <c r="B3542" s="10"/>
      <c r="C3542" s="10"/>
      <c r="D3542" s="10"/>
      <c r="E3542" s="10"/>
      <c r="F3542" s="10"/>
      <c r="G3542" s="10"/>
      <c r="H3542" s="10"/>
      <c r="I3542" s="10"/>
      <c r="J3542" s="11"/>
      <c r="P3542" s="133"/>
      <c r="Q3542" s="133"/>
      <c r="R3542" s="3"/>
      <c r="S3542" s="133"/>
    </row>
    <row r="3543" spans="2:19">
      <c r="B3543" s="10"/>
      <c r="C3543" s="10"/>
      <c r="D3543" s="10"/>
      <c r="E3543" s="10"/>
      <c r="F3543" s="10"/>
      <c r="G3543" s="10"/>
      <c r="H3543" s="10"/>
      <c r="I3543" s="10"/>
      <c r="J3543" s="11"/>
      <c r="P3543" s="133"/>
      <c r="Q3543" s="133"/>
      <c r="R3543" s="3"/>
      <c r="S3543" s="133"/>
    </row>
    <row r="3544" spans="2:19">
      <c r="B3544" s="10"/>
      <c r="C3544" s="10"/>
      <c r="D3544" s="10"/>
      <c r="E3544" s="10"/>
      <c r="F3544" s="10"/>
      <c r="G3544" s="10"/>
      <c r="H3544" s="10"/>
      <c r="I3544" s="10"/>
      <c r="J3544" s="11"/>
      <c r="P3544" s="133"/>
      <c r="Q3544" s="133"/>
      <c r="R3544" s="3"/>
      <c r="S3544" s="133"/>
    </row>
    <row r="3545" spans="2:19">
      <c r="B3545" s="10"/>
      <c r="C3545" s="10"/>
      <c r="D3545" s="10"/>
      <c r="E3545" s="10"/>
      <c r="F3545" s="10"/>
      <c r="G3545" s="10"/>
      <c r="H3545" s="10"/>
      <c r="I3545" s="10"/>
      <c r="J3545" s="11"/>
      <c r="P3545" s="133"/>
      <c r="Q3545" s="133"/>
      <c r="R3545" s="3"/>
      <c r="S3545" s="133"/>
    </row>
    <row r="3546" spans="2:19">
      <c r="B3546" s="10"/>
      <c r="C3546" s="10"/>
      <c r="D3546" s="10"/>
      <c r="E3546" s="10"/>
      <c r="F3546" s="10"/>
      <c r="G3546" s="10"/>
      <c r="H3546" s="10"/>
      <c r="I3546" s="10"/>
      <c r="J3546" s="11"/>
      <c r="P3546" s="133"/>
      <c r="Q3546" s="133"/>
      <c r="R3546" s="3"/>
      <c r="S3546" s="133"/>
    </row>
    <row r="3547" spans="2:19">
      <c r="B3547" s="10"/>
      <c r="C3547" s="10"/>
      <c r="D3547" s="10"/>
      <c r="E3547" s="10"/>
      <c r="F3547" s="10"/>
      <c r="G3547" s="10"/>
      <c r="H3547" s="10"/>
      <c r="I3547" s="10"/>
      <c r="J3547" s="11"/>
      <c r="P3547" s="133"/>
      <c r="Q3547" s="133"/>
      <c r="R3547" s="3"/>
      <c r="S3547" s="133"/>
    </row>
    <row r="3548" spans="2:19">
      <c r="B3548" s="10"/>
      <c r="C3548" s="10"/>
      <c r="D3548" s="10"/>
      <c r="E3548" s="10"/>
      <c r="F3548" s="10"/>
      <c r="G3548" s="10"/>
      <c r="H3548" s="10"/>
      <c r="I3548" s="10"/>
      <c r="J3548" s="11"/>
      <c r="P3548" s="133"/>
      <c r="Q3548" s="133"/>
      <c r="R3548" s="3"/>
      <c r="S3548" s="133"/>
    </row>
    <row r="3549" spans="2:19">
      <c r="B3549" s="10"/>
      <c r="C3549" s="10"/>
      <c r="D3549" s="10"/>
      <c r="E3549" s="10"/>
      <c r="F3549" s="10"/>
      <c r="G3549" s="10"/>
      <c r="H3549" s="10"/>
      <c r="I3549" s="10"/>
      <c r="J3549" s="11"/>
      <c r="P3549" s="133"/>
      <c r="Q3549" s="133"/>
      <c r="R3549" s="3"/>
      <c r="S3549" s="133"/>
    </row>
    <row r="3550" spans="2:19">
      <c r="B3550" s="10"/>
      <c r="C3550" s="10"/>
      <c r="D3550" s="10"/>
      <c r="E3550" s="10"/>
      <c r="F3550" s="10"/>
      <c r="G3550" s="10"/>
      <c r="H3550" s="10"/>
      <c r="I3550" s="10"/>
      <c r="J3550" s="11"/>
      <c r="P3550" s="133"/>
      <c r="Q3550" s="133"/>
      <c r="R3550" s="3"/>
      <c r="S3550" s="133"/>
    </row>
    <row r="3551" spans="2:19">
      <c r="B3551" s="10"/>
      <c r="C3551" s="10"/>
      <c r="D3551" s="10"/>
      <c r="E3551" s="10"/>
      <c r="F3551" s="10"/>
      <c r="G3551" s="10"/>
      <c r="H3551" s="10"/>
      <c r="I3551" s="10"/>
      <c r="J3551" s="11"/>
      <c r="P3551" s="133"/>
      <c r="Q3551" s="133"/>
      <c r="R3551" s="3"/>
      <c r="S3551" s="133"/>
    </row>
    <row r="3552" spans="2:19">
      <c r="B3552" s="10"/>
      <c r="C3552" s="10"/>
      <c r="D3552" s="10"/>
      <c r="E3552" s="10"/>
      <c r="F3552" s="10"/>
      <c r="G3552" s="10"/>
      <c r="H3552" s="10"/>
      <c r="I3552" s="10"/>
      <c r="J3552" s="11"/>
      <c r="P3552" s="133"/>
      <c r="Q3552" s="133"/>
      <c r="R3552" s="3"/>
      <c r="S3552" s="133"/>
    </row>
    <row r="3553" spans="2:19">
      <c r="B3553" s="10"/>
      <c r="C3553" s="10"/>
      <c r="D3553" s="10"/>
      <c r="E3553" s="10"/>
      <c r="F3553" s="10"/>
      <c r="G3553" s="10"/>
      <c r="H3553" s="10"/>
      <c r="I3553" s="10"/>
      <c r="J3553" s="11"/>
      <c r="P3553" s="133"/>
      <c r="Q3553" s="133"/>
      <c r="R3553" s="3"/>
      <c r="S3553" s="133"/>
    </row>
    <row r="3554" spans="2:19">
      <c r="B3554" s="10"/>
      <c r="C3554" s="10"/>
      <c r="D3554" s="10"/>
      <c r="E3554" s="10"/>
      <c r="F3554" s="10"/>
      <c r="G3554" s="10"/>
      <c r="H3554" s="10"/>
      <c r="I3554" s="10"/>
      <c r="J3554" s="11"/>
      <c r="P3554" s="133"/>
      <c r="Q3554" s="133"/>
      <c r="R3554" s="3"/>
      <c r="S3554" s="133"/>
    </row>
    <row r="3555" spans="2:19">
      <c r="B3555" s="10"/>
      <c r="C3555" s="10"/>
      <c r="D3555" s="10"/>
      <c r="E3555" s="10"/>
      <c r="F3555" s="10"/>
      <c r="G3555" s="10"/>
      <c r="H3555" s="10"/>
      <c r="I3555" s="10"/>
      <c r="J3555" s="11"/>
      <c r="P3555" s="133"/>
      <c r="Q3555" s="133"/>
      <c r="R3555" s="3"/>
      <c r="S3555" s="133"/>
    </row>
    <row r="3556" spans="2:19">
      <c r="B3556" s="10"/>
      <c r="C3556" s="10"/>
      <c r="D3556" s="10"/>
      <c r="E3556" s="10"/>
      <c r="F3556" s="10"/>
      <c r="G3556" s="10"/>
      <c r="H3556" s="10"/>
      <c r="I3556" s="10"/>
      <c r="J3556" s="11"/>
      <c r="P3556" s="133"/>
      <c r="Q3556" s="133"/>
      <c r="R3556" s="3"/>
      <c r="S3556" s="133"/>
    </row>
    <row r="3557" spans="2:19">
      <c r="B3557" s="10"/>
      <c r="C3557" s="10"/>
      <c r="D3557" s="10"/>
      <c r="E3557" s="10"/>
      <c r="F3557" s="10"/>
      <c r="G3557" s="10"/>
      <c r="H3557" s="10"/>
      <c r="I3557" s="10"/>
      <c r="J3557" s="11"/>
      <c r="P3557" s="133"/>
      <c r="Q3557" s="133"/>
      <c r="R3557" s="3"/>
      <c r="S3557" s="133"/>
    </row>
    <row r="3558" spans="2:19">
      <c r="B3558" s="10"/>
      <c r="C3558" s="10"/>
      <c r="D3558" s="10"/>
      <c r="E3558" s="10"/>
      <c r="F3558" s="10"/>
      <c r="G3558" s="10"/>
      <c r="H3558" s="10"/>
      <c r="I3558" s="10"/>
      <c r="J3558" s="11"/>
      <c r="P3558" s="133"/>
      <c r="Q3558" s="133"/>
      <c r="R3558" s="3"/>
      <c r="S3558" s="133"/>
    </row>
    <row r="3559" spans="2:19">
      <c r="B3559" s="10"/>
      <c r="C3559" s="10"/>
      <c r="D3559" s="10"/>
      <c r="E3559" s="10"/>
      <c r="F3559" s="10"/>
      <c r="G3559" s="10"/>
      <c r="H3559" s="10"/>
      <c r="I3559" s="10"/>
      <c r="J3559" s="11"/>
      <c r="P3559" s="133"/>
      <c r="Q3559" s="133"/>
      <c r="R3559" s="3"/>
      <c r="S3559" s="133"/>
    </row>
    <row r="3560" spans="2:19">
      <c r="B3560" s="10"/>
      <c r="C3560" s="10"/>
      <c r="D3560" s="10"/>
      <c r="E3560" s="10"/>
      <c r="F3560" s="10"/>
      <c r="G3560" s="10"/>
      <c r="H3560" s="10"/>
      <c r="I3560" s="10"/>
      <c r="J3560" s="11"/>
      <c r="P3560" s="133"/>
      <c r="Q3560" s="133"/>
      <c r="R3560" s="3"/>
      <c r="S3560" s="133"/>
    </row>
    <row r="3561" spans="2:19">
      <c r="B3561" s="10"/>
      <c r="C3561" s="10"/>
      <c r="D3561" s="10"/>
      <c r="E3561" s="10"/>
      <c r="F3561" s="10"/>
      <c r="G3561" s="10"/>
      <c r="H3561" s="10"/>
      <c r="I3561" s="10"/>
      <c r="J3561" s="11"/>
      <c r="P3561" s="133"/>
      <c r="Q3561" s="133"/>
      <c r="R3561" s="3"/>
      <c r="S3561" s="133"/>
    </row>
    <row r="3562" spans="2:19">
      <c r="B3562" s="10"/>
      <c r="C3562" s="10"/>
      <c r="D3562" s="10"/>
      <c r="E3562" s="10"/>
      <c r="F3562" s="10"/>
      <c r="G3562" s="10"/>
      <c r="H3562" s="10"/>
      <c r="I3562" s="10"/>
      <c r="J3562" s="11"/>
      <c r="P3562" s="133"/>
      <c r="Q3562" s="133"/>
      <c r="R3562" s="3"/>
      <c r="S3562" s="133"/>
    </row>
    <row r="3563" spans="2:19">
      <c r="B3563" s="10"/>
      <c r="C3563" s="10"/>
      <c r="D3563" s="10"/>
      <c r="E3563" s="10"/>
      <c r="F3563" s="10"/>
      <c r="G3563" s="10"/>
      <c r="H3563" s="10"/>
      <c r="I3563" s="10"/>
      <c r="J3563" s="11"/>
      <c r="P3563" s="133"/>
      <c r="Q3563" s="133"/>
      <c r="R3563" s="3"/>
      <c r="S3563" s="133"/>
    </row>
    <row r="3564" spans="2:19">
      <c r="B3564" s="10"/>
      <c r="C3564" s="10"/>
      <c r="D3564" s="10"/>
      <c r="E3564" s="10"/>
      <c r="F3564" s="10"/>
      <c r="G3564" s="10"/>
      <c r="H3564" s="10"/>
      <c r="I3564" s="10"/>
      <c r="J3564" s="11"/>
      <c r="P3564" s="133"/>
      <c r="Q3564" s="133"/>
      <c r="R3564" s="3"/>
      <c r="S3564" s="133"/>
    </row>
    <row r="3565" spans="2:19">
      <c r="B3565" s="10"/>
      <c r="C3565" s="10"/>
      <c r="D3565" s="10"/>
      <c r="E3565" s="10"/>
      <c r="F3565" s="10"/>
      <c r="G3565" s="10"/>
      <c r="H3565" s="10"/>
      <c r="I3565" s="10"/>
      <c r="J3565" s="11"/>
      <c r="P3565" s="133"/>
      <c r="Q3565" s="133"/>
      <c r="R3565" s="3"/>
      <c r="S3565" s="133"/>
    </row>
    <row r="3566" spans="2:19">
      <c r="B3566" s="10"/>
      <c r="C3566" s="10"/>
      <c r="D3566" s="10"/>
      <c r="E3566" s="10"/>
      <c r="F3566" s="10"/>
      <c r="G3566" s="10"/>
      <c r="H3566" s="10"/>
      <c r="I3566" s="10"/>
      <c r="J3566" s="11"/>
      <c r="P3566" s="133"/>
      <c r="Q3566" s="133"/>
      <c r="R3566" s="3"/>
      <c r="S3566" s="133"/>
    </row>
    <row r="3567" spans="2:19">
      <c r="B3567" s="10"/>
      <c r="C3567" s="10"/>
      <c r="D3567" s="10"/>
      <c r="E3567" s="10"/>
      <c r="F3567" s="10"/>
      <c r="G3567" s="10"/>
      <c r="H3567" s="10"/>
      <c r="I3567" s="10"/>
      <c r="J3567" s="11"/>
      <c r="P3567" s="133"/>
      <c r="Q3567" s="133"/>
      <c r="R3567" s="3"/>
      <c r="S3567" s="133"/>
    </row>
    <row r="3568" spans="2:19">
      <c r="B3568" s="10"/>
      <c r="C3568" s="10"/>
      <c r="D3568" s="10"/>
      <c r="E3568" s="10"/>
      <c r="F3568" s="10"/>
      <c r="G3568" s="10"/>
      <c r="H3568" s="10"/>
      <c r="I3568" s="10"/>
      <c r="J3568" s="11"/>
      <c r="P3568" s="133"/>
      <c r="Q3568" s="133"/>
      <c r="R3568" s="3"/>
      <c r="S3568" s="133"/>
    </row>
    <row r="3569" spans="2:19">
      <c r="B3569" s="10"/>
      <c r="C3569" s="10"/>
      <c r="D3569" s="10"/>
      <c r="E3569" s="10"/>
      <c r="F3569" s="10"/>
      <c r="G3569" s="10"/>
      <c r="H3569" s="10"/>
      <c r="I3569" s="10"/>
      <c r="J3569" s="11"/>
      <c r="P3569" s="133"/>
      <c r="Q3569" s="133"/>
      <c r="R3569" s="3"/>
      <c r="S3569" s="133"/>
    </row>
    <row r="3570" spans="2:19">
      <c r="B3570" s="10"/>
      <c r="C3570" s="10"/>
      <c r="D3570" s="10"/>
      <c r="E3570" s="10"/>
      <c r="F3570" s="10"/>
      <c r="G3570" s="10"/>
      <c r="H3570" s="10"/>
      <c r="I3570" s="10"/>
      <c r="J3570" s="11"/>
      <c r="P3570" s="133"/>
      <c r="Q3570" s="133"/>
      <c r="R3570" s="3"/>
      <c r="S3570" s="133"/>
    </row>
    <row r="3571" spans="2:19">
      <c r="B3571" s="10"/>
      <c r="C3571" s="10"/>
      <c r="D3571" s="10"/>
      <c r="E3571" s="10"/>
      <c r="F3571" s="10"/>
      <c r="G3571" s="10"/>
      <c r="H3571" s="10"/>
      <c r="I3571" s="10"/>
      <c r="J3571" s="11"/>
      <c r="P3571" s="133"/>
      <c r="Q3571" s="133"/>
      <c r="R3571" s="3"/>
      <c r="S3571" s="133"/>
    </row>
    <row r="3572" spans="2:19">
      <c r="B3572" s="10"/>
      <c r="C3572" s="10"/>
      <c r="D3572" s="10"/>
      <c r="E3572" s="10"/>
      <c r="F3572" s="10"/>
      <c r="G3572" s="10"/>
      <c r="H3572" s="10"/>
      <c r="I3572" s="10"/>
      <c r="J3572" s="11"/>
      <c r="P3572" s="133"/>
      <c r="Q3572" s="133"/>
      <c r="R3572" s="3"/>
      <c r="S3572" s="133"/>
    </row>
    <row r="3573" spans="2:19">
      <c r="B3573" s="10"/>
      <c r="C3573" s="10"/>
      <c r="D3573" s="10"/>
      <c r="E3573" s="10"/>
      <c r="F3573" s="10"/>
      <c r="G3573" s="10"/>
      <c r="H3573" s="10"/>
      <c r="I3573" s="10"/>
      <c r="J3573" s="11"/>
      <c r="P3573" s="133"/>
      <c r="Q3573" s="133"/>
      <c r="R3573" s="3"/>
      <c r="S3573" s="133"/>
    </row>
    <row r="3574" spans="2:19">
      <c r="B3574" s="10"/>
      <c r="C3574" s="10"/>
      <c r="D3574" s="10"/>
      <c r="E3574" s="10"/>
      <c r="F3574" s="10"/>
      <c r="G3574" s="10"/>
      <c r="H3574" s="10"/>
      <c r="I3574" s="10"/>
      <c r="J3574" s="11"/>
      <c r="P3574" s="133"/>
      <c r="Q3574" s="133"/>
      <c r="R3574" s="3"/>
      <c r="S3574" s="133"/>
    </row>
    <row r="3575" spans="2:19">
      <c r="B3575" s="10"/>
      <c r="C3575" s="10"/>
      <c r="D3575" s="10"/>
      <c r="E3575" s="10"/>
      <c r="F3575" s="10"/>
      <c r="G3575" s="10"/>
      <c r="H3575" s="10"/>
      <c r="I3575" s="10"/>
      <c r="J3575" s="11"/>
      <c r="P3575" s="133"/>
      <c r="Q3575" s="133"/>
      <c r="R3575" s="3"/>
      <c r="S3575" s="133"/>
    </row>
    <row r="3576" spans="2:19">
      <c r="B3576" s="10"/>
      <c r="C3576" s="10"/>
      <c r="D3576" s="10"/>
      <c r="E3576" s="10"/>
      <c r="F3576" s="10"/>
      <c r="G3576" s="10"/>
      <c r="H3576" s="10"/>
      <c r="I3576" s="10"/>
      <c r="J3576" s="11"/>
      <c r="P3576" s="133"/>
      <c r="Q3576" s="133"/>
      <c r="R3576" s="3"/>
      <c r="S3576" s="133"/>
    </row>
    <row r="3577" spans="2:19">
      <c r="B3577" s="10"/>
      <c r="C3577" s="10"/>
      <c r="D3577" s="10"/>
      <c r="E3577" s="10"/>
      <c r="F3577" s="10"/>
      <c r="G3577" s="10"/>
      <c r="H3577" s="10"/>
      <c r="I3577" s="10"/>
      <c r="J3577" s="11"/>
      <c r="P3577" s="133"/>
      <c r="Q3577" s="133"/>
      <c r="R3577" s="3"/>
      <c r="S3577" s="133"/>
    </row>
    <row r="3578" spans="2:19">
      <c r="B3578" s="10"/>
      <c r="C3578" s="10"/>
      <c r="D3578" s="10"/>
      <c r="E3578" s="10"/>
      <c r="F3578" s="10"/>
      <c r="G3578" s="10"/>
      <c r="H3578" s="10"/>
      <c r="I3578" s="10"/>
      <c r="J3578" s="11"/>
      <c r="P3578" s="133"/>
      <c r="Q3578" s="133"/>
      <c r="R3578" s="3"/>
      <c r="S3578" s="133"/>
    </row>
    <row r="3579" spans="2:19">
      <c r="B3579" s="10"/>
      <c r="C3579" s="10"/>
      <c r="D3579" s="10"/>
      <c r="E3579" s="10"/>
      <c r="F3579" s="10"/>
      <c r="G3579" s="10"/>
      <c r="H3579" s="10"/>
      <c r="I3579" s="10"/>
      <c r="J3579" s="11"/>
      <c r="P3579" s="133"/>
      <c r="Q3579" s="133"/>
      <c r="R3579" s="3"/>
      <c r="S3579" s="133"/>
    </row>
    <row r="3580" spans="2:19">
      <c r="B3580" s="10"/>
      <c r="C3580" s="10"/>
      <c r="D3580" s="10"/>
      <c r="E3580" s="10"/>
      <c r="F3580" s="10"/>
      <c r="G3580" s="10"/>
      <c r="H3580" s="10"/>
      <c r="I3580" s="10"/>
      <c r="J3580" s="11"/>
      <c r="P3580" s="133"/>
      <c r="Q3580" s="133"/>
      <c r="R3580" s="3"/>
      <c r="S3580" s="133"/>
    </row>
    <row r="3581" spans="2:19">
      <c r="B3581" s="10"/>
      <c r="C3581" s="10"/>
      <c r="D3581" s="10"/>
      <c r="E3581" s="10"/>
      <c r="F3581" s="10"/>
      <c r="G3581" s="10"/>
      <c r="H3581" s="10"/>
      <c r="I3581" s="10"/>
      <c r="J3581" s="11"/>
      <c r="P3581" s="133"/>
      <c r="Q3581" s="133"/>
      <c r="R3581" s="3"/>
      <c r="S3581" s="133"/>
    </row>
    <row r="3582" spans="2:19">
      <c r="B3582" s="10"/>
      <c r="C3582" s="10"/>
      <c r="D3582" s="10"/>
      <c r="E3582" s="10"/>
      <c r="F3582" s="10"/>
      <c r="G3582" s="10"/>
      <c r="H3582" s="10"/>
      <c r="I3582" s="10"/>
      <c r="J3582" s="11"/>
      <c r="P3582" s="133"/>
      <c r="Q3582" s="133"/>
      <c r="R3582" s="3"/>
      <c r="S3582" s="133"/>
    </row>
    <row r="3583" spans="2:19">
      <c r="B3583" s="10"/>
      <c r="C3583" s="10"/>
      <c r="D3583" s="10"/>
      <c r="E3583" s="10"/>
      <c r="F3583" s="10"/>
      <c r="G3583" s="10"/>
      <c r="H3583" s="10"/>
      <c r="I3583" s="10"/>
      <c r="J3583" s="11"/>
      <c r="P3583" s="133"/>
      <c r="Q3583" s="133"/>
      <c r="R3583" s="3"/>
      <c r="S3583" s="133"/>
    </row>
    <row r="3584" spans="2:19">
      <c r="B3584" s="10"/>
      <c r="C3584" s="10"/>
      <c r="D3584" s="10"/>
      <c r="E3584" s="10"/>
      <c r="F3584" s="10"/>
      <c r="G3584" s="10"/>
      <c r="H3584" s="10"/>
      <c r="I3584" s="10"/>
      <c r="J3584" s="11"/>
      <c r="P3584" s="133"/>
      <c r="Q3584" s="133"/>
      <c r="R3584" s="3"/>
      <c r="S3584" s="133"/>
    </row>
    <row r="3585" spans="2:19">
      <c r="B3585" s="10"/>
      <c r="C3585" s="10"/>
      <c r="D3585" s="10"/>
      <c r="E3585" s="10"/>
      <c r="F3585" s="10"/>
      <c r="G3585" s="10"/>
      <c r="H3585" s="10"/>
      <c r="I3585" s="10"/>
      <c r="J3585" s="11"/>
      <c r="P3585" s="133"/>
      <c r="Q3585" s="133"/>
      <c r="R3585" s="3"/>
      <c r="S3585" s="133"/>
    </row>
    <row r="3586" spans="2:19">
      <c r="B3586" s="10"/>
      <c r="C3586" s="10"/>
      <c r="D3586" s="10"/>
      <c r="E3586" s="10"/>
      <c r="F3586" s="10"/>
      <c r="G3586" s="10"/>
      <c r="H3586" s="10"/>
      <c r="I3586" s="10"/>
      <c r="J3586" s="11"/>
      <c r="P3586" s="133"/>
      <c r="Q3586" s="133"/>
      <c r="R3586" s="3"/>
      <c r="S3586" s="133"/>
    </row>
    <row r="3587" spans="2:19">
      <c r="B3587" s="10"/>
      <c r="C3587" s="10"/>
      <c r="D3587" s="10"/>
      <c r="E3587" s="10"/>
      <c r="F3587" s="10"/>
      <c r="G3587" s="10"/>
      <c r="H3587" s="10"/>
      <c r="I3587" s="10"/>
      <c r="J3587" s="11"/>
      <c r="P3587" s="133"/>
      <c r="Q3587" s="133"/>
      <c r="R3587" s="3"/>
      <c r="S3587" s="133"/>
    </row>
    <row r="3588" spans="2:19">
      <c r="B3588" s="10"/>
      <c r="C3588" s="10"/>
      <c r="D3588" s="10"/>
      <c r="E3588" s="10"/>
      <c r="F3588" s="10"/>
      <c r="G3588" s="10"/>
      <c r="H3588" s="10"/>
      <c r="I3588" s="10"/>
      <c r="J3588" s="11"/>
      <c r="P3588" s="133"/>
      <c r="Q3588" s="133"/>
      <c r="R3588" s="3"/>
      <c r="S3588" s="133"/>
    </row>
    <row r="3589" spans="2:19">
      <c r="B3589" s="10"/>
      <c r="C3589" s="10"/>
      <c r="D3589" s="10"/>
      <c r="E3589" s="10"/>
      <c r="F3589" s="10"/>
      <c r="G3589" s="10"/>
      <c r="H3589" s="10"/>
      <c r="I3589" s="10"/>
      <c r="J3589" s="11"/>
      <c r="P3589" s="133"/>
      <c r="Q3589" s="133"/>
      <c r="R3589" s="3"/>
      <c r="S3589" s="133"/>
    </row>
    <row r="3590" spans="2:19">
      <c r="B3590" s="10"/>
      <c r="C3590" s="10"/>
      <c r="D3590" s="10"/>
      <c r="E3590" s="10"/>
      <c r="F3590" s="10"/>
      <c r="G3590" s="10"/>
      <c r="H3590" s="10"/>
      <c r="I3590" s="10"/>
      <c r="J3590" s="11"/>
      <c r="P3590" s="133"/>
      <c r="Q3590" s="133"/>
      <c r="R3590" s="3"/>
      <c r="S3590" s="133"/>
    </row>
    <row r="3591" spans="2:19">
      <c r="B3591" s="10"/>
      <c r="C3591" s="10"/>
      <c r="D3591" s="10"/>
      <c r="E3591" s="10"/>
      <c r="F3591" s="10"/>
      <c r="G3591" s="10"/>
      <c r="H3591" s="10"/>
      <c r="I3591" s="10"/>
      <c r="J3591" s="11"/>
      <c r="P3591" s="133"/>
      <c r="Q3591" s="133"/>
      <c r="R3591" s="3"/>
      <c r="S3591" s="133"/>
    </row>
    <row r="3592" spans="2:19">
      <c r="B3592" s="10"/>
      <c r="C3592" s="10"/>
      <c r="D3592" s="10"/>
      <c r="E3592" s="10"/>
      <c r="F3592" s="10"/>
      <c r="G3592" s="10"/>
      <c r="H3592" s="10"/>
      <c r="I3592" s="10"/>
      <c r="J3592" s="11"/>
      <c r="P3592" s="133"/>
      <c r="Q3592" s="133"/>
      <c r="R3592" s="3"/>
      <c r="S3592" s="133"/>
    </row>
    <row r="3593" spans="2:19">
      <c r="B3593" s="10"/>
      <c r="C3593" s="10"/>
      <c r="D3593" s="10"/>
      <c r="E3593" s="10"/>
      <c r="F3593" s="10"/>
      <c r="G3593" s="10"/>
      <c r="H3593" s="10"/>
      <c r="I3593" s="10"/>
      <c r="J3593" s="11"/>
      <c r="P3593" s="133"/>
      <c r="Q3593" s="133"/>
      <c r="R3593" s="3"/>
      <c r="S3593" s="133"/>
    </row>
    <row r="3594" spans="2:19">
      <c r="B3594" s="10"/>
      <c r="C3594" s="10"/>
      <c r="D3594" s="10"/>
      <c r="E3594" s="10"/>
      <c r="F3594" s="10"/>
      <c r="G3594" s="10"/>
      <c r="H3594" s="10"/>
      <c r="I3594" s="10"/>
      <c r="J3594" s="11"/>
      <c r="P3594" s="133"/>
      <c r="Q3594" s="133"/>
      <c r="R3594" s="3"/>
      <c r="S3594" s="133"/>
    </row>
    <row r="3595" spans="2:19">
      <c r="B3595" s="10"/>
      <c r="C3595" s="10"/>
      <c r="D3595" s="10"/>
      <c r="E3595" s="10"/>
      <c r="F3595" s="10"/>
      <c r="G3595" s="10"/>
      <c r="H3595" s="10"/>
      <c r="I3595" s="10"/>
      <c r="J3595" s="11"/>
      <c r="P3595" s="133"/>
      <c r="Q3595" s="133"/>
      <c r="R3595" s="3"/>
      <c r="S3595" s="133"/>
    </row>
    <row r="3596" spans="2:19">
      <c r="B3596" s="10"/>
      <c r="C3596" s="10"/>
      <c r="D3596" s="10"/>
      <c r="E3596" s="10"/>
      <c r="F3596" s="10"/>
      <c r="G3596" s="10"/>
      <c r="H3596" s="10"/>
      <c r="I3596" s="10"/>
      <c r="J3596" s="11"/>
      <c r="P3596" s="133"/>
      <c r="Q3596" s="133"/>
      <c r="R3596" s="3"/>
      <c r="S3596" s="133"/>
    </row>
    <row r="3597" spans="2:19">
      <c r="B3597" s="10"/>
      <c r="C3597" s="10"/>
      <c r="D3597" s="10"/>
      <c r="E3597" s="10"/>
      <c r="F3597" s="10"/>
      <c r="G3597" s="10"/>
      <c r="H3597" s="10"/>
      <c r="I3597" s="10"/>
      <c r="J3597" s="11"/>
      <c r="P3597" s="133"/>
      <c r="Q3597" s="133"/>
      <c r="R3597" s="3"/>
      <c r="S3597" s="133"/>
    </row>
    <row r="3598" spans="2:19">
      <c r="B3598" s="10"/>
      <c r="C3598" s="10"/>
      <c r="D3598" s="10"/>
      <c r="E3598" s="10"/>
      <c r="F3598" s="10"/>
      <c r="G3598" s="10"/>
      <c r="H3598" s="10"/>
      <c r="I3598" s="10"/>
      <c r="J3598" s="11"/>
      <c r="P3598" s="133"/>
      <c r="Q3598" s="133"/>
      <c r="R3598" s="3"/>
      <c r="S3598" s="133"/>
    </row>
    <row r="3599" spans="2:19">
      <c r="B3599" s="10"/>
      <c r="C3599" s="10"/>
      <c r="D3599" s="10"/>
      <c r="E3599" s="10"/>
      <c r="F3599" s="10"/>
      <c r="G3599" s="10"/>
      <c r="H3599" s="10"/>
      <c r="I3599" s="10"/>
      <c r="J3599" s="11"/>
      <c r="P3599" s="133"/>
      <c r="Q3599" s="133"/>
      <c r="R3599" s="3"/>
      <c r="S3599" s="133"/>
    </row>
    <row r="3600" spans="2:19">
      <c r="B3600" s="10"/>
      <c r="C3600" s="10"/>
      <c r="D3600" s="10"/>
      <c r="E3600" s="10"/>
      <c r="F3600" s="10"/>
      <c r="G3600" s="10"/>
      <c r="H3600" s="10"/>
      <c r="I3600" s="10"/>
      <c r="J3600" s="11"/>
      <c r="P3600" s="133"/>
      <c r="Q3600" s="133"/>
      <c r="R3600" s="3"/>
      <c r="S3600" s="133"/>
    </row>
    <row r="3601" spans="2:19">
      <c r="B3601" s="10"/>
      <c r="C3601" s="10"/>
      <c r="D3601" s="10"/>
      <c r="E3601" s="10"/>
      <c r="F3601" s="10"/>
      <c r="G3601" s="10"/>
      <c r="H3601" s="10"/>
      <c r="I3601" s="10"/>
      <c r="J3601" s="11"/>
      <c r="P3601" s="133"/>
      <c r="Q3601" s="133"/>
      <c r="R3601" s="3"/>
      <c r="S3601" s="133"/>
    </row>
    <row r="3602" spans="2:19">
      <c r="B3602" s="10"/>
      <c r="C3602" s="10"/>
      <c r="D3602" s="10"/>
      <c r="E3602" s="10"/>
      <c r="F3602" s="10"/>
      <c r="G3602" s="10"/>
      <c r="H3602" s="10"/>
      <c r="I3602" s="10"/>
      <c r="J3602" s="11"/>
      <c r="P3602" s="133"/>
      <c r="Q3602" s="133"/>
      <c r="R3602" s="3"/>
      <c r="S3602" s="133"/>
    </row>
    <row r="3603" spans="2:19">
      <c r="B3603" s="10"/>
      <c r="C3603" s="10"/>
      <c r="D3603" s="10"/>
      <c r="E3603" s="10"/>
      <c r="F3603" s="10"/>
      <c r="G3603" s="10"/>
      <c r="H3603" s="10"/>
      <c r="I3603" s="10"/>
      <c r="J3603" s="11"/>
      <c r="P3603" s="133"/>
      <c r="Q3603" s="133"/>
      <c r="R3603" s="3"/>
      <c r="S3603" s="133"/>
    </row>
    <row r="3604" spans="2:19">
      <c r="B3604" s="10"/>
      <c r="C3604" s="10"/>
      <c r="D3604" s="10"/>
      <c r="E3604" s="10"/>
      <c r="F3604" s="10"/>
      <c r="G3604" s="10"/>
      <c r="H3604" s="10"/>
      <c r="I3604" s="10"/>
      <c r="J3604" s="11"/>
      <c r="P3604" s="133"/>
      <c r="Q3604" s="133"/>
      <c r="R3604" s="3"/>
      <c r="S3604" s="133"/>
    </row>
    <row r="3605" spans="2:19">
      <c r="B3605" s="10"/>
      <c r="C3605" s="10"/>
      <c r="D3605" s="10"/>
      <c r="E3605" s="10"/>
      <c r="F3605" s="10"/>
      <c r="G3605" s="10"/>
      <c r="H3605" s="10"/>
      <c r="I3605" s="10"/>
      <c r="J3605" s="11"/>
      <c r="P3605" s="133"/>
      <c r="Q3605" s="133"/>
      <c r="R3605" s="3"/>
      <c r="S3605" s="133"/>
    </row>
    <row r="3606" spans="2:19">
      <c r="B3606" s="10"/>
      <c r="C3606" s="10"/>
      <c r="D3606" s="10"/>
      <c r="E3606" s="10"/>
      <c r="F3606" s="10"/>
      <c r="G3606" s="10"/>
      <c r="H3606" s="10"/>
      <c r="I3606" s="10"/>
      <c r="J3606" s="11"/>
      <c r="P3606" s="133"/>
      <c r="Q3606" s="133"/>
      <c r="R3606" s="3"/>
      <c r="S3606" s="133"/>
    </row>
    <row r="3607" spans="2:19">
      <c r="B3607" s="10"/>
      <c r="C3607" s="10"/>
      <c r="D3607" s="10"/>
      <c r="E3607" s="10"/>
      <c r="F3607" s="10"/>
      <c r="G3607" s="10"/>
      <c r="H3607" s="10"/>
      <c r="I3607" s="10"/>
      <c r="J3607" s="11"/>
      <c r="P3607" s="133"/>
      <c r="Q3607" s="133"/>
      <c r="R3607" s="3"/>
      <c r="S3607" s="133"/>
    </row>
    <row r="3608" spans="2:19">
      <c r="B3608" s="10"/>
      <c r="C3608" s="10"/>
      <c r="D3608" s="10"/>
      <c r="E3608" s="10"/>
      <c r="F3608" s="10"/>
      <c r="G3608" s="10"/>
      <c r="H3608" s="10"/>
      <c r="I3608" s="10"/>
      <c r="J3608" s="11"/>
      <c r="P3608" s="133"/>
      <c r="Q3608" s="133"/>
      <c r="R3608" s="3"/>
      <c r="S3608" s="133"/>
    </row>
    <row r="3609" spans="2:19">
      <c r="B3609" s="10"/>
      <c r="C3609" s="10"/>
      <c r="D3609" s="10"/>
      <c r="E3609" s="10"/>
      <c r="F3609" s="10"/>
      <c r="G3609" s="10"/>
      <c r="H3609" s="10"/>
      <c r="I3609" s="10"/>
      <c r="J3609" s="11"/>
      <c r="P3609" s="133"/>
      <c r="Q3609" s="133"/>
      <c r="R3609" s="3"/>
      <c r="S3609" s="133"/>
    </row>
    <row r="3610" spans="2:19">
      <c r="B3610" s="10"/>
      <c r="C3610" s="10"/>
      <c r="D3610" s="10"/>
      <c r="E3610" s="10"/>
      <c r="F3610" s="10"/>
      <c r="G3610" s="10"/>
      <c r="H3610" s="10"/>
      <c r="I3610" s="10"/>
      <c r="J3610" s="11"/>
      <c r="P3610" s="133"/>
      <c r="Q3610" s="133"/>
      <c r="R3610" s="3"/>
      <c r="S3610" s="133"/>
    </row>
    <row r="3611" spans="2:19">
      <c r="B3611" s="10"/>
      <c r="C3611" s="10"/>
      <c r="D3611" s="10"/>
      <c r="E3611" s="10"/>
      <c r="F3611" s="10"/>
      <c r="G3611" s="10"/>
      <c r="H3611" s="10"/>
      <c r="I3611" s="10"/>
      <c r="J3611" s="11"/>
      <c r="P3611" s="133"/>
      <c r="Q3611" s="133"/>
      <c r="R3611" s="3"/>
      <c r="S3611" s="133"/>
    </row>
    <row r="3612" spans="2:19">
      <c r="B3612" s="10"/>
      <c r="C3612" s="10"/>
      <c r="D3612" s="10"/>
      <c r="E3612" s="10"/>
      <c r="F3612" s="10"/>
      <c r="G3612" s="10"/>
      <c r="H3612" s="10"/>
      <c r="I3612" s="10"/>
      <c r="J3612" s="11"/>
      <c r="P3612" s="133"/>
      <c r="Q3612" s="133"/>
      <c r="R3612" s="3"/>
      <c r="S3612" s="133"/>
    </row>
    <row r="3613" spans="2:19">
      <c r="B3613" s="10"/>
      <c r="C3613" s="10"/>
      <c r="D3613" s="10"/>
      <c r="E3613" s="10"/>
      <c r="F3613" s="10"/>
      <c r="G3613" s="10"/>
      <c r="H3613" s="10"/>
      <c r="I3613" s="10"/>
      <c r="J3613" s="11"/>
      <c r="P3613" s="133"/>
      <c r="Q3613" s="133"/>
      <c r="R3613" s="3"/>
      <c r="S3613" s="133"/>
    </row>
    <row r="3614" spans="2:19">
      <c r="B3614" s="10"/>
      <c r="C3614" s="10"/>
      <c r="D3614" s="10"/>
      <c r="E3614" s="10"/>
      <c r="F3614" s="10"/>
      <c r="G3614" s="10"/>
      <c r="H3614" s="10"/>
      <c r="I3614" s="10"/>
      <c r="J3614" s="11"/>
      <c r="P3614" s="133"/>
      <c r="Q3614" s="133"/>
      <c r="R3614" s="3"/>
      <c r="S3614" s="133"/>
    </row>
    <row r="3615" spans="2:19">
      <c r="B3615" s="10"/>
      <c r="C3615" s="10"/>
      <c r="D3615" s="10"/>
      <c r="E3615" s="10"/>
      <c r="F3615" s="10"/>
      <c r="G3615" s="10"/>
      <c r="H3615" s="10"/>
      <c r="I3615" s="10"/>
      <c r="J3615" s="11"/>
      <c r="P3615" s="133"/>
      <c r="Q3615" s="133"/>
      <c r="R3615" s="3"/>
      <c r="S3615" s="133"/>
    </row>
    <row r="3616" spans="2:19">
      <c r="B3616" s="10"/>
      <c r="C3616" s="10"/>
      <c r="D3616" s="10"/>
      <c r="E3616" s="10"/>
      <c r="F3616" s="10"/>
      <c r="G3616" s="10"/>
      <c r="H3616" s="10"/>
      <c r="I3616" s="10"/>
      <c r="J3616" s="11"/>
      <c r="P3616" s="133"/>
      <c r="Q3616" s="133"/>
      <c r="R3616" s="3"/>
      <c r="S3616" s="133"/>
    </row>
    <row r="3617" spans="2:19">
      <c r="B3617" s="10"/>
      <c r="C3617" s="10"/>
      <c r="D3617" s="10"/>
      <c r="E3617" s="10"/>
      <c r="F3617" s="10"/>
      <c r="G3617" s="10"/>
      <c r="H3617" s="10"/>
      <c r="I3617" s="10"/>
      <c r="J3617" s="11"/>
      <c r="P3617" s="133"/>
      <c r="Q3617" s="133"/>
      <c r="R3617" s="3"/>
      <c r="S3617" s="133"/>
    </row>
    <row r="3618" spans="2:19">
      <c r="B3618" s="10"/>
      <c r="C3618" s="10"/>
      <c r="D3618" s="10"/>
      <c r="E3618" s="10"/>
      <c r="F3618" s="10"/>
      <c r="G3618" s="10"/>
      <c r="H3618" s="10"/>
      <c r="I3618" s="10"/>
      <c r="J3618" s="11"/>
      <c r="P3618" s="133"/>
      <c r="Q3618" s="133"/>
      <c r="R3618" s="3"/>
      <c r="S3618" s="133"/>
    </row>
    <row r="3619" spans="2:19">
      <c r="B3619" s="10"/>
      <c r="C3619" s="10"/>
      <c r="D3619" s="10"/>
      <c r="E3619" s="10"/>
      <c r="F3619" s="10"/>
      <c r="G3619" s="10"/>
      <c r="H3619" s="10"/>
      <c r="I3619" s="10"/>
      <c r="J3619" s="11"/>
      <c r="P3619" s="133"/>
      <c r="Q3619" s="133"/>
      <c r="R3619" s="3"/>
      <c r="S3619" s="133"/>
    </row>
    <row r="3620" spans="2:19">
      <c r="B3620" s="10"/>
      <c r="C3620" s="10"/>
      <c r="D3620" s="10"/>
      <c r="E3620" s="10"/>
      <c r="F3620" s="10"/>
      <c r="G3620" s="10"/>
      <c r="H3620" s="10"/>
      <c r="I3620" s="10"/>
      <c r="J3620" s="11"/>
      <c r="P3620" s="133"/>
      <c r="Q3620" s="133"/>
      <c r="R3620" s="3"/>
      <c r="S3620" s="133"/>
    </row>
    <row r="3621" spans="2:19">
      <c r="B3621" s="10"/>
      <c r="C3621" s="10"/>
      <c r="D3621" s="10"/>
      <c r="E3621" s="10"/>
      <c r="F3621" s="10"/>
      <c r="G3621" s="10"/>
      <c r="H3621" s="10"/>
      <c r="I3621" s="10"/>
      <c r="J3621" s="11"/>
      <c r="P3621" s="133"/>
      <c r="Q3621" s="133"/>
      <c r="R3621" s="3"/>
      <c r="S3621" s="133"/>
    </row>
    <row r="3622" spans="2:19">
      <c r="B3622" s="10"/>
      <c r="C3622" s="10"/>
      <c r="D3622" s="10"/>
      <c r="E3622" s="10"/>
      <c r="F3622" s="10"/>
      <c r="G3622" s="10"/>
      <c r="H3622" s="10"/>
      <c r="I3622" s="10"/>
      <c r="J3622" s="11"/>
      <c r="P3622" s="133"/>
      <c r="Q3622" s="133"/>
      <c r="R3622" s="3"/>
      <c r="S3622" s="133"/>
    </row>
    <row r="3623" spans="2:19">
      <c r="B3623" s="10"/>
      <c r="C3623" s="10"/>
      <c r="D3623" s="10"/>
      <c r="E3623" s="10"/>
      <c r="F3623" s="10"/>
      <c r="G3623" s="10"/>
      <c r="H3623" s="10"/>
      <c r="I3623" s="10"/>
      <c r="J3623" s="11"/>
      <c r="P3623" s="133"/>
      <c r="Q3623" s="133"/>
      <c r="R3623" s="3"/>
      <c r="S3623" s="133"/>
    </row>
    <row r="3624" spans="2:19">
      <c r="B3624" s="10"/>
      <c r="C3624" s="10"/>
      <c r="D3624" s="10"/>
      <c r="E3624" s="10"/>
      <c r="F3624" s="10"/>
      <c r="G3624" s="10"/>
      <c r="H3624" s="10"/>
      <c r="I3624" s="10"/>
      <c r="J3624" s="11"/>
      <c r="P3624" s="133"/>
      <c r="Q3624" s="133"/>
      <c r="R3624" s="3"/>
      <c r="S3624" s="133"/>
    </row>
    <row r="3625" spans="2:19">
      <c r="B3625" s="10"/>
      <c r="C3625" s="10"/>
      <c r="D3625" s="10"/>
      <c r="E3625" s="10"/>
      <c r="F3625" s="10"/>
      <c r="G3625" s="10"/>
      <c r="H3625" s="10"/>
      <c r="I3625" s="10"/>
      <c r="J3625" s="11"/>
      <c r="P3625" s="133"/>
      <c r="Q3625" s="133"/>
      <c r="R3625" s="3"/>
      <c r="S3625" s="133"/>
    </row>
    <row r="3626" spans="2:19">
      <c r="B3626" s="10"/>
      <c r="C3626" s="10"/>
      <c r="D3626" s="10"/>
      <c r="E3626" s="10"/>
      <c r="F3626" s="10"/>
      <c r="G3626" s="10"/>
      <c r="H3626" s="10"/>
      <c r="I3626" s="10"/>
      <c r="J3626" s="11"/>
      <c r="P3626" s="133"/>
      <c r="Q3626" s="133"/>
      <c r="R3626" s="3"/>
      <c r="S3626" s="133"/>
    </row>
    <row r="3627" spans="2:19">
      <c r="B3627" s="10"/>
      <c r="C3627" s="10"/>
      <c r="D3627" s="10"/>
      <c r="E3627" s="10"/>
      <c r="F3627" s="10"/>
      <c r="G3627" s="10"/>
      <c r="H3627" s="10"/>
      <c r="I3627" s="10"/>
      <c r="J3627" s="11"/>
      <c r="P3627" s="133"/>
      <c r="Q3627" s="133"/>
      <c r="R3627" s="3"/>
      <c r="S3627" s="133"/>
    </row>
    <row r="3628" spans="2:19">
      <c r="B3628" s="10"/>
      <c r="C3628" s="10"/>
      <c r="D3628" s="10"/>
      <c r="E3628" s="10"/>
      <c r="F3628" s="10"/>
      <c r="G3628" s="10"/>
      <c r="H3628" s="10"/>
      <c r="I3628" s="10"/>
      <c r="J3628" s="11"/>
      <c r="P3628" s="133"/>
      <c r="Q3628" s="133"/>
      <c r="R3628" s="3"/>
      <c r="S3628" s="133"/>
    </row>
    <row r="3629" spans="2:19">
      <c r="B3629" s="10"/>
      <c r="C3629" s="10"/>
      <c r="D3629" s="10"/>
      <c r="E3629" s="10"/>
      <c r="F3629" s="10"/>
      <c r="G3629" s="10"/>
      <c r="H3629" s="10"/>
      <c r="I3629" s="10"/>
      <c r="J3629" s="11"/>
      <c r="P3629" s="133"/>
      <c r="Q3629" s="133"/>
      <c r="R3629" s="3"/>
      <c r="S3629" s="133"/>
    </row>
    <row r="3630" spans="2:19">
      <c r="B3630" s="10"/>
      <c r="C3630" s="10"/>
      <c r="D3630" s="10"/>
      <c r="E3630" s="10"/>
      <c r="F3630" s="10"/>
      <c r="G3630" s="10"/>
      <c r="H3630" s="10"/>
      <c r="I3630" s="10"/>
      <c r="J3630" s="11"/>
      <c r="P3630" s="133"/>
      <c r="Q3630" s="133"/>
      <c r="R3630" s="3"/>
      <c r="S3630" s="133"/>
    </row>
    <row r="3631" spans="2:19">
      <c r="B3631" s="10"/>
      <c r="C3631" s="10"/>
      <c r="D3631" s="10"/>
      <c r="E3631" s="10"/>
      <c r="F3631" s="10"/>
      <c r="G3631" s="10"/>
      <c r="H3631" s="10"/>
      <c r="I3631" s="10"/>
      <c r="J3631" s="11"/>
      <c r="P3631" s="133"/>
      <c r="Q3631" s="133"/>
      <c r="R3631" s="3"/>
      <c r="S3631" s="133"/>
    </row>
    <row r="3632" spans="2:19">
      <c r="B3632" s="10"/>
      <c r="C3632" s="10"/>
      <c r="D3632" s="10"/>
      <c r="E3632" s="10"/>
      <c r="F3632" s="10"/>
      <c r="G3632" s="10"/>
      <c r="H3632" s="10"/>
      <c r="I3632" s="10"/>
      <c r="J3632" s="11"/>
      <c r="P3632" s="133"/>
      <c r="Q3632" s="133"/>
      <c r="R3632" s="3"/>
      <c r="S3632" s="133"/>
    </row>
    <row r="3633" spans="2:19">
      <c r="B3633" s="10"/>
      <c r="C3633" s="10"/>
      <c r="D3633" s="10"/>
      <c r="E3633" s="10"/>
      <c r="F3633" s="10"/>
      <c r="G3633" s="10"/>
      <c r="H3633" s="10"/>
      <c r="I3633" s="10"/>
      <c r="J3633" s="11"/>
      <c r="P3633" s="133"/>
      <c r="Q3633" s="133"/>
      <c r="R3633" s="3"/>
      <c r="S3633" s="133"/>
    </row>
    <row r="3634" spans="2:19">
      <c r="B3634" s="10"/>
      <c r="C3634" s="10"/>
      <c r="D3634" s="10"/>
      <c r="E3634" s="10"/>
      <c r="F3634" s="10"/>
      <c r="G3634" s="10"/>
      <c r="H3634" s="10"/>
      <c r="I3634" s="10"/>
      <c r="J3634" s="11"/>
      <c r="P3634" s="133"/>
      <c r="Q3634" s="133"/>
      <c r="R3634" s="3"/>
      <c r="S3634" s="133"/>
    </row>
    <row r="3635" spans="2:19">
      <c r="B3635" s="10"/>
      <c r="C3635" s="10"/>
      <c r="D3635" s="10"/>
      <c r="E3635" s="10"/>
      <c r="F3635" s="10"/>
      <c r="G3635" s="10"/>
      <c r="H3635" s="10"/>
      <c r="I3635" s="10"/>
      <c r="J3635" s="11"/>
      <c r="P3635" s="133"/>
      <c r="Q3635" s="133"/>
      <c r="R3635" s="3"/>
      <c r="S3635" s="133"/>
    </row>
    <row r="3636" spans="2:19">
      <c r="B3636" s="10"/>
      <c r="C3636" s="10"/>
      <c r="D3636" s="10"/>
      <c r="E3636" s="10"/>
      <c r="F3636" s="10"/>
      <c r="G3636" s="10"/>
      <c r="H3636" s="10"/>
      <c r="I3636" s="10"/>
      <c r="J3636" s="11"/>
      <c r="P3636" s="133"/>
      <c r="Q3636" s="133"/>
      <c r="R3636" s="3"/>
      <c r="S3636" s="133"/>
    </row>
    <row r="3637" spans="2:19">
      <c r="B3637" s="10"/>
      <c r="C3637" s="10"/>
      <c r="D3637" s="10"/>
      <c r="E3637" s="10"/>
      <c r="F3637" s="10"/>
      <c r="G3637" s="10"/>
      <c r="H3637" s="10"/>
      <c r="I3637" s="10"/>
      <c r="J3637" s="11"/>
      <c r="P3637" s="133"/>
      <c r="Q3637" s="133"/>
      <c r="R3637" s="3"/>
      <c r="S3637" s="133"/>
    </row>
    <row r="3638" spans="2:19">
      <c r="B3638" s="10"/>
      <c r="C3638" s="10"/>
      <c r="D3638" s="10"/>
      <c r="E3638" s="10"/>
      <c r="F3638" s="10"/>
      <c r="G3638" s="10"/>
      <c r="H3638" s="10"/>
      <c r="I3638" s="10"/>
      <c r="J3638" s="11"/>
      <c r="P3638" s="133"/>
      <c r="Q3638" s="133"/>
      <c r="R3638" s="3"/>
      <c r="S3638" s="133"/>
    </row>
    <row r="3639" spans="2:19">
      <c r="B3639" s="10"/>
      <c r="C3639" s="10"/>
      <c r="D3639" s="10"/>
      <c r="E3639" s="10"/>
      <c r="F3639" s="10"/>
      <c r="G3639" s="10"/>
      <c r="H3639" s="10"/>
      <c r="I3639" s="10"/>
      <c r="J3639" s="11"/>
      <c r="P3639" s="133"/>
      <c r="Q3639" s="133"/>
      <c r="R3639" s="3"/>
      <c r="S3639" s="133"/>
    </row>
    <row r="3640" spans="2:19">
      <c r="B3640" s="10"/>
      <c r="C3640" s="10"/>
      <c r="D3640" s="10"/>
      <c r="E3640" s="10"/>
      <c r="F3640" s="10"/>
      <c r="G3640" s="10"/>
      <c r="H3640" s="10"/>
      <c r="I3640" s="10"/>
      <c r="J3640" s="11"/>
      <c r="P3640" s="133"/>
      <c r="Q3640" s="133"/>
      <c r="R3640" s="3"/>
      <c r="S3640" s="133"/>
    </row>
    <row r="3641" spans="2:19">
      <c r="B3641" s="10"/>
      <c r="C3641" s="10"/>
      <c r="D3641" s="10"/>
      <c r="E3641" s="10"/>
      <c r="F3641" s="10"/>
      <c r="G3641" s="10"/>
      <c r="H3641" s="10"/>
      <c r="I3641" s="10"/>
      <c r="J3641" s="11"/>
      <c r="P3641" s="133"/>
      <c r="Q3641" s="133"/>
      <c r="R3641" s="3"/>
      <c r="S3641" s="133"/>
    </row>
    <row r="3642" spans="2:19">
      <c r="B3642" s="10"/>
      <c r="C3642" s="10"/>
      <c r="D3642" s="10"/>
      <c r="E3642" s="10"/>
      <c r="F3642" s="10"/>
      <c r="G3642" s="10"/>
      <c r="H3642" s="10"/>
      <c r="I3642" s="10"/>
      <c r="J3642" s="11"/>
      <c r="P3642" s="133"/>
      <c r="Q3642" s="133"/>
      <c r="R3642" s="3"/>
      <c r="S3642" s="133"/>
    </row>
    <row r="3643" spans="2:19">
      <c r="B3643" s="10"/>
      <c r="C3643" s="10"/>
      <c r="D3643" s="10"/>
      <c r="E3643" s="10"/>
      <c r="F3643" s="10"/>
      <c r="G3643" s="10"/>
      <c r="H3643" s="10"/>
      <c r="I3643" s="10"/>
      <c r="J3643" s="11"/>
      <c r="P3643" s="133"/>
      <c r="Q3643" s="133"/>
      <c r="R3643" s="3"/>
      <c r="S3643" s="133"/>
    </row>
    <row r="3644" spans="2:19">
      <c r="B3644" s="10"/>
      <c r="C3644" s="10"/>
      <c r="D3644" s="10"/>
      <c r="E3644" s="10"/>
      <c r="F3644" s="10"/>
      <c r="G3644" s="10"/>
      <c r="H3644" s="10"/>
      <c r="I3644" s="10"/>
      <c r="J3644" s="11"/>
      <c r="P3644" s="133"/>
      <c r="Q3644" s="133"/>
      <c r="R3644" s="3"/>
      <c r="S3644" s="133"/>
    </row>
    <row r="3645" spans="2:19">
      <c r="B3645" s="10"/>
      <c r="C3645" s="10"/>
      <c r="D3645" s="10"/>
      <c r="E3645" s="10"/>
      <c r="F3645" s="10"/>
      <c r="G3645" s="10"/>
      <c r="H3645" s="10"/>
      <c r="I3645" s="10"/>
      <c r="J3645" s="11"/>
      <c r="P3645" s="133"/>
      <c r="Q3645" s="133"/>
      <c r="R3645" s="3"/>
      <c r="S3645" s="133"/>
    </row>
    <row r="3646" spans="2:19">
      <c r="B3646" s="10"/>
      <c r="C3646" s="10"/>
      <c r="D3646" s="10"/>
      <c r="E3646" s="10"/>
      <c r="F3646" s="10"/>
      <c r="G3646" s="10"/>
      <c r="H3646" s="10"/>
      <c r="I3646" s="10"/>
      <c r="J3646" s="11"/>
      <c r="P3646" s="133"/>
      <c r="Q3646" s="133"/>
      <c r="R3646" s="3"/>
      <c r="S3646" s="133"/>
    </row>
    <row r="3647" spans="2:19">
      <c r="B3647" s="10"/>
      <c r="C3647" s="10"/>
      <c r="D3647" s="10"/>
      <c r="E3647" s="10"/>
      <c r="F3647" s="10"/>
      <c r="G3647" s="10"/>
      <c r="H3647" s="10"/>
      <c r="I3647" s="10"/>
      <c r="J3647" s="11"/>
      <c r="P3647" s="133"/>
      <c r="Q3647" s="133"/>
      <c r="R3647" s="3"/>
      <c r="S3647" s="133"/>
    </row>
    <row r="3648" spans="2:19">
      <c r="B3648" s="10"/>
      <c r="C3648" s="10"/>
      <c r="D3648" s="10"/>
      <c r="E3648" s="10"/>
      <c r="F3648" s="10"/>
      <c r="G3648" s="10"/>
      <c r="H3648" s="10"/>
      <c r="I3648" s="10"/>
      <c r="J3648" s="11"/>
      <c r="P3648" s="133"/>
      <c r="Q3648" s="133"/>
      <c r="R3648" s="3"/>
      <c r="S3648" s="133"/>
    </row>
    <row r="3649" spans="2:19">
      <c r="B3649" s="10"/>
      <c r="C3649" s="10"/>
      <c r="D3649" s="10"/>
      <c r="E3649" s="10"/>
      <c r="F3649" s="10"/>
      <c r="G3649" s="10"/>
      <c r="H3649" s="10"/>
      <c r="I3649" s="10"/>
      <c r="J3649" s="11"/>
      <c r="P3649" s="133"/>
      <c r="Q3649" s="133"/>
      <c r="R3649" s="3"/>
      <c r="S3649" s="133"/>
    </row>
    <row r="3650" spans="2:19">
      <c r="B3650" s="10"/>
      <c r="C3650" s="10"/>
      <c r="D3650" s="10"/>
      <c r="E3650" s="10"/>
      <c r="F3650" s="10"/>
      <c r="G3650" s="10"/>
      <c r="H3650" s="10"/>
      <c r="I3650" s="10"/>
      <c r="J3650" s="11"/>
      <c r="P3650" s="133"/>
      <c r="Q3650" s="133"/>
      <c r="R3650" s="3"/>
      <c r="S3650" s="133"/>
    </row>
    <row r="3651" spans="2:19">
      <c r="B3651" s="10"/>
      <c r="C3651" s="10"/>
      <c r="D3651" s="10"/>
      <c r="E3651" s="10"/>
      <c r="F3651" s="10"/>
      <c r="G3651" s="10"/>
      <c r="H3651" s="10"/>
      <c r="I3651" s="10"/>
      <c r="J3651" s="11"/>
      <c r="P3651" s="133"/>
      <c r="Q3651" s="133"/>
      <c r="R3651" s="3"/>
      <c r="S3651" s="133"/>
    </row>
    <row r="3652" spans="2:19">
      <c r="B3652" s="10"/>
      <c r="C3652" s="10"/>
      <c r="D3652" s="10"/>
      <c r="E3652" s="10"/>
      <c r="F3652" s="10"/>
      <c r="G3652" s="10"/>
      <c r="H3652" s="10"/>
      <c r="I3652" s="10"/>
      <c r="J3652" s="11"/>
      <c r="P3652" s="133"/>
      <c r="Q3652" s="133"/>
      <c r="R3652" s="3"/>
      <c r="S3652" s="133"/>
    </row>
    <row r="3653" spans="2:19">
      <c r="B3653" s="10"/>
      <c r="C3653" s="10"/>
      <c r="D3653" s="10"/>
      <c r="E3653" s="10"/>
      <c r="F3653" s="10"/>
      <c r="G3653" s="10"/>
      <c r="H3653" s="10"/>
      <c r="I3653" s="10"/>
      <c r="J3653" s="11"/>
      <c r="P3653" s="133"/>
      <c r="Q3653" s="133"/>
      <c r="R3653" s="3"/>
      <c r="S3653" s="133"/>
    </row>
    <row r="3654" spans="2:19">
      <c r="B3654" s="10"/>
      <c r="C3654" s="10"/>
      <c r="D3654" s="10"/>
      <c r="E3654" s="10"/>
      <c r="F3654" s="10"/>
      <c r="G3654" s="10"/>
      <c r="H3654" s="10"/>
      <c r="I3654" s="10"/>
      <c r="J3654" s="11"/>
      <c r="P3654" s="133"/>
      <c r="Q3654" s="133"/>
      <c r="R3654" s="3"/>
      <c r="S3654" s="133"/>
    </row>
    <row r="3655" spans="2:19">
      <c r="B3655" s="10"/>
      <c r="C3655" s="10"/>
      <c r="D3655" s="10"/>
      <c r="E3655" s="10"/>
      <c r="F3655" s="10"/>
      <c r="G3655" s="10"/>
      <c r="H3655" s="10"/>
      <c r="I3655" s="10"/>
      <c r="J3655" s="11"/>
      <c r="P3655" s="133"/>
      <c r="Q3655" s="133"/>
      <c r="R3655" s="3"/>
      <c r="S3655" s="133"/>
    </row>
    <row r="3656" spans="2:19">
      <c r="B3656" s="10"/>
      <c r="C3656" s="10"/>
      <c r="D3656" s="10"/>
      <c r="E3656" s="10"/>
      <c r="F3656" s="10"/>
      <c r="G3656" s="10"/>
      <c r="H3656" s="10"/>
      <c r="I3656" s="10"/>
      <c r="J3656" s="11"/>
      <c r="P3656" s="133"/>
      <c r="Q3656" s="133"/>
      <c r="R3656" s="3"/>
      <c r="S3656" s="133"/>
    </row>
    <row r="3657" spans="2:19">
      <c r="B3657" s="10"/>
      <c r="C3657" s="10"/>
      <c r="D3657" s="10"/>
      <c r="E3657" s="10"/>
      <c r="F3657" s="10"/>
      <c r="G3657" s="10"/>
      <c r="H3657" s="10"/>
      <c r="I3657" s="10"/>
      <c r="J3657" s="11"/>
      <c r="P3657" s="133"/>
      <c r="Q3657" s="133"/>
      <c r="R3657" s="3"/>
      <c r="S3657" s="133"/>
    </row>
    <row r="3658" spans="2:19">
      <c r="B3658" s="10"/>
      <c r="C3658" s="10"/>
      <c r="D3658" s="10"/>
      <c r="E3658" s="10"/>
      <c r="F3658" s="10"/>
      <c r="G3658" s="10"/>
      <c r="H3658" s="10"/>
      <c r="I3658" s="10"/>
      <c r="J3658" s="11"/>
      <c r="P3658" s="133"/>
      <c r="Q3658" s="133"/>
      <c r="R3658" s="3"/>
      <c r="S3658" s="133"/>
    </row>
    <row r="3659" spans="2:19">
      <c r="B3659" s="10"/>
      <c r="C3659" s="10"/>
      <c r="D3659" s="10"/>
      <c r="E3659" s="10"/>
      <c r="F3659" s="10"/>
      <c r="G3659" s="10"/>
      <c r="H3659" s="10"/>
      <c r="I3659" s="10"/>
      <c r="J3659" s="11"/>
      <c r="P3659" s="133"/>
      <c r="Q3659" s="133"/>
      <c r="R3659" s="3"/>
      <c r="S3659" s="133"/>
    </row>
    <row r="3660" spans="2:19">
      <c r="B3660" s="10"/>
      <c r="C3660" s="10"/>
      <c r="D3660" s="10"/>
      <c r="E3660" s="10"/>
      <c r="F3660" s="10"/>
      <c r="G3660" s="10"/>
      <c r="H3660" s="10"/>
      <c r="I3660" s="10"/>
      <c r="J3660" s="11"/>
      <c r="P3660" s="133"/>
      <c r="Q3660" s="133"/>
      <c r="R3660" s="3"/>
      <c r="S3660" s="133"/>
    </row>
    <row r="3661" spans="2:19">
      <c r="B3661" s="10"/>
      <c r="C3661" s="10"/>
      <c r="D3661" s="10"/>
      <c r="E3661" s="10"/>
      <c r="F3661" s="10"/>
      <c r="G3661" s="10"/>
      <c r="H3661" s="10"/>
      <c r="I3661" s="10"/>
      <c r="J3661" s="11"/>
      <c r="P3661" s="133"/>
      <c r="Q3661" s="133"/>
      <c r="R3661" s="3"/>
      <c r="S3661" s="133"/>
    </row>
    <row r="3662" spans="2:19">
      <c r="B3662" s="10"/>
      <c r="C3662" s="10"/>
      <c r="D3662" s="10"/>
      <c r="E3662" s="10"/>
      <c r="F3662" s="10"/>
      <c r="G3662" s="10"/>
      <c r="H3662" s="10"/>
      <c r="I3662" s="10"/>
      <c r="J3662" s="11"/>
      <c r="P3662" s="133"/>
      <c r="Q3662" s="133"/>
      <c r="R3662" s="3"/>
      <c r="S3662" s="133"/>
    </row>
    <row r="3663" spans="2:19">
      <c r="B3663" s="10"/>
      <c r="C3663" s="10"/>
      <c r="D3663" s="10"/>
      <c r="E3663" s="10"/>
      <c r="F3663" s="10"/>
      <c r="G3663" s="10"/>
      <c r="H3663" s="10"/>
      <c r="I3663" s="10"/>
      <c r="J3663" s="11"/>
      <c r="P3663" s="133"/>
      <c r="Q3663" s="133"/>
      <c r="R3663" s="3"/>
      <c r="S3663" s="133"/>
    </row>
    <row r="3664" spans="2:19">
      <c r="B3664" s="10"/>
      <c r="C3664" s="10"/>
      <c r="D3664" s="10"/>
      <c r="E3664" s="10"/>
      <c r="F3664" s="10"/>
      <c r="G3664" s="10"/>
      <c r="H3664" s="10"/>
      <c r="I3664" s="10"/>
      <c r="J3664" s="11"/>
      <c r="P3664" s="133"/>
      <c r="Q3664" s="133"/>
      <c r="R3664" s="3"/>
      <c r="S3664" s="133"/>
    </row>
    <row r="3665" spans="2:19">
      <c r="B3665" s="10"/>
      <c r="C3665" s="10"/>
      <c r="D3665" s="10"/>
      <c r="E3665" s="10"/>
      <c r="F3665" s="10"/>
      <c r="G3665" s="10"/>
      <c r="H3665" s="10"/>
      <c r="I3665" s="10"/>
      <c r="J3665" s="11"/>
      <c r="P3665" s="133"/>
      <c r="Q3665" s="133"/>
      <c r="R3665" s="3"/>
      <c r="S3665" s="133"/>
    </row>
    <row r="3666" spans="2:19">
      <c r="B3666" s="10"/>
      <c r="C3666" s="10"/>
      <c r="D3666" s="10"/>
      <c r="E3666" s="10"/>
      <c r="F3666" s="10"/>
      <c r="G3666" s="10"/>
      <c r="H3666" s="10"/>
      <c r="I3666" s="10"/>
      <c r="J3666" s="11"/>
      <c r="P3666" s="133"/>
      <c r="Q3666" s="133"/>
      <c r="R3666" s="3"/>
      <c r="S3666" s="133"/>
    </row>
    <row r="3667" spans="2:19">
      <c r="B3667" s="10"/>
      <c r="C3667" s="10"/>
      <c r="D3667" s="10"/>
      <c r="E3667" s="10"/>
      <c r="F3667" s="10"/>
      <c r="G3667" s="10"/>
      <c r="H3667" s="10"/>
      <c r="I3667" s="10"/>
      <c r="J3667" s="11"/>
      <c r="P3667" s="133"/>
      <c r="Q3667" s="133"/>
      <c r="R3667" s="3"/>
      <c r="S3667" s="133"/>
    </row>
    <row r="3668" spans="2:19">
      <c r="B3668" s="10"/>
      <c r="C3668" s="10"/>
      <c r="D3668" s="10"/>
      <c r="E3668" s="10"/>
      <c r="F3668" s="10"/>
      <c r="G3668" s="10"/>
      <c r="H3668" s="10"/>
      <c r="I3668" s="10"/>
      <c r="J3668" s="11"/>
      <c r="P3668" s="133"/>
      <c r="Q3668" s="133"/>
      <c r="R3668" s="3"/>
      <c r="S3668" s="133"/>
    </row>
    <row r="3669" spans="2:19">
      <c r="B3669" s="10"/>
      <c r="C3669" s="10"/>
      <c r="D3669" s="10"/>
      <c r="E3669" s="10"/>
      <c r="F3669" s="10"/>
      <c r="G3669" s="10"/>
      <c r="H3669" s="10"/>
      <c r="I3669" s="10"/>
      <c r="J3669" s="11"/>
      <c r="P3669" s="133"/>
      <c r="Q3669" s="133"/>
      <c r="R3669" s="3"/>
      <c r="S3669" s="133"/>
    </row>
    <row r="3670" spans="2:19">
      <c r="B3670" s="10"/>
      <c r="C3670" s="10"/>
      <c r="D3670" s="10"/>
      <c r="E3670" s="10"/>
      <c r="F3670" s="10"/>
      <c r="G3670" s="10"/>
      <c r="H3670" s="10"/>
      <c r="I3670" s="10"/>
      <c r="J3670" s="11"/>
      <c r="P3670" s="133"/>
      <c r="Q3670" s="133"/>
      <c r="R3670" s="3"/>
      <c r="S3670" s="133"/>
    </row>
    <row r="3671" spans="2:19">
      <c r="B3671" s="10"/>
      <c r="C3671" s="10"/>
      <c r="D3671" s="10"/>
      <c r="E3671" s="10"/>
      <c r="F3671" s="10"/>
      <c r="G3671" s="10"/>
      <c r="H3671" s="10"/>
      <c r="I3671" s="10"/>
      <c r="J3671" s="11"/>
      <c r="P3671" s="133"/>
      <c r="Q3671" s="133"/>
      <c r="R3671" s="3"/>
      <c r="S3671" s="133"/>
    </row>
    <row r="3672" spans="2:19">
      <c r="B3672" s="10"/>
      <c r="C3672" s="10"/>
      <c r="D3672" s="10"/>
      <c r="E3672" s="10"/>
      <c r="F3672" s="10"/>
      <c r="G3672" s="10"/>
      <c r="H3672" s="10"/>
      <c r="I3672" s="10"/>
      <c r="J3672" s="11"/>
      <c r="P3672" s="133"/>
      <c r="Q3672" s="133"/>
      <c r="R3672" s="3"/>
      <c r="S3672" s="133"/>
    </row>
    <row r="3673" spans="2:19">
      <c r="B3673" s="10"/>
      <c r="C3673" s="10"/>
      <c r="D3673" s="10"/>
      <c r="E3673" s="10"/>
      <c r="F3673" s="10"/>
      <c r="G3673" s="10"/>
      <c r="H3673" s="10"/>
      <c r="I3673" s="10"/>
      <c r="J3673" s="11"/>
      <c r="P3673" s="133"/>
      <c r="Q3673" s="133"/>
      <c r="R3673" s="3"/>
      <c r="S3673" s="133"/>
    </row>
    <row r="3674" spans="2:19">
      <c r="B3674" s="10"/>
      <c r="C3674" s="10"/>
      <c r="D3674" s="10"/>
      <c r="E3674" s="10"/>
      <c r="F3674" s="10"/>
      <c r="G3674" s="10"/>
      <c r="H3674" s="10"/>
      <c r="I3674" s="10"/>
      <c r="J3674" s="11"/>
      <c r="P3674" s="133"/>
      <c r="Q3674" s="133"/>
      <c r="R3674" s="3"/>
      <c r="S3674" s="133"/>
    </row>
    <row r="3675" spans="2:19">
      <c r="B3675" s="10"/>
      <c r="C3675" s="10"/>
      <c r="D3675" s="10"/>
      <c r="E3675" s="10"/>
      <c r="F3675" s="10"/>
      <c r="G3675" s="10"/>
      <c r="H3675" s="10"/>
      <c r="I3675" s="10"/>
      <c r="J3675" s="11"/>
      <c r="P3675" s="133"/>
      <c r="Q3675" s="133"/>
      <c r="R3675" s="3"/>
      <c r="S3675" s="133"/>
    </row>
    <row r="3676" spans="2:19">
      <c r="B3676" s="10"/>
      <c r="C3676" s="10"/>
      <c r="D3676" s="10"/>
      <c r="E3676" s="10"/>
      <c r="F3676" s="10"/>
      <c r="G3676" s="10"/>
      <c r="H3676" s="10"/>
      <c r="I3676" s="10"/>
      <c r="J3676" s="11"/>
      <c r="P3676" s="133"/>
      <c r="Q3676" s="133"/>
      <c r="R3676" s="3"/>
      <c r="S3676" s="133"/>
    </row>
    <row r="3677" spans="2:19">
      <c r="B3677" s="10"/>
      <c r="C3677" s="10"/>
      <c r="D3677" s="10"/>
      <c r="E3677" s="10"/>
      <c r="F3677" s="10"/>
      <c r="G3677" s="10"/>
      <c r="H3677" s="10"/>
      <c r="I3677" s="10"/>
      <c r="J3677" s="11"/>
      <c r="P3677" s="133"/>
      <c r="Q3677" s="133"/>
      <c r="R3677" s="3"/>
      <c r="S3677" s="133"/>
    </row>
    <row r="3678" spans="2:19">
      <c r="B3678" s="10"/>
      <c r="C3678" s="10"/>
      <c r="D3678" s="10"/>
      <c r="E3678" s="10"/>
      <c r="F3678" s="10"/>
      <c r="G3678" s="10"/>
      <c r="H3678" s="10"/>
      <c r="I3678" s="10"/>
      <c r="J3678" s="11"/>
      <c r="P3678" s="133"/>
      <c r="Q3678" s="133"/>
      <c r="R3678" s="3"/>
      <c r="S3678" s="133"/>
    </row>
    <row r="3679" spans="2:19">
      <c r="B3679" s="10"/>
      <c r="C3679" s="10"/>
      <c r="D3679" s="10"/>
      <c r="E3679" s="10"/>
      <c r="F3679" s="10"/>
      <c r="G3679" s="10"/>
      <c r="H3679" s="10"/>
      <c r="I3679" s="10"/>
      <c r="J3679" s="11"/>
      <c r="P3679" s="133"/>
      <c r="Q3679" s="133"/>
      <c r="R3679" s="3"/>
      <c r="S3679" s="133"/>
    </row>
    <row r="3680" spans="2:19">
      <c r="B3680" s="10"/>
      <c r="C3680" s="10"/>
      <c r="D3680" s="10"/>
      <c r="E3680" s="10"/>
      <c r="F3680" s="10"/>
      <c r="G3680" s="10"/>
      <c r="H3680" s="10"/>
      <c r="I3680" s="10"/>
      <c r="J3680" s="11"/>
      <c r="P3680" s="133"/>
      <c r="Q3680" s="133"/>
      <c r="R3680" s="3"/>
      <c r="S3680" s="133"/>
    </row>
    <row r="3681" spans="2:19">
      <c r="B3681" s="10"/>
      <c r="C3681" s="10"/>
      <c r="D3681" s="10"/>
      <c r="E3681" s="10"/>
      <c r="F3681" s="10"/>
      <c r="G3681" s="10"/>
      <c r="H3681" s="10"/>
      <c r="I3681" s="10"/>
      <c r="J3681" s="11"/>
      <c r="P3681" s="133"/>
      <c r="Q3681" s="133"/>
      <c r="R3681" s="3"/>
      <c r="S3681" s="133"/>
    </row>
    <row r="3682" spans="2:19">
      <c r="B3682" s="10"/>
      <c r="C3682" s="10"/>
      <c r="D3682" s="10"/>
      <c r="E3682" s="10"/>
      <c r="F3682" s="10"/>
      <c r="G3682" s="10"/>
      <c r="H3682" s="10"/>
      <c r="I3682" s="10"/>
      <c r="J3682" s="11"/>
      <c r="P3682" s="133"/>
      <c r="Q3682" s="133"/>
      <c r="R3682" s="3"/>
      <c r="S3682" s="133"/>
    </row>
    <row r="3683" spans="2:19">
      <c r="B3683" s="10"/>
      <c r="C3683" s="10"/>
      <c r="D3683" s="10"/>
      <c r="E3683" s="10"/>
      <c r="F3683" s="10"/>
      <c r="G3683" s="10"/>
      <c r="H3683" s="10"/>
      <c r="I3683" s="10"/>
      <c r="J3683" s="11"/>
      <c r="P3683" s="133"/>
      <c r="Q3683" s="133"/>
      <c r="R3683" s="3"/>
      <c r="S3683" s="133"/>
    </row>
    <row r="3684" spans="2:19">
      <c r="B3684" s="10"/>
      <c r="C3684" s="10"/>
      <c r="D3684" s="10"/>
      <c r="E3684" s="10"/>
      <c r="F3684" s="10"/>
      <c r="G3684" s="10"/>
      <c r="H3684" s="10"/>
      <c r="I3684" s="10"/>
      <c r="J3684" s="11"/>
      <c r="P3684" s="133"/>
      <c r="Q3684" s="133"/>
      <c r="R3684" s="3"/>
      <c r="S3684" s="133"/>
    </row>
    <row r="3685" spans="2:19">
      <c r="B3685" s="10"/>
      <c r="C3685" s="10"/>
      <c r="D3685" s="10"/>
      <c r="E3685" s="10"/>
      <c r="F3685" s="10"/>
      <c r="G3685" s="10"/>
      <c r="H3685" s="10"/>
      <c r="I3685" s="10"/>
      <c r="J3685" s="11"/>
      <c r="P3685" s="133"/>
      <c r="Q3685" s="133"/>
      <c r="R3685" s="3"/>
      <c r="S3685" s="133"/>
    </row>
    <row r="3686" spans="2:19">
      <c r="B3686" s="10"/>
      <c r="C3686" s="10"/>
      <c r="D3686" s="10"/>
      <c r="E3686" s="10"/>
      <c r="F3686" s="10"/>
      <c r="G3686" s="10"/>
      <c r="H3686" s="10"/>
      <c r="I3686" s="10"/>
      <c r="J3686" s="11"/>
      <c r="P3686" s="133"/>
      <c r="Q3686" s="133"/>
      <c r="R3686" s="3"/>
      <c r="S3686" s="133"/>
    </row>
    <row r="3687" spans="2:19">
      <c r="B3687" s="10"/>
      <c r="C3687" s="10"/>
      <c r="D3687" s="10"/>
      <c r="E3687" s="10"/>
      <c r="F3687" s="10"/>
      <c r="G3687" s="10"/>
      <c r="H3687" s="10"/>
      <c r="I3687" s="10"/>
      <c r="J3687" s="11"/>
      <c r="P3687" s="133"/>
      <c r="Q3687" s="133"/>
      <c r="R3687" s="3"/>
      <c r="S3687" s="133"/>
    </row>
    <row r="3688" spans="2:19">
      <c r="B3688" s="10"/>
      <c r="C3688" s="10"/>
      <c r="D3688" s="10"/>
      <c r="E3688" s="10"/>
      <c r="F3688" s="10"/>
      <c r="G3688" s="10"/>
      <c r="H3688" s="10"/>
      <c r="I3688" s="10"/>
      <c r="J3688" s="11"/>
      <c r="P3688" s="133"/>
      <c r="Q3688" s="133"/>
      <c r="R3688" s="3"/>
      <c r="S3688" s="133"/>
    </row>
    <row r="3689" spans="2:19">
      <c r="B3689" s="10"/>
      <c r="C3689" s="10"/>
      <c r="D3689" s="10"/>
      <c r="E3689" s="10"/>
      <c r="F3689" s="10"/>
      <c r="G3689" s="10"/>
      <c r="H3689" s="10"/>
      <c r="I3689" s="10"/>
      <c r="J3689" s="11"/>
      <c r="P3689" s="133"/>
      <c r="Q3689" s="133"/>
      <c r="R3689" s="3"/>
      <c r="S3689" s="133"/>
    </row>
    <row r="3690" spans="2:19">
      <c r="B3690" s="10"/>
      <c r="C3690" s="10"/>
      <c r="D3690" s="10"/>
      <c r="E3690" s="10"/>
      <c r="F3690" s="10"/>
      <c r="G3690" s="10"/>
      <c r="H3690" s="10"/>
      <c r="I3690" s="10"/>
      <c r="J3690" s="11"/>
      <c r="P3690" s="133"/>
      <c r="Q3690" s="133"/>
      <c r="R3690" s="3"/>
      <c r="S3690" s="133"/>
    </row>
    <row r="3691" spans="2:19">
      <c r="B3691" s="10"/>
      <c r="C3691" s="10"/>
      <c r="D3691" s="10"/>
      <c r="E3691" s="10"/>
      <c r="F3691" s="10"/>
      <c r="G3691" s="10"/>
      <c r="H3691" s="10"/>
      <c r="I3691" s="10"/>
      <c r="J3691" s="11"/>
      <c r="P3691" s="133"/>
      <c r="Q3691" s="133"/>
      <c r="R3691" s="3"/>
      <c r="S3691" s="133"/>
    </row>
    <row r="3692" spans="2:19">
      <c r="B3692" s="10"/>
      <c r="C3692" s="10"/>
      <c r="D3692" s="10"/>
      <c r="E3692" s="10"/>
      <c r="F3692" s="10"/>
      <c r="G3692" s="10"/>
      <c r="H3692" s="10"/>
      <c r="I3692" s="10"/>
      <c r="J3692" s="11"/>
      <c r="P3692" s="133"/>
      <c r="Q3692" s="133"/>
      <c r="R3692" s="3"/>
      <c r="S3692" s="133"/>
    </row>
    <row r="3693" spans="2:19">
      <c r="B3693" s="10"/>
      <c r="C3693" s="10"/>
      <c r="D3693" s="10"/>
      <c r="E3693" s="10"/>
      <c r="F3693" s="10"/>
      <c r="G3693" s="10"/>
      <c r="H3693" s="10"/>
      <c r="I3693" s="10"/>
      <c r="J3693" s="11"/>
      <c r="P3693" s="133"/>
      <c r="Q3693" s="133"/>
      <c r="R3693" s="3"/>
      <c r="S3693" s="133"/>
    </row>
    <row r="3694" spans="2:19">
      <c r="B3694" s="10"/>
      <c r="C3694" s="10"/>
      <c r="D3694" s="10"/>
      <c r="E3694" s="10"/>
      <c r="F3694" s="10"/>
      <c r="G3694" s="10"/>
      <c r="H3694" s="10"/>
      <c r="I3694" s="10"/>
      <c r="J3694" s="11"/>
      <c r="P3694" s="133"/>
      <c r="Q3694" s="133"/>
      <c r="R3694" s="3"/>
      <c r="S3694" s="133"/>
    </row>
    <row r="3695" spans="2:19">
      <c r="B3695" s="10"/>
      <c r="C3695" s="10"/>
      <c r="D3695" s="10"/>
      <c r="E3695" s="10"/>
      <c r="F3695" s="10"/>
      <c r="G3695" s="10"/>
      <c r="H3695" s="10"/>
      <c r="I3695" s="10"/>
      <c r="J3695" s="11"/>
      <c r="P3695" s="133"/>
      <c r="Q3695" s="133"/>
      <c r="R3695" s="3"/>
      <c r="S3695" s="133"/>
    </row>
    <row r="3696" spans="2:19">
      <c r="B3696" s="10"/>
      <c r="C3696" s="10"/>
      <c r="D3696" s="10"/>
      <c r="E3696" s="10"/>
      <c r="F3696" s="10"/>
      <c r="G3696" s="10"/>
      <c r="H3696" s="10"/>
      <c r="I3696" s="10"/>
      <c r="J3696" s="11"/>
      <c r="P3696" s="133"/>
      <c r="Q3696" s="133"/>
      <c r="R3696" s="3"/>
      <c r="S3696" s="133"/>
    </row>
    <row r="3697" spans="2:19">
      <c r="B3697" s="10"/>
      <c r="C3697" s="10"/>
      <c r="D3697" s="10"/>
      <c r="E3697" s="10"/>
      <c r="F3697" s="10"/>
      <c r="G3697" s="10"/>
      <c r="H3697" s="10"/>
      <c r="I3697" s="10"/>
      <c r="J3697" s="11"/>
      <c r="P3697" s="133"/>
      <c r="Q3697" s="133"/>
      <c r="R3697" s="3"/>
      <c r="S3697" s="133"/>
    </row>
    <row r="3698" spans="2:19">
      <c r="B3698" s="10"/>
      <c r="C3698" s="10"/>
      <c r="D3698" s="10"/>
      <c r="E3698" s="10"/>
      <c r="F3698" s="10"/>
      <c r="G3698" s="10"/>
      <c r="H3698" s="10"/>
      <c r="I3698" s="10"/>
      <c r="J3698" s="11"/>
      <c r="P3698" s="133"/>
      <c r="Q3698" s="133"/>
      <c r="R3698" s="3"/>
      <c r="S3698" s="133"/>
    </row>
    <row r="3699" spans="2:19">
      <c r="B3699" s="10"/>
      <c r="C3699" s="10"/>
      <c r="D3699" s="10"/>
      <c r="E3699" s="10"/>
      <c r="F3699" s="10"/>
      <c r="G3699" s="10"/>
      <c r="H3699" s="10"/>
      <c r="I3699" s="10"/>
      <c r="J3699" s="11"/>
      <c r="P3699" s="133"/>
      <c r="Q3699" s="133"/>
      <c r="R3699" s="3"/>
      <c r="S3699" s="133"/>
    </row>
    <row r="3700" spans="2:19">
      <c r="B3700" s="10"/>
      <c r="C3700" s="10"/>
      <c r="D3700" s="10"/>
      <c r="E3700" s="10"/>
      <c r="F3700" s="10"/>
      <c r="G3700" s="10"/>
      <c r="H3700" s="10"/>
      <c r="I3700" s="10"/>
      <c r="J3700" s="11"/>
      <c r="P3700" s="133"/>
      <c r="Q3700" s="133"/>
      <c r="R3700" s="3"/>
      <c r="S3700" s="133"/>
    </row>
    <row r="3701" spans="2:19">
      <c r="B3701" s="10"/>
      <c r="C3701" s="10"/>
      <c r="D3701" s="10"/>
      <c r="E3701" s="10"/>
      <c r="F3701" s="10"/>
      <c r="G3701" s="10"/>
      <c r="H3701" s="10"/>
      <c r="I3701" s="10"/>
      <c r="J3701" s="11"/>
      <c r="P3701" s="133"/>
      <c r="Q3701" s="133"/>
      <c r="R3701" s="3"/>
      <c r="S3701" s="133"/>
    </row>
    <row r="3702" spans="2:19">
      <c r="B3702" s="10"/>
      <c r="C3702" s="10"/>
      <c r="D3702" s="10"/>
      <c r="E3702" s="10"/>
      <c r="F3702" s="10"/>
      <c r="G3702" s="10"/>
      <c r="H3702" s="10"/>
      <c r="I3702" s="10"/>
      <c r="J3702" s="11"/>
      <c r="P3702" s="133"/>
      <c r="Q3702" s="133"/>
      <c r="R3702" s="3"/>
      <c r="S3702" s="133"/>
    </row>
    <row r="3703" spans="2:19">
      <c r="B3703" s="10"/>
      <c r="C3703" s="10"/>
      <c r="D3703" s="10"/>
      <c r="E3703" s="10"/>
      <c r="F3703" s="10"/>
      <c r="G3703" s="10"/>
      <c r="H3703" s="10"/>
      <c r="I3703" s="10"/>
      <c r="J3703" s="11"/>
      <c r="P3703" s="133"/>
      <c r="Q3703" s="133"/>
      <c r="R3703" s="3"/>
      <c r="S3703" s="133"/>
    </row>
    <row r="3704" spans="2:19">
      <c r="B3704" s="10"/>
      <c r="C3704" s="10"/>
      <c r="D3704" s="10"/>
      <c r="E3704" s="10"/>
      <c r="F3704" s="10"/>
      <c r="G3704" s="10"/>
      <c r="H3704" s="10"/>
      <c r="I3704" s="10"/>
      <c r="J3704" s="11"/>
      <c r="P3704" s="133"/>
      <c r="Q3704" s="133"/>
      <c r="R3704" s="3"/>
      <c r="S3704" s="133"/>
    </row>
    <row r="3705" spans="2:19">
      <c r="B3705" s="10"/>
      <c r="C3705" s="10"/>
      <c r="D3705" s="10"/>
      <c r="E3705" s="10"/>
      <c r="F3705" s="10"/>
      <c r="G3705" s="10"/>
      <c r="H3705" s="10"/>
      <c r="I3705" s="10"/>
      <c r="J3705" s="11"/>
      <c r="P3705" s="133"/>
      <c r="Q3705" s="133"/>
      <c r="R3705" s="3"/>
      <c r="S3705" s="133"/>
    </row>
    <row r="3706" spans="2:19">
      <c r="B3706" s="10"/>
      <c r="C3706" s="10"/>
      <c r="D3706" s="10"/>
      <c r="E3706" s="10"/>
      <c r="F3706" s="10"/>
      <c r="G3706" s="10"/>
      <c r="H3706" s="10"/>
      <c r="I3706" s="10"/>
      <c r="J3706" s="11"/>
      <c r="P3706" s="133"/>
      <c r="Q3706" s="133"/>
      <c r="R3706" s="3"/>
      <c r="S3706" s="133"/>
    </row>
    <row r="3707" spans="2:19">
      <c r="B3707" s="10"/>
      <c r="C3707" s="10"/>
      <c r="D3707" s="10"/>
      <c r="E3707" s="10"/>
      <c r="F3707" s="10"/>
      <c r="G3707" s="10"/>
      <c r="H3707" s="10"/>
      <c r="I3707" s="10"/>
      <c r="J3707" s="11"/>
      <c r="P3707" s="133"/>
      <c r="Q3707" s="133"/>
      <c r="R3707" s="3"/>
      <c r="S3707" s="133"/>
    </row>
    <row r="3708" spans="2:19">
      <c r="B3708" s="10"/>
      <c r="C3708" s="10"/>
      <c r="D3708" s="10"/>
      <c r="E3708" s="10"/>
      <c r="F3708" s="10"/>
      <c r="G3708" s="10"/>
      <c r="H3708" s="10"/>
      <c r="I3708" s="10"/>
      <c r="J3708" s="11"/>
      <c r="P3708" s="133"/>
      <c r="Q3708" s="133"/>
      <c r="R3708" s="3"/>
      <c r="S3708" s="133"/>
    </row>
    <row r="3709" spans="2:19">
      <c r="B3709" s="10"/>
      <c r="C3709" s="10"/>
      <c r="D3709" s="10"/>
      <c r="E3709" s="10"/>
      <c r="F3709" s="10"/>
      <c r="G3709" s="10"/>
      <c r="H3709" s="10"/>
      <c r="I3709" s="10"/>
      <c r="J3709" s="11"/>
      <c r="P3709" s="133"/>
      <c r="Q3709" s="133"/>
      <c r="R3709" s="3"/>
      <c r="S3709" s="133"/>
    </row>
    <row r="3710" spans="2:19">
      <c r="B3710" s="10"/>
      <c r="C3710" s="10"/>
      <c r="D3710" s="10"/>
      <c r="E3710" s="10"/>
      <c r="F3710" s="10"/>
      <c r="G3710" s="10"/>
      <c r="H3710" s="10"/>
      <c r="I3710" s="10"/>
      <c r="J3710" s="11"/>
      <c r="P3710" s="133"/>
      <c r="Q3710" s="133"/>
      <c r="R3710" s="3"/>
      <c r="S3710" s="133"/>
    </row>
    <row r="3711" spans="2:19">
      <c r="B3711" s="10"/>
      <c r="C3711" s="10"/>
      <c r="D3711" s="10"/>
      <c r="E3711" s="10"/>
      <c r="F3711" s="10"/>
      <c r="G3711" s="10"/>
      <c r="H3711" s="10"/>
      <c r="I3711" s="10"/>
      <c r="J3711" s="11"/>
      <c r="P3711" s="133"/>
      <c r="Q3711" s="133"/>
      <c r="R3711" s="3"/>
      <c r="S3711" s="133"/>
    </row>
    <row r="3712" spans="2:19">
      <c r="B3712" s="10"/>
      <c r="C3712" s="10"/>
      <c r="D3712" s="10"/>
      <c r="E3712" s="10"/>
      <c r="F3712" s="10"/>
      <c r="G3712" s="10"/>
      <c r="H3712" s="10"/>
      <c r="I3712" s="10"/>
      <c r="J3712" s="11"/>
      <c r="P3712" s="133"/>
      <c r="Q3712" s="133"/>
      <c r="R3712" s="3"/>
      <c r="S3712" s="133"/>
    </row>
    <row r="3713" spans="2:19">
      <c r="B3713" s="10"/>
      <c r="C3713" s="10"/>
      <c r="D3713" s="10"/>
      <c r="E3713" s="10"/>
      <c r="F3713" s="10"/>
      <c r="G3713" s="10"/>
      <c r="H3713" s="10"/>
      <c r="I3713" s="10"/>
      <c r="J3713" s="11"/>
      <c r="P3713" s="133"/>
      <c r="Q3713" s="133"/>
      <c r="R3713" s="3"/>
      <c r="S3713" s="133"/>
    </row>
    <row r="3714" spans="2:19">
      <c r="B3714" s="10"/>
      <c r="C3714" s="10"/>
      <c r="D3714" s="10"/>
      <c r="E3714" s="10"/>
      <c r="F3714" s="10"/>
      <c r="G3714" s="10"/>
      <c r="H3714" s="10"/>
      <c r="I3714" s="10"/>
      <c r="J3714" s="11"/>
      <c r="P3714" s="133"/>
      <c r="Q3714" s="133"/>
      <c r="R3714" s="3"/>
      <c r="S3714" s="133"/>
    </row>
    <row r="3715" spans="2:19">
      <c r="B3715" s="10"/>
      <c r="C3715" s="10"/>
      <c r="D3715" s="10"/>
      <c r="E3715" s="10"/>
      <c r="F3715" s="10"/>
      <c r="G3715" s="10"/>
      <c r="H3715" s="10"/>
      <c r="I3715" s="10"/>
      <c r="J3715" s="11"/>
      <c r="P3715" s="133"/>
      <c r="Q3715" s="133"/>
      <c r="R3715" s="3"/>
      <c r="S3715" s="133"/>
    </row>
    <row r="3716" spans="2:19">
      <c r="B3716" s="10"/>
      <c r="C3716" s="10"/>
      <c r="D3716" s="10"/>
      <c r="E3716" s="10"/>
      <c r="F3716" s="10"/>
      <c r="G3716" s="10"/>
      <c r="H3716" s="10"/>
      <c r="I3716" s="10"/>
      <c r="J3716" s="11"/>
      <c r="P3716" s="133"/>
      <c r="Q3716" s="133"/>
      <c r="R3716" s="3"/>
      <c r="S3716" s="133"/>
    </row>
    <row r="3717" spans="2:19">
      <c r="B3717" s="10"/>
      <c r="C3717" s="10"/>
      <c r="D3717" s="10"/>
      <c r="E3717" s="10"/>
      <c r="F3717" s="10"/>
      <c r="G3717" s="10"/>
      <c r="H3717" s="10"/>
      <c r="I3717" s="10"/>
      <c r="J3717" s="11"/>
      <c r="P3717" s="133"/>
      <c r="Q3717" s="133"/>
      <c r="R3717" s="3"/>
      <c r="S3717" s="133"/>
    </row>
    <row r="3718" spans="2:19">
      <c r="B3718" s="10"/>
      <c r="C3718" s="10"/>
      <c r="D3718" s="10"/>
      <c r="E3718" s="10"/>
      <c r="F3718" s="10"/>
      <c r="G3718" s="10"/>
      <c r="H3718" s="10"/>
      <c r="I3718" s="10"/>
      <c r="J3718" s="11"/>
      <c r="P3718" s="133"/>
      <c r="Q3718" s="133"/>
      <c r="R3718" s="3"/>
      <c r="S3718" s="133"/>
    </row>
    <row r="3719" spans="2:19">
      <c r="B3719" s="10"/>
      <c r="C3719" s="10"/>
      <c r="D3719" s="10"/>
      <c r="E3719" s="10"/>
      <c r="F3719" s="10"/>
      <c r="G3719" s="10"/>
      <c r="H3719" s="10"/>
      <c r="I3719" s="10"/>
      <c r="J3719" s="11"/>
      <c r="P3719" s="133"/>
      <c r="Q3719" s="133"/>
      <c r="R3719" s="3"/>
      <c r="S3719" s="133"/>
    </row>
    <row r="3720" spans="2:19">
      <c r="B3720" s="10"/>
      <c r="C3720" s="10"/>
      <c r="D3720" s="10"/>
      <c r="E3720" s="10"/>
      <c r="F3720" s="10"/>
      <c r="G3720" s="10"/>
      <c r="H3720" s="10"/>
      <c r="I3720" s="10"/>
      <c r="J3720" s="11"/>
      <c r="P3720" s="133"/>
      <c r="Q3720" s="133"/>
      <c r="R3720" s="3"/>
      <c r="S3720" s="133"/>
    </row>
    <row r="3721" spans="2:19">
      <c r="B3721" s="10"/>
      <c r="C3721" s="10"/>
      <c r="D3721" s="10"/>
      <c r="E3721" s="10"/>
      <c r="F3721" s="10"/>
      <c r="G3721" s="10"/>
      <c r="H3721" s="10"/>
      <c r="I3721" s="10"/>
      <c r="J3721" s="11"/>
      <c r="P3721" s="133"/>
      <c r="Q3721" s="133"/>
      <c r="R3721" s="3"/>
      <c r="S3721" s="133"/>
    </row>
    <row r="3722" spans="2:19">
      <c r="B3722" s="10"/>
      <c r="C3722" s="10"/>
      <c r="D3722" s="10"/>
      <c r="E3722" s="10"/>
      <c r="F3722" s="10"/>
      <c r="G3722" s="10"/>
      <c r="H3722" s="10"/>
      <c r="I3722" s="10"/>
      <c r="J3722" s="11"/>
      <c r="P3722" s="133"/>
      <c r="Q3722" s="133"/>
      <c r="R3722" s="3"/>
      <c r="S3722" s="133"/>
    </row>
    <row r="3723" spans="2:19">
      <c r="B3723" s="10"/>
      <c r="C3723" s="10"/>
      <c r="D3723" s="10"/>
      <c r="E3723" s="10"/>
      <c r="F3723" s="10"/>
      <c r="G3723" s="10"/>
      <c r="H3723" s="10"/>
      <c r="I3723" s="10"/>
      <c r="J3723" s="11"/>
      <c r="P3723" s="133"/>
      <c r="Q3723" s="133"/>
      <c r="R3723" s="3"/>
      <c r="S3723" s="133"/>
    </row>
    <row r="3724" spans="2:19">
      <c r="B3724" s="10"/>
      <c r="C3724" s="10"/>
      <c r="D3724" s="10"/>
      <c r="E3724" s="10"/>
      <c r="F3724" s="10"/>
      <c r="G3724" s="10"/>
      <c r="H3724" s="10"/>
      <c r="I3724" s="10"/>
      <c r="J3724" s="11"/>
      <c r="P3724" s="133"/>
      <c r="Q3724" s="133"/>
      <c r="R3724" s="3"/>
      <c r="S3724" s="133"/>
    </row>
    <row r="3725" spans="2:19">
      <c r="B3725" s="10"/>
      <c r="C3725" s="10"/>
      <c r="D3725" s="10"/>
      <c r="E3725" s="10"/>
      <c r="F3725" s="10"/>
      <c r="G3725" s="10"/>
      <c r="H3725" s="10"/>
      <c r="I3725" s="10"/>
      <c r="J3725" s="11"/>
      <c r="P3725" s="133"/>
      <c r="Q3725" s="133"/>
      <c r="R3725" s="3"/>
      <c r="S3725" s="133"/>
    </row>
    <row r="3726" spans="2:19">
      <c r="B3726" s="10"/>
      <c r="C3726" s="10"/>
      <c r="D3726" s="10"/>
      <c r="E3726" s="10"/>
      <c r="F3726" s="10"/>
      <c r="G3726" s="10"/>
      <c r="H3726" s="10"/>
      <c r="I3726" s="10"/>
      <c r="J3726" s="11"/>
      <c r="P3726" s="133"/>
      <c r="Q3726" s="133"/>
      <c r="R3726" s="3"/>
      <c r="S3726" s="133"/>
    </row>
    <row r="3727" spans="2:19">
      <c r="B3727" s="10"/>
      <c r="C3727" s="10"/>
      <c r="D3727" s="10"/>
      <c r="E3727" s="10"/>
      <c r="F3727" s="10"/>
      <c r="G3727" s="10"/>
      <c r="H3727" s="10"/>
      <c r="I3727" s="10"/>
      <c r="J3727" s="11"/>
      <c r="P3727" s="133"/>
      <c r="Q3727" s="133"/>
      <c r="R3727" s="3"/>
      <c r="S3727" s="133"/>
    </row>
    <row r="3728" spans="2:19">
      <c r="B3728" s="10"/>
      <c r="C3728" s="10"/>
      <c r="D3728" s="10"/>
      <c r="E3728" s="10"/>
      <c r="F3728" s="10"/>
      <c r="G3728" s="10"/>
      <c r="H3728" s="10"/>
      <c r="I3728" s="10"/>
      <c r="J3728" s="11"/>
      <c r="P3728" s="133"/>
      <c r="Q3728" s="133"/>
      <c r="R3728" s="3"/>
      <c r="S3728" s="133"/>
    </row>
    <row r="3729" spans="2:19">
      <c r="B3729" s="10"/>
      <c r="C3729" s="10"/>
      <c r="D3729" s="10"/>
      <c r="E3729" s="10"/>
      <c r="F3729" s="10"/>
      <c r="G3729" s="10"/>
      <c r="H3729" s="10"/>
      <c r="I3729" s="10"/>
      <c r="J3729" s="11"/>
      <c r="P3729" s="133"/>
      <c r="Q3729" s="133"/>
      <c r="R3729" s="3"/>
      <c r="S3729" s="133"/>
    </row>
    <row r="3730" spans="2:19">
      <c r="B3730" s="10"/>
      <c r="C3730" s="10"/>
      <c r="D3730" s="10"/>
      <c r="E3730" s="10"/>
      <c r="F3730" s="10"/>
      <c r="G3730" s="10"/>
      <c r="H3730" s="10"/>
      <c r="I3730" s="10"/>
      <c r="J3730" s="11"/>
      <c r="P3730" s="133"/>
      <c r="Q3730" s="133"/>
      <c r="R3730" s="3"/>
      <c r="S3730" s="133"/>
    </row>
    <row r="3731" spans="2:19">
      <c r="B3731" s="10"/>
      <c r="C3731" s="10"/>
      <c r="D3731" s="10"/>
      <c r="E3731" s="10"/>
      <c r="F3731" s="10"/>
      <c r="G3731" s="10"/>
      <c r="H3731" s="10"/>
      <c r="I3731" s="10"/>
      <c r="J3731" s="11"/>
      <c r="P3731" s="133"/>
      <c r="Q3731" s="133"/>
      <c r="R3731" s="3"/>
      <c r="S3731" s="133"/>
    </row>
    <row r="3732" spans="2:19">
      <c r="B3732" s="10"/>
      <c r="C3732" s="10"/>
      <c r="D3732" s="10"/>
      <c r="E3732" s="10"/>
      <c r="F3732" s="10"/>
      <c r="G3732" s="10"/>
      <c r="H3732" s="10"/>
      <c r="I3732" s="10"/>
      <c r="J3732" s="11"/>
      <c r="P3732" s="133"/>
      <c r="Q3732" s="133"/>
      <c r="R3732" s="3"/>
      <c r="S3732" s="133"/>
    </row>
    <row r="3733" spans="2:19">
      <c r="B3733" s="10"/>
      <c r="C3733" s="10"/>
      <c r="D3733" s="10"/>
      <c r="E3733" s="10"/>
      <c r="F3733" s="10"/>
      <c r="G3733" s="10"/>
      <c r="H3733" s="10"/>
      <c r="I3733" s="10"/>
      <c r="J3733" s="11"/>
      <c r="P3733" s="133"/>
      <c r="Q3733" s="133"/>
      <c r="R3733" s="3"/>
      <c r="S3733" s="133"/>
    </row>
    <row r="3734" spans="2:19">
      <c r="B3734" s="10"/>
      <c r="C3734" s="10"/>
      <c r="D3734" s="10"/>
      <c r="E3734" s="10"/>
      <c r="F3734" s="10"/>
      <c r="G3734" s="10"/>
      <c r="H3734" s="10"/>
      <c r="I3734" s="10"/>
      <c r="J3734" s="11"/>
      <c r="P3734" s="133"/>
      <c r="Q3734" s="133"/>
      <c r="R3734" s="3"/>
      <c r="S3734" s="133"/>
    </row>
    <row r="3735" spans="2:19">
      <c r="B3735" s="10"/>
      <c r="C3735" s="10"/>
      <c r="D3735" s="10"/>
      <c r="E3735" s="10"/>
      <c r="F3735" s="10"/>
      <c r="G3735" s="10"/>
      <c r="H3735" s="10"/>
      <c r="I3735" s="10"/>
      <c r="J3735" s="11"/>
      <c r="P3735" s="133"/>
      <c r="Q3735" s="133"/>
      <c r="R3735" s="3"/>
      <c r="S3735" s="133"/>
    </row>
    <row r="3736" spans="2:19">
      <c r="B3736" s="10"/>
      <c r="C3736" s="10"/>
      <c r="D3736" s="10"/>
      <c r="E3736" s="10"/>
      <c r="F3736" s="10"/>
      <c r="G3736" s="10"/>
      <c r="H3736" s="10"/>
      <c r="I3736" s="10"/>
      <c r="J3736" s="11"/>
      <c r="P3736" s="133"/>
      <c r="Q3736" s="133"/>
      <c r="R3736" s="3"/>
      <c r="S3736" s="133"/>
    </row>
    <row r="3737" spans="2:19">
      <c r="B3737" s="10"/>
      <c r="C3737" s="10"/>
      <c r="D3737" s="10"/>
      <c r="E3737" s="10"/>
      <c r="F3737" s="10"/>
      <c r="G3737" s="10"/>
      <c r="H3737" s="10"/>
      <c r="I3737" s="10"/>
      <c r="J3737" s="11"/>
      <c r="P3737" s="133"/>
      <c r="Q3737" s="133"/>
      <c r="R3737" s="3"/>
      <c r="S3737" s="133"/>
    </row>
    <row r="3738" spans="2:19">
      <c r="B3738" s="10"/>
      <c r="C3738" s="10"/>
      <c r="D3738" s="10"/>
      <c r="E3738" s="10"/>
      <c r="F3738" s="10"/>
      <c r="G3738" s="10"/>
      <c r="H3738" s="10"/>
      <c r="I3738" s="10"/>
      <c r="J3738" s="11"/>
      <c r="P3738" s="133"/>
      <c r="Q3738" s="133"/>
      <c r="R3738" s="3"/>
      <c r="S3738" s="133"/>
    </row>
    <row r="3739" spans="2:19">
      <c r="B3739" s="10"/>
      <c r="C3739" s="10"/>
      <c r="D3739" s="10"/>
      <c r="E3739" s="10"/>
      <c r="F3739" s="10"/>
      <c r="G3739" s="10"/>
      <c r="H3739" s="10"/>
      <c r="I3739" s="10"/>
      <c r="J3739" s="11"/>
      <c r="P3739" s="133"/>
      <c r="Q3739" s="133"/>
      <c r="R3739" s="3"/>
      <c r="S3739" s="133"/>
    </row>
    <row r="3740" spans="2:19">
      <c r="B3740" s="10"/>
      <c r="C3740" s="10"/>
      <c r="D3740" s="10"/>
      <c r="E3740" s="10"/>
      <c r="F3740" s="10"/>
      <c r="G3740" s="10"/>
      <c r="H3740" s="10"/>
      <c r="I3740" s="10"/>
      <c r="J3740" s="11"/>
      <c r="P3740" s="133"/>
      <c r="Q3740" s="133"/>
      <c r="R3740" s="3"/>
      <c r="S3740" s="133"/>
    </row>
    <row r="3741" spans="2:19">
      <c r="B3741" s="10"/>
      <c r="C3741" s="10"/>
      <c r="D3741" s="10"/>
      <c r="E3741" s="10"/>
      <c r="F3741" s="10"/>
      <c r="G3741" s="10"/>
      <c r="H3741" s="10"/>
      <c r="I3741" s="10"/>
      <c r="J3741" s="11"/>
      <c r="P3741" s="133"/>
      <c r="Q3741" s="133"/>
      <c r="R3741" s="3"/>
      <c r="S3741" s="133"/>
    </row>
    <row r="3742" spans="2:19">
      <c r="B3742" s="10"/>
      <c r="C3742" s="10"/>
      <c r="D3742" s="10"/>
      <c r="E3742" s="10"/>
      <c r="F3742" s="10"/>
      <c r="G3742" s="10"/>
      <c r="H3742" s="10"/>
      <c r="I3742" s="10"/>
      <c r="J3742" s="11"/>
      <c r="P3742" s="133"/>
      <c r="Q3742" s="133"/>
      <c r="R3742" s="3"/>
      <c r="S3742" s="133"/>
    </row>
    <row r="3743" spans="2:19">
      <c r="B3743" s="10"/>
      <c r="C3743" s="10"/>
      <c r="D3743" s="10"/>
      <c r="E3743" s="10"/>
      <c r="F3743" s="10"/>
      <c r="G3743" s="10"/>
      <c r="H3743" s="10"/>
      <c r="I3743" s="10"/>
      <c r="J3743" s="11"/>
      <c r="P3743" s="133"/>
      <c r="Q3743" s="133"/>
      <c r="R3743" s="3"/>
      <c r="S3743" s="133"/>
    </row>
    <row r="3744" spans="2:19">
      <c r="B3744" s="10"/>
      <c r="C3744" s="10"/>
      <c r="D3744" s="10"/>
      <c r="E3744" s="10"/>
      <c r="F3744" s="10"/>
      <c r="G3744" s="10"/>
      <c r="H3744" s="10"/>
      <c r="I3744" s="10"/>
      <c r="J3744" s="11"/>
      <c r="P3744" s="133"/>
      <c r="Q3744" s="133"/>
      <c r="R3744" s="3"/>
      <c r="S3744" s="133"/>
    </row>
    <row r="3745" spans="2:19">
      <c r="B3745" s="10"/>
      <c r="C3745" s="10"/>
      <c r="D3745" s="10"/>
      <c r="E3745" s="10"/>
      <c r="F3745" s="10"/>
      <c r="G3745" s="10"/>
      <c r="H3745" s="10"/>
      <c r="I3745" s="10"/>
      <c r="J3745" s="11"/>
      <c r="P3745" s="133"/>
      <c r="Q3745" s="133"/>
      <c r="R3745" s="3"/>
      <c r="S3745" s="133"/>
    </row>
    <row r="3746" spans="2:19">
      <c r="B3746" s="10"/>
      <c r="C3746" s="10"/>
      <c r="D3746" s="10"/>
      <c r="E3746" s="10"/>
      <c r="F3746" s="10"/>
      <c r="G3746" s="10"/>
      <c r="H3746" s="10"/>
      <c r="I3746" s="10"/>
      <c r="J3746" s="11"/>
      <c r="P3746" s="133"/>
      <c r="Q3746" s="133"/>
      <c r="R3746" s="3"/>
      <c r="S3746" s="133"/>
    </row>
    <row r="3747" spans="2:19">
      <c r="B3747" s="10"/>
      <c r="C3747" s="10"/>
      <c r="D3747" s="10"/>
      <c r="E3747" s="10"/>
      <c r="F3747" s="10"/>
      <c r="G3747" s="10"/>
      <c r="H3747" s="10"/>
      <c r="I3747" s="10"/>
      <c r="J3747" s="11"/>
      <c r="P3747" s="133"/>
      <c r="Q3747" s="133"/>
      <c r="R3747" s="3"/>
      <c r="S3747" s="133"/>
    </row>
    <row r="3748" spans="2:19">
      <c r="B3748" s="10"/>
      <c r="C3748" s="10"/>
      <c r="D3748" s="10"/>
      <c r="E3748" s="10"/>
      <c r="F3748" s="10"/>
      <c r="G3748" s="10"/>
      <c r="H3748" s="10"/>
      <c r="I3748" s="10"/>
      <c r="J3748" s="11"/>
      <c r="P3748" s="133"/>
      <c r="Q3748" s="133"/>
      <c r="R3748" s="3"/>
      <c r="S3748" s="133"/>
    </row>
    <row r="3749" spans="2:19">
      <c r="B3749" s="10"/>
      <c r="C3749" s="10"/>
      <c r="D3749" s="10"/>
      <c r="E3749" s="10"/>
      <c r="F3749" s="10"/>
      <c r="G3749" s="10"/>
      <c r="H3749" s="10"/>
      <c r="I3749" s="10"/>
      <c r="J3749" s="11"/>
      <c r="P3749" s="133"/>
      <c r="Q3749" s="133"/>
      <c r="R3749" s="3"/>
      <c r="S3749" s="133"/>
    </row>
    <row r="3750" spans="2:19">
      <c r="B3750" s="10"/>
      <c r="C3750" s="10"/>
      <c r="D3750" s="10"/>
      <c r="E3750" s="10"/>
      <c r="F3750" s="10"/>
      <c r="G3750" s="10"/>
      <c r="H3750" s="10"/>
      <c r="I3750" s="10"/>
      <c r="J3750" s="11"/>
      <c r="P3750" s="133"/>
      <c r="Q3750" s="133"/>
      <c r="R3750" s="3"/>
      <c r="S3750" s="133"/>
    </row>
    <row r="3751" spans="2:19">
      <c r="B3751" s="10"/>
      <c r="C3751" s="10"/>
      <c r="D3751" s="10"/>
      <c r="E3751" s="10"/>
      <c r="F3751" s="10"/>
      <c r="G3751" s="10"/>
      <c r="H3751" s="10"/>
      <c r="I3751" s="10"/>
      <c r="J3751" s="11"/>
      <c r="P3751" s="133"/>
      <c r="Q3751" s="133"/>
      <c r="R3751" s="3"/>
      <c r="S3751" s="133"/>
    </row>
    <row r="3752" spans="2:19">
      <c r="B3752" s="10"/>
      <c r="C3752" s="10"/>
      <c r="D3752" s="10"/>
      <c r="E3752" s="10"/>
      <c r="F3752" s="10"/>
      <c r="G3752" s="10"/>
      <c r="H3752" s="10"/>
      <c r="I3752" s="10"/>
      <c r="J3752" s="11"/>
      <c r="P3752" s="133"/>
      <c r="Q3752" s="133"/>
      <c r="R3752" s="3"/>
      <c r="S3752" s="133"/>
    </row>
    <row r="3753" spans="2:19">
      <c r="B3753" s="10"/>
      <c r="C3753" s="10"/>
      <c r="D3753" s="10"/>
      <c r="E3753" s="10"/>
      <c r="F3753" s="10"/>
      <c r="G3753" s="10"/>
      <c r="H3753" s="10"/>
      <c r="I3753" s="10"/>
      <c r="J3753" s="11"/>
      <c r="P3753" s="133"/>
      <c r="Q3753" s="133"/>
      <c r="R3753" s="3"/>
      <c r="S3753" s="133"/>
    </row>
    <row r="3754" spans="2:19">
      <c r="B3754" s="10"/>
      <c r="C3754" s="10"/>
      <c r="D3754" s="10"/>
      <c r="E3754" s="10"/>
      <c r="F3754" s="10"/>
      <c r="G3754" s="10"/>
      <c r="H3754" s="10"/>
      <c r="I3754" s="10"/>
      <c r="J3754" s="11"/>
      <c r="P3754" s="133"/>
      <c r="Q3754" s="133"/>
      <c r="R3754" s="3"/>
      <c r="S3754" s="133"/>
    </row>
    <row r="3755" spans="2:19">
      <c r="B3755" s="10"/>
      <c r="C3755" s="10"/>
      <c r="D3755" s="10"/>
      <c r="E3755" s="10"/>
      <c r="F3755" s="10"/>
      <c r="G3755" s="10"/>
      <c r="H3755" s="10"/>
      <c r="I3755" s="10"/>
      <c r="J3755" s="11"/>
      <c r="P3755" s="133"/>
      <c r="Q3755" s="133"/>
      <c r="R3755" s="3"/>
      <c r="S3755" s="133"/>
    </row>
    <row r="3756" spans="2:19">
      <c r="B3756" s="10"/>
      <c r="C3756" s="10"/>
      <c r="D3756" s="10"/>
      <c r="E3756" s="10"/>
      <c r="F3756" s="10"/>
      <c r="G3756" s="10"/>
      <c r="H3756" s="10"/>
      <c r="I3756" s="10"/>
      <c r="J3756" s="11"/>
      <c r="P3756" s="133"/>
      <c r="Q3756" s="133"/>
      <c r="R3756" s="3"/>
      <c r="S3756" s="133"/>
    </row>
    <row r="3757" spans="2:19">
      <c r="B3757" s="10"/>
      <c r="C3757" s="10"/>
      <c r="D3757" s="10"/>
      <c r="E3757" s="10"/>
      <c r="F3757" s="10"/>
      <c r="G3757" s="10"/>
      <c r="H3757" s="10"/>
      <c r="I3757" s="10"/>
      <c r="J3757" s="11"/>
      <c r="P3757" s="133"/>
      <c r="Q3757" s="133"/>
      <c r="R3757" s="3"/>
      <c r="S3757" s="133"/>
    </row>
    <row r="3758" spans="2:19">
      <c r="B3758" s="10"/>
      <c r="C3758" s="10"/>
      <c r="D3758" s="10"/>
      <c r="E3758" s="10"/>
      <c r="F3758" s="10"/>
      <c r="G3758" s="10"/>
      <c r="H3758" s="10"/>
      <c r="I3758" s="10"/>
      <c r="J3758" s="11"/>
      <c r="P3758" s="133"/>
      <c r="Q3758" s="133"/>
      <c r="R3758" s="3"/>
      <c r="S3758" s="133"/>
    </row>
    <row r="3759" spans="2:19">
      <c r="B3759" s="10"/>
      <c r="C3759" s="10"/>
      <c r="D3759" s="10"/>
      <c r="E3759" s="10"/>
      <c r="F3759" s="10"/>
      <c r="G3759" s="10"/>
      <c r="H3759" s="10"/>
      <c r="I3759" s="10"/>
      <c r="J3759" s="11"/>
      <c r="P3759" s="133"/>
      <c r="Q3759" s="133"/>
      <c r="R3759" s="3"/>
      <c r="S3759" s="133"/>
    </row>
    <row r="3760" spans="2:19">
      <c r="B3760" s="10"/>
      <c r="C3760" s="10"/>
      <c r="D3760" s="10"/>
      <c r="E3760" s="10"/>
      <c r="F3760" s="10"/>
      <c r="G3760" s="10"/>
      <c r="H3760" s="10"/>
      <c r="I3760" s="10"/>
      <c r="J3760" s="11"/>
      <c r="P3760" s="133"/>
      <c r="Q3760" s="133"/>
      <c r="R3760" s="3"/>
      <c r="S3760" s="133"/>
    </row>
    <row r="3761" spans="2:19">
      <c r="B3761" s="10"/>
      <c r="C3761" s="10"/>
      <c r="D3761" s="10"/>
      <c r="E3761" s="10"/>
      <c r="F3761" s="10"/>
      <c r="G3761" s="10"/>
      <c r="H3761" s="10"/>
      <c r="I3761" s="10"/>
      <c r="J3761" s="11"/>
      <c r="P3761" s="133"/>
      <c r="Q3761" s="133"/>
      <c r="R3761" s="3"/>
      <c r="S3761" s="133"/>
    </row>
    <row r="3762" spans="2:19">
      <c r="B3762" s="10"/>
      <c r="C3762" s="10"/>
      <c r="D3762" s="10"/>
      <c r="E3762" s="10"/>
      <c r="F3762" s="10"/>
      <c r="G3762" s="10"/>
      <c r="H3762" s="10"/>
      <c r="I3762" s="10"/>
      <c r="J3762" s="11"/>
      <c r="P3762" s="133"/>
      <c r="Q3762" s="133"/>
      <c r="R3762" s="3"/>
      <c r="S3762" s="133"/>
    </row>
    <row r="3763" spans="2:19">
      <c r="B3763" s="10"/>
      <c r="C3763" s="10"/>
      <c r="D3763" s="10"/>
      <c r="E3763" s="10"/>
      <c r="F3763" s="10"/>
      <c r="G3763" s="10"/>
      <c r="H3763" s="10"/>
      <c r="I3763" s="10"/>
      <c r="J3763" s="11"/>
      <c r="P3763" s="133"/>
      <c r="Q3763" s="133"/>
      <c r="R3763" s="3"/>
      <c r="S3763" s="133"/>
    </row>
    <row r="3764" spans="2:19">
      <c r="B3764" s="10"/>
      <c r="C3764" s="10"/>
      <c r="D3764" s="10"/>
      <c r="E3764" s="10"/>
      <c r="F3764" s="10"/>
      <c r="G3764" s="10"/>
      <c r="H3764" s="10"/>
      <c r="I3764" s="10"/>
      <c r="J3764" s="11"/>
      <c r="P3764" s="133"/>
      <c r="Q3764" s="133"/>
      <c r="R3764" s="3"/>
      <c r="S3764" s="133"/>
    </row>
    <row r="3765" spans="2:19">
      <c r="B3765" s="10"/>
      <c r="C3765" s="10"/>
      <c r="D3765" s="10"/>
      <c r="E3765" s="10"/>
      <c r="F3765" s="10"/>
      <c r="G3765" s="10"/>
      <c r="H3765" s="10"/>
      <c r="I3765" s="10"/>
      <c r="J3765" s="11"/>
      <c r="P3765" s="133"/>
      <c r="Q3765" s="133"/>
      <c r="R3765" s="3"/>
      <c r="S3765" s="133"/>
    </row>
    <row r="3766" spans="2:19">
      <c r="B3766" s="10"/>
      <c r="C3766" s="10"/>
      <c r="D3766" s="10"/>
      <c r="E3766" s="10"/>
      <c r="F3766" s="10"/>
      <c r="G3766" s="10"/>
      <c r="H3766" s="10"/>
      <c r="I3766" s="10"/>
      <c r="J3766" s="11"/>
      <c r="P3766" s="133"/>
      <c r="Q3766" s="133"/>
      <c r="R3766" s="3"/>
      <c r="S3766" s="133"/>
    </row>
    <row r="3767" spans="2:19">
      <c r="B3767" s="10"/>
      <c r="C3767" s="10"/>
      <c r="D3767" s="10"/>
      <c r="E3767" s="10"/>
      <c r="F3767" s="10"/>
      <c r="G3767" s="10"/>
      <c r="H3767" s="10"/>
      <c r="I3767" s="10"/>
      <c r="J3767" s="11"/>
      <c r="P3767" s="133"/>
      <c r="Q3767" s="133"/>
      <c r="R3767" s="3"/>
      <c r="S3767" s="133"/>
    </row>
    <row r="3768" spans="2:19">
      <c r="B3768" s="10"/>
      <c r="C3768" s="10"/>
      <c r="D3768" s="10"/>
      <c r="E3768" s="10"/>
      <c r="F3768" s="10"/>
      <c r="G3768" s="10"/>
      <c r="H3768" s="10"/>
      <c r="I3768" s="10"/>
      <c r="J3768" s="11"/>
      <c r="P3768" s="133"/>
      <c r="Q3768" s="133"/>
      <c r="R3768" s="3"/>
      <c r="S3768" s="133"/>
    </row>
    <row r="3769" spans="2:19">
      <c r="B3769" s="10"/>
      <c r="C3769" s="10"/>
      <c r="D3769" s="10"/>
      <c r="E3769" s="10"/>
      <c r="F3769" s="10"/>
      <c r="G3769" s="10"/>
      <c r="H3769" s="10"/>
      <c r="I3769" s="10"/>
      <c r="J3769" s="11"/>
      <c r="P3769" s="133"/>
      <c r="Q3769" s="133"/>
      <c r="R3769" s="3"/>
      <c r="S3769" s="133"/>
    </row>
    <row r="3770" spans="2:19">
      <c r="B3770" s="10"/>
      <c r="C3770" s="10"/>
      <c r="D3770" s="10"/>
      <c r="E3770" s="10"/>
      <c r="F3770" s="10"/>
      <c r="G3770" s="10"/>
      <c r="H3770" s="10"/>
      <c r="I3770" s="10"/>
      <c r="J3770" s="11"/>
      <c r="P3770" s="133"/>
      <c r="Q3770" s="133"/>
      <c r="R3770" s="3"/>
      <c r="S3770" s="133"/>
    </row>
    <row r="3771" spans="2:19">
      <c r="B3771" s="10"/>
      <c r="C3771" s="10"/>
      <c r="D3771" s="10"/>
      <c r="E3771" s="10"/>
      <c r="F3771" s="10"/>
      <c r="G3771" s="10"/>
      <c r="H3771" s="10"/>
      <c r="I3771" s="10"/>
      <c r="J3771" s="11"/>
      <c r="P3771" s="133"/>
      <c r="Q3771" s="133"/>
      <c r="R3771" s="3"/>
      <c r="S3771" s="133"/>
    </row>
    <row r="3772" spans="2:19">
      <c r="B3772" s="10"/>
      <c r="C3772" s="10"/>
      <c r="D3772" s="10"/>
      <c r="E3772" s="10"/>
      <c r="F3772" s="10"/>
      <c r="G3772" s="10"/>
      <c r="H3772" s="10"/>
      <c r="I3772" s="10"/>
      <c r="J3772" s="11"/>
      <c r="P3772" s="133"/>
      <c r="Q3772" s="133"/>
      <c r="R3772" s="3"/>
      <c r="S3772" s="133"/>
    </row>
    <row r="3773" spans="2:19">
      <c r="B3773" s="10"/>
      <c r="C3773" s="10"/>
      <c r="D3773" s="10"/>
      <c r="E3773" s="10"/>
      <c r="F3773" s="10"/>
      <c r="G3773" s="10"/>
      <c r="H3773" s="10"/>
      <c r="I3773" s="10"/>
      <c r="J3773" s="11"/>
      <c r="P3773" s="133"/>
      <c r="Q3773" s="133"/>
      <c r="R3773" s="3"/>
      <c r="S3773" s="133"/>
    </row>
    <row r="3774" spans="2:19">
      <c r="B3774" s="10"/>
      <c r="C3774" s="10"/>
      <c r="D3774" s="10"/>
      <c r="E3774" s="10"/>
      <c r="F3774" s="10"/>
      <c r="G3774" s="10"/>
      <c r="H3774" s="10"/>
      <c r="I3774" s="10"/>
      <c r="J3774" s="11"/>
      <c r="P3774" s="133"/>
      <c r="Q3774" s="133"/>
      <c r="R3774" s="3"/>
      <c r="S3774" s="133"/>
    </row>
    <row r="3775" spans="2:19">
      <c r="B3775" s="10"/>
      <c r="C3775" s="10"/>
      <c r="D3775" s="10"/>
      <c r="E3775" s="10"/>
      <c r="F3775" s="10"/>
      <c r="G3775" s="10"/>
      <c r="H3775" s="10"/>
      <c r="I3775" s="10"/>
      <c r="J3775" s="11"/>
      <c r="P3775" s="133"/>
      <c r="Q3775" s="133"/>
      <c r="R3775" s="3"/>
      <c r="S3775" s="133"/>
    </row>
    <row r="3776" spans="2:19">
      <c r="B3776" s="10"/>
      <c r="C3776" s="10"/>
      <c r="D3776" s="10"/>
      <c r="E3776" s="10"/>
      <c r="F3776" s="10"/>
      <c r="G3776" s="10"/>
      <c r="H3776" s="10"/>
      <c r="I3776" s="10"/>
      <c r="J3776" s="11"/>
      <c r="P3776" s="133"/>
      <c r="Q3776" s="133"/>
      <c r="R3776" s="3"/>
      <c r="S3776" s="133"/>
    </row>
    <row r="3777" spans="2:19">
      <c r="B3777" s="10"/>
      <c r="C3777" s="10"/>
      <c r="D3777" s="10"/>
      <c r="E3777" s="10"/>
      <c r="F3777" s="10"/>
      <c r="G3777" s="10"/>
      <c r="H3777" s="10"/>
      <c r="I3777" s="10"/>
      <c r="J3777" s="11"/>
      <c r="P3777" s="133"/>
      <c r="Q3777" s="133"/>
      <c r="R3777" s="3"/>
      <c r="S3777" s="133"/>
    </row>
    <row r="3778" spans="2:19">
      <c r="B3778" s="10"/>
      <c r="C3778" s="10"/>
      <c r="D3778" s="10"/>
      <c r="E3778" s="10"/>
      <c r="F3778" s="10"/>
      <c r="G3778" s="10"/>
      <c r="H3778" s="10"/>
      <c r="I3778" s="10"/>
      <c r="J3778" s="11"/>
      <c r="P3778" s="133"/>
      <c r="Q3778" s="133"/>
      <c r="R3778" s="3"/>
      <c r="S3778" s="133"/>
    </row>
    <row r="3779" spans="2:19">
      <c r="B3779" s="10"/>
      <c r="C3779" s="10"/>
      <c r="D3779" s="10"/>
      <c r="E3779" s="10"/>
      <c r="F3779" s="10"/>
      <c r="G3779" s="10"/>
      <c r="H3779" s="10"/>
      <c r="I3779" s="10"/>
      <c r="J3779" s="11"/>
      <c r="P3779" s="133"/>
      <c r="Q3779" s="133"/>
      <c r="R3779" s="3"/>
      <c r="S3779" s="133"/>
    </row>
    <row r="3780" spans="2:19">
      <c r="B3780" s="10"/>
      <c r="C3780" s="10"/>
      <c r="D3780" s="10"/>
      <c r="E3780" s="10"/>
      <c r="F3780" s="10"/>
      <c r="G3780" s="10"/>
      <c r="H3780" s="10"/>
      <c r="I3780" s="10"/>
      <c r="J3780" s="11"/>
      <c r="P3780" s="133"/>
      <c r="Q3780" s="133"/>
      <c r="R3780" s="3"/>
      <c r="S3780" s="133"/>
    </row>
    <row r="3781" spans="2:19">
      <c r="B3781" s="10"/>
      <c r="C3781" s="10"/>
      <c r="D3781" s="10"/>
      <c r="E3781" s="10"/>
      <c r="F3781" s="10"/>
      <c r="G3781" s="10"/>
      <c r="H3781" s="10"/>
      <c r="I3781" s="10"/>
      <c r="J3781" s="11"/>
      <c r="P3781" s="133"/>
      <c r="Q3781" s="133"/>
      <c r="R3781" s="3"/>
      <c r="S3781" s="133"/>
    </row>
    <row r="3782" spans="2:19">
      <c r="B3782" s="10"/>
      <c r="C3782" s="10"/>
      <c r="D3782" s="10"/>
      <c r="E3782" s="10"/>
      <c r="F3782" s="10"/>
      <c r="G3782" s="10"/>
      <c r="H3782" s="10"/>
      <c r="I3782" s="10"/>
      <c r="J3782" s="11"/>
      <c r="P3782" s="133"/>
      <c r="Q3782" s="133"/>
      <c r="R3782" s="3"/>
      <c r="S3782" s="133"/>
    </row>
    <row r="3783" spans="2:19">
      <c r="B3783" s="10"/>
      <c r="C3783" s="10"/>
      <c r="D3783" s="10"/>
      <c r="E3783" s="10"/>
      <c r="F3783" s="10"/>
      <c r="G3783" s="10"/>
      <c r="H3783" s="10"/>
      <c r="I3783" s="10"/>
      <c r="J3783" s="11"/>
      <c r="P3783" s="133"/>
      <c r="Q3783" s="133"/>
      <c r="R3783" s="3"/>
      <c r="S3783" s="133"/>
    </row>
    <row r="3784" spans="2:19">
      <c r="B3784" s="10"/>
      <c r="C3784" s="10"/>
      <c r="D3784" s="10"/>
      <c r="E3784" s="10"/>
      <c r="F3784" s="10"/>
      <c r="G3784" s="10"/>
      <c r="H3784" s="10"/>
      <c r="I3784" s="10"/>
      <c r="J3784" s="11"/>
      <c r="P3784" s="133"/>
      <c r="Q3784" s="133"/>
      <c r="R3784" s="3"/>
      <c r="S3784" s="133"/>
    </row>
    <row r="3785" spans="2:19">
      <c r="B3785" s="10"/>
      <c r="C3785" s="10"/>
      <c r="D3785" s="10"/>
      <c r="E3785" s="10"/>
      <c r="F3785" s="10"/>
      <c r="G3785" s="10"/>
      <c r="H3785" s="10"/>
      <c r="I3785" s="10"/>
      <c r="J3785" s="11"/>
      <c r="P3785" s="133"/>
      <c r="Q3785" s="133"/>
      <c r="R3785" s="3"/>
      <c r="S3785" s="133"/>
    </row>
    <row r="3786" spans="2:19">
      <c r="B3786" s="10"/>
      <c r="C3786" s="10"/>
      <c r="D3786" s="10"/>
      <c r="E3786" s="10"/>
      <c r="F3786" s="10"/>
      <c r="G3786" s="10"/>
      <c r="H3786" s="10"/>
      <c r="I3786" s="10"/>
      <c r="J3786" s="11"/>
      <c r="P3786" s="133"/>
      <c r="Q3786" s="133"/>
      <c r="R3786" s="3"/>
      <c r="S3786" s="133"/>
    </row>
    <row r="3787" spans="2:19">
      <c r="B3787" s="10"/>
      <c r="C3787" s="10"/>
      <c r="D3787" s="10"/>
      <c r="E3787" s="10"/>
      <c r="F3787" s="10"/>
      <c r="G3787" s="10"/>
      <c r="H3787" s="10"/>
      <c r="I3787" s="10"/>
      <c r="J3787" s="11"/>
      <c r="P3787" s="133"/>
      <c r="Q3787" s="133"/>
      <c r="R3787" s="3"/>
      <c r="S3787" s="133"/>
    </row>
    <row r="3788" spans="2:19">
      <c r="B3788" s="10"/>
      <c r="C3788" s="10"/>
      <c r="D3788" s="10"/>
      <c r="E3788" s="10"/>
      <c r="F3788" s="10"/>
      <c r="G3788" s="10"/>
      <c r="H3788" s="10"/>
      <c r="I3788" s="10"/>
      <c r="J3788" s="11"/>
      <c r="P3788" s="133"/>
      <c r="Q3788" s="133"/>
      <c r="R3788" s="3"/>
      <c r="S3788" s="133"/>
    </row>
    <row r="3789" spans="2:19">
      <c r="B3789" s="10"/>
      <c r="C3789" s="10"/>
      <c r="D3789" s="10"/>
      <c r="E3789" s="10"/>
      <c r="F3789" s="10"/>
      <c r="G3789" s="10"/>
      <c r="H3789" s="10"/>
      <c r="I3789" s="10"/>
      <c r="J3789" s="11"/>
      <c r="P3789" s="133"/>
      <c r="Q3789" s="133"/>
      <c r="R3789" s="3"/>
      <c r="S3789" s="133"/>
    </row>
    <row r="3790" spans="2:19">
      <c r="B3790" s="10"/>
      <c r="C3790" s="10"/>
      <c r="D3790" s="10"/>
      <c r="E3790" s="10"/>
      <c r="F3790" s="10"/>
      <c r="G3790" s="10"/>
      <c r="H3790" s="10"/>
      <c r="I3790" s="10"/>
      <c r="J3790" s="11"/>
      <c r="P3790" s="133"/>
      <c r="Q3790" s="133"/>
      <c r="R3790" s="3"/>
      <c r="S3790" s="133"/>
    </row>
    <row r="3791" spans="2:19">
      <c r="B3791" s="10"/>
      <c r="C3791" s="10"/>
      <c r="D3791" s="10"/>
      <c r="E3791" s="10"/>
      <c r="F3791" s="10"/>
      <c r="G3791" s="10"/>
      <c r="H3791" s="10"/>
      <c r="I3791" s="10"/>
      <c r="J3791" s="11"/>
      <c r="P3791" s="133"/>
      <c r="Q3791" s="133"/>
      <c r="R3791" s="3"/>
      <c r="S3791" s="133"/>
    </row>
    <row r="3792" spans="2:19">
      <c r="B3792" s="10"/>
      <c r="C3792" s="10"/>
      <c r="D3792" s="10"/>
      <c r="E3792" s="10"/>
      <c r="F3792" s="10"/>
      <c r="G3792" s="10"/>
      <c r="H3792" s="10"/>
      <c r="I3792" s="10"/>
      <c r="J3792" s="11"/>
      <c r="P3792" s="133"/>
      <c r="Q3792" s="133"/>
      <c r="R3792" s="3"/>
      <c r="S3792" s="133"/>
    </row>
    <row r="3793" spans="2:19">
      <c r="B3793" s="10"/>
      <c r="C3793" s="10"/>
      <c r="D3793" s="10"/>
      <c r="E3793" s="10"/>
      <c r="F3793" s="10"/>
      <c r="G3793" s="10"/>
      <c r="H3793" s="10"/>
      <c r="I3793" s="10"/>
      <c r="J3793" s="11"/>
      <c r="P3793" s="133"/>
      <c r="Q3793" s="133"/>
      <c r="R3793" s="3"/>
      <c r="S3793" s="133"/>
    </row>
    <row r="3794" spans="2:19">
      <c r="B3794" s="10"/>
      <c r="C3794" s="10"/>
      <c r="D3794" s="10"/>
      <c r="E3794" s="10"/>
      <c r="F3794" s="10"/>
      <c r="G3794" s="10"/>
      <c r="H3794" s="10"/>
      <c r="I3794" s="10"/>
      <c r="J3794" s="11"/>
      <c r="P3794" s="133"/>
      <c r="Q3794" s="133"/>
      <c r="R3794" s="3"/>
      <c r="S3794" s="133"/>
    </row>
    <row r="3795" spans="2:19">
      <c r="B3795" s="10"/>
      <c r="C3795" s="10"/>
      <c r="D3795" s="10"/>
      <c r="E3795" s="10"/>
      <c r="F3795" s="10"/>
      <c r="G3795" s="10"/>
      <c r="H3795" s="10"/>
      <c r="I3795" s="10"/>
      <c r="J3795" s="11"/>
      <c r="P3795" s="133"/>
      <c r="Q3795" s="133"/>
      <c r="R3795" s="3"/>
      <c r="S3795" s="133"/>
    </row>
    <row r="3796" spans="2:19">
      <c r="B3796" s="10"/>
      <c r="C3796" s="10"/>
      <c r="D3796" s="10"/>
      <c r="E3796" s="10"/>
      <c r="F3796" s="10"/>
      <c r="G3796" s="10"/>
      <c r="H3796" s="10"/>
      <c r="I3796" s="10"/>
      <c r="J3796" s="11"/>
      <c r="P3796" s="133"/>
      <c r="Q3796" s="133"/>
      <c r="R3796" s="3"/>
      <c r="S3796" s="133"/>
    </row>
    <row r="3797" spans="2:19">
      <c r="B3797" s="10"/>
      <c r="C3797" s="10"/>
      <c r="D3797" s="10"/>
      <c r="E3797" s="10"/>
      <c r="F3797" s="10"/>
      <c r="G3797" s="10"/>
      <c r="H3797" s="10"/>
      <c r="I3797" s="10"/>
      <c r="J3797" s="11"/>
      <c r="P3797" s="133"/>
      <c r="Q3797" s="133"/>
      <c r="R3797" s="3"/>
      <c r="S3797" s="133"/>
    </row>
    <row r="3798" spans="2:19">
      <c r="B3798" s="10"/>
      <c r="C3798" s="10"/>
      <c r="D3798" s="10"/>
      <c r="E3798" s="10"/>
      <c r="F3798" s="10"/>
      <c r="G3798" s="10"/>
      <c r="H3798" s="10"/>
      <c r="I3798" s="10"/>
      <c r="J3798" s="11"/>
      <c r="P3798" s="133"/>
      <c r="Q3798" s="133"/>
      <c r="R3798" s="3"/>
      <c r="S3798" s="133"/>
    </row>
    <row r="3799" spans="2:19">
      <c r="B3799" s="10"/>
      <c r="C3799" s="10"/>
      <c r="D3799" s="10"/>
      <c r="E3799" s="10"/>
      <c r="F3799" s="10"/>
      <c r="G3799" s="10"/>
      <c r="H3799" s="10"/>
      <c r="I3799" s="10"/>
      <c r="J3799" s="11"/>
      <c r="P3799" s="133"/>
      <c r="Q3799" s="133"/>
      <c r="R3799" s="3"/>
      <c r="S3799" s="133"/>
    </row>
    <row r="3800" spans="2:19">
      <c r="B3800" s="10"/>
      <c r="C3800" s="10"/>
      <c r="D3800" s="10"/>
      <c r="E3800" s="10"/>
      <c r="F3800" s="10"/>
      <c r="G3800" s="10"/>
      <c r="H3800" s="10"/>
      <c r="I3800" s="10"/>
      <c r="J3800" s="11"/>
      <c r="P3800" s="133"/>
      <c r="Q3800" s="133"/>
      <c r="R3800" s="3"/>
      <c r="S3800" s="133"/>
    </row>
    <row r="3801" spans="2:19">
      <c r="B3801" s="10"/>
      <c r="C3801" s="10"/>
      <c r="D3801" s="10"/>
      <c r="E3801" s="10"/>
      <c r="F3801" s="10"/>
      <c r="G3801" s="10"/>
      <c r="H3801" s="10"/>
      <c r="I3801" s="10"/>
      <c r="J3801" s="11"/>
      <c r="P3801" s="133"/>
      <c r="Q3801" s="133"/>
      <c r="R3801" s="3"/>
      <c r="S3801" s="133"/>
    </row>
    <row r="3802" spans="2:19">
      <c r="B3802" s="10"/>
      <c r="C3802" s="10"/>
      <c r="D3802" s="10"/>
      <c r="E3802" s="10"/>
      <c r="F3802" s="10"/>
      <c r="G3802" s="10"/>
      <c r="H3802" s="10"/>
      <c r="I3802" s="10"/>
      <c r="J3802" s="11"/>
      <c r="P3802" s="133"/>
      <c r="Q3802" s="133"/>
      <c r="R3802" s="3"/>
      <c r="S3802" s="133"/>
    </row>
    <row r="3803" spans="2:19">
      <c r="B3803" s="10"/>
      <c r="C3803" s="10"/>
      <c r="D3803" s="10"/>
      <c r="E3803" s="10"/>
      <c r="F3803" s="10"/>
      <c r="G3803" s="10"/>
      <c r="H3803" s="10"/>
      <c r="I3803" s="10"/>
      <c r="J3803" s="11"/>
      <c r="P3803" s="133"/>
      <c r="Q3803" s="133"/>
      <c r="R3803" s="3"/>
      <c r="S3803" s="133"/>
    </row>
    <row r="3804" spans="2:19">
      <c r="B3804" s="10"/>
      <c r="C3804" s="10"/>
      <c r="D3804" s="10"/>
      <c r="E3804" s="10"/>
      <c r="F3804" s="10"/>
      <c r="G3804" s="10"/>
      <c r="H3804" s="10"/>
      <c r="I3804" s="10"/>
      <c r="J3804" s="11"/>
      <c r="P3804" s="133"/>
      <c r="Q3804" s="133"/>
      <c r="R3804" s="3"/>
      <c r="S3804" s="133"/>
    </row>
    <row r="3805" spans="2:19">
      <c r="B3805" s="10"/>
      <c r="C3805" s="10"/>
      <c r="D3805" s="10"/>
      <c r="E3805" s="10"/>
      <c r="F3805" s="10"/>
      <c r="G3805" s="10"/>
      <c r="H3805" s="10"/>
      <c r="I3805" s="10"/>
      <c r="J3805" s="11"/>
      <c r="P3805" s="133"/>
      <c r="Q3805" s="133"/>
      <c r="R3805" s="3"/>
      <c r="S3805" s="133"/>
    </row>
    <row r="3806" spans="2:19">
      <c r="B3806" s="10"/>
      <c r="C3806" s="10"/>
      <c r="D3806" s="10"/>
      <c r="E3806" s="10"/>
      <c r="F3806" s="10"/>
      <c r="G3806" s="10"/>
      <c r="H3806" s="10"/>
      <c r="I3806" s="10"/>
      <c r="J3806" s="11"/>
      <c r="P3806" s="133"/>
      <c r="Q3806" s="133"/>
      <c r="R3806" s="3"/>
      <c r="S3806" s="133"/>
    </row>
    <row r="3807" spans="2:19">
      <c r="B3807" s="10"/>
      <c r="C3807" s="10"/>
      <c r="D3807" s="10"/>
      <c r="E3807" s="10"/>
      <c r="F3807" s="10"/>
      <c r="G3807" s="10"/>
      <c r="H3807" s="10"/>
      <c r="I3807" s="10"/>
      <c r="J3807" s="11"/>
      <c r="P3807" s="133"/>
      <c r="Q3807" s="133"/>
      <c r="R3807" s="3"/>
      <c r="S3807" s="133"/>
    </row>
    <row r="3808" spans="2:19">
      <c r="B3808" s="10"/>
      <c r="C3808" s="10"/>
      <c r="D3808" s="10"/>
      <c r="E3808" s="10"/>
      <c r="F3808" s="10"/>
      <c r="G3808" s="10"/>
      <c r="H3808" s="10"/>
      <c r="I3808" s="10"/>
      <c r="J3808" s="11"/>
      <c r="P3808" s="133"/>
      <c r="Q3808" s="133"/>
      <c r="R3808" s="3"/>
      <c r="S3808" s="133"/>
    </row>
    <row r="3809" spans="2:19">
      <c r="B3809" s="10"/>
      <c r="C3809" s="10"/>
      <c r="D3809" s="10"/>
      <c r="E3809" s="10"/>
      <c r="F3809" s="10"/>
      <c r="G3809" s="10"/>
      <c r="H3809" s="10"/>
      <c r="I3809" s="10"/>
      <c r="J3809" s="11"/>
      <c r="P3809" s="133"/>
      <c r="Q3809" s="133"/>
      <c r="R3809" s="3"/>
      <c r="S3809" s="133"/>
    </row>
    <row r="3810" spans="2:19">
      <c r="B3810" s="10"/>
      <c r="C3810" s="10"/>
      <c r="D3810" s="10"/>
      <c r="E3810" s="10"/>
      <c r="F3810" s="10"/>
      <c r="G3810" s="10"/>
      <c r="H3810" s="10"/>
      <c r="I3810" s="10"/>
      <c r="J3810" s="11"/>
      <c r="P3810" s="133"/>
      <c r="Q3810" s="133"/>
      <c r="R3810" s="3"/>
      <c r="S3810" s="133"/>
    </row>
    <row r="3811" spans="2:19">
      <c r="B3811" s="10"/>
      <c r="C3811" s="10"/>
      <c r="D3811" s="10"/>
      <c r="E3811" s="10"/>
      <c r="F3811" s="10"/>
      <c r="G3811" s="10"/>
      <c r="H3811" s="10"/>
      <c r="I3811" s="10"/>
      <c r="J3811" s="11"/>
      <c r="P3811" s="133"/>
      <c r="Q3811" s="133"/>
      <c r="R3811" s="3"/>
      <c r="S3811" s="133"/>
    </row>
    <row r="3812" spans="2:19">
      <c r="B3812" s="10"/>
      <c r="C3812" s="10"/>
      <c r="D3812" s="10"/>
      <c r="E3812" s="10"/>
      <c r="F3812" s="10"/>
      <c r="G3812" s="10"/>
      <c r="H3812" s="10"/>
      <c r="I3812" s="10"/>
      <c r="J3812" s="11"/>
      <c r="P3812" s="133"/>
      <c r="Q3812" s="133"/>
      <c r="R3812" s="3"/>
      <c r="S3812" s="133"/>
    </row>
    <row r="3813" spans="2:19">
      <c r="B3813" s="10"/>
      <c r="C3813" s="10"/>
      <c r="D3813" s="10"/>
      <c r="E3813" s="10"/>
      <c r="F3813" s="10"/>
      <c r="G3813" s="10"/>
      <c r="H3813" s="10"/>
      <c r="I3813" s="10"/>
      <c r="J3813" s="11"/>
      <c r="P3813" s="133"/>
      <c r="Q3813" s="133"/>
      <c r="R3813" s="3"/>
      <c r="S3813" s="133"/>
    </row>
    <row r="3814" spans="2:19">
      <c r="B3814" s="10"/>
      <c r="C3814" s="10"/>
      <c r="D3814" s="10"/>
      <c r="E3814" s="10"/>
      <c r="F3814" s="10"/>
      <c r="G3814" s="10"/>
      <c r="H3814" s="10"/>
      <c r="I3814" s="10"/>
      <c r="J3814" s="11"/>
      <c r="P3814" s="133"/>
      <c r="Q3814" s="133"/>
      <c r="R3814" s="3"/>
      <c r="S3814" s="133"/>
    </row>
    <row r="3815" spans="2:19">
      <c r="B3815" s="10"/>
      <c r="C3815" s="10"/>
      <c r="D3815" s="10"/>
      <c r="E3815" s="10"/>
      <c r="F3815" s="10"/>
      <c r="G3815" s="10"/>
      <c r="H3815" s="10"/>
      <c r="I3815" s="10"/>
      <c r="J3815" s="11"/>
      <c r="P3815" s="133"/>
      <c r="Q3815" s="133"/>
      <c r="R3815" s="3"/>
      <c r="S3815" s="133"/>
    </row>
    <row r="3816" spans="2:19">
      <c r="B3816" s="10"/>
      <c r="C3816" s="10"/>
      <c r="D3816" s="10"/>
      <c r="E3816" s="10"/>
      <c r="F3816" s="10"/>
      <c r="G3816" s="10"/>
      <c r="H3816" s="10"/>
      <c r="I3816" s="10"/>
      <c r="J3816" s="11"/>
      <c r="P3816" s="133"/>
      <c r="Q3816" s="133"/>
      <c r="R3816" s="3"/>
      <c r="S3816" s="133"/>
    </row>
    <row r="3817" spans="2:19">
      <c r="B3817" s="10"/>
      <c r="C3817" s="10"/>
      <c r="D3817" s="10"/>
      <c r="E3817" s="10"/>
      <c r="F3817" s="10"/>
      <c r="G3817" s="10"/>
      <c r="H3817" s="10"/>
      <c r="I3817" s="10"/>
      <c r="J3817" s="11"/>
      <c r="P3817" s="133"/>
      <c r="Q3817" s="133"/>
      <c r="R3817" s="3"/>
      <c r="S3817" s="133"/>
    </row>
    <row r="3818" spans="2:19">
      <c r="B3818" s="10"/>
      <c r="C3818" s="10"/>
      <c r="D3818" s="10"/>
      <c r="E3818" s="10"/>
      <c r="F3818" s="10"/>
      <c r="G3818" s="10"/>
      <c r="H3818" s="10"/>
      <c r="I3818" s="10"/>
      <c r="J3818" s="11"/>
      <c r="P3818" s="133"/>
      <c r="Q3818" s="133"/>
      <c r="R3818" s="3"/>
      <c r="S3818" s="133"/>
    </row>
    <row r="3819" spans="2:19">
      <c r="B3819" s="10"/>
      <c r="C3819" s="10"/>
      <c r="D3819" s="10"/>
      <c r="E3819" s="10"/>
      <c r="F3819" s="10"/>
      <c r="G3819" s="10"/>
      <c r="H3819" s="10"/>
      <c r="I3819" s="10"/>
      <c r="J3819" s="11"/>
      <c r="P3819" s="133"/>
      <c r="Q3819" s="133"/>
      <c r="R3819" s="3"/>
      <c r="S3819" s="133"/>
    </row>
    <row r="3820" spans="2:19">
      <c r="B3820" s="10"/>
      <c r="C3820" s="10"/>
      <c r="D3820" s="10"/>
      <c r="E3820" s="10"/>
      <c r="F3820" s="10"/>
      <c r="G3820" s="10"/>
      <c r="H3820" s="10"/>
      <c r="I3820" s="10"/>
      <c r="J3820" s="11"/>
      <c r="P3820" s="133"/>
      <c r="Q3820" s="133"/>
      <c r="R3820" s="3"/>
      <c r="S3820" s="133"/>
    </row>
    <row r="3821" spans="2:19">
      <c r="B3821" s="10"/>
      <c r="C3821" s="10"/>
      <c r="D3821" s="10"/>
      <c r="E3821" s="10"/>
      <c r="F3821" s="10"/>
      <c r="G3821" s="10"/>
      <c r="H3821" s="10"/>
      <c r="I3821" s="10"/>
      <c r="J3821" s="11"/>
      <c r="P3821" s="133"/>
      <c r="Q3821" s="133"/>
      <c r="R3821" s="3"/>
      <c r="S3821" s="133"/>
    </row>
    <row r="3822" spans="2:19">
      <c r="B3822" s="10"/>
      <c r="C3822" s="10"/>
      <c r="D3822" s="10"/>
      <c r="E3822" s="10"/>
      <c r="F3822" s="10"/>
      <c r="G3822" s="10"/>
      <c r="H3822" s="10"/>
      <c r="I3822" s="10"/>
      <c r="J3822" s="11"/>
      <c r="P3822" s="133"/>
      <c r="Q3822" s="133"/>
      <c r="R3822" s="3"/>
      <c r="S3822" s="133"/>
    </row>
    <row r="3823" spans="2:19">
      <c r="B3823" s="10"/>
      <c r="C3823" s="10"/>
      <c r="D3823" s="10"/>
      <c r="E3823" s="10"/>
      <c r="F3823" s="10"/>
      <c r="G3823" s="10"/>
      <c r="H3823" s="10"/>
      <c r="I3823" s="10"/>
      <c r="J3823" s="11"/>
      <c r="P3823" s="133"/>
      <c r="Q3823" s="133"/>
      <c r="R3823" s="3"/>
      <c r="S3823" s="133"/>
    </row>
    <row r="3824" spans="2:19">
      <c r="B3824" s="10"/>
      <c r="C3824" s="10"/>
      <c r="D3824" s="10"/>
      <c r="E3824" s="10"/>
      <c r="F3824" s="10"/>
      <c r="G3824" s="10"/>
      <c r="H3824" s="10"/>
      <c r="I3824" s="10"/>
      <c r="J3824" s="11"/>
      <c r="P3824" s="133"/>
      <c r="Q3824" s="133"/>
      <c r="R3824" s="3"/>
      <c r="S3824" s="133"/>
    </row>
    <row r="3825" spans="2:19">
      <c r="B3825" s="10"/>
      <c r="C3825" s="10"/>
      <c r="D3825" s="10"/>
      <c r="E3825" s="10"/>
      <c r="F3825" s="10"/>
      <c r="G3825" s="10"/>
      <c r="H3825" s="10"/>
      <c r="I3825" s="10"/>
      <c r="J3825" s="11"/>
      <c r="P3825" s="133"/>
      <c r="Q3825" s="133"/>
      <c r="R3825" s="3"/>
      <c r="S3825" s="133"/>
    </row>
    <row r="3826" spans="2:19">
      <c r="B3826" s="10"/>
      <c r="C3826" s="10"/>
      <c r="D3826" s="10"/>
      <c r="E3826" s="10"/>
      <c r="F3826" s="10"/>
      <c r="G3826" s="10"/>
      <c r="H3826" s="10"/>
      <c r="I3826" s="10"/>
      <c r="J3826" s="11"/>
      <c r="P3826" s="133"/>
      <c r="Q3826" s="133"/>
      <c r="R3826" s="3"/>
      <c r="S3826" s="133"/>
    </row>
    <row r="3827" spans="2:19">
      <c r="B3827" s="10"/>
      <c r="C3827" s="10"/>
      <c r="D3827" s="10"/>
      <c r="E3827" s="10"/>
      <c r="F3827" s="10"/>
      <c r="G3827" s="10"/>
      <c r="H3827" s="10"/>
      <c r="I3827" s="10"/>
      <c r="J3827" s="11"/>
      <c r="P3827" s="133"/>
      <c r="Q3827" s="133"/>
      <c r="R3827" s="3"/>
      <c r="S3827" s="133"/>
    </row>
    <row r="3828" spans="2:19">
      <c r="B3828" s="10"/>
      <c r="C3828" s="10"/>
      <c r="D3828" s="10"/>
      <c r="E3828" s="10"/>
      <c r="F3828" s="10"/>
      <c r="G3828" s="10"/>
      <c r="H3828" s="10"/>
      <c r="I3828" s="10"/>
      <c r="J3828" s="11"/>
      <c r="P3828" s="133"/>
      <c r="Q3828" s="133"/>
      <c r="R3828" s="3"/>
      <c r="S3828" s="133"/>
    </row>
    <row r="3829" spans="2:19">
      <c r="B3829" s="10"/>
      <c r="C3829" s="10"/>
      <c r="D3829" s="10"/>
      <c r="E3829" s="10"/>
      <c r="F3829" s="10"/>
      <c r="G3829" s="10"/>
      <c r="H3829" s="10"/>
      <c r="I3829" s="10"/>
      <c r="J3829" s="11"/>
      <c r="P3829" s="133"/>
      <c r="Q3829" s="133"/>
      <c r="R3829" s="3"/>
      <c r="S3829" s="133"/>
    </row>
    <row r="3830" spans="2:19">
      <c r="B3830" s="10"/>
      <c r="C3830" s="10"/>
      <c r="D3830" s="10"/>
      <c r="E3830" s="10"/>
      <c r="F3830" s="10"/>
      <c r="G3830" s="10"/>
      <c r="H3830" s="10"/>
      <c r="I3830" s="10"/>
      <c r="J3830" s="11"/>
      <c r="P3830" s="133"/>
      <c r="Q3830" s="133"/>
      <c r="R3830" s="3"/>
      <c r="S3830" s="133"/>
    </row>
    <row r="3831" spans="2:19">
      <c r="B3831" s="10"/>
      <c r="C3831" s="10"/>
      <c r="D3831" s="10"/>
      <c r="E3831" s="10"/>
      <c r="F3831" s="10"/>
      <c r="G3831" s="10"/>
      <c r="H3831" s="10"/>
      <c r="I3831" s="10"/>
      <c r="J3831" s="11"/>
      <c r="P3831" s="133"/>
      <c r="Q3831" s="133"/>
      <c r="R3831" s="3"/>
      <c r="S3831" s="133"/>
    </row>
    <row r="3832" spans="2:19">
      <c r="B3832" s="10"/>
      <c r="C3832" s="10"/>
      <c r="D3832" s="10"/>
      <c r="E3832" s="10"/>
      <c r="F3832" s="10"/>
      <c r="G3832" s="10"/>
      <c r="H3832" s="10"/>
      <c r="I3832" s="10"/>
      <c r="J3832" s="11"/>
      <c r="P3832" s="133"/>
      <c r="Q3832" s="133"/>
      <c r="R3832" s="3"/>
      <c r="S3832" s="133"/>
    </row>
    <row r="3833" spans="2:19">
      <c r="B3833" s="10"/>
      <c r="C3833" s="10"/>
      <c r="D3833" s="10"/>
      <c r="E3833" s="10"/>
      <c r="F3833" s="10"/>
      <c r="G3833" s="10"/>
      <c r="H3833" s="10"/>
      <c r="I3833" s="10"/>
      <c r="J3833" s="11"/>
      <c r="P3833" s="133"/>
      <c r="Q3833" s="133"/>
      <c r="R3833" s="3"/>
      <c r="S3833" s="133"/>
    </row>
    <row r="3834" spans="2:19">
      <c r="B3834" s="10"/>
      <c r="C3834" s="10"/>
      <c r="D3834" s="10"/>
      <c r="E3834" s="10"/>
      <c r="F3834" s="10"/>
      <c r="G3834" s="10"/>
      <c r="H3834" s="10"/>
      <c r="I3834" s="10"/>
      <c r="J3834" s="11"/>
      <c r="P3834" s="133"/>
      <c r="Q3834" s="133"/>
      <c r="R3834" s="3"/>
      <c r="S3834" s="133"/>
    </row>
    <row r="3835" spans="2:19">
      <c r="B3835" s="10"/>
      <c r="C3835" s="10"/>
      <c r="D3835" s="10"/>
      <c r="E3835" s="10"/>
      <c r="F3835" s="10"/>
      <c r="G3835" s="10"/>
      <c r="H3835" s="10"/>
      <c r="I3835" s="10"/>
      <c r="J3835" s="11"/>
      <c r="P3835" s="133"/>
      <c r="Q3835" s="133"/>
      <c r="R3835" s="3"/>
      <c r="S3835" s="133"/>
    </row>
    <row r="3836" spans="2:19">
      <c r="B3836" s="10"/>
      <c r="C3836" s="10"/>
      <c r="D3836" s="10"/>
      <c r="E3836" s="10"/>
      <c r="F3836" s="10"/>
      <c r="G3836" s="10"/>
      <c r="H3836" s="10"/>
      <c r="I3836" s="10"/>
      <c r="J3836" s="11"/>
      <c r="P3836" s="133"/>
      <c r="Q3836" s="133"/>
      <c r="R3836" s="3"/>
      <c r="S3836" s="133"/>
    </row>
    <row r="3837" spans="2:19">
      <c r="B3837" s="10"/>
      <c r="C3837" s="10"/>
      <c r="D3837" s="10"/>
      <c r="E3837" s="10"/>
      <c r="F3837" s="10"/>
      <c r="G3837" s="10"/>
      <c r="H3837" s="10"/>
      <c r="I3837" s="10"/>
      <c r="J3837" s="11"/>
      <c r="P3837" s="133"/>
      <c r="Q3837" s="133"/>
      <c r="R3837" s="3"/>
      <c r="S3837" s="133"/>
    </row>
    <row r="3838" spans="2:19">
      <c r="B3838" s="10"/>
      <c r="C3838" s="10"/>
      <c r="D3838" s="10"/>
      <c r="E3838" s="10"/>
      <c r="F3838" s="10"/>
      <c r="G3838" s="10"/>
      <c r="H3838" s="10"/>
      <c r="I3838" s="10"/>
      <c r="J3838" s="11"/>
      <c r="P3838" s="133"/>
      <c r="Q3838" s="133"/>
      <c r="R3838" s="3"/>
      <c r="S3838" s="133"/>
    </row>
    <row r="3839" spans="2:19">
      <c r="B3839" s="10"/>
      <c r="C3839" s="10"/>
      <c r="D3839" s="10"/>
      <c r="E3839" s="10"/>
      <c r="F3839" s="10"/>
      <c r="G3839" s="10"/>
      <c r="H3839" s="10"/>
      <c r="I3839" s="10"/>
      <c r="J3839" s="11"/>
      <c r="P3839" s="133"/>
      <c r="Q3839" s="133"/>
      <c r="R3839" s="3"/>
      <c r="S3839" s="133"/>
    </row>
    <row r="3840" spans="2:19">
      <c r="B3840" s="10"/>
      <c r="C3840" s="10"/>
      <c r="D3840" s="10"/>
      <c r="E3840" s="10"/>
      <c r="F3840" s="10"/>
      <c r="G3840" s="10"/>
      <c r="H3840" s="10"/>
      <c r="I3840" s="10"/>
      <c r="J3840" s="11"/>
      <c r="P3840" s="133"/>
      <c r="Q3840" s="133"/>
      <c r="R3840" s="3"/>
      <c r="S3840" s="133"/>
    </row>
    <row r="3841" spans="2:19">
      <c r="B3841" s="10"/>
      <c r="C3841" s="10"/>
      <c r="D3841" s="10"/>
      <c r="E3841" s="10"/>
      <c r="F3841" s="10"/>
      <c r="G3841" s="10"/>
      <c r="H3841" s="10"/>
      <c r="I3841" s="10"/>
      <c r="J3841" s="11"/>
      <c r="P3841" s="133"/>
      <c r="Q3841" s="133"/>
      <c r="R3841" s="3"/>
      <c r="S3841" s="133"/>
    </row>
    <row r="3842" spans="2:19">
      <c r="B3842" s="10"/>
      <c r="C3842" s="10"/>
      <c r="D3842" s="10"/>
      <c r="E3842" s="10"/>
      <c r="F3842" s="10"/>
      <c r="G3842" s="10"/>
      <c r="H3842" s="10"/>
      <c r="I3842" s="10"/>
      <c r="J3842" s="11"/>
      <c r="P3842" s="133"/>
      <c r="Q3842" s="133"/>
      <c r="R3842" s="3"/>
      <c r="S3842" s="133"/>
    </row>
    <row r="3843" spans="2:19">
      <c r="B3843" s="10"/>
      <c r="C3843" s="10"/>
      <c r="D3843" s="10"/>
      <c r="E3843" s="10"/>
      <c r="F3843" s="10"/>
      <c r="G3843" s="10"/>
      <c r="H3843" s="10"/>
      <c r="I3843" s="10"/>
      <c r="J3843" s="11"/>
      <c r="P3843" s="133"/>
      <c r="Q3843" s="133"/>
      <c r="R3843" s="3"/>
      <c r="S3843" s="133"/>
    </row>
    <row r="3844" spans="2:19">
      <c r="B3844" s="10"/>
      <c r="C3844" s="10"/>
      <c r="D3844" s="10"/>
      <c r="E3844" s="10"/>
      <c r="F3844" s="10"/>
      <c r="G3844" s="10"/>
      <c r="H3844" s="10"/>
      <c r="I3844" s="10"/>
      <c r="J3844" s="11"/>
      <c r="P3844" s="133"/>
      <c r="Q3844" s="133"/>
      <c r="R3844" s="3"/>
      <c r="S3844" s="133"/>
    </row>
    <row r="3845" spans="2:19">
      <c r="B3845" s="10"/>
      <c r="C3845" s="10"/>
      <c r="D3845" s="10"/>
      <c r="E3845" s="10"/>
      <c r="F3845" s="10"/>
      <c r="G3845" s="10"/>
      <c r="H3845" s="10"/>
      <c r="I3845" s="10"/>
      <c r="J3845" s="11"/>
      <c r="P3845" s="133"/>
      <c r="Q3845" s="133"/>
      <c r="R3845" s="3"/>
      <c r="S3845" s="133"/>
    </row>
    <row r="3846" spans="2:19">
      <c r="B3846" s="10"/>
      <c r="C3846" s="10"/>
      <c r="D3846" s="10"/>
      <c r="E3846" s="10"/>
      <c r="F3846" s="10"/>
      <c r="G3846" s="10"/>
      <c r="H3846" s="10"/>
      <c r="I3846" s="10"/>
      <c r="J3846" s="11"/>
      <c r="P3846" s="133"/>
      <c r="Q3846" s="133"/>
      <c r="R3846" s="3"/>
      <c r="S3846" s="133"/>
    </row>
    <row r="3847" spans="2:19">
      <c r="B3847" s="10"/>
      <c r="C3847" s="10"/>
      <c r="D3847" s="10"/>
      <c r="E3847" s="10"/>
      <c r="F3847" s="10"/>
      <c r="G3847" s="10"/>
      <c r="H3847" s="10"/>
      <c r="I3847" s="10"/>
      <c r="J3847" s="11"/>
      <c r="P3847" s="133"/>
      <c r="Q3847" s="133"/>
      <c r="R3847" s="3"/>
      <c r="S3847" s="133"/>
    </row>
    <row r="3848" spans="2:19">
      <c r="B3848" s="10"/>
      <c r="C3848" s="10"/>
      <c r="D3848" s="10"/>
      <c r="E3848" s="10"/>
      <c r="F3848" s="10"/>
      <c r="G3848" s="10"/>
      <c r="H3848" s="10"/>
      <c r="I3848" s="10"/>
      <c r="J3848" s="11"/>
      <c r="P3848" s="133"/>
      <c r="Q3848" s="133"/>
      <c r="R3848" s="3"/>
      <c r="S3848" s="133"/>
    </row>
    <row r="3849" spans="2:19">
      <c r="B3849" s="10"/>
      <c r="C3849" s="10"/>
      <c r="D3849" s="10"/>
      <c r="E3849" s="10"/>
      <c r="F3849" s="10"/>
      <c r="G3849" s="10"/>
      <c r="H3849" s="10"/>
      <c r="I3849" s="10"/>
      <c r="J3849" s="11"/>
      <c r="P3849" s="133"/>
      <c r="Q3849" s="133"/>
      <c r="R3849" s="3"/>
      <c r="S3849" s="133"/>
    </row>
    <row r="3850" spans="2:19">
      <c r="B3850" s="10"/>
      <c r="C3850" s="10"/>
      <c r="D3850" s="10"/>
      <c r="E3850" s="10"/>
      <c r="F3850" s="10"/>
      <c r="G3850" s="10"/>
      <c r="H3850" s="10"/>
      <c r="I3850" s="10"/>
      <c r="J3850" s="11"/>
      <c r="P3850" s="133"/>
      <c r="Q3850" s="133"/>
      <c r="R3850" s="3"/>
      <c r="S3850" s="133"/>
    </row>
    <row r="3851" spans="2:19">
      <c r="B3851" s="10"/>
      <c r="C3851" s="10"/>
      <c r="D3851" s="10"/>
      <c r="E3851" s="10"/>
      <c r="F3851" s="10"/>
      <c r="G3851" s="10"/>
      <c r="H3851" s="10"/>
      <c r="I3851" s="10"/>
      <c r="J3851" s="11"/>
      <c r="P3851" s="133"/>
      <c r="Q3851" s="133"/>
      <c r="R3851" s="3"/>
      <c r="S3851" s="133"/>
    </row>
    <row r="3852" spans="2:19">
      <c r="B3852" s="10"/>
      <c r="C3852" s="10"/>
      <c r="D3852" s="10"/>
      <c r="E3852" s="10"/>
      <c r="F3852" s="10"/>
      <c r="G3852" s="10"/>
      <c r="H3852" s="10"/>
      <c r="I3852" s="10"/>
      <c r="J3852" s="11"/>
      <c r="P3852" s="133"/>
      <c r="Q3852" s="133"/>
      <c r="R3852" s="3"/>
      <c r="S3852" s="133"/>
    </row>
    <row r="3853" spans="2:19">
      <c r="B3853" s="10"/>
      <c r="C3853" s="10"/>
      <c r="D3853" s="10"/>
      <c r="E3853" s="10"/>
      <c r="F3853" s="10"/>
      <c r="G3853" s="10"/>
      <c r="H3853" s="10"/>
      <c r="I3853" s="10"/>
      <c r="J3853" s="11"/>
      <c r="P3853" s="133"/>
      <c r="Q3853" s="133"/>
      <c r="R3853" s="3"/>
      <c r="S3853" s="133"/>
    </row>
    <row r="3854" spans="2:19">
      <c r="B3854" s="10"/>
      <c r="C3854" s="10"/>
      <c r="D3854" s="10"/>
      <c r="E3854" s="10"/>
      <c r="F3854" s="10"/>
      <c r="G3854" s="10"/>
      <c r="H3854" s="10"/>
      <c r="I3854" s="10"/>
      <c r="J3854" s="11"/>
      <c r="P3854" s="133"/>
      <c r="Q3854" s="133"/>
      <c r="R3854" s="3"/>
      <c r="S3854" s="133"/>
    </row>
    <row r="3855" spans="2:19">
      <c r="B3855" s="10"/>
      <c r="C3855" s="10"/>
      <c r="D3855" s="10"/>
      <c r="E3855" s="10"/>
      <c r="F3855" s="10"/>
      <c r="G3855" s="10"/>
      <c r="H3855" s="10"/>
      <c r="I3855" s="10"/>
      <c r="J3855" s="11"/>
      <c r="P3855" s="133"/>
      <c r="Q3855" s="133"/>
      <c r="R3855" s="3"/>
      <c r="S3855" s="133"/>
    </row>
    <row r="3856" spans="2:19">
      <c r="B3856" s="10"/>
      <c r="C3856" s="10"/>
      <c r="D3856" s="10"/>
      <c r="E3856" s="10"/>
      <c r="F3856" s="10"/>
      <c r="G3856" s="10"/>
      <c r="H3856" s="10"/>
      <c r="I3856" s="10"/>
      <c r="J3856" s="11"/>
      <c r="P3856" s="133"/>
      <c r="Q3856" s="133"/>
      <c r="R3856" s="3"/>
      <c r="S3856" s="133"/>
    </row>
    <row r="3857" spans="2:19">
      <c r="B3857" s="10"/>
      <c r="C3857" s="10"/>
      <c r="D3857" s="10"/>
      <c r="E3857" s="10"/>
      <c r="F3857" s="10"/>
      <c r="G3857" s="10"/>
      <c r="H3857" s="10"/>
      <c r="I3857" s="10"/>
      <c r="J3857" s="11"/>
      <c r="P3857" s="133"/>
      <c r="Q3857" s="133"/>
      <c r="R3857" s="3"/>
      <c r="S3857" s="133"/>
    </row>
    <row r="3858" spans="2:19">
      <c r="B3858" s="10"/>
      <c r="C3858" s="10"/>
      <c r="D3858" s="10"/>
      <c r="E3858" s="10"/>
      <c r="F3858" s="10"/>
      <c r="G3858" s="10"/>
      <c r="H3858" s="10"/>
      <c r="I3858" s="10"/>
      <c r="J3858" s="11"/>
      <c r="P3858" s="133"/>
      <c r="Q3858" s="133"/>
      <c r="R3858" s="3"/>
      <c r="S3858" s="133"/>
    </row>
    <row r="3859" spans="2:19">
      <c r="B3859" s="10"/>
      <c r="C3859" s="10"/>
      <c r="D3859" s="10"/>
      <c r="E3859" s="10"/>
      <c r="F3859" s="10"/>
      <c r="G3859" s="10"/>
      <c r="H3859" s="10"/>
      <c r="I3859" s="10"/>
      <c r="J3859" s="11"/>
      <c r="P3859" s="133"/>
      <c r="Q3859" s="133"/>
      <c r="R3859" s="3"/>
      <c r="S3859" s="133"/>
    </row>
    <row r="3860" spans="2:19">
      <c r="B3860" s="10"/>
      <c r="C3860" s="10"/>
      <c r="D3860" s="10"/>
      <c r="E3860" s="10"/>
      <c r="F3860" s="10"/>
      <c r="G3860" s="10"/>
      <c r="H3860" s="10"/>
      <c r="I3860" s="10"/>
      <c r="J3860" s="11"/>
      <c r="P3860" s="133"/>
      <c r="Q3860" s="133"/>
      <c r="R3860" s="3"/>
      <c r="S3860" s="133"/>
    </row>
    <row r="3861" spans="2:19">
      <c r="B3861" s="10"/>
      <c r="C3861" s="10"/>
      <c r="D3861" s="10"/>
      <c r="E3861" s="10"/>
      <c r="F3861" s="10"/>
      <c r="G3861" s="10"/>
      <c r="H3861" s="10"/>
      <c r="I3861" s="10"/>
      <c r="J3861" s="11"/>
      <c r="P3861" s="133"/>
      <c r="Q3861" s="133"/>
      <c r="R3861" s="3"/>
      <c r="S3861" s="133"/>
    </row>
    <row r="3862" spans="2:19">
      <c r="B3862" s="10"/>
      <c r="C3862" s="10"/>
      <c r="D3862" s="10"/>
      <c r="E3862" s="10"/>
      <c r="F3862" s="10"/>
      <c r="G3862" s="10"/>
      <c r="H3862" s="10"/>
      <c r="I3862" s="10"/>
      <c r="J3862" s="11"/>
      <c r="P3862" s="133"/>
      <c r="Q3862" s="133"/>
      <c r="R3862" s="3"/>
      <c r="S3862" s="133"/>
    </row>
    <row r="3863" spans="2:19">
      <c r="B3863" s="10"/>
      <c r="C3863" s="10"/>
      <c r="D3863" s="10"/>
      <c r="E3863" s="10"/>
      <c r="F3863" s="10"/>
      <c r="G3863" s="10"/>
      <c r="H3863" s="10"/>
      <c r="I3863" s="10"/>
      <c r="J3863" s="11"/>
      <c r="P3863" s="133"/>
      <c r="Q3863" s="133"/>
      <c r="R3863" s="3"/>
      <c r="S3863" s="133"/>
    </row>
    <row r="3864" spans="2:19">
      <c r="B3864" s="10"/>
      <c r="C3864" s="10"/>
      <c r="D3864" s="10"/>
      <c r="E3864" s="10"/>
      <c r="F3864" s="10"/>
      <c r="G3864" s="10"/>
      <c r="H3864" s="10"/>
      <c r="I3864" s="10"/>
      <c r="J3864" s="11"/>
      <c r="P3864" s="133"/>
      <c r="Q3864" s="133"/>
      <c r="R3864" s="3"/>
      <c r="S3864" s="133"/>
    </row>
    <row r="3865" spans="2:19">
      <c r="B3865" s="10"/>
      <c r="C3865" s="10"/>
      <c r="D3865" s="10"/>
      <c r="E3865" s="10"/>
      <c r="F3865" s="10"/>
      <c r="G3865" s="10"/>
      <c r="H3865" s="10"/>
      <c r="I3865" s="10"/>
      <c r="J3865" s="11"/>
      <c r="P3865" s="133"/>
      <c r="Q3865" s="133"/>
      <c r="R3865" s="3"/>
      <c r="S3865" s="133"/>
    </row>
    <row r="3866" spans="2:19">
      <c r="B3866" s="10"/>
      <c r="C3866" s="10"/>
      <c r="D3866" s="10"/>
      <c r="E3866" s="10"/>
      <c r="F3866" s="10"/>
      <c r="G3866" s="10"/>
      <c r="H3866" s="10"/>
      <c r="I3866" s="10"/>
      <c r="J3866" s="11"/>
      <c r="P3866" s="133"/>
      <c r="Q3866" s="133"/>
      <c r="R3866" s="3"/>
      <c r="S3866" s="133"/>
    </row>
    <row r="3867" spans="2:19">
      <c r="B3867" s="10"/>
      <c r="C3867" s="10"/>
      <c r="D3867" s="10"/>
      <c r="E3867" s="10"/>
      <c r="F3867" s="10"/>
      <c r="G3867" s="10"/>
      <c r="H3867" s="10"/>
      <c r="I3867" s="10"/>
      <c r="J3867" s="11"/>
      <c r="P3867" s="133"/>
      <c r="Q3867" s="133"/>
      <c r="R3867" s="3"/>
      <c r="S3867" s="133"/>
    </row>
    <row r="3868" spans="2:19">
      <c r="B3868" s="10"/>
      <c r="C3868" s="10"/>
      <c r="D3868" s="10"/>
      <c r="E3868" s="10"/>
      <c r="F3868" s="10"/>
      <c r="G3868" s="10"/>
      <c r="H3868" s="10"/>
      <c r="I3868" s="10"/>
      <c r="J3868" s="11"/>
      <c r="P3868" s="133"/>
      <c r="Q3868" s="133"/>
      <c r="R3868" s="3"/>
      <c r="S3868" s="133"/>
    </row>
    <row r="3869" spans="2:19">
      <c r="B3869" s="10"/>
      <c r="C3869" s="10"/>
      <c r="D3869" s="10"/>
      <c r="E3869" s="10"/>
      <c r="F3869" s="10"/>
      <c r="G3869" s="10"/>
      <c r="H3869" s="10"/>
      <c r="I3869" s="10"/>
      <c r="J3869" s="11"/>
      <c r="P3869" s="133"/>
      <c r="Q3869" s="133"/>
      <c r="R3869" s="3"/>
      <c r="S3869" s="133"/>
    </row>
    <row r="3870" spans="2:19">
      <c r="B3870" s="10"/>
      <c r="C3870" s="10"/>
      <c r="D3870" s="10"/>
      <c r="E3870" s="10"/>
      <c r="F3870" s="10"/>
      <c r="G3870" s="10"/>
      <c r="H3870" s="10"/>
      <c r="I3870" s="10"/>
      <c r="J3870" s="11"/>
      <c r="P3870" s="133"/>
      <c r="Q3870" s="133"/>
      <c r="R3870" s="3"/>
      <c r="S3870" s="133"/>
    </row>
    <row r="3871" spans="2:19">
      <c r="B3871" s="10"/>
      <c r="C3871" s="10"/>
      <c r="D3871" s="10"/>
      <c r="E3871" s="10"/>
      <c r="F3871" s="10"/>
      <c r="G3871" s="10"/>
      <c r="H3871" s="10"/>
      <c r="I3871" s="10"/>
      <c r="J3871" s="11"/>
      <c r="P3871" s="133"/>
      <c r="Q3871" s="133"/>
      <c r="R3871" s="3"/>
      <c r="S3871" s="133"/>
    </row>
    <row r="3872" spans="2:19">
      <c r="B3872" s="10"/>
      <c r="C3872" s="10"/>
      <c r="D3872" s="10"/>
      <c r="E3872" s="10"/>
      <c r="F3872" s="10"/>
      <c r="G3872" s="10"/>
      <c r="H3872" s="10"/>
      <c r="I3872" s="10"/>
      <c r="J3872" s="11"/>
      <c r="P3872" s="133"/>
      <c r="Q3872" s="133"/>
      <c r="R3872" s="3"/>
      <c r="S3872" s="133"/>
    </row>
    <row r="3873" spans="2:19">
      <c r="B3873" s="10"/>
      <c r="C3873" s="10"/>
      <c r="D3873" s="10"/>
      <c r="E3873" s="10"/>
      <c r="F3873" s="10"/>
      <c r="G3873" s="10"/>
      <c r="H3873" s="10"/>
      <c r="I3873" s="10"/>
      <c r="J3873" s="11"/>
      <c r="P3873" s="133"/>
      <c r="Q3873" s="133"/>
      <c r="R3873" s="3"/>
      <c r="S3873" s="133"/>
    </row>
    <row r="3874" spans="2:19">
      <c r="B3874" s="10"/>
      <c r="C3874" s="10"/>
      <c r="D3874" s="10"/>
      <c r="E3874" s="10"/>
      <c r="F3874" s="10"/>
      <c r="G3874" s="10"/>
      <c r="H3874" s="10"/>
      <c r="I3874" s="10"/>
      <c r="J3874" s="11"/>
      <c r="P3874" s="133"/>
      <c r="Q3874" s="133"/>
      <c r="R3874" s="3"/>
      <c r="S3874" s="133"/>
    </row>
    <row r="3875" spans="2:19">
      <c r="B3875" s="10"/>
      <c r="C3875" s="10"/>
      <c r="D3875" s="10"/>
      <c r="E3875" s="10"/>
      <c r="F3875" s="10"/>
      <c r="G3875" s="10"/>
      <c r="H3875" s="10"/>
      <c r="I3875" s="10"/>
      <c r="J3875" s="11"/>
      <c r="P3875" s="133"/>
      <c r="Q3875" s="133"/>
      <c r="R3875" s="3"/>
      <c r="S3875" s="133"/>
    </row>
    <row r="3876" spans="2:19">
      <c r="B3876" s="10"/>
      <c r="C3876" s="10"/>
      <c r="D3876" s="10"/>
      <c r="E3876" s="10"/>
      <c r="F3876" s="10"/>
      <c r="G3876" s="10"/>
      <c r="H3876" s="10"/>
      <c r="I3876" s="10"/>
      <c r="J3876" s="11"/>
      <c r="P3876" s="133"/>
      <c r="Q3876" s="133"/>
      <c r="R3876" s="3"/>
      <c r="S3876" s="133"/>
    </row>
    <row r="3877" spans="2:19">
      <c r="B3877" s="10"/>
      <c r="C3877" s="10"/>
      <c r="D3877" s="10"/>
      <c r="E3877" s="10"/>
      <c r="F3877" s="10"/>
      <c r="G3877" s="10"/>
      <c r="H3877" s="10"/>
      <c r="I3877" s="10"/>
      <c r="J3877" s="11"/>
      <c r="P3877" s="133"/>
      <c r="Q3877" s="133"/>
      <c r="R3877" s="3"/>
      <c r="S3877" s="133"/>
    </row>
    <row r="3878" spans="2:19">
      <c r="B3878" s="10"/>
      <c r="C3878" s="10"/>
      <c r="D3878" s="10"/>
      <c r="E3878" s="10"/>
      <c r="F3878" s="10"/>
      <c r="G3878" s="10"/>
      <c r="H3878" s="10"/>
      <c r="I3878" s="10"/>
      <c r="J3878" s="11"/>
      <c r="P3878" s="133"/>
      <c r="Q3878" s="133"/>
      <c r="R3878" s="3"/>
      <c r="S3878" s="133"/>
    </row>
    <row r="3879" spans="2:19">
      <c r="B3879" s="10"/>
      <c r="C3879" s="10"/>
      <c r="D3879" s="10"/>
      <c r="E3879" s="10"/>
      <c r="F3879" s="10"/>
      <c r="G3879" s="10"/>
      <c r="H3879" s="10"/>
      <c r="I3879" s="10"/>
      <c r="J3879" s="11"/>
      <c r="P3879" s="133"/>
      <c r="Q3879" s="133"/>
      <c r="R3879" s="3"/>
      <c r="S3879" s="133"/>
    </row>
    <row r="3880" spans="2:19">
      <c r="B3880" s="10"/>
      <c r="C3880" s="10"/>
      <c r="D3880" s="10"/>
      <c r="E3880" s="10"/>
      <c r="F3880" s="10"/>
      <c r="G3880" s="10"/>
      <c r="H3880" s="10"/>
      <c r="I3880" s="10"/>
      <c r="J3880" s="11"/>
      <c r="P3880" s="133"/>
      <c r="Q3880" s="133"/>
      <c r="R3880" s="3"/>
      <c r="S3880" s="133"/>
    </row>
    <row r="3881" spans="2:19">
      <c r="B3881" s="10"/>
      <c r="C3881" s="10"/>
      <c r="D3881" s="10"/>
      <c r="E3881" s="10"/>
      <c r="F3881" s="10"/>
      <c r="G3881" s="10"/>
      <c r="H3881" s="10"/>
      <c r="I3881" s="10"/>
      <c r="J3881" s="11"/>
      <c r="P3881" s="133"/>
      <c r="Q3881" s="133"/>
      <c r="R3881" s="3"/>
      <c r="S3881" s="133"/>
    </row>
    <row r="3882" spans="2:19">
      <c r="B3882" s="10"/>
      <c r="C3882" s="10"/>
      <c r="D3882" s="10"/>
      <c r="E3882" s="10"/>
      <c r="F3882" s="10"/>
      <c r="G3882" s="10"/>
      <c r="H3882" s="10"/>
      <c r="I3882" s="10"/>
      <c r="J3882" s="11"/>
      <c r="P3882" s="133"/>
      <c r="Q3882" s="133"/>
      <c r="R3882" s="3"/>
      <c r="S3882" s="133"/>
    </row>
    <row r="3883" spans="2:19">
      <c r="B3883" s="10"/>
      <c r="C3883" s="10"/>
      <c r="D3883" s="10"/>
      <c r="E3883" s="10"/>
      <c r="F3883" s="10"/>
      <c r="G3883" s="10"/>
      <c r="H3883" s="10"/>
      <c r="I3883" s="10"/>
      <c r="J3883" s="11"/>
      <c r="P3883" s="133"/>
      <c r="Q3883" s="133"/>
      <c r="R3883" s="3"/>
      <c r="S3883" s="133"/>
    </row>
    <row r="3884" spans="2:19">
      <c r="B3884" s="10"/>
      <c r="C3884" s="10"/>
      <c r="D3884" s="10"/>
      <c r="E3884" s="10"/>
      <c r="F3884" s="10"/>
      <c r="G3884" s="10"/>
      <c r="H3884" s="10"/>
      <c r="I3884" s="10"/>
      <c r="J3884" s="11"/>
      <c r="P3884" s="133"/>
      <c r="Q3884" s="133"/>
      <c r="R3884" s="3"/>
      <c r="S3884" s="133"/>
    </row>
    <row r="3885" spans="2:19">
      <c r="B3885" s="10"/>
      <c r="C3885" s="10"/>
      <c r="D3885" s="10"/>
      <c r="E3885" s="10"/>
      <c r="F3885" s="10"/>
      <c r="G3885" s="10"/>
      <c r="H3885" s="10"/>
      <c r="I3885" s="10"/>
      <c r="J3885" s="11"/>
      <c r="P3885" s="133"/>
      <c r="Q3885" s="133"/>
      <c r="R3885" s="3"/>
      <c r="S3885" s="133"/>
    </row>
    <row r="3886" spans="2:19">
      <c r="B3886" s="10"/>
      <c r="C3886" s="10"/>
      <c r="D3886" s="10"/>
      <c r="E3886" s="10"/>
      <c r="F3886" s="10"/>
      <c r="G3886" s="10"/>
      <c r="H3886" s="10"/>
      <c r="I3886" s="10"/>
      <c r="J3886" s="11"/>
      <c r="P3886" s="133"/>
      <c r="Q3886" s="133"/>
      <c r="R3886" s="3"/>
      <c r="S3886" s="133"/>
    </row>
    <row r="3887" spans="2:19">
      <c r="B3887" s="10"/>
      <c r="C3887" s="10"/>
      <c r="D3887" s="10"/>
      <c r="E3887" s="10"/>
      <c r="F3887" s="10"/>
      <c r="G3887" s="10"/>
      <c r="H3887" s="10"/>
      <c r="I3887" s="10"/>
      <c r="J3887" s="11"/>
      <c r="P3887" s="133"/>
      <c r="Q3887" s="133"/>
      <c r="R3887" s="3"/>
      <c r="S3887" s="133"/>
    </row>
    <row r="3888" spans="2:19">
      <c r="B3888" s="10"/>
      <c r="C3888" s="10"/>
      <c r="D3888" s="10"/>
      <c r="E3888" s="10"/>
      <c r="F3888" s="10"/>
      <c r="G3888" s="10"/>
      <c r="H3888" s="10"/>
      <c r="I3888" s="10"/>
      <c r="J3888" s="11"/>
      <c r="P3888" s="133"/>
      <c r="Q3888" s="133"/>
      <c r="R3888" s="3"/>
      <c r="S3888" s="133"/>
    </row>
    <row r="3889" spans="2:19">
      <c r="B3889" s="10"/>
      <c r="C3889" s="10"/>
      <c r="D3889" s="10"/>
      <c r="E3889" s="10"/>
      <c r="F3889" s="10"/>
      <c r="G3889" s="10"/>
      <c r="H3889" s="10"/>
      <c r="I3889" s="10"/>
      <c r="J3889" s="11"/>
      <c r="P3889" s="133"/>
      <c r="Q3889" s="133"/>
      <c r="R3889" s="3"/>
      <c r="S3889" s="133"/>
    </row>
    <row r="3890" spans="2:19">
      <c r="B3890" s="10"/>
      <c r="C3890" s="10"/>
      <c r="D3890" s="10"/>
      <c r="E3890" s="10"/>
      <c r="F3890" s="10"/>
      <c r="G3890" s="10"/>
      <c r="H3890" s="10"/>
      <c r="I3890" s="10"/>
      <c r="J3890" s="11"/>
      <c r="P3890" s="133"/>
      <c r="Q3890" s="133"/>
      <c r="R3890" s="3"/>
      <c r="S3890" s="133"/>
    </row>
    <row r="3891" spans="2:19">
      <c r="B3891" s="10"/>
      <c r="C3891" s="10"/>
      <c r="D3891" s="10"/>
      <c r="E3891" s="10"/>
      <c r="F3891" s="10"/>
      <c r="G3891" s="10"/>
      <c r="H3891" s="10"/>
      <c r="I3891" s="10"/>
      <c r="J3891" s="11"/>
      <c r="P3891" s="133"/>
      <c r="Q3891" s="133"/>
      <c r="R3891" s="3"/>
      <c r="S3891" s="133"/>
    </row>
    <row r="3892" spans="2:19">
      <c r="B3892" s="10"/>
      <c r="C3892" s="10"/>
      <c r="D3892" s="10"/>
      <c r="E3892" s="10"/>
      <c r="F3892" s="10"/>
      <c r="G3892" s="10"/>
      <c r="H3892" s="10"/>
      <c r="I3892" s="10"/>
      <c r="J3892" s="11"/>
      <c r="P3892" s="133"/>
      <c r="Q3892" s="133"/>
      <c r="R3892" s="3"/>
      <c r="S3892" s="133"/>
    </row>
    <row r="3893" spans="2:19">
      <c r="B3893" s="10"/>
      <c r="C3893" s="10"/>
      <c r="D3893" s="10"/>
      <c r="E3893" s="10"/>
      <c r="F3893" s="10"/>
      <c r="G3893" s="10"/>
      <c r="H3893" s="10"/>
      <c r="I3893" s="10"/>
      <c r="J3893" s="11"/>
      <c r="P3893" s="133"/>
      <c r="Q3893" s="133"/>
      <c r="R3893" s="3"/>
      <c r="S3893" s="133"/>
    </row>
    <row r="3894" spans="2:19">
      <c r="B3894" s="10"/>
      <c r="C3894" s="10"/>
      <c r="D3894" s="10"/>
      <c r="E3894" s="10"/>
      <c r="F3894" s="10"/>
      <c r="G3894" s="10"/>
      <c r="H3894" s="10"/>
      <c r="I3894" s="10"/>
      <c r="J3894" s="11"/>
      <c r="P3894" s="133"/>
      <c r="Q3894" s="133"/>
      <c r="R3894" s="3"/>
      <c r="S3894" s="133"/>
    </row>
    <row r="3895" spans="2:19">
      <c r="B3895" s="10"/>
      <c r="C3895" s="10"/>
      <c r="D3895" s="10"/>
      <c r="E3895" s="10"/>
      <c r="F3895" s="10"/>
      <c r="G3895" s="10"/>
      <c r="H3895" s="10"/>
      <c r="I3895" s="10"/>
      <c r="J3895" s="11"/>
      <c r="P3895" s="133"/>
      <c r="Q3895" s="133"/>
      <c r="R3895" s="3"/>
      <c r="S3895" s="133"/>
    </row>
    <row r="3896" spans="2:19">
      <c r="B3896" s="10"/>
      <c r="C3896" s="10"/>
      <c r="D3896" s="10"/>
      <c r="E3896" s="10"/>
      <c r="F3896" s="10"/>
      <c r="G3896" s="10"/>
      <c r="H3896" s="10"/>
      <c r="I3896" s="10"/>
      <c r="J3896" s="11"/>
      <c r="P3896" s="133"/>
      <c r="Q3896" s="133"/>
      <c r="R3896" s="3"/>
      <c r="S3896" s="133"/>
    </row>
    <row r="3897" spans="2:19">
      <c r="B3897" s="10"/>
      <c r="C3897" s="10"/>
      <c r="D3897" s="10"/>
      <c r="E3897" s="10"/>
      <c r="F3897" s="10"/>
      <c r="G3897" s="10"/>
      <c r="H3897" s="10"/>
      <c r="I3897" s="10"/>
      <c r="J3897" s="11"/>
      <c r="P3897" s="133"/>
      <c r="Q3897" s="133"/>
      <c r="R3897" s="3"/>
      <c r="S3897" s="133"/>
    </row>
    <row r="3898" spans="2:19">
      <c r="B3898" s="10"/>
      <c r="C3898" s="10"/>
      <c r="D3898" s="10"/>
      <c r="E3898" s="10"/>
      <c r="F3898" s="10"/>
      <c r="G3898" s="10"/>
      <c r="H3898" s="10"/>
      <c r="I3898" s="10"/>
      <c r="J3898" s="11"/>
      <c r="P3898" s="133"/>
      <c r="Q3898" s="133"/>
      <c r="R3898" s="3"/>
      <c r="S3898" s="133"/>
    </row>
    <row r="3899" spans="2:19">
      <c r="B3899" s="10"/>
      <c r="C3899" s="10"/>
      <c r="D3899" s="10"/>
      <c r="E3899" s="10"/>
      <c r="F3899" s="10"/>
      <c r="G3899" s="10"/>
      <c r="H3899" s="10"/>
      <c r="I3899" s="10"/>
      <c r="J3899" s="11"/>
      <c r="P3899" s="133"/>
      <c r="Q3899" s="133"/>
      <c r="R3899" s="3"/>
      <c r="S3899" s="133"/>
    </row>
    <row r="3900" spans="2:19">
      <c r="B3900" s="10"/>
      <c r="C3900" s="10"/>
      <c r="D3900" s="10"/>
      <c r="E3900" s="10"/>
      <c r="F3900" s="10"/>
      <c r="G3900" s="10"/>
      <c r="H3900" s="10"/>
      <c r="I3900" s="10"/>
      <c r="J3900" s="11"/>
      <c r="P3900" s="133"/>
      <c r="Q3900" s="133"/>
      <c r="R3900" s="3"/>
      <c r="S3900" s="133"/>
    </row>
    <row r="3901" spans="2:19">
      <c r="B3901" s="10"/>
      <c r="C3901" s="10"/>
      <c r="D3901" s="10"/>
      <c r="E3901" s="10"/>
      <c r="F3901" s="10"/>
      <c r="G3901" s="10"/>
      <c r="H3901" s="10"/>
      <c r="I3901" s="10"/>
      <c r="J3901" s="11"/>
      <c r="P3901" s="133"/>
      <c r="Q3901" s="133"/>
      <c r="R3901" s="3"/>
      <c r="S3901" s="133"/>
    </row>
    <row r="3902" spans="2:19">
      <c r="B3902" s="10"/>
      <c r="C3902" s="10"/>
      <c r="D3902" s="10"/>
      <c r="E3902" s="10"/>
      <c r="F3902" s="10"/>
      <c r="G3902" s="10"/>
      <c r="H3902" s="10"/>
      <c r="I3902" s="10"/>
      <c r="J3902" s="11"/>
      <c r="P3902" s="133"/>
      <c r="Q3902" s="133"/>
      <c r="R3902" s="3"/>
      <c r="S3902" s="133"/>
    </row>
    <row r="3903" spans="2:19">
      <c r="B3903" s="10"/>
      <c r="C3903" s="10"/>
      <c r="D3903" s="10"/>
      <c r="E3903" s="10"/>
      <c r="F3903" s="10"/>
      <c r="G3903" s="10"/>
      <c r="H3903" s="10"/>
      <c r="I3903" s="10"/>
      <c r="J3903" s="11"/>
      <c r="P3903" s="133"/>
      <c r="Q3903" s="133"/>
      <c r="R3903" s="3"/>
      <c r="S3903" s="133"/>
    </row>
    <row r="3904" spans="2:19">
      <c r="B3904" s="10"/>
      <c r="C3904" s="10"/>
      <c r="D3904" s="10"/>
      <c r="E3904" s="10"/>
      <c r="F3904" s="10"/>
      <c r="G3904" s="10"/>
      <c r="H3904" s="10"/>
      <c r="I3904" s="10"/>
      <c r="J3904" s="11"/>
      <c r="P3904" s="133"/>
      <c r="Q3904" s="133"/>
      <c r="R3904" s="3"/>
      <c r="S3904" s="133"/>
    </row>
    <row r="3905" spans="2:19">
      <c r="B3905" s="10"/>
      <c r="C3905" s="10"/>
      <c r="D3905" s="10"/>
      <c r="E3905" s="10"/>
      <c r="F3905" s="10"/>
      <c r="G3905" s="10"/>
      <c r="H3905" s="10"/>
      <c r="I3905" s="10"/>
      <c r="J3905" s="11"/>
      <c r="P3905" s="133"/>
      <c r="Q3905" s="133"/>
      <c r="R3905" s="3"/>
      <c r="S3905" s="133"/>
    </row>
    <row r="3906" spans="2:19">
      <c r="B3906" s="10"/>
      <c r="C3906" s="10"/>
      <c r="D3906" s="10"/>
      <c r="E3906" s="10"/>
      <c r="F3906" s="10"/>
      <c r="G3906" s="10"/>
      <c r="H3906" s="10"/>
      <c r="I3906" s="10"/>
      <c r="J3906" s="11"/>
      <c r="P3906" s="133"/>
      <c r="Q3906" s="133"/>
      <c r="R3906" s="3"/>
      <c r="S3906" s="133"/>
    </row>
    <row r="3907" spans="2:19">
      <c r="B3907" s="10"/>
      <c r="C3907" s="10"/>
      <c r="D3907" s="10"/>
      <c r="E3907" s="10"/>
      <c r="F3907" s="10"/>
      <c r="G3907" s="10"/>
      <c r="H3907" s="10"/>
      <c r="I3907" s="10"/>
      <c r="J3907" s="11"/>
      <c r="P3907" s="133"/>
      <c r="Q3907" s="133"/>
      <c r="R3907" s="3"/>
      <c r="S3907" s="133"/>
    </row>
    <row r="3908" spans="2:19">
      <c r="B3908" s="10"/>
      <c r="C3908" s="10"/>
      <c r="D3908" s="10"/>
      <c r="E3908" s="10"/>
      <c r="F3908" s="10"/>
      <c r="G3908" s="10"/>
      <c r="H3908" s="10"/>
      <c r="I3908" s="10"/>
      <c r="J3908" s="11"/>
      <c r="P3908" s="133"/>
      <c r="Q3908" s="133"/>
      <c r="R3908" s="3"/>
      <c r="S3908" s="133"/>
    </row>
    <row r="3909" spans="2:19">
      <c r="B3909" s="10"/>
      <c r="C3909" s="10"/>
      <c r="D3909" s="10"/>
      <c r="E3909" s="10"/>
      <c r="F3909" s="10"/>
      <c r="G3909" s="10"/>
      <c r="H3909" s="10"/>
      <c r="I3909" s="10"/>
      <c r="J3909" s="11"/>
      <c r="P3909" s="133"/>
      <c r="Q3909" s="133"/>
      <c r="R3909" s="3"/>
      <c r="S3909" s="133"/>
    </row>
    <row r="3910" spans="2:19">
      <c r="B3910" s="10"/>
      <c r="C3910" s="10"/>
      <c r="D3910" s="10"/>
      <c r="E3910" s="10"/>
      <c r="F3910" s="10"/>
      <c r="G3910" s="10"/>
      <c r="H3910" s="10"/>
      <c r="I3910" s="10"/>
      <c r="J3910" s="11"/>
      <c r="P3910" s="133"/>
      <c r="Q3910" s="133"/>
      <c r="R3910" s="3"/>
      <c r="S3910" s="133"/>
    </row>
    <row r="3911" spans="2:19">
      <c r="B3911" s="10"/>
      <c r="C3911" s="10"/>
      <c r="D3911" s="10"/>
      <c r="E3911" s="10"/>
      <c r="F3911" s="10"/>
      <c r="G3911" s="10"/>
      <c r="H3911" s="10"/>
      <c r="I3911" s="10"/>
      <c r="J3911" s="11"/>
      <c r="P3911" s="133"/>
      <c r="Q3911" s="133"/>
      <c r="R3911" s="3"/>
      <c r="S3911" s="133"/>
    </row>
    <row r="3912" spans="2:19">
      <c r="B3912" s="10"/>
      <c r="C3912" s="10"/>
      <c r="D3912" s="10"/>
      <c r="E3912" s="10"/>
      <c r="F3912" s="10"/>
      <c r="G3912" s="10"/>
      <c r="H3912" s="10"/>
      <c r="I3912" s="10"/>
      <c r="J3912" s="11"/>
      <c r="P3912" s="133"/>
      <c r="Q3912" s="133"/>
      <c r="R3912" s="3"/>
      <c r="S3912" s="133"/>
    </row>
    <row r="3913" spans="2:19">
      <c r="B3913" s="10"/>
      <c r="C3913" s="10"/>
      <c r="D3913" s="10"/>
      <c r="E3913" s="10"/>
      <c r="F3913" s="10"/>
      <c r="G3913" s="10"/>
      <c r="H3913" s="10"/>
      <c r="I3913" s="10"/>
      <c r="J3913" s="11"/>
      <c r="P3913" s="133"/>
      <c r="Q3913" s="133"/>
      <c r="R3913" s="3"/>
      <c r="S3913" s="133"/>
    </row>
    <row r="3914" spans="2:19">
      <c r="B3914" s="10"/>
      <c r="C3914" s="10"/>
      <c r="D3914" s="10"/>
      <c r="E3914" s="10"/>
      <c r="F3914" s="10"/>
      <c r="G3914" s="10"/>
      <c r="H3914" s="10"/>
      <c r="I3914" s="10"/>
      <c r="J3914" s="11"/>
      <c r="P3914" s="133"/>
      <c r="Q3914" s="133"/>
      <c r="R3914" s="3"/>
      <c r="S3914" s="133"/>
    </row>
    <row r="3915" spans="2:19">
      <c r="B3915" s="10"/>
      <c r="C3915" s="10"/>
      <c r="D3915" s="10"/>
      <c r="E3915" s="10"/>
      <c r="F3915" s="10"/>
      <c r="G3915" s="10"/>
      <c r="H3915" s="10"/>
      <c r="I3915" s="10"/>
      <c r="J3915" s="11"/>
      <c r="P3915" s="133"/>
      <c r="Q3915" s="133"/>
      <c r="R3915" s="3"/>
      <c r="S3915" s="133"/>
    </row>
    <row r="3916" spans="2:19">
      <c r="B3916" s="10"/>
      <c r="C3916" s="10"/>
      <c r="D3916" s="10"/>
      <c r="E3916" s="10"/>
      <c r="F3916" s="10"/>
      <c r="G3916" s="10"/>
      <c r="H3916" s="10"/>
      <c r="I3916" s="10"/>
      <c r="J3916" s="11"/>
      <c r="P3916" s="133"/>
      <c r="Q3916" s="133"/>
      <c r="R3916" s="3"/>
      <c r="S3916" s="133"/>
    </row>
    <row r="3917" spans="2:19">
      <c r="B3917" s="10"/>
      <c r="C3917" s="10"/>
      <c r="D3917" s="10"/>
      <c r="E3917" s="10"/>
      <c r="F3917" s="10"/>
      <c r="G3917" s="10"/>
      <c r="H3917" s="10"/>
      <c r="I3917" s="10"/>
      <c r="J3917" s="11"/>
      <c r="P3917" s="133"/>
      <c r="Q3917" s="133"/>
      <c r="R3917" s="3"/>
      <c r="S3917" s="133"/>
    </row>
    <row r="3918" spans="2:19">
      <c r="B3918" s="10"/>
      <c r="C3918" s="10"/>
      <c r="D3918" s="10"/>
      <c r="E3918" s="10"/>
      <c r="F3918" s="10"/>
      <c r="G3918" s="10"/>
      <c r="H3918" s="10"/>
      <c r="I3918" s="10"/>
      <c r="J3918" s="11"/>
      <c r="P3918" s="133"/>
      <c r="Q3918" s="133"/>
      <c r="R3918" s="3"/>
      <c r="S3918" s="133"/>
    </row>
    <row r="3919" spans="2:19">
      <c r="B3919" s="10"/>
      <c r="C3919" s="10"/>
      <c r="D3919" s="10"/>
      <c r="E3919" s="10"/>
      <c r="F3919" s="10"/>
      <c r="G3919" s="10"/>
      <c r="H3919" s="10"/>
      <c r="I3919" s="10"/>
      <c r="J3919" s="11"/>
      <c r="P3919" s="133"/>
      <c r="Q3919" s="133"/>
      <c r="R3919" s="3"/>
      <c r="S3919" s="133"/>
    </row>
    <row r="3920" spans="2:19">
      <c r="B3920" s="10"/>
      <c r="C3920" s="10"/>
      <c r="D3920" s="10"/>
      <c r="E3920" s="10"/>
      <c r="F3920" s="10"/>
      <c r="G3920" s="10"/>
      <c r="H3920" s="10"/>
      <c r="I3920" s="10"/>
      <c r="J3920" s="11"/>
      <c r="P3920" s="133"/>
      <c r="Q3920" s="133"/>
      <c r="R3920" s="3"/>
      <c r="S3920" s="133"/>
    </row>
    <row r="3921" spans="2:19">
      <c r="B3921" s="10"/>
      <c r="C3921" s="10"/>
      <c r="D3921" s="10"/>
      <c r="E3921" s="10"/>
      <c r="F3921" s="10"/>
      <c r="G3921" s="10"/>
      <c r="H3921" s="10"/>
      <c r="I3921" s="10"/>
      <c r="J3921" s="11"/>
      <c r="P3921" s="133"/>
      <c r="Q3921" s="133"/>
      <c r="R3921" s="3"/>
      <c r="S3921" s="133"/>
    </row>
    <row r="3922" spans="2:19">
      <c r="B3922" s="10"/>
      <c r="C3922" s="10"/>
      <c r="D3922" s="10"/>
      <c r="E3922" s="10"/>
      <c r="F3922" s="10"/>
      <c r="G3922" s="10"/>
      <c r="H3922" s="10"/>
      <c r="I3922" s="10"/>
      <c r="J3922" s="11"/>
      <c r="P3922" s="133"/>
      <c r="Q3922" s="133"/>
      <c r="R3922" s="3"/>
      <c r="S3922" s="133"/>
    </row>
    <row r="3923" spans="2:19">
      <c r="B3923" s="10"/>
      <c r="C3923" s="10"/>
      <c r="D3923" s="10"/>
      <c r="E3923" s="10"/>
      <c r="F3923" s="10"/>
      <c r="G3923" s="10"/>
      <c r="H3923" s="10"/>
      <c r="I3923" s="10"/>
      <c r="J3923" s="11"/>
      <c r="P3923" s="133"/>
      <c r="Q3923" s="133"/>
      <c r="R3923" s="3"/>
      <c r="S3923" s="133"/>
    </row>
    <row r="3924" spans="2:19">
      <c r="B3924" s="10"/>
      <c r="C3924" s="10"/>
      <c r="D3924" s="10"/>
      <c r="E3924" s="10"/>
      <c r="F3924" s="10"/>
      <c r="G3924" s="10"/>
      <c r="H3924" s="10"/>
      <c r="I3924" s="10"/>
      <c r="J3924" s="11"/>
      <c r="P3924" s="133"/>
      <c r="Q3924" s="133"/>
      <c r="R3924" s="3"/>
      <c r="S3924" s="133"/>
    </row>
    <row r="3925" spans="2:19">
      <c r="B3925" s="10"/>
      <c r="C3925" s="10"/>
      <c r="D3925" s="10"/>
      <c r="E3925" s="10"/>
      <c r="F3925" s="10"/>
      <c r="G3925" s="10"/>
      <c r="H3925" s="10"/>
      <c r="I3925" s="10"/>
      <c r="J3925" s="11"/>
      <c r="P3925" s="133"/>
      <c r="Q3925" s="133"/>
      <c r="R3925" s="3"/>
      <c r="S3925" s="133"/>
    </row>
    <row r="3926" spans="2:19">
      <c r="B3926" s="10"/>
      <c r="C3926" s="10"/>
      <c r="D3926" s="10"/>
      <c r="E3926" s="10"/>
      <c r="F3926" s="10"/>
      <c r="G3926" s="10"/>
      <c r="H3926" s="10"/>
      <c r="I3926" s="10"/>
      <c r="J3926" s="11"/>
      <c r="P3926" s="133"/>
      <c r="Q3926" s="133"/>
      <c r="R3926" s="3"/>
      <c r="S3926" s="133"/>
    </row>
    <row r="3927" spans="2:19">
      <c r="B3927" s="10"/>
      <c r="C3927" s="10"/>
      <c r="D3927" s="10"/>
      <c r="E3927" s="10"/>
      <c r="F3927" s="10"/>
      <c r="G3927" s="10"/>
      <c r="H3927" s="10"/>
      <c r="I3927" s="10"/>
      <c r="J3927" s="11"/>
      <c r="P3927" s="133"/>
      <c r="Q3927" s="133"/>
      <c r="R3927" s="3"/>
      <c r="S3927" s="133"/>
    </row>
    <row r="3928" spans="2:19">
      <c r="B3928" s="10"/>
      <c r="C3928" s="10"/>
      <c r="D3928" s="10"/>
      <c r="E3928" s="10"/>
      <c r="F3928" s="10"/>
      <c r="G3928" s="10"/>
      <c r="H3928" s="10"/>
      <c r="I3928" s="10"/>
      <c r="J3928" s="11"/>
      <c r="P3928" s="133"/>
      <c r="Q3928" s="133"/>
      <c r="R3928" s="3"/>
      <c r="S3928" s="133"/>
    </row>
    <row r="3929" spans="2:19">
      <c r="B3929" s="10"/>
      <c r="C3929" s="10"/>
      <c r="D3929" s="10"/>
      <c r="E3929" s="10"/>
      <c r="F3929" s="10"/>
      <c r="G3929" s="10"/>
      <c r="H3929" s="10"/>
      <c r="I3929" s="10"/>
      <c r="J3929" s="11"/>
      <c r="P3929" s="133"/>
      <c r="Q3929" s="133"/>
      <c r="R3929" s="3"/>
      <c r="S3929" s="133"/>
    </row>
    <row r="3930" spans="2:19">
      <c r="B3930" s="10"/>
      <c r="C3930" s="10"/>
      <c r="D3930" s="10"/>
      <c r="E3930" s="10"/>
      <c r="F3930" s="10"/>
      <c r="G3930" s="10"/>
      <c r="H3930" s="10"/>
      <c r="I3930" s="10"/>
      <c r="J3930" s="11"/>
      <c r="P3930" s="133"/>
      <c r="Q3930" s="133"/>
      <c r="R3930" s="3"/>
      <c r="S3930" s="133"/>
    </row>
    <row r="3931" spans="2:19">
      <c r="B3931" s="10"/>
      <c r="C3931" s="10"/>
      <c r="D3931" s="10"/>
      <c r="E3931" s="10"/>
      <c r="F3931" s="10"/>
      <c r="G3931" s="10"/>
      <c r="H3931" s="10"/>
      <c r="I3931" s="10"/>
      <c r="J3931" s="11"/>
      <c r="P3931" s="133"/>
      <c r="Q3931" s="133"/>
      <c r="R3931" s="3"/>
      <c r="S3931" s="133"/>
    </row>
    <row r="3932" spans="2:19">
      <c r="B3932" s="10"/>
      <c r="C3932" s="10"/>
      <c r="D3932" s="10"/>
      <c r="E3932" s="10"/>
      <c r="F3932" s="10"/>
      <c r="G3932" s="10"/>
      <c r="H3932" s="10"/>
      <c r="I3932" s="10"/>
      <c r="J3932" s="11"/>
      <c r="P3932" s="133"/>
      <c r="Q3932" s="133"/>
      <c r="R3932" s="3"/>
      <c r="S3932" s="133"/>
    </row>
    <row r="3933" spans="2:19">
      <c r="B3933" s="10"/>
      <c r="C3933" s="10"/>
      <c r="D3933" s="10"/>
      <c r="E3933" s="10"/>
      <c r="F3933" s="10"/>
      <c r="G3933" s="10"/>
      <c r="H3933" s="10"/>
      <c r="I3933" s="10"/>
      <c r="J3933" s="11"/>
      <c r="P3933" s="133"/>
      <c r="Q3933" s="133"/>
      <c r="R3933" s="3"/>
      <c r="S3933" s="133"/>
    </row>
    <row r="3934" spans="2:19">
      <c r="B3934" s="10"/>
      <c r="C3934" s="10"/>
      <c r="D3934" s="10"/>
      <c r="E3934" s="10"/>
      <c r="F3934" s="10"/>
      <c r="G3934" s="10"/>
      <c r="H3934" s="10"/>
      <c r="I3934" s="10"/>
      <c r="J3934" s="11"/>
      <c r="P3934" s="133"/>
      <c r="Q3934" s="133"/>
      <c r="R3934" s="3"/>
      <c r="S3934" s="133"/>
    </row>
    <row r="3935" spans="2:19">
      <c r="B3935" s="10"/>
      <c r="C3935" s="10"/>
      <c r="D3935" s="10"/>
      <c r="E3935" s="10"/>
      <c r="F3935" s="10"/>
      <c r="G3935" s="10"/>
      <c r="H3935" s="10"/>
      <c r="I3935" s="10"/>
      <c r="J3935" s="11"/>
      <c r="P3935" s="133"/>
      <c r="Q3935" s="133"/>
      <c r="R3935" s="3"/>
      <c r="S3935" s="133"/>
    </row>
    <row r="3936" spans="2:19">
      <c r="B3936" s="10"/>
      <c r="C3936" s="10"/>
      <c r="D3936" s="10"/>
      <c r="E3936" s="10"/>
      <c r="F3936" s="10"/>
      <c r="G3936" s="10"/>
      <c r="H3936" s="10"/>
      <c r="I3936" s="10"/>
      <c r="J3936" s="11"/>
      <c r="P3936" s="133"/>
      <c r="Q3936" s="133"/>
      <c r="R3936" s="3"/>
      <c r="S3936" s="133"/>
    </row>
    <row r="3937" spans="2:19">
      <c r="B3937" s="10"/>
      <c r="C3937" s="10"/>
      <c r="D3937" s="10"/>
      <c r="E3937" s="10"/>
      <c r="F3937" s="10"/>
      <c r="G3937" s="10"/>
      <c r="H3937" s="10"/>
      <c r="I3937" s="10"/>
      <c r="J3937" s="11"/>
      <c r="P3937" s="133"/>
      <c r="Q3937" s="133"/>
      <c r="R3937" s="3"/>
      <c r="S3937" s="133"/>
    </row>
    <row r="3938" spans="2:19">
      <c r="B3938" s="10"/>
      <c r="C3938" s="10"/>
      <c r="D3938" s="10"/>
      <c r="E3938" s="10"/>
      <c r="F3938" s="10"/>
      <c r="G3938" s="10"/>
      <c r="H3938" s="10"/>
      <c r="I3938" s="10"/>
      <c r="J3938" s="11"/>
      <c r="P3938" s="133"/>
      <c r="Q3938" s="133"/>
      <c r="R3938" s="3"/>
      <c r="S3938" s="133"/>
    </row>
    <row r="3939" spans="2:19">
      <c r="B3939" s="10"/>
      <c r="C3939" s="10"/>
      <c r="D3939" s="10"/>
      <c r="E3939" s="10"/>
      <c r="F3939" s="10"/>
      <c r="G3939" s="10"/>
      <c r="H3939" s="10"/>
      <c r="I3939" s="10"/>
      <c r="J3939" s="11"/>
      <c r="P3939" s="133"/>
      <c r="Q3939" s="133"/>
      <c r="R3939" s="3"/>
      <c r="S3939" s="133"/>
    </row>
    <row r="3940" spans="2:19">
      <c r="B3940" s="10"/>
      <c r="C3940" s="10"/>
      <c r="D3940" s="10"/>
      <c r="E3940" s="10"/>
      <c r="F3940" s="10"/>
      <c r="G3940" s="10"/>
      <c r="H3940" s="10"/>
      <c r="I3940" s="10"/>
      <c r="J3940" s="11"/>
      <c r="P3940" s="133"/>
      <c r="Q3940" s="133"/>
      <c r="R3940" s="3"/>
      <c r="S3940" s="133"/>
    </row>
    <row r="3941" spans="2:19">
      <c r="B3941" s="10"/>
      <c r="C3941" s="10"/>
      <c r="D3941" s="10"/>
      <c r="E3941" s="10"/>
      <c r="F3941" s="10"/>
      <c r="G3941" s="10"/>
      <c r="H3941" s="10"/>
      <c r="I3941" s="10"/>
      <c r="J3941" s="11"/>
      <c r="P3941" s="133"/>
      <c r="Q3941" s="133"/>
      <c r="R3941" s="3"/>
      <c r="S3941" s="133"/>
    </row>
    <row r="3942" spans="2:19">
      <c r="B3942" s="10"/>
      <c r="C3942" s="10"/>
      <c r="D3942" s="10"/>
      <c r="E3942" s="10"/>
      <c r="F3942" s="10"/>
      <c r="G3942" s="10"/>
      <c r="H3942" s="10"/>
      <c r="I3942" s="10"/>
      <c r="J3942" s="11"/>
      <c r="P3942" s="133"/>
      <c r="Q3942" s="133"/>
      <c r="R3942" s="3"/>
      <c r="S3942" s="133"/>
    </row>
    <row r="3943" spans="2:19">
      <c r="B3943" s="10"/>
      <c r="C3943" s="10"/>
      <c r="D3943" s="10"/>
      <c r="E3943" s="10"/>
      <c r="F3943" s="10"/>
      <c r="G3943" s="10"/>
      <c r="H3943" s="10"/>
      <c r="I3943" s="10"/>
      <c r="J3943" s="11"/>
      <c r="P3943" s="133"/>
      <c r="Q3943" s="133"/>
      <c r="R3943" s="3"/>
      <c r="S3943" s="133"/>
    </row>
    <row r="3944" spans="2:19">
      <c r="B3944" s="10"/>
      <c r="C3944" s="10"/>
      <c r="D3944" s="10"/>
      <c r="E3944" s="10"/>
      <c r="F3944" s="10"/>
      <c r="G3944" s="10"/>
      <c r="H3944" s="10"/>
      <c r="I3944" s="10"/>
      <c r="J3944" s="11"/>
      <c r="P3944" s="133"/>
      <c r="Q3944" s="133"/>
      <c r="R3944" s="3"/>
      <c r="S3944" s="133"/>
    </row>
    <row r="3945" spans="2:19">
      <c r="B3945" s="10"/>
      <c r="C3945" s="10"/>
      <c r="D3945" s="10"/>
      <c r="E3945" s="10"/>
      <c r="F3945" s="10"/>
      <c r="G3945" s="10"/>
      <c r="H3945" s="10"/>
      <c r="I3945" s="10"/>
      <c r="J3945" s="11"/>
      <c r="P3945" s="133"/>
      <c r="Q3945" s="133"/>
      <c r="R3945" s="3"/>
      <c r="S3945" s="133"/>
    </row>
    <row r="3946" spans="2:19">
      <c r="B3946" s="10"/>
      <c r="C3946" s="10"/>
      <c r="D3946" s="10"/>
      <c r="E3946" s="10"/>
      <c r="F3946" s="10"/>
      <c r="G3946" s="10"/>
      <c r="H3946" s="10"/>
      <c r="I3946" s="10"/>
      <c r="J3946" s="11"/>
      <c r="P3946" s="133"/>
      <c r="Q3946" s="133"/>
      <c r="R3946" s="3"/>
      <c r="S3946" s="133"/>
    </row>
    <row r="3947" spans="2:19">
      <c r="B3947" s="10"/>
      <c r="C3947" s="10"/>
      <c r="D3947" s="10"/>
      <c r="E3947" s="10"/>
      <c r="F3947" s="10"/>
      <c r="G3947" s="10"/>
      <c r="H3947" s="10"/>
      <c r="I3947" s="10"/>
      <c r="J3947" s="11"/>
      <c r="P3947" s="133"/>
      <c r="Q3947" s="133"/>
      <c r="R3947" s="3"/>
      <c r="S3947" s="133"/>
    </row>
    <row r="3948" spans="2:19">
      <c r="B3948" s="10"/>
      <c r="C3948" s="10"/>
      <c r="D3948" s="10"/>
      <c r="E3948" s="10"/>
      <c r="F3948" s="10"/>
      <c r="G3948" s="10"/>
      <c r="H3948" s="10"/>
      <c r="I3948" s="10"/>
      <c r="J3948" s="11"/>
      <c r="P3948" s="133"/>
      <c r="Q3948" s="133"/>
      <c r="R3948" s="3"/>
      <c r="S3948" s="133"/>
    </row>
    <row r="3949" spans="2:19">
      <c r="B3949" s="10"/>
      <c r="C3949" s="10"/>
      <c r="D3949" s="10"/>
      <c r="E3949" s="10"/>
      <c r="F3949" s="10"/>
      <c r="G3949" s="10"/>
      <c r="H3949" s="10"/>
      <c r="I3949" s="10"/>
      <c r="J3949" s="11"/>
      <c r="P3949" s="133"/>
      <c r="Q3949" s="133"/>
      <c r="R3949" s="3"/>
      <c r="S3949" s="133"/>
    </row>
    <row r="3950" spans="2:19">
      <c r="B3950" s="10"/>
      <c r="C3950" s="10"/>
      <c r="D3950" s="10"/>
      <c r="E3950" s="10"/>
      <c r="F3950" s="10"/>
      <c r="G3950" s="10"/>
      <c r="H3950" s="10"/>
      <c r="I3950" s="10"/>
      <c r="J3950" s="11"/>
      <c r="P3950" s="133"/>
      <c r="Q3950" s="133"/>
      <c r="R3950" s="3"/>
      <c r="S3950" s="133"/>
    </row>
    <row r="3951" spans="2:19">
      <c r="B3951" s="10"/>
      <c r="C3951" s="10"/>
      <c r="D3951" s="10"/>
      <c r="E3951" s="10"/>
      <c r="F3951" s="10"/>
      <c r="G3951" s="10"/>
      <c r="H3951" s="10"/>
      <c r="I3951" s="10"/>
      <c r="J3951" s="11"/>
      <c r="P3951" s="133"/>
      <c r="Q3951" s="133"/>
      <c r="R3951" s="3"/>
      <c r="S3951" s="133"/>
    </row>
    <row r="3952" spans="2:19">
      <c r="B3952" s="10"/>
      <c r="C3952" s="10"/>
      <c r="D3952" s="10"/>
      <c r="E3952" s="10"/>
      <c r="F3952" s="10"/>
      <c r="G3952" s="10"/>
      <c r="H3952" s="10"/>
      <c r="I3952" s="10"/>
      <c r="J3952" s="11"/>
      <c r="P3952" s="133"/>
      <c r="Q3952" s="133"/>
      <c r="R3952" s="3"/>
      <c r="S3952" s="133"/>
    </row>
    <row r="3953" spans="2:19">
      <c r="B3953" s="10"/>
      <c r="C3953" s="10"/>
      <c r="D3953" s="10"/>
      <c r="E3953" s="10"/>
      <c r="F3953" s="10"/>
      <c r="G3953" s="10"/>
      <c r="H3953" s="10"/>
      <c r="I3953" s="10"/>
      <c r="J3953" s="11"/>
      <c r="P3953" s="133"/>
      <c r="Q3953" s="133"/>
      <c r="R3953" s="3"/>
      <c r="S3953" s="133"/>
    </row>
    <row r="3954" spans="2:19">
      <c r="B3954" s="10"/>
      <c r="C3954" s="10"/>
      <c r="D3954" s="10"/>
      <c r="E3954" s="10"/>
      <c r="F3954" s="10"/>
      <c r="G3954" s="10"/>
      <c r="H3954" s="10"/>
      <c r="I3954" s="10"/>
      <c r="J3954" s="11"/>
      <c r="P3954" s="133"/>
      <c r="Q3954" s="133"/>
      <c r="R3954" s="3"/>
      <c r="S3954" s="133"/>
    </row>
    <row r="3955" spans="2:19">
      <c r="B3955" s="10"/>
      <c r="C3955" s="10"/>
      <c r="D3955" s="10"/>
      <c r="E3955" s="10"/>
      <c r="F3955" s="10"/>
      <c r="G3955" s="10"/>
      <c r="H3955" s="10"/>
      <c r="I3955" s="10"/>
      <c r="J3955" s="11"/>
      <c r="P3955" s="133"/>
      <c r="Q3955" s="133"/>
      <c r="R3955" s="3"/>
      <c r="S3955" s="133"/>
    </row>
    <row r="3956" spans="2:19">
      <c r="B3956" s="10"/>
      <c r="C3956" s="10"/>
      <c r="D3956" s="10"/>
      <c r="E3956" s="10"/>
      <c r="F3956" s="10"/>
      <c r="G3956" s="10"/>
      <c r="H3956" s="10"/>
      <c r="I3956" s="10"/>
      <c r="J3956" s="11"/>
      <c r="P3956" s="133"/>
      <c r="Q3956" s="133"/>
      <c r="R3956" s="3"/>
      <c r="S3956" s="133"/>
    </row>
    <row r="3957" spans="2:19">
      <c r="B3957" s="10"/>
      <c r="C3957" s="10"/>
      <c r="D3957" s="10"/>
      <c r="E3957" s="10"/>
      <c r="F3957" s="10"/>
      <c r="G3957" s="10"/>
      <c r="H3957" s="10"/>
      <c r="I3957" s="10"/>
      <c r="J3957" s="11"/>
      <c r="P3957" s="133"/>
      <c r="Q3957" s="133"/>
      <c r="R3957" s="3"/>
      <c r="S3957" s="133"/>
    </row>
    <row r="3958" spans="2:19">
      <c r="B3958" s="10"/>
      <c r="C3958" s="10"/>
      <c r="D3958" s="10"/>
      <c r="E3958" s="10"/>
      <c r="F3958" s="10"/>
      <c r="G3958" s="10"/>
      <c r="H3958" s="10"/>
      <c r="I3958" s="10"/>
      <c r="J3958" s="11"/>
      <c r="P3958" s="133"/>
      <c r="Q3958" s="133"/>
      <c r="R3958" s="3"/>
      <c r="S3958" s="133"/>
    </row>
    <row r="3959" spans="2:19">
      <c r="B3959" s="10"/>
      <c r="C3959" s="10"/>
      <c r="D3959" s="10"/>
      <c r="E3959" s="10"/>
      <c r="F3959" s="10"/>
      <c r="G3959" s="10"/>
      <c r="H3959" s="10"/>
      <c r="I3959" s="10"/>
      <c r="J3959" s="11"/>
      <c r="P3959" s="133"/>
      <c r="Q3959" s="133"/>
      <c r="R3959" s="3"/>
      <c r="S3959" s="133"/>
    </row>
    <row r="3960" spans="2:19">
      <c r="B3960" s="10"/>
      <c r="C3960" s="10"/>
      <c r="D3960" s="10"/>
      <c r="E3960" s="10"/>
      <c r="F3960" s="10"/>
      <c r="G3960" s="10"/>
      <c r="H3960" s="10"/>
      <c r="I3960" s="10"/>
      <c r="J3960" s="11"/>
      <c r="P3960" s="133"/>
      <c r="Q3960" s="133"/>
      <c r="R3960" s="3"/>
      <c r="S3960" s="133"/>
    </row>
    <row r="3961" spans="2:19">
      <c r="B3961" s="10"/>
      <c r="C3961" s="10"/>
      <c r="D3961" s="10"/>
      <c r="E3961" s="10"/>
      <c r="F3961" s="10"/>
      <c r="G3961" s="10"/>
      <c r="H3961" s="10"/>
      <c r="I3961" s="10"/>
      <c r="J3961" s="11"/>
      <c r="P3961" s="133"/>
      <c r="Q3961" s="133"/>
      <c r="R3961" s="3"/>
      <c r="S3961" s="133"/>
    </row>
    <row r="3962" spans="2:19">
      <c r="B3962" s="10"/>
      <c r="C3962" s="10"/>
      <c r="D3962" s="10"/>
      <c r="E3962" s="10"/>
      <c r="F3962" s="10"/>
      <c r="G3962" s="10"/>
      <c r="H3962" s="10"/>
      <c r="I3962" s="10"/>
      <c r="J3962" s="11"/>
      <c r="P3962" s="133"/>
      <c r="Q3962" s="133"/>
      <c r="R3962" s="3"/>
      <c r="S3962" s="133"/>
    </row>
    <row r="3963" spans="2:19">
      <c r="B3963" s="10"/>
      <c r="C3963" s="10"/>
      <c r="D3963" s="10"/>
      <c r="E3963" s="10"/>
      <c r="F3963" s="10"/>
      <c r="G3963" s="10"/>
      <c r="H3963" s="10"/>
      <c r="I3963" s="10"/>
      <c r="J3963" s="11"/>
      <c r="P3963" s="133"/>
      <c r="Q3963" s="133"/>
      <c r="R3963" s="3"/>
      <c r="S3963" s="133"/>
    </row>
    <row r="3964" spans="2:19">
      <c r="B3964" s="10"/>
      <c r="C3964" s="10"/>
      <c r="D3964" s="10"/>
      <c r="E3964" s="10"/>
      <c r="F3964" s="10"/>
      <c r="G3964" s="10"/>
      <c r="H3964" s="10"/>
      <c r="I3964" s="10"/>
      <c r="J3964" s="11"/>
      <c r="P3964" s="133"/>
      <c r="Q3964" s="133"/>
      <c r="R3964" s="3"/>
      <c r="S3964" s="133"/>
    </row>
    <row r="3965" spans="2:19">
      <c r="B3965" s="10"/>
      <c r="C3965" s="10"/>
      <c r="D3965" s="10"/>
      <c r="E3965" s="10"/>
      <c r="F3965" s="10"/>
      <c r="G3965" s="10"/>
      <c r="H3965" s="10"/>
      <c r="I3965" s="10"/>
      <c r="J3965" s="11"/>
      <c r="P3965" s="133"/>
      <c r="Q3965" s="133"/>
      <c r="R3965" s="3"/>
      <c r="S3965" s="133"/>
    </row>
    <row r="3966" spans="2:19">
      <c r="B3966" s="10"/>
      <c r="C3966" s="10"/>
      <c r="D3966" s="10"/>
      <c r="E3966" s="10"/>
      <c r="F3966" s="10"/>
      <c r="G3966" s="10"/>
      <c r="H3966" s="10"/>
      <c r="I3966" s="10"/>
      <c r="J3966" s="11"/>
      <c r="P3966" s="133"/>
      <c r="Q3966" s="133"/>
      <c r="R3966" s="3"/>
      <c r="S3966" s="133"/>
    </row>
    <row r="3967" spans="2:19">
      <c r="B3967" s="10"/>
      <c r="C3967" s="10"/>
      <c r="D3967" s="10"/>
      <c r="E3967" s="10"/>
      <c r="F3967" s="10"/>
      <c r="G3967" s="10"/>
      <c r="H3967" s="10"/>
      <c r="I3967" s="10"/>
      <c r="J3967" s="11"/>
      <c r="P3967" s="133"/>
      <c r="Q3967" s="133"/>
      <c r="R3967" s="3"/>
      <c r="S3967" s="133"/>
    </row>
    <row r="3968" spans="2:19">
      <c r="B3968" s="10"/>
      <c r="C3968" s="10"/>
      <c r="D3968" s="10"/>
      <c r="E3968" s="10"/>
      <c r="F3968" s="10"/>
      <c r="G3968" s="10"/>
      <c r="H3968" s="10"/>
      <c r="I3968" s="10"/>
      <c r="J3968" s="11"/>
      <c r="P3968" s="133"/>
      <c r="Q3968" s="133"/>
      <c r="R3968" s="3"/>
      <c r="S3968" s="133"/>
    </row>
    <row r="3969" spans="2:19">
      <c r="B3969" s="10"/>
      <c r="C3969" s="10"/>
      <c r="D3969" s="10"/>
      <c r="E3969" s="10"/>
      <c r="F3969" s="10"/>
      <c r="G3969" s="10"/>
      <c r="H3969" s="10"/>
      <c r="I3969" s="10"/>
      <c r="J3969" s="11"/>
      <c r="P3969" s="133"/>
      <c r="Q3969" s="133"/>
      <c r="R3969" s="3"/>
      <c r="S3969" s="133"/>
    </row>
    <row r="3970" spans="2:19">
      <c r="B3970" s="10"/>
      <c r="C3970" s="10"/>
      <c r="D3970" s="10"/>
      <c r="E3970" s="10"/>
      <c r="F3970" s="10"/>
      <c r="G3970" s="10"/>
      <c r="H3970" s="10"/>
      <c r="I3970" s="10"/>
      <c r="J3970" s="11"/>
      <c r="P3970" s="133"/>
      <c r="Q3970" s="133"/>
      <c r="R3970" s="3"/>
      <c r="S3970" s="133"/>
    </row>
    <row r="3971" spans="2:19">
      <c r="B3971" s="10"/>
      <c r="C3971" s="10"/>
      <c r="D3971" s="10"/>
      <c r="E3971" s="10"/>
      <c r="F3971" s="10"/>
      <c r="G3971" s="10"/>
      <c r="H3971" s="10"/>
      <c r="I3971" s="10"/>
      <c r="J3971" s="11"/>
      <c r="P3971" s="133"/>
      <c r="Q3971" s="133"/>
      <c r="R3971" s="3"/>
      <c r="S3971" s="133"/>
    </row>
    <row r="3972" spans="2:19">
      <c r="B3972" s="10"/>
      <c r="C3972" s="10"/>
      <c r="D3972" s="10"/>
      <c r="E3972" s="10"/>
      <c r="F3972" s="10"/>
      <c r="G3972" s="10"/>
      <c r="H3972" s="10"/>
      <c r="I3972" s="10"/>
      <c r="J3972" s="11"/>
      <c r="P3972" s="133"/>
      <c r="Q3972" s="133"/>
      <c r="R3972" s="3"/>
      <c r="S3972" s="133"/>
    </row>
    <row r="3973" spans="2:19">
      <c r="B3973" s="10"/>
      <c r="C3973" s="10"/>
      <c r="D3973" s="10"/>
      <c r="E3973" s="10"/>
      <c r="F3973" s="10"/>
      <c r="G3973" s="10"/>
      <c r="H3973" s="10"/>
      <c r="I3973" s="10"/>
      <c r="J3973" s="11"/>
      <c r="P3973" s="133"/>
      <c r="Q3973" s="133"/>
      <c r="R3973" s="3"/>
      <c r="S3973" s="133"/>
    </row>
    <row r="3974" spans="2:19">
      <c r="B3974" s="10"/>
      <c r="C3974" s="10"/>
      <c r="D3974" s="10"/>
      <c r="E3974" s="10"/>
      <c r="F3974" s="10"/>
      <c r="G3974" s="10"/>
      <c r="H3974" s="10"/>
      <c r="I3974" s="10"/>
      <c r="J3974" s="11"/>
      <c r="P3974" s="133"/>
      <c r="Q3974" s="133"/>
      <c r="R3974" s="3"/>
      <c r="S3974" s="133"/>
    </row>
    <row r="3975" spans="2:19">
      <c r="B3975" s="10"/>
      <c r="C3975" s="10"/>
      <c r="D3975" s="10"/>
      <c r="E3975" s="10"/>
      <c r="F3975" s="10"/>
      <c r="G3975" s="10"/>
      <c r="H3975" s="10"/>
      <c r="I3975" s="10"/>
      <c r="J3975" s="11"/>
      <c r="P3975" s="133"/>
      <c r="Q3975" s="133"/>
      <c r="R3975" s="3"/>
      <c r="S3975" s="133"/>
    </row>
    <row r="3976" spans="2:19">
      <c r="B3976" s="10"/>
      <c r="C3976" s="10"/>
      <c r="D3976" s="10"/>
      <c r="E3976" s="10"/>
      <c r="F3976" s="10"/>
      <c r="G3976" s="10"/>
      <c r="H3976" s="10"/>
      <c r="I3976" s="10"/>
      <c r="J3976" s="11"/>
      <c r="P3976" s="133"/>
      <c r="Q3976" s="133"/>
      <c r="R3976" s="3"/>
      <c r="S3976" s="133"/>
    </row>
    <row r="3977" spans="2:19">
      <c r="B3977" s="10"/>
      <c r="C3977" s="10"/>
      <c r="D3977" s="10"/>
      <c r="E3977" s="10"/>
      <c r="F3977" s="10"/>
      <c r="G3977" s="10"/>
      <c r="H3977" s="10"/>
      <c r="I3977" s="10"/>
      <c r="J3977" s="11"/>
      <c r="P3977" s="133"/>
      <c r="Q3977" s="133"/>
      <c r="R3977" s="3"/>
      <c r="S3977" s="133"/>
    </row>
    <row r="3978" spans="2:19">
      <c r="B3978" s="10"/>
      <c r="C3978" s="10"/>
      <c r="D3978" s="10"/>
      <c r="E3978" s="10"/>
      <c r="F3978" s="10"/>
      <c r="G3978" s="10"/>
      <c r="H3978" s="10"/>
      <c r="I3978" s="10"/>
      <c r="J3978" s="11"/>
      <c r="P3978" s="133"/>
      <c r="Q3978" s="133"/>
      <c r="R3978" s="3"/>
      <c r="S3978" s="133"/>
    </row>
    <row r="3979" spans="2:19">
      <c r="B3979" s="10"/>
      <c r="C3979" s="10"/>
      <c r="D3979" s="10"/>
      <c r="E3979" s="10"/>
      <c r="F3979" s="10"/>
      <c r="G3979" s="10"/>
      <c r="H3979" s="10"/>
      <c r="I3979" s="10"/>
      <c r="J3979" s="11"/>
      <c r="P3979" s="133"/>
      <c r="Q3979" s="133"/>
      <c r="R3979" s="3"/>
      <c r="S3979" s="133"/>
    </row>
    <row r="3980" spans="2:19">
      <c r="B3980" s="10"/>
      <c r="C3980" s="10"/>
      <c r="D3980" s="10"/>
      <c r="E3980" s="10"/>
      <c r="F3980" s="10"/>
      <c r="G3980" s="10"/>
      <c r="H3980" s="10"/>
      <c r="I3980" s="10"/>
      <c r="J3980" s="11"/>
      <c r="P3980" s="133"/>
      <c r="Q3980" s="133"/>
      <c r="R3980" s="3"/>
      <c r="S3980" s="133"/>
    </row>
    <row r="3981" spans="2:19">
      <c r="B3981" s="10"/>
      <c r="C3981" s="10"/>
      <c r="D3981" s="10"/>
      <c r="E3981" s="10"/>
      <c r="F3981" s="10"/>
      <c r="G3981" s="10"/>
      <c r="H3981" s="10"/>
      <c r="I3981" s="10"/>
      <c r="J3981" s="11"/>
      <c r="P3981" s="133"/>
      <c r="Q3981" s="133"/>
      <c r="R3981" s="3"/>
      <c r="S3981" s="133"/>
    </row>
    <row r="3982" spans="2:19">
      <c r="B3982" s="10"/>
      <c r="C3982" s="10"/>
      <c r="D3982" s="10"/>
      <c r="E3982" s="10"/>
      <c r="F3982" s="10"/>
      <c r="G3982" s="10"/>
      <c r="H3982" s="10"/>
      <c r="I3982" s="10"/>
      <c r="J3982" s="11"/>
      <c r="P3982" s="133"/>
      <c r="Q3982" s="133"/>
      <c r="R3982" s="3"/>
      <c r="S3982" s="133"/>
    </row>
    <row r="3983" spans="2:19">
      <c r="B3983" s="10"/>
      <c r="C3983" s="10"/>
      <c r="D3983" s="10"/>
      <c r="E3983" s="10"/>
      <c r="F3983" s="10"/>
      <c r="G3983" s="10"/>
      <c r="H3983" s="10"/>
      <c r="I3983" s="10"/>
      <c r="J3983" s="11"/>
      <c r="P3983" s="133"/>
      <c r="Q3983" s="133"/>
      <c r="R3983" s="3"/>
      <c r="S3983" s="133"/>
    </row>
    <row r="3984" spans="2:19">
      <c r="B3984" s="10"/>
      <c r="C3984" s="10"/>
      <c r="D3984" s="10"/>
      <c r="E3984" s="10"/>
      <c r="F3984" s="10"/>
      <c r="G3984" s="10"/>
      <c r="H3984" s="10"/>
      <c r="I3984" s="10"/>
      <c r="J3984" s="11"/>
      <c r="P3984" s="133"/>
      <c r="Q3984" s="133"/>
      <c r="R3984" s="3"/>
      <c r="S3984" s="133"/>
    </row>
    <row r="3985" spans="2:19">
      <c r="B3985" s="10"/>
      <c r="C3985" s="10"/>
      <c r="D3985" s="10"/>
      <c r="E3985" s="10"/>
      <c r="F3985" s="10"/>
      <c r="G3985" s="10"/>
      <c r="H3985" s="10"/>
      <c r="I3985" s="10"/>
      <c r="J3985" s="11"/>
      <c r="P3985" s="133"/>
      <c r="Q3985" s="133"/>
      <c r="R3985" s="3"/>
      <c r="S3985" s="133"/>
    </row>
    <row r="3986" spans="2:19">
      <c r="B3986" s="10"/>
      <c r="C3986" s="10"/>
      <c r="D3986" s="10"/>
      <c r="E3986" s="10"/>
      <c r="F3986" s="10"/>
      <c r="G3986" s="10"/>
      <c r="H3986" s="10"/>
      <c r="I3986" s="10"/>
      <c r="J3986" s="11"/>
      <c r="P3986" s="133"/>
      <c r="Q3986" s="133"/>
      <c r="R3986" s="3"/>
      <c r="S3986" s="133"/>
    </row>
    <row r="3987" spans="2:19">
      <c r="B3987" s="10"/>
      <c r="C3987" s="10"/>
      <c r="D3987" s="10"/>
      <c r="E3987" s="10"/>
      <c r="F3987" s="10"/>
      <c r="G3987" s="10"/>
      <c r="H3987" s="10"/>
      <c r="I3987" s="10"/>
      <c r="J3987" s="11"/>
      <c r="P3987" s="133"/>
      <c r="Q3987" s="133"/>
      <c r="R3987" s="3"/>
      <c r="S3987" s="133"/>
    </row>
    <row r="3988" spans="2:19">
      <c r="B3988" s="10"/>
      <c r="C3988" s="10"/>
      <c r="D3988" s="10"/>
      <c r="E3988" s="10"/>
      <c r="F3988" s="10"/>
      <c r="G3988" s="10"/>
      <c r="H3988" s="10"/>
      <c r="I3988" s="10"/>
      <c r="J3988" s="11"/>
      <c r="P3988" s="133"/>
      <c r="Q3988" s="133"/>
      <c r="R3988" s="3"/>
      <c r="S3988" s="133"/>
    </row>
    <row r="3989" spans="2:19">
      <c r="B3989" s="10"/>
      <c r="C3989" s="10"/>
      <c r="D3989" s="10"/>
      <c r="E3989" s="10"/>
      <c r="F3989" s="10"/>
      <c r="G3989" s="10"/>
      <c r="H3989" s="10"/>
      <c r="I3989" s="10"/>
      <c r="J3989" s="11"/>
      <c r="P3989" s="133"/>
      <c r="Q3989" s="133"/>
      <c r="R3989" s="3"/>
      <c r="S3989" s="133"/>
    </row>
    <row r="3990" spans="2:19">
      <c r="B3990" s="10"/>
      <c r="C3990" s="10"/>
      <c r="D3990" s="10"/>
      <c r="E3990" s="10"/>
      <c r="F3990" s="10"/>
      <c r="G3990" s="10"/>
      <c r="H3990" s="10"/>
      <c r="I3990" s="10"/>
      <c r="J3990" s="11"/>
      <c r="P3990" s="133"/>
      <c r="Q3990" s="133"/>
      <c r="R3990" s="3"/>
      <c r="S3990" s="133"/>
    </row>
    <row r="3991" spans="2:19">
      <c r="B3991" s="10"/>
      <c r="C3991" s="10"/>
      <c r="D3991" s="10"/>
      <c r="E3991" s="10"/>
      <c r="F3991" s="10"/>
      <c r="G3991" s="10"/>
      <c r="H3991" s="10"/>
      <c r="I3991" s="10"/>
      <c r="J3991" s="11"/>
      <c r="P3991" s="133"/>
      <c r="Q3991" s="133"/>
      <c r="R3991" s="3"/>
      <c r="S3991" s="133"/>
    </row>
    <row r="3992" spans="2:19">
      <c r="B3992" s="10"/>
      <c r="C3992" s="10"/>
      <c r="D3992" s="10"/>
      <c r="E3992" s="10"/>
      <c r="F3992" s="10"/>
      <c r="G3992" s="10"/>
      <c r="H3992" s="10"/>
      <c r="I3992" s="10"/>
      <c r="J3992" s="11"/>
      <c r="P3992" s="133"/>
      <c r="Q3992" s="133"/>
      <c r="R3992" s="3"/>
      <c r="S3992" s="133"/>
    </row>
    <row r="3993" spans="2:19">
      <c r="B3993" s="10"/>
      <c r="C3993" s="10"/>
      <c r="D3993" s="10"/>
      <c r="E3993" s="10"/>
      <c r="F3993" s="10"/>
      <c r="G3993" s="10"/>
      <c r="H3993" s="10"/>
      <c r="I3993" s="10"/>
      <c r="J3993" s="11"/>
      <c r="P3993" s="133"/>
      <c r="Q3993" s="133"/>
      <c r="R3993" s="3"/>
      <c r="S3993" s="133"/>
    </row>
    <row r="3994" spans="2:19">
      <c r="B3994" s="10"/>
      <c r="C3994" s="10"/>
      <c r="D3994" s="10"/>
      <c r="E3994" s="10"/>
      <c r="F3994" s="10"/>
      <c r="G3994" s="10"/>
      <c r="H3994" s="10"/>
      <c r="I3994" s="10"/>
      <c r="J3994" s="11"/>
      <c r="P3994" s="133"/>
      <c r="Q3994" s="133"/>
      <c r="R3994" s="3"/>
      <c r="S3994" s="133"/>
    </row>
    <row r="3995" spans="2:19">
      <c r="B3995" s="10"/>
      <c r="C3995" s="10"/>
      <c r="D3995" s="10"/>
      <c r="E3995" s="10"/>
      <c r="F3995" s="10"/>
      <c r="G3995" s="10"/>
      <c r="H3995" s="10"/>
      <c r="I3995" s="10"/>
      <c r="J3995" s="11"/>
      <c r="P3995" s="133"/>
      <c r="Q3995" s="133"/>
      <c r="R3995" s="3"/>
      <c r="S3995" s="133"/>
    </row>
    <row r="3996" spans="2:19">
      <c r="B3996" s="10"/>
      <c r="C3996" s="10"/>
      <c r="D3996" s="10"/>
      <c r="E3996" s="10"/>
      <c r="F3996" s="10"/>
      <c r="G3996" s="10"/>
      <c r="H3996" s="10"/>
      <c r="I3996" s="10"/>
      <c r="J3996" s="11"/>
      <c r="P3996" s="133"/>
      <c r="Q3996" s="133"/>
      <c r="R3996" s="3"/>
      <c r="S3996" s="133"/>
    </row>
    <row r="3997" spans="2:19">
      <c r="B3997" s="10"/>
      <c r="C3997" s="10"/>
      <c r="D3997" s="10"/>
      <c r="E3997" s="10"/>
      <c r="F3997" s="10"/>
      <c r="G3997" s="10"/>
      <c r="H3997" s="10"/>
      <c r="I3997" s="10"/>
      <c r="J3997" s="11"/>
      <c r="P3997" s="133"/>
      <c r="Q3997" s="133"/>
      <c r="R3997" s="3"/>
      <c r="S3997" s="133"/>
    </row>
    <row r="3998" spans="2:19">
      <c r="B3998" s="10"/>
      <c r="C3998" s="10"/>
      <c r="D3998" s="10"/>
      <c r="E3998" s="10"/>
      <c r="F3998" s="10"/>
      <c r="G3998" s="10"/>
      <c r="H3998" s="10"/>
      <c r="I3998" s="10"/>
      <c r="J3998" s="11"/>
      <c r="P3998" s="133"/>
      <c r="Q3998" s="133"/>
      <c r="R3998" s="3"/>
      <c r="S3998" s="133"/>
    </row>
    <row r="3999" spans="2:19">
      <c r="B3999" s="10"/>
      <c r="C3999" s="10"/>
      <c r="D3999" s="10"/>
      <c r="E3999" s="10"/>
      <c r="F3999" s="10"/>
      <c r="G3999" s="10"/>
      <c r="H3999" s="10"/>
      <c r="I3999" s="10"/>
      <c r="J3999" s="11"/>
      <c r="P3999" s="133"/>
      <c r="Q3999" s="133"/>
      <c r="R3999" s="3"/>
      <c r="S3999" s="133"/>
    </row>
    <row r="4000" spans="2:19">
      <c r="B4000" s="10"/>
      <c r="C4000" s="10"/>
      <c r="D4000" s="10"/>
      <c r="E4000" s="10"/>
      <c r="F4000" s="10"/>
      <c r="G4000" s="10"/>
      <c r="H4000" s="10"/>
      <c r="I4000" s="10"/>
      <c r="J4000" s="11"/>
      <c r="P4000" s="133"/>
      <c r="Q4000" s="133"/>
      <c r="R4000" s="3"/>
      <c r="S4000" s="133"/>
    </row>
    <row r="4001" spans="2:19">
      <c r="B4001" s="10"/>
      <c r="C4001" s="10"/>
      <c r="D4001" s="10"/>
      <c r="E4001" s="10"/>
      <c r="F4001" s="10"/>
      <c r="G4001" s="10"/>
      <c r="H4001" s="10"/>
      <c r="I4001" s="10"/>
      <c r="J4001" s="11"/>
      <c r="P4001" s="133"/>
      <c r="Q4001" s="133"/>
      <c r="R4001" s="3"/>
      <c r="S4001" s="133"/>
    </row>
    <row r="4002" spans="2:19">
      <c r="B4002" s="10"/>
      <c r="C4002" s="10"/>
      <c r="D4002" s="10"/>
      <c r="E4002" s="10"/>
      <c r="F4002" s="10"/>
      <c r="G4002" s="10"/>
      <c r="H4002" s="10"/>
      <c r="I4002" s="10"/>
      <c r="J4002" s="11"/>
      <c r="P4002" s="133"/>
      <c r="Q4002" s="133"/>
      <c r="R4002" s="3"/>
      <c r="S4002" s="133"/>
    </row>
    <row r="4003" spans="2:19">
      <c r="B4003" s="10"/>
      <c r="C4003" s="10"/>
      <c r="D4003" s="10"/>
      <c r="E4003" s="10"/>
      <c r="F4003" s="10"/>
      <c r="G4003" s="10"/>
      <c r="H4003" s="10"/>
      <c r="I4003" s="10"/>
      <c r="J4003" s="11"/>
      <c r="P4003" s="133"/>
      <c r="Q4003" s="133"/>
      <c r="R4003" s="3"/>
      <c r="S4003" s="133"/>
    </row>
    <row r="4004" spans="2:19">
      <c r="B4004" s="10"/>
      <c r="C4004" s="10"/>
      <c r="D4004" s="10"/>
      <c r="E4004" s="10"/>
      <c r="F4004" s="10"/>
      <c r="G4004" s="10"/>
      <c r="H4004" s="10"/>
      <c r="I4004" s="10"/>
      <c r="J4004" s="11"/>
      <c r="P4004" s="133"/>
      <c r="Q4004" s="133"/>
      <c r="R4004" s="3"/>
      <c r="S4004" s="133"/>
    </row>
    <row r="4005" spans="2:19">
      <c r="B4005" s="10"/>
      <c r="C4005" s="10"/>
      <c r="D4005" s="10"/>
      <c r="E4005" s="10"/>
      <c r="F4005" s="10"/>
      <c r="G4005" s="10"/>
      <c r="H4005" s="10"/>
      <c r="I4005" s="10"/>
      <c r="J4005" s="11"/>
      <c r="P4005" s="133"/>
      <c r="Q4005" s="133"/>
      <c r="R4005" s="3"/>
      <c r="S4005" s="133"/>
    </row>
    <row r="4006" spans="2:19">
      <c r="B4006" s="10"/>
      <c r="C4006" s="10"/>
      <c r="D4006" s="10"/>
      <c r="E4006" s="10"/>
      <c r="F4006" s="10"/>
      <c r="G4006" s="10"/>
      <c r="H4006" s="10"/>
      <c r="I4006" s="10"/>
      <c r="J4006" s="11"/>
      <c r="P4006" s="133"/>
      <c r="Q4006" s="133"/>
      <c r="R4006" s="3"/>
      <c r="S4006" s="133"/>
    </row>
    <row r="4007" spans="2:19">
      <c r="B4007" s="10"/>
      <c r="C4007" s="10"/>
      <c r="D4007" s="10"/>
      <c r="E4007" s="10"/>
      <c r="F4007" s="10"/>
      <c r="G4007" s="10"/>
      <c r="H4007" s="10"/>
      <c r="I4007" s="10"/>
      <c r="J4007" s="11"/>
      <c r="P4007" s="133"/>
      <c r="Q4007" s="133"/>
      <c r="R4007" s="3"/>
      <c r="S4007" s="133"/>
    </row>
    <row r="4008" spans="2:19">
      <c r="B4008" s="10"/>
      <c r="C4008" s="10"/>
      <c r="D4008" s="10"/>
      <c r="E4008" s="10"/>
      <c r="F4008" s="10"/>
      <c r="G4008" s="10"/>
      <c r="H4008" s="10"/>
      <c r="I4008" s="10"/>
      <c r="J4008" s="11"/>
      <c r="P4008" s="133"/>
      <c r="Q4008" s="133"/>
      <c r="R4008" s="3"/>
      <c r="S4008" s="133"/>
    </row>
    <row r="4009" spans="2:19">
      <c r="B4009" s="10"/>
      <c r="C4009" s="10"/>
      <c r="D4009" s="10"/>
      <c r="E4009" s="10"/>
      <c r="F4009" s="10"/>
      <c r="G4009" s="10"/>
      <c r="H4009" s="10"/>
      <c r="I4009" s="10"/>
      <c r="J4009" s="11"/>
      <c r="P4009" s="133"/>
      <c r="Q4009" s="133"/>
      <c r="R4009" s="3"/>
      <c r="S4009" s="133"/>
    </row>
    <row r="4010" spans="2:19">
      <c r="B4010" s="10"/>
      <c r="C4010" s="10"/>
      <c r="D4010" s="10"/>
      <c r="E4010" s="10"/>
      <c r="F4010" s="10"/>
      <c r="G4010" s="10"/>
      <c r="H4010" s="10"/>
      <c r="I4010" s="10"/>
      <c r="J4010" s="11"/>
      <c r="P4010" s="133"/>
      <c r="Q4010" s="133"/>
      <c r="R4010" s="3"/>
      <c r="S4010" s="133"/>
    </row>
    <row r="4011" spans="2:19">
      <c r="B4011" s="10"/>
      <c r="C4011" s="10"/>
      <c r="D4011" s="10"/>
      <c r="E4011" s="10"/>
      <c r="F4011" s="10"/>
      <c r="G4011" s="10"/>
      <c r="H4011" s="10"/>
      <c r="I4011" s="10"/>
      <c r="J4011" s="11"/>
      <c r="P4011" s="133"/>
      <c r="Q4011" s="133"/>
      <c r="R4011" s="3"/>
      <c r="S4011" s="133"/>
    </row>
    <row r="4012" spans="2:19">
      <c r="B4012" s="10"/>
      <c r="C4012" s="10"/>
      <c r="D4012" s="10"/>
      <c r="E4012" s="10"/>
      <c r="F4012" s="10"/>
      <c r="G4012" s="10"/>
      <c r="H4012" s="10"/>
      <c r="I4012" s="10"/>
      <c r="J4012" s="11"/>
      <c r="P4012" s="133"/>
      <c r="Q4012" s="133"/>
      <c r="R4012" s="3"/>
      <c r="S4012" s="133"/>
    </row>
    <row r="4013" spans="2:19">
      <c r="B4013" s="10"/>
      <c r="C4013" s="10"/>
      <c r="D4013" s="10"/>
      <c r="E4013" s="10"/>
      <c r="F4013" s="10"/>
      <c r="G4013" s="10"/>
      <c r="H4013" s="10"/>
      <c r="I4013" s="10"/>
      <c r="J4013" s="11"/>
      <c r="P4013" s="133"/>
      <c r="Q4013" s="133"/>
      <c r="R4013" s="3"/>
      <c r="S4013" s="133"/>
    </row>
    <row r="4014" spans="2:19">
      <c r="B4014" s="10"/>
      <c r="C4014" s="10"/>
      <c r="D4014" s="10"/>
      <c r="E4014" s="10"/>
      <c r="F4014" s="10"/>
      <c r="G4014" s="10"/>
      <c r="H4014" s="10"/>
      <c r="I4014" s="10"/>
      <c r="J4014" s="11"/>
      <c r="P4014" s="133"/>
      <c r="Q4014" s="133"/>
      <c r="R4014" s="3"/>
      <c r="S4014" s="133"/>
    </row>
    <row r="4015" spans="2:19">
      <c r="B4015" s="10"/>
      <c r="C4015" s="10"/>
      <c r="D4015" s="10"/>
      <c r="E4015" s="10"/>
      <c r="F4015" s="10"/>
      <c r="G4015" s="10"/>
      <c r="H4015" s="10"/>
      <c r="I4015" s="10"/>
      <c r="J4015" s="11"/>
      <c r="P4015" s="133"/>
      <c r="Q4015" s="133"/>
      <c r="R4015" s="3"/>
      <c r="S4015" s="133"/>
    </row>
    <row r="4016" spans="2:19">
      <c r="B4016" s="10"/>
      <c r="C4016" s="10"/>
      <c r="D4016" s="10"/>
      <c r="E4016" s="10"/>
      <c r="F4016" s="10"/>
      <c r="G4016" s="10"/>
      <c r="H4016" s="10"/>
      <c r="I4016" s="10"/>
      <c r="J4016" s="11"/>
      <c r="P4016" s="133"/>
      <c r="Q4016" s="133"/>
      <c r="R4016" s="3"/>
      <c r="S4016" s="133"/>
    </row>
    <row r="4017" spans="2:19">
      <c r="B4017" s="10"/>
      <c r="C4017" s="10"/>
      <c r="D4017" s="10"/>
      <c r="E4017" s="10"/>
      <c r="F4017" s="10"/>
      <c r="G4017" s="10"/>
      <c r="H4017" s="10"/>
      <c r="I4017" s="10"/>
      <c r="J4017" s="11"/>
      <c r="P4017" s="133"/>
      <c r="Q4017" s="133"/>
      <c r="R4017" s="3"/>
      <c r="S4017" s="133"/>
    </row>
    <row r="4018" spans="2:19">
      <c r="B4018" s="10"/>
      <c r="C4018" s="10"/>
      <c r="D4018" s="10"/>
      <c r="E4018" s="10"/>
      <c r="F4018" s="10"/>
      <c r="G4018" s="10"/>
      <c r="H4018" s="10"/>
      <c r="I4018" s="10"/>
      <c r="J4018" s="11"/>
      <c r="P4018" s="133"/>
      <c r="Q4018" s="133"/>
      <c r="R4018" s="3"/>
      <c r="S4018" s="133"/>
    </row>
    <row r="4019" spans="2:19">
      <c r="B4019" s="10"/>
      <c r="C4019" s="10"/>
      <c r="D4019" s="10"/>
      <c r="E4019" s="10"/>
      <c r="F4019" s="10"/>
      <c r="G4019" s="10"/>
      <c r="H4019" s="10"/>
      <c r="I4019" s="10"/>
      <c r="J4019" s="11"/>
      <c r="P4019" s="133"/>
      <c r="Q4019" s="133"/>
      <c r="R4019" s="3"/>
      <c r="S4019" s="133"/>
    </row>
    <row r="4020" spans="2:19">
      <c r="B4020" s="10"/>
      <c r="C4020" s="10"/>
      <c r="D4020" s="10"/>
      <c r="E4020" s="10"/>
      <c r="F4020" s="10"/>
      <c r="G4020" s="10"/>
      <c r="H4020" s="10"/>
      <c r="I4020" s="10"/>
      <c r="J4020" s="11"/>
      <c r="P4020" s="133"/>
      <c r="Q4020" s="133"/>
      <c r="R4020" s="3"/>
      <c r="S4020" s="133"/>
    </row>
    <row r="4021" spans="2:19">
      <c r="B4021" s="10"/>
      <c r="C4021" s="10"/>
      <c r="D4021" s="10"/>
      <c r="E4021" s="10"/>
      <c r="F4021" s="10"/>
      <c r="G4021" s="10"/>
      <c r="H4021" s="10"/>
      <c r="I4021" s="10"/>
      <c r="J4021" s="11"/>
      <c r="P4021" s="133"/>
      <c r="Q4021" s="133"/>
      <c r="R4021" s="3"/>
      <c r="S4021" s="133"/>
    </row>
    <row r="4022" spans="2:19">
      <c r="B4022" s="10"/>
      <c r="C4022" s="10"/>
      <c r="D4022" s="10"/>
      <c r="E4022" s="10"/>
      <c r="F4022" s="10"/>
      <c r="G4022" s="10"/>
      <c r="H4022" s="10"/>
      <c r="I4022" s="10"/>
      <c r="J4022" s="11"/>
      <c r="P4022" s="133"/>
      <c r="Q4022" s="133"/>
      <c r="R4022" s="3"/>
      <c r="S4022" s="133"/>
    </row>
    <row r="4023" spans="2:19">
      <c r="B4023" s="10"/>
      <c r="C4023" s="10"/>
      <c r="D4023" s="10"/>
      <c r="E4023" s="10"/>
      <c r="F4023" s="10"/>
      <c r="G4023" s="10"/>
      <c r="H4023" s="10"/>
      <c r="I4023" s="10"/>
      <c r="J4023" s="11"/>
      <c r="P4023" s="133"/>
      <c r="Q4023" s="133"/>
      <c r="R4023" s="3"/>
      <c r="S4023" s="133"/>
    </row>
    <row r="4024" spans="2:19">
      <c r="B4024" s="10"/>
      <c r="C4024" s="10"/>
      <c r="D4024" s="10"/>
      <c r="E4024" s="10"/>
      <c r="F4024" s="10"/>
      <c r="G4024" s="10"/>
      <c r="H4024" s="10"/>
      <c r="I4024" s="10"/>
      <c r="J4024" s="11"/>
      <c r="P4024" s="133"/>
      <c r="Q4024" s="133"/>
      <c r="R4024" s="3"/>
      <c r="S4024" s="133"/>
    </row>
    <row r="4025" spans="2:19">
      <c r="B4025" s="10"/>
      <c r="C4025" s="10"/>
      <c r="D4025" s="10"/>
      <c r="E4025" s="10"/>
      <c r="F4025" s="10"/>
      <c r="G4025" s="10"/>
      <c r="H4025" s="10"/>
      <c r="I4025" s="10"/>
      <c r="J4025" s="11"/>
      <c r="P4025" s="133"/>
      <c r="Q4025" s="133"/>
      <c r="R4025" s="3"/>
      <c r="S4025" s="133"/>
    </row>
    <row r="4026" spans="2:19">
      <c r="B4026" s="10"/>
      <c r="C4026" s="10"/>
      <c r="D4026" s="10"/>
      <c r="E4026" s="10"/>
      <c r="F4026" s="10"/>
      <c r="G4026" s="10"/>
      <c r="H4026" s="10"/>
      <c r="I4026" s="10"/>
      <c r="J4026" s="11"/>
      <c r="P4026" s="133"/>
      <c r="Q4026" s="133"/>
      <c r="R4026" s="3"/>
      <c r="S4026" s="133"/>
    </row>
    <row r="4027" spans="2:19">
      <c r="B4027" s="10"/>
      <c r="C4027" s="10"/>
      <c r="D4027" s="10"/>
      <c r="E4027" s="10"/>
      <c r="F4027" s="10"/>
      <c r="G4027" s="10"/>
      <c r="H4027" s="10"/>
      <c r="I4027" s="10"/>
      <c r="J4027" s="11"/>
      <c r="P4027" s="133"/>
      <c r="Q4027" s="133"/>
      <c r="R4027" s="3"/>
      <c r="S4027" s="133"/>
    </row>
    <row r="4028" spans="2:19">
      <c r="B4028" s="10"/>
      <c r="C4028" s="10"/>
      <c r="D4028" s="10"/>
      <c r="E4028" s="10"/>
      <c r="F4028" s="10"/>
      <c r="G4028" s="10"/>
      <c r="H4028" s="10"/>
      <c r="I4028" s="10"/>
      <c r="J4028" s="11"/>
      <c r="P4028" s="133"/>
      <c r="Q4028" s="133"/>
      <c r="R4028" s="3"/>
      <c r="S4028" s="133"/>
    </row>
    <row r="4029" spans="2:19">
      <c r="B4029" s="10"/>
      <c r="C4029" s="10"/>
      <c r="D4029" s="10"/>
      <c r="E4029" s="10"/>
      <c r="F4029" s="10"/>
      <c r="G4029" s="10"/>
      <c r="H4029" s="10"/>
      <c r="I4029" s="10"/>
      <c r="J4029" s="11"/>
      <c r="P4029" s="133"/>
      <c r="Q4029" s="133"/>
      <c r="R4029" s="3"/>
      <c r="S4029" s="133"/>
    </row>
    <row r="4030" spans="2:19">
      <c r="B4030" s="10"/>
      <c r="C4030" s="10"/>
      <c r="D4030" s="10"/>
      <c r="E4030" s="10"/>
      <c r="F4030" s="10"/>
      <c r="G4030" s="10"/>
      <c r="H4030" s="10"/>
      <c r="I4030" s="10"/>
      <c r="J4030" s="11"/>
      <c r="P4030" s="133"/>
      <c r="Q4030" s="133"/>
      <c r="R4030" s="3"/>
      <c r="S4030" s="133"/>
    </row>
    <row r="4031" spans="2:19">
      <c r="B4031" s="10"/>
      <c r="C4031" s="10"/>
      <c r="D4031" s="10"/>
      <c r="E4031" s="10"/>
      <c r="F4031" s="10"/>
      <c r="G4031" s="10"/>
      <c r="H4031" s="10"/>
      <c r="I4031" s="10"/>
      <c r="J4031" s="11"/>
      <c r="P4031" s="133"/>
      <c r="Q4031" s="133"/>
      <c r="R4031" s="3"/>
      <c r="S4031" s="133"/>
    </row>
    <row r="4032" spans="2:19">
      <c r="B4032" s="10"/>
      <c r="C4032" s="10"/>
      <c r="D4032" s="10"/>
      <c r="E4032" s="10"/>
      <c r="F4032" s="10"/>
      <c r="G4032" s="10"/>
      <c r="H4032" s="10"/>
      <c r="I4032" s="10"/>
      <c r="J4032" s="11"/>
      <c r="P4032" s="133"/>
      <c r="Q4032" s="133"/>
      <c r="R4032" s="3"/>
      <c r="S4032" s="133"/>
    </row>
    <row r="4033" spans="2:19">
      <c r="B4033" s="10"/>
      <c r="C4033" s="10"/>
      <c r="D4033" s="10"/>
      <c r="E4033" s="10"/>
      <c r="F4033" s="10"/>
      <c r="G4033" s="10"/>
      <c r="H4033" s="10"/>
      <c r="I4033" s="10"/>
      <c r="J4033" s="11"/>
      <c r="P4033" s="133"/>
      <c r="Q4033" s="133"/>
      <c r="R4033" s="3"/>
      <c r="S4033" s="133"/>
    </row>
    <row r="4034" spans="2:19">
      <c r="B4034" s="10"/>
      <c r="C4034" s="10"/>
      <c r="D4034" s="10"/>
      <c r="E4034" s="10"/>
      <c r="F4034" s="10"/>
      <c r="G4034" s="10"/>
      <c r="H4034" s="10"/>
      <c r="I4034" s="10"/>
      <c r="J4034" s="11"/>
      <c r="P4034" s="133"/>
      <c r="Q4034" s="133"/>
      <c r="R4034" s="3"/>
      <c r="S4034" s="133"/>
    </row>
    <row r="4035" spans="2:19">
      <c r="B4035" s="10"/>
      <c r="C4035" s="10"/>
      <c r="D4035" s="10"/>
      <c r="E4035" s="10"/>
      <c r="F4035" s="10"/>
      <c r="G4035" s="10"/>
      <c r="H4035" s="10"/>
      <c r="I4035" s="10"/>
      <c r="J4035" s="11"/>
      <c r="P4035" s="133"/>
      <c r="Q4035" s="133"/>
      <c r="R4035" s="3"/>
      <c r="S4035" s="133"/>
    </row>
    <row r="4036" spans="2:19">
      <c r="B4036" s="10"/>
      <c r="C4036" s="10"/>
      <c r="D4036" s="10"/>
      <c r="E4036" s="10"/>
      <c r="F4036" s="10"/>
      <c r="G4036" s="10"/>
      <c r="H4036" s="10"/>
      <c r="I4036" s="10"/>
      <c r="J4036" s="11"/>
      <c r="P4036" s="133"/>
      <c r="Q4036" s="133"/>
      <c r="R4036" s="3"/>
      <c r="S4036" s="133"/>
    </row>
    <row r="4037" spans="2:19">
      <c r="B4037" s="10"/>
      <c r="C4037" s="10"/>
      <c r="D4037" s="10"/>
      <c r="E4037" s="10"/>
      <c r="F4037" s="10"/>
      <c r="G4037" s="10"/>
      <c r="H4037" s="10"/>
      <c r="I4037" s="10"/>
      <c r="J4037" s="11"/>
      <c r="P4037" s="133"/>
      <c r="Q4037" s="133"/>
      <c r="R4037" s="3"/>
      <c r="S4037" s="133"/>
    </row>
    <row r="4038" spans="2:19">
      <c r="B4038" s="10"/>
      <c r="C4038" s="10"/>
      <c r="D4038" s="10"/>
      <c r="E4038" s="10"/>
      <c r="F4038" s="10"/>
      <c r="G4038" s="10"/>
      <c r="H4038" s="10"/>
      <c r="I4038" s="10"/>
      <c r="J4038" s="11"/>
      <c r="P4038" s="133"/>
      <c r="Q4038" s="133"/>
      <c r="R4038" s="3"/>
      <c r="S4038" s="133"/>
    </row>
    <row r="4039" spans="2:19">
      <c r="B4039" s="10"/>
      <c r="C4039" s="10"/>
      <c r="D4039" s="10"/>
      <c r="E4039" s="10"/>
      <c r="F4039" s="10"/>
      <c r="G4039" s="10"/>
      <c r="H4039" s="10"/>
      <c r="I4039" s="10"/>
      <c r="J4039" s="11"/>
      <c r="P4039" s="133"/>
      <c r="Q4039" s="133"/>
      <c r="R4039" s="3"/>
      <c r="S4039" s="133"/>
    </row>
    <row r="4040" spans="2:19">
      <c r="B4040" s="10"/>
      <c r="C4040" s="10"/>
      <c r="D4040" s="10"/>
      <c r="E4040" s="10"/>
      <c r="F4040" s="10"/>
      <c r="G4040" s="10"/>
      <c r="H4040" s="10"/>
      <c r="I4040" s="10"/>
      <c r="J4040" s="11"/>
      <c r="P4040" s="133"/>
      <c r="Q4040" s="133"/>
      <c r="R4040" s="3"/>
      <c r="S4040" s="133"/>
    </row>
    <row r="4041" spans="2:19">
      <c r="B4041" s="10"/>
      <c r="C4041" s="10"/>
      <c r="D4041" s="10"/>
      <c r="E4041" s="10"/>
      <c r="F4041" s="10"/>
      <c r="G4041" s="10"/>
      <c r="H4041" s="10"/>
      <c r="I4041" s="10"/>
      <c r="J4041" s="11"/>
      <c r="P4041" s="133"/>
      <c r="Q4041" s="133"/>
      <c r="R4041" s="3"/>
      <c r="S4041" s="133"/>
    </row>
    <row r="4042" spans="2:19">
      <c r="B4042" s="10"/>
      <c r="C4042" s="10"/>
      <c r="D4042" s="10"/>
      <c r="E4042" s="10"/>
      <c r="F4042" s="10"/>
      <c r="G4042" s="10"/>
      <c r="H4042" s="10"/>
      <c r="I4042" s="10"/>
      <c r="J4042" s="11"/>
      <c r="P4042" s="133"/>
      <c r="Q4042" s="133"/>
      <c r="R4042" s="3"/>
      <c r="S4042" s="133"/>
    </row>
    <row r="4043" spans="2:19">
      <c r="B4043" s="10"/>
      <c r="C4043" s="10"/>
      <c r="D4043" s="10"/>
      <c r="E4043" s="10"/>
      <c r="F4043" s="10"/>
      <c r="G4043" s="10"/>
      <c r="H4043" s="10"/>
      <c r="I4043" s="10"/>
      <c r="J4043" s="11"/>
      <c r="P4043" s="133"/>
      <c r="Q4043" s="133"/>
      <c r="R4043" s="3"/>
      <c r="S4043" s="133"/>
    </row>
    <row r="4044" spans="2:19">
      <c r="B4044" s="10"/>
      <c r="C4044" s="10"/>
      <c r="D4044" s="10"/>
      <c r="E4044" s="10"/>
      <c r="F4044" s="10"/>
      <c r="G4044" s="10"/>
      <c r="H4044" s="10"/>
      <c r="I4044" s="10"/>
      <c r="J4044" s="11"/>
      <c r="P4044" s="133"/>
      <c r="Q4044" s="133"/>
      <c r="R4044" s="3"/>
      <c r="S4044" s="133"/>
    </row>
    <row r="4045" spans="2:19">
      <c r="B4045" s="10"/>
      <c r="C4045" s="10"/>
      <c r="D4045" s="10"/>
      <c r="E4045" s="10"/>
      <c r="F4045" s="10"/>
      <c r="G4045" s="10"/>
      <c r="H4045" s="10"/>
      <c r="I4045" s="10"/>
      <c r="J4045" s="11"/>
      <c r="P4045" s="133"/>
      <c r="Q4045" s="133"/>
      <c r="R4045" s="3"/>
      <c r="S4045" s="133"/>
    </row>
    <row r="4046" spans="2:19">
      <c r="B4046" s="10"/>
      <c r="C4046" s="10"/>
      <c r="D4046" s="10"/>
      <c r="E4046" s="10"/>
      <c r="F4046" s="10"/>
      <c r="G4046" s="10"/>
      <c r="H4046" s="10"/>
      <c r="I4046" s="10"/>
      <c r="J4046" s="11"/>
      <c r="P4046" s="133"/>
      <c r="Q4046" s="133"/>
      <c r="R4046" s="3"/>
      <c r="S4046" s="133"/>
    </row>
    <row r="4047" spans="2:19">
      <c r="B4047" s="10"/>
      <c r="C4047" s="10"/>
      <c r="D4047" s="10"/>
      <c r="E4047" s="10"/>
      <c r="F4047" s="10"/>
      <c r="G4047" s="10"/>
      <c r="H4047" s="10"/>
      <c r="I4047" s="10"/>
      <c r="J4047" s="11"/>
      <c r="P4047" s="133"/>
      <c r="Q4047" s="133"/>
      <c r="R4047" s="3"/>
      <c r="S4047" s="133"/>
    </row>
    <row r="4048" spans="2:19">
      <c r="B4048" s="10"/>
      <c r="C4048" s="10"/>
      <c r="D4048" s="10"/>
      <c r="E4048" s="10"/>
      <c r="F4048" s="10"/>
      <c r="G4048" s="10"/>
      <c r="H4048" s="10"/>
      <c r="I4048" s="10"/>
      <c r="J4048" s="11"/>
      <c r="P4048" s="133"/>
      <c r="Q4048" s="133"/>
      <c r="R4048" s="3"/>
      <c r="S4048" s="133"/>
    </row>
    <row r="4049" spans="2:19">
      <c r="B4049" s="10"/>
      <c r="C4049" s="10"/>
      <c r="D4049" s="10"/>
      <c r="E4049" s="10"/>
      <c r="F4049" s="10"/>
      <c r="G4049" s="10"/>
      <c r="H4049" s="10"/>
      <c r="I4049" s="10"/>
      <c r="J4049" s="11"/>
      <c r="P4049" s="133"/>
      <c r="Q4049" s="133"/>
      <c r="R4049" s="3"/>
      <c r="S4049" s="133"/>
    </row>
    <row r="4050" spans="2:19">
      <c r="B4050" s="10"/>
      <c r="C4050" s="10"/>
      <c r="D4050" s="10"/>
      <c r="E4050" s="10"/>
      <c r="F4050" s="10"/>
      <c r="G4050" s="10"/>
      <c r="H4050" s="10"/>
      <c r="I4050" s="10"/>
      <c r="J4050" s="11"/>
      <c r="P4050" s="133"/>
      <c r="Q4050" s="133"/>
      <c r="R4050" s="3"/>
      <c r="S4050" s="133"/>
    </row>
    <row r="4051" spans="2:19">
      <c r="B4051" s="10"/>
      <c r="C4051" s="10"/>
      <c r="D4051" s="10"/>
      <c r="E4051" s="10"/>
      <c r="F4051" s="10"/>
      <c r="G4051" s="10"/>
      <c r="H4051" s="10"/>
      <c r="I4051" s="10"/>
      <c r="J4051" s="11"/>
      <c r="P4051" s="133"/>
      <c r="Q4051" s="133"/>
      <c r="R4051" s="3"/>
      <c r="S4051" s="133"/>
    </row>
    <row r="4052" spans="2:19">
      <c r="B4052" s="10"/>
      <c r="C4052" s="10"/>
      <c r="D4052" s="10"/>
      <c r="E4052" s="10"/>
      <c r="F4052" s="10"/>
      <c r="G4052" s="10"/>
      <c r="H4052" s="10"/>
      <c r="I4052" s="10"/>
      <c r="J4052" s="11"/>
      <c r="P4052" s="133"/>
      <c r="Q4052" s="133"/>
      <c r="R4052" s="3"/>
      <c r="S4052" s="133"/>
    </row>
    <row r="4053" spans="2:19">
      <c r="B4053" s="10"/>
      <c r="C4053" s="10"/>
      <c r="D4053" s="10"/>
      <c r="E4053" s="10"/>
      <c r="F4053" s="10"/>
      <c r="G4053" s="10"/>
      <c r="H4053" s="10"/>
      <c r="I4053" s="10"/>
      <c r="J4053" s="11"/>
      <c r="P4053" s="133"/>
      <c r="Q4053" s="133"/>
      <c r="R4053" s="3"/>
      <c r="S4053" s="133"/>
    </row>
    <row r="4054" spans="2:19">
      <c r="B4054" s="10"/>
      <c r="C4054" s="10"/>
      <c r="D4054" s="10"/>
      <c r="E4054" s="10"/>
      <c r="F4054" s="10"/>
      <c r="G4054" s="10"/>
      <c r="H4054" s="10"/>
      <c r="I4054" s="10"/>
      <c r="J4054" s="11"/>
      <c r="P4054" s="133"/>
      <c r="Q4054" s="133"/>
      <c r="R4054" s="3"/>
      <c r="S4054" s="133"/>
    </row>
    <row r="4055" spans="2:19">
      <c r="B4055" s="10"/>
      <c r="C4055" s="10"/>
      <c r="D4055" s="10"/>
      <c r="E4055" s="10"/>
      <c r="F4055" s="10"/>
      <c r="G4055" s="10"/>
      <c r="H4055" s="10"/>
      <c r="I4055" s="10"/>
      <c r="J4055" s="11"/>
      <c r="P4055" s="133"/>
      <c r="Q4055" s="133"/>
      <c r="R4055" s="3"/>
      <c r="S4055" s="133"/>
    </row>
    <row r="4056" spans="2:19">
      <c r="B4056" s="10"/>
      <c r="C4056" s="10"/>
      <c r="D4056" s="10"/>
      <c r="E4056" s="10"/>
      <c r="F4056" s="10"/>
      <c r="G4056" s="10"/>
      <c r="H4056" s="10"/>
      <c r="I4056" s="10"/>
      <c r="J4056" s="11"/>
      <c r="P4056" s="133"/>
      <c r="Q4056" s="133"/>
      <c r="R4056" s="3"/>
      <c r="S4056" s="133"/>
    </row>
    <row r="4057" spans="2:19">
      <c r="B4057" s="10"/>
      <c r="C4057" s="10"/>
      <c r="D4057" s="10"/>
      <c r="E4057" s="10"/>
      <c r="F4057" s="10"/>
      <c r="G4057" s="10"/>
      <c r="H4057" s="10"/>
      <c r="I4057" s="10"/>
      <c r="J4057" s="11"/>
      <c r="P4057" s="133"/>
      <c r="Q4057" s="133"/>
      <c r="R4057" s="3"/>
      <c r="S4057" s="133"/>
    </row>
    <row r="4058" spans="2:19">
      <c r="B4058" s="10"/>
      <c r="C4058" s="10"/>
      <c r="D4058" s="10"/>
      <c r="E4058" s="10"/>
      <c r="F4058" s="10"/>
      <c r="G4058" s="10"/>
      <c r="H4058" s="10"/>
      <c r="I4058" s="10"/>
      <c r="J4058" s="11"/>
      <c r="P4058" s="133"/>
      <c r="Q4058" s="133"/>
      <c r="R4058" s="3"/>
      <c r="S4058" s="133"/>
    </row>
    <row r="4059" spans="2:19">
      <c r="B4059" s="10"/>
      <c r="C4059" s="10"/>
      <c r="D4059" s="10"/>
      <c r="E4059" s="10"/>
      <c r="F4059" s="10"/>
      <c r="G4059" s="10"/>
      <c r="H4059" s="10"/>
      <c r="I4059" s="10"/>
      <c r="J4059" s="11"/>
      <c r="P4059" s="133"/>
      <c r="Q4059" s="133"/>
      <c r="R4059" s="3"/>
      <c r="S4059" s="133"/>
    </row>
    <row r="4060" spans="2:19">
      <c r="B4060" s="10"/>
      <c r="C4060" s="10"/>
      <c r="D4060" s="10"/>
      <c r="E4060" s="10"/>
      <c r="F4060" s="10"/>
      <c r="G4060" s="10"/>
      <c r="H4060" s="10"/>
      <c r="I4060" s="10"/>
      <c r="J4060" s="11"/>
      <c r="P4060" s="133"/>
      <c r="Q4060" s="133"/>
      <c r="R4060" s="3"/>
      <c r="S4060" s="133"/>
    </row>
    <row r="4061" spans="2:19">
      <c r="B4061" s="10"/>
      <c r="C4061" s="10"/>
      <c r="D4061" s="10"/>
      <c r="E4061" s="10"/>
      <c r="F4061" s="10"/>
      <c r="G4061" s="10"/>
      <c r="H4061" s="10"/>
      <c r="I4061" s="10"/>
      <c r="J4061" s="11"/>
      <c r="P4061" s="133"/>
      <c r="Q4061" s="133"/>
      <c r="R4061" s="3"/>
      <c r="S4061" s="133"/>
    </row>
    <row r="4062" spans="2:19">
      <c r="B4062" s="10"/>
      <c r="C4062" s="10"/>
      <c r="D4062" s="10"/>
      <c r="E4062" s="10"/>
      <c r="F4062" s="10"/>
      <c r="G4062" s="10"/>
      <c r="H4062" s="10"/>
      <c r="I4062" s="10"/>
      <c r="J4062" s="11"/>
      <c r="P4062" s="133"/>
      <c r="Q4062" s="133"/>
      <c r="R4062" s="3"/>
      <c r="S4062" s="133"/>
    </row>
    <row r="4063" spans="2:19">
      <c r="B4063" s="10"/>
      <c r="C4063" s="10"/>
      <c r="D4063" s="10"/>
      <c r="E4063" s="10"/>
      <c r="F4063" s="10"/>
      <c r="G4063" s="10"/>
      <c r="H4063" s="10"/>
      <c r="I4063" s="10"/>
      <c r="J4063" s="11"/>
      <c r="P4063" s="133"/>
      <c r="Q4063" s="133"/>
      <c r="R4063" s="3"/>
      <c r="S4063" s="133"/>
    </row>
    <row r="4064" spans="2:19">
      <c r="B4064" s="10"/>
      <c r="C4064" s="10"/>
      <c r="D4064" s="10"/>
      <c r="E4064" s="10"/>
      <c r="F4064" s="10"/>
      <c r="G4064" s="10"/>
      <c r="H4064" s="10"/>
      <c r="I4064" s="10"/>
      <c r="J4064" s="11"/>
      <c r="P4064" s="133"/>
      <c r="Q4064" s="133"/>
      <c r="R4064" s="3"/>
      <c r="S4064" s="133"/>
    </row>
    <row r="4065" spans="2:19">
      <c r="B4065" s="10"/>
      <c r="C4065" s="10"/>
      <c r="D4065" s="10"/>
      <c r="E4065" s="10"/>
      <c r="F4065" s="10"/>
      <c r="G4065" s="10"/>
      <c r="H4065" s="10"/>
      <c r="I4065" s="10"/>
      <c r="J4065" s="11"/>
      <c r="P4065" s="133"/>
      <c r="Q4065" s="133"/>
      <c r="R4065" s="3"/>
      <c r="S4065" s="133"/>
    </row>
    <row r="4066" spans="2:19">
      <c r="B4066" s="10"/>
      <c r="C4066" s="10"/>
      <c r="D4066" s="10"/>
      <c r="E4066" s="10"/>
      <c r="F4066" s="10"/>
      <c r="G4066" s="10"/>
      <c r="H4066" s="10"/>
      <c r="I4066" s="10"/>
      <c r="J4066" s="11"/>
      <c r="P4066" s="133"/>
      <c r="Q4066" s="133"/>
      <c r="R4066" s="3"/>
      <c r="S4066" s="133"/>
    </row>
    <row r="4067" spans="2:19">
      <c r="B4067" s="10"/>
      <c r="C4067" s="10"/>
      <c r="D4067" s="10"/>
      <c r="E4067" s="10"/>
      <c r="F4067" s="10"/>
      <c r="G4067" s="10"/>
      <c r="H4067" s="10"/>
      <c r="I4067" s="10"/>
      <c r="J4067" s="11"/>
      <c r="P4067" s="133"/>
      <c r="Q4067" s="133"/>
      <c r="R4067" s="3"/>
      <c r="S4067" s="133"/>
    </row>
    <row r="4068" spans="2:19">
      <c r="B4068" s="10"/>
      <c r="C4068" s="10"/>
      <c r="D4068" s="10"/>
      <c r="E4068" s="10"/>
      <c r="F4068" s="10"/>
      <c r="G4068" s="10"/>
      <c r="H4068" s="10"/>
      <c r="I4068" s="10"/>
      <c r="J4068" s="11"/>
      <c r="P4068" s="133"/>
      <c r="Q4068" s="133"/>
      <c r="R4068" s="3"/>
      <c r="S4068" s="133"/>
    </row>
    <row r="4069" spans="2:19">
      <c r="B4069" s="10"/>
      <c r="C4069" s="10"/>
      <c r="D4069" s="10"/>
      <c r="E4069" s="10"/>
      <c r="F4069" s="10"/>
      <c r="G4069" s="10"/>
      <c r="H4069" s="10"/>
      <c r="I4069" s="10"/>
      <c r="J4069" s="11"/>
      <c r="P4069" s="133"/>
      <c r="Q4069" s="133"/>
      <c r="R4069" s="3"/>
      <c r="S4069" s="133"/>
    </row>
    <row r="4070" spans="2:19">
      <c r="B4070" s="10"/>
      <c r="C4070" s="10"/>
      <c r="D4070" s="10"/>
      <c r="E4070" s="10"/>
      <c r="F4070" s="10"/>
      <c r="G4070" s="10"/>
      <c r="H4070" s="10"/>
      <c r="I4070" s="10"/>
      <c r="J4070" s="11"/>
      <c r="P4070" s="133"/>
      <c r="Q4070" s="133"/>
      <c r="R4070" s="3"/>
      <c r="S4070" s="133"/>
    </row>
    <row r="4071" spans="2:19">
      <c r="B4071" s="10"/>
      <c r="C4071" s="10"/>
      <c r="D4071" s="10"/>
      <c r="E4071" s="10"/>
      <c r="F4071" s="10"/>
      <c r="G4071" s="10"/>
      <c r="H4071" s="10"/>
      <c r="I4071" s="10"/>
      <c r="J4071" s="11"/>
      <c r="P4071" s="133"/>
      <c r="Q4071" s="133"/>
      <c r="R4071" s="3"/>
      <c r="S4071" s="133"/>
    </row>
    <row r="4072" spans="2:19">
      <c r="B4072" s="10"/>
      <c r="C4072" s="10"/>
      <c r="D4072" s="10"/>
      <c r="E4072" s="10"/>
      <c r="F4072" s="10"/>
      <c r="G4072" s="10"/>
      <c r="H4072" s="10"/>
      <c r="I4072" s="10"/>
      <c r="J4072" s="11"/>
      <c r="P4072" s="133"/>
      <c r="Q4072" s="133"/>
      <c r="R4072" s="3"/>
      <c r="S4072" s="133"/>
    </row>
    <row r="4073" spans="2:19">
      <c r="B4073" s="10"/>
      <c r="C4073" s="10"/>
      <c r="D4073" s="10"/>
      <c r="E4073" s="10"/>
      <c r="F4073" s="10"/>
      <c r="G4073" s="10"/>
      <c r="H4073" s="10"/>
      <c r="I4073" s="10"/>
      <c r="J4073" s="11"/>
      <c r="P4073" s="133"/>
      <c r="Q4073" s="133"/>
      <c r="R4073" s="3"/>
      <c r="S4073" s="133"/>
    </row>
    <row r="4074" spans="2:19">
      <c r="B4074" s="10"/>
      <c r="C4074" s="10"/>
      <c r="D4074" s="10"/>
      <c r="E4074" s="10"/>
      <c r="F4074" s="10"/>
      <c r="G4074" s="10"/>
      <c r="H4074" s="10"/>
      <c r="I4074" s="10"/>
      <c r="J4074" s="11"/>
      <c r="P4074" s="133"/>
      <c r="Q4074" s="133"/>
      <c r="R4074" s="3"/>
      <c r="S4074" s="133"/>
    </row>
    <row r="4075" spans="2:19">
      <c r="B4075" s="10"/>
      <c r="C4075" s="10"/>
      <c r="D4075" s="10"/>
      <c r="E4075" s="10"/>
      <c r="F4075" s="10"/>
      <c r="G4075" s="10"/>
      <c r="H4075" s="10"/>
      <c r="I4075" s="10"/>
      <c r="J4075" s="11"/>
      <c r="P4075" s="133"/>
      <c r="Q4075" s="133"/>
      <c r="R4075" s="3"/>
      <c r="S4075" s="133"/>
    </row>
    <row r="4076" spans="2:19">
      <c r="B4076" s="10"/>
      <c r="C4076" s="10"/>
      <c r="D4076" s="10"/>
      <c r="E4076" s="10"/>
      <c r="F4076" s="10"/>
      <c r="G4076" s="10"/>
      <c r="H4076" s="10"/>
      <c r="I4076" s="10"/>
      <c r="J4076" s="11"/>
      <c r="P4076" s="133"/>
      <c r="Q4076" s="133"/>
      <c r="R4076" s="3"/>
      <c r="S4076" s="133"/>
    </row>
    <row r="4077" spans="2:19">
      <c r="B4077" s="10"/>
      <c r="C4077" s="10"/>
      <c r="D4077" s="10"/>
      <c r="E4077" s="10"/>
      <c r="F4077" s="10"/>
      <c r="G4077" s="10"/>
      <c r="H4077" s="10"/>
      <c r="I4077" s="10"/>
      <c r="J4077" s="11"/>
      <c r="P4077" s="133"/>
      <c r="Q4077" s="133"/>
      <c r="R4077" s="3"/>
      <c r="S4077" s="133"/>
    </row>
    <row r="4078" spans="2:19">
      <c r="B4078" s="10"/>
      <c r="C4078" s="10"/>
      <c r="D4078" s="10"/>
      <c r="E4078" s="10"/>
      <c r="F4078" s="10"/>
      <c r="G4078" s="10"/>
      <c r="H4078" s="10"/>
      <c r="I4078" s="10"/>
      <c r="J4078" s="11"/>
      <c r="P4078" s="133"/>
      <c r="Q4078" s="133"/>
      <c r="R4078" s="3"/>
      <c r="S4078" s="133"/>
    </row>
    <row r="4079" spans="2:19">
      <c r="B4079" s="10"/>
      <c r="C4079" s="10"/>
      <c r="D4079" s="10"/>
      <c r="E4079" s="10"/>
      <c r="F4079" s="10"/>
      <c r="G4079" s="10"/>
      <c r="H4079" s="10"/>
      <c r="I4079" s="10"/>
      <c r="J4079" s="11"/>
      <c r="P4079" s="133"/>
      <c r="Q4079" s="133"/>
      <c r="R4079" s="3"/>
      <c r="S4079" s="133"/>
    </row>
    <row r="4080" spans="2:19">
      <c r="B4080" s="10"/>
      <c r="C4080" s="10"/>
      <c r="D4080" s="10"/>
      <c r="E4080" s="10"/>
      <c r="F4080" s="10"/>
      <c r="G4080" s="10"/>
      <c r="H4080" s="10"/>
      <c r="I4080" s="10"/>
      <c r="J4080" s="11"/>
      <c r="P4080" s="133"/>
      <c r="Q4080" s="133"/>
      <c r="R4080" s="3"/>
      <c r="S4080" s="133"/>
    </row>
    <row r="4081" spans="2:19">
      <c r="B4081" s="10"/>
      <c r="C4081" s="10"/>
      <c r="D4081" s="10"/>
      <c r="E4081" s="10"/>
      <c r="F4081" s="10"/>
      <c r="G4081" s="10"/>
      <c r="H4081" s="10"/>
      <c r="I4081" s="10"/>
      <c r="J4081" s="11"/>
      <c r="P4081" s="133"/>
      <c r="Q4081" s="133"/>
      <c r="R4081" s="3"/>
      <c r="S4081" s="133"/>
    </row>
    <row r="4082" spans="2:19">
      <c r="B4082" s="10"/>
      <c r="C4082" s="10"/>
      <c r="D4082" s="10"/>
      <c r="E4082" s="10"/>
      <c r="F4082" s="10"/>
      <c r="G4082" s="10"/>
      <c r="H4082" s="10"/>
      <c r="I4082" s="10"/>
      <c r="J4082" s="11"/>
      <c r="P4082" s="133"/>
      <c r="Q4082" s="133"/>
      <c r="R4082" s="3"/>
      <c r="S4082" s="133"/>
    </row>
    <row r="4083" spans="2:19">
      <c r="B4083" s="10"/>
      <c r="C4083" s="10"/>
      <c r="D4083" s="10"/>
      <c r="E4083" s="10"/>
      <c r="F4083" s="10"/>
      <c r="G4083" s="10"/>
      <c r="H4083" s="10"/>
      <c r="I4083" s="10"/>
      <c r="J4083" s="11"/>
      <c r="P4083" s="133"/>
      <c r="Q4083" s="133"/>
      <c r="R4083" s="3"/>
      <c r="S4083" s="133"/>
    </row>
    <row r="4084" spans="2:19">
      <c r="B4084" s="10"/>
      <c r="C4084" s="10"/>
      <c r="D4084" s="10"/>
      <c r="E4084" s="10"/>
      <c r="F4084" s="10"/>
      <c r="G4084" s="10"/>
      <c r="H4084" s="10"/>
      <c r="I4084" s="10"/>
      <c r="J4084" s="11"/>
      <c r="P4084" s="133"/>
      <c r="Q4084" s="133"/>
      <c r="R4084" s="3"/>
      <c r="S4084" s="133"/>
    </row>
    <row r="4085" spans="2:19">
      <c r="B4085" s="10"/>
      <c r="C4085" s="10"/>
      <c r="D4085" s="10"/>
      <c r="E4085" s="10"/>
      <c r="F4085" s="10"/>
      <c r="G4085" s="10"/>
      <c r="H4085" s="10"/>
      <c r="I4085" s="10"/>
      <c r="J4085" s="11"/>
      <c r="P4085" s="133"/>
      <c r="Q4085" s="133"/>
      <c r="R4085" s="3"/>
      <c r="S4085" s="133"/>
    </row>
    <row r="4086" spans="2:19">
      <c r="B4086" s="10"/>
      <c r="C4086" s="10"/>
      <c r="D4086" s="10"/>
      <c r="E4086" s="10"/>
      <c r="F4086" s="10"/>
      <c r="G4086" s="10"/>
      <c r="H4086" s="10"/>
      <c r="I4086" s="10"/>
      <c r="J4086" s="11"/>
      <c r="P4086" s="133"/>
      <c r="Q4086" s="133"/>
      <c r="R4086" s="3"/>
      <c r="S4086" s="133"/>
    </row>
    <row r="4087" spans="2:19">
      <c r="B4087" s="10"/>
      <c r="C4087" s="10"/>
      <c r="D4087" s="10"/>
      <c r="E4087" s="10"/>
      <c r="F4087" s="10"/>
      <c r="G4087" s="10"/>
      <c r="H4087" s="10"/>
      <c r="I4087" s="10"/>
      <c r="J4087" s="11"/>
      <c r="P4087" s="133"/>
      <c r="Q4087" s="133"/>
      <c r="R4087" s="3"/>
      <c r="S4087" s="133"/>
    </row>
    <row r="4088" spans="2:19">
      <c r="B4088" s="10"/>
      <c r="C4088" s="10"/>
      <c r="D4088" s="10"/>
      <c r="E4088" s="10"/>
      <c r="F4088" s="10"/>
      <c r="G4088" s="10"/>
      <c r="H4088" s="10"/>
      <c r="I4088" s="10"/>
      <c r="J4088" s="11"/>
      <c r="P4088" s="133"/>
      <c r="Q4088" s="133"/>
      <c r="R4088" s="3"/>
      <c r="S4088" s="133"/>
    </row>
    <row r="4089" spans="2:19">
      <c r="B4089" s="10"/>
      <c r="C4089" s="10"/>
      <c r="D4089" s="10"/>
      <c r="E4089" s="10"/>
      <c r="F4089" s="10"/>
      <c r="G4089" s="10"/>
      <c r="H4089" s="10"/>
      <c r="I4089" s="10"/>
      <c r="J4089" s="11"/>
      <c r="P4089" s="133"/>
      <c r="Q4089" s="133"/>
      <c r="R4089" s="3"/>
      <c r="S4089" s="133"/>
    </row>
    <row r="4090" spans="2:19">
      <c r="B4090" s="10"/>
      <c r="C4090" s="10"/>
      <c r="D4090" s="10"/>
      <c r="E4090" s="10"/>
      <c r="F4090" s="10"/>
      <c r="G4090" s="10"/>
      <c r="H4090" s="10"/>
      <c r="I4090" s="10"/>
      <c r="J4090" s="11"/>
      <c r="P4090" s="133"/>
      <c r="Q4090" s="133"/>
      <c r="R4090" s="3"/>
      <c r="S4090" s="133"/>
    </row>
    <row r="4091" spans="2:19">
      <c r="B4091" s="10"/>
      <c r="C4091" s="10"/>
      <c r="D4091" s="10"/>
      <c r="E4091" s="10"/>
      <c r="F4091" s="10"/>
      <c r="G4091" s="10"/>
      <c r="H4091" s="10"/>
      <c r="I4091" s="10"/>
      <c r="J4091" s="11"/>
      <c r="P4091" s="133"/>
      <c r="Q4091" s="133"/>
      <c r="R4091" s="3"/>
      <c r="S4091" s="133"/>
    </row>
    <row r="4092" spans="2:19">
      <c r="B4092" s="10"/>
      <c r="C4092" s="10"/>
      <c r="D4092" s="10"/>
      <c r="E4092" s="10"/>
      <c r="F4092" s="10"/>
      <c r="G4092" s="10"/>
      <c r="H4092" s="10"/>
      <c r="I4092" s="10"/>
      <c r="J4092" s="11"/>
      <c r="P4092" s="133"/>
      <c r="Q4092" s="133"/>
      <c r="R4092" s="3"/>
      <c r="S4092" s="133"/>
    </row>
    <row r="4093" spans="2:19">
      <c r="B4093" s="10"/>
      <c r="C4093" s="10"/>
      <c r="D4093" s="10"/>
      <c r="E4093" s="10"/>
      <c r="F4093" s="10"/>
      <c r="G4093" s="10"/>
      <c r="H4093" s="10"/>
      <c r="I4093" s="10"/>
      <c r="J4093" s="11"/>
      <c r="P4093" s="133"/>
      <c r="Q4093" s="133"/>
      <c r="R4093" s="3"/>
      <c r="S4093" s="133"/>
    </row>
    <row r="4094" spans="2:19">
      <c r="B4094" s="10"/>
      <c r="C4094" s="10"/>
      <c r="D4094" s="10"/>
      <c r="E4094" s="10"/>
      <c r="F4094" s="10"/>
      <c r="G4094" s="10"/>
      <c r="H4094" s="10"/>
      <c r="I4094" s="10"/>
      <c r="J4094" s="11"/>
      <c r="P4094" s="133"/>
      <c r="Q4094" s="133"/>
      <c r="R4094" s="3"/>
      <c r="S4094" s="133"/>
    </row>
    <row r="4095" spans="2:19">
      <c r="B4095" s="10"/>
      <c r="C4095" s="10"/>
      <c r="D4095" s="10"/>
      <c r="E4095" s="10"/>
      <c r="F4095" s="10"/>
      <c r="G4095" s="10"/>
      <c r="H4095" s="10"/>
      <c r="I4095" s="10"/>
      <c r="J4095" s="11"/>
      <c r="P4095" s="133"/>
      <c r="Q4095" s="133"/>
      <c r="R4095" s="3"/>
      <c r="S4095" s="133"/>
    </row>
    <row r="4096" spans="2:19">
      <c r="B4096" s="10"/>
      <c r="C4096" s="10"/>
      <c r="D4096" s="10"/>
      <c r="E4096" s="10"/>
      <c r="F4096" s="10"/>
      <c r="G4096" s="10"/>
      <c r="H4096" s="10"/>
      <c r="I4096" s="10"/>
      <c r="J4096" s="11"/>
      <c r="P4096" s="133"/>
      <c r="Q4096" s="133"/>
      <c r="R4096" s="3"/>
      <c r="S4096" s="133"/>
    </row>
    <row r="4097" spans="2:19">
      <c r="B4097" s="10"/>
      <c r="C4097" s="10"/>
      <c r="D4097" s="10"/>
      <c r="E4097" s="10"/>
      <c r="F4097" s="10"/>
      <c r="G4097" s="10"/>
      <c r="H4097" s="10"/>
      <c r="I4097" s="10"/>
      <c r="J4097" s="11"/>
      <c r="P4097" s="133"/>
      <c r="Q4097" s="133"/>
      <c r="R4097" s="3"/>
      <c r="S4097" s="133"/>
    </row>
    <row r="4098" spans="2:19">
      <c r="B4098" s="10"/>
      <c r="C4098" s="10"/>
      <c r="D4098" s="10"/>
      <c r="E4098" s="10"/>
      <c r="F4098" s="10"/>
      <c r="G4098" s="10"/>
      <c r="H4098" s="10"/>
      <c r="I4098" s="10"/>
      <c r="J4098" s="11"/>
      <c r="P4098" s="133"/>
      <c r="Q4098" s="133"/>
      <c r="R4098" s="3"/>
      <c r="S4098" s="133"/>
    </row>
    <row r="4099" spans="2:19">
      <c r="B4099" s="10"/>
      <c r="C4099" s="10"/>
      <c r="D4099" s="10"/>
      <c r="E4099" s="10"/>
      <c r="F4099" s="10"/>
      <c r="G4099" s="10"/>
      <c r="H4099" s="10"/>
      <c r="I4099" s="10"/>
      <c r="J4099" s="11"/>
      <c r="P4099" s="133"/>
      <c r="Q4099" s="133"/>
      <c r="R4099" s="3"/>
      <c r="S4099" s="133"/>
    </row>
    <row r="4100" spans="2:19">
      <c r="B4100" s="10"/>
      <c r="C4100" s="10"/>
      <c r="D4100" s="10"/>
      <c r="E4100" s="10"/>
      <c r="F4100" s="10"/>
      <c r="G4100" s="10"/>
      <c r="H4100" s="10"/>
      <c r="I4100" s="10"/>
      <c r="J4100" s="11"/>
      <c r="P4100" s="133"/>
      <c r="Q4100" s="133"/>
      <c r="R4100" s="3"/>
      <c r="S4100" s="133"/>
    </row>
    <row r="4101" spans="2:19">
      <c r="B4101" s="10"/>
      <c r="C4101" s="10"/>
      <c r="D4101" s="10"/>
      <c r="E4101" s="10"/>
      <c r="F4101" s="10"/>
      <c r="G4101" s="10"/>
      <c r="H4101" s="10"/>
      <c r="I4101" s="10"/>
      <c r="J4101" s="11"/>
      <c r="P4101" s="133"/>
      <c r="Q4101" s="133"/>
      <c r="R4101" s="3"/>
      <c r="S4101" s="133"/>
    </row>
    <row r="4102" spans="2:19">
      <c r="B4102" s="10"/>
      <c r="C4102" s="10"/>
      <c r="D4102" s="10"/>
      <c r="E4102" s="10"/>
      <c r="F4102" s="10"/>
      <c r="G4102" s="10"/>
      <c r="H4102" s="10"/>
      <c r="I4102" s="10"/>
      <c r="J4102" s="11"/>
      <c r="P4102" s="133"/>
      <c r="Q4102" s="133"/>
      <c r="R4102" s="3"/>
      <c r="S4102" s="133"/>
    </row>
    <row r="4103" spans="2:19">
      <c r="B4103" s="10"/>
      <c r="C4103" s="10"/>
      <c r="D4103" s="10"/>
      <c r="E4103" s="10"/>
      <c r="F4103" s="10"/>
      <c r="G4103" s="10"/>
      <c r="H4103" s="10"/>
      <c r="I4103" s="10"/>
      <c r="J4103" s="11"/>
      <c r="P4103" s="133"/>
      <c r="Q4103" s="133"/>
      <c r="R4103" s="3"/>
      <c r="S4103" s="133"/>
    </row>
    <row r="4104" spans="2:19">
      <c r="B4104" s="10"/>
      <c r="C4104" s="10"/>
      <c r="D4104" s="10"/>
      <c r="E4104" s="10"/>
      <c r="F4104" s="10"/>
      <c r="G4104" s="10"/>
      <c r="H4104" s="10"/>
      <c r="I4104" s="10"/>
      <c r="J4104" s="11"/>
      <c r="P4104" s="133"/>
      <c r="Q4104" s="133"/>
      <c r="R4104" s="3"/>
      <c r="S4104" s="133"/>
    </row>
    <row r="4105" spans="2:19">
      <c r="B4105" s="10"/>
      <c r="C4105" s="10"/>
      <c r="D4105" s="10"/>
      <c r="E4105" s="10"/>
      <c r="F4105" s="10"/>
      <c r="G4105" s="10"/>
      <c r="H4105" s="10"/>
      <c r="I4105" s="10"/>
      <c r="J4105" s="11"/>
      <c r="P4105" s="133"/>
      <c r="Q4105" s="133"/>
      <c r="R4105" s="3"/>
      <c r="S4105" s="133"/>
    </row>
    <row r="4106" spans="2:19">
      <c r="B4106" s="10"/>
      <c r="C4106" s="10"/>
      <c r="D4106" s="10"/>
      <c r="E4106" s="10"/>
      <c r="F4106" s="10"/>
      <c r="G4106" s="10"/>
      <c r="H4106" s="10"/>
      <c r="I4106" s="10"/>
      <c r="J4106" s="11"/>
      <c r="P4106" s="133"/>
      <c r="Q4106" s="133"/>
      <c r="R4106" s="3"/>
      <c r="S4106" s="133"/>
    </row>
    <row r="4107" spans="2:19">
      <c r="B4107" s="10"/>
      <c r="C4107" s="10"/>
      <c r="D4107" s="10"/>
      <c r="E4107" s="10"/>
      <c r="F4107" s="10"/>
      <c r="G4107" s="10"/>
      <c r="H4107" s="10"/>
      <c r="I4107" s="10"/>
      <c r="J4107" s="11"/>
      <c r="P4107" s="133"/>
      <c r="Q4107" s="133"/>
      <c r="R4107" s="3"/>
      <c r="S4107" s="133"/>
    </row>
    <row r="4108" spans="2:19">
      <c r="B4108" s="10"/>
      <c r="C4108" s="10"/>
      <c r="D4108" s="10"/>
      <c r="E4108" s="10"/>
      <c r="F4108" s="10"/>
      <c r="G4108" s="10"/>
      <c r="H4108" s="10"/>
      <c r="I4108" s="10"/>
      <c r="J4108" s="11"/>
      <c r="P4108" s="133"/>
      <c r="Q4108" s="133"/>
      <c r="R4108" s="3"/>
      <c r="S4108" s="133"/>
    </row>
    <row r="4109" spans="2:19">
      <c r="B4109" s="10"/>
      <c r="C4109" s="10"/>
      <c r="D4109" s="10"/>
      <c r="E4109" s="10"/>
      <c r="F4109" s="10"/>
      <c r="G4109" s="10"/>
      <c r="H4109" s="10"/>
      <c r="I4109" s="10"/>
      <c r="J4109" s="11"/>
      <c r="P4109" s="133"/>
      <c r="Q4109" s="133"/>
      <c r="R4109" s="3"/>
      <c r="S4109" s="133"/>
    </row>
    <row r="4110" spans="2:19">
      <c r="B4110" s="10"/>
      <c r="C4110" s="10"/>
      <c r="D4110" s="10"/>
      <c r="E4110" s="10"/>
      <c r="F4110" s="10"/>
      <c r="G4110" s="10"/>
      <c r="H4110" s="10"/>
      <c r="I4110" s="10"/>
      <c r="J4110" s="11"/>
      <c r="P4110" s="133"/>
      <c r="Q4110" s="133"/>
      <c r="R4110" s="3"/>
      <c r="S4110" s="133"/>
    </row>
    <row r="4111" spans="2:19">
      <c r="B4111" s="10"/>
      <c r="C4111" s="10"/>
      <c r="D4111" s="10"/>
      <c r="E4111" s="10"/>
      <c r="F4111" s="10"/>
      <c r="G4111" s="10"/>
      <c r="H4111" s="10"/>
      <c r="I4111" s="10"/>
      <c r="J4111" s="11"/>
      <c r="P4111" s="133"/>
      <c r="Q4111" s="133"/>
      <c r="R4111" s="3"/>
      <c r="S4111" s="133"/>
    </row>
    <row r="4112" spans="2:19">
      <c r="B4112" s="10"/>
      <c r="C4112" s="10"/>
      <c r="D4112" s="10"/>
      <c r="E4112" s="10"/>
      <c r="F4112" s="10"/>
      <c r="G4112" s="10"/>
      <c r="H4112" s="10"/>
      <c r="I4112" s="10"/>
      <c r="J4112" s="11"/>
      <c r="P4112" s="133"/>
      <c r="Q4112" s="133"/>
      <c r="R4112" s="3"/>
      <c r="S4112" s="133"/>
    </row>
    <row r="4113" spans="2:19">
      <c r="B4113" s="10"/>
      <c r="C4113" s="10"/>
      <c r="D4113" s="10"/>
      <c r="E4113" s="10"/>
      <c r="F4113" s="10"/>
      <c r="G4113" s="10"/>
      <c r="H4113" s="10"/>
      <c r="I4113" s="10"/>
      <c r="J4113" s="11"/>
      <c r="P4113" s="133"/>
      <c r="Q4113" s="133"/>
      <c r="R4113" s="3"/>
      <c r="S4113" s="133"/>
    </row>
    <row r="4114" spans="2:19">
      <c r="B4114" s="10"/>
      <c r="C4114" s="10"/>
      <c r="D4114" s="10"/>
      <c r="E4114" s="10"/>
      <c r="F4114" s="10"/>
      <c r="G4114" s="10"/>
      <c r="H4114" s="10"/>
      <c r="I4114" s="10"/>
      <c r="J4114" s="11"/>
      <c r="P4114" s="133"/>
      <c r="Q4114" s="133"/>
      <c r="R4114" s="3"/>
      <c r="S4114" s="133"/>
    </row>
    <row r="4115" spans="2:19">
      <c r="B4115" s="10"/>
      <c r="C4115" s="10"/>
      <c r="D4115" s="10"/>
      <c r="E4115" s="10"/>
      <c r="F4115" s="10"/>
      <c r="G4115" s="10"/>
      <c r="H4115" s="10"/>
      <c r="I4115" s="10"/>
      <c r="J4115" s="11"/>
      <c r="P4115" s="133"/>
      <c r="Q4115" s="133"/>
      <c r="R4115" s="3"/>
      <c r="S4115" s="133"/>
    </row>
    <row r="4116" spans="2:19">
      <c r="B4116" s="10"/>
      <c r="C4116" s="10"/>
      <c r="D4116" s="10"/>
      <c r="E4116" s="10"/>
      <c r="F4116" s="10"/>
      <c r="G4116" s="10"/>
      <c r="H4116" s="10"/>
      <c r="I4116" s="10"/>
      <c r="J4116" s="11"/>
      <c r="P4116" s="133"/>
      <c r="Q4116" s="133"/>
      <c r="R4116" s="3"/>
      <c r="S4116" s="133"/>
    </row>
    <row r="4117" spans="2:19">
      <c r="B4117" s="10"/>
      <c r="C4117" s="10"/>
      <c r="D4117" s="10"/>
      <c r="E4117" s="10"/>
      <c r="F4117" s="10"/>
      <c r="G4117" s="10"/>
      <c r="H4117" s="10"/>
      <c r="I4117" s="10"/>
      <c r="J4117" s="11"/>
      <c r="P4117" s="133"/>
      <c r="Q4117" s="133"/>
      <c r="R4117" s="3"/>
      <c r="S4117" s="133"/>
    </row>
    <row r="4118" spans="2:19">
      <c r="B4118" s="10"/>
      <c r="C4118" s="10"/>
      <c r="D4118" s="10"/>
      <c r="E4118" s="10"/>
      <c r="F4118" s="10"/>
      <c r="G4118" s="10"/>
      <c r="H4118" s="10"/>
      <c r="I4118" s="10"/>
      <c r="J4118" s="11"/>
      <c r="P4118" s="133"/>
      <c r="Q4118" s="133"/>
      <c r="R4118" s="3"/>
      <c r="S4118" s="133"/>
    </row>
    <row r="4119" spans="2:19">
      <c r="B4119" s="10"/>
      <c r="C4119" s="10"/>
      <c r="D4119" s="10"/>
      <c r="E4119" s="10"/>
      <c r="F4119" s="10"/>
      <c r="G4119" s="10"/>
      <c r="H4119" s="10"/>
      <c r="I4119" s="10"/>
      <c r="J4119" s="11"/>
      <c r="P4119" s="133"/>
      <c r="Q4119" s="133"/>
      <c r="R4119" s="3"/>
      <c r="S4119" s="133"/>
    </row>
    <row r="4120" spans="2:19">
      <c r="B4120" s="10"/>
      <c r="C4120" s="10"/>
      <c r="D4120" s="10"/>
      <c r="E4120" s="10"/>
      <c r="F4120" s="10"/>
      <c r="G4120" s="10"/>
      <c r="H4120" s="10"/>
      <c r="I4120" s="10"/>
      <c r="J4120" s="11"/>
      <c r="P4120" s="133"/>
      <c r="Q4120" s="133"/>
      <c r="R4120" s="3"/>
      <c r="S4120" s="133"/>
    </row>
    <row r="4121" spans="2:19">
      <c r="B4121" s="10"/>
      <c r="C4121" s="10"/>
      <c r="D4121" s="10"/>
      <c r="E4121" s="10"/>
      <c r="F4121" s="10"/>
      <c r="G4121" s="10"/>
      <c r="H4121" s="10"/>
      <c r="I4121" s="10"/>
      <c r="J4121" s="11"/>
      <c r="P4121" s="133"/>
      <c r="Q4121" s="133"/>
      <c r="R4121" s="3"/>
      <c r="S4121" s="133"/>
    </row>
    <row r="4122" spans="2:19">
      <c r="B4122" s="10"/>
      <c r="C4122" s="10"/>
      <c r="D4122" s="10"/>
      <c r="E4122" s="10"/>
      <c r="F4122" s="10"/>
      <c r="G4122" s="10"/>
      <c r="H4122" s="10"/>
      <c r="I4122" s="10"/>
      <c r="J4122" s="11"/>
      <c r="P4122" s="133"/>
      <c r="Q4122" s="133"/>
      <c r="R4122" s="3"/>
      <c r="S4122" s="133"/>
    </row>
    <row r="4123" spans="2:19">
      <c r="B4123" s="10"/>
      <c r="C4123" s="10"/>
      <c r="D4123" s="10"/>
      <c r="E4123" s="10"/>
      <c r="F4123" s="10"/>
      <c r="G4123" s="10"/>
      <c r="H4123" s="10"/>
      <c r="I4123" s="10"/>
      <c r="J4123" s="11"/>
      <c r="P4123" s="133"/>
      <c r="Q4123" s="133"/>
      <c r="R4123" s="3"/>
      <c r="S4123" s="133"/>
    </row>
    <row r="4124" spans="2:19">
      <c r="B4124" s="10"/>
      <c r="C4124" s="10"/>
      <c r="D4124" s="10"/>
      <c r="E4124" s="10"/>
      <c r="F4124" s="10"/>
      <c r="G4124" s="10"/>
      <c r="H4124" s="10"/>
      <c r="I4124" s="10"/>
      <c r="J4124" s="11"/>
      <c r="P4124" s="133"/>
      <c r="Q4124" s="133"/>
      <c r="R4124" s="3"/>
      <c r="S4124" s="133"/>
    </row>
    <row r="4125" spans="2:19">
      <c r="B4125" s="10"/>
      <c r="C4125" s="10"/>
      <c r="D4125" s="10"/>
      <c r="E4125" s="10"/>
      <c r="F4125" s="10"/>
      <c r="G4125" s="10"/>
      <c r="H4125" s="10"/>
      <c r="I4125" s="10"/>
      <c r="J4125" s="11"/>
      <c r="P4125" s="133"/>
      <c r="Q4125" s="133"/>
      <c r="R4125" s="3"/>
      <c r="S4125" s="133"/>
    </row>
    <row r="4126" spans="2:19">
      <c r="B4126" s="10"/>
      <c r="C4126" s="10"/>
      <c r="D4126" s="10"/>
      <c r="E4126" s="10"/>
      <c r="F4126" s="10"/>
      <c r="G4126" s="10"/>
      <c r="H4126" s="10"/>
      <c r="I4126" s="10"/>
      <c r="J4126" s="11"/>
      <c r="P4126" s="133"/>
      <c r="Q4126" s="133"/>
      <c r="R4126" s="3"/>
      <c r="S4126" s="133"/>
    </row>
    <row r="4127" spans="2:19">
      <c r="B4127" s="10"/>
      <c r="C4127" s="10"/>
      <c r="D4127" s="10"/>
      <c r="E4127" s="10"/>
      <c r="F4127" s="10"/>
      <c r="G4127" s="10"/>
      <c r="H4127" s="10"/>
      <c r="I4127" s="10"/>
      <c r="J4127" s="11"/>
      <c r="P4127" s="133"/>
      <c r="Q4127" s="133"/>
      <c r="R4127" s="3"/>
      <c r="S4127" s="133"/>
    </row>
    <row r="4128" spans="2:19">
      <c r="B4128" s="10"/>
      <c r="C4128" s="10"/>
      <c r="D4128" s="10"/>
      <c r="E4128" s="10"/>
      <c r="F4128" s="10"/>
      <c r="G4128" s="10"/>
      <c r="H4128" s="10"/>
      <c r="I4128" s="10"/>
      <c r="J4128" s="11"/>
      <c r="P4128" s="133"/>
      <c r="Q4128" s="133"/>
      <c r="R4128" s="3"/>
      <c r="S4128" s="133"/>
    </row>
    <row r="4129" spans="2:19">
      <c r="B4129" s="10"/>
      <c r="C4129" s="10"/>
      <c r="D4129" s="10"/>
      <c r="E4129" s="10"/>
      <c r="F4129" s="10"/>
      <c r="G4129" s="10"/>
      <c r="H4129" s="10"/>
      <c r="I4129" s="10"/>
      <c r="J4129" s="11"/>
      <c r="P4129" s="133"/>
      <c r="Q4129" s="133"/>
      <c r="R4129" s="3"/>
      <c r="S4129" s="133"/>
    </row>
    <row r="4130" spans="2:19">
      <c r="B4130" s="10"/>
      <c r="C4130" s="10"/>
      <c r="D4130" s="10"/>
      <c r="E4130" s="10"/>
      <c r="F4130" s="10"/>
      <c r="G4130" s="10"/>
      <c r="H4130" s="10"/>
      <c r="I4130" s="10"/>
      <c r="J4130" s="11"/>
      <c r="P4130" s="133"/>
      <c r="Q4130" s="133"/>
      <c r="R4130" s="3"/>
      <c r="S4130" s="133"/>
    </row>
    <row r="4131" spans="2:19">
      <c r="B4131" s="10"/>
      <c r="C4131" s="10"/>
      <c r="D4131" s="10"/>
      <c r="E4131" s="10"/>
      <c r="F4131" s="10"/>
      <c r="G4131" s="10"/>
      <c r="H4131" s="10"/>
      <c r="I4131" s="10"/>
      <c r="J4131" s="11"/>
      <c r="P4131" s="133"/>
      <c r="Q4131" s="133"/>
      <c r="R4131" s="3"/>
      <c r="S4131" s="133"/>
    </row>
    <row r="4132" spans="2:19">
      <c r="B4132" s="10"/>
      <c r="C4132" s="10"/>
      <c r="D4132" s="10"/>
      <c r="E4132" s="10"/>
      <c r="F4132" s="10"/>
      <c r="G4132" s="10"/>
      <c r="H4132" s="10"/>
      <c r="I4132" s="10"/>
      <c r="J4132" s="11"/>
      <c r="P4132" s="133"/>
      <c r="Q4132" s="133"/>
      <c r="R4132" s="3"/>
      <c r="S4132" s="133"/>
    </row>
    <row r="4133" spans="2:19">
      <c r="B4133" s="10"/>
      <c r="C4133" s="10"/>
      <c r="D4133" s="10"/>
      <c r="E4133" s="10"/>
      <c r="F4133" s="10"/>
      <c r="G4133" s="10"/>
      <c r="H4133" s="10"/>
      <c r="I4133" s="10"/>
      <c r="J4133" s="11"/>
      <c r="P4133" s="133"/>
      <c r="Q4133" s="133"/>
      <c r="R4133" s="3"/>
      <c r="S4133" s="133"/>
    </row>
    <row r="4134" spans="2:19">
      <c r="B4134" s="10"/>
      <c r="C4134" s="10"/>
      <c r="D4134" s="10"/>
      <c r="E4134" s="10"/>
      <c r="F4134" s="10"/>
      <c r="G4134" s="10"/>
      <c r="H4134" s="10"/>
      <c r="I4134" s="10"/>
      <c r="J4134" s="11"/>
      <c r="P4134" s="133"/>
      <c r="Q4134" s="133"/>
      <c r="R4134" s="3"/>
      <c r="S4134" s="133"/>
    </row>
    <row r="4135" spans="2:19">
      <c r="B4135" s="10"/>
      <c r="C4135" s="10"/>
      <c r="D4135" s="10"/>
      <c r="E4135" s="10"/>
      <c r="F4135" s="10"/>
      <c r="G4135" s="10"/>
      <c r="H4135" s="10"/>
      <c r="I4135" s="10"/>
      <c r="J4135" s="11"/>
      <c r="P4135" s="133"/>
      <c r="Q4135" s="133"/>
      <c r="R4135" s="3"/>
      <c r="S4135" s="133"/>
    </row>
    <row r="4136" spans="2:19">
      <c r="B4136" s="10"/>
      <c r="C4136" s="10"/>
      <c r="D4136" s="10"/>
      <c r="E4136" s="10"/>
      <c r="F4136" s="10"/>
      <c r="G4136" s="10"/>
      <c r="H4136" s="10"/>
      <c r="I4136" s="10"/>
      <c r="J4136" s="11"/>
      <c r="P4136" s="133"/>
      <c r="Q4136" s="133"/>
      <c r="R4136" s="3"/>
      <c r="S4136" s="133"/>
    </row>
    <row r="4137" spans="2:19">
      <c r="B4137" s="10"/>
      <c r="C4137" s="10"/>
      <c r="D4137" s="10"/>
      <c r="E4137" s="10"/>
      <c r="F4137" s="10"/>
      <c r="G4137" s="10"/>
      <c r="H4137" s="10"/>
      <c r="I4137" s="10"/>
      <c r="J4137" s="11"/>
      <c r="P4137" s="133"/>
      <c r="Q4137" s="133"/>
      <c r="R4137" s="3"/>
      <c r="S4137" s="133"/>
    </row>
    <row r="4138" spans="2:19">
      <c r="B4138" s="10"/>
      <c r="C4138" s="10"/>
      <c r="D4138" s="10"/>
      <c r="E4138" s="10"/>
      <c r="F4138" s="10"/>
      <c r="G4138" s="10"/>
      <c r="H4138" s="10"/>
      <c r="I4138" s="10"/>
      <c r="J4138" s="11"/>
      <c r="P4138" s="133"/>
      <c r="Q4138" s="133"/>
      <c r="R4138" s="3"/>
      <c r="S4138" s="133"/>
    </row>
    <row r="4139" spans="2:19">
      <c r="B4139" s="10"/>
      <c r="C4139" s="10"/>
      <c r="D4139" s="10"/>
      <c r="E4139" s="10"/>
      <c r="F4139" s="10"/>
      <c r="G4139" s="10"/>
      <c r="H4139" s="10"/>
      <c r="I4139" s="10"/>
      <c r="J4139" s="11"/>
      <c r="P4139" s="133"/>
      <c r="Q4139" s="133"/>
      <c r="R4139" s="3"/>
      <c r="S4139" s="133"/>
    </row>
    <row r="4140" spans="2:19">
      <c r="B4140" s="10"/>
      <c r="C4140" s="10"/>
      <c r="D4140" s="10"/>
      <c r="E4140" s="10"/>
      <c r="F4140" s="10"/>
      <c r="G4140" s="10"/>
      <c r="H4140" s="10"/>
      <c r="I4140" s="10"/>
      <c r="J4140" s="11"/>
      <c r="P4140" s="133"/>
      <c r="Q4140" s="133"/>
      <c r="R4140" s="3"/>
      <c r="S4140" s="133"/>
    </row>
    <row r="4141" spans="2:19">
      <c r="B4141" s="10"/>
      <c r="C4141" s="10"/>
      <c r="D4141" s="10"/>
      <c r="E4141" s="10"/>
      <c r="F4141" s="10"/>
      <c r="G4141" s="10"/>
      <c r="H4141" s="10"/>
      <c r="I4141" s="10"/>
      <c r="J4141" s="11"/>
      <c r="P4141" s="133"/>
      <c r="Q4141" s="133"/>
      <c r="R4141" s="3"/>
      <c r="S4141" s="133"/>
    </row>
    <row r="4142" spans="2:19">
      <c r="B4142" s="10"/>
      <c r="C4142" s="10"/>
      <c r="D4142" s="10"/>
      <c r="E4142" s="10"/>
      <c r="F4142" s="10"/>
      <c r="G4142" s="10"/>
      <c r="H4142" s="10"/>
      <c r="I4142" s="10"/>
      <c r="J4142" s="11"/>
      <c r="P4142" s="133"/>
      <c r="Q4142" s="133"/>
      <c r="R4142" s="3"/>
      <c r="S4142" s="133"/>
    </row>
    <row r="4143" spans="2:19">
      <c r="B4143" s="10"/>
      <c r="C4143" s="10"/>
      <c r="D4143" s="10"/>
      <c r="E4143" s="10"/>
      <c r="F4143" s="10"/>
      <c r="G4143" s="10"/>
      <c r="H4143" s="10"/>
      <c r="I4143" s="10"/>
      <c r="J4143" s="11"/>
      <c r="P4143" s="133"/>
      <c r="Q4143" s="133"/>
      <c r="R4143" s="3"/>
      <c r="S4143" s="133"/>
    </row>
    <row r="4144" spans="2:19">
      <c r="B4144" s="10"/>
      <c r="C4144" s="10"/>
      <c r="D4144" s="10"/>
      <c r="E4144" s="10"/>
      <c r="F4144" s="10"/>
      <c r="G4144" s="10"/>
      <c r="H4144" s="10"/>
      <c r="I4144" s="10"/>
      <c r="J4144" s="11"/>
      <c r="P4144" s="133"/>
      <c r="Q4144" s="133"/>
      <c r="R4144" s="3"/>
      <c r="S4144" s="133"/>
    </row>
    <row r="4145" spans="2:19">
      <c r="B4145" s="10"/>
      <c r="C4145" s="10"/>
      <c r="D4145" s="10"/>
      <c r="E4145" s="10"/>
      <c r="F4145" s="10"/>
      <c r="G4145" s="10"/>
      <c r="H4145" s="10"/>
      <c r="I4145" s="10"/>
      <c r="J4145" s="11"/>
      <c r="P4145" s="133"/>
      <c r="Q4145" s="133"/>
      <c r="R4145" s="3"/>
      <c r="S4145" s="133"/>
    </row>
    <row r="4146" spans="2:19">
      <c r="B4146" s="10"/>
      <c r="C4146" s="10"/>
      <c r="D4146" s="10"/>
      <c r="E4146" s="10"/>
      <c r="F4146" s="10"/>
      <c r="G4146" s="10"/>
      <c r="H4146" s="10"/>
      <c r="I4146" s="10"/>
      <c r="J4146" s="11"/>
      <c r="P4146" s="133"/>
      <c r="Q4146" s="133"/>
      <c r="R4146" s="3"/>
      <c r="S4146" s="133"/>
    </row>
    <row r="4147" spans="2:19">
      <c r="B4147" s="10"/>
      <c r="C4147" s="10"/>
      <c r="D4147" s="10"/>
      <c r="E4147" s="10"/>
      <c r="F4147" s="10"/>
      <c r="G4147" s="10"/>
      <c r="H4147" s="10"/>
      <c r="I4147" s="10"/>
      <c r="J4147" s="11"/>
      <c r="P4147" s="133"/>
      <c r="Q4147" s="133"/>
      <c r="R4147" s="3"/>
      <c r="S4147" s="133"/>
    </row>
    <row r="4148" spans="2:19">
      <c r="B4148" s="10"/>
      <c r="C4148" s="10"/>
      <c r="D4148" s="10"/>
      <c r="E4148" s="10"/>
      <c r="F4148" s="10"/>
      <c r="G4148" s="10"/>
      <c r="H4148" s="10"/>
      <c r="I4148" s="10"/>
      <c r="J4148" s="11"/>
      <c r="P4148" s="133"/>
      <c r="Q4148" s="133"/>
      <c r="R4148" s="3"/>
      <c r="S4148" s="133"/>
    </row>
    <row r="4149" spans="2:19">
      <c r="B4149" s="10"/>
      <c r="C4149" s="10"/>
      <c r="D4149" s="10"/>
      <c r="E4149" s="10"/>
      <c r="F4149" s="10"/>
      <c r="G4149" s="10"/>
      <c r="H4149" s="10"/>
      <c r="I4149" s="10"/>
      <c r="J4149" s="11"/>
      <c r="P4149" s="133"/>
      <c r="Q4149" s="133"/>
      <c r="R4149" s="3"/>
      <c r="S4149" s="133"/>
    </row>
    <row r="4150" spans="2:19">
      <c r="B4150" s="10"/>
      <c r="C4150" s="10"/>
      <c r="D4150" s="10"/>
      <c r="E4150" s="10"/>
      <c r="F4150" s="10"/>
      <c r="G4150" s="10"/>
      <c r="H4150" s="10"/>
      <c r="I4150" s="10"/>
      <c r="J4150" s="11"/>
      <c r="P4150" s="133"/>
      <c r="Q4150" s="133"/>
      <c r="R4150" s="3"/>
      <c r="S4150" s="133"/>
    </row>
    <row r="4151" spans="2:19">
      <c r="B4151" s="10"/>
      <c r="C4151" s="10"/>
      <c r="D4151" s="10"/>
      <c r="E4151" s="10"/>
      <c r="F4151" s="10"/>
      <c r="G4151" s="10"/>
      <c r="H4151" s="10"/>
      <c r="I4151" s="10"/>
      <c r="J4151" s="11"/>
      <c r="P4151" s="133"/>
      <c r="Q4151" s="133"/>
      <c r="R4151" s="3"/>
      <c r="S4151" s="133"/>
    </row>
    <row r="4152" spans="2:19">
      <c r="B4152" s="10"/>
      <c r="C4152" s="10"/>
      <c r="D4152" s="10"/>
      <c r="E4152" s="10"/>
      <c r="F4152" s="10"/>
      <c r="G4152" s="10"/>
      <c r="H4152" s="10"/>
      <c r="I4152" s="10"/>
      <c r="J4152" s="11"/>
      <c r="P4152" s="133"/>
      <c r="Q4152" s="133"/>
      <c r="R4152" s="3"/>
      <c r="S4152" s="133"/>
    </row>
    <row r="4153" spans="2:19">
      <c r="B4153" s="10"/>
      <c r="C4153" s="10"/>
      <c r="D4153" s="10"/>
      <c r="E4153" s="10"/>
      <c r="F4153" s="10"/>
      <c r="G4153" s="10"/>
      <c r="H4153" s="10"/>
      <c r="I4153" s="10"/>
      <c r="J4153" s="11"/>
      <c r="P4153" s="133"/>
      <c r="Q4153" s="133"/>
      <c r="R4153" s="3"/>
      <c r="S4153" s="133"/>
    </row>
    <row r="4154" spans="2:19">
      <c r="B4154" s="10"/>
      <c r="C4154" s="10"/>
      <c r="D4154" s="10"/>
      <c r="E4154" s="10"/>
      <c r="F4154" s="10"/>
      <c r="G4154" s="10"/>
      <c r="H4154" s="10"/>
      <c r="I4154" s="10"/>
      <c r="J4154" s="11"/>
      <c r="P4154" s="133"/>
      <c r="Q4154" s="133"/>
      <c r="R4154" s="3"/>
      <c r="S4154" s="133"/>
    </row>
    <row r="4155" spans="2:19">
      <c r="B4155" s="10"/>
      <c r="C4155" s="10"/>
      <c r="D4155" s="10"/>
      <c r="E4155" s="10"/>
      <c r="F4155" s="10"/>
      <c r="G4155" s="10"/>
      <c r="H4155" s="10"/>
      <c r="I4155" s="10"/>
      <c r="J4155" s="11"/>
      <c r="P4155" s="133"/>
      <c r="Q4155" s="133"/>
      <c r="R4155" s="3"/>
      <c r="S4155" s="133"/>
    </row>
    <row r="4156" spans="2:19">
      <c r="B4156" s="10"/>
      <c r="C4156" s="10"/>
      <c r="D4156" s="10"/>
      <c r="E4156" s="10"/>
      <c r="F4156" s="10"/>
      <c r="G4156" s="10"/>
      <c r="H4156" s="10"/>
      <c r="I4156" s="10"/>
      <c r="J4156" s="11"/>
      <c r="P4156" s="133"/>
      <c r="Q4156" s="133"/>
      <c r="R4156" s="3"/>
      <c r="S4156" s="133"/>
    </row>
    <row r="4157" spans="2:19">
      <c r="B4157" s="10"/>
      <c r="C4157" s="10"/>
      <c r="D4157" s="10"/>
      <c r="E4157" s="10"/>
      <c r="F4157" s="10"/>
      <c r="G4157" s="10"/>
      <c r="H4157" s="10"/>
      <c r="I4157" s="10"/>
      <c r="J4157" s="11"/>
      <c r="P4157" s="133"/>
      <c r="Q4157" s="133"/>
      <c r="R4157" s="3"/>
      <c r="S4157" s="133"/>
    </row>
    <row r="4158" spans="2:19">
      <c r="B4158" s="10"/>
      <c r="C4158" s="10"/>
      <c r="D4158" s="10"/>
      <c r="E4158" s="10"/>
      <c r="F4158" s="10"/>
      <c r="G4158" s="10"/>
      <c r="H4158" s="10"/>
      <c r="I4158" s="10"/>
      <c r="J4158" s="11"/>
      <c r="P4158" s="133"/>
      <c r="Q4158" s="133"/>
      <c r="R4158" s="3"/>
      <c r="S4158" s="133"/>
    </row>
    <row r="4159" spans="2:19">
      <c r="B4159" s="10"/>
      <c r="C4159" s="10"/>
      <c r="D4159" s="10"/>
      <c r="E4159" s="10"/>
      <c r="F4159" s="10"/>
      <c r="G4159" s="10"/>
      <c r="H4159" s="10"/>
      <c r="I4159" s="10"/>
      <c r="J4159" s="11"/>
      <c r="P4159" s="133"/>
      <c r="Q4159" s="133"/>
      <c r="R4159" s="3"/>
      <c r="S4159" s="133"/>
    </row>
    <row r="4160" spans="2:19">
      <c r="B4160" s="10"/>
      <c r="C4160" s="10"/>
      <c r="D4160" s="10"/>
      <c r="E4160" s="10"/>
      <c r="F4160" s="10"/>
      <c r="G4160" s="10"/>
      <c r="H4160" s="10"/>
      <c r="I4160" s="10"/>
      <c r="J4160" s="11"/>
      <c r="P4160" s="133"/>
      <c r="Q4160" s="133"/>
      <c r="R4160" s="3"/>
      <c r="S4160" s="133"/>
    </row>
    <row r="4161" spans="2:19">
      <c r="B4161" s="10"/>
      <c r="C4161" s="10"/>
      <c r="D4161" s="10"/>
      <c r="E4161" s="10"/>
      <c r="F4161" s="10"/>
      <c r="G4161" s="10"/>
      <c r="H4161" s="10"/>
      <c r="I4161" s="10"/>
      <c r="J4161" s="11"/>
      <c r="P4161" s="133"/>
      <c r="Q4161" s="133"/>
      <c r="R4161" s="3"/>
      <c r="S4161" s="133"/>
    </row>
    <row r="4162" spans="2:19">
      <c r="B4162" s="10"/>
      <c r="C4162" s="10"/>
      <c r="D4162" s="10"/>
      <c r="E4162" s="10"/>
      <c r="F4162" s="10"/>
      <c r="G4162" s="10"/>
      <c r="H4162" s="10"/>
      <c r="I4162" s="10"/>
      <c r="J4162" s="11"/>
      <c r="P4162" s="133"/>
      <c r="Q4162" s="133"/>
      <c r="R4162" s="3"/>
      <c r="S4162" s="133"/>
    </row>
    <row r="4163" spans="2:19">
      <c r="B4163" s="10"/>
      <c r="C4163" s="10"/>
      <c r="D4163" s="10"/>
      <c r="E4163" s="10"/>
      <c r="F4163" s="10"/>
      <c r="G4163" s="10"/>
      <c r="H4163" s="10"/>
      <c r="I4163" s="10"/>
      <c r="J4163" s="11"/>
      <c r="P4163" s="133"/>
      <c r="Q4163" s="133"/>
      <c r="R4163" s="3"/>
      <c r="S4163" s="133"/>
    </row>
    <row r="4164" spans="2:19">
      <c r="B4164" s="10"/>
      <c r="C4164" s="10"/>
      <c r="D4164" s="10"/>
      <c r="E4164" s="10"/>
      <c r="F4164" s="10"/>
      <c r="G4164" s="10"/>
      <c r="H4164" s="10"/>
      <c r="I4164" s="10"/>
      <c r="J4164" s="11"/>
      <c r="P4164" s="133"/>
      <c r="Q4164" s="133"/>
      <c r="R4164" s="3"/>
      <c r="S4164" s="133"/>
    </row>
    <row r="4165" spans="2:19">
      <c r="B4165" s="10"/>
      <c r="C4165" s="10"/>
      <c r="D4165" s="10"/>
      <c r="E4165" s="10"/>
      <c r="F4165" s="10"/>
      <c r="G4165" s="10"/>
      <c r="H4165" s="10"/>
      <c r="I4165" s="10"/>
      <c r="J4165" s="11"/>
      <c r="P4165" s="133"/>
      <c r="Q4165" s="133"/>
      <c r="R4165" s="3"/>
      <c r="S4165" s="133"/>
    </row>
    <row r="4166" spans="2:19">
      <c r="B4166" s="10"/>
      <c r="C4166" s="10"/>
      <c r="D4166" s="10"/>
      <c r="E4166" s="10"/>
      <c r="F4166" s="10"/>
      <c r="G4166" s="10"/>
      <c r="H4166" s="10"/>
      <c r="I4166" s="10"/>
      <c r="J4166" s="11"/>
      <c r="P4166" s="133"/>
      <c r="Q4166" s="133"/>
      <c r="R4166" s="3"/>
      <c r="S4166" s="133"/>
    </row>
    <row r="4167" spans="2:19">
      <c r="B4167" s="10"/>
      <c r="C4167" s="10"/>
      <c r="D4167" s="10"/>
      <c r="E4167" s="10"/>
      <c r="F4167" s="10"/>
      <c r="G4167" s="10"/>
      <c r="H4167" s="10"/>
      <c r="I4167" s="10"/>
      <c r="J4167" s="11"/>
      <c r="P4167" s="133"/>
      <c r="Q4167" s="133"/>
      <c r="R4167" s="3"/>
      <c r="S4167" s="133"/>
    </row>
    <row r="4168" spans="2:19">
      <c r="B4168" s="10"/>
      <c r="C4168" s="10"/>
      <c r="D4168" s="10"/>
      <c r="E4168" s="10"/>
      <c r="F4168" s="10"/>
      <c r="G4168" s="10"/>
      <c r="H4168" s="10"/>
      <c r="I4168" s="10"/>
      <c r="J4168" s="11"/>
      <c r="P4168" s="133"/>
      <c r="Q4168" s="133"/>
      <c r="R4168" s="3"/>
      <c r="S4168" s="133"/>
    </row>
    <row r="4169" spans="2:19">
      <c r="B4169" s="10"/>
      <c r="C4169" s="10"/>
      <c r="D4169" s="10"/>
      <c r="E4169" s="10"/>
      <c r="F4169" s="10"/>
      <c r="G4169" s="10"/>
      <c r="H4169" s="10"/>
      <c r="I4169" s="10"/>
      <c r="J4169" s="11"/>
      <c r="P4169" s="133"/>
      <c r="Q4169" s="133"/>
      <c r="R4169" s="3"/>
      <c r="S4169" s="133"/>
    </row>
    <row r="4170" spans="2:19">
      <c r="B4170" s="10"/>
      <c r="C4170" s="10"/>
      <c r="D4170" s="10"/>
      <c r="E4170" s="10"/>
      <c r="F4170" s="10"/>
      <c r="G4170" s="10"/>
      <c r="H4170" s="10"/>
      <c r="I4170" s="10"/>
      <c r="J4170" s="11"/>
      <c r="P4170" s="133"/>
      <c r="Q4170" s="133"/>
      <c r="R4170" s="3"/>
      <c r="S4170" s="133"/>
    </row>
    <row r="4171" spans="2:19">
      <c r="B4171" s="10"/>
      <c r="C4171" s="10"/>
      <c r="D4171" s="10"/>
      <c r="E4171" s="10"/>
      <c r="F4171" s="10"/>
      <c r="G4171" s="10"/>
      <c r="H4171" s="10"/>
      <c r="I4171" s="10"/>
      <c r="J4171" s="11"/>
      <c r="P4171" s="133"/>
      <c r="Q4171" s="133"/>
      <c r="R4171" s="3"/>
      <c r="S4171" s="133"/>
    </row>
    <row r="4172" spans="2:19">
      <c r="B4172" s="10"/>
      <c r="C4172" s="10"/>
      <c r="D4172" s="10"/>
      <c r="E4172" s="10"/>
      <c r="F4172" s="10"/>
      <c r="G4172" s="10"/>
      <c r="H4172" s="10"/>
      <c r="I4172" s="10"/>
      <c r="J4172" s="11"/>
      <c r="P4172" s="133"/>
      <c r="Q4172" s="133"/>
      <c r="R4172" s="3"/>
      <c r="S4172" s="133"/>
    </row>
    <row r="4173" spans="2:19">
      <c r="B4173" s="10"/>
      <c r="C4173" s="10"/>
      <c r="D4173" s="10"/>
      <c r="E4173" s="10"/>
      <c r="F4173" s="10"/>
      <c r="G4173" s="10"/>
      <c r="H4173" s="10"/>
      <c r="I4173" s="10"/>
      <c r="J4173" s="11"/>
      <c r="P4173" s="133"/>
      <c r="Q4173" s="133"/>
      <c r="R4173" s="3"/>
      <c r="S4173" s="133"/>
    </row>
    <row r="4174" spans="2:19">
      <c r="B4174" s="10"/>
      <c r="C4174" s="10"/>
      <c r="D4174" s="10"/>
      <c r="E4174" s="10"/>
      <c r="F4174" s="10"/>
      <c r="G4174" s="10"/>
      <c r="H4174" s="10"/>
      <c r="I4174" s="10"/>
      <c r="J4174" s="11"/>
      <c r="P4174" s="133"/>
      <c r="Q4174" s="133"/>
      <c r="R4174" s="3"/>
      <c r="S4174" s="133"/>
    </row>
    <row r="4175" spans="2:19">
      <c r="B4175" s="10"/>
      <c r="C4175" s="10"/>
      <c r="D4175" s="10"/>
      <c r="E4175" s="10"/>
      <c r="F4175" s="10"/>
      <c r="G4175" s="10"/>
      <c r="H4175" s="10"/>
      <c r="I4175" s="10"/>
      <c r="J4175" s="11"/>
      <c r="P4175" s="133"/>
      <c r="Q4175" s="133"/>
      <c r="R4175" s="3"/>
      <c r="S4175" s="133"/>
    </row>
    <row r="4176" spans="2:19">
      <c r="B4176" s="10"/>
      <c r="C4176" s="10"/>
      <c r="D4176" s="10"/>
      <c r="E4176" s="10"/>
      <c r="F4176" s="10"/>
      <c r="G4176" s="10"/>
      <c r="H4176" s="10"/>
      <c r="I4176" s="10"/>
      <c r="J4176" s="11"/>
      <c r="P4176" s="133"/>
      <c r="Q4176" s="133"/>
      <c r="R4176" s="3"/>
      <c r="S4176" s="133"/>
    </row>
    <row r="4177" spans="2:19">
      <c r="B4177" s="10"/>
      <c r="C4177" s="10"/>
      <c r="D4177" s="10"/>
      <c r="E4177" s="10"/>
      <c r="F4177" s="10"/>
      <c r="G4177" s="10"/>
      <c r="H4177" s="10"/>
      <c r="I4177" s="10"/>
      <c r="J4177" s="11"/>
      <c r="P4177" s="133"/>
      <c r="Q4177" s="133"/>
      <c r="R4177" s="3"/>
      <c r="S4177" s="133"/>
    </row>
    <row r="4178" spans="2:19">
      <c r="B4178" s="10"/>
      <c r="C4178" s="10"/>
      <c r="D4178" s="10"/>
      <c r="E4178" s="10"/>
      <c r="F4178" s="10"/>
      <c r="G4178" s="10"/>
      <c r="H4178" s="10"/>
      <c r="I4178" s="10"/>
      <c r="J4178" s="11"/>
      <c r="P4178" s="133"/>
      <c r="Q4178" s="133"/>
      <c r="R4178" s="3"/>
      <c r="S4178" s="133"/>
    </row>
    <row r="4179" spans="2:19">
      <c r="B4179" s="10"/>
      <c r="C4179" s="10"/>
      <c r="D4179" s="10"/>
      <c r="E4179" s="10"/>
      <c r="F4179" s="10"/>
      <c r="G4179" s="10"/>
      <c r="H4179" s="10"/>
      <c r="I4179" s="10"/>
      <c r="J4179" s="11"/>
      <c r="P4179" s="133"/>
      <c r="Q4179" s="133"/>
      <c r="R4179" s="3"/>
      <c r="S4179" s="133"/>
    </row>
    <row r="4180" spans="2:19">
      <c r="B4180" s="10"/>
      <c r="C4180" s="10"/>
      <c r="D4180" s="10"/>
      <c r="E4180" s="10"/>
      <c r="F4180" s="10"/>
      <c r="G4180" s="10"/>
      <c r="H4180" s="10"/>
      <c r="I4180" s="10"/>
      <c r="J4180" s="11"/>
      <c r="P4180" s="133"/>
      <c r="Q4180" s="133"/>
      <c r="R4180" s="3"/>
      <c r="S4180" s="133"/>
    </row>
    <row r="4181" spans="2:19">
      <c r="B4181" s="10"/>
      <c r="C4181" s="10"/>
      <c r="D4181" s="10"/>
      <c r="E4181" s="10"/>
      <c r="F4181" s="10"/>
      <c r="G4181" s="10"/>
      <c r="H4181" s="10"/>
      <c r="I4181" s="10"/>
      <c r="J4181" s="11"/>
      <c r="P4181" s="133"/>
      <c r="Q4181" s="133"/>
      <c r="R4181" s="3"/>
      <c r="S4181" s="133"/>
    </row>
    <row r="4182" spans="2:19">
      <c r="B4182" s="10"/>
      <c r="C4182" s="10"/>
      <c r="D4182" s="10"/>
      <c r="E4182" s="10"/>
      <c r="F4182" s="10"/>
      <c r="G4182" s="10"/>
      <c r="H4182" s="10"/>
      <c r="I4182" s="10"/>
      <c r="J4182" s="11"/>
      <c r="P4182" s="133"/>
      <c r="Q4182" s="133"/>
      <c r="R4182" s="3"/>
      <c r="S4182" s="133"/>
    </row>
    <row r="4183" spans="2:19">
      <c r="B4183" s="10"/>
      <c r="C4183" s="10"/>
      <c r="D4183" s="10"/>
      <c r="E4183" s="10"/>
      <c r="F4183" s="10"/>
      <c r="G4183" s="10"/>
      <c r="H4183" s="10"/>
      <c r="I4183" s="10"/>
      <c r="J4183" s="11"/>
      <c r="P4183" s="133"/>
      <c r="Q4183" s="133"/>
      <c r="R4183" s="3"/>
      <c r="S4183" s="133"/>
    </row>
    <row r="4184" spans="2:19">
      <c r="B4184" s="10"/>
      <c r="C4184" s="10"/>
      <c r="D4184" s="10"/>
      <c r="E4184" s="10"/>
      <c r="F4184" s="10"/>
      <c r="G4184" s="10"/>
      <c r="H4184" s="10"/>
      <c r="I4184" s="10"/>
      <c r="J4184" s="11"/>
      <c r="P4184" s="133"/>
      <c r="Q4184" s="133"/>
      <c r="R4184" s="3"/>
      <c r="S4184" s="133"/>
    </row>
    <row r="4185" spans="2:19">
      <c r="B4185" s="10"/>
      <c r="C4185" s="10"/>
      <c r="D4185" s="10"/>
      <c r="E4185" s="10"/>
      <c r="F4185" s="10"/>
      <c r="G4185" s="10"/>
      <c r="H4185" s="10"/>
      <c r="I4185" s="10"/>
      <c r="J4185" s="11"/>
      <c r="P4185" s="133"/>
      <c r="Q4185" s="133"/>
      <c r="R4185" s="3"/>
      <c r="S4185" s="133"/>
    </row>
    <row r="4186" spans="2:19">
      <c r="B4186" s="10"/>
      <c r="C4186" s="10"/>
      <c r="D4186" s="10"/>
      <c r="E4186" s="10"/>
      <c r="F4186" s="10"/>
      <c r="G4186" s="10"/>
      <c r="H4186" s="10"/>
      <c r="I4186" s="10"/>
      <c r="J4186" s="11"/>
      <c r="P4186" s="133"/>
      <c r="Q4186" s="133"/>
      <c r="R4186" s="3"/>
      <c r="S4186" s="133"/>
    </row>
    <row r="4187" spans="2:19">
      <c r="B4187" s="10"/>
      <c r="C4187" s="10"/>
      <c r="D4187" s="10"/>
      <c r="E4187" s="10"/>
      <c r="F4187" s="10"/>
      <c r="G4187" s="10"/>
      <c r="H4187" s="10"/>
      <c r="I4187" s="10"/>
      <c r="J4187" s="11"/>
      <c r="P4187" s="133"/>
      <c r="Q4187" s="133"/>
      <c r="R4187" s="3"/>
      <c r="S4187" s="133"/>
    </row>
    <row r="4188" spans="2:19">
      <c r="B4188" s="10"/>
      <c r="C4188" s="10"/>
      <c r="D4188" s="10"/>
      <c r="E4188" s="10"/>
      <c r="F4188" s="10"/>
      <c r="G4188" s="10"/>
      <c r="H4188" s="10"/>
      <c r="I4188" s="10"/>
      <c r="J4188" s="11"/>
      <c r="P4188" s="133"/>
      <c r="Q4188" s="133"/>
      <c r="R4188" s="3"/>
      <c r="S4188" s="133"/>
    </row>
    <row r="4189" spans="2:19">
      <c r="B4189" s="10"/>
      <c r="C4189" s="10"/>
      <c r="D4189" s="10"/>
      <c r="E4189" s="10"/>
      <c r="F4189" s="10"/>
      <c r="G4189" s="10"/>
      <c r="H4189" s="10"/>
      <c r="I4189" s="10"/>
      <c r="J4189" s="11"/>
      <c r="P4189" s="133"/>
      <c r="Q4189" s="133"/>
      <c r="R4189" s="3"/>
      <c r="S4189" s="133"/>
    </row>
    <row r="4190" spans="2:19">
      <c r="B4190" s="10"/>
      <c r="C4190" s="10"/>
      <c r="D4190" s="10"/>
      <c r="E4190" s="10"/>
      <c r="F4190" s="10"/>
      <c r="G4190" s="10"/>
      <c r="H4190" s="10"/>
      <c r="I4190" s="10"/>
      <c r="J4190" s="11"/>
      <c r="P4190" s="133"/>
      <c r="Q4190" s="133"/>
      <c r="R4190" s="3"/>
      <c r="S4190" s="133"/>
    </row>
    <row r="4191" spans="2:19">
      <c r="B4191" s="10"/>
      <c r="C4191" s="10"/>
      <c r="D4191" s="10"/>
      <c r="E4191" s="10"/>
      <c r="F4191" s="10"/>
      <c r="G4191" s="10"/>
      <c r="H4191" s="10"/>
      <c r="I4191" s="10"/>
      <c r="J4191" s="11"/>
      <c r="P4191" s="133"/>
      <c r="Q4191" s="133"/>
      <c r="R4191" s="3"/>
      <c r="S4191" s="133"/>
    </row>
    <row r="4192" spans="2:19">
      <c r="B4192" s="10"/>
      <c r="C4192" s="10"/>
      <c r="D4192" s="10"/>
      <c r="E4192" s="10"/>
      <c r="F4192" s="10"/>
      <c r="G4192" s="10"/>
      <c r="H4192" s="10"/>
      <c r="I4192" s="10"/>
      <c r="J4192" s="11"/>
      <c r="P4192" s="133"/>
      <c r="Q4192" s="133"/>
      <c r="R4192" s="3"/>
      <c r="S4192" s="133"/>
    </row>
    <row r="4193" spans="2:19">
      <c r="B4193" s="10"/>
      <c r="C4193" s="10"/>
      <c r="D4193" s="10"/>
      <c r="E4193" s="10"/>
      <c r="F4193" s="10"/>
      <c r="G4193" s="10"/>
      <c r="H4193" s="10"/>
      <c r="I4193" s="10"/>
      <c r="J4193" s="11"/>
      <c r="P4193" s="133"/>
      <c r="Q4193" s="133"/>
      <c r="R4193" s="3"/>
      <c r="S4193" s="133"/>
    </row>
    <row r="4194" spans="2:19">
      <c r="B4194" s="10"/>
      <c r="C4194" s="10"/>
      <c r="D4194" s="10"/>
      <c r="E4194" s="10"/>
      <c r="F4194" s="10"/>
      <c r="G4194" s="10"/>
      <c r="H4194" s="10"/>
      <c r="I4194" s="10"/>
      <c r="J4194" s="11"/>
      <c r="P4194" s="133"/>
      <c r="Q4194" s="133"/>
      <c r="R4194" s="3"/>
      <c r="S4194" s="133"/>
    </row>
    <row r="4195" spans="2:19">
      <c r="B4195" s="10"/>
      <c r="C4195" s="10"/>
      <c r="D4195" s="10"/>
      <c r="E4195" s="10"/>
      <c r="F4195" s="10"/>
      <c r="G4195" s="10"/>
      <c r="H4195" s="10"/>
      <c r="I4195" s="10"/>
      <c r="J4195" s="11"/>
      <c r="P4195" s="133"/>
      <c r="Q4195" s="133"/>
      <c r="R4195" s="3"/>
      <c r="S4195" s="133"/>
    </row>
    <row r="4196" spans="2:19">
      <c r="B4196" s="10"/>
      <c r="C4196" s="10"/>
      <c r="D4196" s="10"/>
      <c r="E4196" s="10"/>
      <c r="F4196" s="10"/>
      <c r="G4196" s="10"/>
      <c r="H4196" s="10"/>
      <c r="I4196" s="10"/>
      <c r="J4196" s="11"/>
      <c r="P4196" s="133"/>
      <c r="Q4196" s="133"/>
      <c r="R4196" s="3"/>
      <c r="S4196" s="133"/>
    </row>
    <row r="4197" spans="2:19">
      <c r="B4197" s="10"/>
      <c r="C4197" s="10"/>
      <c r="D4197" s="10"/>
      <c r="E4197" s="10"/>
      <c r="F4197" s="10"/>
      <c r="G4197" s="10"/>
      <c r="H4197" s="10"/>
      <c r="I4197" s="10"/>
      <c r="J4197" s="11"/>
      <c r="P4197" s="133"/>
      <c r="Q4197" s="133"/>
      <c r="R4197" s="3"/>
      <c r="S4197" s="133"/>
    </row>
    <row r="4198" spans="2:19">
      <c r="B4198" s="10"/>
      <c r="C4198" s="10"/>
      <c r="D4198" s="10"/>
      <c r="E4198" s="10"/>
      <c r="F4198" s="10"/>
      <c r="G4198" s="10"/>
      <c r="H4198" s="10"/>
      <c r="I4198" s="10"/>
      <c r="J4198" s="11"/>
      <c r="P4198" s="133"/>
      <c r="Q4198" s="133"/>
      <c r="R4198" s="3"/>
      <c r="S4198" s="133"/>
    </row>
    <row r="4199" spans="2:19">
      <c r="B4199" s="10"/>
      <c r="C4199" s="10"/>
      <c r="D4199" s="10"/>
      <c r="E4199" s="10"/>
      <c r="F4199" s="10"/>
      <c r="G4199" s="10"/>
      <c r="H4199" s="10"/>
      <c r="I4199" s="10"/>
      <c r="J4199" s="11"/>
      <c r="P4199" s="133"/>
      <c r="Q4199" s="133"/>
      <c r="R4199" s="3"/>
      <c r="S4199" s="133"/>
    </row>
    <row r="4200" spans="2:19">
      <c r="B4200" s="10"/>
      <c r="C4200" s="10"/>
      <c r="D4200" s="10"/>
      <c r="E4200" s="10"/>
      <c r="F4200" s="10"/>
      <c r="G4200" s="10"/>
      <c r="H4200" s="10"/>
      <c r="I4200" s="10"/>
      <c r="J4200" s="11"/>
      <c r="P4200" s="133"/>
      <c r="Q4200" s="133"/>
      <c r="R4200" s="3"/>
      <c r="S4200" s="133"/>
    </row>
    <row r="4201" spans="2:19">
      <c r="B4201" s="10"/>
      <c r="C4201" s="10"/>
      <c r="D4201" s="10"/>
      <c r="E4201" s="10"/>
      <c r="F4201" s="10"/>
      <c r="G4201" s="10"/>
      <c r="H4201" s="10"/>
      <c r="I4201" s="10"/>
      <c r="J4201" s="11"/>
      <c r="P4201" s="133"/>
      <c r="Q4201" s="133"/>
      <c r="R4201" s="3"/>
      <c r="S4201" s="133"/>
    </row>
    <row r="4202" spans="2:19">
      <c r="B4202" s="10"/>
      <c r="C4202" s="10"/>
      <c r="D4202" s="10"/>
      <c r="E4202" s="10"/>
      <c r="F4202" s="10"/>
      <c r="G4202" s="10"/>
      <c r="H4202" s="10"/>
      <c r="I4202" s="10"/>
      <c r="J4202" s="11"/>
      <c r="P4202" s="133"/>
      <c r="Q4202" s="133"/>
      <c r="R4202" s="3"/>
      <c r="S4202" s="133"/>
    </row>
    <row r="4203" spans="2:19">
      <c r="B4203" s="10"/>
      <c r="C4203" s="10"/>
      <c r="D4203" s="10"/>
      <c r="E4203" s="10"/>
      <c r="F4203" s="10"/>
      <c r="G4203" s="10"/>
      <c r="H4203" s="10"/>
      <c r="I4203" s="10"/>
      <c r="J4203" s="11"/>
      <c r="P4203" s="133"/>
      <c r="Q4203" s="133"/>
      <c r="R4203" s="3"/>
      <c r="S4203" s="133"/>
    </row>
    <row r="4204" spans="2:19">
      <c r="B4204" s="10"/>
      <c r="C4204" s="10"/>
      <c r="D4204" s="10"/>
      <c r="E4204" s="10"/>
      <c r="F4204" s="10"/>
      <c r="G4204" s="10"/>
      <c r="H4204" s="10"/>
      <c r="I4204" s="10"/>
      <c r="J4204" s="11"/>
      <c r="P4204" s="133"/>
      <c r="Q4204" s="133"/>
      <c r="R4204" s="3"/>
      <c r="S4204" s="133"/>
    </row>
    <row r="4205" spans="2:19">
      <c r="B4205" s="10"/>
      <c r="C4205" s="10"/>
      <c r="D4205" s="10"/>
      <c r="E4205" s="10"/>
      <c r="F4205" s="10"/>
      <c r="G4205" s="10"/>
      <c r="H4205" s="10"/>
      <c r="I4205" s="10"/>
      <c r="J4205" s="11"/>
      <c r="P4205" s="133"/>
      <c r="Q4205" s="133"/>
      <c r="R4205" s="3"/>
      <c r="S4205" s="133"/>
    </row>
    <row r="4206" spans="2:19">
      <c r="B4206" s="10"/>
      <c r="C4206" s="10"/>
      <c r="D4206" s="10"/>
      <c r="E4206" s="10"/>
      <c r="F4206" s="10"/>
      <c r="G4206" s="10"/>
      <c r="H4206" s="10"/>
      <c r="I4206" s="10"/>
      <c r="J4206" s="11"/>
      <c r="P4206" s="133"/>
      <c r="Q4206" s="133"/>
      <c r="R4206" s="3"/>
      <c r="S4206" s="133"/>
    </row>
    <row r="4207" spans="2:19">
      <c r="B4207" s="10"/>
      <c r="C4207" s="10"/>
      <c r="D4207" s="10"/>
      <c r="E4207" s="10"/>
      <c r="F4207" s="10"/>
      <c r="G4207" s="10"/>
      <c r="H4207" s="10"/>
      <c r="I4207" s="10"/>
      <c r="J4207" s="11"/>
      <c r="P4207" s="133"/>
      <c r="Q4207" s="133"/>
      <c r="R4207" s="3"/>
      <c r="S4207" s="133"/>
    </row>
    <row r="4208" spans="2:19">
      <c r="B4208" s="10"/>
      <c r="C4208" s="10"/>
      <c r="D4208" s="10"/>
      <c r="E4208" s="10"/>
      <c r="F4208" s="10"/>
      <c r="G4208" s="10"/>
      <c r="H4208" s="10"/>
      <c r="I4208" s="10"/>
      <c r="J4208" s="11"/>
      <c r="P4208" s="133"/>
      <c r="Q4208" s="133"/>
      <c r="R4208" s="3"/>
      <c r="S4208" s="133"/>
    </row>
    <row r="4209" spans="2:19">
      <c r="B4209" s="10"/>
      <c r="C4209" s="10"/>
      <c r="D4209" s="10"/>
      <c r="E4209" s="10"/>
      <c r="F4209" s="10"/>
      <c r="G4209" s="10"/>
      <c r="H4209" s="10"/>
      <c r="I4209" s="10"/>
      <c r="J4209" s="11"/>
      <c r="P4209" s="133"/>
      <c r="Q4209" s="133"/>
      <c r="R4209" s="3"/>
      <c r="S4209" s="133"/>
    </row>
    <row r="4210" spans="2:19">
      <c r="B4210" s="10"/>
      <c r="C4210" s="10"/>
      <c r="D4210" s="10"/>
      <c r="E4210" s="10"/>
      <c r="F4210" s="10"/>
      <c r="G4210" s="10"/>
      <c r="H4210" s="10"/>
      <c r="I4210" s="10"/>
      <c r="J4210" s="11"/>
      <c r="P4210" s="133"/>
      <c r="Q4210" s="133"/>
      <c r="R4210" s="3"/>
      <c r="S4210" s="133"/>
    </row>
    <row r="4211" spans="2:19">
      <c r="B4211" s="10"/>
      <c r="C4211" s="10"/>
      <c r="D4211" s="10"/>
      <c r="E4211" s="10"/>
      <c r="F4211" s="10"/>
      <c r="G4211" s="10"/>
      <c r="H4211" s="10"/>
      <c r="I4211" s="10"/>
      <c r="J4211" s="11"/>
      <c r="P4211" s="133"/>
      <c r="Q4211" s="133"/>
      <c r="R4211" s="3"/>
      <c r="S4211" s="133"/>
    </row>
    <row r="4212" spans="2:19">
      <c r="B4212" s="10"/>
      <c r="C4212" s="10"/>
      <c r="D4212" s="10"/>
      <c r="E4212" s="10"/>
      <c r="F4212" s="10"/>
      <c r="G4212" s="10"/>
      <c r="H4212" s="10"/>
      <c r="I4212" s="10"/>
      <c r="J4212" s="11"/>
      <c r="P4212" s="133"/>
      <c r="Q4212" s="133"/>
      <c r="R4212" s="3"/>
      <c r="S4212" s="133"/>
    </row>
    <row r="4213" spans="2:19">
      <c r="B4213" s="10"/>
      <c r="C4213" s="10"/>
      <c r="D4213" s="10"/>
      <c r="E4213" s="10"/>
      <c r="F4213" s="10"/>
      <c r="G4213" s="10"/>
      <c r="H4213" s="10"/>
      <c r="I4213" s="10"/>
      <c r="J4213" s="11"/>
      <c r="P4213" s="133"/>
      <c r="Q4213" s="133"/>
      <c r="R4213" s="3"/>
      <c r="S4213" s="133"/>
    </row>
    <row r="4214" spans="2:19">
      <c r="B4214" s="10"/>
      <c r="C4214" s="10"/>
      <c r="D4214" s="10"/>
      <c r="E4214" s="10"/>
      <c r="F4214" s="10"/>
      <c r="G4214" s="10"/>
      <c r="H4214" s="10"/>
      <c r="I4214" s="10"/>
      <c r="J4214" s="11"/>
      <c r="P4214" s="133"/>
      <c r="Q4214" s="133"/>
      <c r="R4214" s="3"/>
      <c r="S4214" s="133"/>
    </row>
    <row r="4215" spans="2:19">
      <c r="B4215" s="10"/>
      <c r="C4215" s="10"/>
      <c r="D4215" s="10"/>
      <c r="E4215" s="10"/>
      <c r="F4215" s="10"/>
      <c r="G4215" s="10"/>
      <c r="H4215" s="10"/>
      <c r="I4215" s="10"/>
      <c r="J4215" s="11"/>
      <c r="P4215" s="133"/>
      <c r="Q4215" s="133"/>
      <c r="R4215" s="3"/>
      <c r="S4215" s="133"/>
    </row>
    <row r="4216" spans="2:19">
      <c r="B4216" s="10"/>
      <c r="C4216" s="10"/>
      <c r="D4216" s="10"/>
      <c r="E4216" s="10"/>
      <c r="F4216" s="10"/>
      <c r="G4216" s="10"/>
      <c r="H4216" s="10"/>
      <c r="I4216" s="10"/>
      <c r="J4216" s="11"/>
      <c r="P4216" s="133"/>
      <c r="Q4216" s="133"/>
      <c r="R4216" s="3"/>
      <c r="S4216" s="133"/>
    </row>
    <row r="4217" spans="2:19">
      <c r="B4217" s="10"/>
      <c r="C4217" s="10"/>
      <c r="D4217" s="10"/>
      <c r="E4217" s="10"/>
      <c r="F4217" s="10"/>
      <c r="G4217" s="10"/>
      <c r="H4217" s="10"/>
      <c r="I4217" s="10"/>
      <c r="J4217" s="11"/>
      <c r="P4217" s="133"/>
      <c r="Q4217" s="133"/>
      <c r="R4217" s="3"/>
      <c r="S4217" s="133"/>
    </row>
    <row r="4218" spans="2:19">
      <c r="B4218" s="10"/>
      <c r="C4218" s="10"/>
      <c r="D4218" s="10"/>
      <c r="E4218" s="10"/>
      <c r="F4218" s="10"/>
      <c r="G4218" s="10"/>
      <c r="H4218" s="10"/>
      <c r="I4218" s="10"/>
      <c r="J4218" s="11"/>
      <c r="P4218" s="133"/>
      <c r="Q4218" s="133"/>
      <c r="R4218" s="3"/>
      <c r="S4218" s="133"/>
    </row>
    <row r="4219" spans="2:19">
      <c r="B4219" s="10"/>
      <c r="C4219" s="10"/>
      <c r="D4219" s="10"/>
      <c r="E4219" s="10"/>
      <c r="F4219" s="10"/>
      <c r="G4219" s="10"/>
      <c r="H4219" s="10"/>
      <c r="I4219" s="10"/>
      <c r="J4219" s="11"/>
      <c r="P4219" s="133"/>
      <c r="Q4219" s="133"/>
      <c r="R4219" s="3"/>
      <c r="S4219" s="133"/>
    </row>
    <row r="4220" spans="2:19">
      <c r="B4220" s="10"/>
      <c r="C4220" s="10"/>
      <c r="D4220" s="10"/>
      <c r="E4220" s="10"/>
      <c r="F4220" s="10"/>
      <c r="G4220" s="10"/>
      <c r="H4220" s="10"/>
      <c r="I4220" s="10"/>
      <c r="J4220" s="11"/>
      <c r="P4220" s="133"/>
      <c r="Q4220" s="133"/>
      <c r="R4220" s="3"/>
      <c r="S4220" s="133"/>
    </row>
    <row r="4221" spans="2:19">
      <c r="B4221" s="10"/>
      <c r="C4221" s="10"/>
      <c r="D4221" s="10"/>
      <c r="E4221" s="10"/>
      <c r="F4221" s="10"/>
      <c r="G4221" s="10"/>
      <c r="H4221" s="10"/>
      <c r="I4221" s="10"/>
      <c r="J4221" s="11"/>
      <c r="P4221" s="133"/>
      <c r="Q4221" s="133"/>
      <c r="R4221" s="3"/>
      <c r="S4221" s="133"/>
    </row>
    <row r="4222" spans="2:19">
      <c r="B4222" s="10"/>
      <c r="C4222" s="10"/>
      <c r="D4222" s="10"/>
      <c r="E4222" s="10"/>
      <c r="F4222" s="10"/>
      <c r="G4222" s="10"/>
      <c r="H4222" s="10"/>
      <c r="I4222" s="10"/>
      <c r="J4222" s="11"/>
      <c r="P4222" s="133"/>
      <c r="Q4222" s="133"/>
      <c r="R4222" s="3"/>
      <c r="S4222" s="133"/>
    </row>
    <row r="4223" spans="2:19">
      <c r="B4223" s="10"/>
      <c r="C4223" s="10"/>
      <c r="D4223" s="10"/>
      <c r="E4223" s="10"/>
      <c r="F4223" s="10"/>
      <c r="G4223" s="10"/>
      <c r="H4223" s="10"/>
      <c r="I4223" s="10"/>
      <c r="J4223" s="11"/>
      <c r="P4223" s="133"/>
      <c r="Q4223" s="133"/>
      <c r="R4223" s="3"/>
      <c r="S4223" s="133"/>
    </row>
    <row r="4224" spans="2:19">
      <c r="B4224" s="10"/>
      <c r="C4224" s="10"/>
      <c r="D4224" s="10"/>
      <c r="E4224" s="10"/>
      <c r="F4224" s="10"/>
      <c r="G4224" s="10"/>
      <c r="H4224" s="10"/>
      <c r="I4224" s="10"/>
      <c r="J4224" s="11"/>
      <c r="P4224" s="133"/>
      <c r="Q4224" s="133"/>
      <c r="R4224" s="3"/>
      <c r="S4224" s="133"/>
    </row>
    <row r="4225" spans="2:19">
      <c r="B4225" s="10"/>
      <c r="C4225" s="10"/>
      <c r="D4225" s="10"/>
      <c r="E4225" s="10"/>
      <c r="F4225" s="10"/>
      <c r="G4225" s="10"/>
      <c r="H4225" s="10"/>
      <c r="I4225" s="10"/>
      <c r="J4225" s="11"/>
      <c r="P4225" s="133"/>
      <c r="Q4225" s="133"/>
      <c r="R4225" s="3"/>
      <c r="S4225" s="133"/>
    </row>
    <row r="4226" spans="2:19">
      <c r="B4226" s="10"/>
      <c r="C4226" s="10"/>
      <c r="D4226" s="10"/>
      <c r="E4226" s="10"/>
      <c r="F4226" s="10"/>
      <c r="G4226" s="10"/>
      <c r="H4226" s="10"/>
      <c r="I4226" s="10"/>
      <c r="J4226" s="11"/>
      <c r="P4226" s="133"/>
      <c r="Q4226" s="133"/>
      <c r="R4226" s="3"/>
      <c r="S4226" s="133"/>
    </row>
    <row r="4227" spans="2:19">
      <c r="B4227" s="10"/>
      <c r="C4227" s="10"/>
      <c r="D4227" s="10"/>
      <c r="E4227" s="10"/>
      <c r="F4227" s="10"/>
      <c r="G4227" s="10"/>
      <c r="H4227" s="10"/>
      <c r="I4227" s="10"/>
      <c r="J4227" s="11"/>
      <c r="P4227" s="133"/>
      <c r="Q4227" s="133"/>
      <c r="R4227" s="3"/>
      <c r="S4227" s="133"/>
    </row>
    <row r="4228" spans="2:19">
      <c r="B4228" s="10"/>
      <c r="C4228" s="10"/>
      <c r="D4228" s="10"/>
      <c r="E4228" s="10"/>
      <c r="F4228" s="10"/>
      <c r="G4228" s="10"/>
      <c r="H4228" s="10"/>
      <c r="I4228" s="10"/>
      <c r="J4228" s="11"/>
      <c r="P4228" s="133"/>
      <c r="Q4228" s="133"/>
      <c r="R4228" s="3"/>
      <c r="S4228" s="133"/>
    </row>
    <row r="4229" spans="2:19">
      <c r="B4229" s="10"/>
      <c r="C4229" s="10"/>
      <c r="D4229" s="10"/>
      <c r="E4229" s="10"/>
      <c r="F4229" s="10"/>
      <c r="G4229" s="10"/>
      <c r="H4229" s="10"/>
      <c r="I4229" s="10"/>
      <c r="J4229" s="11"/>
      <c r="P4229" s="133"/>
      <c r="Q4229" s="133"/>
      <c r="R4229" s="3"/>
      <c r="S4229" s="133"/>
    </row>
    <row r="4230" spans="2:19">
      <c r="B4230" s="10"/>
      <c r="C4230" s="10"/>
      <c r="D4230" s="10"/>
      <c r="E4230" s="10"/>
      <c r="F4230" s="10"/>
      <c r="G4230" s="10"/>
      <c r="H4230" s="10"/>
      <c r="I4230" s="10"/>
      <c r="J4230" s="11"/>
      <c r="P4230" s="133"/>
      <c r="Q4230" s="133"/>
      <c r="R4230" s="3"/>
      <c r="S4230" s="133"/>
    </row>
    <row r="4231" spans="2:19">
      <c r="B4231" s="10"/>
      <c r="C4231" s="10"/>
      <c r="D4231" s="10"/>
      <c r="E4231" s="10"/>
      <c r="F4231" s="10"/>
      <c r="G4231" s="10"/>
      <c r="H4231" s="10"/>
      <c r="I4231" s="10"/>
      <c r="J4231" s="11"/>
      <c r="P4231" s="133"/>
      <c r="Q4231" s="133"/>
      <c r="R4231" s="3"/>
      <c r="S4231" s="133"/>
    </row>
    <row r="4232" spans="2:19">
      <c r="B4232" s="10"/>
      <c r="C4232" s="10"/>
      <c r="D4232" s="10"/>
      <c r="E4232" s="10"/>
      <c r="F4232" s="10"/>
      <c r="G4232" s="10"/>
      <c r="H4232" s="10"/>
      <c r="I4232" s="10"/>
      <c r="J4232" s="11"/>
      <c r="P4232" s="133"/>
      <c r="Q4232" s="133"/>
      <c r="R4232" s="3"/>
      <c r="S4232" s="133"/>
    </row>
    <row r="4233" spans="2:19">
      <c r="B4233" s="10"/>
      <c r="C4233" s="10"/>
      <c r="D4233" s="10"/>
      <c r="E4233" s="10"/>
      <c r="F4233" s="10"/>
      <c r="G4233" s="10"/>
      <c r="H4233" s="10"/>
      <c r="I4233" s="10"/>
      <c r="J4233" s="11"/>
      <c r="P4233" s="133"/>
      <c r="Q4233" s="133"/>
      <c r="R4233" s="3"/>
      <c r="S4233" s="133"/>
    </row>
    <row r="4234" spans="2:19">
      <c r="B4234" s="10"/>
      <c r="C4234" s="10"/>
      <c r="D4234" s="10"/>
      <c r="E4234" s="10"/>
      <c r="F4234" s="10"/>
      <c r="G4234" s="10"/>
      <c r="H4234" s="10"/>
      <c r="I4234" s="10"/>
      <c r="J4234" s="11"/>
      <c r="P4234" s="133"/>
      <c r="Q4234" s="133"/>
      <c r="R4234" s="3"/>
      <c r="S4234" s="133"/>
    </row>
    <row r="4235" spans="2:19">
      <c r="B4235" s="10"/>
      <c r="C4235" s="10"/>
      <c r="D4235" s="10"/>
      <c r="E4235" s="10"/>
      <c r="F4235" s="10"/>
      <c r="G4235" s="10"/>
      <c r="H4235" s="10"/>
      <c r="I4235" s="10"/>
      <c r="J4235" s="11"/>
      <c r="P4235" s="133"/>
      <c r="Q4235" s="133"/>
      <c r="R4235" s="3"/>
      <c r="S4235" s="133"/>
    </row>
    <row r="4236" spans="2:19">
      <c r="B4236" s="10"/>
      <c r="C4236" s="10"/>
      <c r="D4236" s="10"/>
      <c r="E4236" s="10"/>
      <c r="F4236" s="10"/>
      <c r="G4236" s="10"/>
      <c r="H4236" s="10"/>
      <c r="I4236" s="10"/>
      <c r="J4236" s="11"/>
      <c r="P4236" s="133"/>
      <c r="Q4236" s="133"/>
      <c r="R4236" s="3"/>
      <c r="S4236" s="133"/>
    </row>
    <row r="4237" spans="2:19">
      <c r="B4237" s="10"/>
      <c r="C4237" s="10"/>
      <c r="D4237" s="10"/>
      <c r="E4237" s="10"/>
      <c r="F4237" s="10"/>
      <c r="G4237" s="10"/>
      <c r="H4237" s="10"/>
      <c r="I4237" s="10"/>
      <c r="J4237" s="11"/>
      <c r="P4237" s="133"/>
      <c r="Q4237" s="133"/>
      <c r="R4237" s="3"/>
      <c r="S4237" s="133"/>
    </row>
    <row r="4238" spans="2:19">
      <c r="B4238" s="10"/>
      <c r="C4238" s="10"/>
      <c r="D4238" s="10"/>
      <c r="E4238" s="10"/>
      <c r="F4238" s="10"/>
      <c r="G4238" s="10"/>
      <c r="H4238" s="10"/>
      <c r="I4238" s="10"/>
      <c r="J4238" s="11"/>
      <c r="P4238" s="133"/>
      <c r="Q4238" s="133"/>
      <c r="R4238" s="3"/>
      <c r="S4238" s="133"/>
    </row>
    <row r="4239" spans="2:19">
      <c r="B4239" s="10"/>
      <c r="C4239" s="10"/>
      <c r="D4239" s="10"/>
      <c r="E4239" s="10"/>
      <c r="F4239" s="10"/>
      <c r="G4239" s="10"/>
      <c r="H4239" s="10"/>
      <c r="I4239" s="10"/>
      <c r="J4239" s="11"/>
      <c r="P4239" s="133"/>
      <c r="Q4239" s="133"/>
      <c r="R4239" s="3"/>
      <c r="S4239" s="133"/>
    </row>
    <row r="4240" spans="2:19">
      <c r="B4240" s="10"/>
      <c r="C4240" s="10"/>
      <c r="D4240" s="10"/>
      <c r="E4240" s="10"/>
      <c r="F4240" s="10"/>
      <c r="G4240" s="10"/>
      <c r="H4240" s="10"/>
      <c r="I4240" s="10"/>
      <c r="J4240" s="11"/>
      <c r="P4240" s="133"/>
      <c r="Q4240" s="133"/>
      <c r="R4240" s="3"/>
      <c r="S4240" s="133"/>
    </row>
    <row r="4241" spans="2:19">
      <c r="B4241" s="10"/>
      <c r="C4241" s="10"/>
      <c r="D4241" s="10"/>
      <c r="E4241" s="10"/>
      <c r="F4241" s="10"/>
      <c r="G4241" s="10"/>
      <c r="H4241" s="10"/>
      <c r="I4241" s="10"/>
      <c r="J4241" s="11"/>
      <c r="P4241" s="133"/>
      <c r="Q4241" s="133"/>
      <c r="R4241" s="3"/>
      <c r="S4241" s="133"/>
    </row>
    <row r="4242" spans="2:19">
      <c r="B4242" s="10"/>
      <c r="C4242" s="10"/>
      <c r="D4242" s="10"/>
      <c r="E4242" s="10"/>
      <c r="F4242" s="10"/>
      <c r="G4242" s="10"/>
      <c r="H4242" s="10"/>
      <c r="I4242" s="10"/>
      <c r="J4242" s="11"/>
      <c r="P4242" s="133"/>
      <c r="Q4242" s="133"/>
      <c r="R4242" s="3"/>
      <c r="S4242" s="133"/>
    </row>
    <row r="4243" spans="2:19">
      <c r="B4243" s="10"/>
      <c r="C4243" s="10"/>
      <c r="D4243" s="10"/>
      <c r="E4243" s="10"/>
      <c r="F4243" s="10"/>
      <c r="G4243" s="10"/>
      <c r="H4243" s="10"/>
      <c r="I4243" s="10"/>
      <c r="J4243" s="11"/>
      <c r="P4243" s="133"/>
      <c r="Q4243" s="133"/>
      <c r="R4243" s="3"/>
      <c r="S4243" s="133"/>
    </row>
    <row r="4244" spans="2:19">
      <c r="B4244" s="10"/>
      <c r="C4244" s="10"/>
      <c r="D4244" s="10"/>
      <c r="E4244" s="10"/>
      <c r="F4244" s="10"/>
      <c r="G4244" s="10"/>
      <c r="H4244" s="10"/>
      <c r="I4244" s="10"/>
      <c r="J4244" s="11"/>
      <c r="P4244" s="133"/>
      <c r="Q4244" s="133"/>
      <c r="R4244" s="3"/>
      <c r="S4244" s="133"/>
    </row>
    <row r="4245" spans="2:19">
      <c r="B4245" s="10"/>
      <c r="C4245" s="10"/>
      <c r="D4245" s="10"/>
      <c r="E4245" s="10"/>
      <c r="F4245" s="10"/>
      <c r="G4245" s="10"/>
      <c r="H4245" s="10"/>
      <c r="I4245" s="10"/>
      <c r="J4245" s="11"/>
      <c r="P4245" s="133"/>
      <c r="Q4245" s="133"/>
      <c r="R4245" s="3"/>
      <c r="S4245" s="133"/>
    </row>
    <row r="4246" spans="2:19">
      <c r="B4246" s="10"/>
      <c r="C4246" s="10"/>
      <c r="D4246" s="10"/>
      <c r="E4246" s="10"/>
      <c r="F4246" s="10"/>
      <c r="G4246" s="10"/>
      <c r="H4246" s="10"/>
      <c r="I4246" s="10"/>
      <c r="J4246" s="11"/>
      <c r="P4246" s="133"/>
      <c r="Q4246" s="133"/>
      <c r="R4246" s="3"/>
      <c r="S4246" s="133"/>
    </row>
    <row r="4247" spans="2:19">
      <c r="B4247" s="10"/>
      <c r="C4247" s="10"/>
      <c r="D4247" s="10"/>
      <c r="E4247" s="10"/>
      <c r="F4247" s="10"/>
      <c r="G4247" s="10"/>
      <c r="H4247" s="10"/>
      <c r="I4247" s="10"/>
      <c r="J4247" s="11"/>
      <c r="P4247" s="133"/>
      <c r="Q4247" s="133"/>
      <c r="R4247" s="3"/>
      <c r="S4247" s="133"/>
    </row>
    <row r="4248" spans="2:19">
      <c r="B4248" s="10"/>
      <c r="C4248" s="10"/>
      <c r="D4248" s="10"/>
      <c r="E4248" s="10"/>
      <c r="F4248" s="10"/>
      <c r="G4248" s="10"/>
      <c r="H4248" s="10"/>
      <c r="I4248" s="10"/>
      <c r="J4248" s="11"/>
      <c r="P4248" s="133"/>
      <c r="Q4248" s="133"/>
      <c r="R4248" s="3"/>
      <c r="S4248" s="133"/>
    </row>
    <row r="4249" spans="2:19">
      <c r="B4249" s="10"/>
      <c r="C4249" s="10"/>
      <c r="D4249" s="10"/>
      <c r="E4249" s="10"/>
      <c r="F4249" s="10"/>
      <c r="G4249" s="10"/>
      <c r="H4249" s="10"/>
      <c r="I4249" s="10"/>
      <c r="J4249" s="11"/>
      <c r="P4249" s="133"/>
      <c r="Q4249" s="133"/>
      <c r="R4249" s="3"/>
      <c r="S4249" s="133"/>
    </row>
    <row r="4250" spans="2:19">
      <c r="B4250" s="10"/>
      <c r="C4250" s="10"/>
      <c r="D4250" s="10"/>
      <c r="E4250" s="10"/>
      <c r="F4250" s="10"/>
      <c r="G4250" s="10"/>
      <c r="H4250" s="10"/>
      <c r="I4250" s="10"/>
      <c r="J4250" s="11"/>
      <c r="P4250" s="133"/>
      <c r="Q4250" s="133"/>
      <c r="R4250" s="3"/>
      <c r="S4250" s="133"/>
    </row>
    <row r="4251" spans="2:19">
      <c r="B4251" s="10"/>
      <c r="C4251" s="10"/>
      <c r="D4251" s="10"/>
      <c r="E4251" s="10"/>
      <c r="F4251" s="10"/>
      <c r="G4251" s="10"/>
      <c r="H4251" s="10"/>
      <c r="I4251" s="10"/>
      <c r="J4251" s="11"/>
      <c r="P4251" s="133"/>
      <c r="Q4251" s="133"/>
      <c r="R4251" s="3"/>
      <c r="S4251" s="133"/>
    </row>
    <row r="4252" spans="2:19">
      <c r="B4252" s="10"/>
      <c r="C4252" s="10"/>
      <c r="D4252" s="10"/>
      <c r="E4252" s="10"/>
      <c r="F4252" s="10"/>
      <c r="G4252" s="10"/>
      <c r="H4252" s="10"/>
      <c r="I4252" s="10"/>
      <c r="J4252" s="11"/>
      <c r="P4252" s="133"/>
      <c r="Q4252" s="133"/>
      <c r="R4252" s="3"/>
      <c r="S4252" s="133"/>
    </row>
    <row r="4253" spans="2:19">
      <c r="B4253" s="10"/>
      <c r="C4253" s="10"/>
      <c r="D4253" s="10"/>
      <c r="E4253" s="10"/>
      <c r="F4253" s="10"/>
      <c r="G4253" s="10"/>
      <c r="H4253" s="10"/>
      <c r="I4253" s="10"/>
      <c r="J4253" s="11"/>
      <c r="P4253" s="133"/>
      <c r="Q4253" s="133"/>
      <c r="R4253" s="3"/>
      <c r="S4253" s="133"/>
    </row>
    <row r="4254" spans="2:19">
      <c r="B4254" s="10"/>
      <c r="C4254" s="10"/>
      <c r="D4254" s="10"/>
      <c r="E4254" s="10"/>
      <c r="F4254" s="10"/>
      <c r="G4254" s="10"/>
      <c r="H4254" s="10"/>
      <c r="I4254" s="10"/>
      <c r="J4254" s="11"/>
      <c r="P4254" s="133"/>
      <c r="Q4254" s="133"/>
      <c r="R4254" s="3"/>
      <c r="S4254" s="133"/>
    </row>
    <row r="4255" spans="2:19">
      <c r="B4255" s="10"/>
      <c r="C4255" s="10"/>
      <c r="D4255" s="10"/>
      <c r="E4255" s="10"/>
      <c r="F4255" s="10"/>
      <c r="G4255" s="10"/>
      <c r="H4255" s="10"/>
      <c r="I4255" s="10"/>
      <c r="J4255" s="11"/>
      <c r="P4255" s="133"/>
      <c r="Q4255" s="133"/>
      <c r="R4255" s="3"/>
      <c r="S4255" s="133"/>
    </row>
    <row r="4256" spans="2:19">
      <c r="B4256" s="10"/>
      <c r="C4256" s="10"/>
      <c r="D4256" s="10"/>
      <c r="E4256" s="10"/>
      <c r="F4256" s="10"/>
      <c r="G4256" s="10"/>
      <c r="H4256" s="10"/>
      <c r="I4256" s="10"/>
      <c r="J4256" s="11"/>
      <c r="P4256" s="133"/>
      <c r="Q4256" s="133"/>
      <c r="R4256" s="3"/>
      <c r="S4256" s="133"/>
    </row>
    <row r="4257" spans="2:19">
      <c r="B4257" s="10"/>
      <c r="C4257" s="10"/>
      <c r="D4257" s="10"/>
      <c r="E4257" s="10"/>
      <c r="F4257" s="10"/>
      <c r="G4257" s="10"/>
      <c r="H4257" s="10"/>
      <c r="I4257" s="10"/>
      <c r="J4257" s="11"/>
      <c r="P4257" s="133"/>
      <c r="Q4257" s="133"/>
      <c r="R4257" s="3"/>
      <c r="S4257" s="133"/>
    </row>
    <row r="4258" spans="2:19">
      <c r="B4258" s="10"/>
      <c r="C4258" s="10"/>
      <c r="D4258" s="10"/>
      <c r="E4258" s="10"/>
      <c r="F4258" s="10"/>
      <c r="G4258" s="10"/>
      <c r="H4258" s="10"/>
      <c r="I4258" s="10"/>
      <c r="J4258" s="11"/>
      <c r="P4258" s="133"/>
      <c r="Q4258" s="133"/>
      <c r="R4258" s="3"/>
      <c r="S4258" s="133"/>
    </row>
    <row r="4259" spans="2:19">
      <c r="B4259" s="10"/>
      <c r="C4259" s="10"/>
      <c r="D4259" s="10"/>
      <c r="E4259" s="10"/>
      <c r="F4259" s="10"/>
      <c r="G4259" s="10"/>
      <c r="H4259" s="10"/>
      <c r="I4259" s="10"/>
      <c r="J4259" s="11"/>
      <c r="P4259" s="133"/>
      <c r="Q4259" s="133"/>
      <c r="R4259" s="3"/>
      <c r="S4259" s="133"/>
    </row>
    <row r="4260" spans="2:19">
      <c r="B4260" s="10"/>
      <c r="C4260" s="10"/>
      <c r="D4260" s="10"/>
      <c r="E4260" s="10"/>
      <c r="F4260" s="10"/>
      <c r="G4260" s="10"/>
      <c r="H4260" s="10"/>
      <c r="I4260" s="10"/>
      <c r="J4260" s="11"/>
      <c r="P4260" s="133"/>
      <c r="Q4260" s="133"/>
      <c r="R4260" s="3"/>
      <c r="S4260" s="133"/>
    </row>
    <row r="4261" spans="2:19">
      <c r="B4261" s="10"/>
      <c r="C4261" s="10"/>
      <c r="D4261" s="10"/>
      <c r="E4261" s="10"/>
      <c r="F4261" s="10"/>
      <c r="G4261" s="10"/>
      <c r="H4261" s="10"/>
      <c r="I4261" s="10"/>
      <c r="J4261" s="11"/>
      <c r="P4261" s="133"/>
      <c r="Q4261" s="133"/>
      <c r="R4261" s="3"/>
      <c r="S4261" s="133"/>
    </row>
    <row r="4262" spans="2:19">
      <c r="B4262" s="10"/>
      <c r="C4262" s="10"/>
      <c r="D4262" s="10"/>
      <c r="E4262" s="10"/>
      <c r="F4262" s="10"/>
      <c r="G4262" s="10"/>
      <c r="H4262" s="10"/>
      <c r="I4262" s="10"/>
      <c r="J4262" s="11"/>
      <c r="P4262" s="133"/>
      <c r="Q4262" s="133"/>
      <c r="R4262" s="3"/>
      <c r="S4262" s="133"/>
    </row>
    <row r="4263" spans="2:19">
      <c r="B4263" s="10"/>
      <c r="C4263" s="10"/>
      <c r="D4263" s="10"/>
      <c r="E4263" s="10"/>
      <c r="F4263" s="10"/>
      <c r="G4263" s="10"/>
      <c r="H4263" s="10"/>
      <c r="I4263" s="10"/>
      <c r="J4263" s="11"/>
      <c r="P4263" s="133"/>
      <c r="Q4263" s="133"/>
      <c r="R4263" s="3"/>
      <c r="S4263" s="133"/>
    </row>
    <row r="4264" spans="2:19">
      <c r="B4264" s="10"/>
      <c r="C4264" s="10"/>
      <c r="D4264" s="10"/>
      <c r="E4264" s="10"/>
      <c r="F4264" s="10"/>
      <c r="G4264" s="10"/>
      <c r="H4264" s="10"/>
      <c r="I4264" s="10"/>
      <c r="J4264" s="11"/>
      <c r="P4264" s="133"/>
      <c r="Q4264" s="133"/>
      <c r="R4264" s="3"/>
      <c r="S4264" s="133"/>
    </row>
    <row r="4265" spans="2:19">
      <c r="B4265" s="10"/>
      <c r="C4265" s="10"/>
      <c r="D4265" s="10"/>
      <c r="E4265" s="10"/>
      <c r="F4265" s="10"/>
      <c r="G4265" s="10"/>
      <c r="H4265" s="10"/>
      <c r="I4265" s="10"/>
      <c r="J4265" s="11"/>
      <c r="P4265" s="133"/>
      <c r="Q4265" s="133"/>
      <c r="R4265" s="3"/>
      <c r="S4265" s="133"/>
    </row>
    <row r="4266" spans="2:19">
      <c r="B4266" s="10"/>
      <c r="C4266" s="10"/>
      <c r="D4266" s="10"/>
      <c r="E4266" s="10"/>
      <c r="F4266" s="10"/>
      <c r="G4266" s="10"/>
      <c r="H4266" s="10"/>
      <c r="I4266" s="10"/>
      <c r="J4266" s="11"/>
      <c r="P4266" s="133"/>
      <c r="Q4266" s="133"/>
      <c r="R4266" s="3"/>
      <c r="S4266" s="133"/>
    </row>
    <row r="4267" spans="2:19">
      <c r="B4267" s="10"/>
      <c r="C4267" s="10"/>
      <c r="D4267" s="10"/>
      <c r="E4267" s="10"/>
      <c r="F4267" s="10"/>
      <c r="G4267" s="10"/>
      <c r="H4267" s="10"/>
      <c r="I4267" s="10"/>
      <c r="J4267" s="11"/>
      <c r="P4267" s="133"/>
      <c r="Q4267" s="133"/>
      <c r="R4267" s="3"/>
      <c r="S4267" s="133"/>
    </row>
    <row r="4268" spans="2:19">
      <c r="B4268" s="10"/>
      <c r="C4268" s="10"/>
      <c r="D4268" s="10"/>
      <c r="E4268" s="10"/>
      <c r="F4268" s="10"/>
      <c r="G4268" s="10"/>
      <c r="H4268" s="10"/>
      <c r="I4268" s="10"/>
      <c r="J4268" s="11"/>
      <c r="P4268" s="133"/>
      <c r="Q4268" s="133"/>
      <c r="R4268" s="3"/>
      <c r="S4268" s="133"/>
    </row>
    <row r="4269" spans="2:19">
      <c r="B4269" s="10"/>
      <c r="C4269" s="10"/>
      <c r="D4269" s="10"/>
      <c r="E4269" s="10"/>
      <c r="F4269" s="10"/>
      <c r="G4269" s="10"/>
      <c r="H4269" s="10"/>
      <c r="I4269" s="10"/>
      <c r="J4269" s="11"/>
      <c r="P4269" s="133"/>
      <c r="Q4269" s="133"/>
      <c r="R4269" s="3"/>
      <c r="S4269" s="133"/>
    </row>
    <row r="4270" spans="2:19">
      <c r="B4270" s="10"/>
      <c r="C4270" s="10"/>
      <c r="D4270" s="10"/>
      <c r="E4270" s="10"/>
      <c r="F4270" s="10"/>
      <c r="G4270" s="10"/>
      <c r="H4270" s="10"/>
      <c r="I4270" s="10"/>
      <c r="J4270" s="11"/>
      <c r="P4270" s="133"/>
      <c r="Q4270" s="133"/>
      <c r="R4270" s="3"/>
      <c r="S4270" s="133"/>
    </row>
    <row r="4271" spans="2:19">
      <c r="B4271" s="10"/>
      <c r="C4271" s="10"/>
      <c r="D4271" s="10"/>
      <c r="E4271" s="10"/>
      <c r="F4271" s="10"/>
      <c r="G4271" s="10"/>
      <c r="H4271" s="10"/>
      <c r="I4271" s="10"/>
      <c r="J4271" s="11"/>
      <c r="P4271" s="133"/>
      <c r="Q4271" s="133"/>
      <c r="R4271" s="3"/>
      <c r="S4271" s="133"/>
    </row>
    <row r="4272" spans="2:19">
      <c r="B4272" s="10"/>
      <c r="C4272" s="10"/>
      <c r="D4272" s="10"/>
      <c r="E4272" s="10"/>
      <c r="F4272" s="10"/>
      <c r="G4272" s="10"/>
      <c r="H4272" s="10"/>
      <c r="I4272" s="10"/>
      <c r="J4272" s="11"/>
      <c r="P4272" s="133"/>
      <c r="Q4272" s="133"/>
      <c r="R4272" s="3"/>
      <c r="S4272" s="133"/>
    </row>
    <row r="4273" spans="2:19">
      <c r="B4273" s="10"/>
      <c r="C4273" s="10"/>
      <c r="D4273" s="10"/>
      <c r="E4273" s="10"/>
      <c r="F4273" s="10"/>
      <c r="G4273" s="10"/>
      <c r="H4273" s="10"/>
      <c r="I4273" s="10"/>
      <c r="J4273" s="11"/>
      <c r="P4273" s="133"/>
      <c r="Q4273" s="133"/>
      <c r="R4273" s="3"/>
      <c r="S4273" s="133"/>
    </row>
    <row r="4274" spans="2:19">
      <c r="B4274" s="10"/>
      <c r="C4274" s="10"/>
      <c r="D4274" s="10"/>
      <c r="E4274" s="10"/>
      <c r="F4274" s="10"/>
      <c r="G4274" s="10"/>
      <c r="H4274" s="10"/>
      <c r="I4274" s="10"/>
      <c r="J4274" s="11"/>
      <c r="P4274" s="133"/>
      <c r="Q4274" s="133"/>
      <c r="R4274" s="3"/>
      <c r="S4274" s="133"/>
    </row>
    <row r="4275" spans="2:19">
      <c r="B4275" s="10"/>
      <c r="C4275" s="10"/>
      <c r="D4275" s="10"/>
      <c r="E4275" s="10"/>
      <c r="F4275" s="10"/>
      <c r="G4275" s="10"/>
      <c r="H4275" s="10"/>
      <c r="I4275" s="10"/>
      <c r="J4275" s="11"/>
      <c r="P4275" s="133"/>
      <c r="Q4275" s="133"/>
      <c r="R4275" s="3"/>
      <c r="S4275" s="133"/>
    </row>
    <row r="4276" spans="2:19">
      <c r="B4276" s="10"/>
      <c r="C4276" s="10"/>
      <c r="D4276" s="10"/>
      <c r="E4276" s="10"/>
      <c r="F4276" s="10"/>
      <c r="G4276" s="10"/>
      <c r="H4276" s="10"/>
      <c r="I4276" s="10"/>
      <c r="J4276" s="11"/>
      <c r="P4276" s="133"/>
      <c r="Q4276" s="133"/>
      <c r="R4276" s="3"/>
      <c r="S4276" s="133"/>
    </row>
    <row r="4277" spans="2:19">
      <c r="B4277" s="10"/>
      <c r="C4277" s="10"/>
      <c r="D4277" s="10"/>
      <c r="E4277" s="10"/>
      <c r="F4277" s="10"/>
      <c r="G4277" s="10"/>
      <c r="H4277" s="10"/>
      <c r="I4277" s="10"/>
      <c r="J4277" s="11"/>
      <c r="P4277" s="133"/>
      <c r="Q4277" s="133"/>
      <c r="R4277" s="3"/>
      <c r="S4277" s="133"/>
    </row>
    <row r="4278" spans="2:19">
      <c r="B4278" s="10"/>
      <c r="C4278" s="10"/>
      <c r="D4278" s="10"/>
      <c r="E4278" s="10"/>
      <c r="F4278" s="10"/>
      <c r="G4278" s="10"/>
      <c r="H4278" s="10"/>
      <c r="I4278" s="10"/>
      <c r="J4278" s="11"/>
      <c r="P4278" s="133"/>
      <c r="Q4278" s="133"/>
      <c r="R4278" s="3"/>
      <c r="S4278" s="133"/>
    </row>
    <row r="4279" spans="2:19">
      <c r="B4279" s="10"/>
      <c r="C4279" s="10"/>
      <c r="D4279" s="10"/>
      <c r="E4279" s="10"/>
      <c r="F4279" s="10"/>
      <c r="G4279" s="10"/>
      <c r="H4279" s="10"/>
      <c r="I4279" s="10"/>
      <c r="J4279" s="11"/>
      <c r="P4279" s="133"/>
      <c r="Q4279" s="133"/>
      <c r="R4279" s="3"/>
      <c r="S4279" s="133"/>
    </row>
    <row r="4280" spans="2:19">
      <c r="B4280" s="10"/>
      <c r="C4280" s="10"/>
      <c r="D4280" s="10"/>
      <c r="E4280" s="10"/>
      <c r="F4280" s="10"/>
      <c r="G4280" s="10"/>
      <c r="H4280" s="10"/>
      <c r="I4280" s="10"/>
      <c r="J4280" s="11"/>
      <c r="P4280" s="133"/>
      <c r="Q4280" s="133"/>
      <c r="R4280" s="3"/>
      <c r="S4280" s="133"/>
    </row>
    <row r="4281" spans="2:19">
      <c r="B4281" s="10"/>
      <c r="C4281" s="10"/>
      <c r="D4281" s="10"/>
      <c r="E4281" s="10"/>
      <c r="F4281" s="10"/>
      <c r="G4281" s="10"/>
      <c r="H4281" s="10"/>
      <c r="I4281" s="10"/>
      <c r="J4281" s="11"/>
      <c r="P4281" s="133"/>
      <c r="Q4281" s="133"/>
      <c r="R4281" s="3"/>
      <c r="S4281" s="133"/>
    </row>
    <row r="4282" spans="2:19">
      <c r="B4282" s="10"/>
      <c r="C4282" s="10"/>
      <c r="D4282" s="10"/>
      <c r="E4282" s="10"/>
      <c r="F4282" s="10"/>
      <c r="G4282" s="10"/>
      <c r="H4282" s="10"/>
      <c r="I4282" s="10"/>
      <c r="J4282" s="11"/>
      <c r="P4282" s="133"/>
      <c r="Q4282" s="133"/>
      <c r="R4282" s="3"/>
      <c r="S4282" s="133"/>
    </row>
    <row r="4283" spans="2:19">
      <c r="B4283" s="10"/>
      <c r="C4283" s="10"/>
      <c r="D4283" s="10"/>
      <c r="E4283" s="10"/>
      <c r="F4283" s="10"/>
      <c r="G4283" s="10"/>
      <c r="H4283" s="10"/>
      <c r="I4283" s="10"/>
      <c r="J4283" s="11"/>
      <c r="P4283" s="133"/>
      <c r="Q4283" s="133"/>
      <c r="R4283" s="3"/>
      <c r="S4283" s="133"/>
    </row>
    <row r="4284" spans="2:19">
      <c r="B4284" s="10"/>
      <c r="C4284" s="10"/>
      <c r="D4284" s="10"/>
      <c r="E4284" s="10"/>
      <c r="F4284" s="10"/>
      <c r="G4284" s="10"/>
      <c r="H4284" s="10"/>
      <c r="I4284" s="10"/>
      <c r="J4284" s="11"/>
      <c r="P4284" s="133"/>
      <c r="Q4284" s="133"/>
      <c r="R4284" s="3"/>
      <c r="S4284" s="133"/>
    </row>
    <row r="4285" spans="2:19">
      <c r="B4285" s="10"/>
      <c r="C4285" s="10"/>
      <c r="D4285" s="10"/>
      <c r="E4285" s="10"/>
      <c r="F4285" s="10"/>
      <c r="G4285" s="10"/>
      <c r="H4285" s="10"/>
      <c r="I4285" s="10"/>
      <c r="J4285" s="11"/>
      <c r="P4285" s="133"/>
      <c r="Q4285" s="133"/>
      <c r="R4285" s="3"/>
      <c r="S4285" s="133"/>
    </row>
    <row r="4286" spans="2:19">
      <c r="B4286" s="10"/>
      <c r="C4286" s="10"/>
      <c r="D4286" s="10"/>
      <c r="E4286" s="10"/>
      <c r="F4286" s="10"/>
      <c r="G4286" s="10"/>
      <c r="H4286" s="10"/>
      <c r="I4286" s="10"/>
      <c r="J4286" s="11"/>
      <c r="P4286" s="133"/>
      <c r="Q4286" s="133"/>
      <c r="R4286" s="3"/>
      <c r="S4286" s="133"/>
    </row>
    <row r="4287" spans="2:19">
      <c r="B4287" s="10"/>
      <c r="C4287" s="10"/>
      <c r="D4287" s="10"/>
      <c r="E4287" s="10"/>
      <c r="F4287" s="10"/>
      <c r="G4287" s="10"/>
      <c r="H4287" s="10"/>
      <c r="I4287" s="10"/>
      <c r="J4287" s="11"/>
      <c r="P4287" s="133"/>
      <c r="Q4287" s="133"/>
      <c r="R4287" s="3"/>
      <c r="S4287" s="133"/>
    </row>
    <row r="4288" spans="2:19">
      <c r="B4288" s="10"/>
      <c r="C4288" s="10"/>
      <c r="D4288" s="10"/>
      <c r="E4288" s="10"/>
      <c r="F4288" s="10"/>
      <c r="G4288" s="10"/>
      <c r="H4288" s="10"/>
      <c r="I4288" s="10"/>
      <c r="J4288" s="11"/>
      <c r="P4288" s="133"/>
      <c r="Q4288" s="133"/>
      <c r="R4288" s="3"/>
      <c r="S4288" s="133"/>
    </row>
    <row r="4289" spans="2:19">
      <c r="B4289" s="10"/>
      <c r="C4289" s="10"/>
      <c r="D4289" s="10"/>
      <c r="E4289" s="10"/>
      <c r="F4289" s="10"/>
      <c r="G4289" s="10"/>
      <c r="H4289" s="10"/>
      <c r="I4289" s="10"/>
      <c r="J4289" s="11"/>
      <c r="P4289" s="133"/>
      <c r="Q4289" s="133"/>
      <c r="R4289" s="3"/>
      <c r="S4289" s="133"/>
    </row>
    <row r="4290" spans="2:19">
      <c r="B4290" s="10"/>
      <c r="C4290" s="10"/>
      <c r="D4290" s="10"/>
      <c r="E4290" s="10"/>
      <c r="F4290" s="10"/>
      <c r="G4290" s="10"/>
      <c r="H4290" s="10"/>
      <c r="I4290" s="10"/>
      <c r="J4290" s="11"/>
      <c r="P4290" s="133"/>
      <c r="Q4290" s="133"/>
      <c r="R4290" s="3"/>
      <c r="S4290" s="133"/>
    </row>
    <row r="4291" spans="2:19">
      <c r="B4291" s="10"/>
      <c r="C4291" s="10"/>
      <c r="D4291" s="10"/>
      <c r="E4291" s="10"/>
      <c r="F4291" s="10"/>
      <c r="G4291" s="10"/>
      <c r="H4291" s="10"/>
      <c r="I4291" s="10"/>
      <c r="J4291" s="11"/>
      <c r="P4291" s="133"/>
      <c r="Q4291" s="133"/>
      <c r="R4291" s="3"/>
      <c r="S4291" s="133"/>
    </row>
    <row r="4292" spans="2:19">
      <c r="B4292" s="10"/>
      <c r="C4292" s="10"/>
      <c r="D4292" s="10"/>
      <c r="E4292" s="10"/>
      <c r="F4292" s="10"/>
      <c r="G4292" s="10"/>
      <c r="H4292" s="10"/>
      <c r="I4292" s="10"/>
      <c r="J4292" s="11"/>
      <c r="P4292" s="133"/>
      <c r="Q4292" s="133"/>
      <c r="R4292" s="3"/>
      <c r="S4292" s="133"/>
    </row>
    <row r="4293" spans="2:19">
      <c r="B4293" s="10"/>
      <c r="C4293" s="10"/>
      <c r="D4293" s="10"/>
      <c r="E4293" s="10"/>
      <c r="F4293" s="10"/>
      <c r="G4293" s="10"/>
      <c r="H4293" s="10"/>
      <c r="I4293" s="10"/>
      <c r="J4293" s="11"/>
      <c r="P4293" s="133"/>
      <c r="Q4293" s="133"/>
      <c r="R4293" s="3"/>
      <c r="S4293" s="133"/>
    </row>
    <row r="4294" spans="2:19">
      <c r="B4294" s="10"/>
      <c r="C4294" s="10"/>
      <c r="D4294" s="10"/>
      <c r="E4294" s="10"/>
      <c r="F4294" s="10"/>
      <c r="G4294" s="10"/>
      <c r="H4294" s="10"/>
      <c r="I4294" s="10"/>
      <c r="J4294" s="11"/>
      <c r="P4294" s="133"/>
      <c r="Q4294" s="133"/>
      <c r="R4294" s="3"/>
      <c r="S4294" s="133"/>
    </row>
    <row r="4295" spans="2:19">
      <c r="B4295" s="10"/>
      <c r="C4295" s="10"/>
      <c r="D4295" s="10"/>
      <c r="E4295" s="10"/>
      <c r="F4295" s="10"/>
      <c r="G4295" s="10"/>
      <c r="H4295" s="10"/>
      <c r="I4295" s="10"/>
      <c r="J4295" s="11"/>
      <c r="P4295" s="133"/>
      <c r="Q4295" s="133"/>
      <c r="R4295" s="3"/>
      <c r="S4295" s="133"/>
    </row>
    <row r="4296" spans="2:19">
      <c r="B4296" s="10"/>
      <c r="C4296" s="10"/>
      <c r="D4296" s="10"/>
      <c r="E4296" s="10"/>
      <c r="F4296" s="10"/>
      <c r="G4296" s="10"/>
      <c r="H4296" s="10"/>
      <c r="I4296" s="10"/>
      <c r="J4296" s="11"/>
      <c r="P4296" s="133"/>
      <c r="Q4296" s="133"/>
      <c r="R4296" s="3"/>
      <c r="S4296" s="133"/>
    </row>
    <row r="4297" spans="2:19">
      <c r="B4297" s="10"/>
      <c r="C4297" s="10"/>
      <c r="D4297" s="10"/>
      <c r="E4297" s="10"/>
      <c r="F4297" s="10"/>
      <c r="G4297" s="10"/>
      <c r="H4297" s="10"/>
      <c r="I4297" s="10"/>
      <c r="J4297" s="11"/>
      <c r="P4297" s="133"/>
      <c r="Q4297" s="133"/>
      <c r="R4297" s="3"/>
      <c r="S4297" s="133"/>
    </row>
    <row r="4298" spans="2:19">
      <c r="B4298" s="10"/>
      <c r="C4298" s="10"/>
      <c r="D4298" s="10"/>
      <c r="E4298" s="10"/>
      <c r="F4298" s="10"/>
      <c r="G4298" s="10"/>
      <c r="H4298" s="10"/>
      <c r="I4298" s="10"/>
      <c r="J4298" s="11"/>
      <c r="P4298" s="133"/>
      <c r="Q4298" s="133"/>
      <c r="R4298" s="3"/>
      <c r="S4298" s="133"/>
    </row>
    <row r="4299" spans="2:19">
      <c r="B4299" s="10"/>
      <c r="C4299" s="10"/>
      <c r="D4299" s="10"/>
      <c r="E4299" s="10"/>
      <c r="F4299" s="10"/>
      <c r="G4299" s="10"/>
      <c r="H4299" s="10"/>
      <c r="I4299" s="10"/>
      <c r="J4299" s="11"/>
      <c r="P4299" s="133"/>
      <c r="Q4299" s="133"/>
      <c r="R4299" s="3"/>
      <c r="S4299" s="133"/>
    </row>
    <row r="4300" spans="2:19">
      <c r="B4300" s="10"/>
      <c r="C4300" s="10"/>
      <c r="D4300" s="10"/>
      <c r="E4300" s="10"/>
      <c r="F4300" s="10"/>
      <c r="G4300" s="10"/>
      <c r="H4300" s="10"/>
      <c r="I4300" s="10"/>
      <c r="J4300" s="11"/>
      <c r="P4300" s="133"/>
      <c r="Q4300" s="133"/>
      <c r="R4300" s="3"/>
      <c r="S4300" s="133"/>
    </row>
    <row r="4301" spans="2:19">
      <c r="B4301" s="10"/>
      <c r="C4301" s="10"/>
      <c r="D4301" s="10"/>
      <c r="E4301" s="10"/>
      <c r="F4301" s="10"/>
      <c r="G4301" s="10"/>
      <c r="H4301" s="10"/>
      <c r="I4301" s="10"/>
      <c r="J4301" s="11"/>
      <c r="P4301" s="133"/>
      <c r="Q4301" s="133"/>
      <c r="R4301" s="3"/>
      <c r="S4301" s="133"/>
    </row>
    <row r="4302" spans="2:19">
      <c r="B4302" s="10"/>
      <c r="C4302" s="10"/>
      <c r="D4302" s="10"/>
      <c r="E4302" s="10"/>
      <c r="F4302" s="10"/>
      <c r="G4302" s="10"/>
      <c r="H4302" s="10"/>
      <c r="I4302" s="10"/>
      <c r="J4302" s="11"/>
      <c r="P4302" s="133"/>
      <c r="Q4302" s="133"/>
      <c r="R4302" s="3"/>
      <c r="S4302" s="133"/>
    </row>
    <row r="4303" spans="2:19">
      <c r="B4303" s="10"/>
      <c r="C4303" s="10"/>
      <c r="D4303" s="10"/>
      <c r="E4303" s="10"/>
      <c r="F4303" s="10"/>
      <c r="G4303" s="10"/>
      <c r="H4303" s="10"/>
      <c r="I4303" s="10"/>
      <c r="J4303" s="11"/>
      <c r="P4303" s="133"/>
      <c r="Q4303" s="133"/>
      <c r="R4303" s="3"/>
      <c r="S4303" s="133"/>
    </row>
    <row r="4304" spans="2:19">
      <c r="B4304" s="10"/>
      <c r="C4304" s="10"/>
      <c r="D4304" s="10"/>
      <c r="E4304" s="10"/>
      <c r="F4304" s="10"/>
      <c r="G4304" s="10"/>
      <c r="H4304" s="10"/>
      <c r="I4304" s="10"/>
      <c r="J4304" s="11"/>
      <c r="P4304" s="133"/>
      <c r="Q4304" s="133"/>
      <c r="R4304" s="3"/>
      <c r="S4304" s="133"/>
    </row>
    <row r="4305" spans="2:19">
      <c r="B4305" s="10"/>
      <c r="C4305" s="10"/>
      <c r="D4305" s="10"/>
      <c r="E4305" s="10"/>
      <c r="F4305" s="10"/>
      <c r="G4305" s="10"/>
      <c r="H4305" s="10"/>
      <c r="I4305" s="10"/>
      <c r="J4305" s="11"/>
      <c r="P4305" s="133"/>
      <c r="Q4305" s="133"/>
      <c r="R4305" s="3"/>
      <c r="S4305" s="133"/>
    </row>
    <row r="4306" spans="2:19">
      <c r="B4306" s="10"/>
      <c r="C4306" s="10"/>
      <c r="D4306" s="10"/>
      <c r="E4306" s="10"/>
      <c r="F4306" s="10"/>
      <c r="G4306" s="10"/>
      <c r="H4306" s="10"/>
      <c r="I4306" s="10"/>
      <c r="J4306" s="11"/>
      <c r="P4306" s="133"/>
      <c r="Q4306" s="133"/>
      <c r="R4306" s="3"/>
      <c r="S4306" s="133"/>
    </row>
    <row r="4307" spans="2:19">
      <c r="B4307" s="10"/>
      <c r="C4307" s="10"/>
      <c r="D4307" s="10"/>
      <c r="E4307" s="10"/>
      <c r="F4307" s="10"/>
      <c r="G4307" s="10"/>
      <c r="H4307" s="10"/>
      <c r="I4307" s="10"/>
      <c r="J4307" s="11"/>
      <c r="P4307" s="133"/>
      <c r="Q4307" s="133"/>
      <c r="R4307" s="3"/>
      <c r="S4307" s="133"/>
    </row>
    <row r="4308" spans="2:19">
      <c r="B4308" s="10"/>
      <c r="C4308" s="10"/>
      <c r="D4308" s="10"/>
      <c r="E4308" s="10"/>
      <c r="F4308" s="10"/>
      <c r="G4308" s="10"/>
      <c r="H4308" s="10"/>
      <c r="I4308" s="10"/>
      <c r="J4308" s="11"/>
      <c r="P4308" s="133"/>
      <c r="Q4308" s="133"/>
      <c r="R4308" s="3"/>
      <c r="S4308" s="133"/>
    </row>
    <row r="4309" spans="2:19">
      <c r="B4309" s="10"/>
      <c r="C4309" s="10"/>
      <c r="D4309" s="10"/>
      <c r="E4309" s="10"/>
      <c r="F4309" s="10"/>
      <c r="G4309" s="10"/>
      <c r="H4309" s="10"/>
      <c r="I4309" s="10"/>
      <c r="J4309" s="11"/>
      <c r="P4309" s="133"/>
      <c r="Q4309" s="133"/>
      <c r="R4309" s="3"/>
      <c r="S4309" s="133"/>
    </row>
    <row r="4310" spans="2:19">
      <c r="B4310" s="10"/>
      <c r="C4310" s="10"/>
      <c r="D4310" s="10"/>
      <c r="E4310" s="10"/>
      <c r="F4310" s="10"/>
      <c r="G4310" s="10"/>
      <c r="H4310" s="10"/>
      <c r="I4310" s="10"/>
      <c r="J4310" s="11"/>
      <c r="P4310" s="133"/>
      <c r="Q4310" s="133"/>
      <c r="R4310" s="3"/>
      <c r="S4310" s="133"/>
    </row>
    <row r="4311" spans="2:19">
      <c r="B4311" s="10"/>
      <c r="C4311" s="10"/>
      <c r="D4311" s="10"/>
      <c r="E4311" s="10"/>
      <c r="F4311" s="10"/>
      <c r="G4311" s="10"/>
      <c r="H4311" s="10"/>
      <c r="I4311" s="10"/>
      <c r="J4311" s="11"/>
      <c r="P4311" s="133"/>
      <c r="Q4311" s="133"/>
      <c r="R4311" s="3"/>
      <c r="S4311" s="133"/>
    </row>
    <row r="4312" spans="2:19">
      <c r="B4312" s="10"/>
      <c r="C4312" s="10"/>
      <c r="D4312" s="10"/>
      <c r="E4312" s="10"/>
      <c r="F4312" s="10"/>
      <c r="G4312" s="10"/>
      <c r="H4312" s="10"/>
      <c r="I4312" s="10"/>
      <c r="J4312" s="11"/>
      <c r="P4312" s="133"/>
      <c r="Q4312" s="133"/>
      <c r="R4312" s="3"/>
      <c r="S4312" s="133"/>
    </row>
    <row r="4313" spans="2:19">
      <c r="B4313" s="10"/>
      <c r="C4313" s="10"/>
      <c r="D4313" s="10"/>
      <c r="E4313" s="10"/>
      <c r="F4313" s="10"/>
      <c r="G4313" s="10"/>
      <c r="H4313" s="10"/>
      <c r="I4313" s="10"/>
      <c r="J4313" s="11"/>
      <c r="P4313" s="133"/>
      <c r="Q4313" s="133"/>
      <c r="R4313" s="3"/>
      <c r="S4313" s="133"/>
    </row>
    <row r="4314" spans="2:19">
      <c r="B4314" s="10"/>
      <c r="C4314" s="10"/>
      <c r="D4314" s="10"/>
      <c r="E4314" s="10"/>
      <c r="F4314" s="10"/>
      <c r="G4314" s="10"/>
      <c r="H4314" s="10"/>
      <c r="I4314" s="10"/>
      <c r="J4314" s="11"/>
      <c r="P4314" s="133"/>
      <c r="Q4314" s="133"/>
      <c r="R4314" s="3"/>
      <c r="S4314" s="133"/>
    </row>
    <row r="4315" spans="2:19">
      <c r="B4315" s="10"/>
      <c r="C4315" s="10"/>
      <c r="D4315" s="10"/>
      <c r="E4315" s="10"/>
      <c r="F4315" s="10"/>
      <c r="G4315" s="10"/>
      <c r="H4315" s="10"/>
      <c r="I4315" s="10"/>
      <c r="J4315" s="11"/>
      <c r="P4315" s="133"/>
      <c r="Q4315" s="133"/>
      <c r="R4315" s="3"/>
      <c r="S4315" s="133"/>
    </row>
    <row r="4316" spans="2:19">
      <c r="B4316" s="10"/>
      <c r="C4316" s="10"/>
      <c r="D4316" s="10"/>
      <c r="E4316" s="10"/>
      <c r="F4316" s="10"/>
      <c r="G4316" s="10"/>
      <c r="H4316" s="10"/>
      <c r="I4316" s="10"/>
      <c r="J4316" s="11"/>
      <c r="P4316" s="133"/>
      <c r="Q4316" s="133"/>
      <c r="R4316" s="3"/>
      <c r="S4316" s="133"/>
    </row>
    <row r="4317" spans="2:19">
      <c r="B4317" s="10"/>
      <c r="C4317" s="10"/>
      <c r="D4317" s="10"/>
      <c r="E4317" s="10"/>
      <c r="F4317" s="10"/>
      <c r="G4317" s="10"/>
      <c r="H4317" s="10"/>
      <c r="I4317" s="10"/>
      <c r="J4317" s="11"/>
      <c r="P4317" s="133"/>
      <c r="Q4317" s="133"/>
      <c r="R4317" s="3"/>
      <c r="S4317" s="133"/>
    </row>
    <row r="4318" spans="2:19">
      <c r="B4318" s="10"/>
      <c r="C4318" s="10"/>
      <c r="D4318" s="10"/>
      <c r="E4318" s="10"/>
      <c r="F4318" s="10"/>
      <c r="G4318" s="10"/>
      <c r="H4318" s="10"/>
      <c r="I4318" s="10"/>
      <c r="J4318" s="11"/>
      <c r="P4318" s="133"/>
      <c r="Q4318" s="133"/>
      <c r="R4318" s="3"/>
      <c r="S4318" s="133"/>
    </row>
    <row r="4319" spans="2:19">
      <c r="B4319" s="10"/>
      <c r="C4319" s="10"/>
      <c r="D4319" s="10"/>
      <c r="E4319" s="10"/>
      <c r="F4319" s="10"/>
      <c r="G4319" s="10"/>
      <c r="H4319" s="10"/>
      <c r="I4319" s="10"/>
      <c r="J4319" s="11"/>
      <c r="P4319" s="133"/>
      <c r="Q4319" s="133"/>
      <c r="R4319" s="3"/>
      <c r="S4319" s="133"/>
    </row>
    <row r="4320" spans="2:19">
      <c r="B4320" s="10"/>
      <c r="C4320" s="10"/>
      <c r="D4320" s="10"/>
      <c r="E4320" s="10"/>
      <c r="F4320" s="10"/>
      <c r="G4320" s="10"/>
      <c r="H4320" s="10"/>
      <c r="I4320" s="10"/>
      <c r="J4320" s="11"/>
      <c r="P4320" s="133"/>
      <c r="Q4320" s="133"/>
      <c r="R4320" s="3"/>
      <c r="S4320" s="133"/>
    </row>
    <row r="4321" spans="2:19">
      <c r="B4321" s="10"/>
      <c r="C4321" s="10"/>
      <c r="D4321" s="10"/>
      <c r="E4321" s="10"/>
      <c r="F4321" s="10"/>
      <c r="G4321" s="10"/>
      <c r="H4321" s="10"/>
      <c r="I4321" s="10"/>
      <c r="J4321" s="11"/>
      <c r="P4321" s="133"/>
      <c r="Q4321" s="133"/>
      <c r="R4321" s="3"/>
      <c r="S4321" s="133"/>
    </row>
    <row r="4322" spans="2:19">
      <c r="B4322" s="10"/>
      <c r="C4322" s="10"/>
      <c r="D4322" s="10"/>
      <c r="E4322" s="10"/>
      <c r="F4322" s="10"/>
      <c r="G4322" s="10"/>
      <c r="H4322" s="10"/>
      <c r="I4322" s="10"/>
      <c r="J4322" s="11"/>
      <c r="P4322" s="133"/>
      <c r="Q4322" s="133"/>
      <c r="R4322" s="3"/>
      <c r="S4322" s="133"/>
    </row>
    <row r="4323" spans="2:19">
      <c r="B4323" s="10"/>
      <c r="C4323" s="10"/>
      <c r="D4323" s="10"/>
      <c r="E4323" s="10"/>
      <c r="F4323" s="10"/>
      <c r="G4323" s="10"/>
      <c r="H4323" s="10"/>
      <c r="I4323" s="10"/>
      <c r="J4323" s="11"/>
      <c r="P4323" s="133"/>
      <c r="Q4323" s="133"/>
      <c r="R4323" s="3"/>
      <c r="S4323" s="133"/>
    </row>
    <row r="4324" spans="2:19">
      <c r="B4324" s="10"/>
      <c r="C4324" s="10"/>
      <c r="D4324" s="10"/>
      <c r="E4324" s="10"/>
      <c r="F4324" s="10"/>
      <c r="G4324" s="10"/>
      <c r="H4324" s="10"/>
      <c r="I4324" s="10"/>
      <c r="J4324" s="11"/>
      <c r="P4324" s="133"/>
      <c r="Q4324" s="133"/>
      <c r="R4324" s="3"/>
      <c r="S4324" s="133"/>
    </row>
    <row r="4325" spans="2:19">
      <c r="B4325" s="10"/>
      <c r="C4325" s="10"/>
      <c r="D4325" s="10"/>
      <c r="E4325" s="10"/>
      <c r="F4325" s="10"/>
      <c r="G4325" s="10"/>
      <c r="H4325" s="10"/>
      <c r="I4325" s="10"/>
      <c r="J4325" s="11"/>
      <c r="P4325" s="133"/>
      <c r="Q4325" s="133"/>
      <c r="R4325" s="3"/>
      <c r="S4325" s="133"/>
    </row>
    <row r="4326" spans="2:19">
      <c r="B4326" s="10"/>
      <c r="C4326" s="10"/>
      <c r="D4326" s="10"/>
      <c r="E4326" s="10"/>
      <c r="F4326" s="10"/>
      <c r="G4326" s="10"/>
      <c r="H4326" s="10"/>
      <c r="I4326" s="10"/>
      <c r="J4326" s="11"/>
      <c r="P4326" s="133"/>
      <c r="Q4326" s="133"/>
      <c r="R4326" s="3"/>
      <c r="S4326" s="133"/>
    </row>
    <row r="4327" spans="2:19">
      <c r="B4327" s="10"/>
      <c r="C4327" s="10"/>
      <c r="D4327" s="10"/>
      <c r="E4327" s="10"/>
      <c r="F4327" s="10"/>
      <c r="G4327" s="10"/>
      <c r="H4327" s="10"/>
      <c r="I4327" s="10"/>
      <c r="J4327" s="11"/>
      <c r="P4327" s="133"/>
      <c r="Q4327" s="133"/>
      <c r="R4327" s="3"/>
      <c r="S4327" s="133"/>
    </row>
    <row r="4328" spans="2:19">
      <c r="B4328" s="10"/>
      <c r="C4328" s="10"/>
      <c r="D4328" s="10"/>
      <c r="E4328" s="10"/>
      <c r="F4328" s="10"/>
      <c r="G4328" s="10"/>
      <c r="H4328" s="10"/>
      <c r="I4328" s="10"/>
      <c r="J4328" s="11"/>
      <c r="P4328" s="133"/>
      <c r="Q4328" s="133"/>
      <c r="R4328" s="3"/>
      <c r="S4328" s="133"/>
    </row>
    <row r="4329" spans="2:19">
      <c r="B4329" s="10"/>
      <c r="C4329" s="10"/>
      <c r="D4329" s="10"/>
      <c r="E4329" s="10"/>
      <c r="F4329" s="10"/>
      <c r="G4329" s="10"/>
      <c r="H4329" s="10"/>
      <c r="I4329" s="10"/>
      <c r="J4329" s="11"/>
      <c r="P4329" s="133"/>
      <c r="Q4329" s="133"/>
      <c r="R4329" s="3"/>
      <c r="S4329" s="133"/>
    </row>
    <row r="4330" spans="2:19">
      <c r="B4330" s="10"/>
      <c r="C4330" s="10"/>
      <c r="D4330" s="10"/>
      <c r="E4330" s="10"/>
      <c r="F4330" s="10"/>
      <c r="G4330" s="10"/>
      <c r="H4330" s="10"/>
      <c r="I4330" s="10"/>
      <c r="J4330" s="11"/>
      <c r="P4330" s="133"/>
      <c r="Q4330" s="133"/>
      <c r="R4330" s="3"/>
      <c r="S4330" s="133"/>
    </row>
    <row r="4331" spans="2:19">
      <c r="B4331" s="10"/>
      <c r="C4331" s="10"/>
      <c r="D4331" s="10"/>
      <c r="E4331" s="10"/>
      <c r="F4331" s="10"/>
      <c r="G4331" s="10"/>
      <c r="H4331" s="10"/>
      <c r="I4331" s="10"/>
      <c r="J4331" s="11"/>
      <c r="P4331" s="133"/>
      <c r="Q4331" s="133"/>
      <c r="R4331" s="3"/>
      <c r="S4331" s="133"/>
    </row>
    <row r="4332" spans="2:19">
      <c r="B4332" s="10"/>
      <c r="C4332" s="10"/>
      <c r="D4332" s="10"/>
      <c r="E4332" s="10"/>
      <c r="F4332" s="10"/>
      <c r="G4332" s="10"/>
      <c r="H4332" s="10"/>
      <c r="I4332" s="10"/>
      <c r="J4332" s="11"/>
      <c r="P4332" s="133"/>
      <c r="Q4332" s="133"/>
      <c r="R4332" s="3"/>
      <c r="S4332" s="133"/>
    </row>
    <row r="4333" spans="2:19">
      <c r="B4333" s="10"/>
      <c r="C4333" s="10"/>
      <c r="D4333" s="10"/>
      <c r="E4333" s="10"/>
      <c r="F4333" s="10"/>
      <c r="G4333" s="10"/>
      <c r="H4333" s="10"/>
      <c r="I4333" s="10"/>
      <c r="J4333" s="11"/>
      <c r="P4333" s="133"/>
      <c r="Q4333" s="133"/>
      <c r="R4333" s="3"/>
      <c r="S4333" s="133"/>
    </row>
    <row r="4334" spans="2:19">
      <c r="B4334" s="10"/>
      <c r="C4334" s="10"/>
      <c r="D4334" s="10"/>
      <c r="E4334" s="10"/>
      <c r="F4334" s="10"/>
      <c r="G4334" s="10"/>
      <c r="H4334" s="10"/>
      <c r="I4334" s="10"/>
      <c r="J4334" s="11"/>
      <c r="P4334" s="133"/>
      <c r="Q4334" s="133"/>
      <c r="R4334" s="3"/>
      <c r="S4334" s="133"/>
    </row>
    <row r="4335" spans="2:19">
      <c r="B4335" s="10"/>
      <c r="C4335" s="10"/>
      <c r="D4335" s="10"/>
      <c r="E4335" s="10"/>
      <c r="F4335" s="10"/>
      <c r="G4335" s="10"/>
      <c r="H4335" s="10"/>
      <c r="I4335" s="10"/>
      <c r="J4335" s="11"/>
      <c r="P4335" s="133"/>
      <c r="Q4335" s="133"/>
      <c r="R4335" s="3"/>
      <c r="S4335" s="133"/>
    </row>
    <row r="4336" spans="2:19">
      <c r="B4336" s="10"/>
      <c r="C4336" s="10"/>
      <c r="D4336" s="10"/>
      <c r="E4336" s="10"/>
      <c r="F4336" s="10"/>
      <c r="G4336" s="10"/>
      <c r="H4336" s="10"/>
      <c r="I4336" s="10"/>
      <c r="J4336" s="11"/>
      <c r="P4336" s="133"/>
      <c r="Q4336" s="133"/>
      <c r="R4336" s="3"/>
      <c r="S4336" s="133"/>
    </row>
    <row r="4337" spans="2:19">
      <c r="B4337" s="10"/>
      <c r="C4337" s="10"/>
      <c r="D4337" s="10"/>
      <c r="E4337" s="10"/>
      <c r="F4337" s="10"/>
      <c r="G4337" s="10"/>
      <c r="H4337" s="10"/>
      <c r="I4337" s="10"/>
      <c r="J4337" s="11"/>
      <c r="P4337" s="133"/>
      <c r="Q4337" s="133"/>
      <c r="R4337" s="3"/>
      <c r="S4337" s="133"/>
    </row>
    <row r="4338" spans="2:19">
      <c r="B4338" s="10"/>
      <c r="C4338" s="10"/>
      <c r="D4338" s="10"/>
      <c r="E4338" s="10"/>
      <c r="F4338" s="10"/>
      <c r="G4338" s="10"/>
      <c r="H4338" s="10"/>
      <c r="I4338" s="10"/>
      <c r="J4338" s="11"/>
      <c r="P4338" s="133"/>
      <c r="Q4338" s="133"/>
      <c r="R4338" s="3"/>
      <c r="S4338" s="133"/>
    </row>
    <row r="4339" spans="2:19">
      <c r="B4339" s="10"/>
      <c r="C4339" s="10"/>
      <c r="D4339" s="10"/>
      <c r="E4339" s="10"/>
      <c r="F4339" s="10"/>
      <c r="G4339" s="10"/>
      <c r="H4339" s="10"/>
      <c r="I4339" s="10"/>
      <c r="J4339" s="11"/>
      <c r="P4339" s="133"/>
      <c r="Q4339" s="133"/>
      <c r="R4339" s="3"/>
      <c r="S4339" s="133"/>
    </row>
    <row r="4340" spans="2:19">
      <c r="B4340" s="10"/>
      <c r="C4340" s="10"/>
      <c r="D4340" s="10"/>
      <c r="E4340" s="10"/>
      <c r="F4340" s="10"/>
      <c r="G4340" s="10"/>
      <c r="H4340" s="10"/>
      <c r="I4340" s="10"/>
      <c r="J4340" s="11"/>
      <c r="P4340" s="133"/>
      <c r="Q4340" s="133"/>
      <c r="R4340" s="3"/>
      <c r="S4340" s="133"/>
    </row>
    <row r="4341" spans="2:19">
      <c r="B4341" s="10"/>
      <c r="C4341" s="10"/>
      <c r="D4341" s="10"/>
      <c r="E4341" s="10"/>
      <c r="F4341" s="10"/>
      <c r="G4341" s="10"/>
      <c r="H4341" s="10"/>
      <c r="I4341" s="10"/>
      <c r="J4341" s="11"/>
      <c r="P4341" s="133"/>
      <c r="Q4341" s="133"/>
      <c r="R4341" s="3"/>
      <c r="S4341" s="133"/>
    </row>
    <row r="4342" spans="2:19">
      <c r="B4342" s="10"/>
      <c r="C4342" s="10"/>
      <c r="D4342" s="10"/>
      <c r="E4342" s="10"/>
      <c r="F4342" s="10"/>
      <c r="G4342" s="10"/>
      <c r="H4342" s="10"/>
      <c r="I4342" s="10"/>
      <c r="J4342" s="11"/>
      <c r="P4342" s="133"/>
      <c r="Q4342" s="133"/>
      <c r="R4342" s="3"/>
      <c r="S4342" s="133"/>
    </row>
    <row r="4343" spans="2:19">
      <c r="B4343" s="10"/>
      <c r="C4343" s="10"/>
      <c r="D4343" s="10"/>
      <c r="E4343" s="10"/>
      <c r="F4343" s="10"/>
      <c r="G4343" s="10"/>
      <c r="H4343" s="10"/>
      <c r="I4343" s="10"/>
      <c r="J4343" s="11"/>
      <c r="P4343" s="133"/>
      <c r="Q4343" s="133"/>
      <c r="R4343" s="3"/>
      <c r="S4343" s="133"/>
    </row>
    <row r="4344" spans="2:19">
      <c r="B4344" s="10"/>
      <c r="C4344" s="10"/>
      <c r="D4344" s="10"/>
      <c r="E4344" s="10"/>
      <c r="F4344" s="10"/>
      <c r="G4344" s="10"/>
      <c r="H4344" s="10"/>
      <c r="I4344" s="10"/>
      <c r="J4344" s="11"/>
      <c r="P4344" s="133"/>
      <c r="Q4344" s="133"/>
      <c r="R4344" s="3"/>
      <c r="S4344" s="133"/>
    </row>
    <row r="4345" spans="2:19">
      <c r="B4345" s="10"/>
      <c r="C4345" s="10"/>
      <c r="D4345" s="10"/>
      <c r="E4345" s="10"/>
      <c r="F4345" s="10"/>
      <c r="G4345" s="10"/>
      <c r="H4345" s="10"/>
      <c r="I4345" s="10"/>
      <c r="J4345" s="11"/>
      <c r="P4345" s="133"/>
      <c r="Q4345" s="133"/>
      <c r="R4345" s="3"/>
      <c r="S4345" s="133"/>
    </row>
    <row r="4346" spans="2:19">
      <c r="B4346" s="10"/>
      <c r="C4346" s="10"/>
      <c r="D4346" s="10"/>
      <c r="E4346" s="10"/>
      <c r="F4346" s="10"/>
      <c r="G4346" s="10"/>
      <c r="H4346" s="10"/>
      <c r="I4346" s="10"/>
      <c r="J4346" s="11"/>
      <c r="P4346" s="133"/>
      <c r="Q4346" s="133"/>
      <c r="R4346" s="3"/>
      <c r="S4346" s="133"/>
    </row>
    <row r="4347" spans="2:19">
      <c r="B4347" s="10"/>
      <c r="C4347" s="10"/>
      <c r="D4347" s="10"/>
      <c r="E4347" s="10"/>
      <c r="F4347" s="10"/>
      <c r="G4347" s="10"/>
      <c r="H4347" s="10"/>
      <c r="I4347" s="10"/>
      <c r="J4347" s="11"/>
      <c r="P4347" s="133"/>
      <c r="Q4347" s="133"/>
      <c r="R4347" s="3"/>
      <c r="S4347" s="133"/>
    </row>
    <row r="4348" spans="2:19">
      <c r="B4348" s="10"/>
      <c r="C4348" s="10"/>
      <c r="D4348" s="10"/>
      <c r="E4348" s="10"/>
      <c r="F4348" s="10"/>
      <c r="G4348" s="10"/>
      <c r="H4348" s="10"/>
      <c r="I4348" s="10"/>
      <c r="J4348" s="11"/>
      <c r="P4348" s="133"/>
      <c r="Q4348" s="133"/>
      <c r="R4348" s="3"/>
      <c r="S4348" s="133"/>
    </row>
    <row r="4349" spans="2:19">
      <c r="B4349" s="10"/>
      <c r="C4349" s="10"/>
      <c r="D4349" s="10"/>
      <c r="E4349" s="10"/>
      <c r="F4349" s="10"/>
      <c r="G4349" s="10"/>
      <c r="H4349" s="10"/>
      <c r="I4349" s="10"/>
      <c r="J4349" s="11"/>
      <c r="P4349" s="133"/>
      <c r="Q4349" s="133"/>
      <c r="R4349" s="3"/>
      <c r="S4349" s="133"/>
    </row>
    <row r="4350" spans="2:19">
      <c r="B4350" s="10"/>
      <c r="C4350" s="10"/>
      <c r="D4350" s="10"/>
      <c r="E4350" s="10"/>
      <c r="F4350" s="10"/>
      <c r="G4350" s="10"/>
      <c r="H4350" s="10"/>
      <c r="I4350" s="10"/>
      <c r="J4350" s="11"/>
      <c r="P4350" s="133"/>
      <c r="Q4350" s="133"/>
      <c r="R4350" s="3"/>
      <c r="S4350" s="133"/>
    </row>
    <row r="4351" spans="2:19">
      <c r="B4351" s="10"/>
      <c r="C4351" s="10"/>
      <c r="D4351" s="10"/>
      <c r="E4351" s="10"/>
      <c r="F4351" s="10"/>
      <c r="G4351" s="10"/>
      <c r="H4351" s="10"/>
      <c r="I4351" s="10"/>
      <c r="J4351" s="11"/>
      <c r="P4351" s="133"/>
      <c r="Q4351" s="133"/>
      <c r="R4351" s="3"/>
      <c r="S4351" s="133"/>
    </row>
    <row r="4352" spans="2:19">
      <c r="B4352" s="10"/>
      <c r="C4352" s="10"/>
      <c r="D4352" s="10"/>
      <c r="E4352" s="10"/>
      <c r="F4352" s="10"/>
      <c r="G4352" s="10"/>
      <c r="H4352" s="10"/>
      <c r="I4352" s="10"/>
      <c r="J4352" s="11"/>
      <c r="P4352" s="133"/>
      <c r="Q4352" s="133"/>
      <c r="R4352" s="3"/>
      <c r="S4352" s="133"/>
    </row>
    <row r="4353" spans="2:19">
      <c r="B4353" s="10"/>
      <c r="C4353" s="10"/>
      <c r="D4353" s="10"/>
      <c r="E4353" s="10"/>
      <c r="F4353" s="10"/>
      <c r="G4353" s="10"/>
      <c r="H4353" s="10"/>
      <c r="I4353" s="10"/>
      <c r="J4353" s="11"/>
      <c r="P4353" s="133"/>
      <c r="Q4353" s="133"/>
      <c r="R4353" s="3"/>
      <c r="S4353" s="133"/>
    </row>
    <row r="4354" spans="2:19">
      <c r="B4354" s="10"/>
      <c r="C4354" s="10"/>
      <c r="D4354" s="10"/>
      <c r="E4354" s="10"/>
      <c r="F4354" s="10"/>
      <c r="G4354" s="10"/>
      <c r="H4354" s="10"/>
      <c r="I4354" s="10"/>
      <c r="J4354" s="11"/>
      <c r="P4354" s="133"/>
      <c r="Q4354" s="133"/>
      <c r="R4354" s="3"/>
      <c r="S4354" s="133"/>
    </row>
    <row r="4355" spans="2:19">
      <c r="B4355" s="10"/>
      <c r="C4355" s="10"/>
      <c r="D4355" s="10"/>
      <c r="E4355" s="10"/>
      <c r="F4355" s="10"/>
      <c r="G4355" s="10"/>
      <c r="H4355" s="10"/>
      <c r="I4355" s="10"/>
      <c r="J4355" s="11"/>
      <c r="P4355" s="133"/>
      <c r="Q4355" s="133"/>
      <c r="R4355" s="3"/>
      <c r="S4355" s="133"/>
    </row>
    <row r="4356" spans="2:19">
      <c r="B4356" s="10"/>
      <c r="C4356" s="10"/>
      <c r="D4356" s="10"/>
      <c r="E4356" s="10"/>
      <c r="F4356" s="10"/>
      <c r="G4356" s="10"/>
      <c r="H4356" s="10"/>
      <c r="I4356" s="10"/>
      <c r="J4356" s="11"/>
      <c r="P4356" s="133"/>
      <c r="Q4356" s="133"/>
      <c r="R4356" s="3"/>
      <c r="S4356" s="133"/>
    </row>
    <row r="4357" spans="2:19">
      <c r="B4357" s="10"/>
      <c r="C4357" s="10"/>
      <c r="D4357" s="10"/>
      <c r="E4357" s="10"/>
      <c r="F4357" s="10"/>
      <c r="G4357" s="10"/>
      <c r="H4357" s="10"/>
      <c r="I4357" s="10"/>
      <c r="J4357" s="11"/>
      <c r="P4357" s="133"/>
      <c r="Q4357" s="133"/>
      <c r="R4357" s="3"/>
      <c r="S4357" s="133"/>
    </row>
    <row r="4358" spans="2:19">
      <c r="B4358" s="10"/>
      <c r="C4358" s="10"/>
      <c r="D4358" s="10"/>
      <c r="E4358" s="10"/>
      <c r="F4358" s="10"/>
      <c r="G4358" s="10"/>
      <c r="H4358" s="10"/>
      <c r="I4358" s="10"/>
      <c r="J4358" s="11"/>
      <c r="P4358" s="133"/>
      <c r="Q4358" s="133"/>
      <c r="R4358" s="3"/>
      <c r="S4358" s="133"/>
    </row>
    <row r="4359" spans="2:19">
      <c r="B4359" s="10"/>
      <c r="C4359" s="10"/>
      <c r="D4359" s="10"/>
      <c r="E4359" s="10"/>
      <c r="F4359" s="10"/>
      <c r="G4359" s="10"/>
      <c r="H4359" s="10"/>
      <c r="I4359" s="10"/>
      <c r="J4359" s="11"/>
      <c r="P4359" s="133"/>
      <c r="Q4359" s="133"/>
      <c r="R4359" s="3"/>
      <c r="S4359" s="133"/>
    </row>
    <row r="4360" spans="2:19">
      <c r="B4360" s="10"/>
      <c r="C4360" s="10"/>
      <c r="D4360" s="10"/>
      <c r="E4360" s="10"/>
      <c r="F4360" s="10"/>
      <c r="G4360" s="10"/>
      <c r="H4360" s="10"/>
      <c r="I4360" s="10"/>
      <c r="J4360" s="11"/>
      <c r="P4360" s="133"/>
      <c r="Q4360" s="133"/>
      <c r="R4360" s="3"/>
      <c r="S4360" s="133"/>
    </row>
    <row r="4361" spans="2:19">
      <c r="B4361" s="10"/>
      <c r="C4361" s="10"/>
      <c r="D4361" s="10"/>
      <c r="E4361" s="10"/>
      <c r="F4361" s="10"/>
      <c r="G4361" s="10"/>
      <c r="H4361" s="10"/>
      <c r="I4361" s="10"/>
      <c r="J4361" s="11"/>
      <c r="P4361" s="133"/>
      <c r="Q4361" s="133"/>
      <c r="R4361" s="3"/>
      <c r="S4361" s="133"/>
    </row>
    <row r="4362" spans="2:19">
      <c r="B4362" s="10"/>
      <c r="C4362" s="10"/>
      <c r="D4362" s="10"/>
      <c r="E4362" s="10"/>
      <c r="F4362" s="10"/>
      <c r="G4362" s="10"/>
      <c r="H4362" s="10"/>
      <c r="I4362" s="10"/>
      <c r="J4362" s="11"/>
      <c r="P4362" s="133"/>
      <c r="Q4362" s="133"/>
      <c r="R4362" s="3"/>
      <c r="S4362" s="133"/>
    </row>
    <row r="4363" spans="2:19">
      <c r="B4363" s="10"/>
      <c r="C4363" s="10"/>
      <c r="D4363" s="10"/>
      <c r="E4363" s="10"/>
      <c r="F4363" s="10"/>
      <c r="G4363" s="10"/>
      <c r="H4363" s="10"/>
      <c r="I4363" s="10"/>
      <c r="J4363" s="11"/>
      <c r="P4363" s="133"/>
      <c r="Q4363" s="133"/>
      <c r="R4363" s="3"/>
      <c r="S4363" s="133"/>
    </row>
    <row r="4364" spans="2:19">
      <c r="B4364" s="10"/>
      <c r="C4364" s="10"/>
      <c r="D4364" s="10"/>
      <c r="E4364" s="10"/>
      <c r="F4364" s="10"/>
      <c r="G4364" s="10"/>
      <c r="H4364" s="10"/>
      <c r="I4364" s="10"/>
      <c r="J4364" s="11"/>
      <c r="P4364" s="133"/>
      <c r="Q4364" s="133"/>
      <c r="R4364" s="3"/>
      <c r="S4364" s="133"/>
    </row>
    <row r="4365" spans="2:19">
      <c r="B4365" s="10"/>
      <c r="C4365" s="10"/>
      <c r="D4365" s="10"/>
      <c r="E4365" s="10"/>
      <c r="F4365" s="10"/>
      <c r="G4365" s="10"/>
      <c r="H4365" s="10"/>
      <c r="I4365" s="10"/>
      <c r="J4365" s="11"/>
      <c r="P4365" s="133"/>
      <c r="Q4365" s="133"/>
      <c r="R4365" s="3"/>
      <c r="S4365" s="133"/>
    </row>
    <row r="4366" spans="2:19">
      <c r="B4366" s="10"/>
      <c r="C4366" s="10"/>
      <c r="D4366" s="10"/>
      <c r="E4366" s="10"/>
      <c r="F4366" s="10"/>
      <c r="G4366" s="10"/>
      <c r="H4366" s="10"/>
      <c r="I4366" s="10"/>
      <c r="J4366" s="11"/>
      <c r="P4366" s="133"/>
      <c r="Q4366" s="133"/>
      <c r="R4366" s="3"/>
      <c r="S4366" s="133"/>
    </row>
    <row r="4367" spans="2:19">
      <c r="B4367" s="10"/>
      <c r="C4367" s="10"/>
      <c r="D4367" s="10"/>
      <c r="E4367" s="10"/>
      <c r="F4367" s="10"/>
      <c r="G4367" s="10"/>
      <c r="H4367" s="10"/>
      <c r="I4367" s="10"/>
      <c r="J4367" s="11"/>
      <c r="P4367" s="133"/>
      <c r="Q4367" s="133"/>
      <c r="R4367" s="3"/>
      <c r="S4367" s="133"/>
    </row>
    <row r="4368" spans="2:19">
      <c r="B4368" s="10"/>
      <c r="C4368" s="10"/>
      <c r="D4368" s="10"/>
      <c r="E4368" s="10"/>
      <c r="F4368" s="10"/>
      <c r="G4368" s="10"/>
      <c r="H4368" s="10"/>
      <c r="I4368" s="10"/>
      <c r="J4368" s="11"/>
      <c r="P4368" s="133"/>
      <c r="Q4368" s="133"/>
      <c r="R4368" s="3"/>
      <c r="S4368" s="133"/>
    </row>
    <row r="4369" spans="2:19">
      <c r="B4369" s="10"/>
      <c r="C4369" s="10"/>
      <c r="D4369" s="10"/>
      <c r="E4369" s="10"/>
      <c r="F4369" s="10"/>
      <c r="G4369" s="10"/>
      <c r="H4369" s="10"/>
      <c r="I4369" s="10"/>
      <c r="J4369" s="11"/>
      <c r="P4369" s="133"/>
      <c r="Q4369" s="133"/>
      <c r="R4369" s="3"/>
      <c r="S4369" s="133"/>
    </row>
    <row r="4370" spans="2:19">
      <c r="B4370" s="10"/>
      <c r="C4370" s="10"/>
      <c r="D4370" s="10"/>
      <c r="E4370" s="10"/>
      <c r="F4370" s="10"/>
      <c r="G4370" s="10"/>
      <c r="H4370" s="10"/>
      <c r="I4370" s="10"/>
      <c r="J4370" s="11"/>
      <c r="P4370" s="133"/>
      <c r="Q4370" s="133"/>
      <c r="R4370" s="3"/>
      <c r="S4370" s="133"/>
    </row>
    <row r="4371" spans="2:19">
      <c r="B4371" s="10"/>
      <c r="C4371" s="10"/>
      <c r="D4371" s="10"/>
      <c r="E4371" s="10"/>
      <c r="F4371" s="10"/>
      <c r="G4371" s="10"/>
      <c r="H4371" s="10"/>
      <c r="I4371" s="10"/>
      <c r="J4371" s="11"/>
      <c r="P4371" s="133"/>
      <c r="Q4371" s="133"/>
      <c r="R4371" s="3"/>
      <c r="S4371" s="133"/>
    </row>
    <row r="4372" spans="2:19">
      <c r="B4372" s="10"/>
      <c r="C4372" s="10"/>
      <c r="D4372" s="10"/>
      <c r="E4372" s="10"/>
      <c r="F4372" s="10"/>
      <c r="G4372" s="10"/>
      <c r="H4372" s="10"/>
      <c r="I4372" s="10"/>
      <c r="J4372" s="11"/>
      <c r="P4372" s="133"/>
      <c r="Q4372" s="133"/>
      <c r="R4372" s="3"/>
      <c r="S4372" s="133"/>
    </row>
    <row r="4373" spans="2:19">
      <c r="B4373" s="10"/>
      <c r="C4373" s="10"/>
      <c r="D4373" s="10"/>
      <c r="E4373" s="10"/>
      <c r="F4373" s="10"/>
      <c r="G4373" s="10"/>
      <c r="H4373" s="10"/>
      <c r="I4373" s="10"/>
      <c r="J4373" s="11"/>
      <c r="P4373" s="133"/>
      <c r="Q4373" s="133"/>
      <c r="R4373" s="3"/>
      <c r="S4373" s="133"/>
    </row>
    <row r="4374" spans="2:19">
      <c r="B4374" s="10"/>
      <c r="C4374" s="10"/>
      <c r="D4374" s="10"/>
      <c r="E4374" s="10"/>
      <c r="F4374" s="10"/>
      <c r="G4374" s="10"/>
      <c r="H4374" s="10"/>
      <c r="I4374" s="10"/>
      <c r="J4374" s="11"/>
      <c r="P4374" s="133"/>
      <c r="Q4374" s="133"/>
      <c r="R4374" s="3"/>
      <c r="S4374" s="133"/>
    </row>
    <row r="4375" spans="2:19">
      <c r="B4375" s="10"/>
      <c r="C4375" s="10"/>
      <c r="D4375" s="10"/>
      <c r="E4375" s="10"/>
      <c r="F4375" s="10"/>
      <c r="G4375" s="10"/>
      <c r="H4375" s="10"/>
      <c r="I4375" s="10"/>
      <c r="J4375" s="11"/>
      <c r="P4375" s="133"/>
      <c r="Q4375" s="133"/>
      <c r="R4375" s="3"/>
      <c r="S4375" s="133"/>
    </row>
    <row r="4376" spans="2:19">
      <c r="B4376" s="10"/>
      <c r="C4376" s="10"/>
      <c r="D4376" s="10"/>
      <c r="E4376" s="10"/>
      <c r="F4376" s="10"/>
      <c r="G4376" s="10"/>
      <c r="H4376" s="10"/>
      <c r="I4376" s="10"/>
      <c r="J4376" s="11"/>
      <c r="P4376" s="133"/>
      <c r="Q4376" s="133"/>
      <c r="R4376" s="3"/>
      <c r="S4376" s="133"/>
    </row>
    <row r="4377" spans="2:19">
      <c r="B4377" s="10"/>
      <c r="C4377" s="10"/>
      <c r="D4377" s="10"/>
      <c r="E4377" s="10"/>
      <c r="F4377" s="10"/>
      <c r="G4377" s="10"/>
      <c r="H4377" s="10"/>
      <c r="I4377" s="10"/>
      <c r="J4377" s="11"/>
      <c r="P4377" s="133"/>
      <c r="Q4377" s="133"/>
      <c r="R4377" s="3"/>
      <c r="S4377" s="133"/>
    </row>
    <row r="4378" spans="2:19">
      <c r="B4378" s="10"/>
      <c r="C4378" s="10"/>
      <c r="D4378" s="10"/>
      <c r="E4378" s="10"/>
      <c r="F4378" s="10"/>
      <c r="G4378" s="10"/>
      <c r="H4378" s="10"/>
      <c r="I4378" s="10"/>
      <c r="J4378" s="11"/>
      <c r="P4378" s="133"/>
      <c r="Q4378" s="133"/>
      <c r="R4378" s="3"/>
      <c r="S4378" s="133"/>
    </row>
    <row r="4379" spans="2:19">
      <c r="B4379" s="10"/>
      <c r="C4379" s="10"/>
      <c r="D4379" s="10"/>
      <c r="E4379" s="10"/>
      <c r="F4379" s="10"/>
      <c r="G4379" s="10"/>
      <c r="H4379" s="10"/>
      <c r="I4379" s="10"/>
      <c r="J4379" s="11"/>
      <c r="P4379" s="133"/>
      <c r="Q4379" s="133"/>
      <c r="R4379" s="3"/>
      <c r="S4379" s="133"/>
    </row>
    <row r="4380" spans="2:19">
      <c r="B4380" s="10"/>
      <c r="C4380" s="10"/>
      <c r="D4380" s="10"/>
      <c r="E4380" s="10"/>
      <c r="F4380" s="10"/>
      <c r="G4380" s="10"/>
      <c r="H4380" s="10"/>
      <c r="I4380" s="10"/>
      <c r="J4380" s="11"/>
      <c r="P4380" s="133"/>
      <c r="Q4380" s="133"/>
      <c r="R4380" s="3"/>
      <c r="S4380" s="133"/>
    </row>
    <row r="4381" spans="2:19">
      <c r="B4381" s="10"/>
      <c r="C4381" s="10"/>
      <c r="D4381" s="10"/>
      <c r="E4381" s="10"/>
      <c r="F4381" s="10"/>
      <c r="G4381" s="10"/>
      <c r="H4381" s="10"/>
      <c r="I4381" s="10"/>
      <c r="J4381" s="11"/>
      <c r="P4381" s="133"/>
      <c r="Q4381" s="133"/>
      <c r="R4381" s="3"/>
      <c r="S4381" s="133"/>
    </row>
    <row r="4382" spans="2:19">
      <c r="B4382" s="10"/>
      <c r="C4382" s="10"/>
      <c r="D4382" s="10"/>
      <c r="E4382" s="10"/>
      <c r="F4382" s="10"/>
      <c r="G4382" s="10"/>
      <c r="H4382" s="10"/>
      <c r="I4382" s="10"/>
      <c r="J4382" s="11"/>
      <c r="P4382" s="133"/>
      <c r="Q4382" s="133"/>
      <c r="R4382" s="3"/>
      <c r="S4382" s="133"/>
    </row>
    <row r="4383" spans="2:19">
      <c r="B4383" s="10"/>
      <c r="C4383" s="10"/>
      <c r="D4383" s="10"/>
      <c r="E4383" s="10"/>
      <c r="F4383" s="10"/>
      <c r="G4383" s="10"/>
      <c r="H4383" s="10"/>
      <c r="I4383" s="10"/>
      <c r="J4383" s="11"/>
      <c r="P4383" s="133"/>
      <c r="Q4383" s="133"/>
      <c r="R4383" s="3"/>
      <c r="S4383" s="133"/>
    </row>
    <row r="4384" spans="2:19">
      <c r="B4384" s="10"/>
      <c r="C4384" s="10"/>
      <c r="D4384" s="10"/>
      <c r="E4384" s="10"/>
      <c r="F4384" s="10"/>
      <c r="G4384" s="10"/>
      <c r="H4384" s="10"/>
      <c r="I4384" s="10"/>
      <c r="J4384" s="11"/>
      <c r="P4384" s="133"/>
      <c r="Q4384" s="133"/>
      <c r="R4384" s="3"/>
      <c r="S4384" s="133"/>
    </row>
    <row r="4385" spans="2:19">
      <c r="B4385" s="10"/>
      <c r="C4385" s="10"/>
      <c r="D4385" s="10"/>
      <c r="E4385" s="10"/>
      <c r="F4385" s="10"/>
      <c r="G4385" s="10"/>
      <c r="H4385" s="10"/>
      <c r="I4385" s="10"/>
      <c r="J4385" s="11"/>
      <c r="P4385" s="133"/>
      <c r="Q4385" s="133"/>
      <c r="R4385" s="3"/>
      <c r="S4385" s="133"/>
    </row>
    <row r="4386" spans="2:19">
      <c r="B4386" s="10"/>
      <c r="C4386" s="10"/>
      <c r="D4386" s="10"/>
      <c r="E4386" s="10"/>
      <c r="F4386" s="10"/>
      <c r="G4386" s="10"/>
      <c r="H4386" s="10"/>
      <c r="I4386" s="10"/>
      <c r="J4386" s="11"/>
      <c r="P4386" s="133"/>
      <c r="Q4386" s="133"/>
      <c r="R4386" s="3"/>
      <c r="S4386" s="133"/>
    </row>
    <row r="4387" spans="2:19">
      <c r="B4387" s="10"/>
      <c r="C4387" s="10"/>
      <c r="D4387" s="10"/>
      <c r="E4387" s="10"/>
      <c r="F4387" s="10"/>
      <c r="G4387" s="10"/>
      <c r="H4387" s="10"/>
      <c r="I4387" s="10"/>
      <c r="J4387" s="11"/>
      <c r="P4387" s="133"/>
      <c r="Q4387" s="133"/>
      <c r="R4387" s="3"/>
      <c r="S4387" s="133"/>
    </row>
    <row r="4388" spans="2:19">
      <c r="B4388" s="10"/>
      <c r="C4388" s="10"/>
      <c r="D4388" s="10"/>
      <c r="E4388" s="10"/>
      <c r="F4388" s="10"/>
      <c r="G4388" s="10"/>
      <c r="H4388" s="10"/>
      <c r="I4388" s="10"/>
      <c r="J4388" s="11"/>
      <c r="P4388" s="133"/>
      <c r="Q4388" s="133"/>
      <c r="R4388" s="3"/>
      <c r="S4388" s="133"/>
    </row>
    <row r="4389" spans="2:19">
      <c r="B4389" s="10"/>
      <c r="C4389" s="10"/>
      <c r="D4389" s="10"/>
      <c r="E4389" s="10"/>
      <c r="F4389" s="10"/>
      <c r="G4389" s="10"/>
      <c r="H4389" s="10"/>
      <c r="I4389" s="10"/>
      <c r="J4389" s="11"/>
      <c r="P4389" s="133"/>
      <c r="Q4389" s="133"/>
      <c r="R4389" s="3"/>
      <c r="S4389" s="133"/>
    </row>
    <row r="4390" spans="2:19">
      <c r="B4390" s="10"/>
      <c r="C4390" s="10"/>
      <c r="D4390" s="10"/>
      <c r="E4390" s="10"/>
      <c r="F4390" s="10"/>
      <c r="G4390" s="10"/>
      <c r="H4390" s="10"/>
      <c r="I4390" s="10"/>
      <c r="J4390" s="11"/>
      <c r="P4390" s="133"/>
      <c r="Q4390" s="133"/>
      <c r="R4390" s="3"/>
      <c r="S4390" s="133"/>
    </row>
    <row r="4391" spans="2:19">
      <c r="B4391" s="10"/>
      <c r="C4391" s="10"/>
      <c r="D4391" s="10"/>
      <c r="E4391" s="10"/>
      <c r="F4391" s="10"/>
      <c r="G4391" s="10"/>
      <c r="H4391" s="10"/>
      <c r="I4391" s="10"/>
      <c r="J4391" s="11"/>
      <c r="P4391" s="133"/>
      <c r="Q4391" s="133"/>
      <c r="R4391" s="3"/>
      <c r="S4391" s="133"/>
    </row>
    <row r="4392" spans="2:19">
      <c r="B4392" s="10"/>
      <c r="C4392" s="10"/>
      <c r="D4392" s="10"/>
      <c r="E4392" s="10"/>
      <c r="F4392" s="10"/>
      <c r="G4392" s="10"/>
      <c r="H4392" s="10"/>
      <c r="I4392" s="10"/>
      <c r="J4392" s="11"/>
      <c r="P4392" s="133"/>
      <c r="Q4392" s="133"/>
      <c r="R4392" s="3"/>
      <c r="S4392" s="133"/>
    </row>
    <row r="4393" spans="2:19">
      <c r="B4393" s="10"/>
      <c r="C4393" s="10"/>
      <c r="D4393" s="10"/>
      <c r="E4393" s="10"/>
      <c r="F4393" s="10"/>
      <c r="G4393" s="10"/>
      <c r="H4393" s="10"/>
      <c r="I4393" s="10"/>
      <c r="J4393" s="11"/>
      <c r="P4393" s="133"/>
      <c r="Q4393" s="133"/>
      <c r="R4393" s="3"/>
      <c r="S4393" s="133"/>
    </row>
    <row r="4394" spans="2:19">
      <c r="B4394" s="10"/>
      <c r="C4394" s="10"/>
      <c r="D4394" s="10"/>
      <c r="E4394" s="10"/>
      <c r="F4394" s="10"/>
      <c r="G4394" s="10"/>
      <c r="H4394" s="10"/>
      <c r="I4394" s="10"/>
      <c r="J4394" s="11"/>
      <c r="P4394" s="133"/>
      <c r="Q4394" s="133"/>
      <c r="R4394" s="3"/>
      <c r="S4394" s="133"/>
    </row>
    <row r="4395" spans="2:19">
      <c r="B4395" s="10"/>
      <c r="C4395" s="10"/>
      <c r="D4395" s="10"/>
      <c r="E4395" s="10"/>
      <c r="F4395" s="10"/>
      <c r="G4395" s="10"/>
      <c r="H4395" s="10"/>
      <c r="I4395" s="10"/>
      <c r="J4395" s="11"/>
      <c r="P4395" s="133"/>
      <c r="Q4395" s="133"/>
      <c r="R4395" s="3"/>
      <c r="S4395" s="133"/>
    </row>
    <row r="4396" spans="2:19">
      <c r="B4396" s="10"/>
      <c r="C4396" s="10"/>
      <c r="D4396" s="10"/>
      <c r="E4396" s="10"/>
      <c r="F4396" s="10"/>
      <c r="G4396" s="10"/>
      <c r="H4396" s="10"/>
      <c r="I4396" s="10"/>
      <c r="J4396" s="11"/>
      <c r="P4396" s="133"/>
      <c r="Q4396" s="133"/>
      <c r="R4396" s="3"/>
      <c r="S4396" s="133"/>
    </row>
    <row r="4397" spans="2:19">
      <c r="B4397" s="10"/>
      <c r="C4397" s="10"/>
      <c r="D4397" s="10"/>
      <c r="E4397" s="10"/>
      <c r="F4397" s="10"/>
      <c r="G4397" s="10"/>
      <c r="H4397" s="10"/>
      <c r="I4397" s="10"/>
      <c r="J4397" s="11"/>
      <c r="P4397" s="133"/>
      <c r="Q4397" s="133"/>
      <c r="R4397" s="3"/>
      <c r="S4397" s="133"/>
    </row>
    <row r="4398" spans="2:19">
      <c r="B4398" s="10"/>
      <c r="C4398" s="10"/>
      <c r="D4398" s="10"/>
      <c r="E4398" s="10"/>
      <c r="F4398" s="10"/>
      <c r="G4398" s="10"/>
      <c r="H4398" s="10"/>
      <c r="I4398" s="10"/>
      <c r="J4398" s="11"/>
      <c r="P4398" s="133"/>
      <c r="Q4398" s="133"/>
      <c r="R4398" s="3"/>
      <c r="S4398" s="133"/>
    </row>
    <row r="4399" spans="2:19">
      <c r="B4399" s="10"/>
      <c r="C4399" s="10"/>
      <c r="D4399" s="10"/>
      <c r="E4399" s="10"/>
      <c r="F4399" s="10"/>
      <c r="G4399" s="10"/>
      <c r="H4399" s="10"/>
      <c r="I4399" s="10"/>
      <c r="J4399" s="11"/>
      <c r="P4399" s="133"/>
      <c r="Q4399" s="133"/>
      <c r="R4399" s="3"/>
      <c r="S4399" s="133"/>
    </row>
    <row r="4400" spans="2:19">
      <c r="B4400" s="10"/>
      <c r="C4400" s="10"/>
      <c r="D4400" s="10"/>
      <c r="E4400" s="10"/>
      <c r="F4400" s="10"/>
      <c r="G4400" s="10"/>
      <c r="H4400" s="10"/>
      <c r="I4400" s="10"/>
      <c r="J4400" s="11"/>
      <c r="P4400" s="133"/>
      <c r="Q4400" s="133"/>
      <c r="R4400" s="3"/>
      <c r="S4400" s="133"/>
    </row>
    <row r="4401" spans="2:19">
      <c r="B4401" s="10"/>
      <c r="C4401" s="10"/>
      <c r="D4401" s="10"/>
      <c r="E4401" s="10"/>
      <c r="F4401" s="10"/>
      <c r="G4401" s="10"/>
      <c r="H4401" s="10"/>
      <c r="I4401" s="10"/>
      <c r="J4401" s="11"/>
      <c r="P4401" s="133"/>
      <c r="Q4401" s="133"/>
      <c r="R4401" s="3"/>
      <c r="S4401" s="133"/>
    </row>
    <row r="4402" spans="2:19">
      <c r="B4402" s="10"/>
      <c r="C4402" s="10"/>
      <c r="D4402" s="10"/>
      <c r="E4402" s="10"/>
      <c r="F4402" s="10"/>
      <c r="G4402" s="10"/>
      <c r="H4402" s="10"/>
      <c r="I4402" s="10"/>
      <c r="J4402" s="11"/>
      <c r="P4402" s="133"/>
      <c r="Q4402" s="133"/>
      <c r="R4402" s="3"/>
      <c r="S4402" s="133"/>
    </row>
    <row r="4403" spans="2:19">
      <c r="B4403" s="10"/>
      <c r="C4403" s="10"/>
      <c r="D4403" s="10"/>
      <c r="E4403" s="10"/>
      <c r="F4403" s="10"/>
      <c r="G4403" s="10"/>
      <c r="H4403" s="10"/>
      <c r="I4403" s="10"/>
      <c r="J4403" s="11"/>
      <c r="P4403" s="133"/>
      <c r="Q4403" s="133"/>
      <c r="R4403" s="3"/>
      <c r="S4403" s="133"/>
    </row>
    <row r="4404" spans="2:19">
      <c r="B4404" s="10"/>
      <c r="C4404" s="10"/>
      <c r="D4404" s="10"/>
      <c r="E4404" s="10"/>
      <c r="F4404" s="10"/>
      <c r="G4404" s="10"/>
      <c r="H4404" s="10"/>
      <c r="I4404" s="10"/>
      <c r="J4404" s="11"/>
      <c r="P4404" s="133"/>
      <c r="Q4404" s="133"/>
      <c r="R4404" s="3"/>
      <c r="S4404" s="133"/>
    </row>
    <row r="4405" spans="2:19">
      <c r="B4405" s="10"/>
      <c r="C4405" s="10"/>
      <c r="D4405" s="10"/>
      <c r="E4405" s="10"/>
      <c r="F4405" s="10"/>
      <c r="G4405" s="10"/>
      <c r="H4405" s="10"/>
      <c r="I4405" s="10"/>
      <c r="J4405" s="11"/>
      <c r="P4405" s="133"/>
      <c r="Q4405" s="133"/>
      <c r="R4405" s="3"/>
      <c r="S4405" s="133"/>
    </row>
    <row r="4406" spans="2:19">
      <c r="B4406" s="10"/>
      <c r="C4406" s="10"/>
      <c r="D4406" s="10"/>
      <c r="E4406" s="10"/>
      <c r="F4406" s="10"/>
      <c r="G4406" s="10"/>
      <c r="H4406" s="10"/>
      <c r="I4406" s="10"/>
      <c r="J4406" s="11"/>
      <c r="P4406" s="133"/>
      <c r="Q4406" s="133"/>
      <c r="R4406" s="3"/>
      <c r="S4406" s="133"/>
    </row>
    <row r="4407" spans="2:19">
      <c r="B4407" s="10"/>
      <c r="C4407" s="10"/>
      <c r="D4407" s="10"/>
      <c r="E4407" s="10"/>
      <c r="F4407" s="10"/>
      <c r="G4407" s="10"/>
      <c r="H4407" s="10"/>
      <c r="I4407" s="10"/>
      <c r="J4407" s="11"/>
      <c r="P4407" s="133"/>
      <c r="Q4407" s="133"/>
      <c r="R4407" s="3"/>
      <c r="S4407" s="133"/>
    </row>
    <row r="4408" spans="2:19">
      <c r="B4408" s="10"/>
      <c r="C4408" s="10"/>
      <c r="D4408" s="10"/>
      <c r="E4408" s="10"/>
      <c r="F4408" s="10"/>
      <c r="G4408" s="10"/>
      <c r="H4408" s="10"/>
      <c r="I4408" s="10"/>
      <c r="J4408" s="11"/>
      <c r="P4408" s="133"/>
      <c r="Q4408" s="133"/>
      <c r="R4408" s="3"/>
      <c r="S4408" s="133"/>
    </row>
    <row r="4409" spans="2:19">
      <c r="B4409" s="10"/>
      <c r="C4409" s="10"/>
      <c r="D4409" s="10"/>
      <c r="E4409" s="10"/>
      <c r="F4409" s="10"/>
      <c r="G4409" s="10"/>
      <c r="H4409" s="10"/>
      <c r="I4409" s="10"/>
      <c r="J4409" s="11"/>
      <c r="P4409" s="133"/>
      <c r="Q4409" s="133"/>
      <c r="R4409" s="3"/>
      <c r="S4409" s="133"/>
    </row>
    <row r="4410" spans="2:19">
      <c r="B4410" s="10"/>
      <c r="C4410" s="10"/>
      <c r="D4410" s="10"/>
      <c r="E4410" s="10"/>
      <c r="F4410" s="10"/>
      <c r="G4410" s="10"/>
      <c r="H4410" s="10"/>
      <c r="I4410" s="10"/>
      <c r="J4410" s="11"/>
      <c r="P4410" s="133"/>
      <c r="Q4410" s="133"/>
      <c r="R4410" s="3"/>
      <c r="S4410" s="133"/>
    </row>
    <row r="4411" spans="2:19">
      <c r="B4411" s="10"/>
      <c r="C4411" s="10"/>
      <c r="D4411" s="10"/>
      <c r="E4411" s="10"/>
      <c r="F4411" s="10"/>
      <c r="G4411" s="10"/>
      <c r="H4411" s="10"/>
      <c r="I4411" s="10"/>
      <c r="J4411" s="11"/>
      <c r="P4411" s="133"/>
      <c r="Q4411" s="133"/>
      <c r="R4411" s="3"/>
      <c r="S4411" s="133"/>
    </row>
    <row r="4412" spans="2:19">
      <c r="B4412" s="10"/>
      <c r="C4412" s="10"/>
      <c r="D4412" s="10"/>
      <c r="E4412" s="10"/>
      <c r="F4412" s="10"/>
      <c r="G4412" s="10"/>
      <c r="H4412" s="10"/>
      <c r="I4412" s="10"/>
      <c r="J4412" s="11"/>
      <c r="P4412" s="133"/>
      <c r="Q4412" s="133"/>
      <c r="R4412" s="3"/>
      <c r="S4412" s="133"/>
    </row>
    <row r="4413" spans="2:19">
      <c r="B4413" s="10"/>
      <c r="C4413" s="10"/>
      <c r="D4413" s="10"/>
      <c r="E4413" s="10"/>
      <c r="F4413" s="10"/>
      <c r="G4413" s="10"/>
      <c r="H4413" s="10"/>
      <c r="I4413" s="10"/>
      <c r="J4413" s="11"/>
      <c r="P4413" s="133"/>
      <c r="Q4413" s="133"/>
      <c r="R4413" s="3"/>
      <c r="S4413" s="133"/>
    </row>
    <row r="4414" spans="2:19">
      <c r="B4414" s="10"/>
      <c r="C4414" s="10"/>
      <c r="D4414" s="10"/>
      <c r="E4414" s="10"/>
      <c r="F4414" s="10"/>
      <c r="G4414" s="10"/>
      <c r="H4414" s="10"/>
      <c r="I4414" s="10"/>
      <c r="J4414" s="11"/>
      <c r="P4414" s="133"/>
      <c r="Q4414" s="133"/>
      <c r="R4414" s="3"/>
      <c r="S4414" s="133"/>
    </row>
    <row r="4415" spans="2:19">
      <c r="B4415" s="10"/>
      <c r="C4415" s="10"/>
      <c r="D4415" s="10"/>
      <c r="E4415" s="10"/>
      <c r="F4415" s="10"/>
      <c r="G4415" s="10"/>
      <c r="H4415" s="10"/>
      <c r="I4415" s="10"/>
      <c r="J4415" s="11"/>
      <c r="P4415" s="133"/>
      <c r="Q4415" s="133"/>
      <c r="R4415" s="3"/>
      <c r="S4415" s="133"/>
    </row>
    <row r="4416" spans="2:19">
      <c r="B4416" s="10"/>
      <c r="C4416" s="10"/>
      <c r="D4416" s="10"/>
      <c r="E4416" s="10"/>
      <c r="F4416" s="10"/>
      <c r="G4416" s="10"/>
      <c r="H4416" s="10"/>
      <c r="I4416" s="10"/>
      <c r="J4416" s="11"/>
      <c r="P4416" s="133"/>
      <c r="Q4416" s="133"/>
      <c r="R4416" s="3"/>
      <c r="S4416" s="133"/>
    </row>
    <row r="4417" spans="2:19">
      <c r="B4417" s="10"/>
      <c r="C4417" s="10"/>
      <c r="D4417" s="10"/>
      <c r="E4417" s="10"/>
      <c r="F4417" s="10"/>
      <c r="G4417" s="10"/>
      <c r="H4417" s="10"/>
      <c r="I4417" s="10"/>
      <c r="J4417" s="11"/>
      <c r="P4417" s="133"/>
      <c r="Q4417" s="133"/>
      <c r="R4417" s="3"/>
      <c r="S4417" s="133"/>
    </row>
    <row r="4418" spans="2:19">
      <c r="B4418" s="10"/>
      <c r="C4418" s="10"/>
      <c r="D4418" s="10"/>
      <c r="E4418" s="10"/>
      <c r="F4418" s="10"/>
      <c r="G4418" s="10"/>
      <c r="H4418" s="10"/>
      <c r="I4418" s="10"/>
      <c r="J4418" s="11"/>
      <c r="P4418" s="133"/>
      <c r="Q4418" s="133"/>
      <c r="R4418" s="3"/>
      <c r="S4418" s="133"/>
    </row>
    <row r="4419" spans="2:19">
      <c r="B4419" s="10"/>
      <c r="C4419" s="10"/>
      <c r="D4419" s="10"/>
      <c r="E4419" s="10"/>
      <c r="F4419" s="10"/>
      <c r="G4419" s="10"/>
      <c r="H4419" s="10"/>
      <c r="I4419" s="10"/>
      <c r="J4419" s="11"/>
      <c r="P4419" s="133"/>
      <c r="Q4419" s="133"/>
      <c r="R4419" s="3"/>
      <c r="S4419" s="133"/>
    </row>
    <row r="4420" spans="2:19">
      <c r="B4420" s="10"/>
      <c r="C4420" s="10"/>
      <c r="D4420" s="10"/>
      <c r="E4420" s="10"/>
      <c r="F4420" s="10"/>
      <c r="G4420" s="10"/>
      <c r="H4420" s="10"/>
      <c r="I4420" s="10"/>
      <c r="J4420" s="11"/>
      <c r="P4420" s="133"/>
      <c r="Q4420" s="133"/>
      <c r="R4420" s="3"/>
      <c r="S4420" s="133"/>
    </row>
    <row r="4421" spans="2:19">
      <c r="B4421" s="10"/>
      <c r="C4421" s="10"/>
      <c r="D4421" s="10"/>
      <c r="E4421" s="10"/>
      <c r="F4421" s="10"/>
      <c r="G4421" s="10"/>
      <c r="H4421" s="10"/>
      <c r="I4421" s="10"/>
      <c r="J4421" s="11"/>
      <c r="P4421" s="133"/>
      <c r="Q4421" s="133"/>
      <c r="R4421" s="3"/>
      <c r="S4421" s="133"/>
    </row>
    <row r="4422" spans="2:19">
      <c r="B4422" s="10"/>
      <c r="C4422" s="10"/>
      <c r="D4422" s="10"/>
      <c r="E4422" s="10"/>
      <c r="F4422" s="10"/>
      <c r="G4422" s="10"/>
      <c r="H4422" s="10"/>
      <c r="I4422" s="10"/>
      <c r="J4422" s="11"/>
      <c r="P4422" s="133"/>
      <c r="Q4422" s="133"/>
      <c r="R4422" s="3"/>
      <c r="S4422" s="133"/>
    </row>
    <row r="4423" spans="2:19">
      <c r="B4423" s="10"/>
      <c r="C4423" s="10"/>
      <c r="D4423" s="10"/>
      <c r="E4423" s="10"/>
      <c r="F4423" s="10"/>
      <c r="G4423" s="10"/>
      <c r="H4423" s="10"/>
      <c r="I4423" s="10"/>
      <c r="J4423" s="11"/>
      <c r="P4423" s="133"/>
      <c r="Q4423" s="133"/>
      <c r="R4423" s="3"/>
      <c r="S4423" s="133"/>
    </row>
    <row r="4424" spans="2:19">
      <c r="B4424" s="10"/>
      <c r="C4424" s="10"/>
      <c r="D4424" s="10"/>
      <c r="E4424" s="10"/>
      <c r="F4424" s="10"/>
      <c r="G4424" s="10"/>
      <c r="H4424" s="10"/>
      <c r="I4424" s="10"/>
      <c r="J4424" s="11"/>
      <c r="P4424" s="133"/>
      <c r="Q4424" s="133"/>
      <c r="R4424" s="3"/>
      <c r="S4424" s="133"/>
    </row>
    <row r="4425" spans="2:19">
      <c r="B4425" s="10"/>
      <c r="C4425" s="10"/>
      <c r="D4425" s="10"/>
      <c r="E4425" s="10"/>
      <c r="F4425" s="10"/>
      <c r="G4425" s="10"/>
      <c r="H4425" s="10"/>
      <c r="I4425" s="10"/>
      <c r="J4425" s="11"/>
      <c r="P4425" s="133"/>
      <c r="Q4425" s="133"/>
      <c r="R4425" s="3"/>
      <c r="S4425" s="133"/>
    </row>
    <row r="4426" spans="2:19">
      <c r="B4426" s="10"/>
      <c r="C4426" s="10"/>
      <c r="D4426" s="10"/>
      <c r="E4426" s="10"/>
      <c r="F4426" s="10"/>
      <c r="G4426" s="10"/>
      <c r="H4426" s="10"/>
      <c r="I4426" s="10"/>
      <c r="J4426" s="11"/>
      <c r="P4426" s="133"/>
      <c r="Q4426" s="133"/>
      <c r="R4426" s="3"/>
      <c r="S4426" s="133"/>
    </row>
    <row r="4427" spans="2:19">
      <c r="B4427" s="10"/>
      <c r="C4427" s="10"/>
      <c r="D4427" s="10"/>
      <c r="E4427" s="10"/>
      <c r="F4427" s="10"/>
      <c r="G4427" s="10"/>
      <c r="H4427" s="10"/>
      <c r="I4427" s="10"/>
      <c r="J4427" s="11"/>
      <c r="P4427" s="133"/>
      <c r="Q4427" s="133"/>
      <c r="R4427" s="3"/>
      <c r="S4427" s="133"/>
    </row>
    <row r="4428" spans="2:19">
      <c r="B4428" s="10"/>
      <c r="C4428" s="10"/>
      <c r="D4428" s="10"/>
      <c r="E4428" s="10"/>
      <c r="F4428" s="10"/>
      <c r="G4428" s="10"/>
      <c r="H4428" s="10"/>
      <c r="I4428" s="10"/>
      <c r="J4428" s="11"/>
      <c r="P4428" s="133"/>
      <c r="Q4428" s="133"/>
      <c r="R4428" s="3"/>
      <c r="S4428" s="133"/>
    </row>
    <row r="4429" spans="2:19">
      <c r="B4429" s="10"/>
      <c r="C4429" s="10"/>
      <c r="D4429" s="10"/>
      <c r="E4429" s="10"/>
      <c r="F4429" s="10"/>
      <c r="G4429" s="10"/>
      <c r="H4429" s="10"/>
      <c r="I4429" s="10"/>
      <c r="J4429" s="11"/>
      <c r="P4429" s="133"/>
      <c r="Q4429" s="133"/>
      <c r="R4429" s="3"/>
      <c r="S4429" s="133"/>
    </row>
    <row r="4430" spans="2:19">
      <c r="B4430" s="10"/>
      <c r="C4430" s="10"/>
      <c r="D4430" s="10"/>
      <c r="E4430" s="10"/>
      <c r="F4430" s="10"/>
      <c r="G4430" s="10"/>
      <c r="H4430" s="10"/>
      <c r="I4430" s="10"/>
      <c r="J4430" s="11"/>
      <c r="P4430" s="133"/>
      <c r="Q4430" s="133"/>
      <c r="R4430" s="3"/>
      <c r="S4430" s="133"/>
    </row>
    <row r="4431" spans="2:19">
      <c r="B4431" s="10"/>
      <c r="C4431" s="10"/>
      <c r="D4431" s="10"/>
      <c r="E4431" s="10"/>
      <c r="F4431" s="10"/>
      <c r="G4431" s="10"/>
      <c r="H4431" s="10"/>
      <c r="I4431" s="10"/>
      <c r="J4431" s="11"/>
      <c r="P4431" s="133"/>
      <c r="Q4431" s="133"/>
      <c r="R4431" s="3"/>
      <c r="S4431" s="133"/>
    </row>
    <row r="4432" spans="2:19">
      <c r="B4432" s="10"/>
      <c r="C4432" s="10"/>
      <c r="D4432" s="10"/>
      <c r="E4432" s="10"/>
      <c r="F4432" s="10"/>
      <c r="G4432" s="10"/>
      <c r="H4432" s="10"/>
      <c r="I4432" s="10"/>
      <c r="J4432" s="11"/>
      <c r="P4432" s="133"/>
      <c r="Q4432" s="133"/>
      <c r="R4432" s="3"/>
      <c r="S4432" s="133"/>
    </row>
    <row r="4433" spans="2:19">
      <c r="B4433" s="10"/>
      <c r="C4433" s="10"/>
      <c r="D4433" s="10"/>
      <c r="E4433" s="10"/>
      <c r="F4433" s="10"/>
      <c r="G4433" s="10"/>
      <c r="H4433" s="10"/>
      <c r="I4433" s="10"/>
      <c r="J4433" s="11"/>
      <c r="P4433" s="133"/>
      <c r="Q4433" s="133"/>
      <c r="R4433" s="3"/>
      <c r="S4433" s="133"/>
    </row>
    <row r="4434" spans="2:19">
      <c r="B4434" s="10"/>
      <c r="C4434" s="10"/>
      <c r="D4434" s="10"/>
      <c r="E4434" s="10"/>
      <c r="F4434" s="10"/>
      <c r="G4434" s="10"/>
      <c r="H4434" s="10"/>
      <c r="I4434" s="10"/>
      <c r="J4434" s="11"/>
      <c r="P4434" s="133"/>
      <c r="Q4434" s="133"/>
      <c r="R4434" s="3"/>
      <c r="S4434" s="133"/>
    </row>
    <row r="4435" spans="2:19">
      <c r="B4435" s="10"/>
      <c r="C4435" s="10"/>
      <c r="D4435" s="10"/>
      <c r="E4435" s="10"/>
      <c r="F4435" s="10"/>
      <c r="G4435" s="10"/>
      <c r="H4435" s="10"/>
      <c r="I4435" s="10"/>
      <c r="J4435" s="11"/>
      <c r="P4435" s="133"/>
      <c r="Q4435" s="133"/>
      <c r="R4435" s="3"/>
      <c r="S4435" s="133"/>
    </row>
    <row r="4436" spans="2:19">
      <c r="B4436" s="10"/>
      <c r="C4436" s="10"/>
      <c r="D4436" s="10"/>
      <c r="E4436" s="10"/>
      <c r="F4436" s="10"/>
      <c r="G4436" s="10"/>
      <c r="H4436" s="10"/>
      <c r="I4436" s="10"/>
      <c r="J4436" s="11"/>
      <c r="P4436" s="133"/>
      <c r="Q4436" s="133"/>
      <c r="R4436" s="3"/>
      <c r="S4436" s="133"/>
    </row>
    <row r="4437" spans="2:19">
      <c r="B4437" s="10"/>
      <c r="C4437" s="10"/>
      <c r="D4437" s="10"/>
      <c r="E4437" s="10"/>
      <c r="F4437" s="10"/>
      <c r="G4437" s="10"/>
      <c r="H4437" s="10"/>
      <c r="I4437" s="10"/>
      <c r="J4437" s="11"/>
      <c r="P4437" s="133"/>
      <c r="Q4437" s="133"/>
      <c r="R4437" s="3"/>
      <c r="S4437" s="133"/>
    </row>
    <row r="4438" spans="2:19">
      <c r="B4438" s="10"/>
      <c r="C4438" s="10"/>
      <c r="D4438" s="10"/>
      <c r="E4438" s="10"/>
      <c r="F4438" s="10"/>
      <c r="G4438" s="10"/>
      <c r="H4438" s="10"/>
      <c r="I4438" s="10"/>
      <c r="J4438" s="11"/>
      <c r="P4438" s="133"/>
      <c r="Q4438" s="133"/>
      <c r="R4438" s="3"/>
      <c r="S4438" s="133"/>
    </row>
    <row r="4439" spans="2:19">
      <c r="B4439" s="10"/>
      <c r="C4439" s="10"/>
      <c r="D4439" s="10"/>
      <c r="E4439" s="10"/>
      <c r="F4439" s="10"/>
      <c r="G4439" s="10"/>
      <c r="H4439" s="10"/>
      <c r="I4439" s="10"/>
      <c r="J4439" s="11"/>
      <c r="P4439" s="133"/>
      <c r="Q4439" s="133"/>
      <c r="R4439" s="3"/>
      <c r="S4439" s="133"/>
    </row>
    <row r="4440" spans="2:19">
      <c r="B4440" s="10"/>
      <c r="C4440" s="10"/>
      <c r="D4440" s="10"/>
      <c r="E4440" s="10"/>
      <c r="F4440" s="10"/>
      <c r="G4440" s="10"/>
      <c r="H4440" s="10"/>
      <c r="I4440" s="10"/>
      <c r="J4440" s="11"/>
      <c r="P4440" s="133"/>
      <c r="Q4440" s="133"/>
      <c r="R4440" s="3"/>
      <c r="S4440" s="133"/>
    </row>
    <row r="4441" spans="2:19">
      <c r="B4441" s="10"/>
      <c r="C4441" s="10"/>
      <c r="D4441" s="10"/>
      <c r="E4441" s="10"/>
      <c r="F4441" s="10"/>
      <c r="G4441" s="10"/>
      <c r="H4441" s="10"/>
      <c r="I4441" s="10"/>
      <c r="J4441" s="11"/>
      <c r="P4441" s="133"/>
      <c r="Q4441" s="133"/>
      <c r="R4441" s="3"/>
      <c r="S4441" s="133"/>
    </row>
    <row r="4442" spans="2:19">
      <c r="B4442" s="10"/>
      <c r="C4442" s="10"/>
      <c r="D4442" s="10"/>
      <c r="E4442" s="10"/>
      <c r="F4442" s="10"/>
      <c r="G4442" s="10"/>
      <c r="H4442" s="10"/>
      <c r="I4442" s="10"/>
      <c r="J4442" s="11"/>
      <c r="P4442" s="133"/>
      <c r="Q4442" s="133"/>
      <c r="R4442" s="3"/>
      <c r="S4442" s="133"/>
    </row>
    <row r="4443" spans="2:19">
      <c r="B4443" s="10"/>
      <c r="C4443" s="10"/>
      <c r="D4443" s="10"/>
      <c r="E4443" s="10"/>
      <c r="F4443" s="10"/>
      <c r="G4443" s="10"/>
      <c r="H4443" s="10"/>
      <c r="I4443" s="10"/>
      <c r="J4443" s="11"/>
      <c r="P4443" s="133"/>
      <c r="Q4443" s="133"/>
      <c r="R4443" s="3"/>
      <c r="S4443" s="133"/>
    </row>
    <row r="4444" spans="2:19">
      <c r="B4444" s="10"/>
      <c r="C4444" s="10"/>
      <c r="D4444" s="10"/>
      <c r="E4444" s="10"/>
      <c r="F4444" s="10"/>
      <c r="G4444" s="10"/>
      <c r="H4444" s="10"/>
      <c r="I4444" s="10"/>
      <c r="J4444" s="11"/>
      <c r="P4444" s="133"/>
      <c r="Q4444" s="133"/>
      <c r="R4444" s="3"/>
      <c r="S4444" s="133"/>
    </row>
    <row r="4445" spans="2:19">
      <c r="B4445" s="10"/>
      <c r="C4445" s="10"/>
      <c r="D4445" s="10"/>
      <c r="E4445" s="10"/>
      <c r="F4445" s="10"/>
      <c r="G4445" s="10"/>
      <c r="H4445" s="10"/>
      <c r="I4445" s="10"/>
      <c r="J4445" s="11"/>
      <c r="P4445" s="133"/>
      <c r="Q4445" s="133"/>
      <c r="R4445" s="3"/>
      <c r="S4445" s="133"/>
    </row>
    <row r="4446" spans="2:19">
      <c r="B4446" s="10"/>
      <c r="C4446" s="10"/>
      <c r="D4446" s="10"/>
      <c r="E4446" s="10"/>
      <c r="F4446" s="10"/>
      <c r="G4446" s="10"/>
      <c r="H4446" s="10"/>
      <c r="I4446" s="10"/>
      <c r="J4446" s="11"/>
      <c r="P4446" s="133"/>
      <c r="Q4446" s="133"/>
      <c r="R4446" s="3"/>
      <c r="S4446" s="133"/>
    </row>
    <row r="4447" spans="2:19">
      <c r="B4447" s="10"/>
      <c r="C4447" s="10"/>
      <c r="D4447" s="10"/>
      <c r="E4447" s="10"/>
      <c r="F4447" s="10"/>
      <c r="G4447" s="10"/>
      <c r="H4447" s="10"/>
      <c r="I4447" s="10"/>
      <c r="J4447" s="11"/>
      <c r="P4447" s="133"/>
      <c r="Q4447" s="133"/>
      <c r="R4447" s="3"/>
      <c r="S4447" s="133"/>
    </row>
    <row r="4448" spans="2:19">
      <c r="B4448" s="10"/>
      <c r="C4448" s="10"/>
      <c r="D4448" s="10"/>
      <c r="E4448" s="10"/>
      <c r="F4448" s="10"/>
      <c r="G4448" s="10"/>
      <c r="H4448" s="10"/>
      <c r="I4448" s="10"/>
      <c r="J4448" s="11"/>
      <c r="P4448" s="133"/>
      <c r="Q4448" s="133"/>
      <c r="R4448" s="3"/>
      <c r="S4448" s="133"/>
    </row>
    <row r="4449" spans="2:19">
      <c r="B4449" s="10"/>
      <c r="C4449" s="10"/>
      <c r="D4449" s="10"/>
      <c r="E4449" s="10"/>
      <c r="F4449" s="10"/>
      <c r="G4449" s="10"/>
      <c r="H4449" s="10"/>
      <c r="I4449" s="10"/>
      <c r="J4449" s="11"/>
      <c r="P4449" s="133"/>
      <c r="Q4449" s="133"/>
      <c r="R4449" s="3"/>
      <c r="S4449" s="133"/>
    </row>
    <row r="4450" spans="2:19">
      <c r="B4450" s="10"/>
      <c r="C4450" s="10"/>
      <c r="D4450" s="10"/>
      <c r="E4450" s="10"/>
      <c r="F4450" s="10"/>
      <c r="G4450" s="10"/>
      <c r="H4450" s="10"/>
      <c r="I4450" s="10"/>
      <c r="J4450" s="11"/>
      <c r="P4450" s="133"/>
      <c r="Q4450" s="133"/>
      <c r="R4450" s="3"/>
      <c r="S4450" s="133"/>
    </row>
    <row r="4451" spans="2:19">
      <c r="B4451" s="10"/>
      <c r="C4451" s="10"/>
      <c r="D4451" s="10"/>
      <c r="E4451" s="10"/>
      <c r="F4451" s="10"/>
      <c r="G4451" s="10"/>
      <c r="H4451" s="10"/>
      <c r="I4451" s="10"/>
      <c r="J4451" s="11"/>
      <c r="P4451" s="133"/>
      <c r="Q4451" s="133"/>
      <c r="R4451" s="3"/>
      <c r="S4451" s="133"/>
    </row>
    <row r="4452" spans="2:19">
      <c r="B4452" s="10"/>
      <c r="C4452" s="10"/>
      <c r="D4452" s="10"/>
      <c r="E4452" s="10"/>
      <c r="F4452" s="10"/>
      <c r="G4452" s="10"/>
      <c r="H4452" s="10"/>
      <c r="I4452" s="10"/>
      <c r="J4452" s="11"/>
      <c r="P4452" s="133"/>
      <c r="Q4452" s="133"/>
      <c r="R4452" s="3"/>
      <c r="S4452" s="133"/>
    </row>
    <row r="4453" spans="2:19">
      <c r="B4453" s="10"/>
      <c r="C4453" s="10"/>
      <c r="D4453" s="10"/>
      <c r="E4453" s="10"/>
      <c r="F4453" s="10"/>
      <c r="G4453" s="10"/>
      <c r="H4453" s="10"/>
      <c r="I4453" s="10"/>
      <c r="J4453" s="11"/>
      <c r="P4453" s="133"/>
      <c r="Q4453" s="133"/>
      <c r="R4453" s="3"/>
      <c r="S4453" s="133"/>
    </row>
    <row r="4454" spans="2:19">
      <c r="B4454" s="10"/>
      <c r="C4454" s="10"/>
      <c r="D4454" s="10"/>
      <c r="E4454" s="10"/>
      <c r="F4454" s="10"/>
      <c r="G4454" s="10"/>
      <c r="H4454" s="10"/>
      <c r="I4454" s="10"/>
      <c r="J4454" s="11"/>
      <c r="P4454" s="133"/>
      <c r="Q4454" s="133"/>
      <c r="R4454" s="3"/>
      <c r="S4454" s="133"/>
    </row>
    <row r="4455" spans="2:19">
      <c r="B4455" s="10"/>
      <c r="C4455" s="10"/>
      <c r="D4455" s="10"/>
      <c r="E4455" s="10"/>
      <c r="F4455" s="10"/>
      <c r="G4455" s="10"/>
      <c r="H4455" s="10"/>
      <c r="I4455" s="10"/>
      <c r="J4455" s="11"/>
      <c r="P4455" s="133"/>
      <c r="Q4455" s="133"/>
      <c r="R4455" s="3"/>
      <c r="S4455" s="133"/>
    </row>
    <row r="4456" spans="2:19">
      <c r="B4456" s="10"/>
      <c r="C4456" s="10"/>
      <c r="D4456" s="10"/>
      <c r="E4456" s="10"/>
      <c r="F4456" s="10"/>
      <c r="G4456" s="10"/>
      <c r="H4456" s="10"/>
      <c r="I4456" s="10"/>
      <c r="J4456" s="11"/>
      <c r="P4456" s="133"/>
      <c r="Q4456" s="133"/>
      <c r="R4456" s="3"/>
      <c r="S4456" s="133"/>
    </row>
    <row r="4457" spans="2:19">
      <c r="B4457" s="10"/>
      <c r="C4457" s="10"/>
      <c r="D4457" s="10"/>
      <c r="E4457" s="10"/>
      <c r="F4457" s="10"/>
      <c r="G4457" s="10"/>
      <c r="H4457" s="10"/>
      <c r="I4457" s="10"/>
      <c r="J4457" s="11"/>
      <c r="P4457" s="133"/>
      <c r="Q4457" s="133"/>
      <c r="R4457" s="3"/>
      <c r="S4457" s="133"/>
    </row>
    <row r="4458" spans="2:19">
      <c r="B4458" s="10"/>
      <c r="C4458" s="10"/>
      <c r="D4458" s="10"/>
      <c r="E4458" s="10"/>
      <c r="F4458" s="10"/>
      <c r="G4458" s="10"/>
      <c r="H4458" s="10"/>
      <c r="I4458" s="10"/>
      <c r="J4458" s="11"/>
      <c r="P4458" s="133"/>
      <c r="Q4458" s="133"/>
      <c r="R4458" s="3"/>
      <c r="S4458" s="133"/>
    </row>
    <row r="4459" spans="2:19">
      <c r="B4459" s="10"/>
      <c r="C4459" s="10"/>
      <c r="D4459" s="10"/>
      <c r="E4459" s="10"/>
      <c r="F4459" s="10"/>
      <c r="G4459" s="10"/>
      <c r="H4459" s="10"/>
      <c r="I4459" s="10"/>
      <c r="J4459" s="11"/>
      <c r="P4459" s="133"/>
      <c r="Q4459" s="133"/>
      <c r="R4459" s="3"/>
      <c r="S4459" s="133"/>
    </row>
    <row r="4460" spans="2:19">
      <c r="B4460" s="10"/>
      <c r="C4460" s="10"/>
      <c r="D4460" s="10"/>
      <c r="E4460" s="10"/>
      <c r="F4460" s="10"/>
      <c r="G4460" s="10"/>
      <c r="H4460" s="10"/>
      <c r="I4460" s="10"/>
      <c r="J4460" s="11"/>
      <c r="P4460" s="133"/>
      <c r="Q4460" s="133"/>
      <c r="R4460" s="3"/>
      <c r="S4460" s="133"/>
    </row>
    <row r="4461" spans="2:19">
      <c r="B4461" s="10"/>
      <c r="C4461" s="10"/>
      <c r="D4461" s="10"/>
      <c r="E4461" s="10"/>
      <c r="F4461" s="10"/>
      <c r="G4461" s="10"/>
      <c r="H4461" s="10"/>
      <c r="I4461" s="10"/>
      <c r="J4461" s="11"/>
      <c r="P4461" s="133"/>
      <c r="Q4461" s="133"/>
      <c r="R4461" s="3"/>
      <c r="S4461" s="133"/>
    </row>
    <row r="4462" spans="2:19">
      <c r="B4462" s="10"/>
      <c r="C4462" s="10"/>
      <c r="D4462" s="10"/>
      <c r="E4462" s="10"/>
      <c r="F4462" s="10"/>
      <c r="G4462" s="10"/>
      <c r="H4462" s="10"/>
      <c r="I4462" s="10"/>
      <c r="J4462" s="11"/>
      <c r="P4462" s="133"/>
      <c r="Q4462" s="133"/>
      <c r="R4462" s="3"/>
      <c r="S4462" s="133"/>
    </row>
    <row r="4463" spans="2:19">
      <c r="B4463" s="10"/>
      <c r="C4463" s="10"/>
      <c r="D4463" s="10"/>
      <c r="E4463" s="10"/>
      <c r="F4463" s="10"/>
      <c r="G4463" s="10"/>
      <c r="H4463" s="10"/>
      <c r="I4463" s="10"/>
      <c r="J4463" s="11"/>
      <c r="P4463" s="133"/>
      <c r="Q4463" s="133"/>
      <c r="R4463" s="3"/>
      <c r="S4463" s="133"/>
    </row>
    <row r="4464" spans="2:19">
      <c r="B4464" s="10"/>
      <c r="C4464" s="10"/>
      <c r="D4464" s="10"/>
      <c r="E4464" s="10"/>
      <c r="F4464" s="10"/>
      <c r="G4464" s="10"/>
      <c r="H4464" s="10"/>
      <c r="I4464" s="10"/>
      <c r="J4464" s="11"/>
      <c r="P4464" s="133"/>
      <c r="Q4464" s="133"/>
      <c r="R4464" s="3"/>
      <c r="S4464" s="133"/>
    </row>
    <row r="4465" spans="2:19">
      <c r="B4465" s="10"/>
      <c r="C4465" s="10"/>
      <c r="D4465" s="10"/>
      <c r="E4465" s="10"/>
      <c r="F4465" s="10"/>
      <c r="G4465" s="10"/>
      <c r="H4465" s="10"/>
      <c r="I4465" s="10"/>
      <c r="J4465" s="11"/>
      <c r="P4465" s="133"/>
      <c r="Q4465" s="133"/>
      <c r="R4465" s="3"/>
      <c r="S4465" s="133"/>
    </row>
    <row r="4466" spans="2:19">
      <c r="B4466" s="10"/>
      <c r="C4466" s="10"/>
      <c r="D4466" s="10"/>
      <c r="E4466" s="10"/>
      <c r="F4466" s="10"/>
      <c r="G4466" s="10"/>
      <c r="H4466" s="10"/>
      <c r="I4466" s="10"/>
      <c r="J4466" s="11"/>
      <c r="P4466" s="133"/>
      <c r="Q4466" s="133"/>
      <c r="R4466" s="3"/>
      <c r="S4466" s="133"/>
    </row>
    <row r="4467" spans="2:19">
      <c r="B4467" s="10"/>
      <c r="C4467" s="10"/>
      <c r="D4467" s="10"/>
      <c r="E4467" s="10"/>
      <c r="F4467" s="10"/>
      <c r="G4467" s="10"/>
      <c r="H4467" s="10"/>
      <c r="I4467" s="10"/>
      <c r="J4467" s="11"/>
      <c r="P4467" s="133"/>
      <c r="Q4467" s="133"/>
      <c r="R4467" s="3"/>
      <c r="S4467" s="133"/>
    </row>
    <row r="4468" spans="2:19">
      <c r="B4468" s="10"/>
      <c r="C4468" s="10"/>
      <c r="D4468" s="10"/>
      <c r="E4468" s="10"/>
      <c r="F4468" s="10"/>
      <c r="G4468" s="10"/>
      <c r="H4468" s="10"/>
      <c r="I4468" s="10"/>
      <c r="J4468" s="11"/>
      <c r="P4468" s="133"/>
      <c r="Q4468" s="133"/>
      <c r="R4468" s="3"/>
      <c r="S4468" s="133"/>
    </row>
    <row r="4469" spans="2:19">
      <c r="B4469" s="10"/>
      <c r="C4469" s="10"/>
      <c r="D4469" s="10"/>
      <c r="E4469" s="10"/>
      <c r="F4469" s="10"/>
      <c r="G4469" s="10"/>
      <c r="H4469" s="10"/>
      <c r="I4469" s="10"/>
      <c r="J4469" s="11"/>
      <c r="P4469" s="133"/>
      <c r="Q4469" s="133"/>
      <c r="R4469" s="3"/>
      <c r="S4469" s="133"/>
    </row>
    <row r="4470" spans="2:19">
      <c r="B4470" s="10"/>
      <c r="C4470" s="10"/>
      <c r="D4470" s="10"/>
      <c r="E4470" s="10"/>
      <c r="F4470" s="10"/>
      <c r="G4470" s="10"/>
      <c r="H4470" s="10"/>
      <c r="I4470" s="10"/>
      <c r="J4470" s="11"/>
      <c r="P4470" s="133"/>
      <c r="Q4470" s="133"/>
      <c r="R4470" s="3"/>
      <c r="S4470" s="133"/>
    </row>
    <row r="4471" spans="2:19">
      <c r="B4471" s="10"/>
      <c r="C4471" s="10"/>
      <c r="D4471" s="10"/>
      <c r="E4471" s="10"/>
      <c r="F4471" s="10"/>
      <c r="G4471" s="10"/>
      <c r="H4471" s="10"/>
      <c r="I4471" s="10"/>
      <c r="J4471" s="11"/>
      <c r="P4471" s="133"/>
      <c r="Q4471" s="133"/>
      <c r="R4471" s="3"/>
      <c r="S4471" s="133"/>
    </row>
    <row r="4472" spans="2:19">
      <c r="B4472" s="10"/>
      <c r="C4472" s="10"/>
      <c r="D4472" s="10"/>
      <c r="E4472" s="10"/>
      <c r="F4472" s="10"/>
      <c r="G4472" s="10"/>
      <c r="H4472" s="10"/>
      <c r="I4472" s="10"/>
      <c r="J4472" s="11"/>
      <c r="P4472" s="133"/>
      <c r="Q4472" s="133"/>
      <c r="R4472" s="3"/>
      <c r="S4472" s="133"/>
    </row>
    <row r="4473" spans="2:19">
      <c r="B4473" s="10"/>
      <c r="C4473" s="10"/>
      <c r="D4473" s="10"/>
      <c r="E4473" s="10"/>
      <c r="F4473" s="10"/>
      <c r="G4473" s="10"/>
      <c r="H4473" s="10"/>
      <c r="I4473" s="10"/>
      <c r="J4473" s="11"/>
      <c r="P4473" s="133"/>
      <c r="Q4473" s="133"/>
      <c r="R4473" s="3"/>
      <c r="S4473" s="133"/>
    </row>
    <row r="4474" spans="2:19">
      <c r="B4474" s="10"/>
      <c r="C4474" s="10"/>
      <c r="D4474" s="10"/>
      <c r="E4474" s="10"/>
      <c r="F4474" s="10"/>
      <c r="G4474" s="10"/>
      <c r="H4474" s="10"/>
      <c r="I4474" s="10"/>
      <c r="J4474" s="11"/>
      <c r="P4474" s="133"/>
      <c r="Q4474" s="133"/>
      <c r="R4474" s="3"/>
      <c r="S4474" s="133"/>
    </row>
    <row r="4475" spans="2:19">
      <c r="B4475" s="10"/>
      <c r="C4475" s="10"/>
      <c r="D4475" s="10"/>
      <c r="E4475" s="10"/>
      <c r="F4475" s="10"/>
      <c r="G4475" s="10"/>
      <c r="H4475" s="10"/>
      <c r="I4475" s="10"/>
      <c r="J4475" s="11"/>
      <c r="P4475" s="133"/>
      <c r="Q4475" s="133"/>
      <c r="R4475" s="3"/>
      <c r="S4475" s="133"/>
    </row>
    <row r="4476" spans="2:19">
      <c r="B4476" s="10"/>
      <c r="C4476" s="10"/>
      <c r="D4476" s="10"/>
      <c r="E4476" s="10"/>
      <c r="F4476" s="10"/>
      <c r="G4476" s="10"/>
      <c r="H4476" s="10"/>
      <c r="I4476" s="10"/>
      <c r="J4476" s="11"/>
      <c r="P4476" s="133"/>
      <c r="Q4476" s="133"/>
      <c r="R4476" s="3"/>
      <c r="S4476" s="133"/>
    </row>
    <row r="4477" spans="2:19">
      <c r="B4477" s="10"/>
      <c r="C4477" s="10"/>
      <c r="D4477" s="10"/>
      <c r="E4477" s="10"/>
      <c r="F4477" s="10"/>
      <c r="G4477" s="10"/>
      <c r="H4477" s="10"/>
      <c r="I4477" s="10"/>
      <c r="J4477" s="11"/>
      <c r="P4477" s="133"/>
      <c r="Q4477" s="133"/>
      <c r="R4477" s="3"/>
      <c r="S4477" s="133"/>
    </row>
    <row r="4478" spans="2:19">
      <c r="B4478" s="10"/>
      <c r="C4478" s="10"/>
      <c r="D4478" s="10"/>
      <c r="E4478" s="10"/>
      <c r="F4478" s="10"/>
      <c r="G4478" s="10"/>
      <c r="H4478" s="10"/>
      <c r="I4478" s="10"/>
      <c r="J4478" s="11"/>
      <c r="P4478" s="133"/>
      <c r="Q4478" s="133"/>
      <c r="R4478" s="3"/>
      <c r="S4478" s="133"/>
    </row>
    <row r="4479" spans="2:19">
      <c r="B4479" s="10"/>
      <c r="C4479" s="10"/>
      <c r="D4479" s="10"/>
      <c r="E4479" s="10"/>
      <c r="F4479" s="10"/>
      <c r="G4479" s="10"/>
      <c r="H4479" s="10"/>
      <c r="I4479" s="10"/>
      <c r="J4479" s="11"/>
      <c r="P4479" s="133"/>
      <c r="Q4479" s="133"/>
      <c r="R4479" s="3"/>
      <c r="S4479" s="133"/>
    </row>
    <row r="4480" spans="2:19">
      <c r="B4480" s="10"/>
      <c r="C4480" s="10"/>
      <c r="D4480" s="10"/>
      <c r="E4480" s="10"/>
      <c r="F4480" s="10"/>
      <c r="G4480" s="10"/>
      <c r="H4480" s="10"/>
      <c r="I4480" s="10"/>
      <c r="J4480" s="11"/>
      <c r="P4480" s="133"/>
      <c r="Q4480" s="133"/>
      <c r="R4480" s="3"/>
      <c r="S4480" s="133"/>
    </row>
    <row r="4481" spans="2:19">
      <c r="B4481" s="10"/>
      <c r="C4481" s="10"/>
      <c r="D4481" s="10"/>
      <c r="E4481" s="10"/>
      <c r="F4481" s="10"/>
      <c r="G4481" s="10"/>
      <c r="H4481" s="10"/>
      <c r="I4481" s="10"/>
      <c r="J4481" s="11"/>
      <c r="P4481" s="133"/>
      <c r="Q4481" s="133"/>
      <c r="R4481" s="3"/>
      <c r="S4481" s="133"/>
    </row>
    <row r="4482" spans="2:19">
      <c r="B4482" s="10"/>
      <c r="C4482" s="10"/>
      <c r="D4482" s="10"/>
      <c r="E4482" s="10"/>
      <c r="F4482" s="10"/>
      <c r="G4482" s="10"/>
      <c r="H4482" s="10"/>
      <c r="I4482" s="10"/>
      <c r="J4482" s="11"/>
      <c r="P4482" s="133"/>
      <c r="Q4482" s="133"/>
      <c r="R4482" s="3"/>
      <c r="S4482" s="133"/>
    </row>
    <row r="4483" spans="2:19">
      <c r="B4483" s="10"/>
      <c r="C4483" s="10"/>
      <c r="D4483" s="10"/>
      <c r="E4483" s="10"/>
      <c r="F4483" s="10"/>
      <c r="G4483" s="10"/>
      <c r="H4483" s="10"/>
      <c r="I4483" s="10"/>
      <c r="J4483" s="11"/>
      <c r="P4483" s="133"/>
      <c r="Q4483" s="133"/>
      <c r="R4483" s="3"/>
      <c r="S4483" s="133"/>
    </row>
    <row r="4484" spans="2:19">
      <c r="B4484" s="10"/>
      <c r="C4484" s="10"/>
      <c r="D4484" s="10"/>
      <c r="E4484" s="10"/>
      <c r="F4484" s="10"/>
      <c r="G4484" s="10"/>
      <c r="H4484" s="10"/>
      <c r="I4484" s="10"/>
      <c r="J4484" s="11"/>
      <c r="P4484" s="133"/>
      <c r="Q4484" s="133"/>
      <c r="R4484" s="3"/>
      <c r="S4484" s="133"/>
    </row>
    <row r="4485" spans="2:19">
      <c r="B4485" s="10"/>
      <c r="C4485" s="10"/>
      <c r="D4485" s="10"/>
      <c r="E4485" s="10"/>
      <c r="F4485" s="10"/>
      <c r="G4485" s="10"/>
      <c r="H4485" s="10"/>
      <c r="I4485" s="10"/>
      <c r="J4485" s="11"/>
      <c r="P4485" s="133"/>
      <c r="Q4485" s="133"/>
      <c r="R4485" s="3"/>
      <c r="S4485" s="133"/>
    </row>
    <row r="4486" spans="2:19">
      <c r="B4486" s="10"/>
      <c r="C4486" s="10"/>
      <c r="D4486" s="10"/>
      <c r="E4486" s="10"/>
      <c r="F4486" s="10"/>
      <c r="G4486" s="10"/>
      <c r="H4486" s="10"/>
      <c r="I4486" s="10"/>
      <c r="J4486" s="11"/>
      <c r="P4486" s="133"/>
      <c r="Q4486" s="133"/>
      <c r="R4486" s="3"/>
      <c r="S4486" s="133"/>
    </row>
    <row r="4487" spans="2:19">
      <c r="B4487" s="10"/>
      <c r="C4487" s="10"/>
      <c r="D4487" s="10"/>
      <c r="E4487" s="10"/>
      <c r="F4487" s="10"/>
      <c r="G4487" s="10"/>
      <c r="H4487" s="10"/>
      <c r="I4487" s="10"/>
      <c r="J4487" s="11"/>
      <c r="P4487" s="133"/>
      <c r="Q4487" s="133"/>
      <c r="R4487" s="3"/>
      <c r="S4487" s="133"/>
    </row>
    <row r="4488" spans="2:19">
      <c r="B4488" s="10"/>
      <c r="C4488" s="10"/>
      <c r="D4488" s="10"/>
      <c r="E4488" s="10"/>
      <c r="F4488" s="10"/>
      <c r="G4488" s="10"/>
      <c r="H4488" s="10"/>
      <c r="I4488" s="10"/>
      <c r="J4488" s="11"/>
      <c r="P4488" s="133"/>
      <c r="Q4488" s="133"/>
      <c r="R4488" s="3"/>
      <c r="S4488" s="133"/>
    </row>
    <row r="4489" spans="2:19">
      <c r="B4489" s="10"/>
      <c r="C4489" s="10"/>
      <c r="D4489" s="10"/>
      <c r="E4489" s="10"/>
      <c r="F4489" s="10"/>
      <c r="G4489" s="10"/>
      <c r="H4489" s="10"/>
      <c r="I4489" s="10"/>
      <c r="J4489" s="11"/>
      <c r="P4489" s="133"/>
      <c r="Q4489" s="133"/>
      <c r="R4489" s="3"/>
      <c r="S4489" s="133"/>
    </row>
    <row r="4490" spans="2:19">
      <c r="B4490" s="10"/>
      <c r="C4490" s="10"/>
      <c r="D4490" s="10"/>
      <c r="E4490" s="10"/>
      <c r="F4490" s="10"/>
      <c r="G4490" s="10"/>
      <c r="H4490" s="10"/>
      <c r="I4490" s="10"/>
      <c r="J4490" s="11"/>
      <c r="P4490" s="133"/>
      <c r="Q4490" s="133"/>
      <c r="R4490" s="3"/>
      <c r="S4490" s="133"/>
    </row>
    <row r="4491" spans="2:19">
      <c r="B4491" s="10"/>
      <c r="C4491" s="10"/>
      <c r="D4491" s="10"/>
      <c r="E4491" s="10"/>
      <c r="F4491" s="10"/>
      <c r="G4491" s="10"/>
      <c r="H4491" s="10"/>
      <c r="I4491" s="10"/>
      <c r="J4491" s="11"/>
      <c r="P4491" s="133"/>
      <c r="Q4491" s="133"/>
      <c r="R4491" s="3"/>
      <c r="S4491" s="133"/>
    </row>
    <row r="4492" spans="2:19">
      <c r="B4492" s="10"/>
      <c r="C4492" s="10"/>
      <c r="D4492" s="10"/>
      <c r="E4492" s="10"/>
      <c r="F4492" s="10"/>
      <c r="G4492" s="10"/>
      <c r="H4492" s="10"/>
      <c r="I4492" s="10"/>
      <c r="J4492" s="11"/>
      <c r="P4492" s="133"/>
      <c r="Q4492" s="133"/>
      <c r="R4492" s="3"/>
      <c r="S4492" s="133"/>
    </row>
    <row r="4493" spans="2:19">
      <c r="B4493" s="10"/>
      <c r="C4493" s="10"/>
      <c r="D4493" s="10"/>
      <c r="E4493" s="10"/>
      <c r="F4493" s="10"/>
      <c r="G4493" s="10"/>
      <c r="H4493" s="10"/>
      <c r="I4493" s="10"/>
      <c r="J4493" s="11"/>
      <c r="P4493" s="133"/>
      <c r="Q4493" s="133"/>
      <c r="R4493" s="3"/>
      <c r="S4493" s="133"/>
    </row>
    <row r="4494" spans="2:19">
      <c r="B4494" s="10"/>
      <c r="C4494" s="10"/>
      <c r="D4494" s="10"/>
      <c r="E4494" s="10"/>
      <c r="F4494" s="10"/>
      <c r="G4494" s="10"/>
      <c r="H4494" s="10"/>
      <c r="I4494" s="10"/>
      <c r="J4494" s="11"/>
      <c r="P4494" s="133"/>
      <c r="Q4494" s="133"/>
      <c r="R4494" s="3"/>
      <c r="S4494" s="133"/>
    </row>
    <row r="4495" spans="2:19">
      <c r="B4495" s="10"/>
      <c r="C4495" s="10"/>
      <c r="D4495" s="10"/>
      <c r="E4495" s="10"/>
      <c r="F4495" s="10"/>
      <c r="G4495" s="10"/>
      <c r="H4495" s="10"/>
      <c r="I4495" s="10"/>
      <c r="J4495" s="11"/>
      <c r="P4495" s="133"/>
      <c r="Q4495" s="133"/>
      <c r="R4495" s="3"/>
      <c r="S4495" s="133"/>
    </row>
    <row r="4496" spans="2:19">
      <c r="B4496" s="10"/>
      <c r="C4496" s="10"/>
      <c r="D4496" s="10"/>
      <c r="E4496" s="10"/>
      <c r="F4496" s="10"/>
      <c r="G4496" s="10"/>
      <c r="H4496" s="10"/>
      <c r="I4496" s="10"/>
      <c r="J4496" s="11"/>
      <c r="P4496" s="133"/>
      <c r="Q4496" s="133"/>
      <c r="R4496" s="3"/>
      <c r="S4496" s="133"/>
    </row>
    <row r="4497" spans="2:19">
      <c r="B4497" s="10"/>
      <c r="C4497" s="10"/>
      <c r="D4497" s="10"/>
      <c r="E4497" s="10"/>
      <c r="F4497" s="10"/>
      <c r="G4497" s="10"/>
      <c r="H4497" s="10"/>
      <c r="I4497" s="10"/>
      <c r="J4497" s="11"/>
      <c r="P4497" s="133"/>
      <c r="Q4497" s="133"/>
      <c r="R4497" s="3"/>
      <c r="S4497" s="133"/>
    </row>
    <row r="4498" spans="2:19">
      <c r="B4498" s="10"/>
      <c r="C4498" s="10"/>
      <c r="D4498" s="10"/>
      <c r="E4498" s="10"/>
      <c r="F4498" s="10"/>
      <c r="G4498" s="10"/>
      <c r="H4498" s="10"/>
      <c r="I4498" s="10"/>
      <c r="J4498" s="11"/>
      <c r="P4498" s="133"/>
      <c r="Q4498" s="133"/>
      <c r="R4498" s="3"/>
      <c r="S4498" s="133"/>
    </row>
    <row r="4499" spans="2:19">
      <c r="B4499" s="10"/>
      <c r="C4499" s="10"/>
      <c r="D4499" s="10"/>
      <c r="E4499" s="10"/>
      <c r="F4499" s="10"/>
      <c r="G4499" s="10"/>
      <c r="H4499" s="10"/>
      <c r="I4499" s="10"/>
      <c r="J4499" s="11"/>
      <c r="P4499" s="133"/>
      <c r="Q4499" s="133"/>
      <c r="R4499" s="3"/>
      <c r="S4499" s="133"/>
    </row>
    <row r="4500" spans="2:19">
      <c r="B4500" s="10"/>
      <c r="C4500" s="10"/>
      <c r="D4500" s="10"/>
      <c r="E4500" s="10"/>
      <c r="F4500" s="10"/>
      <c r="G4500" s="10"/>
      <c r="H4500" s="10"/>
      <c r="I4500" s="10"/>
      <c r="J4500" s="11"/>
      <c r="P4500" s="133"/>
      <c r="Q4500" s="133"/>
      <c r="R4500" s="3"/>
      <c r="S4500" s="133"/>
    </row>
    <row r="4501" spans="2:19">
      <c r="B4501" s="10"/>
      <c r="C4501" s="10"/>
      <c r="D4501" s="10"/>
      <c r="E4501" s="10"/>
      <c r="F4501" s="10"/>
      <c r="G4501" s="10"/>
      <c r="H4501" s="10"/>
      <c r="I4501" s="10"/>
      <c r="J4501" s="11"/>
      <c r="P4501" s="133"/>
      <c r="Q4501" s="133"/>
      <c r="R4501" s="3"/>
      <c r="S4501" s="133"/>
    </row>
    <row r="4502" spans="2:19">
      <c r="B4502" s="10"/>
      <c r="C4502" s="10"/>
      <c r="D4502" s="10"/>
      <c r="E4502" s="10"/>
      <c r="F4502" s="10"/>
      <c r="G4502" s="10"/>
      <c r="H4502" s="10"/>
      <c r="I4502" s="10"/>
      <c r="J4502" s="11"/>
      <c r="P4502" s="133"/>
      <c r="Q4502" s="133"/>
      <c r="R4502" s="3"/>
      <c r="S4502" s="133"/>
    </row>
    <row r="4503" spans="2:19">
      <c r="B4503" s="10"/>
      <c r="C4503" s="10"/>
      <c r="D4503" s="10"/>
      <c r="E4503" s="10"/>
      <c r="F4503" s="10"/>
      <c r="G4503" s="10"/>
      <c r="H4503" s="10"/>
      <c r="I4503" s="10"/>
      <c r="J4503" s="11"/>
      <c r="P4503" s="133"/>
      <c r="Q4503" s="133"/>
      <c r="R4503" s="3"/>
      <c r="S4503" s="133"/>
    </row>
    <row r="4504" spans="2:19">
      <c r="B4504" s="10"/>
      <c r="C4504" s="10"/>
      <c r="D4504" s="10"/>
      <c r="E4504" s="10"/>
      <c r="F4504" s="10"/>
      <c r="G4504" s="10"/>
      <c r="H4504" s="10"/>
      <c r="I4504" s="10"/>
      <c r="J4504" s="11"/>
      <c r="P4504" s="133"/>
      <c r="Q4504" s="133"/>
      <c r="R4504" s="3"/>
      <c r="S4504" s="133"/>
    </row>
    <row r="4505" spans="2:19">
      <c r="B4505" s="10"/>
      <c r="C4505" s="10"/>
      <c r="D4505" s="10"/>
      <c r="E4505" s="10"/>
      <c r="F4505" s="10"/>
      <c r="G4505" s="10"/>
      <c r="H4505" s="10"/>
      <c r="I4505" s="10"/>
      <c r="J4505" s="11"/>
      <c r="P4505" s="133"/>
      <c r="Q4505" s="133"/>
      <c r="R4505" s="3"/>
      <c r="S4505" s="133"/>
    </row>
    <row r="4506" spans="2:19">
      <c r="B4506" s="10"/>
      <c r="C4506" s="10"/>
      <c r="D4506" s="10"/>
      <c r="E4506" s="10"/>
      <c r="F4506" s="10"/>
      <c r="G4506" s="10"/>
      <c r="H4506" s="10"/>
      <c r="I4506" s="10"/>
      <c r="J4506" s="11"/>
      <c r="P4506" s="133"/>
      <c r="Q4506" s="133"/>
      <c r="R4506" s="3"/>
      <c r="S4506" s="133"/>
    </row>
    <row r="4507" spans="2:19">
      <c r="B4507" s="10"/>
      <c r="C4507" s="10"/>
      <c r="D4507" s="10"/>
      <c r="E4507" s="10"/>
      <c r="F4507" s="10"/>
      <c r="G4507" s="10"/>
      <c r="H4507" s="10"/>
      <c r="I4507" s="10"/>
      <c r="J4507" s="11"/>
      <c r="P4507" s="133"/>
      <c r="Q4507" s="133"/>
      <c r="R4507" s="3"/>
      <c r="S4507" s="133"/>
    </row>
    <row r="4508" spans="2:19">
      <c r="B4508" s="10"/>
      <c r="C4508" s="10"/>
      <c r="D4508" s="10"/>
      <c r="E4508" s="10"/>
      <c r="F4508" s="10"/>
      <c r="G4508" s="10"/>
      <c r="H4508" s="10"/>
      <c r="I4508" s="10"/>
      <c r="J4508" s="11"/>
      <c r="P4508" s="133"/>
      <c r="Q4508" s="133"/>
      <c r="R4508" s="3"/>
      <c r="S4508" s="133"/>
    </row>
    <row r="4509" spans="2:19">
      <c r="B4509" s="10"/>
      <c r="C4509" s="10"/>
      <c r="D4509" s="10"/>
      <c r="E4509" s="10"/>
      <c r="F4509" s="10"/>
      <c r="G4509" s="10"/>
      <c r="H4509" s="10"/>
      <c r="I4509" s="10"/>
      <c r="J4509" s="11"/>
      <c r="P4509" s="133"/>
      <c r="Q4509" s="133"/>
      <c r="R4509" s="3"/>
      <c r="S4509" s="133"/>
    </row>
    <row r="4510" spans="2:19">
      <c r="B4510" s="10"/>
      <c r="C4510" s="10"/>
      <c r="D4510" s="10"/>
      <c r="E4510" s="10"/>
      <c r="F4510" s="10"/>
      <c r="G4510" s="10"/>
      <c r="H4510" s="10"/>
      <c r="I4510" s="10"/>
      <c r="J4510" s="11"/>
      <c r="P4510" s="133"/>
      <c r="Q4510" s="133"/>
      <c r="R4510" s="3"/>
      <c r="S4510" s="133"/>
    </row>
    <row r="4511" spans="2:19">
      <c r="B4511" s="10"/>
      <c r="C4511" s="10"/>
      <c r="D4511" s="10"/>
      <c r="E4511" s="10"/>
      <c r="F4511" s="10"/>
      <c r="G4511" s="10"/>
      <c r="H4511" s="10"/>
      <c r="I4511" s="10"/>
      <c r="J4511" s="11"/>
      <c r="P4511" s="133"/>
      <c r="Q4511" s="133"/>
      <c r="R4511" s="3"/>
      <c r="S4511" s="133"/>
    </row>
    <row r="4512" spans="2:19">
      <c r="B4512" s="10"/>
      <c r="C4512" s="10"/>
      <c r="D4512" s="10"/>
      <c r="E4512" s="10"/>
      <c r="F4512" s="10"/>
      <c r="G4512" s="10"/>
      <c r="H4512" s="10"/>
      <c r="I4512" s="10"/>
      <c r="J4512" s="11"/>
      <c r="P4512" s="133"/>
      <c r="Q4512" s="133"/>
      <c r="R4512" s="3"/>
      <c r="S4512" s="133"/>
    </row>
    <row r="4513" spans="2:19">
      <c r="B4513" s="10"/>
      <c r="C4513" s="10"/>
      <c r="D4513" s="10"/>
      <c r="E4513" s="10"/>
      <c r="F4513" s="10"/>
      <c r="G4513" s="10"/>
      <c r="H4513" s="10"/>
      <c r="I4513" s="10"/>
      <c r="J4513" s="11"/>
      <c r="P4513" s="133"/>
      <c r="Q4513" s="133"/>
      <c r="R4513" s="3"/>
      <c r="S4513" s="133"/>
    </row>
    <row r="4514" spans="2:19">
      <c r="B4514" s="10"/>
      <c r="C4514" s="10"/>
      <c r="D4514" s="10"/>
      <c r="E4514" s="10"/>
      <c r="F4514" s="10"/>
      <c r="G4514" s="10"/>
      <c r="H4514" s="10"/>
      <c r="I4514" s="10"/>
      <c r="J4514" s="11"/>
      <c r="P4514" s="133"/>
      <c r="Q4514" s="133"/>
      <c r="R4514" s="3"/>
      <c r="S4514" s="133"/>
    </row>
    <row r="4515" spans="2:19">
      <c r="B4515" s="10"/>
      <c r="C4515" s="10"/>
      <c r="D4515" s="10"/>
      <c r="E4515" s="10"/>
      <c r="F4515" s="10"/>
      <c r="G4515" s="10"/>
      <c r="H4515" s="10"/>
      <c r="I4515" s="10"/>
      <c r="J4515" s="11"/>
      <c r="P4515" s="133"/>
      <c r="Q4515" s="133"/>
      <c r="R4515" s="3"/>
      <c r="S4515" s="133"/>
    </row>
    <row r="4516" spans="2:19">
      <c r="B4516" s="10"/>
      <c r="C4516" s="10"/>
      <c r="D4516" s="10"/>
      <c r="E4516" s="10"/>
      <c r="F4516" s="10"/>
      <c r="G4516" s="10"/>
      <c r="H4516" s="10"/>
      <c r="I4516" s="10"/>
      <c r="J4516" s="11"/>
      <c r="P4516" s="133"/>
      <c r="Q4516" s="133"/>
      <c r="R4516" s="3"/>
      <c r="S4516" s="133"/>
    </row>
    <row r="4517" spans="2:19">
      <c r="B4517" s="10"/>
      <c r="C4517" s="10"/>
      <c r="D4517" s="10"/>
      <c r="E4517" s="10"/>
      <c r="F4517" s="10"/>
      <c r="G4517" s="10"/>
      <c r="H4517" s="10"/>
      <c r="I4517" s="10"/>
      <c r="J4517" s="11"/>
      <c r="P4517" s="133"/>
      <c r="Q4517" s="133"/>
      <c r="R4517" s="3"/>
      <c r="S4517" s="133"/>
    </row>
    <row r="4518" spans="2:19">
      <c r="B4518" s="10"/>
      <c r="C4518" s="10"/>
      <c r="D4518" s="10"/>
      <c r="E4518" s="10"/>
      <c r="F4518" s="10"/>
      <c r="G4518" s="10"/>
      <c r="H4518" s="10"/>
      <c r="I4518" s="10"/>
      <c r="J4518" s="11"/>
      <c r="P4518" s="133"/>
      <c r="Q4518" s="133"/>
      <c r="R4518" s="3"/>
      <c r="S4518" s="133"/>
    </row>
    <row r="4519" spans="2:19">
      <c r="B4519" s="10"/>
      <c r="C4519" s="10"/>
      <c r="D4519" s="10"/>
      <c r="E4519" s="10"/>
      <c r="F4519" s="10"/>
      <c r="G4519" s="10"/>
      <c r="H4519" s="10"/>
      <c r="I4519" s="10"/>
      <c r="J4519" s="11"/>
      <c r="P4519" s="133"/>
      <c r="Q4519" s="133"/>
      <c r="R4519" s="3"/>
      <c r="S4519" s="133"/>
    </row>
    <row r="4520" spans="2:19">
      <c r="B4520" s="10"/>
      <c r="C4520" s="10"/>
      <c r="D4520" s="10"/>
      <c r="E4520" s="10"/>
      <c r="F4520" s="10"/>
      <c r="G4520" s="10"/>
      <c r="H4520" s="10"/>
      <c r="I4520" s="10"/>
      <c r="J4520" s="11"/>
      <c r="P4520" s="133"/>
      <c r="Q4520" s="133"/>
      <c r="R4520" s="3"/>
      <c r="S4520" s="133"/>
    </row>
    <row r="4521" spans="2:19">
      <c r="B4521" s="10"/>
      <c r="C4521" s="10"/>
      <c r="D4521" s="10"/>
      <c r="E4521" s="10"/>
      <c r="F4521" s="10"/>
      <c r="G4521" s="10"/>
      <c r="H4521" s="10"/>
      <c r="I4521" s="10"/>
      <c r="J4521" s="11"/>
      <c r="P4521" s="133"/>
      <c r="Q4521" s="133"/>
      <c r="R4521" s="3"/>
      <c r="S4521" s="133"/>
    </row>
    <row r="4522" spans="2:19">
      <c r="B4522" s="10"/>
      <c r="C4522" s="10"/>
      <c r="D4522" s="10"/>
      <c r="E4522" s="10"/>
      <c r="F4522" s="10"/>
      <c r="G4522" s="10"/>
      <c r="H4522" s="10"/>
      <c r="I4522" s="10"/>
      <c r="J4522" s="11"/>
      <c r="P4522" s="133"/>
      <c r="Q4522" s="133"/>
      <c r="R4522" s="3"/>
      <c r="S4522" s="133"/>
    </row>
    <row r="4523" spans="2:19">
      <c r="B4523" s="10"/>
      <c r="C4523" s="10"/>
      <c r="D4523" s="10"/>
      <c r="E4523" s="10"/>
      <c r="F4523" s="10"/>
      <c r="G4523" s="10"/>
      <c r="H4523" s="10"/>
      <c r="I4523" s="10"/>
      <c r="J4523" s="11"/>
      <c r="P4523" s="133"/>
      <c r="Q4523" s="133"/>
      <c r="R4523" s="3"/>
      <c r="S4523" s="133"/>
    </row>
    <row r="4524" spans="2:19">
      <c r="B4524" s="10"/>
      <c r="C4524" s="10"/>
      <c r="D4524" s="10"/>
      <c r="E4524" s="10"/>
      <c r="F4524" s="10"/>
      <c r="G4524" s="10"/>
      <c r="H4524" s="10"/>
      <c r="I4524" s="10"/>
      <c r="J4524" s="11"/>
      <c r="P4524" s="133"/>
      <c r="Q4524" s="133"/>
      <c r="R4524" s="3"/>
      <c r="S4524" s="133"/>
    </row>
    <row r="4525" spans="2:19">
      <c r="B4525" s="10"/>
      <c r="C4525" s="10"/>
      <c r="D4525" s="10"/>
      <c r="E4525" s="10"/>
      <c r="F4525" s="10"/>
      <c r="G4525" s="10"/>
      <c r="H4525" s="10"/>
      <c r="I4525" s="10"/>
      <c r="J4525" s="11"/>
      <c r="P4525" s="133"/>
      <c r="Q4525" s="133"/>
      <c r="R4525" s="3"/>
      <c r="S4525" s="133"/>
    </row>
    <row r="4526" spans="2:19">
      <c r="B4526" s="10"/>
      <c r="C4526" s="10"/>
      <c r="D4526" s="10"/>
      <c r="E4526" s="10"/>
      <c r="F4526" s="10"/>
      <c r="G4526" s="10"/>
      <c r="H4526" s="10"/>
      <c r="I4526" s="10"/>
      <c r="J4526" s="11"/>
      <c r="P4526" s="133"/>
      <c r="Q4526" s="133"/>
      <c r="R4526" s="3"/>
      <c r="S4526" s="133"/>
    </row>
    <row r="4527" spans="2:19">
      <c r="B4527" s="10"/>
      <c r="C4527" s="10"/>
      <c r="D4527" s="10"/>
      <c r="E4527" s="10"/>
      <c r="F4527" s="10"/>
      <c r="G4527" s="10"/>
      <c r="H4527" s="10"/>
      <c r="I4527" s="10"/>
      <c r="J4527" s="11"/>
      <c r="P4527" s="133"/>
      <c r="Q4527" s="133"/>
      <c r="R4527" s="3"/>
      <c r="S4527" s="133"/>
    </row>
    <row r="4528" spans="2:19">
      <c r="B4528" s="10"/>
      <c r="C4528" s="10"/>
      <c r="D4528" s="10"/>
      <c r="E4528" s="10"/>
      <c r="F4528" s="10"/>
      <c r="G4528" s="10"/>
      <c r="H4528" s="10"/>
      <c r="I4528" s="10"/>
      <c r="J4528" s="11"/>
      <c r="P4528" s="133"/>
      <c r="Q4528" s="133"/>
      <c r="R4528" s="3"/>
      <c r="S4528" s="133"/>
    </row>
    <row r="4529" spans="2:19">
      <c r="B4529" s="10"/>
      <c r="C4529" s="10"/>
      <c r="D4529" s="10"/>
      <c r="E4529" s="10"/>
      <c r="F4529" s="10"/>
      <c r="G4529" s="10"/>
      <c r="H4529" s="10"/>
      <c r="I4529" s="10"/>
      <c r="J4529" s="11"/>
      <c r="P4529" s="133"/>
      <c r="Q4529" s="133"/>
      <c r="R4529" s="3"/>
      <c r="S4529" s="133"/>
    </row>
    <row r="4530" spans="2:19">
      <c r="B4530" s="10"/>
      <c r="C4530" s="10"/>
      <c r="D4530" s="10"/>
      <c r="E4530" s="10"/>
      <c r="F4530" s="10"/>
      <c r="G4530" s="10"/>
      <c r="H4530" s="10"/>
      <c r="I4530" s="10"/>
      <c r="J4530" s="11"/>
      <c r="P4530" s="133"/>
      <c r="Q4530" s="133"/>
      <c r="R4530" s="3"/>
      <c r="S4530" s="133"/>
    </row>
    <row r="4531" spans="2:19">
      <c r="B4531" s="10"/>
      <c r="C4531" s="10"/>
      <c r="D4531" s="10"/>
      <c r="E4531" s="10"/>
      <c r="F4531" s="10"/>
      <c r="G4531" s="10"/>
      <c r="H4531" s="10"/>
      <c r="I4531" s="10"/>
      <c r="J4531" s="11"/>
      <c r="P4531" s="133"/>
      <c r="Q4531" s="133"/>
      <c r="R4531" s="3"/>
      <c r="S4531" s="133"/>
    </row>
    <row r="4532" spans="2:19">
      <c r="B4532" s="10"/>
      <c r="C4532" s="10"/>
      <c r="D4532" s="10"/>
      <c r="E4532" s="10"/>
      <c r="F4532" s="10"/>
      <c r="G4532" s="10"/>
      <c r="H4532" s="10"/>
      <c r="I4532" s="10"/>
      <c r="J4532" s="11"/>
      <c r="P4532" s="133"/>
      <c r="Q4532" s="133"/>
      <c r="R4532" s="3"/>
      <c r="S4532" s="133"/>
    </row>
    <row r="4533" spans="2:19">
      <c r="B4533" s="10"/>
      <c r="C4533" s="10"/>
      <c r="D4533" s="10"/>
      <c r="E4533" s="10"/>
      <c r="F4533" s="10"/>
      <c r="G4533" s="10"/>
      <c r="H4533" s="10"/>
      <c r="I4533" s="10"/>
      <c r="J4533" s="11"/>
      <c r="P4533" s="133"/>
      <c r="Q4533" s="133"/>
      <c r="R4533" s="3"/>
      <c r="S4533" s="133"/>
    </row>
    <row r="4534" spans="2:19">
      <c r="B4534" s="10"/>
      <c r="C4534" s="10"/>
      <c r="D4534" s="10"/>
      <c r="E4534" s="10"/>
      <c r="F4534" s="10"/>
      <c r="G4534" s="10"/>
      <c r="H4534" s="10"/>
      <c r="I4534" s="10"/>
      <c r="J4534" s="11"/>
      <c r="P4534" s="133"/>
      <c r="Q4534" s="133"/>
      <c r="R4534" s="3"/>
      <c r="S4534" s="133"/>
    </row>
    <row r="4535" spans="2:19">
      <c r="B4535" s="10"/>
      <c r="C4535" s="10"/>
      <c r="D4535" s="10"/>
      <c r="E4535" s="10"/>
      <c r="F4535" s="10"/>
      <c r="G4535" s="10"/>
      <c r="H4535" s="10"/>
      <c r="I4535" s="10"/>
      <c r="J4535" s="11"/>
      <c r="P4535" s="133"/>
      <c r="Q4535" s="133"/>
      <c r="R4535" s="3"/>
      <c r="S4535" s="133"/>
    </row>
    <row r="4536" spans="2:19">
      <c r="B4536" s="10"/>
      <c r="C4536" s="10"/>
      <c r="D4536" s="10"/>
      <c r="E4536" s="10"/>
      <c r="F4536" s="10"/>
      <c r="G4536" s="10"/>
      <c r="H4536" s="10"/>
      <c r="I4536" s="10"/>
      <c r="J4536" s="11"/>
      <c r="P4536" s="133"/>
      <c r="Q4536" s="133"/>
      <c r="R4536" s="3"/>
      <c r="S4536" s="133"/>
    </row>
    <row r="4537" spans="2:19">
      <c r="B4537" s="10"/>
      <c r="C4537" s="10"/>
      <c r="D4537" s="10"/>
      <c r="E4537" s="10"/>
      <c r="F4537" s="10"/>
      <c r="G4537" s="10"/>
      <c r="H4537" s="10"/>
      <c r="I4537" s="10"/>
      <c r="J4537" s="11"/>
      <c r="P4537" s="133"/>
      <c r="Q4537" s="133"/>
      <c r="R4537" s="3"/>
      <c r="S4537" s="133"/>
    </row>
    <row r="4538" spans="2:19">
      <c r="B4538" s="10"/>
      <c r="C4538" s="10"/>
      <c r="D4538" s="10"/>
      <c r="E4538" s="10"/>
      <c r="F4538" s="10"/>
      <c r="G4538" s="10"/>
      <c r="H4538" s="10"/>
      <c r="I4538" s="10"/>
      <c r="J4538" s="11"/>
      <c r="P4538" s="133"/>
      <c r="Q4538" s="133"/>
      <c r="R4538" s="3"/>
      <c r="S4538" s="133"/>
    </row>
    <row r="4539" spans="2:19">
      <c r="B4539" s="10"/>
      <c r="C4539" s="10"/>
      <c r="D4539" s="10"/>
      <c r="E4539" s="10"/>
      <c r="F4539" s="10"/>
      <c r="G4539" s="10"/>
      <c r="H4539" s="10"/>
      <c r="I4539" s="10"/>
      <c r="J4539" s="11"/>
      <c r="P4539" s="133"/>
      <c r="Q4539" s="133"/>
      <c r="R4539" s="3"/>
      <c r="S4539" s="133"/>
    </row>
    <row r="4540" spans="2:19">
      <c r="B4540" s="10"/>
      <c r="C4540" s="10"/>
      <c r="D4540" s="10"/>
      <c r="E4540" s="10"/>
      <c r="F4540" s="10"/>
      <c r="G4540" s="10"/>
      <c r="H4540" s="10"/>
      <c r="I4540" s="10"/>
      <c r="J4540" s="11"/>
      <c r="P4540" s="133"/>
      <c r="Q4540" s="133"/>
      <c r="R4540" s="3"/>
      <c r="S4540" s="133"/>
    </row>
    <row r="4541" spans="2:19">
      <c r="B4541" s="10"/>
      <c r="C4541" s="10"/>
      <c r="D4541" s="10"/>
      <c r="E4541" s="10"/>
      <c r="F4541" s="10"/>
      <c r="G4541" s="10"/>
      <c r="H4541" s="10"/>
      <c r="I4541" s="10"/>
      <c r="J4541" s="11"/>
      <c r="P4541" s="133"/>
      <c r="Q4541" s="133"/>
      <c r="R4541" s="3"/>
      <c r="S4541" s="133"/>
    </row>
    <row r="4542" spans="2:19">
      <c r="B4542" s="10"/>
      <c r="C4542" s="10"/>
      <c r="D4542" s="10"/>
      <c r="E4542" s="10"/>
      <c r="F4542" s="10"/>
      <c r="G4542" s="10"/>
      <c r="H4542" s="10"/>
      <c r="I4542" s="10"/>
      <c r="J4542" s="11"/>
      <c r="P4542" s="133"/>
      <c r="Q4542" s="133"/>
      <c r="R4542" s="3"/>
      <c r="S4542" s="133"/>
    </row>
    <row r="4543" spans="2:19">
      <c r="B4543" s="10"/>
      <c r="C4543" s="10"/>
      <c r="D4543" s="10"/>
      <c r="E4543" s="10"/>
      <c r="F4543" s="10"/>
      <c r="G4543" s="10"/>
      <c r="H4543" s="10"/>
      <c r="I4543" s="10"/>
      <c r="J4543" s="11"/>
      <c r="P4543" s="133"/>
      <c r="Q4543" s="133"/>
      <c r="R4543" s="3"/>
      <c r="S4543" s="133"/>
    </row>
    <row r="4544" spans="2:19">
      <c r="B4544" s="10"/>
      <c r="C4544" s="10"/>
      <c r="D4544" s="10"/>
      <c r="E4544" s="10"/>
      <c r="F4544" s="10"/>
      <c r="G4544" s="10"/>
      <c r="H4544" s="10"/>
      <c r="I4544" s="10"/>
      <c r="J4544" s="11"/>
      <c r="P4544" s="133"/>
      <c r="Q4544" s="133"/>
      <c r="R4544" s="3"/>
      <c r="S4544" s="133"/>
    </row>
    <row r="4545" spans="2:19">
      <c r="B4545" s="10"/>
      <c r="C4545" s="10"/>
      <c r="D4545" s="10"/>
      <c r="E4545" s="10"/>
      <c r="F4545" s="10"/>
      <c r="G4545" s="10"/>
      <c r="H4545" s="10"/>
      <c r="I4545" s="10"/>
      <c r="J4545" s="11"/>
      <c r="P4545" s="133"/>
      <c r="Q4545" s="133"/>
      <c r="R4545" s="3"/>
      <c r="S4545" s="133"/>
    </row>
    <row r="4546" spans="2:19">
      <c r="B4546" s="10"/>
      <c r="C4546" s="10"/>
      <c r="D4546" s="10"/>
      <c r="E4546" s="10"/>
      <c r="F4546" s="10"/>
      <c r="G4546" s="10"/>
      <c r="H4546" s="10"/>
      <c r="I4546" s="10"/>
      <c r="J4546" s="11"/>
      <c r="P4546" s="133"/>
      <c r="Q4546" s="133"/>
      <c r="R4546" s="3"/>
      <c r="S4546" s="133"/>
    </row>
    <row r="4547" spans="2:19">
      <c r="B4547" s="10"/>
      <c r="C4547" s="10"/>
      <c r="D4547" s="10"/>
      <c r="E4547" s="10"/>
      <c r="F4547" s="10"/>
      <c r="G4547" s="10"/>
      <c r="H4547" s="10"/>
      <c r="I4547" s="10"/>
      <c r="J4547" s="11"/>
      <c r="P4547" s="133"/>
      <c r="Q4547" s="133"/>
      <c r="R4547" s="3"/>
      <c r="S4547" s="133"/>
    </row>
    <row r="4548" spans="2:19">
      <c r="B4548" s="10"/>
      <c r="C4548" s="10"/>
      <c r="D4548" s="10"/>
      <c r="E4548" s="10"/>
      <c r="F4548" s="10"/>
      <c r="G4548" s="10"/>
      <c r="H4548" s="10"/>
      <c r="I4548" s="10"/>
      <c r="J4548" s="11"/>
      <c r="P4548" s="133"/>
      <c r="Q4548" s="133"/>
      <c r="R4548" s="3"/>
      <c r="S4548" s="133"/>
    </row>
    <row r="4549" spans="2:19">
      <c r="B4549" s="10"/>
      <c r="C4549" s="10"/>
      <c r="D4549" s="10"/>
      <c r="E4549" s="10"/>
      <c r="F4549" s="10"/>
      <c r="G4549" s="10"/>
      <c r="H4549" s="10"/>
      <c r="I4549" s="10"/>
      <c r="J4549" s="11"/>
      <c r="P4549" s="133"/>
      <c r="Q4549" s="133"/>
      <c r="R4549" s="3"/>
      <c r="S4549" s="133"/>
    </row>
    <row r="4550" spans="2:19">
      <c r="B4550" s="10"/>
      <c r="C4550" s="10"/>
      <c r="D4550" s="10"/>
      <c r="E4550" s="10"/>
      <c r="F4550" s="10"/>
      <c r="G4550" s="10"/>
      <c r="H4550" s="10"/>
      <c r="I4550" s="10"/>
      <c r="J4550" s="11"/>
      <c r="P4550" s="133"/>
      <c r="Q4550" s="133"/>
      <c r="R4550" s="3"/>
      <c r="S4550" s="133"/>
    </row>
    <row r="4551" spans="2:19">
      <c r="B4551" s="10"/>
      <c r="C4551" s="10"/>
      <c r="D4551" s="10"/>
      <c r="E4551" s="10"/>
      <c r="F4551" s="10"/>
      <c r="G4551" s="10"/>
      <c r="H4551" s="10"/>
      <c r="I4551" s="10"/>
      <c r="J4551" s="11"/>
      <c r="P4551" s="133"/>
      <c r="Q4551" s="133"/>
      <c r="R4551" s="3"/>
      <c r="S4551" s="133"/>
    </row>
    <row r="4552" spans="2:19">
      <c r="B4552" s="10"/>
      <c r="C4552" s="10"/>
      <c r="D4552" s="10"/>
      <c r="E4552" s="10"/>
      <c r="F4552" s="10"/>
      <c r="G4552" s="10"/>
      <c r="H4552" s="10"/>
      <c r="I4552" s="10"/>
      <c r="J4552" s="11"/>
      <c r="P4552" s="133"/>
      <c r="Q4552" s="133"/>
      <c r="R4552" s="3"/>
      <c r="S4552" s="133"/>
    </row>
    <row r="4553" spans="2:19">
      <c r="B4553" s="10"/>
      <c r="C4553" s="10"/>
      <c r="D4553" s="10"/>
      <c r="E4553" s="10"/>
      <c r="F4553" s="10"/>
      <c r="G4553" s="10"/>
      <c r="H4553" s="10"/>
      <c r="I4553" s="10"/>
      <c r="J4553" s="11"/>
      <c r="P4553" s="133"/>
      <c r="Q4553" s="133"/>
      <c r="R4553" s="3"/>
      <c r="S4553" s="133"/>
    </row>
    <row r="4554" spans="2:19">
      <c r="B4554" s="10"/>
      <c r="C4554" s="10"/>
      <c r="D4554" s="10"/>
      <c r="E4554" s="10"/>
      <c r="F4554" s="10"/>
      <c r="G4554" s="10"/>
      <c r="H4554" s="10"/>
      <c r="I4554" s="10"/>
      <c r="J4554" s="11"/>
      <c r="P4554" s="133"/>
      <c r="Q4554" s="133"/>
      <c r="R4554" s="3"/>
      <c r="S4554" s="133"/>
    </row>
    <row r="4555" spans="2:19">
      <c r="B4555" s="10"/>
      <c r="C4555" s="10"/>
      <c r="D4555" s="10"/>
      <c r="E4555" s="10"/>
      <c r="F4555" s="10"/>
      <c r="G4555" s="10"/>
      <c r="H4555" s="10"/>
      <c r="I4555" s="10"/>
      <c r="J4555" s="11"/>
      <c r="P4555" s="133"/>
      <c r="Q4555" s="133"/>
      <c r="R4555" s="3"/>
      <c r="S4555" s="133"/>
    </row>
    <row r="4556" spans="2:19">
      <c r="B4556" s="10"/>
      <c r="C4556" s="10"/>
      <c r="D4556" s="10"/>
      <c r="E4556" s="10"/>
      <c r="F4556" s="10"/>
      <c r="G4556" s="10"/>
      <c r="H4556" s="10"/>
      <c r="I4556" s="10"/>
      <c r="J4556" s="11"/>
      <c r="P4556" s="133"/>
      <c r="Q4556" s="133"/>
      <c r="R4556" s="3"/>
      <c r="S4556" s="133"/>
    </row>
    <row r="4557" spans="2:19">
      <c r="B4557" s="10"/>
      <c r="C4557" s="10"/>
      <c r="D4557" s="10"/>
      <c r="E4557" s="10"/>
      <c r="F4557" s="10"/>
      <c r="G4557" s="10"/>
      <c r="H4557" s="10"/>
      <c r="I4557" s="10"/>
      <c r="J4557" s="11"/>
      <c r="P4557" s="133"/>
      <c r="Q4557" s="133"/>
      <c r="R4557" s="3"/>
      <c r="S4557" s="133"/>
    </row>
    <row r="4558" spans="2:19">
      <c r="B4558" s="10"/>
      <c r="C4558" s="10"/>
      <c r="D4558" s="10"/>
      <c r="E4558" s="10"/>
      <c r="F4558" s="10"/>
      <c r="G4558" s="10"/>
      <c r="H4558" s="10"/>
      <c r="I4558" s="10"/>
      <c r="J4558" s="11"/>
      <c r="P4558" s="133"/>
      <c r="Q4558" s="133"/>
      <c r="R4558" s="3"/>
      <c r="S4558" s="133"/>
    </row>
    <row r="4559" spans="2:19">
      <c r="B4559" s="10"/>
      <c r="C4559" s="10"/>
      <c r="D4559" s="10"/>
      <c r="E4559" s="10"/>
      <c r="F4559" s="10"/>
      <c r="G4559" s="10"/>
      <c r="H4559" s="10"/>
      <c r="I4559" s="10"/>
      <c r="J4559" s="11"/>
      <c r="P4559" s="133"/>
      <c r="Q4559" s="133"/>
      <c r="R4559" s="3"/>
      <c r="S4559" s="133"/>
    </row>
    <row r="4560" spans="2:19">
      <c r="B4560" s="10"/>
      <c r="C4560" s="10"/>
      <c r="D4560" s="10"/>
      <c r="E4560" s="10"/>
      <c r="F4560" s="10"/>
      <c r="G4560" s="10"/>
      <c r="H4560" s="10"/>
      <c r="I4560" s="10"/>
      <c r="J4560" s="11"/>
      <c r="P4560" s="133"/>
      <c r="Q4560" s="133"/>
      <c r="R4560" s="3"/>
      <c r="S4560" s="133"/>
    </row>
    <row r="4561" spans="2:19">
      <c r="B4561" s="10"/>
      <c r="C4561" s="10"/>
      <c r="D4561" s="10"/>
      <c r="E4561" s="10"/>
      <c r="F4561" s="10"/>
      <c r="G4561" s="10"/>
      <c r="H4561" s="10"/>
      <c r="I4561" s="10"/>
      <c r="J4561" s="11"/>
      <c r="P4561" s="133"/>
      <c r="Q4561" s="133"/>
      <c r="R4561" s="3"/>
      <c r="S4561" s="133"/>
    </row>
    <row r="4562" spans="2:19">
      <c r="B4562" s="10"/>
      <c r="C4562" s="10"/>
      <c r="D4562" s="10"/>
      <c r="E4562" s="10"/>
      <c r="F4562" s="10"/>
      <c r="G4562" s="10"/>
      <c r="H4562" s="10"/>
      <c r="I4562" s="10"/>
      <c r="J4562" s="11"/>
      <c r="P4562" s="133"/>
      <c r="Q4562" s="133"/>
      <c r="R4562" s="3"/>
      <c r="S4562" s="133"/>
    </row>
    <row r="4563" spans="2:19">
      <c r="B4563" s="10"/>
      <c r="C4563" s="10"/>
      <c r="D4563" s="10"/>
      <c r="E4563" s="10"/>
      <c r="F4563" s="10"/>
      <c r="G4563" s="10"/>
      <c r="H4563" s="10"/>
      <c r="I4563" s="10"/>
      <c r="J4563" s="11"/>
      <c r="P4563" s="133"/>
      <c r="Q4563" s="133"/>
      <c r="R4563" s="3"/>
      <c r="S4563" s="133"/>
    </row>
    <row r="4564" spans="2:19">
      <c r="B4564" s="10"/>
      <c r="C4564" s="10"/>
      <c r="D4564" s="10"/>
      <c r="E4564" s="10"/>
      <c r="F4564" s="10"/>
      <c r="G4564" s="10"/>
      <c r="H4564" s="10"/>
      <c r="I4564" s="10"/>
      <c r="J4564" s="11"/>
      <c r="P4564" s="133"/>
      <c r="Q4564" s="133"/>
      <c r="R4564" s="3"/>
      <c r="S4564" s="133"/>
    </row>
    <row r="4565" spans="2:19">
      <c r="B4565" s="10"/>
      <c r="C4565" s="10"/>
      <c r="D4565" s="10"/>
      <c r="E4565" s="10"/>
      <c r="F4565" s="10"/>
      <c r="G4565" s="10"/>
      <c r="H4565" s="10"/>
      <c r="I4565" s="10"/>
      <c r="J4565" s="11"/>
      <c r="P4565" s="133"/>
      <c r="Q4565" s="133"/>
      <c r="R4565" s="3"/>
      <c r="S4565" s="133"/>
    </row>
    <row r="4566" spans="2:19">
      <c r="B4566" s="10"/>
      <c r="C4566" s="10"/>
      <c r="D4566" s="10"/>
      <c r="E4566" s="10"/>
      <c r="F4566" s="10"/>
      <c r="G4566" s="10"/>
      <c r="H4566" s="10"/>
      <c r="I4566" s="10"/>
      <c r="J4566" s="11"/>
      <c r="P4566" s="133"/>
      <c r="Q4566" s="133"/>
      <c r="R4566" s="3"/>
      <c r="S4566" s="133"/>
    </row>
    <row r="4567" spans="2:19">
      <c r="B4567" s="10"/>
      <c r="C4567" s="10"/>
      <c r="D4567" s="10"/>
      <c r="E4567" s="10"/>
      <c r="F4567" s="10"/>
      <c r="G4567" s="10"/>
      <c r="H4567" s="10"/>
      <c r="I4567" s="10"/>
      <c r="J4567" s="11"/>
      <c r="P4567" s="133"/>
      <c r="Q4567" s="133"/>
      <c r="R4567" s="3"/>
      <c r="S4567" s="133"/>
    </row>
    <row r="4568" spans="2:19">
      <c r="B4568" s="10"/>
      <c r="C4568" s="10"/>
      <c r="D4568" s="10"/>
      <c r="E4568" s="10"/>
      <c r="F4568" s="10"/>
      <c r="G4568" s="10"/>
      <c r="H4568" s="10"/>
      <c r="I4568" s="10"/>
      <c r="J4568" s="11"/>
      <c r="P4568" s="133"/>
      <c r="Q4568" s="133"/>
      <c r="R4568" s="3"/>
      <c r="S4568" s="133"/>
    </row>
    <row r="4569" spans="2:19">
      <c r="B4569" s="10"/>
      <c r="C4569" s="10"/>
      <c r="D4569" s="10"/>
      <c r="E4569" s="10"/>
      <c r="F4569" s="10"/>
      <c r="G4569" s="10"/>
      <c r="H4569" s="10"/>
      <c r="I4569" s="10"/>
      <c r="J4569" s="11"/>
      <c r="P4569" s="133"/>
      <c r="Q4569" s="133"/>
      <c r="R4569" s="3"/>
      <c r="S4569" s="133"/>
    </row>
    <row r="4570" spans="2:19">
      <c r="B4570" s="10"/>
      <c r="C4570" s="10"/>
      <c r="D4570" s="10"/>
      <c r="E4570" s="10"/>
      <c r="F4570" s="10"/>
      <c r="G4570" s="10"/>
      <c r="H4570" s="10"/>
      <c r="I4570" s="10"/>
      <c r="J4570" s="11"/>
      <c r="P4570" s="133"/>
      <c r="Q4570" s="133"/>
      <c r="R4570" s="3"/>
      <c r="S4570" s="133"/>
    </row>
    <row r="4571" spans="2:19">
      <c r="B4571" s="10"/>
      <c r="C4571" s="10"/>
      <c r="D4571" s="10"/>
      <c r="E4571" s="10"/>
      <c r="F4571" s="10"/>
      <c r="G4571" s="10"/>
      <c r="H4571" s="10"/>
      <c r="I4571" s="10"/>
      <c r="J4571" s="11"/>
      <c r="P4571" s="133"/>
      <c r="Q4571" s="133"/>
      <c r="R4571" s="3"/>
      <c r="S4571" s="133"/>
    </row>
    <row r="4572" spans="2:19">
      <c r="B4572" s="10"/>
      <c r="C4572" s="10"/>
      <c r="D4572" s="10"/>
      <c r="E4572" s="10"/>
      <c r="F4572" s="10"/>
      <c r="G4572" s="10"/>
      <c r="H4572" s="10"/>
      <c r="I4572" s="10"/>
      <c r="J4572" s="11"/>
      <c r="P4572" s="133"/>
      <c r="Q4572" s="133"/>
      <c r="R4572" s="3"/>
      <c r="S4572" s="133"/>
    </row>
    <row r="4573" spans="2:19">
      <c r="B4573" s="10"/>
      <c r="C4573" s="10"/>
      <c r="D4573" s="10"/>
      <c r="E4573" s="10"/>
      <c r="F4573" s="10"/>
      <c r="G4573" s="10"/>
      <c r="H4573" s="10"/>
      <c r="I4573" s="10"/>
      <c r="J4573" s="11"/>
      <c r="P4573" s="133"/>
      <c r="Q4573" s="133"/>
      <c r="R4573" s="3"/>
      <c r="S4573" s="133"/>
    </row>
    <row r="4574" spans="2:19">
      <c r="B4574" s="10"/>
      <c r="C4574" s="10"/>
      <c r="D4574" s="10"/>
      <c r="E4574" s="10"/>
      <c r="F4574" s="10"/>
      <c r="G4574" s="10"/>
      <c r="H4574" s="10"/>
      <c r="I4574" s="10"/>
      <c r="J4574" s="11"/>
      <c r="P4574" s="133"/>
      <c r="Q4574" s="133"/>
      <c r="R4574" s="3"/>
      <c r="S4574" s="133"/>
    </row>
    <row r="4575" spans="2:19">
      <c r="B4575" s="10"/>
      <c r="C4575" s="10"/>
      <c r="D4575" s="10"/>
      <c r="E4575" s="10"/>
      <c r="F4575" s="10"/>
      <c r="G4575" s="10"/>
      <c r="H4575" s="10"/>
      <c r="I4575" s="10"/>
      <c r="J4575" s="11"/>
      <c r="P4575" s="133"/>
      <c r="Q4575" s="133"/>
      <c r="R4575" s="3"/>
      <c r="S4575" s="133"/>
    </row>
    <row r="4576" spans="2:19">
      <c r="B4576" s="10"/>
      <c r="C4576" s="10"/>
      <c r="D4576" s="10"/>
      <c r="E4576" s="10"/>
      <c r="F4576" s="10"/>
      <c r="G4576" s="10"/>
      <c r="H4576" s="10"/>
      <c r="I4576" s="10"/>
      <c r="J4576" s="11"/>
      <c r="P4576" s="133"/>
      <c r="Q4576" s="133"/>
      <c r="R4576" s="3"/>
      <c r="S4576" s="133"/>
    </row>
    <row r="4577" spans="2:19">
      <c r="B4577" s="10"/>
      <c r="C4577" s="10"/>
      <c r="D4577" s="10"/>
      <c r="E4577" s="10"/>
      <c r="F4577" s="10"/>
      <c r="G4577" s="10"/>
      <c r="H4577" s="10"/>
      <c r="I4577" s="10"/>
      <c r="J4577" s="11"/>
      <c r="P4577" s="133"/>
      <c r="Q4577" s="133"/>
      <c r="R4577" s="3"/>
      <c r="S4577" s="133"/>
    </row>
    <row r="4578" spans="2:19">
      <c r="B4578" s="10"/>
      <c r="C4578" s="10"/>
      <c r="D4578" s="10"/>
      <c r="E4578" s="10"/>
      <c r="F4578" s="10"/>
      <c r="G4578" s="10"/>
      <c r="H4578" s="10"/>
      <c r="I4578" s="10"/>
      <c r="J4578" s="11"/>
      <c r="P4578" s="133"/>
      <c r="Q4578" s="133"/>
      <c r="R4578" s="3"/>
      <c r="S4578" s="133"/>
    </row>
    <row r="4579" spans="2:19">
      <c r="B4579" s="10"/>
      <c r="C4579" s="10"/>
      <c r="D4579" s="10"/>
      <c r="E4579" s="10"/>
      <c r="F4579" s="10"/>
      <c r="G4579" s="10"/>
      <c r="H4579" s="10"/>
      <c r="I4579" s="10"/>
      <c r="J4579" s="11"/>
      <c r="P4579" s="133"/>
      <c r="Q4579" s="133"/>
      <c r="R4579" s="3"/>
      <c r="S4579" s="133"/>
    </row>
    <row r="4580" spans="2:19">
      <c r="B4580" s="10"/>
      <c r="C4580" s="10"/>
      <c r="D4580" s="10"/>
      <c r="E4580" s="10"/>
      <c r="F4580" s="10"/>
      <c r="G4580" s="10"/>
      <c r="H4580" s="10"/>
      <c r="I4580" s="10"/>
      <c r="J4580" s="11"/>
      <c r="P4580" s="133"/>
      <c r="Q4580" s="133"/>
      <c r="R4580" s="3"/>
      <c r="S4580" s="133"/>
    </row>
    <row r="4581" spans="2:19">
      <c r="B4581" s="10"/>
      <c r="C4581" s="10"/>
      <c r="D4581" s="10"/>
      <c r="E4581" s="10"/>
      <c r="F4581" s="10"/>
      <c r="G4581" s="10"/>
      <c r="H4581" s="10"/>
      <c r="I4581" s="10"/>
      <c r="J4581" s="11"/>
      <c r="P4581" s="133"/>
      <c r="Q4581" s="133"/>
      <c r="R4581" s="3"/>
      <c r="S4581" s="133"/>
    </row>
    <row r="4582" spans="2:19">
      <c r="B4582" s="10"/>
      <c r="C4582" s="10"/>
      <c r="D4582" s="10"/>
      <c r="E4582" s="10"/>
      <c r="F4582" s="10"/>
      <c r="G4582" s="10"/>
      <c r="H4582" s="10"/>
      <c r="I4582" s="10"/>
      <c r="J4582" s="11"/>
      <c r="P4582" s="133"/>
      <c r="Q4582" s="133"/>
      <c r="R4582" s="3"/>
      <c r="S4582" s="133"/>
    </row>
    <row r="4583" spans="2:19">
      <c r="B4583" s="10"/>
      <c r="C4583" s="10"/>
      <c r="D4583" s="10"/>
      <c r="E4583" s="10"/>
      <c r="F4583" s="10"/>
      <c r="G4583" s="10"/>
      <c r="H4583" s="10"/>
      <c r="I4583" s="10"/>
      <c r="J4583" s="11"/>
      <c r="P4583" s="133"/>
      <c r="Q4583" s="133"/>
      <c r="R4583" s="3"/>
      <c r="S4583" s="133"/>
    </row>
    <row r="4584" spans="2:19">
      <c r="B4584" s="10"/>
      <c r="C4584" s="10"/>
      <c r="D4584" s="10"/>
      <c r="E4584" s="10"/>
      <c r="F4584" s="10"/>
      <c r="G4584" s="10"/>
      <c r="H4584" s="10"/>
      <c r="I4584" s="10"/>
      <c r="J4584" s="11"/>
      <c r="P4584" s="133"/>
      <c r="Q4584" s="133"/>
      <c r="R4584" s="3"/>
      <c r="S4584" s="133"/>
    </row>
    <row r="4585" spans="2:19">
      <c r="B4585" s="10"/>
      <c r="C4585" s="10"/>
      <c r="D4585" s="10"/>
      <c r="E4585" s="10"/>
      <c r="F4585" s="10"/>
      <c r="G4585" s="10"/>
      <c r="H4585" s="10"/>
      <c r="I4585" s="10"/>
      <c r="J4585" s="11"/>
      <c r="P4585" s="133"/>
      <c r="Q4585" s="133"/>
      <c r="R4585" s="3"/>
      <c r="S4585" s="133"/>
    </row>
    <row r="4586" spans="2:19">
      <c r="B4586" s="10"/>
      <c r="C4586" s="10"/>
      <c r="D4586" s="10"/>
      <c r="E4586" s="10"/>
      <c r="F4586" s="10"/>
      <c r="G4586" s="10"/>
      <c r="H4586" s="10"/>
      <c r="I4586" s="10"/>
      <c r="J4586" s="11"/>
      <c r="P4586" s="133"/>
      <c r="Q4586" s="133"/>
      <c r="R4586" s="3"/>
      <c r="S4586" s="133"/>
    </row>
    <row r="4587" spans="2:19">
      <c r="B4587" s="10"/>
      <c r="C4587" s="10"/>
      <c r="D4587" s="10"/>
      <c r="E4587" s="10"/>
      <c r="F4587" s="10"/>
      <c r="G4587" s="10"/>
      <c r="H4587" s="10"/>
      <c r="I4587" s="10"/>
      <c r="J4587" s="11"/>
      <c r="P4587" s="133"/>
      <c r="Q4587" s="133"/>
      <c r="R4587" s="3"/>
      <c r="S4587" s="133"/>
    </row>
    <row r="4588" spans="2:19">
      <c r="B4588" s="10"/>
      <c r="C4588" s="10"/>
      <c r="D4588" s="10"/>
      <c r="E4588" s="10"/>
      <c r="F4588" s="10"/>
      <c r="G4588" s="10"/>
      <c r="H4588" s="10"/>
      <c r="I4588" s="10"/>
      <c r="J4588" s="11"/>
      <c r="P4588" s="133"/>
      <c r="Q4588" s="133"/>
      <c r="R4588" s="3"/>
      <c r="S4588" s="133"/>
    </row>
    <row r="4589" spans="2:19">
      <c r="B4589" s="10"/>
      <c r="C4589" s="10"/>
      <c r="D4589" s="10"/>
      <c r="E4589" s="10"/>
      <c r="F4589" s="10"/>
      <c r="G4589" s="10"/>
      <c r="H4589" s="10"/>
      <c r="I4589" s="10"/>
      <c r="J4589" s="11"/>
      <c r="P4589" s="133"/>
      <c r="Q4589" s="133"/>
      <c r="R4589" s="3"/>
      <c r="S4589" s="133"/>
    </row>
    <row r="4590" spans="2:19">
      <c r="B4590" s="10"/>
      <c r="C4590" s="10"/>
      <c r="D4590" s="10"/>
      <c r="E4590" s="10"/>
      <c r="F4590" s="10"/>
      <c r="G4590" s="10"/>
      <c r="H4590" s="10"/>
      <c r="I4590" s="10"/>
      <c r="J4590" s="11"/>
      <c r="P4590" s="133"/>
      <c r="Q4590" s="133"/>
      <c r="R4590" s="3"/>
      <c r="S4590" s="133"/>
    </row>
    <row r="4591" spans="2:19">
      <c r="B4591" s="10"/>
      <c r="C4591" s="10"/>
      <c r="D4591" s="10"/>
      <c r="E4591" s="10"/>
      <c r="F4591" s="10"/>
      <c r="G4591" s="10"/>
      <c r="H4591" s="10"/>
      <c r="I4591" s="10"/>
      <c r="J4591" s="11"/>
      <c r="P4591" s="133"/>
      <c r="Q4591" s="133"/>
      <c r="R4591" s="3"/>
      <c r="S4591" s="133"/>
    </row>
    <row r="4592" spans="2:19">
      <c r="B4592" s="10"/>
      <c r="C4592" s="10"/>
      <c r="D4592" s="10"/>
      <c r="E4592" s="10"/>
      <c r="F4592" s="10"/>
      <c r="G4592" s="10"/>
      <c r="H4592" s="10"/>
      <c r="I4592" s="10"/>
      <c r="J4592" s="11"/>
      <c r="P4592" s="133"/>
      <c r="Q4592" s="133"/>
      <c r="R4592" s="3"/>
      <c r="S4592" s="133"/>
    </row>
    <row r="4593" spans="2:19">
      <c r="B4593" s="10"/>
      <c r="C4593" s="10"/>
      <c r="D4593" s="10"/>
      <c r="E4593" s="10"/>
      <c r="F4593" s="10"/>
      <c r="G4593" s="10"/>
      <c r="H4593" s="10"/>
      <c r="I4593" s="10"/>
      <c r="J4593" s="11"/>
      <c r="P4593" s="133"/>
      <c r="Q4593" s="133"/>
      <c r="R4593" s="3"/>
      <c r="S4593" s="133"/>
    </row>
    <row r="4594" spans="2:19">
      <c r="B4594" s="10"/>
      <c r="C4594" s="10"/>
      <c r="D4594" s="10"/>
      <c r="E4594" s="10"/>
      <c r="F4594" s="10"/>
      <c r="G4594" s="10"/>
      <c r="H4594" s="10"/>
      <c r="I4594" s="10"/>
      <c r="J4594" s="11"/>
      <c r="P4594" s="133"/>
      <c r="Q4594" s="133"/>
      <c r="R4594" s="3"/>
      <c r="S4594" s="133"/>
    </row>
    <row r="4595" spans="2:19">
      <c r="B4595" s="10"/>
      <c r="C4595" s="10"/>
      <c r="D4595" s="10"/>
      <c r="E4595" s="10"/>
      <c r="F4595" s="10"/>
      <c r="G4595" s="10"/>
      <c r="H4595" s="10"/>
      <c r="I4595" s="10"/>
      <c r="J4595" s="11"/>
      <c r="P4595" s="133"/>
      <c r="Q4595" s="133"/>
      <c r="R4595" s="3"/>
      <c r="S4595" s="133"/>
    </row>
    <row r="4596" spans="2:19">
      <c r="B4596" s="10"/>
      <c r="C4596" s="10"/>
      <c r="D4596" s="10"/>
      <c r="E4596" s="10"/>
      <c r="F4596" s="10"/>
      <c r="G4596" s="10"/>
      <c r="H4596" s="10"/>
      <c r="I4596" s="10"/>
      <c r="J4596" s="11"/>
      <c r="P4596" s="133"/>
      <c r="Q4596" s="133"/>
      <c r="R4596" s="3"/>
      <c r="S4596" s="133"/>
    </row>
    <row r="4597" spans="2:19">
      <c r="B4597" s="10"/>
      <c r="C4597" s="10"/>
      <c r="D4597" s="10"/>
      <c r="E4597" s="10"/>
      <c r="F4597" s="10"/>
      <c r="G4597" s="10"/>
      <c r="H4597" s="10"/>
      <c r="I4597" s="10"/>
      <c r="J4597" s="11"/>
      <c r="P4597" s="133"/>
      <c r="Q4597" s="133"/>
      <c r="R4597" s="3"/>
      <c r="S4597" s="133"/>
    </row>
    <row r="4598" spans="2:19">
      <c r="B4598" s="10"/>
      <c r="C4598" s="10"/>
      <c r="D4598" s="10"/>
      <c r="E4598" s="10"/>
      <c r="F4598" s="10"/>
      <c r="G4598" s="10"/>
      <c r="H4598" s="10"/>
      <c r="I4598" s="10"/>
      <c r="J4598" s="11"/>
      <c r="P4598" s="133"/>
      <c r="Q4598" s="133"/>
      <c r="R4598" s="3"/>
      <c r="S4598" s="133"/>
    </row>
    <row r="4599" spans="2:19">
      <c r="B4599" s="10"/>
      <c r="C4599" s="10"/>
      <c r="D4599" s="10"/>
      <c r="E4599" s="10"/>
      <c r="F4599" s="10"/>
      <c r="G4599" s="10"/>
      <c r="H4599" s="10"/>
      <c r="I4599" s="10"/>
      <c r="J4599" s="11"/>
      <c r="P4599" s="133"/>
      <c r="Q4599" s="133"/>
      <c r="R4599" s="3"/>
      <c r="S4599" s="133"/>
    </row>
    <row r="4600" spans="2:19">
      <c r="B4600" s="10"/>
      <c r="C4600" s="10"/>
      <c r="D4600" s="10"/>
      <c r="E4600" s="10"/>
      <c r="F4600" s="10"/>
      <c r="G4600" s="10"/>
      <c r="H4600" s="10"/>
      <c r="I4600" s="10"/>
      <c r="J4600" s="11"/>
      <c r="P4600" s="133"/>
      <c r="Q4600" s="133"/>
      <c r="R4600" s="3"/>
      <c r="S4600" s="133"/>
    </row>
    <row r="4601" spans="2:19">
      <c r="B4601" s="10"/>
      <c r="C4601" s="10"/>
      <c r="D4601" s="10"/>
      <c r="E4601" s="10"/>
      <c r="F4601" s="10"/>
      <c r="G4601" s="10"/>
      <c r="H4601" s="10"/>
      <c r="I4601" s="10"/>
      <c r="J4601" s="11"/>
      <c r="P4601" s="133"/>
      <c r="Q4601" s="133"/>
      <c r="R4601" s="3"/>
      <c r="S4601" s="133"/>
    </row>
    <row r="4602" spans="2:19">
      <c r="B4602" s="10"/>
      <c r="C4602" s="10"/>
      <c r="D4602" s="10"/>
      <c r="E4602" s="10"/>
      <c r="F4602" s="10"/>
      <c r="G4602" s="10"/>
      <c r="H4602" s="10"/>
      <c r="I4602" s="10"/>
      <c r="J4602" s="11"/>
      <c r="P4602" s="133"/>
      <c r="Q4602" s="133"/>
      <c r="R4602" s="3"/>
      <c r="S4602" s="133"/>
    </row>
    <row r="4603" spans="2:19">
      <c r="B4603" s="10"/>
      <c r="C4603" s="10"/>
      <c r="D4603" s="10"/>
      <c r="E4603" s="10"/>
      <c r="F4603" s="10"/>
      <c r="G4603" s="10"/>
      <c r="H4603" s="10"/>
      <c r="I4603" s="10"/>
      <c r="J4603" s="11"/>
      <c r="P4603" s="133"/>
      <c r="Q4603" s="133"/>
      <c r="R4603" s="3"/>
      <c r="S4603" s="133"/>
    </row>
    <row r="4604" spans="2:19">
      <c r="B4604" s="10"/>
      <c r="C4604" s="10"/>
      <c r="D4604" s="10"/>
      <c r="E4604" s="10"/>
      <c r="F4604" s="10"/>
      <c r="G4604" s="10"/>
      <c r="H4604" s="10"/>
      <c r="I4604" s="10"/>
      <c r="J4604" s="11"/>
      <c r="P4604" s="133"/>
      <c r="Q4604" s="133"/>
      <c r="R4604" s="3"/>
      <c r="S4604" s="133"/>
    </row>
    <row r="4605" spans="2:19">
      <c r="B4605" s="10"/>
      <c r="C4605" s="10"/>
      <c r="D4605" s="10"/>
      <c r="E4605" s="10"/>
      <c r="F4605" s="10"/>
      <c r="G4605" s="10"/>
      <c r="H4605" s="10"/>
      <c r="I4605" s="10"/>
      <c r="J4605" s="11"/>
      <c r="P4605" s="133"/>
      <c r="Q4605" s="133"/>
      <c r="R4605" s="3"/>
      <c r="S4605" s="133"/>
    </row>
    <row r="4606" spans="2:19">
      <c r="B4606" s="10"/>
      <c r="C4606" s="10"/>
      <c r="D4606" s="10"/>
      <c r="E4606" s="10"/>
      <c r="F4606" s="10"/>
      <c r="G4606" s="10"/>
      <c r="H4606" s="10"/>
      <c r="I4606" s="10"/>
      <c r="J4606" s="11"/>
      <c r="P4606" s="133"/>
      <c r="Q4606" s="133"/>
      <c r="R4606" s="3"/>
      <c r="S4606" s="133"/>
    </row>
    <row r="4607" spans="2:19">
      <c r="B4607" s="10"/>
      <c r="C4607" s="10"/>
      <c r="D4607" s="10"/>
      <c r="E4607" s="10"/>
      <c r="F4607" s="10"/>
      <c r="G4607" s="10"/>
      <c r="H4607" s="10"/>
      <c r="I4607" s="10"/>
      <c r="J4607" s="11"/>
      <c r="P4607" s="133"/>
      <c r="Q4607" s="133"/>
      <c r="R4607" s="3"/>
      <c r="S4607" s="133"/>
    </row>
    <row r="4608" spans="2:19">
      <c r="B4608" s="10"/>
      <c r="C4608" s="10"/>
      <c r="D4608" s="10"/>
      <c r="E4608" s="10"/>
      <c r="F4608" s="10"/>
      <c r="G4608" s="10"/>
      <c r="H4608" s="10"/>
      <c r="I4608" s="10"/>
      <c r="J4608" s="11"/>
      <c r="P4608" s="133"/>
      <c r="Q4608" s="133"/>
      <c r="R4608" s="3"/>
      <c r="S4608" s="133"/>
    </row>
    <row r="4609" spans="2:19">
      <c r="B4609" s="10"/>
      <c r="C4609" s="10"/>
      <c r="D4609" s="10"/>
      <c r="E4609" s="10"/>
      <c r="F4609" s="10"/>
      <c r="G4609" s="10"/>
      <c r="H4609" s="10"/>
      <c r="I4609" s="10"/>
      <c r="J4609" s="11"/>
      <c r="P4609" s="133"/>
      <c r="Q4609" s="133"/>
      <c r="R4609" s="3"/>
      <c r="S4609" s="133"/>
    </row>
    <row r="4610" spans="2:19">
      <c r="B4610" s="10"/>
      <c r="C4610" s="10"/>
      <c r="D4610" s="10"/>
      <c r="E4610" s="10"/>
      <c r="F4610" s="10"/>
      <c r="G4610" s="10"/>
      <c r="H4610" s="10"/>
      <c r="I4610" s="10"/>
      <c r="J4610" s="11"/>
      <c r="P4610" s="133"/>
      <c r="Q4610" s="133"/>
      <c r="R4610" s="3"/>
      <c r="S4610" s="133"/>
    </row>
    <row r="4611" spans="2:19">
      <c r="B4611" s="10"/>
      <c r="C4611" s="10"/>
      <c r="D4611" s="10"/>
      <c r="E4611" s="10"/>
      <c r="F4611" s="10"/>
      <c r="G4611" s="10"/>
      <c r="H4611" s="10"/>
      <c r="I4611" s="10"/>
      <c r="J4611" s="11"/>
      <c r="P4611" s="133"/>
      <c r="Q4611" s="133"/>
      <c r="R4611" s="3"/>
      <c r="S4611" s="133"/>
    </row>
    <row r="4612" spans="2:19">
      <c r="B4612" s="10"/>
      <c r="C4612" s="10"/>
      <c r="D4612" s="10"/>
      <c r="E4612" s="10"/>
      <c r="F4612" s="10"/>
      <c r="G4612" s="10"/>
      <c r="H4612" s="10"/>
      <c r="I4612" s="10"/>
      <c r="J4612" s="11"/>
      <c r="P4612" s="133"/>
      <c r="Q4612" s="133"/>
      <c r="R4612" s="3"/>
      <c r="S4612" s="133"/>
    </row>
    <row r="4613" spans="2:19">
      <c r="B4613" s="10"/>
      <c r="C4613" s="10"/>
      <c r="D4613" s="10"/>
      <c r="E4613" s="10"/>
      <c r="F4613" s="10"/>
      <c r="G4613" s="10"/>
      <c r="H4613" s="10"/>
      <c r="I4613" s="10"/>
      <c r="J4613" s="11"/>
      <c r="P4613" s="133"/>
      <c r="Q4613" s="133"/>
      <c r="R4613" s="3"/>
      <c r="S4613" s="133"/>
    </row>
    <row r="4614" spans="2:19">
      <c r="B4614" s="10"/>
      <c r="C4614" s="10"/>
      <c r="D4614" s="10"/>
      <c r="E4614" s="10"/>
      <c r="F4614" s="10"/>
      <c r="G4614" s="10"/>
      <c r="H4614" s="10"/>
      <c r="I4614" s="10"/>
      <c r="J4614" s="11"/>
      <c r="P4614" s="133"/>
      <c r="Q4614" s="133"/>
      <c r="R4614" s="3"/>
      <c r="S4614" s="133"/>
    </row>
    <row r="4615" spans="2:19">
      <c r="B4615" s="10"/>
      <c r="C4615" s="10"/>
      <c r="D4615" s="10"/>
      <c r="E4615" s="10"/>
      <c r="F4615" s="10"/>
      <c r="G4615" s="10"/>
      <c r="H4615" s="10"/>
      <c r="I4615" s="10"/>
      <c r="J4615" s="11"/>
      <c r="P4615" s="133"/>
      <c r="Q4615" s="133"/>
      <c r="R4615" s="3"/>
      <c r="S4615" s="133"/>
    </row>
    <row r="4616" spans="2:19">
      <c r="B4616" s="10"/>
      <c r="C4616" s="10"/>
      <c r="D4616" s="10"/>
      <c r="E4616" s="10"/>
      <c r="F4616" s="10"/>
      <c r="G4616" s="10"/>
      <c r="H4616" s="10"/>
      <c r="I4616" s="10"/>
      <c r="J4616" s="11"/>
      <c r="P4616" s="133"/>
      <c r="Q4616" s="133"/>
      <c r="R4616" s="3"/>
      <c r="S4616" s="133"/>
    </row>
    <row r="4617" spans="2:19">
      <c r="B4617" s="10"/>
      <c r="C4617" s="10"/>
      <c r="D4617" s="10"/>
      <c r="E4617" s="10"/>
      <c r="F4617" s="10"/>
      <c r="G4617" s="10"/>
      <c r="H4617" s="10"/>
      <c r="I4617" s="10"/>
      <c r="J4617" s="11"/>
      <c r="P4617" s="133"/>
      <c r="Q4617" s="133"/>
      <c r="R4617" s="3"/>
      <c r="S4617" s="133"/>
    </row>
    <row r="4618" spans="2:19">
      <c r="B4618" s="10"/>
      <c r="C4618" s="10"/>
      <c r="D4618" s="10"/>
      <c r="E4618" s="10"/>
      <c r="F4618" s="10"/>
      <c r="G4618" s="10"/>
      <c r="H4618" s="10"/>
      <c r="I4618" s="10"/>
      <c r="J4618" s="11"/>
      <c r="P4618" s="133"/>
      <c r="Q4618" s="133"/>
      <c r="R4618" s="3"/>
      <c r="S4618" s="133"/>
    </row>
    <row r="4619" spans="2:19">
      <c r="B4619" s="10"/>
      <c r="C4619" s="10"/>
      <c r="D4619" s="10"/>
      <c r="E4619" s="10"/>
      <c r="F4619" s="10"/>
      <c r="G4619" s="10"/>
      <c r="H4619" s="10"/>
      <c r="I4619" s="10"/>
      <c r="J4619" s="11"/>
      <c r="P4619" s="133"/>
      <c r="Q4619" s="133"/>
      <c r="R4619" s="3"/>
      <c r="S4619" s="133"/>
    </row>
    <row r="4620" spans="2:19">
      <c r="B4620" s="10"/>
      <c r="C4620" s="10"/>
      <c r="D4620" s="10"/>
      <c r="E4620" s="10"/>
      <c r="F4620" s="10"/>
      <c r="G4620" s="10"/>
      <c r="H4620" s="10"/>
      <c r="I4620" s="10"/>
      <c r="J4620" s="11"/>
      <c r="P4620" s="133"/>
      <c r="Q4620" s="133"/>
      <c r="R4620" s="3"/>
      <c r="S4620" s="133"/>
    </row>
    <row r="4621" spans="2:19">
      <c r="B4621" s="10"/>
      <c r="C4621" s="10"/>
      <c r="D4621" s="10"/>
      <c r="E4621" s="10"/>
      <c r="F4621" s="10"/>
      <c r="G4621" s="10"/>
      <c r="H4621" s="10"/>
      <c r="I4621" s="10"/>
      <c r="J4621" s="11"/>
      <c r="P4621" s="133"/>
      <c r="Q4621" s="133"/>
      <c r="R4621" s="3"/>
      <c r="S4621" s="133"/>
    </row>
    <row r="4622" spans="2:19">
      <c r="B4622" s="10"/>
      <c r="C4622" s="10"/>
      <c r="D4622" s="10"/>
      <c r="E4622" s="10"/>
      <c r="F4622" s="10"/>
      <c r="G4622" s="10"/>
      <c r="H4622" s="10"/>
      <c r="I4622" s="10"/>
      <c r="J4622" s="11"/>
      <c r="P4622" s="133"/>
      <c r="Q4622" s="133"/>
      <c r="R4622" s="3"/>
      <c r="S4622" s="133"/>
    </row>
    <row r="4623" spans="2:19">
      <c r="B4623" s="10"/>
      <c r="C4623" s="10"/>
      <c r="D4623" s="10"/>
      <c r="E4623" s="10"/>
      <c r="F4623" s="10"/>
      <c r="G4623" s="10"/>
      <c r="H4623" s="10"/>
      <c r="I4623" s="10"/>
      <c r="J4623" s="11"/>
      <c r="P4623" s="133"/>
      <c r="Q4623" s="133"/>
      <c r="R4623" s="3"/>
      <c r="S4623" s="133"/>
    </row>
    <row r="4624" spans="2:19">
      <c r="B4624" s="10"/>
      <c r="C4624" s="10"/>
      <c r="D4624" s="10"/>
      <c r="E4624" s="10"/>
      <c r="F4624" s="10"/>
      <c r="G4624" s="10"/>
      <c r="H4624" s="10"/>
      <c r="I4624" s="10"/>
      <c r="J4624" s="11"/>
      <c r="P4624" s="133"/>
      <c r="Q4624" s="133"/>
      <c r="R4624" s="3"/>
      <c r="S4624" s="133"/>
    </row>
    <row r="4625" spans="2:19">
      <c r="B4625" s="10"/>
      <c r="C4625" s="10"/>
      <c r="D4625" s="10"/>
      <c r="E4625" s="10"/>
      <c r="F4625" s="10"/>
      <c r="G4625" s="10"/>
      <c r="H4625" s="10"/>
      <c r="I4625" s="10"/>
      <c r="J4625" s="11"/>
      <c r="P4625" s="133"/>
      <c r="Q4625" s="133"/>
      <c r="R4625" s="3"/>
      <c r="S4625" s="133"/>
    </row>
    <row r="4626" spans="2:19">
      <c r="B4626" s="10"/>
      <c r="C4626" s="10"/>
      <c r="D4626" s="10"/>
      <c r="E4626" s="10"/>
      <c r="F4626" s="10"/>
      <c r="G4626" s="10"/>
      <c r="H4626" s="10"/>
      <c r="I4626" s="10"/>
      <c r="J4626" s="11"/>
      <c r="P4626" s="133"/>
      <c r="Q4626" s="133"/>
      <c r="R4626" s="3"/>
      <c r="S4626" s="133"/>
    </row>
    <row r="4627" spans="2:19">
      <c r="B4627" s="10"/>
      <c r="C4627" s="10"/>
      <c r="D4627" s="10"/>
      <c r="E4627" s="10"/>
      <c r="F4627" s="10"/>
      <c r="G4627" s="10"/>
      <c r="H4627" s="10"/>
      <c r="I4627" s="10"/>
      <c r="J4627" s="11"/>
      <c r="P4627" s="133"/>
      <c r="Q4627" s="133"/>
      <c r="R4627" s="3"/>
      <c r="S4627" s="133"/>
    </row>
    <row r="4628" spans="2:19">
      <c r="B4628" s="10"/>
      <c r="C4628" s="10"/>
      <c r="D4628" s="10"/>
      <c r="E4628" s="10"/>
      <c r="F4628" s="10"/>
      <c r="G4628" s="10"/>
      <c r="H4628" s="10"/>
      <c r="I4628" s="10"/>
      <c r="J4628" s="11"/>
      <c r="P4628" s="133"/>
      <c r="Q4628" s="133"/>
      <c r="R4628" s="3"/>
      <c r="S4628" s="133"/>
    </row>
    <row r="4629" spans="2:19">
      <c r="B4629" s="10"/>
      <c r="C4629" s="10"/>
      <c r="D4629" s="10"/>
      <c r="E4629" s="10"/>
      <c r="F4629" s="10"/>
      <c r="G4629" s="10"/>
      <c r="H4629" s="10"/>
      <c r="I4629" s="10"/>
      <c r="J4629" s="11"/>
      <c r="P4629" s="133"/>
      <c r="Q4629" s="133"/>
      <c r="R4629" s="3"/>
      <c r="S4629" s="133"/>
    </row>
    <row r="4630" spans="2:19">
      <c r="B4630" s="10"/>
      <c r="C4630" s="10"/>
      <c r="D4630" s="10"/>
      <c r="E4630" s="10"/>
      <c r="F4630" s="10"/>
      <c r="G4630" s="10"/>
      <c r="H4630" s="10"/>
      <c r="I4630" s="10"/>
      <c r="J4630" s="11"/>
      <c r="P4630" s="133"/>
      <c r="Q4630" s="133"/>
      <c r="R4630" s="3"/>
      <c r="S4630" s="133"/>
    </row>
    <row r="4631" spans="2:19">
      <c r="B4631" s="10"/>
      <c r="C4631" s="10"/>
      <c r="D4631" s="10"/>
      <c r="E4631" s="10"/>
      <c r="F4631" s="10"/>
      <c r="G4631" s="10"/>
      <c r="H4631" s="10"/>
      <c r="I4631" s="10"/>
      <c r="J4631" s="11"/>
      <c r="P4631" s="133"/>
      <c r="Q4631" s="133"/>
      <c r="R4631" s="3"/>
      <c r="S4631" s="133"/>
    </row>
    <row r="4632" spans="2:19">
      <c r="B4632" s="10"/>
      <c r="C4632" s="10"/>
      <c r="D4632" s="10"/>
      <c r="E4632" s="10"/>
      <c r="F4632" s="10"/>
      <c r="G4632" s="10"/>
      <c r="H4632" s="10"/>
      <c r="I4632" s="10"/>
      <c r="J4632" s="11"/>
      <c r="P4632" s="133"/>
      <c r="Q4632" s="133"/>
      <c r="R4632" s="3"/>
      <c r="S4632" s="133"/>
    </row>
    <row r="4633" spans="2:19">
      <c r="B4633" s="10"/>
      <c r="C4633" s="10"/>
      <c r="D4633" s="10"/>
      <c r="E4633" s="10"/>
      <c r="F4633" s="10"/>
      <c r="G4633" s="10"/>
      <c r="H4633" s="10"/>
      <c r="I4633" s="10"/>
      <c r="J4633" s="11"/>
      <c r="P4633" s="133"/>
      <c r="Q4633" s="133"/>
      <c r="R4633" s="3"/>
      <c r="S4633" s="133"/>
    </row>
    <row r="4634" spans="2:19">
      <c r="B4634" s="10"/>
      <c r="C4634" s="10"/>
      <c r="D4634" s="10"/>
      <c r="E4634" s="10"/>
      <c r="F4634" s="10"/>
      <c r="G4634" s="10"/>
      <c r="H4634" s="10"/>
      <c r="I4634" s="10"/>
      <c r="J4634" s="11"/>
      <c r="P4634" s="133"/>
      <c r="Q4634" s="133"/>
      <c r="R4634" s="3"/>
      <c r="S4634" s="133"/>
    </row>
    <row r="4635" spans="2:19">
      <c r="B4635" s="10"/>
      <c r="C4635" s="10"/>
      <c r="D4635" s="10"/>
      <c r="E4635" s="10"/>
      <c r="F4635" s="10"/>
      <c r="G4635" s="10"/>
      <c r="H4635" s="10"/>
      <c r="I4635" s="10"/>
      <c r="J4635" s="11"/>
      <c r="P4635" s="133"/>
      <c r="Q4635" s="133"/>
      <c r="R4635" s="3"/>
      <c r="S4635" s="133"/>
    </row>
    <row r="4636" spans="2:19">
      <c r="B4636" s="10"/>
      <c r="C4636" s="10"/>
      <c r="D4636" s="10"/>
      <c r="E4636" s="10"/>
      <c r="F4636" s="10"/>
      <c r="G4636" s="10"/>
      <c r="H4636" s="10"/>
      <c r="I4636" s="10"/>
      <c r="J4636" s="11"/>
      <c r="P4636" s="133"/>
      <c r="Q4636" s="133"/>
      <c r="R4636" s="3"/>
      <c r="S4636" s="133"/>
    </row>
    <row r="4637" spans="2:19">
      <c r="B4637" s="10"/>
      <c r="C4637" s="10"/>
      <c r="D4637" s="10"/>
      <c r="E4637" s="10"/>
      <c r="F4637" s="10"/>
      <c r="G4637" s="10"/>
      <c r="H4637" s="10"/>
      <c r="I4637" s="10"/>
      <c r="J4637" s="11"/>
      <c r="P4637" s="133"/>
      <c r="Q4637" s="133"/>
      <c r="R4637" s="3"/>
      <c r="S4637" s="133"/>
    </row>
    <row r="4638" spans="2:19">
      <c r="B4638" s="10"/>
      <c r="C4638" s="10"/>
      <c r="D4638" s="10"/>
      <c r="E4638" s="10"/>
      <c r="F4638" s="10"/>
      <c r="G4638" s="10"/>
      <c r="H4638" s="10"/>
      <c r="I4638" s="10"/>
      <c r="J4638" s="11"/>
      <c r="P4638" s="133"/>
      <c r="Q4638" s="133"/>
      <c r="R4638" s="3"/>
      <c r="S4638" s="133"/>
    </row>
    <row r="4639" spans="2:19">
      <c r="B4639" s="10"/>
      <c r="C4639" s="10"/>
      <c r="D4639" s="10"/>
      <c r="E4639" s="10"/>
      <c r="F4639" s="10"/>
      <c r="G4639" s="10"/>
      <c r="H4639" s="10"/>
      <c r="I4639" s="10"/>
      <c r="J4639" s="11"/>
      <c r="P4639" s="133"/>
      <c r="Q4639" s="133"/>
      <c r="R4639" s="3"/>
      <c r="S4639" s="133"/>
    </row>
    <row r="4640" spans="2:19">
      <c r="B4640" s="10"/>
      <c r="C4640" s="10"/>
      <c r="D4640" s="10"/>
      <c r="E4640" s="10"/>
      <c r="F4640" s="10"/>
      <c r="G4640" s="10"/>
      <c r="H4640" s="10"/>
      <c r="I4640" s="10"/>
      <c r="J4640" s="11"/>
      <c r="P4640" s="133"/>
      <c r="Q4640" s="133"/>
      <c r="R4640" s="3"/>
      <c r="S4640" s="133"/>
    </row>
    <row r="4641" spans="2:19">
      <c r="B4641" s="10"/>
      <c r="C4641" s="10"/>
      <c r="D4641" s="10"/>
      <c r="E4641" s="10"/>
      <c r="F4641" s="10"/>
      <c r="G4641" s="10"/>
      <c r="H4641" s="10"/>
      <c r="I4641" s="10"/>
      <c r="J4641" s="11"/>
      <c r="P4641" s="133"/>
      <c r="Q4641" s="133"/>
      <c r="R4641" s="3"/>
      <c r="S4641" s="133"/>
    </row>
    <row r="4642" spans="2:19">
      <c r="B4642" s="10"/>
      <c r="C4642" s="10"/>
      <c r="D4642" s="10"/>
      <c r="E4642" s="10"/>
      <c r="F4642" s="10"/>
      <c r="G4642" s="10"/>
      <c r="H4642" s="10"/>
      <c r="I4642" s="10"/>
      <c r="J4642" s="11"/>
      <c r="P4642" s="133"/>
      <c r="Q4642" s="133"/>
      <c r="R4642" s="3"/>
      <c r="S4642" s="133"/>
    </row>
    <row r="4643" spans="2:19">
      <c r="B4643" s="10"/>
      <c r="C4643" s="10"/>
      <c r="D4643" s="10"/>
      <c r="E4643" s="10"/>
      <c r="F4643" s="10"/>
      <c r="G4643" s="10"/>
      <c r="H4643" s="10"/>
      <c r="I4643" s="10"/>
      <c r="J4643" s="11"/>
      <c r="P4643" s="133"/>
      <c r="Q4643" s="133"/>
      <c r="R4643" s="3"/>
      <c r="S4643" s="133"/>
    </row>
    <row r="4644" spans="2:19">
      <c r="B4644" s="10"/>
      <c r="C4644" s="10"/>
      <c r="D4644" s="10"/>
      <c r="E4644" s="10"/>
      <c r="F4644" s="10"/>
      <c r="G4644" s="10"/>
      <c r="H4644" s="10"/>
      <c r="I4644" s="10"/>
      <c r="J4644" s="11"/>
      <c r="P4644" s="133"/>
      <c r="Q4644" s="133"/>
      <c r="R4644" s="3"/>
      <c r="S4644" s="133"/>
    </row>
    <row r="4645" spans="2:19">
      <c r="B4645" s="10"/>
      <c r="C4645" s="10"/>
      <c r="D4645" s="10"/>
      <c r="E4645" s="10"/>
      <c r="F4645" s="10"/>
      <c r="G4645" s="10"/>
      <c r="H4645" s="10"/>
      <c r="I4645" s="10"/>
      <c r="J4645" s="11"/>
      <c r="P4645" s="133"/>
      <c r="Q4645" s="133"/>
      <c r="R4645" s="3"/>
      <c r="S4645" s="133"/>
    </row>
    <row r="4646" spans="2:19">
      <c r="B4646" s="10"/>
      <c r="C4646" s="10"/>
      <c r="D4646" s="10"/>
      <c r="E4646" s="10"/>
      <c r="F4646" s="10"/>
      <c r="G4646" s="10"/>
      <c r="H4646" s="10"/>
      <c r="I4646" s="10"/>
      <c r="J4646" s="11"/>
      <c r="P4646" s="133"/>
      <c r="Q4646" s="133"/>
      <c r="R4646" s="3"/>
      <c r="S4646" s="133"/>
    </row>
    <row r="4647" spans="2:19">
      <c r="B4647" s="10"/>
      <c r="C4647" s="10"/>
      <c r="D4647" s="10"/>
      <c r="E4647" s="10"/>
      <c r="F4647" s="10"/>
      <c r="G4647" s="10"/>
      <c r="H4647" s="10"/>
      <c r="I4647" s="10"/>
      <c r="J4647" s="11"/>
      <c r="P4647" s="133"/>
      <c r="Q4647" s="133"/>
      <c r="R4647" s="3"/>
      <c r="S4647" s="133"/>
    </row>
    <row r="4648" spans="2:19">
      <c r="B4648" s="10"/>
      <c r="C4648" s="10"/>
      <c r="D4648" s="10"/>
      <c r="E4648" s="10"/>
      <c r="F4648" s="10"/>
      <c r="G4648" s="10"/>
      <c r="H4648" s="10"/>
      <c r="I4648" s="10"/>
      <c r="J4648" s="11"/>
      <c r="P4648" s="133"/>
      <c r="Q4648" s="133"/>
      <c r="R4648" s="3"/>
      <c r="S4648" s="133"/>
    </row>
    <row r="4649" spans="2:19">
      <c r="B4649" s="10"/>
      <c r="C4649" s="10"/>
      <c r="D4649" s="10"/>
      <c r="E4649" s="10"/>
      <c r="F4649" s="10"/>
      <c r="G4649" s="10"/>
      <c r="H4649" s="10"/>
      <c r="I4649" s="10"/>
      <c r="J4649" s="11"/>
      <c r="P4649" s="133"/>
      <c r="Q4649" s="133"/>
      <c r="R4649" s="3"/>
      <c r="S4649" s="133"/>
    </row>
    <row r="4650" spans="2:19">
      <c r="B4650" s="10"/>
      <c r="C4650" s="10"/>
      <c r="D4650" s="10"/>
      <c r="E4650" s="10"/>
      <c r="F4650" s="10"/>
      <c r="G4650" s="10"/>
      <c r="H4650" s="10"/>
      <c r="I4650" s="10"/>
      <c r="J4650" s="11"/>
      <c r="P4650" s="133"/>
      <c r="Q4650" s="133"/>
      <c r="R4650" s="3"/>
      <c r="S4650" s="133"/>
    </row>
    <row r="4651" spans="2:19">
      <c r="B4651" s="10"/>
      <c r="C4651" s="10"/>
      <c r="D4651" s="10"/>
      <c r="E4651" s="10"/>
      <c r="F4651" s="10"/>
      <c r="G4651" s="10"/>
      <c r="H4651" s="10"/>
      <c r="I4651" s="10"/>
      <c r="J4651" s="11"/>
      <c r="P4651" s="133"/>
      <c r="Q4651" s="133"/>
      <c r="R4651" s="3"/>
      <c r="S4651" s="133"/>
    </row>
    <row r="4652" spans="2:19">
      <c r="B4652" s="10"/>
      <c r="C4652" s="10"/>
      <c r="D4652" s="10"/>
      <c r="E4652" s="10"/>
      <c r="F4652" s="10"/>
      <c r="G4652" s="10"/>
      <c r="H4652" s="10"/>
      <c r="I4652" s="10"/>
      <c r="J4652" s="11"/>
      <c r="P4652" s="133"/>
      <c r="Q4652" s="133"/>
      <c r="R4652" s="3"/>
      <c r="S4652" s="133"/>
    </row>
    <row r="4653" spans="2:19">
      <c r="B4653" s="10"/>
      <c r="C4653" s="10"/>
      <c r="D4653" s="10"/>
      <c r="E4653" s="10"/>
      <c r="F4653" s="10"/>
      <c r="G4653" s="10"/>
      <c r="H4653" s="10"/>
      <c r="I4653" s="10"/>
      <c r="J4653" s="11"/>
      <c r="P4653" s="133"/>
      <c r="Q4653" s="133"/>
      <c r="R4653" s="3"/>
      <c r="S4653" s="133"/>
    </row>
    <row r="4654" spans="2:19">
      <c r="B4654" s="10"/>
      <c r="C4654" s="10"/>
      <c r="D4654" s="10"/>
      <c r="E4654" s="10"/>
      <c r="F4654" s="10"/>
      <c r="G4654" s="10"/>
      <c r="H4654" s="10"/>
      <c r="I4654" s="10"/>
      <c r="J4654" s="11"/>
      <c r="P4654" s="133"/>
      <c r="Q4654" s="133"/>
      <c r="R4654" s="3"/>
      <c r="S4654" s="133"/>
    </row>
    <row r="4655" spans="2:19">
      <c r="B4655" s="10"/>
      <c r="C4655" s="10"/>
      <c r="D4655" s="10"/>
      <c r="E4655" s="10"/>
      <c r="F4655" s="10"/>
      <c r="G4655" s="10"/>
      <c r="H4655" s="10"/>
      <c r="I4655" s="10"/>
      <c r="J4655" s="11"/>
      <c r="P4655" s="133"/>
      <c r="Q4655" s="133"/>
      <c r="R4655" s="3"/>
      <c r="S4655" s="133"/>
    </row>
    <row r="4656" spans="2:19">
      <c r="B4656" s="10"/>
      <c r="C4656" s="10"/>
      <c r="D4656" s="10"/>
      <c r="E4656" s="10"/>
      <c r="F4656" s="10"/>
      <c r="G4656" s="10"/>
      <c r="H4656" s="10"/>
      <c r="I4656" s="10"/>
      <c r="J4656" s="11"/>
      <c r="P4656" s="133"/>
      <c r="Q4656" s="133"/>
      <c r="R4656" s="3"/>
      <c r="S4656" s="133"/>
    </row>
    <row r="4657" spans="2:19">
      <c r="B4657" s="10"/>
      <c r="C4657" s="10"/>
      <c r="D4657" s="10"/>
      <c r="E4657" s="10"/>
      <c r="F4657" s="10"/>
      <c r="G4657" s="10"/>
      <c r="H4657" s="10"/>
      <c r="I4657" s="10"/>
      <c r="J4657" s="11"/>
      <c r="P4657" s="133"/>
      <c r="Q4657" s="133"/>
      <c r="R4657" s="3"/>
      <c r="S4657" s="133"/>
    </row>
    <row r="4658" spans="2:19">
      <c r="B4658" s="10"/>
      <c r="C4658" s="10"/>
      <c r="D4658" s="10"/>
      <c r="E4658" s="10"/>
      <c r="F4658" s="10"/>
      <c r="G4658" s="10"/>
      <c r="H4658" s="10"/>
      <c r="I4658" s="10"/>
      <c r="J4658" s="11"/>
      <c r="P4658" s="133"/>
      <c r="Q4658" s="133"/>
      <c r="R4658" s="3"/>
      <c r="S4658" s="133"/>
    </row>
    <row r="4659" spans="2:19">
      <c r="B4659" s="10"/>
      <c r="C4659" s="10"/>
      <c r="D4659" s="10"/>
      <c r="E4659" s="10"/>
      <c r="F4659" s="10"/>
      <c r="G4659" s="10"/>
      <c r="H4659" s="10"/>
      <c r="I4659" s="10"/>
      <c r="J4659" s="11"/>
      <c r="P4659" s="133"/>
      <c r="Q4659" s="133"/>
      <c r="R4659" s="3"/>
      <c r="S4659" s="133"/>
    </row>
    <row r="4660" spans="2:19">
      <c r="B4660" s="10"/>
      <c r="C4660" s="10"/>
      <c r="D4660" s="10"/>
      <c r="E4660" s="10"/>
      <c r="F4660" s="10"/>
      <c r="G4660" s="10"/>
      <c r="H4660" s="10"/>
      <c r="I4660" s="10"/>
      <c r="J4660" s="11"/>
      <c r="P4660" s="133"/>
      <c r="Q4660" s="133"/>
      <c r="R4660" s="3"/>
      <c r="S4660" s="133"/>
    </row>
    <row r="4661" spans="2:19">
      <c r="B4661" s="10"/>
      <c r="C4661" s="10"/>
      <c r="D4661" s="10"/>
      <c r="E4661" s="10"/>
      <c r="F4661" s="10"/>
      <c r="G4661" s="10"/>
      <c r="H4661" s="10"/>
      <c r="I4661" s="10"/>
      <c r="J4661" s="11"/>
      <c r="P4661" s="133"/>
      <c r="Q4661" s="133"/>
      <c r="R4661" s="3"/>
      <c r="S4661" s="133"/>
    </row>
    <row r="4662" spans="2:19">
      <c r="B4662" s="10"/>
      <c r="C4662" s="10"/>
      <c r="D4662" s="10"/>
      <c r="E4662" s="10"/>
      <c r="F4662" s="10"/>
      <c r="G4662" s="10"/>
      <c r="H4662" s="10"/>
      <c r="I4662" s="10"/>
      <c r="J4662" s="11"/>
      <c r="P4662" s="133"/>
      <c r="Q4662" s="133"/>
      <c r="R4662" s="3"/>
      <c r="S4662" s="133"/>
    </row>
    <row r="4663" spans="2:19">
      <c r="B4663" s="10"/>
      <c r="C4663" s="10"/>
      <c r="D4663" s="10"/>
      <c r="E4663" s="10"/>
      <c r="F4663" s="10"/>
      <c r="G4663" s="10"/>
      <c r="H4663" s="10"/>
      <c r="I4663" s="10"/>
      <c r="J4663" s="11"/>
      <c r="P4663" s="133"/>
      <c r="Q4663" s="133"/>
      <c r="R4663" s="3"/>
      <c r="S4663" s="133"/>
    </row>
    <row r="4664" spans="2:19">
      <c r="B4664" s="10"/>
      <c r="C4664" s="10"/>
      <c r="D4664" s="10"/>
      <c r="E4664" s="10"/>
      <c r="F4664" s="10"/>
      <c r="G4664" s="10"/>
      <c r="H4664" s="10"/>
      <c r="I4664" s="10"/>
      <c r="J4664" s="11"/>
      <c r="P4664" s="133"/>
      <c r="Q4664" s="133"/>
      <c r="R4664" s="3"/>
      <c r="S4664" s="133"/>
    </row>
    <row r="4665" spans="2:19">
      <c r="B4665" s="10"/>
      <c r="C4665" s="10"/>
      <c r="D4665" s="10"/>
      <c r="E4665" s="10"/>
      <c r="F4665" s="10"/>
      <c r="G4665" s="10"/>
      <c r="H4665" s="10"/>
      <c r="I4665" s="10"/>
      <c r="J4665" s="11"/>
      <c r="P4665" s="133"/>
      <c r="Q4665" s="133"/>
      <c r="R4665" s="3"/>
      <c r="S4665" s="133"/>
    </row>
    <row r="4666" spans="2:19">
      <c r="B4666" s="10"/>
      <c r="C4666" s="10"/>
      <c r="D4666" s="10"/>
      <c r="E4666" s="10"/>
      <c r="F4666" s="10"/>
      <c r="G4666" s="10"/>
      <c r="H4666" s="10"/>
      <c r="I4666" s="10"/>
      <c r="J4666" s="11"/>
      <c r="P4666" s="133"/>
      <c r="Q4666" s="133"/>
      <c r="R4666" s="3"/>
      <c r="S4666" s="133"/>
    </row>
    <row r="4667" spans="2:19">
      <c r="B4667" s="10"/>
      <c r="C4667" s="10"/>
      <c r="D4667" s="10"/>
      <c r="E4667" s="10"/>
      <c r="F4667" s="10"/>
      <c r="G4667" s="10"/>
      <c r="H4667" s="10"/>
      <c r="I4667" s="10"/>
      <c r="J4667" s="11"/>
      <c r="P4667" s="133"/>
      <c r="Q4667" s="133"/>
      <c r="R4667" s="3"/>
      <c r="S4667" s="133"/>
    </row>
    <row r="4668" spans="2:19">
      <c r="B4668" s="10"/>
      <c r="C4668" s="10"/>
      <c r="D4668" s="10"/>
      <c r="E4668" s="10"/>
      <c r="F4668" s="10"/>
      <c r="G4668" s="10"/>
      <c r="H4668" s="10"/>
      <c r="I4668" s="10"/>
      <c r="J4668" s="11"/>
      <c r="P4668" s="133"/>
      <c r="Q4668" s="133"/>
      <c r="R4668" s="3"/>
      <c r="S4668" s="133"/>
    </row>
    <row r="4669" spans="2:19">
      <c r="B4669" s="10"/>
      <c r="C4669" s="10"/>
      <c r="D4669" s="10"/>
      <c r="E4669" s="10"/>
      <c r="F4669" s="10"/>
      <c r="G4669" s="10"/>
      <c r="H4669" s="10"/>
      <c r="I4669" s="10"/>
      <c r="J4669" s="11"/>
      <c r="P4669" s="133"/>
      <c r="Q4669" s="133"/>
      <c r="R4669" s="3"/>
      <c r="S4669" s="133"/>
    </row>
    <row r="4670" spans="2:19">
      <c r="B4670" s="10"/>
      <c r="C4670" s="10"/>
      <c r="D4670" s="10"/>
      <c r="E4670" s="10"/>
      <c r="F4670" s="10"/>
      <c r="G4670" s="10"/>
      <c r="H4670" s="10"/>
      <c r="I4670" s="10"/>
      <c r="J4670" s="11"/>
      <c r="P4670" s="133"/>
      <c r="Q4670" s="133"/>
      <c r="R4670" s="3"/>
      <c r="S4670" s="133"/>
    </row>
    <row r="4671" spans="2:19">
      <c r="B4671" s="10"/>
      <c r="C4671" s="10"/>
      <c r="D4671" s="10"/>
      <c r="E4671" s="10"/>
      <c r="F4671" s="10"/>
      <c r="G4671" s="10"/>
      <c r="H4671" s="10"/>
      <c r="I4671" s="10"/>
      <c r="J4671" s="11"/>
      <c r="P4671" s="133"/>
      <c r="Q4671" s="133"/>
      <c r="R4671" s="3"/>
      <c r="S4671" s="133"/>
    </row>
    <row r="4672" spans="2:19">
      <c r="B4672" s="10"/>
      <c r="C4672" s="10"/>
      <c r="D4672" s="10"/>
      <c r="E4672" s="10"/>
      <c r="F4672" s="10"/>
      <c r="G4672" s="10"/>
      <c r="H4672" s="10"/>
      <c r="I4672" s="10"/>
      <c r="J4672" s="11"/>
      <c r="P4672" s="133"/>
      <c r="Q4672" s="133"/>
      <c r="R4672" s="3"/>
      <c r="S4672" s="133"/>
    </row>
    <row r="4673" spans="2:19">
      <c r="B4673" s="10"/>
      <c r="C4673" s="10"/>
      <c r="D4673" s="10"/>
      <c r="E4673" s="10"/>
      <c r="F4673" s="10"/>
      <c r="G4673" s="10"/>
      <c r="H4673" s="10"/>
      <c r="I4673" s="10"/>
      <c r="J4673" s="11"/>
      <c r="P4673" s="133"/>
      <c r="Q4673" s="133"/>
      <c r="R4673" s="3"/>
      <c r="S4673" s="133"/>
    </row>
    <row r="4674" spans="2:19">
      <c r="B4674" s="10"/>
      <c r="C4674" s="10"/>
      <c r="D4674" s="10"/>
      <c r="E4674" s="10"/>
      <c r="F4674" s="10"/>
      <c r="G4674" s="10"/>
      <c r="H4674" s="10"/>
      <c r="I4674" s="10"/>
      <c r="J4674" s="11"/>
      <c r="P4674" s="133"/>
      <c r="Q4674" s="133"/>
      <c r="R4674" s="3"/>
      <c r="S4674" s="133"/>
    </row>
    <row r="4675" spans="2:19">
      <c r="B4675" s="10"/>
      <c r="C4675" s="10"/>
      <c r="D4675" s="10"/>
      <c r="E4675" s="10"/>
      <c r="F4675" s="10"/>
      <c r="G4675" s="10"/>
      <c r="H4675" s="10"/>
      <c r="I4675" s="10"/>
      <c r="J4675" s="11"/>
      <c r="P4675" s="133"/>
      <c r="Q4675" s="133"/>
      <c r="R4675" s="3"/>
      <c r="S4675" s="133"/>
    </row>
    <row r="4676" spans="2:19">
      <c r="B4676" s="10"/>
      <c r="C4676" s="10"/>
      <c r="D4676" s="10"/>
      <c r="E4676" s="10"/>
      <c r="F4676" s="10"/>
      <c r="G4676" s="10"/>
      <c r="H4676" s="10"/>
      <c r="I4676" s="10"/>
      <c r="J4676" s="11"/>
      <c r="P4676" s="133"/>
      <c r="Q4676" s="133"/>
      <c r="R4676" s="3"/>
      <c r="S4676" s="133"/>
    </row>
    <row r="4677" spans="2:19">
      <c r="B4677" s="10"/>
      <c r="C4677" s="10"/>
      <c r="D4677" s="10"/>
      <c r="E4677" s="10"/>
      <c r="F4677" s="10"/>
      <c r="G4677" s="10"/>
      <c r="H4677" s="10"/>
      <c r="I4677" s="10"/>
      <c r="J4677" s="11"/>
      <c r="P4677" s="133"/>
      <c r="Q4677" s="133"/>
      <c r="R4677" s="3"/>
      <c r="S4677" s="133"/>
    </row>
    <row r="4678" spans="2:19">
      <c r="B4678" s="10"/>
      <c r="C4678" s="10"/>
      <c r="D4678" s="10"/>
      <c r="E4678" s="10"/>
      <c r="F4678" s="10"/>
      <c r="G4678" s="10"/>
      <c r="H4678" s="10"/>
      <c r="I4678" s="10"/>
      <c r="J4678" s="11"/>
      <c r="P4678" s="133"/>
      <c r="Q4678" s="133"/>
      <c r="R4678" s="3"/>
      <c r="S4678" s="133"/>
    </row>
    <row r="4679" spans="2:19">
      <c r="B4679" s="10"/>
      <c r="C4679" s="10"/>
      <c r="D4679" s="10"/>
      <c r="E4679" s="10"/>
      <c r="F4679" s="10"/>
      <c r="G4679" s="10"/>
      <c r="H4679" s="10"/>
      <c r="I4679" s="10"/>
      <c r="J4679" s="11"/>
      <c r="P4679" s="133"/>
      <c r="Q4679" s="133"/>
      <c r="R4679" s="3"/>
      <c r="S4679" s="133"/>
    </row>
    <row r="4680" spans="2:19">
      <c r="B4680" s="10"/>
      <c r="C4680" s="10"/>
      <c r="D4680" s="10"/>
      <c r="E4680" s="10"/>
      <c r="F4680" s="10"/>
      <c r="G4680" s="10"/>
      <c r="H4680" s="10"/>
      <c r="I4680" s="10"/>
      <c r="J4680" s="11"/>
      <c r="P4680" s="133"/>
      <c r="Q4680" s="133"/>
      <c r="R4680" s="3"/>
      <c r="S4680" s="133"/>
    </row>
    <row r="4681" spans="2:19">
      <c r="B4681" s="10"/>
      <c r="C4681" s="10"/>
      <c r="D4681" s="10"/>
      <c r="E4681" s="10"/>
      <c r="F4681" s="10"/>
      <c r="G4681" s="10"/>
      <c r="H4681" s="10"/>
      <c r="I4681" s="10"/>
      <c r="J4681" s="11"/>
      <c r="P4681" s="133"/>
      <c r="Q4681" s="133"/>
      <c r="R4681" s="3"/>
      <c r="S4681" s="133"/>
    </row>
    <row r="4682" spans="2:19">
      <c r="B4682" s="10"/>
      <c r="C4682" s="10"/>
      <c r="D4682" s="10"/>
      <c r="E4682" s="10"/>
      <c r="F4682" s="10"/>
      <c r="G4682" s="10"/>
      <c r="H4682" s="10"/>
      <c r="I4682" s="10"/>
      <c r="J4682" s="11"/>
      <c r="P4682" s="133"/>
      <c r="Q4682" s="133"/>
      <c r="R4682" s="3"/>
      <c r="S4682" s="133"/>
    </row>
    <row r="4683" spans="2:19">
      <c r="B4683" s="10"/>
      <c r="C4683" s="10"/>
      <c r="D4683" s="10"/>
      <c r="E4683" s="10"/>
      <c r="F4683" s="10"/>
      <c r="G4683" s="10"/>
      <c r="H4683" s="10"/>
      <c r="I4683" s="10"/>
      <c r="J4683" s="11"/>
      <c r="P4683" s="133"/>
      <c r="Q4683" s="133"/>
      <c r="R4683" s="3"/>
      <c r="S4683" s="133"/>
    </row>
    <row r="4684" spans="2:19">
      <c r="B4684" s="10"/>
      <c r="C4684" s="10"/>
      <c r="D4684" s="10"/>
      <c r="E4684" s="10"/>
      <c r="F4684" s="10"/>
      <c r="G4684" s="10"/>
      <c r="H4684" s="10"/>
      <c r="I4684" s="10"/>
      <c r="J4684" s="11"/>
      <c r="P4684" s="133"/>
      <c r="Q4684" s="133"/>
      <c r="R4684" s="3"/>
      <c r="S4684" s="133"/>
    </row>
    <row r="4685" spans="2:19">
      <c r="B4685" s="10"/>
      <c r="C4685" s="10"/>
      <c r="D4685" s="10"/>
      <c r="E4685" s="10"/>
      <c r="F4685" s="10"/>
      <c r="G4685" s="10"/>
      <c r="H4685" s="10"/>
      <c r="I4685" s="10"/>
      <c r="J4685" s="11"/>
      <c r="P4685" s="133"/>
      <c r="Q4685" s="133"/>
      <c r="R4685" s="3"/>
      <c r="S4685" s="133"/>
    </row>
    <row r="4686" spans="2:19">
      <c r="B4686" s="10"/>
      <c r="C4686" s="10"/>
      <c r="D4686" s="10"/>
      <c r="E4686" s="10"/>
      <c r="F4686" s="10"/>
      <c r="G4686" s="10"/>
      <c r="H4686" s="10"/>
      <c r="I4686" s="10"/>
      <c r="J4686" s="11"/>
      <c r="P4686" s="133"/>
      <c r="Q4686" s="133"/>
      <c r="R4686" s="3"/>
      <c r="S4686" s="133"/>
    </row>
    <row r="4687" spans="2:19">
      <c r="B4687" s="10"/>
      <c r="C4687" s="10"/>
      <c r="D4687" s="10"/>
      <c r="E4687" s="10"/>
      <c r="F4687" s="10"/>
      <c r="G4687" s="10"/>
      <c r="H4687" s="10"/>
      <c r="I4687" s="10"/>
      <c r="J4687" s="11"/>
      <c r="P4687" s="133"/>
      <c r="Q4687" s="133"/>
      <c r="R4687" s="3"/>
      <c r="S4687" s="133"/>
    </row>
    <row r="4688" spans="2:19">
      <c r="B4688" s="10"/>
      <c r="C4688" s="10"/>
      <c r="D4688" s="10"/>
      <c r="E4688" s="10"/>
      <c r="F4688" s="10"/>
      <c r="G4688" s="10"/>
      <c r="H4688" s="10"/>
      <c r="I4688" s="10"/>
      <c r="J4688" s="11"/>
      <c r="P4688" s="133"/>
      <c r="Q4688" s="133"/>
      <c r="R4688" s="3"/>
      <c r="S4688" s="133"/>
    </row>
    <row r="4689" spans="2:19">
      <c r="B4689" s="10"/>
      <c r="C4689" s="10"/>
      <c r="D4689" s="10"/>
      <c r="E4689" s="10"/>
      <c r="F4689" s="10"/>
      <c r="G4689" s="10"/>
      <c r="H4689" s="10"/>
      <c r="I4689" s="10"/>
      <c r="J4689" s="11"/>
      <c r="P4689" s="133"/>
      <c r="Q4689" s="133"/>
      <c r="R4689" s="3"/>
      <c r="S4689" s="133"/>
    </row>
    <row r="4690" spans="2:19">
      <c r="B4690" s="10"/>
      <c r="C4690" s="10"/>
      <c r="D4690" s="10"/>
      <c r="E4690" s="10"/>
      <c r="F4690" s="10"/>
      <c r="G4690" s="10"/>
      <c r="H4690" s="10"/>
      <c r="I4690" s="10"/>
      <c r="J4690" s="11"/>
      <c r="P4690" s="133"/>
      <c r="Q4690" s="133"/>
      <c r="R4690" s="3"/>
      <c r="S4690" s="133"/>
    </row>
    <row r="4691" spans="2:19">
      <c r="B4691" s="10"/>
      <c r="C4691" s="10"/>
      <c r="D4691" s="10"/>
      <c r="E4691" s="10"/>
      <c r="F4691" s="10"/>
      <c r="G4691" s="10"/>
      <c r="H4691" s="10"/>
      <c r="I4691" s="10"/>
      <c r="J4691" s="11"/>
      <c r="P4691" s="133"/>
      <c r="Q4691" s="133"/>
      <c r="R4691" s="3"/>
      <c r="S4691" s="133"/>
    </row>
    <row r="4692" spans="2:19">
      <c r="B4692" s="10"/>
      <c r="C4692" s="10"/>
      <c r="D4692" s="10"/>
      <c r="E4692" s="10"/>
      <c r="F4692" s="10"/>
      <c r="G4692" s="10"/>
      <c r="H4692" s="10"/>
      <c r="I4692" s="10"/>
      <c r="J4692" s="11"/>
      <c r="P4692" s="133"/>
      <c r="Q4692" s="133"/>
      <c r="R4692" s="3"/>
      <c r="S4692" s="133"/>
    </row>
    <row r="4693" spans="2:19">
      <c r="B4693" s="10"/>
      <c r="C4693" s="10"/>
      <c r="D4693" s="10"/>
      <c r="E4693" s="10"/>
      <c r="F4693" s="10"/>
      <c r="G4693" s="10"/>
      <c r="H4693" s="10"/>
      <c r="I4693" s="10"/>
      <c r="J4693" s="11"/>
      <c r="P4693" s="133"/>
      <c r="Q4693" s="133"/>
      <c r="R4693" s="3"/>
      <c r="S4693" s="133"/>
    </row>
    <row r="4694" spans="2:19">
      <c r="B4694" s="10"/>
      <c r="C4694" s="10"/>
      <c r="D4694" s="10"/>
      <c r="E4694" s="10"/>
      <c r="F4694" s="10"/>
      <c r="G4694" s="10"/>
      <c r="H4694" s="10"/>
      <c r="I4694" s="10"/>
      <c r="J4694" s="11"/>
      <c r="P4694" s="133"/>
      <c r="Q4694" s="133"/>
      <c r="R4694" s="3"/>
      <c r="S4694" s="133"/>
    </row>
    <row r="4695" spans="2:19">
      <c r="B4695" s="10"/>
      <c r="C4695" s="10"/>
      <c r="D4695" s="10"/>
      <c r="E4695" s="10"/>
      <c r="F4695" s="10"/>
      <c r="G4695" s="10"/>
      <c r="H4695" s="10"/>
      <c r="I4695" s="10"/>
      <c r="J4695" s="11"/>
      <c r="P4695" s="133"/>
      <c r="Q4695" s="133"/>
      <c r="R4695" s="3"/>
      <c r="S4695" s="133"/>
    </row>
    <row r="4696" spans="2:19">
      <c r="B4696" s="10"/>
      <c r="C4696" s="10"/>
      <c r="D4696" s="10"/>
      <c r="E4696" s="10"/>
      <c r="F4696" s="10"/>
      <c r="G4696" s="10"/>
      <c r="H4696" s="10"/>
      <c r="I4696" s="10"/>
      <c r="J4696" s="11"/>
      <c r="P4696" s="133"/>
      <c r="Q4696" s="133"/>
      <c r="R4696" s="3"/>
      <c r="S4696" s="133"/>
    </row>
    <row r="4697" spans="2:19">
      <c r="B4697" s="10"/>
      <c r="C4697" s="10"/>
      <c r="D4697" s="10"/>
      <c r="E4697" s="10"/>
      <c r="F4697" s="10"/>
      <c r="G4697" s="10"/>
      <c r="H4697" s="10"/>
      <c r="I4697" s="10"/>
      <c r="J4697" s="11"/>
      <c r="P4697" s="133"/>
      <c r="Q4697" s="133"/>
      <c r="R4697" s="3"/>
      <c r="S4697" s="133"/>
    </row>
    <row r="4698" spans="2:19">
      <c r="B4698" s="10"/>
      <c r="C4698" s="10"/>
      <c r="D4698" s="10"/>
      <c r="E4698" s="10"/>
      <c r="F4698" s="10"/>
      <c r="G4698" s="10"/>
      <c r="H4698" s="10"/>
      <c r="I4698" s="10"/>
      <c r="J4698" s="11"/>
      <c r="P4698" s="133"/>
      <c r="Q4698" s="133"/>
      <c r="R4698" s="3"/>
      <c r="S4698" s="133"/>
    </row>
    <row r="4699" spans="2:19">
      <c r="B4699" s="10"/>
      <c r="C4699" s="10"/>
      <c r="D4699" s="10"/>
      <c r="E4699" s="10"/>
      <c r="F4699" s="10"/>
      <c r="G4699" s="10"/>
      <c r="H4699" s="10"/>
      <c r="I4699" s="10"/>
      <c r="J4699" s="11"/>
      <c r="P4699" s="133"/>
      <c r="Q4699" s="133"/>
      <c r="R4699" s="3"/>
      <c r="S4699" s="133"/>
    </row>
    <row r="4700" spans="2:19">
      <c r="B4700" s="10"/>
      <c r="C4700" s="10"/>
      <c r="D4700" s="10"/>
      <c r="E4700" s="10"/>
      <c r="F4700" s="10"/>
      <c r="G4700" s="10"/>
      <c r="H4700" s="10"/>
      <c r="I4700" s="10"/>
      <c r="J4700" s="11"/>
      <c r="P4700" s="133"/>
      <c r="Q4700" s="133"/>
      <c r="R4700" s="3"/>
      <c r="S4700" s="133"/>
    </row>
    <row r="4701" spans="2:19">
      <c r="B4701" s="10"/>
      <c r="C4701" s="10"/>
      <c r="D4701" s="10"/>
      <c r="E4701" s="10"/>
      <c r="F4701" s="10"/>
      <c r="G4701" s="10"/>
      <c r="H4701" s="10"/>
      <c r="I4701" s="10"/>
      <c r="J4701" s="11"/>
      <c r="P4701" s="133"/>
      <c r="Q4701" s="133"/>
      <c r="R4701" s="3"/>
      <c r="S4701" s="133"/>
    </row>
    <row r="4702" spans="2:19">
      <c r="B4702" s="10"/>
      <c r="C4702" s="10"/>
      <c r="D4702" s="10"/>
      <c r="E4702" s="10"/>
      <c r="F4702" s="10"/>
      <c r="G4702" s="10"/>
      <c r="H4702" s="10"/>
      <c r="I4702" s="10"/>
      <c r="J4702" s="11"/>
      <c r="P4702" s="133"/>
      <c r="Q4702" s="133"/>
      <c r="R4702" s="3"/>
      <c r="S4702" s="133"/>
    </row>
    <row r="4703" spans="2:19">
      <c r="B4703" s="10"/>
      <c r="C4703" s="10"/>
      <c r="D4703" s="10"/>
      <c r="E4703" s="10"/>
      <c r="F4703" s="10"/>
      <c r="G4703" s="10"/>
      <c r="H4703" s="10"/>
      <c r="I4703" s="10"/>
      <c r="J4703" s="11"/>
      <c r="P4703" s="133"/>
      <c r="Q4703" s="133"/>
      <c r="R4703" s="3"/>
      <c r="S4703" s="133"/>
    </row>
    <row r="4704" spans="2:19">
      <c r="B4704" s="10"/>
      <c r="C4704" s="10"/>
      <c r="D4704" s="10"/>
      <c r="E4704" s="10"/>
      <c r="F4704" s="10"/>
      <c r="G4704" s="10"/>
      <c r="H4704" s="10"/>
      <c r="I4704" s="10"/>
      <c r="J4704" s="11"/>
      <c r="P4704" s="133"/>
      <c r="Q4704" s="133"/>
      <c r="R4704" s="3"/>
      <c r="S4704" s="133"/>
    </row>
    <row r="4705" spans="2:19">
      <c r="B4705" s="10"/>
      <c r="C4705" s="10"/>
      <c r="D4705" s="10"/>
      <c r="E4705" s="10"/>
      <c r="F4705" s="10"/>
      <c r="G4705" s="10"/>
      <c r="H4705" s="10"/>
      <c r="I4705" s="10"/>
      <c r="J4705" s="11"/>
      <c r="P4705" s="133"/>
      <c r="Q4705" s="133"/>
      <c r="R4705" s="3"/>
      <c r="S4705" s="133"/>
    </row>
    <row r="4706" spans="2:19">
      <c r="B4706" s="10"/>
      <c r="C4706" s="10"/>
      <c r="D4706" s="10"/>
      <c r="E4706" s="10"/>
      <c r="F4706" s="10"/>
      <c r="G4706" s="10"/>
      <c r="H4706" s="10"/>
      <c r="I4706" s="10"/>
      <c r="J4706" s="11"/>
      <c r="P4706" s="133"/>
      <c r="Q4706" s="133"/>
      <c r="R4706" s="3"/>
      <c r="S4706" s="133"/>
    </row>
    <row r="4707" spans="2:19">
      <c r="B4707" s="10"/>
      <c r="C4707" s="10"/>
      <c r="D4707" s="10"/>
      <c r="E4707" s="10"/>
      <c r="F4707" s="10"/>
      <c r="G4707" s="10"/>
      <c r="H4707" s="10"/>
      <c r="I4707" s="10"/>
      <c r="J4707" s="11"/>
      <c r="P4707" s="133"/>
      <c r="Q4707" s="133"/>
      <c r="R4707" s="3"/>
      <c r="S4707" s="133"/>
    </row>
    <row r="4708" spans="2:19">
      <c r="B4708" s="10"/>
      <c r="C4708" s="10"/>
      <c r="D4708" s="10"/>
      <c r="E4708" s="10"/>
      <c r="F4708" s="10"/>
      <c r="G4708" s="10"/>
      <c r="H4708" s="10"/>
      <c r="I4708" s="10"/>
      <c r="J4708" s="11"/>
      <c r="P4708" s="133"/>
      <c r="Q4708" s="133"/>
      <c r="R4708" s="3"/>
      <c r="S4708" s="133"/>
    </row>
    <row r="4709" spans="2:19">
      <c r="B4709" s="10"/>
      <c r="C4709" s="10"/>
      <c r="D4709" s="10"/>
      <c r="E4709" s="10"/>
      <c r="F4709" s="10"/>
      <c r="G4709" s="10"/>
      <c r="H4709" s="10"/>
      <c r="I4709" s="10"/>
      <c r="J4709" s="11"/>
      <c r="P4709" s="133"/>
      <c r="Q4709" s="133"/>
      <c r="R4709" s="3"/>
      <c r="S4709" s="133"/>
    </row>
    <row r="4710" spans="2:19">
      <c r="B4710" s="10"/>
      <c r="C4710" s="10"/>
      <c r="D4710" s="10"/>
      <c r="E4710" s="10"/>
      <c r="F4710" s="10"/>
      <c r="G4710" s="10"/>
      <c r="H4710" s="10"/>
      <c r="I4710" s="10"/>
      <c r="J4710" s="11"/>
      <c r="P4710" s="133"/>
      <c r="Q4710" s="133"/>
      <c r="R4710" s="3"/>
      <c r="S4710" s="133"/>
    </row>
    <row r="4711" spans="2:19">
      <c r="B4711" s="10"/>
      <c r="C4711" s="10"/>
      <c r="D4711" s="10"/>
      <c r="E4711" s="10"/>
      <c r="F4711" s="10"/>
      <c r="G4711" s="10"/>
      <c r="H4711" s="10"/>
      <c r="I4711" s="10"/>
      <c r="J4711" s="11"/>
      <c r="P4711" s="133"/>
      <c r="Q4711" s="133"/>
      <c r="R4711" s="3"/>
      <c r="S4711" s="133"/>
    </row>
    <row r="4712" spans="2:19">
      <c r="B4712" s="10"/>
      <c r="C4712" s="10"/>
      <c r="D4712" s="10"/>
      <c r="E4712" s="10"/>
      <c r="F4712" s="10"/>
      <c r="G4712" s="10"/>
      <c r="H4712" s="10"/>
      <c r="I4712" s="10"/>
      <c r="J4712" s="11"/>
      <c r="P4712" s="133"/>
      <c r="Q4712" s="133"/>
      <c r="R4712" s="3"/>
      <c r="S4712" s="133"/>
    </row>
    <row r="4713" spans="2:19">
      <c r="B4713" s="10"/>
      <c r="C4713" s="10"/>
      <c r="D4713" s="10"/>
      <c r="E4713" s="10"/>
      <c r="F4713" s="10"/>
      <c r="G4713" s="10"/>
      <c r="H4713" s="10"/>
      <c r="I4713" s="10"/>
      <c r="J4713" s="11"/>
      <c r="P4713" s="133"/>
      <c r="Q4713" s="133"/>
      <c r="R4713" s="3"/>
      <c r="S4713" s="133"/>
    </row>
    <row r="4714" spans="2:19">
      <c r="B4714" s="10"/>
      <c r="C4714" s="10"/>
      <c r="D4714" s="10"/>
      <c r="E4714" s="10"/>
      <c r="F4714" s="10"/>
      <c r="G4714" s="10"/>
      <c r="H4714" s="10"/>
      <c r="I4714" s="10"/>
      <c r="J4714" s="11"/>
      <c r="P4714" s="133"/>
      <c r="Q4714" s="133"/>
      <c r="R4714" s="3"/>
      <c r="S4714" s="133"/>
    </row>
    <row r="4715" spans="2:19">
      <c r="B4715" s="10"/>
      <c r="C4715" s="10"/>
      <c r="D4715" s="10"/>
      <c r="E4715" s="10"/>
      <c r="F4715" s="10"/>
      <c r="G4715" s="10"/>
      <c r="H4715" s="10"/>
      <c r="I4715" s="10"/>
      <c r="J4715" s="11"/>
      <c r="P4715" s="133"/>
      <c r="Q4715" s="133"/>
      <c r="R4715" s="3"/>
      <c r="S4715" s="133"/>
    </row>
    <row r="4716" spans="2:19">
      <c r="B4716" s="10"/>
      <c r="C4716" s="10"/>
      <c r="D4716" s="10"/>
      <c r="E4716" s="10"/>
      <c r="F4716" s="10"/>
      <c r="G4716" s="10"/>
      <c r="H4716" s="10"/>
      <c r="I4716" s="10"/>
      <c r="J4716" s="11"/>
      <c r="P4716" s="133"/>
      <c r="Q4716" s="133"/>
      <c r="R4716" s="3"/>
      <c r="S4716" s="133"/>
    </row>
    <row r="4717" spans="2:19">
      <c r="B4717" s="10"/>
      <c r="C4717" s="10"/>
      <c r="D4717" s="10"/>
      <c r="E4717" s="10"/>
      <c r="F4717" s="10"/>
      <c r="G4717" s="10"/>
      <c r="H4717" s="10"/>
      <c r="I4717" s="10"/>
      <c r="J4717" s="11"/>
      <c r="P4717" s="133"/>
      <c r="Q4717" s="133"/>
      <c r="R4717" s="3"/>
      <c r="S4717" s="133"/>
    </row>
    <row r="4718" spans="2:19">
      <c r="B4718" s="10"/>
      <c r="C4718" s="10"/>
      <c r="D4718" s="10"/>
      <c r="E4718" s="10"/>
      <c r="F4718" s="10"/>
      <c r="G4718" s="10"/>
      <c r="H4718" s="10"/>
      <c r="I4718" s="10"/>
      <c r="J4718" s="11"/>
      <c r="P4718" s="133"/>
      <c r="Q4718" s="133"/>
      <c r="R4718" s="3"/>
      <c r="S4718" s="133"/>
    </row>
    <row r="4719" spans="2:19">
      <c r="B4719" s="10"/>
      <c r="C4719" s="10"/>
      <c r="D4719" s="10"/>
      <c r="E4719" s="10"/>
      <c r="F4719" s="10"/>
      <c r="G4719" s="10"/>
      <c r="H4719" s="10"/>
      <c r="I4719" s="10"/>
      <c r="J4719" s="11"/>
      <c r="P4719" s="133"/>
      <c r="Q4719" s="133"/>
      <c r="R4719" s="3"/>
      <c r="S4719" s="133"/>
    </row>
    <row r="4720" spans="2:19">
      <c r="B4720" s="10"/>
      <c r="C4720" s="10"/>
      <c r="D4720" s="10"/>
      <c r="E4720" s="10"/>
      <c r="F4720" s="10"/>
      <c r="G4720" s="10"/>
      <c r="H4720" s="10"/>
      <c r="I4720" s="10"/>
      <c r="J4720" s="11"/>
      <c r="P4720" s="133"/>
      <c r="Q4720" s="133"/>
      <c r="R4720" s="3"/>
      <c r="S4720" s="133"/>
    </row>
    <row r="4721" spans="2:19">
      <c r="B4721" s="10"/>
      <c r="C4721" s="10"/>
      <c r="D4721" s="10"/>
      <c r="E4721" s="10"/>
      <c r="F4721" s="10"/>
      <c r="G4721" s="10"/>
      <c r="H4721" s="10"/>
      <c r="I4721" s="10"/>
      <c r="J4721" s="11"/>
      <c r="P4721" s="133"/>
      <c r="Q4721" s="133"/>
      <c r="R4721" s="3"/>
      <c r="S4721" s="133"/>
    </row>
    <row r="4722" spans="2:19">
      <c r="B4722" s="10"/>
      <c r="C4722" s="10"/>
      <c r="D4722" s="10"/>
      <c r="E4722" s="10"/>
      <c r="F4722" s="10"/>
      <c r="G4722" s="10"/>
      <c r="H4722" s="10"/>
      <c r="I4722" s="10"/>
      <c r="J4722" s="11"/>
      <c r="P4722" s="133"/>
      <c r="Q4722" s="133"/>
      <c r="R4722" s="3"/>
      <c r="S4722" s="133"/>
    </row>
    <row r="4723" spans="2:19">
      <c r="B4723" s="10"/>
      <c r="C4723" s="10"/>
      <c r="D4723" s="10"/>
      <c r="E4723" s="10"/>
      <c r="F4723" s="10"/>
      <c r="G4723" s="10"/>
      <c r="H4723" s="10"/>
      <c r="I4723" s="10"/>
      <c r="J4723" s="11"/>
      <c r="P4723" s="133"/>
      <c r="Q4723" s="133"/>
      <c r="R4723" s="3"/>
      <c r="S4723" s="133"/>
    </row>
    <row r="4724" spans="2:19">
      <c r="B4724" s="10"/>
      <c r="C4724" s="10"/>
      <c r="D4724" s="10"/>
      <c r="E4724" s="10"/>
      <c r="F4724" s="10"/>
      <c r="G4724" s="10"/>
      <c r="H4724" s="10"/>
      <c r="I4724" s="10"/>
      <c r="J4724" s="11"/>
      <c r="P4724" s="133"/>
      <c r="Q4724" s="133"/>
      <c r="R4724" s="3"/>
      <c r="S4724" s="133"/>
    </row>
    <row r="4725" spans="2:19">
      <c r="B4725" s="10"/>
      <c r="C4725" s="10"/>
      <c r="D4725" s="10"/>
      <c r="E4725" s="10"/>
      <c r="F4725" s="10"/>
      <c r="G4725" s="10"/>
      <c r="H4725" s="10"/>
      <c r="I4725" s="10"/>
      <c r="J4725" s="11"/>
      <c r="P4725" s="133"/>
      <c r="Q4725" s="133"/>
      <c r="R4725" s="3"/>
      <c r="S4725" s="133"/>
    </row>
    <row r="4726" spans="2:19">
      <c r="B4726" s="10"/>
      <c r="C4726" s="10"/>
      <c r="D4726" s="10"/>
      <c r="E4726" s="10"/>
      <c r="F4726" s="10"/>
      <c r="G4726" s="10"/>
      <c r="H4726" s="10"/>
      <c r="I4726" s="10"/>
      <c r="J4726" s="11"/>
      <c r="P4726" s="133"/>
      <c r="Q4726" s="133"/>
      <c r="R4726" s="3"/>
      <c r="S4726" s="133"/>
    </row>
    <row r="4727" spans="2:19">
      <c r="B4727" s="10"/>
      <c r="C4727" s="10"/>
      <c r="D4727" s="10"/>
      <c r="E4727" s="10"/>
      <c r="F4727" s="10"/>
      <c r="G4727" s="10"/>
      <c r="H4727" s="10"/>
      <c r="I4727" s="10"/>
      <c r="J4727" s="11"/>
      <c r="P4727" s="133"/>
      <c r="Q4727" s="133"/>
      <c r="R4727" s="3"/>
      <c r="S4727" s="133"/>
    </row>
    <row r="4728" spans="2:19">
      <c r="B4728" s="10"/>
      <c r="C4728" s="10"/>
      <c r="D4728" s="10"/>
      <c r="E4728" s="10"/>
      <c r="F4728" s="10"/>
      <c r="G4728" s="10"/>
      <c r="H4728" s="10"/>
      <c r="I4728" s="10"/>
      <c r="J4728" s="11"/>
      <c r="P4728" s="133"/>
      <c r="Q4728" s="133"/>
      <c r="R4728" s="3"/>
      <c r="S4728" s="133"/>
    </row>
    <row r="4729" spans="2:19">
      <c r="B4729" s="10"/>
      <c r="C4729" s="10"/>
      <c r="D4729" s="10"/>
      <c r="E4729" s="10"/>
      <c r="F4729" s="10"/>
      <c r="G4729" s="10"/>
      <c r="H4729" s="10"/>
      <c r="I4729" s="10"/>
      <c r="J4729" s="11"/>
      <c r="P4729" s="133"/>
      <c r="Q4729" s="133"/>
      <c r="R4729" s="3"/>
      <c r="S4729" s="133"/>
    </row>
    <row r="4730" spans="2:19">
      <c r="B4730" s="10"/>
      <c r="C4730" s="10"/>
      <c r="D4730" s="10"/>
      <c r="E4730" s="10"/>
      <c r="F4730" s="10"/>
      <c r="G4730" s="10"/>
      <c r="H4730" s="10"/>
      <c r="I4730" s="10"/>
      <c r="J4730" s="11"/>
      <c r="P4730" s="133"/>
      <c r="Q4730" s="133"/>
      <c r="R4730" s="3"/>
      <c r="S4730" s="133"/>
    </row>
    <row r="4731" spans="2:19">
      <c r="B4731" s="10"/>
      <c r="C4731" s="10"/>
      <c r="D4731" s="10"/>
      <c r="E4731" s="10"/>
      <c r="F4731" s="10"/>
      <c r="G4731" s="10"/>
      <c r="H4731" s="10"/>
      <c r="I4731" s="10"/>
      <c r="J4731" s="11"/>
      <c r="P4731" s="133"/>
      <c r="Q4731" s="133"/>
      <c r="R4731" s="3"/>
      <c r="S4731" s="133"/>
    </row>
    <row r="4732" spans="2:19">
      <c r="B4732" s="10"/>
      <c r="C4732" s="10"/>
      <c r="D4732" s="10"/>
      <c r="E4732" s="10"/>
      <c r="F4732" s="10"/>
      <c r="G4732" s="10"/>
      <c r="H4732" s="10"/>
      <c r="I4732" s="10"/>
      <c r="J4732" s="11"/>
      <c r="P4732" s="133"/>
      <c r="Q4732" s="133"/>
      <c r="R4732" s="3"/>
      <c r="S4732" s="133"/>
    </row>
    <row r="4733" spans="2:19">
      <c r="B4733" s="10"/>
      <c r="C4733" s="10"/>
      <c r="D4733" s="10"/>
      <c r="E4733" s="10"/>
      <c r="F4733" s="10"/>
      <c r="G4733" s="10"/>
      <c r="H4733" s="10"/>
      <c r="I4733" s="10"/>
      <c r="J4733" s="11"/>
      <c r="P4733" s="133"/>
      <c r="Q4733" s="133"/>
      <c r="R4733" s="3"/>
      <c r="S4733" s="133"/>
    </row>
    <row r="4734" spans="2:19">
      <c r="B4734" s="10"/>
      <c r="C4734" s="10"/>
      <c r="D4734" s="10"/>
      <c r="E4734" s="10"/>
      <c r="F4734" s="10"/>
      <c r="G4734" s="10"/>
      <c r="H4734" s="10"/>
      <c r="I4734" s="10"/>
      <c r="J4734" s="11"/>
      <c r="P4734" s="133"/>
      <c r="Q4734" s="133"/>
      <c r="R4734" s="3"/>
      <c r="S4734" s="133"/>
    </row>
    <row r="4735" spans="2:19">
      <c r="B4735" s="10"/>
      <c r="C4735" s="10"/>
      <c r="D4735" s="10"/>
      <c r="E4735" s="10"/>
      <c r="F4735" s="10"/>
      <c r="G4735" s="10"/>
      <c r="H4735" s="10"/>
      <c r="I4735" s="10"/>
      <c r="J4735" s="11"/>
      <c r="P4735" s="133"/>
      <c r="Q4735" s="133"/>
      <c r="R4735" s="3"/>
      <c r="S4735" s="133"/>
    </row>
    <row r="4736" spans="2:19">
      <c r="B4736" s="10"/>
      <c r="C4736" s="10"/>
      <c r="D4736" s="10"/>
      <c r="E4736" s="10"/>
      <c r="F4736" s="10"/>
      <c r="G4736" s="10"/>
      <c r="H4736" s="10"/>
      <c r="I4736" s="10"/>
      <c r="J4736" s="11"/>
      <c r="P4736" s="133"/>
      <c r="Q4736" s="133"/>
      <c r="R4736" s="3"/>
      <c r="S4736" s="133"/>
    </row>
    <row r="4737" spans="2:19">
      <c r="B4737" s="10"/>
      <c r="C4737" s="10"/>
      <c r="D4737" s="10"/>
      <c r="E4737" s="10"/>
      <c r="F4737" s="10"/>
      <c r="G4737" s="10"/>
      <c r="H4737" s="10"/>
      <c r="I4737" s="10"/>
      <c r="J4737" s="11"/>
      <c r="P4737" s="133"/>
      <c r="Q4737" s="133"/>
      <c r="R4737" s="3"/>
      <c r="S4737" s="133"/>
    </row>
    <row r="4738" spans="2:19">
      <c r="B4738" s="10"/>
      <c r="C4738" s="10"/>
      <c r="D4738" s="10"/>
      <c r="E4738" s="10"/>
      <c r="F4738" s="10"/>
      <c r="G4738" s="10"/>
      <c r="H4738" s="10"/>
      <c r="I4738" s="10"/>
      <c r="J4738" s="11"/>
      <c r="P4738" s="133"/>
      <c r="Q4738" s="133"/>
      <c r="R4738" s="3"/>
      <c r="S4738" s="133"/>
    </row>
    <row r="4739" spans="2:19">
      <c r="B4739" s="10"/>
      <c r="C4739" s="10"/>
      <c r="D4739" s="10"/>
      <c r="E4739" s="10"/>
      <c r="F4739" s="10"/>
      <c r="G4739" s="10"/>
      <c r="H4739" s="10"/>
      <c r="I4739" s="10"/>
      <c r="J4739" s="11"/>
      <c r="P4739" s="133"/>
      <c r="Q4739" s="133"/>
      <c r="R4739" s="3"/>
      <c r="S4739" s="133"/>
    </row>
    <row r="4740" spans="2:19">
      <c r="B4740" s="10"/>
      <c r="C4740" s="10"/>
      <c r="D4740" s="10"/>
      <c r="E4740" s="10"/>
      <c r="F4740" s="10"/>
      <c r="G4740" s="10"/>
      <c r="H4740" s="10"/>
      <c r="I4740" s="10"/>
      <c r="J4740" s="11"/>
      <c r="P4740" s="133"/>
      <c r="Q4740" s="133"/>
      <c r="R4740" s="3"/>
      <c r="S4740" s="133"/>
    </row>
    <row r="4741" spans="2:19">
      <c r="B4741" s="10"/>
      <c r="C4741" s="10"/>
      <c r="D4741" s="10"/>
      <c r="E4741" s="10"/>
      <c r="F4741" s="10"/>
      <c r="G4741" s="10"/>
      <c r="H4741" s="10"/>
      <c r="I4741" s="10"/>
      <c r="J4741" s="11"/>
      <c r="P4741" s="133"/>
      <c r="Q4741" s="133"/>
      <c r="R4741" s="3"/>
      <c r="S4741" s="133"/>
    </row>
    <row r="4742" spans="2:19">
      <c r="B4742" s="10"/>
      <c r="C4742" s="10"/>
      <c r="D4742" s="10"/>
      <c r="E4742" s="10"/>
      <c r="F4742" s="10"/>
      <c r="G4742" s="10"/>
      <c r="H4742" s="10"/>
      <c r="I4742" s="10"/>
      <c r="J4742" s="11"/>
      <c r="P4742" s="133"/>
      <c r="Q4742" s="133"/>
      <c r="R4742" s="3"/>
      <c r="S4742" s="133"/>
    </row>
    <row r="4743" spans="2:19">
      <c r="B4743" s="10"/>
      <c r="C4743" s="10"/>
      <c r="D4743" s="10"/>
      <c r="E4743" s="10"/>
      <c r="F4743" s="10"/>
      <c r="G4743" s="10"/>
      <c r="H4743" s="10"/>
      <c r="I4743" s="10"/>
      <c r="J4743" s="11"/>
      <c r="P4743" s="133"/>
      <c r="Q4743" s="133"/>
      <c r="R4743" s="3"/>
      <c r="S4743" s="133"/>
    </row>
    <row r="4744" spans="2:19">
      <c r="B4744" s="10"/>
      <c r="C4744" s="10"/>
      <c r="D4744" s="10"/>
      <c r="E4744" s="10"/>
      <c r="F4744" s="10"/>
      <c r="G4744" s="10"/>
      <c r="H4744" s="10"/>
      <c r="I4744" s="10"/>
      <c r="J4744" s="11"/>
      <c r="P4744" s="133"/>
      <c r="Q4744" s="133"/>
      <c r="R4744" s="3"/>
      <c r="S4744" s="133"/>
    </row>
    <row r="4745" spans="2:19">
      <c r="B4745" s="10"/>
      <c r="C4745" s="10"/>
      <c r="D4745" s="10"/>
      <c r="E4745" s="10"/>
      <c r="F4745" s="10"/>
      <c r="G4745" s="10"/>
      <c r="H4745" s="10"/>
      <c r="I4745" s="10"/>
      <c r="J4745" s="11"/>
      <c r="P4745" s="133"/>
      <c r="Q4745" s="133"/>
      <c r="R4745" s="3"/>
      <c r="S4745" s="133"/>
    </row>
    <row r="4746" spans="2:19">
      <c r="B4746" s="10"/>
      <c r="C4746" s="10"/>
      <c r="D4746" s="10"/>
      <c r="E4746" s="10"/>
      <c r="F4746" s="10"/>
      <c r="G4746" s="10"/>
      <c r="H4746" s="10"/>
      <c r="I4746" s="10"/>
      <c r="J4746" s="11"/>
      <c r="P4746" s="133"/>
      <c r="Q4746" s="133"/>
      <c r="R4746" s="3"/>
      <c r="S4746" s="133"/>
    </row>
    <row r="4747" spans="2:19">
      <c r="B4747" s="10"/>
      <c r="C4747" s="10"/>
      <c r="D4747" s="10"/>
      <c r="E4747" s="10"/>
      <c r="F4747" s="10"/>
      <c r="G4747" s="10"/>
      <c r="H4747" s="10"/>
      <c r="I4747" s="10"/>
      <c r="J4747" s="11"/>
      <c r="P4747" s="133"/>
      <c r="Q4747" s="133"/>
      <c r="R4747" s="3"/>
      <c r="S4747" s="133"/>
    </row>
    <row r="4748" spans="2:19">
      <c r="B4748" s="10"/>
      <c r="C4748" s="10"/>
      <c r="D4748" s="10"/>
      <c r="E4748" s="10"/>
      <c r="F4748" s="10"/>
      <c r="G4748" s="10"/>
      <c r="H4748" s="10"/>
      <c r="I4748" s="10"/>
      <c r="J4748" s="11"/>
      <c r="P4748" s="133"/>
      <c r="Q4748" s="133"/>
      <c r="R4748" s="3"/>
      <c r="S4748" s="133"/>
    </row>
    <row r="4749" spans="2:19">
      <c r="B4749" s="10"/>
      <c r="C4749" s="10"/>
      <c r="D4749" s="10"/>
      <c r="E4749" s="10"/>
      <c r="F4749" s="10"/>
      <c r="G4749" s="10"/>
      <c r="H4749" s="10"/>
      <c r="I4749" s="10"/>
      <c r="J4749" s="11"/>
      <c r="P4749" s="133"/>
      <c r="Q4749" s="133"/>
      <c r="R4749" s="3"/>
      <c r="S4749" s="133"/>
    </row>
    <row r="4750" spans="2:19">
      <c r="B4750" s="10"/>
      <c r="C4750" s="10"/>
      <c r="D4750" s="10"/>
      <c r="E4750" s="10"/>
      <c r="F4750" s="10"/>
      <c r="G4750" s="10"/>
      <c r="H4750" s="10"/>
      <c r="I4750" s="10"/>
      <c r="J4750" s="11"/>
      <c r="P4750" s="133"/>
      <c r="Q4750" s="133"/>
      <c r="R4750" s="3"/>
      <c r="S4750" s="133"/>
    </row>
    <row r="4751" spans="2:19">
      <c r="B4751" s="10"/>
      <c r="C4751" s="10"/>
      <c r="D4751" s="10"/>
      <c r="E4751" s="10"/>
      <c r="F4751" s="10"/>
      <c r="G4751" s="10"/>
      <c r="H4751" s="10"/>
      <c r="I4751" s="10"/>
      <c r="J4751" s="11"/>
      <c r="P4751" s="133"/>
      <c r="Q4751" s="133"/>
      <c r="R4751" s="3"/>
      <c r="S4751" s="133"/>
    </row>
    <row r="4752" spans="2:19">
      <c r="B4752" s="10"/>
      <c r="C4752" s="10"/>
      <c r="D4752" s="10"/>
      <c r="E4752" s="10"/>
      <c r="F4752" s="10"/>
      <c r="G4752" s="10"/>
      <c r="H4752" s="10"/>
      <c r="I4752" s="10"/>
      <c r="J4752" s="11"/>
      <c r="P4752" s="133"/>
      <c r="Q4752" s="133"/>
      <c r="R4752" s="3"/>
      <c r="S4752" s="133"/>
    </row>
    <row r="4753" spans="2:19">
      <c r="B4753" s="10"/>
      <c r="C4753" s="10"/>
      <c r="D4753" s="10"/>
      <c r="E4753" s="10"/>
      <c r="F4753" s="10"/>
      <c r="G4753" s="10"/>
      <c r="H4753" s="10"/>
      <c r="I4753" s="10"/>
      <c r="J4753" s="11"/>
      <c r="P4753" s="133"/>
      <c r="Q4753" s="133"/>
      <c r="R4753" s="3"/>
      <c r="S4753" s="133"/>
    </row>
    <row r="4754" spans="2:19">
      <c r="B4754" s="10"/>
      <c r="C4754" s="10"/>
      <c r="D4754" s="10"/>
      <c r="E4754" s="10"/>
      <c r="F4754" s="10"/>
      <c r="G4754" s="10"/>
      <c r="H4754" s="10"/>
      <c r="I4754" s="10"/>
      <c r="J4754" s="11"/>
      <c r="P4754" s="133"/>
      <c r="Q4754" s="133"/>
      <c r="R4754" s="3"/>
      <c r="S4754" s="133"/>
    </row>
    <row r="4755" spans="2:19">
      <c r="B4755" s="10"/>
      <c r="C4755" s="10"/>
      <c r="D4755" s="10"/>
      <c r="E4755" s="10"/>
      <c r="F4755" s="10"/>
      <c r="G4755" s="10"/>
      <c r="H4755" s="10"/>
      <c r="I4755" s="10"/>
      <c r="J4755" s="11"/>
      <c r="P4755" s="133"/>
      <c r="Q4755" s="133"/>
      <c r="R4755" s="3"/>
      <c r="S4755" s="133"/>
    </row>
    <row r="4756" spans="2:19">
      <c r="B4756" s="10"/>
      <c r="C4756" s="10"/>
      <c r="D4756" s="10"/>
      <c r="E4756" s="10"/>
      <c r="F4756" s="10"/>
      <c r="G4756" s="10"/>
      <c r="H4756" s="10"/>
      <c r="I4756" s="10"/>
      <c r="J4756" s="11"/>
      <c r="P4756" s="133"/>
      <c r="Q4756" s="133"/>
      <c r="R4756" s="3"/>
      <c r="S4756" s="133"/>
    </row>
    <row r="4757" spans="2:19">
      <c r="B4757" s="10"/>
      <c r="C4757" s="10"/>
      <c r="D4757" s="10"/>
      <c r="E4757" s="10"/>
      <c r="F4757" s="10"/>
      <c r="G4757" s="10"/>
      <c r="H4757" s="10"/>
      <c r="I4757" s="10"/>
      <c r="J4757" s="11"/>
      <c r="P4757" s="133"/>
      <c r="Q4757" s="133"/>
      <c r="R4757" s="3"/>
      <c r="S4757" s="133"/>
    </row>
    <row r="4758" spans="2:19">
      <c r="B4758" s="10"/>
      <c r="C4758" s="10"/>
      <c r="D4758" s="10"/>
      <c r="E4758" s="10"/>
      <c r="F4758" s="10"/>
      <c r="G4758" s="10"/>
      <c r="H4758" s="10"/>
      <c r="I4758" s="10"/>
      <c r="J4758" s="11"/>
      <c r="P4758" s="133"/>
      <c r="Q4758" s="133"/>
      <c r="R4758" s="3"/>
      <c r="S4758" s="133"/>
    </row>
    <row r="4759" spans="2:19">
      <c r="B4759" s="10"/>
      <c r="C4759" s="10"/>
      <c r="D4759" s="10"/>
      <c r="E4759" s="10"/>
      <c r="F4759" s="10"/>
      <c r="G4759" s="10"/>
      <c r="H4759" s="10"/>
      <c r="I4759" s="10"/>
      <c r="J4759" s="11"/>
      <c r="P4759" s="133"/>
      <c r="Q4759" s="133"/>
      <c r="R4759" s="3"/>
      <c r="S4759" s="133"/>
    </row>
    <row r="4760" spans="2:19">
      <c r="B4760" s="10"/>
      <c r="C4760" s="10"/>
      <c r="D4760" s="10"/>
      <c r="E4760" s="10"/>
      <c r="F4760" s="10"/>
      <c r="G4760" s="10"/>
      <c r="H4760" s="10"/>
      <c r="I4760" s="10"/>
      <c r="J4760" s="11"/>
      <c r="P4760" s="133"/>
      <c r="Q4760" s="133"/>
      <c r="R4760" s="3"/>
      <c r="S4760" s="133"/>
    </row>
    <row r="4761" spans="2:19">
      <c r="B4761" s="10"/>
      <c r="C4761" s="10"/>
      <c r="D4761" s="10"/>
      <c r="E4761" s="10"/>
      <c r="F4761" s="10"/>
      <c r="G4761" s="10"/>
      <c r="H4761" s="10"/>
      <c r="I4761" s="10"/>
      <c r="J4761" s="11"/>
      <c r="P4761" s="133"/>
      <c r="Q4761" s="133"/>
      <c r="R4761" s="3"/>
      <c r="S4761" s="133"/>
    </row>
    <row r="4762" spans="2:19">
      <c r="B4762" s="10"/>
      <c r="C4762" s="10"/>
      <c r="D4762" s="10"/>
      <c r="E4762" s="10"/>
      <c r="F4762" s="10"/>
      <c r="G4762" s="10"/>
      <c r="H4762" s="10"/>
      <c r="I4762" s="10"/>
      <c r="J4762" s="11"/>
      <c r="P4762" s="133"/>
      <c r="Q4762" s="133"/>
      <c r="R4762" s="3"/>
      <c r="S4762" s="133"/>
    </row>
    <row r="4763" spans="2:19">
      <c r="B4763" s="10"/>
      <c r="C4763" s="10"/>
      <c r="D4763" s="10"/>
      <c r="E4763" s="10"/>
      <c r="F4763" s="10"/>
      <c r="G4763" s="10"/>
      <c r="H4763" s="10"/>
      <c r="I4763" s="10"/>
      <c r="J4763" s="11"/>
      <c r="P4763" s="133"/>
      <c r="Q4763" s="133"/>
      <c r="R4763" s="3"/>
      <c r="S4763" s="133"/>
    </row>
    <row r="4764" spans="2:19">
      <c r="B4764" s="10"/>
      <c r="C4764" s="10"/>
      <c r="D4764" s="10"/>
      <c r="E4764" s="10"/>
      <c r="F4764" s="10"/>
      <c r="G4764" s="10"/>
      <c r="H4764" s="10"/>
      <c r="I4764" s="10"/>
      <c r="J4764" s="11"/>
      <c r="P4764" s="133"/>
      <c r="Q4764" s="133"/>
      <c r="R4764" s="3"/>
      <c r="S4764" s="133"/>
    </row>
    <row r="4765" spans="2:19">
      <c r="B4765" s="10"/>
      <c r="C4765" s="10"/>
      <c r="D4765" s="10"/>
      <c r="E4765" s="10"/>
      <c r="F4765" s="10"/>
      <c r="G4765" s="10"/>
      <c r="H4765" s="10"/>
      <c r="I4765" s="10"/>
      <c r="J4765" s="11"/>
      <c r="P4765" s="133"/>
      <c r="Q4765" s="133"/>
      <c r="R4765" s="3"/>
      <c r="S4765" s="133"/>
    </row>
    <row r="4766" spans="2:19">
      <c r="B4766" s="10"/>
      <c r="C4766" s="10"/>
      <c r="D4766" s="10"/>
      <c r="E4766" s="10"/>
      <c r="F4766" s="10"/>
      <c r="G4766" s="10"/>
      <c r="H4766" s="10"/>
      <c r="I4766" s="10"/>
      <c r="J4766" s="11"/>
      <c r="P4766" s="133"/>
      <c r="Q4766" s="133"/>
      <c r="R4766" s="3"/>
      <c r="S4766" s="133"/>
    </row>
    <row r="4767" spans="2:19">
      <c r="B4767" s="10"/>
      <c r="C4767" s="10"/>
      <c r="D4767" s="10"/>
      <c r="E4767" s="10"/>
      <c r="F4767" s="10"/>
      <c r="G4767" s="10"/>
      <c r="H4767" s="10"/>
      <c r="I4767" s="10"/>
      <c r="J4767" s="11"/>
      <c r="P4767" s="133"/>
      <c r="Q4767" s="133"/>
      <c r="R4767" s="3"/>
      <c r="S4767" s="133"/>
    </row>
    <row r="4768" spans="2:19">
      <c r="B4768" s="10"/>
      <c r="C4768" s="10"/>
      <c r="D4768" s="10"/>
      <c r="E4768" s="10"/>
      <c r="F4768" s="10"/>
      <c r="G4768" s="10"/>
      <c r="H4768" s="10"/>
      <c r="I4768" s="10"/>
      <c r="J4768" s="11"/>
      <c r="P4768" s="133"/>
      <c r="Q4768" s="133"/>
      <c r="R4768" s="3"/>
      <c r="S4768" s="133"/>
    </row>
    <row r="4769" spans="2:19">
      <c r="B4769" s="10"/>
      <c r="C4769" s="10"/>
      <c r="D4769" s="10"/>
      <c r="E4769" s="10"/>
      <c r="F4769" s="10"/>
      <c r="G4769" s="10"/>
      <c r="H4769" s="10"/>
      <c r="I4769" s="10"/>
      <c r="J4769" s="11"/>
      <c r="P4769" s="133"/>
      <c r="Q4769" s="133"/>
      <c r="R4769" s="3"/>
      <c r="S4769" s="133"/>
    </row>
    <row r="4770" spans="2:19">
      <c r="B4770" s="10"/>
      <c r="C4770" s="10"/>
      <c r="D4770" s="10"/>
      <c r="E4770" s="10"/>
      <c r="F4770" s="10"/>
      <c r="G4770" s="10"/>
      <c r="H4770" s="10"/>
      <c r="I4770" s="10"/>
      <c r="J4770" s="11"/>
      <c r="P4770" s="133"/>
      <c r="Q4770" s="133"/>
      <c r="R4770" s="3"/>
      <c r="S4770" s="133"/>
    </row>
    <row r="4771" spans="2:19">
      <c r="B4771" s="10"/>
      <c r="C4771" s="10"/>
      <c r="D4771" s="10"/>
      <c r="E4771" s="10"/>
      <c r="F4771" s="10"/>
      <c r="G4771" s="10"/>
      <c r="H4771" s="10"/>
      <c r="I4771" s="10"/>
      <c r="J4771" s="11"/>
      <c r="P4771" s="133"/>
      <c r="Q4771" s="133"/>
      <c r="R4771" s="3"/>
      <c r="S4771" s="133"/>
    </row>
    <row r="4772" spans="2:19">
      <c r="B4772" s="10"/>
      <c r="C4772" s="10"/>
      <c r="D4772" s="10"/>
      <c r="E4772" s="10"/>
      <c r="F4772" s="10"/>
      <c r="G4772" s="10"/>
      <c r="H4772" s="10"/>
      <c r="I4772" s="10"/>
      <c r="J4772" s="11"/>
      <c r="P4772" s="133"/>
      <c r="Q4772" s="133"/>
      <c r="R4772" s="3"/>
      <c r="S4772" s="133"/>
    </row>
    <row r="4773" spans="2:19">
      <c r="B4773" s="10"/>
      <c r="C4773" s="10"/>
      <c r="D4773" s="10"/>
      <c r="E4773" s="10"/>
      <c r="F4773" s="10"/>
      <c r="G4773" s="10"/>
      <c r="H4773" s="10"/>
      <c r="I4773" s="10"/>
      <c r="J4773" s="11"/>
      <c r="P4773" s="133"/>
      <c r="Q4773" s="133"/>
      <c r="R4773" s="3"/>
      <c r="S4773" s="133"/>
    </row>
    <row r="4774" spans="2:19">
      <c r="B4774" s="10"/>
      <c r="C4774" s="10"/>
      <c r="D4774" s="10"/>
      <c r="E4774" s="10"/>
      <c r="F4774" s="10"/>
      <c r="G4774" s="10"/>
      <c r="H4774" s="10"/>
      <c r="I4774" s="10"/>
      <c r="J4774" s="11"/>
      <c r="P4774" s="133"/>
      <c r="Q4774" s="133"/>
      <c r="R4774" s="3"/>
      <c r="S4774" s="133"/>
    </row>
    <row r="4775" spans="2:19">
      <c r="B4775" s="10"/>
      <c r="C4775" s="10"/>
      <c r="D4775" s="10"/>
      <c r="E4775" s="10"/>
      <c r="F4775" s="10"/>
      <c r="G4775" s="10"/>
      <c r="H4775" s="10"/>
      <c r="I4775" s="10"/>
      <c r="J4775" s="11"/>
      <c r="P4775" s="133"/>
      <c r="Q4775" s="133"/>
      <c r="R4775" s="3"/>
      <c r="S4775" s="133"/>
    </row>
    <row r="4776" spans="2:19">
      <c r="B4776" s="10"/>
      <c r="C4776" s="10"/>
      <c r="D4776" s="10"/>
      <c r="E4776" s="10"/>
      <c r="F4776" s="10"/>
      <c r="G4776" s="10"/>
      <c r="H4776" s="10"/>
      <c r="I4776" s="10"/>
      <c r="J4776" s="11"/>
      <c r="P4776" s="133"/>
      <c r="Q4776" s="133"/>
      <c r="R4776" s="3"/>
      <c r="S4776" s="133"/>
    </row>
    <row r="4777" spans="2:19">
      <c r="B4777" s="10"/>
      <c r="C4777" s="10"/>
      <c r="D4777" s="10"/>
      <c r="E4777" s="10"/>
      <c r="F4777" s="10"/>
      <c r="G4777" s="10"/>
      <c r="H4777" s="10"/>
      <c r="I4777" s="10"/>
      <c r="J4777" s="11"/>
      <c r="P4777" s="133"/>
      <c r="Q4777" s="133"/>
      <c r="R4777" s="3"/>
      <c r="S4777" s="133"/>
    </row>
    <row r="4778" spans="2:19">
      <c r="B4778" s="10"/>
      <c r="C4778" s="10"/>
      <c r="D4778" s="10"/>
      <c r="E4778" s="10"/>
      <c r="F4778" s="10"/>
      <c r="G4778" s="10"/>
      <c r="H4778" s="10"/>
      <c r="I4778" s="10"/>
      <c r="J4778" s="11"/>
      <c r="P4778" s="133"/>
      <c r="Q4778" s="133"/>
      <c r="R4778" s="3"/>
      <c r="S4778" s="133"/>
    </row>
    <row r="4779" spans="2:19">
      <c r="B4779" s="10"/>
      <c r="C4779" s="10"/>
      <c r="D4779" s="10"/>
      <c r="E4779" s="10"/>
      <c r="F4779" s="10"/>
      <c r="G4779" s="10"/>
      <c r="H4779" s="10"/>
      <c r="I4779" s="10"/>
      <c r="J4779" s="11"/>
      <c r="P4779" s="133"/>
      <c r="Q4779" s="133"/>
      <c r="R4779" s="3"/>
      <c r="S4779" s="133"/>
    </row>
    <row r="4780" spans="2:19">
      <c r="B4780" s="10"/>
      <c r="C4780" s="10"/>
      <c r="D4780" s="10"/>
      <c r="E4780" s="10"/>
      <c r="F4780" s="10"/>
      <c r="G4780" s="10"/>
      <c r="H4780" s="10"/>
      <c r="I4780" s="10"/>
      <c r="J4780" s="11"/>
      <c r="P4780" s="133"/>
      <c r="Q4780" s="133"/>
      <c r="R4780" s="3"/>
      <c r="S4780" s="133"/>
    </row>
    <row r="4781" spans="2:19">
      <c r="B4781" s="10"/>
      <c r="C4781" s="10"/>
      <c r="D4781" s="10"/>
      <c r="E4781" s="10"/>
      <c r="F4781" s="10"/>
      <c r="G4781" s="10"/>
      <c r="H4781" s="10"/>
      <c r="I4781" s="10"/>
      <c r="J4781" s="11"/>
      <c r="P4781" s="133"/>
      <c r="Q4781" s="133"/>
      <c r="R4781" s="3"/>
      <c r="S4781" s="133"/>
    </row>
    <row r="4782" spans="2:19">
      <c r="B4782" s="10"/>
      <c r="C4782" s="10"/>
      <c r="D4782" s="10"/>
      <c r="E4782" s="10"/>
      <c r="F4782" s="10"/>
      <c r="G4782" s="10"/>
      <c r="H4782" s="10"/>
      <c r="I4782" s="10"/>
      <c r="J4782" s="11"/>
      <c r="P4782" s="133"/>
      <c r="Q4782" s="133"/>
      <c r="R4782" s="3"/>
      <c r="S4782" s="133"/>
    </row>
    <row r="4783" spans="2:19">
      <c r="B4783" s="10"/>
      <c r="C4783" s="10"/>
      <c r="D4783" s="10"/>
      <c r="E4783" s="10"/>
      <c r="F4783" s="10"/>
      <c r="G4783" s="10"/>
      <c r="H4783" s="10"/>
      <c r="I4783" s="10"/>
      <c r="J4783" s="11"/>
      <c r="P4783" s="133"/>
      <c r="Q4783" s="133"/>
      <c r="R4783" s="3"/>
      <c r="S4783" s="133"/>
    </row>
    <row r="4784" spans="2:19">
      <c r="B4784" s="10"/>
      <c r="C4784" s="10"/>
      <c r="D4784" s="10"/>
      <c r="E4784" s="10"/>
      <c r="F4784" s="10"/>
      <c r="G4784" s="10"/>
      <c r="H4784" s="10"/>
      <c r="I4784" s="10"/>
      <c r="J4784" s="11"/>
      <c r="P4784" s="133"/>
      <c r="Q4784" s="133"/>
      <c r="R4784" s="3"/>
      <c r="S4784" s="133"/>
    </row>
    <row r="4785" spans="2:19">
      <c r="B4785" s="10"/>
      <c r="C4785" s="10"/>
      <c r="D4785" s="10"/>
      <c r="E4785" s="10"/>
      <c r="F4785" s="10"/>
      <c r="G4785" s="10"/>
      <c r="H4785" s="10"/>
      <c r="I4785" s="10"/>
      <c r="J4785" s="11"/>
      <c r="P4785" s="133"/>
      <c r="Q4785" s="133"/>
      <c r="R4785" s="3"/>
      <c r="S4785" s="133"/>
    </row>
    <row r="4786" spans="2:19">
      <c r="B4786" s="10"/>
      <c r="C4786" s="10"/>
      <c r="D4786" s="10"/>
      <c r="E4786" s="10"/>
      <c r="F4786" s="10"/>
      <c r="G4786" s="10"/>
      <c r="H4786" s="10"/>
      <c r="I4786" s="10"/>
      <c r="J4786" s="11"/>
      <c r="P4786" s="133"/>
      <c r="Q4786" s="133"/>
      <c r="R4786" s="3"/>
      <c r="S4786" s="133"/>
    </row>
    <row r="4787" spans="2:19">
      <c r="B4787" s="10"/>
      <c r="C4787" s="10"/>
      <c r="D4787" s="10"/>
      <c r="E4787" s="10"/>
      <c r="F4787" s="10"/>
      <c r="G4787" s="10"/>
      <c r="H4787" s="10"/>
      <c r="I4787" s="10"/>
      <c r="J4787" s="11"/>
      <c r="P4787" s="133"/>
      <c r="Q4787" s="133"/>
      <c r="R4787" s="3"/>
      <c r="S4787" s="133"/>
    </row>
    <row r="4788" spans="2:19">
      <c r="B4788" s="10"/>
      <c r="C4788" s="10"/>
      <c r="D4788" s="10"/>
      <c r="E4788" s="10"/>
      <c r="F4788" s="10"/>
      <c r="G4788" s="10"/>
      <c r="H4788" s="10"/>
      <c r="I4788" s="10"/>
      <c r="J4788" s="11"/>
      <c r="P4788" s="133"/>
      <c r="Q4788" s="133"/>
      <c r="R4788" s="3"/>
      <c r="S4788" s="133"/>
    </row>
    <row r="4789" spans="2:19">
      <c r="B4789" s="10"/>
      <c r="C4789" s="10"/>
      <c r="D4789" s="10"/>
      <c r="E4789" s="10"/>
      <c r="F4789" s="10"/>
      <c r="G4789" s="10"/>
      <c r="H4789" s="10"/>
      <c r="I4789" s="10"/>
      <c r="J4789" s="11"/>
      <c r="P4789" s="133"/>
      <c r="Q4789" s="133"/>
      <c r="R4789" s="3"/>
      <c r="S4789" s="133"/>
    </row>
    <row r="4790" spans="2:19">
      <c r="B4790" s="10"/>
      <c r="C4790" s="10"/>
      <c r="D4790" s="10"/>
      <c r="E4790" s="10"/>
      <c r="F4790" s="10"/>
      <c r="G4790" s="10"/>
      <c r="H4790" s="10"/>
      <c r="I4790" s="10"/>
      <c r="J4790" s="11"/>
      <c r="P4790" s="133"/>
      <c r="Q4790" s="133"/>
      <c r="R4790" s="3"/>
      <c r="S4790" s="133"/>
    </row>
    <row r="4791" spans="2:19">
      <c r="B4791" s="10"/>
      <c r="C4791" s="10"/>
      <c r="D4791" s="10"/>
      <c r="E4791" s="10"/>
      <c r="F4791" s="10"/>
      <c r="G4791" s="10"/>
      <c r="H4791" s="10"/>
      <c r="I4791" s="10"/>
      <c r="J4791" s="11"/>
      <c r="P4791" s="133"/>
      <c r="Q4791" s="133"/>
      <c r="R4791" s="3"/>
      <c r="S4791" s="133"/>
    </row>
    <row r="4792" spans="2:19">
      <c r="B4792" s="10"/>
      <c r="C4792" s="10"/>
      <c r="D4792" s="10"/>
      <c r="E4792" s="10"/>
      <c r="F4792" s="10"/>
      <c r="G4792" s="10"/>
      <c r="H4792" s="10"/>
      <c r="I4792" s="10"/>
      <c r="J4792" s="11"/>
      <c r="P4792" s="133"/>
      <c r="Q4792" s="133"/>
      <c r="R4792" s="3"/>
      <c r="S4792" s="133"/>
    </row>
    <row r="4793" spans="2:19">
      <c r="B4793" s="10"/>
      <c r="C4793" s="10"/>
      <c r="D4793" s="10"/>
      <c r="E4793" s="10"/>
      <c r="F4793" s="10"/>
      <c r="G4793" s="10"/>
      <c r="H4793" s="10"/>
      <c r="I4793" s="10"/>
      <c r="J4793" s="11"/>
      <c r="P4793" s="133"/>
      <c r="Q4793" s="133"/>
      <c r="R4793" s="3"/>
      <c r="S4793" s="133"/>
    </row>
    <row r="4794" spans="2:19">
      <c r="B4794" s="10"/>
      <c r="C4794" s="10"/>
      <c r="D4794" s="10"/>
      <c r="E4794" s="10"/>
      <c r="F4794" s="10"/>
      <c r="G4794" s="10"/>
      <c r="H4794" s="10"/>
      <c r="I4794" s="10"/>
      <c r="J4794" s="11"/>
      <c r="P4794" s="133"/>
      <c r="Q4794" s="133"/>
      <c r="R4794" s="3"/>
      <c r="S4794" s="133"/>
    </row>
    <row r="4795" spans="2:19">
      <c r="B4795" s="10"/>
      <c r="C4795" s="10"/>
      <c r="D4795" s="10"/>
      <c r="E4795" s="10"/>
      <c r="F4795" s="10"/>
      <c r="G4795" s="10"/>
      <c r="H4795" s="10"/>
      <c r="I4795" s="10"/>
      <c r="J4795" s="11"/>
      <c r="P4795" s="133"/>
      <c r="Q4795" s="133"/>
      <c r="R4795" s="3"/>
      <c r="S4795" s="133"/>
    </row>
    <row r="4796" spans="2:19">
      <c r="B4796" s="10"/>
      <c r="C4796" s="10"/>
      <c r="D4796" s="10"/>
      <c r="E4796" s="10"/>
      <c r="F4796" s="10"/>
      <c r="G4796" s="10"/>
      <c r="H4796" s="10"/>
      <c r="I4796" s="10"/>
      <c r="J4796" s="11"/>
      <c r="P4796" s="133"/>
      <c r="Q4796" s="133"/>
      <c r="R4796" s="3"/>
      <c r="S4796" s="133"/>
    </row>
    <row r="4797" spans="2:19">
      <c r="B4797" s="10"/>
      <c r="C4797" s="10"/>
      <c r="D4797" s="10"/>
      <c r="E4797" s="10"/>
      <c r="F4797" s="10"/>
      <c r="G4797" s="10"/>
      <c r="H4797" s="10"/>
      <c r="I4797" s="10"/>
      <c r="J4797" s="11"/>
      <c r="P4797" s="133"/>
      <c r="Q4797" s="133"/>
      <c r="R4797" s="3"/>
      <c r="S4797" s="133"/>
    </row>
    <row r="4798" spans="2:19">
      <c r="B4798" s="10"/>
      <c r="C4798" s="10"/>
      <c r="D4798" s="10"/>
      <c r="E4798" s="10"/>
      <c r="F4798" s="10"/>
      <c r="G4798" s="10"/>
      <c r="H4798" s="10"/>
      <c r="I4798" s="10"/>
      <c r="J4798" s="11"/>
      <c r="P4798" s="133"/>
      <c r="Q4798" s="133"/>
      <c r="R4798" s="3"/>
      <c r="S4798" s="133"/>
    </row>
    <row r="4799" spans="2:19">
      <c r="B4799" s="10"/>
      <c r="C4799" s="10"/>
      <c r="D4799" s="10"/>
      <c r="E4799" s="10"/>
      <c r="F4799" s="10"/>
      <c r="G4799" s="10"/>
      <c r="H4799" s="10"/>
      <c r="I4799" s="10"/>
      <c r="J4799" s="11"/>
      <c r="P4799" s="133"/>
      <c r="Q4799" s="133"/>
      <c r="R4799" s="3"/>
      <c r="S4799" s="133"/>
    </row>
    <row r="4800" spans="2:19">
      <c r="B4800" s="10"/>
      <c r="C4800" s="10"/>
      <c r="D4800" s="10"/>
      <c r="E4800" s="10"/>
      <c r="F4800" s="10"/>
      <c r="G4800" s="10"/>
      <c r="H4800" s="10"/>
      <c r="I4800" s="10"/>
      <c r="J4800" s="11"/>
      <c r="P4800" s="133"/>
      <c r="Q4800" s="133"/>
      <c r="R4800" s="3"/>
      <c r="S4800" s="133"/>
    </row>
    <row r="4801" spans="2:19">
      <c r="B4801" s="10"/>
      <c r="C4801" s="10"/>
      <c r="D4801" s="10"/>
      <c r="E4801" s="10"/>
      <c r="F4801" s="10"/>
      <c r="G4801" s="10"/>
      <c r="H4801" s="10"/>
      <c r="I4801" s="10"/>
      <c r="J4801" s="11"/>
      <c r="P4801" s="133"/>
      <c r="Q4801" s="133"/>
      <c r="R4801" s="3"/>
      <c r="S4801" s="133"/>
    </row>
    <row r="4802" spans="2:19">
      <c r="B4802" s="10"/>
      <c r="C4802" s="10"/>
      <c r="D4802" s="10"/>
      <c r="E4802" s="10"/>
      <c r="F4802" s="10"/>
      <c r="G4802" s="10"/>
      <c r="H4802" s="10"/>
      <c r="I4802" s="10"/>
      <c r="J4802" s="11"/>
      <c r="P4802" s="133"/>
      <c r="Q4802" s="133"/>
      <c r="R4802" s="3"/>
      <c r="S4802" s="133"/>
    </row>
    <row r="4803" spans="2:19">
      <c r="B4803" s="10"/>
      <c r="C4803" s="10"/>
      <c r="D4803" s="10"/>
      <c r="E4803" s="10"/>
      <c r="F4803" s="10"/>
      <c r="G4803" s="10"/>
      <c r="H4803" s="10"/>
      <c r="I4803" s="10"/>
      <c r="J4803" s="11"/>
      <c r="P4803" s="133"/>
      <c r="Q4803" s="133"/>
      <c r="R4803" s="3"/>
      <c r="S4803" s="133"/>
    </row>
    <row r="4804" spans="2:19">
      <c r="B4804" s="10"/>
      <c r="C4804" s="10"/>
      <c r="D4804" s="10"/>
      <c r="E4804" s="10"/>
      <c r="F4804" s="10"/>
      <c r="G4804" s="10"/>
      <c r="H4804" s="10"/>
      <c r="I4804" s="10"/>
      <c r="J4804" s="11"/>
      <c r="P4804" s="133"/>
      <c r="Q4804" s="133"/>
      <c r="R4804" s="3"/>
      <c r="S4804" s="133"/>
    </row>
    <row r="4805" spans="2:19">
      <c r="B4805" s="10"/>
      <c r="C4805" s="10"/>
      <c r="D4805" s="10"/>
      <c r="E4805" s="10"/>
      <c r="F4805" s="10"/>
      <c r="G4805" s="10"/>
      <c r="H4805" s="10"/>
      <c r="I4805" s="10"/>
      <c r="J4805" s="11"/>
      <c r="P4805" s="133"/>
      <c r="Q4805" s="133"/>
      <c r="R4805" s="3"/>
      <c r="S4805" s="133"/>
    </row>
    <row r="4806" spans="2:19">
      <c r="B4806" s="10"/>
      <c r="C4806" s="10"/>
      <c r="D4806" s="10"/>
      <c r="E4806" s="10"/>
      <c r="F4806" s="10"/>
      <c r="G4806" s="10"/>
      <c r="H4806" s="10"/>
      <c r="I4806" s="10"/>
      <c r="J4806" s="11"/>
      <c r="P4806" s="133"/>
      <c r="Q4806" s="133"/>
      <c r="R4806" s="3"/>
      <c r="S4806" s="133"/>
    </row>
    <row r="4807" spans="2:19">
      <c r="B4807" s="10"/>
      <c r="C4807" s="10"/>
      <c r="D4807" s="10"/>
      <c r="E4807" s="10"/>
      <c r="F4807" s="10"/>
      <c r="G4807" s="10"/>
      <c r="H4807" s="10"/>
      <c r="I4807" s="10"/>
      <c r="J4807" s="11"/>
      <c r="P4807" s="133"/>
      <c r="Q4807" s="133"/>
      <c r="R4807" s="3"/>
      <c r="S4807" s="133"/>
    </row>
    <row r="4808" spans="2:19">
      <c r="B4808" s="10"/>
      <c r="C4808" s="10"/>
      <c r="D4808" s="10"/>
      <c r="E4808" s="10"/>
      <c r="F4808" s="10"/>
      <c r="G4808" s="10"/>
      <c r="H4808" s="10"/>
      <c r="I4808" s="10"/>
      <c r="J4808" s="11"/>
      <c r="P4808" s="133"/>
      <c r="Q4808" s="133"/>
      <c r="R4808" s="3"/>
      <c r="S4808" s="133"/>
    </row>
    <row r="4809" spans="2:19">
      <c r="B4809" s="10"/>
      <c r="C4809" s="10"/>
      <c r="D4809" s="10"/>
      <c r="E4809" s="10"/>
      <c r="F4809" s="10"/>
      <c r="G4809" s="10"/>
      <c r="H4809" s="10"/>
      <c r="I4809" s="10"/>
      <c r="J4809" s="11"/>
      <c r="P4809" s="133"/>
      <c r="Q4809" s="133"/>
      <c r="R4809" s="3"/>
      <c r="S4809" s="133"/>
    </row>
    <row r="4810" spans="2:19">
      <c r="B4810" s="10"/>
      <c r="C4810" s="10"/>
      <c r="D4810" s="10"/>
      <c r="E4810" s="10"/>
      <c r="F4810" s="10"/>
      <c r="G4810" s="10"/>
      <c r="H4810" s="10"/>
      <c r="I4810" s="10"/>
      <c r="J4810" s="11"/>
      <c r="P4810" s="133"/>
      <c r="Q4810" s="133"/>
      <c r="R4810" s="3"/>
      <c r="S4810" s="133"/>
    </row>
    <row r="4811" spans="2:19">
      <c r="B4811" s="10"/>
      <c r="C4811" s="10"/>
      <c r="D4811" s="10"/>
      <c r="E4811" s="10"/>
      <c r="F4811" s="10"/>
      <c r="G4811" s="10"/>
      <c r="H4811" s="10"/>
      <c r="I4811" s="10"/>
      <c r="J4811" s="11"/>
      <c r="P4811" s="133"/>
      <c r="Q4811" s="133"/>
      <c r="R4811" s="3"/>
      <c r="S4811" s="133"/>
    </row>
    <row r="4812" spans="2:19">
      <c r="B4812" s="10"/>
      <c r="C4812" s="10"/>
      <c r="D4812" s="10"/>
      <c r="E4812" s="10"/>
      <c r="F4812" s="10"/>
      <c r="G4812" s="10"/>
      <c r="H4812" s="10"/>
      <c r="I4812" s="10"/>
      <c r="J4812" s="11"/>
      <c r="P4812" s="133"/>
      <c r="Q4812" s="133"/>
      <c r="R4812" s="3"/>
      <c r="S4812" s="133"/>
    </row>
    <row r="4813" spans="2:19">
      <c r="B4813" s="10"/>
      <c r="C4813" s="10"/>
      <c r="D4813" s="10"/>
      <c r="E4813" s="10"/>
      <c r="F4813" s="10"/>
      <c r="G4813" s="10"/>
      <c r="H4813" s="10"/>
      <c r="I4813" s="10"/>
      <c r="J4813" s="11"/>
      <c r="P4813" s="133"/>
      <c r="Q4813" s="133"/>
      <c r="R4813" s="3"/>
      <c r="S4813" s="133"/>
    </row>
    <row r="4814" spans="2:19">
      <c r="B4814" s="10"/>
      <c r="C4814" s="10"/>
      <c r="D4814" s="10"/>
      <c r="E4814" s="10"/>
      <c r="F4814" s="10"/>
      <c r="G4814" s="10"/>
      <c r="H4814" s="10"/>
      <c r="I4814" s="10"/>
      <c r="J4814" s="11"/>
      <c r="P4814" s="133"/>
      <c r="Q4814" s="133"/>
      <c r="R4814" s="3"/>
      <c r="S4814" s="133"/>
    </row>
    <row r="4815" spans="2:19">
      <c r="B4815" s="10"/>
      <c r="C4815" s="10"/>
      <c r="D4815" s="10"/>
      <c r="E4815" s="10"/>
      <c r="F4815" s="10"/>
      <c r="G4815" s="10"/>
      <c r="H4815" s="10"/>
      <c r="I4815" s="10"/>
      <c r="J4815" s="11"/>
      <c r="P4815" s="133"/>
      <c r="Q4815" s="133"/>
      <c r="R4815" s="3"/>
      <c r="S4815" s="133"/>
    </row>
    <row r="4816" spans="2:19">
      <c r="B4816" s="10"/>
      <c r="C4816" s="10"/>
      <c r="D4816" s="10"/>
      <c r="E4816" s="10"/>
      <c r="F4816" s="10"/>
      <c r="G4816" s="10"/>
      <c r="H4816" s="10"/>
      <c r="I4816" s="10"/>
      <c r="J4816" s="11"/>
      <c r="P4816" s="133"/>
      <c r="Q4816" s="133"/>
      <c r="R4816" s="3"/>
      <c r="S4816" s="133"/>
    </row>
    <row r="4817" spans="2:19">
      <c r="B4817" s="10"/>
      <c r="C4817" s="10"/>
      <c r="D4817" s="10"/>
      <c r="E4817" s="10"/>
      <c r="F4817" s="10"/>
      <c r="G4817" s="10"/>
      <c r="H4817" s="10"/>
      <c r="I4817" s="10"/>
      <c r="J4817" s="11"/>
      <c r="P4817" s="133"/>
      <c r="Q4817" s="133"/>
      <c r="R4817" s="3"/>
      <c r="S4817" s="133"/>
    </row>
    <row r="4818" spans="2:19">
      <c r="B4818" s="10"/>
      <c r="C4818" s="10"/>
      <c r="D4818" s="10"/>
      <c r="E4818" s="10"/>
      <c r="F4818" s="10"/>
      <c r="G4818" s="10"/>
      <c r="H4818" s="10"/>
      <c r="I4818" s="10"/>
      <c r="J4818" s="11"/>
      <c r="P4818" s="133"/>
      <c r="Q4818" s="133"/>
      <c r="R4818" s="3"/>
      <c r="S4818" s="133"/>
    </row>
    <row r="4819" spans="2:19">
      <c r="B4819" s="10"/>
      <c r="C4819" s="10"/>
      <c r="D4819" s="10"/>
      <c r="E4819" s="10"/>
      <c r="F4819" s="10"/>
      <c r="G4819" s="10"/>
      <c r="H4819" s="10"/>
      <c r="I4819" s="10"/>
      <c r="J4819" s="11"/>
      <c r="P4819" s="133"/>
      <c r="Q4819" s="133"/>
      <c r="R4819" s="3"/>
      <c r="S4819" s="133"/>
    </row>
    <row r="4820" spans="2:19">
      <c r="B4820" s="10"/>
      <c r="C4820" s="10"/>
      <c r="D4820" s="10"/>
      <c r="E4820" s="10"/>
      <c r="F4820" s="10"/>
      <c r="G4820" s="10"/>
      <c r="H4820" s="10"/>
      <c r="I4820" s="10"/>
      <c r="J4820" s="11"/>
      <c r="P4820" s="133"/>
      <c r="Q4820" s="133"/>
      <c r="R4820" s="3"/>
      <c r="S4820" s="133"/>
    </row>
    <row r="4821" spans="2:19">
      <c r="B4821" s="10"/>
      <c r="C4821" s="10"/>
      <c r="D4821" s="10"/>
      <c r="E4821" s="10"/>
      <c r="F4821" s="10"/>
      <c r="G4821" s="10"/>
      <c r="H4821" s="10"/>
      <c r="I4821" s="10"/>
      <c r="J4821" s="11"/>
      <c r="P4821" s="133"/>
      <c r="Q4821" s="133"/>
      <c r="R4821" s="3"/>
      <c r="S4821" s="133"/>
    </row>
    <row r="4822" spans="2:19">
      <c r="B4822" s="10"/>
      <c r="C4822" s="10"/>
      <c r="D4822" s="10"/>
      <c r="E4822" s="10"/>
      <c r="F4822" s="10"/>
      <c r="G4822" s="10"/>
      <c r="H4822" s="10"/>
      <c r="I4822" s="10"/>
      <c r="J4822" s="11"/>
      <c r="P4822" s="133"/>
      <c r="Q4822" s="133"/>
      <c r="R4822" s="3"/>
      <c r="S4822" s="133"/>
    </row>
    <row r="4823" spans="2:19">
      <c r="B4823" s="10"/>
      <c r="C4823" s="10"/>
      <c r="D4823" s="10"/>
      <c r="E4823" s="10"/>
      <c r="F4823" s="10"/>
      <c r="G4823" s="10"/>
      <c r="H4823" s="10"/>
      <c r="I4823" s="10"/>
      <c r="J4823" s="11"/>
      <c r="P4823" s="133"/>
      <c r="Q4823" s="133"/>
      <c r="R4823" s="3"/>
      <c r="S4823" s="133"/>
    </row>
    <row r="4824" spans="2:19">
      <c r="B4824" s="10"/>
      <c r="C4824" s="10"/>
      <c r="D4824" s="10"/>
      <c r="E4824" s="10"/>
      <c r="F4824" s="10"/>
      <c r="G4824" s="10"/>
      <c r="H4824" s="10"/>
      <c r="I4824" s="10"/>
      <c r="J4824" s="11"/>
      <c r="P4824" s="133"/>
      <c r="Q4824" s="133"/>
      <c r="R4824" s="3"/>
      <c r="S4824" s="133"/>
    </row>
    <row r="4825" spans="2:19">
      <c r="B4825" s="10"/>
      <c r="C4825" s="10"/>
      <c r="D4825" s="10"/>
      <c r="E4825" s="10"/>
      <c r="F4825" s="10"/>
      <c r="G4825" s="10"/>
      <c r="H4825" s="10"/>
      <c r="I4825" s="10"/>
      <c r="J4825" s="11"/>
      <c r="P4825" s="133"/>
      <c r="Q4825" s="133"/>
      <c r="R4825" s="3"/>
      <c r="S4825" s="133"/>
    </row>
    <row r="4826" spans="2:19">
      <c r="B4826" s="10"/>
      <c r="C4826" s="10"/>
      <c r="D4826" s="10"/>
      <c r="E4826" s="10"/>
      <c r="F4826" s="10"/>
      <c r="G4826" s="10"/>
      <c r="H4826" s="10"/>
      <c r="I4826" s="10"/>
      <c r="J4826" s="11"/>
      <c r="P4826" s="133"/>
      <c r="Q4826" s="133"/>
      <c r="R4826" s="3"/>
      <c r="S4826" s="133"/>
    </row>
    <row r="4827" spans="2:19">
      <c r="B4827" s="10"/>
      <c r="C4827" s="10"/>
      <c r="D4827" s="10"/>
      <c r="E4827" s="10"/>
      <c r="F4827" s="10"/>
      <c r="G4827" s="10"/>
      <c r="H4827" s="10"/>
      <c r="I4827" s="10"/>
      <c r="J4827" s="11"/>
      <c r="P4827" s="133"/>
      <c r="Q4827" s="133"/>
      <c r="R4827" s="3"/>
      <c r="S4827" s="133"/>
    </row>
    <row r="4828" spans="2:19">
      <c r="B4828" s="10"/>
      <c r="C4828" s="10"/>
      <c r="D4828" s="10"/>
      <c r="E4828" s="10"/>
      <c r="F4828" s="10"/>
      <c r="G4828" s="10"/>
      <c r="H4828" s="10"/>
      <c r="I4828" s="10"/>
      <c r="J4828" s="11"/>
      <c r="P4828" s="133"/>
      <c r="Q4828" s="133"/>
      <c r="R4828" s="3"/>
      <c r="S4828" s="133"/>
    </row>
    <row r="4829" spans="2:19">
      <c r="B4829" s="10"/>
      <c r="C4829" s="10"/>
      <c r="D4829" s="10"/>
      <c r="E4829" s="10"/>
      <c r="F4829" s="10"/>
      <c r="G4829" s="10"/>
      <c r="H4829" s="10"/>
      <c r="I4829" s="10"/>
      <c r="J4829" s="11"/>
      <c r="P4829" s="133"/>
      <c r="Q4829" s="133"/>
      <c r="R4829" s="3"/>
      <c r="S4829" s="133"/>
    </row>
    <row r="4830" spans="2:19">
      <c r="B4830" s="10"/>
      <c r="C4830" s="10"/>
      <c r="D4830" s="10"/>
      <c r="E4830" s="10"/>
      <c r="F4830" s="10"/>
      <c r="G4830" s="10"/>
      <c r="H4830" s="10"/>
      <c r="I4830" s="10"/>
      <c r="J4830" s="11"/>
      <c r="P4830" s="133"/>
      <c r="Q4830" s="133"/>
      <c r="R4830" s="3"/>
      <c r="S4830" s="133"/>
    </row>
    <row r="4831" spans="2:19">
      <c r="B4831" s="10"/>
      <c r="C4831" s="10"/>
      <c r="D4831" s="10"/>
      <c r="E4831" s="10"/>
      <c r="F4831" s="10"/>
      <c r="G4831" s="10"/>
      <c r="H4831" s="10"/>
      <c r="I4831" s="10"/>
      <c r="J4831" s="11"/>
      <c r="P4831" s="133"/>
      <c r="Q4831" s="133"/>
      <c r="R4831" s="3"/>
      <c r="S4831" s="133"/>
    </row>
    <row r="4832" spans="2:19">
      <c r="B4832" s="10"/>
      <c r="C4832" s="10"/>
      <c r="D4832" s="10"/>
      <c r="E4832" s="10"/>
      <c r="F4832" s="10"/>
      <c r="G4832" s="10"/>
      <c r="H4832" s="10"/>
      <c r="I4832" s="10"/>
      <c r="J4832" s="11"/>
      <c r="P4832" s="133"/>
      <c r="Q4832" s="133"/>
      <c r="R4832" s="3"/>
      <c r="S4832" s="133"/>
    </row>
    <row r="4833" spans="2:19">
      <c r="B4833" s="10"/>
      <c r="C4833" s="10"/>
      <c r="D4833" s="10"/>
      <c r="E4833" s="10"/>
      <c r="F4833" s="10"/>
      <c r="G4833" s="10"/>
      <c r="H4833" s="10"/>
      <c r="I4833" s="10"/>
      <c r="J4833" s="11"/>
      <c r="P4833" s="133"/>
      <c r="Q4833" s="133"/>
      <c r="R4833" s="3"/>
      <c r="S4833" s="133"/>
    </row>
    <row r="4834" spans="2:19">
      <c r="B4834" s="10"/>
      <c r="C4834" s="10"/>
      <c r="D4834" s="10"/>
      <c r="E4834" s="10"/>
      <c r="F4834" s="10"/>
      <c r="G4834" s="10"/>
      <c r="H4834" s="10"/>
      <c r="I4834" s="10"/>
      <c r="J4834" s="11"/>
      <c r="P4834" s="133"/>
      <c r="Q4834" s="133"/>
      <c r="R4834" s="3"/>
      <c r="S4834" s="133"/>
    </row>
    <row r="4835" spans="2:19">
      <c r="B4835" s="10"/>
      <c r="C4835" s="10"/>
      <c r="D4835" s="10"/>
      <c r="E4835" s="10"/>
      <c r="F4835" s="10"/>
      <c r="G4835" s="10"/>
      <c r="H4835" s="10"/>
      <c r="I4835" s="10"/>
      <c r="J4835" s="11"/>
      <c r="P4835" s="133"/>
      <c r="Q4835" s="133"/>
      <c r="R4835" s="3"/>
      <c r="S4835" s="133"/>
    </row>
    <row r="4836" spans="2:19">
      <c r="B4836" s="10"/>
      <c r="C4836" s="10"/>
      <c r="D4836" s="10"/>
      <c r="E4836" s="10"/>
      <c r="F4836" s="10"/>
      <c r="G4836" s="10"/>
      <c r="H4836" s="10"/>
      <c r="I4836" s="10"/>
      <c r="J4836" s="11"/>
      <c r="P4836" s="133"/>
      <c r="Q4836" s="133"/>
      <c r="R4836" s="3"/>
      <c r="S4836" s="133"/>
    </row>
    <row r="4837" spans="2:19">
      <c r="B4837" s="10"/>
      <c r="C4837" s="10"/>
      <c r="D4837" s="10"/>
      <c r="E4837" s="10"/>
      <c r="F4837" s="10"/>
      <c r="G4837" s="10"/>
      <c r="H4837" s="10"/>
      <c r="I4837" s="10"/>
      <c r="J4837" s="11"/>
      <c r="P4837" s="133"/>
      <c r="Q4837" s="133"/>
      <c r="R4837" s="3"/>
      <c r="S4837" s="133"/>
    </row>
    <row r="4838" spans="2:19">
      <c r="B4838" s="10"/>
      <c r="C4838" s="10"/>
      <c r="D4838" s="10"/>
      <c r="E4838" s="10"/>
      <c r="F4838" s="10"/>
      <c r="G4838" s="10"/>
      <c r="H4838" s="10"/>
      <c r="I4838" s="10"/>
      <c r="J4838" s="11"/>
      <c r="P4838" s="133"/>
      <c r="Q4838" s="133"/>
      <c r="R4838" s="3"/>
      <c r="S4838" s="133"/>
    </row>
    <row r="4839" spans="2:19">
      <c r="B4839" s="10"/>
      <c r="C4839" s="10"/>
      <c r="D4839" s="10"/>
      <c r="E4839" s="10"/>
      <c r="F4839" s="10"/>
      <c r="G4839" s="10"/>
      <c r="H4839" s="10"/>
      <c r="I4839" s="10"/>
      <c r="J4839" s="11"/>
      <c r="P4839" s="133"/>
      <c r="Q4839" s="133"/>
      <c r="R4839" s="3"/>
      <c r="S4839" s="133"/>
    </row>
    <row r="4840" spans="2:19">
      <c r="B4840" s="10"/>
      <c r="C4840" s="10"/>
      <c r="D4840" s="10"/>
      <c r="E4840" s="10"/>
      <c r="F4840" s="10"/>
      <c r="G4840" s="10"/>
      <c r="H4840" s="10"/>
      <c r="I4840" s="10"/>
      <c r="J4840" s="11"/>
      <c r="P4840" s="133"/>
      <c r="Q4840" s="133"/>
      <c r="R4840" s="3"/>
      <c r="S4840" s="133"/>
    </row>
    <row r="4841" spans="2:19">
      <c r="B4841" s="10"/>
      <c r="C4841" s="10"/>
      <c r="D4841" s="10"/>
      <c r="E4841" s="10"/>
      <c r="F4841" s="10"/>
      <c r="G4841" s="10"/>
      <c r="H4841" s="10"/>
      <c r="I4841" s="10"/>
      <c r="J4841" s="11"/>
      <c r="P4841" s="133"/>
      <c r="Q4841" s="133"/>
      <c r="R4841" s="3"/>
      <c r="S4841" s="133"/>
    </row>
    <row r="4842" spans="2:19">
      <c r="B4842" s="10"/>
      <c r="C4842" s="10"/>
      <c r="D4842" s="10"/>
      <c r="E4842" s="10"/>
      <c r="F4842" s="10"/>
      <c r="G4842" s="10"/>
      <c r="H4842" s="10"/>
      <c r="I4842" s="10"/>
      <c r="J4842" s="11"/>
      <c r="P4842" s="133"/>
      <c r="Q4842" s="133"/>
      <c r="R4842" s="3"/>
      <c r="S4842" s="133"/>
    </row>
    <row r="4843" spans="2:19">
      <c r="B4843" s="10"/>
      <c r="C4843" s="10"/>
      <c r="D4843" s="10"/>
      <c r="E4843" s="10"/>
      <c r="F4843" s="10"/>
      <c r="G4843" s="10"/>
      <c r="H4843" s="10"/>
      <c r="I4843" s="10"/>
      <c r="J4843" s="11"/>
      <c r="P4843" s="133"/>
      <c r="Q4843" s="133"/>
      <c r="R4843" s="3"/>
      <c r="S4843" s="133"/>
    </row>
    <row r="4844" spans="2:19">
      <c r="B4844" s="10"/>
      <c r="C4844" s="10"/>
      <c r="D4844" s="10"/>
      <c r="E4844" s="10"/>
      <c r="F4844" s="10"/>
      <c r="G4844" s="10"/>
      <c r="H4844" s="10"/>
      <c r="I4844" s="10"/>
      <c r="J4844" s="11"/>
      <c r="P4844" s="133"/>
      <c r="Q4844" s="133"/>
      <c r="R4844" s="3"/>
      <c r="S4844" s="133"/>
    </row>
    <row r="4845" spans="2:19">
      <c r="B4845" s="10"/>
      <c r="C4845" s="10"/>
      <c r="D4845" s="10"/>
      <c r="E4845" s="10"/>
      <c r="F4845" s="10"/>
      <c r="G4845" s="10"/>
      <c r="H4845" s="10"/>
      <c r="I4845" s="10"/>
      <c r="J4845" s="11"/>
      <c r="P4845" s="133"/>
      <c r="Q4845" s="133"/>
      <c r="R4845" s="3"/>
      <c r="S4845" s="133"/>
    </row>
    <row r="4846" spans="2:19">
      <c r="B4846" s="10"/>
      <c r="C4846" s="10"/>
      <c r="D4846" s="10"/>
      <c r="E4846" s="10"/>
      <c r="F4846" s="10"/>
      <c r="G4846" s="10"/>
      <c r="H4846" s="10"/>
      <c r="I4846" s="10"/>
      <c r="J4846" s="11"/>
      <c r="P4846" s="133"/>
      <c r="Q4846" s="133"/>
      <c r="R4846" s="3"/>
      <c r="S4846" s="133"/>
    </row>
    <row r="4847" spans="2:19">
      <c r="B4847" s="10"/>
      <c r="C4847" s="10"/>
      <c r="D4847" s="10"/>
      <c r="E4847" s="10"/>
      <c r="F4847" s="10"/>
      <c r="G4847" s="10"/>
      <c r="H4847" s="10"/>
      <c r="I4847" s="10"/>
      <c r="J4847" s="11"/>
      <c r="P4847" s="133"/>
      <c r="Q4847" s="133"/>
      <c r="R4847" s="3"/>
      <c r="S4847" s="133"/>
    </row>
    <row r="4848" spans="2:19">
      <c r="B4848" s="10"/>
      <c r="C4848" s="10"/>
      <c r="D4848" s="10"/>
      <c r="E4848" s="10"/>
      <c r="F4848" s="10"/>
      <c r="G4848" s="10"/>
      <c r="H4848" s="10"/>
      <c r="I4848" s="10"/>
      <c r="J4848" s="11"/>
      <c r="P4848" s="133"/>
      <c r="Q4848" s="133"/>
      <c r="R4848" s="3"/>
      <c r="S4848" s="133"/>
    </row>
    <row r="4849" spans="2:19">
      <c r="B4849" s="10"/>
      <c r="C4849" s="10"/>
      <c r="D4849" s="10"/>
      <c r="E4849" s="10"/>
      <c r="F4849" s="10"/>
      <c r="G4849" s="10"/>
      <c r="H4849" s="10"/>
      <c r="I4849" s="10"/>
      <c r="J4849" s="11"/>
      <c r="P4849" s="133"/>
      <c r="Q4849" s="133"/>
      <c r="R4849" s="3"/>
      <c r="S4849" s="133"/>
    </row>
    <row r="4850" spans="2:19">
      <c r="B4850" s="10"/>
      <c r="C4850" s="10"/>
      <c r="D4850" s="10"/>
      <c r="E4850" s="10"/>
      <c r="F4850" s="10"/>
      <c r="G4850" s="10"/>
      <c r="H4850" s="10"/>
      <c r="I4850" s="10"/>
      <c r="J4850" s="11"/>
      <c r="P4850" s="133"/>
      <c r="Q4850" s="133"/>
      <c r="R4850" s="3"/>
      <c r="S4850" s="133"/>
    </row>
    <row r="4851" spans="2:19">
      <c r="B4851" s="10"/>
      <c r="C4851" s="10"/>
      <c r="D4851" s="10"/>
      <c r="E4851" s="10"/>
      <c r="F4851" s="10"/>
      <c r="G4851" s="10"/>
      <c r="H4851" s="10"/>
      <c r="I4851" s="10"/>
      <c r="J4851" s="11"/>
      <c r="P4851" s="133"/>
      <c r="Q4851" s="133"/>
      <c r="R4851" s="3"/>
      <c r="S4851" s="133"/>
    </row>
    <row r="4852" spans="2:19">
      <c r="B4852" s="10"/>
      <c r="C4852" s="10"/>
      <c r="D4852" s="10"/>
      <c r="E4852" s="10"/>
      <c r="F4852" s="10"/>
      <c r="G4852" s="10"/>
      <c r="H4852" s="10"/>
      <c r="I4852" s="10"/>
      <c r="J4852" s="11"/>
      <c r="P4852" s="133"/>
      <c r="Q4852" s="133"/>
      <c r="R4852" s="3"/>
      <c r="S4852" s="133"/>
    </row>
    <row r="4853" spans="2:19">
      <c r="B4853" s="10"/>
      <c r="C4853" s="10"/>
      <c r="D4853" s="10"/>
      <c r="E4853" s="10"/>
      <c r="F4853" s="10"/>
      <c r="G4853" s="10"/>
      <c r="H4853" s="10"/>
      <c r="I4853" s="10"/>
      <c r="J4853" s="11"/>
      <c r="P4853" s="133"/>
      <c r="Q4853" s="133"/>
      <c r="R4853" s="3"/>
      <c r="S4853" s="133"/>
    </row>
    <row r="4854" spans="2:19">
      <c r="B4854" s="10"/>
      <c r="C4854" s="10"/>
      <c r="D4854" s="10"/>
      <c r="E4854" s="10"/>
      <c r="F4854" s="10"/>
      <c r="G4854" s="10"/>
      <c r="H4854" s="10"/>
      <c r="I4854" s="10"/>
      <c r="J4854" s="11"/>
      <c r="P4854" s="133"/>
      <c r="Q4854" s="133"/>
      <c r="R4854" s="3"/>
      <c r="S4854" s="133"/>
    </row>
    <row r="4855" spans="2:19">
      <c r="B4855" s="10"/>
      <c r="C4855" s="10"/>
      <c r="D4855" s="10"/>
      <c r="E4855" s="10"/>
      <c r="F4855" s="10"/>
      <c r="G4855" s="10"/>
      <c r="H4855" s="10"/>
      <c r="I4855" s="10"/>
      <c r="J4855" s="11"/>
      <c r="P4855" s="133"/>
      <c r="Q4855" s="133"/>
      <c r="R4855" s="3"/>
      <c r="S4855" s="133"/>
    </row>
    <row r="4856" spans="2:19">
      <c r="B4856" s="10"/>
      <c r="C4856" s="10"/>
      <c r="D4856" s="10"/>
      <c r="E4856" s="10"/>
      <c r="F4856" s="10"/>
      <c r="G4856" s="10"/>
      <c r="H4856" s="10"/>
      <c r="I4856" s="10"/>
      <c r="J4856" s="11"/>
      <c r="P4856" s="133"/>
      <c r="Q4856" s="133"/>
      <c r="R4856" s="3"/>
      <c r="S4856" s="133"/>
    </row>
    <row r="4857" spans="2:19">
      <c r="B4857" s="10"/>
      <c r="C4857" s="10"/>
      <c r="D4857" s="10"/>
      <c r="E4857" s="10"/>
      <c r="F4857" s="10"/>
      <c r="G4857" s="10"/>
      <c r="H4857" s="10"/>
      <c r="I4857" s="10"/>
      <c r="J4857" s="11"/>
      <c r="P4857" s="133"/>
      <c r="Q4857" s="133"/>
      <c r="R4857" s="3"/>
      <c r="S4857" s="133"/>
    </row>
    <row r="4858" spans="2:19">
      <c r="B4858" s="10"/>
      <c r="C4858" s="10"/>
      <c r="D4858" s="10"/>
      <c r="E4858" s="10"/>
      <c r="F4858" s="10"/>
      <c r="G4858" s="10"/>
      <c r="H4858" s="10"/>
      <c r="I4858" s="10"/>
      <c r="J4858" s="11"/>
      <c r="P4858" s="133"/>
      <c r="Q4858" s="133"/>
      <c r="R4858" s="3"/>
      <c r="S4858" s="133"/>
    </row>
    <row r="4859" spans="2:19">
      <c r="B4859" s="10"/>
      <c r="C4859" s="10"/>
      <c r="D4859" s="10"/>
      <c r="E4859" s="10"/>
      <c r="F4859" s="10"/>
      <c r="G4859" s="10"/>
      <c r="H4859" s="10"/>
      <c r="I4859" s="10"/>
      <c r="J4859" s="11"/>
      <c r="P4859" s="133"/>
      <c r="Q4859" s="133"/>
      <c r="R4859" s="3"/>
      <c r="S4859" s="133"/>
    </row>
    <row r="4860" spans="2:19">
      <c r="B4860" s="10"/>
      <c r="C4860" s="10"/>
      <c r="D4860" s="10"/>
      <c r="E4860" s="10"/>
      <c r="F4860" s="10"/>
      <c r="G4860" s="10"/>
      <c r="H4860" s="10"/>
      <c r="I4860" s="10"/>
      <c r="J4860" s="11"/>
      <c r="P4860" s="133"/>
      <c r="Q4860" s="133"/>
      <c r="R4860" s="3"/>
      <c r="S4860" s="133"/>
    </row>
    <row r="4861" spans="2:19">
      <c r="B4861" s="10"/>
      <c r="C4861" s="10"/>
      <c r="D4861" s="10"/>
      <c r="E4861" s="10"/>
      <c r="F4861" s="10"/>
      <c r="G4861" s="10"/>
      <c r="H4861" s="10"/>
      <c r="I4861" s="10"/>
      <c r="J4861" s="11"/>
      <c r="P4861" s="133"/>
      <c r="Q4861" s="133"/>
      <c r="R4861" s="3"/>
      <c r="S4861" s="133"/>
    </row>
    <row r="4862" spans="2:19">
      <c r="B4862" s="10"/>
      <c r="C4862" s="10"/>
      <c r="D4862" s="10"/>
      <c r="E4862" s="10"/>
      <c r="F4862" s="10"/>
      <c r="G4862" s="10"/>
      <c r="H4862" s="10"/>
      <c r="I4862" s="10"/>
      <c r="J4862" s="11"/>
      <c r="P4862" s="133"/>
      <c r="Q4862" s="133"/>
      <c r="R4862" s="3"/>
      <c r="S4862" s="133"/>
    </row>
    <row r="4863" spans="2:19">
      <c r="B4863" s="10"/>
      <c r="C4863" s="10"/>
      <c r="D4863" s="10"/>
      <c r="E4863" s="10"/>
      <c r="F4863" s="10"/>
      <c r="G4863" s="10"/>
      <c r="H4863" s="10"/>
      <c r="I4863" s="10"/>
      <c r="J4863" s="11"/>
      <c r="P4863" s="133"/>
      <c r="Q4863" s="133"/>
      <c r="R4863" s="3"/>
      <c r="S4863" s="133"/>
    </row>
    <row r="4864" spans="2:19">
      <c r="B4864" s="10"/>
      <c r="C4864" s="10"/>
      <c r="D4864" s="10"/>
      <c r="E4864" s="10"/>
      <c r="F4864" s="10"/>
      <c r="G4864" s="10"/>
      <c r="H4864" s="10"/>
      <c r="I4864" s="10"/>
      <c r="J4864" s="11"/>
      <c r="P4864" s="133"/>
      <c r="Q4864" s="133"/>
      <c r="R4864" s="3"/>
      <c r="S4864" s="133"/>
    </row>
    <row r="4865" spans="2:19">
      <c r="B4865" s="10"/>
      <c r="C4865" s="10"/>
      <c r="D4865" s="10"/>
      <c r="E4865" s="10"/>
      <c r="F4865" s="10"/>
      <c r="G4865" s="10"/>
      <c r="H4865" s="10"/>
      <c r="I4865" s="10"/>
      <c r="J4865" s="11"/>
      <c r="P4865" s="133"/>
      <c r="Q4865" s="133"/>
      <c r="R4865" s="3"/>
      <c r="S4865" s="133"/>
    </row>
    <row r="4866" spans="2:19">
      <c r="B4866" s="10"/>
      <c r="C4866" s="10"/>
      <c r="D4866" s="10"/>
      <c r="E4866" s="10"/>
      <c r="F4866" s="10"/>
      <c r="G4866" s="10"/>
      <c r="H4866" s="10"/>
      <c r="I4866" s="10"/>
      <c r="J4866" s="11"/>
      <c r="P4866" s="133"/>
      <c r="Q4866" s="133"/>
      <c r="R4866" s="3"/>
      <c r="S4866" s="133"/>
    </row>
    <row r="4867" spans="2:19">
      <c r="B4867" s="10"/>
      <c r="C4867" s="10"/>
      <c r="D4867" s="10"/>
      <c r="E4867" s="10"/>
      <c r="F4867" s="10"/>
      <c r="G4867" s="10"/>
      <c r="H4867" s="10"/>
      <c r="I4867" s="10"/>
      <c r="J4867" s="11"/>
      <c r="P4867" s="133"/>
      <c r="Q4867" s="133"/>
      <c r="R4867" s="3"/>
      <c r="S4867" s="133"/>
    </row>
    <row r="4868" spans="2:19">
      <c r="B4868" s="10"/>
      <c r="C4868" s="10"/>
      <c r="D4868" s="10"/>
      <c r="E4868" s="10"/>
      <c r="F4868" s="10"/>
      <c r="G4868" s="10"/>
      <c r="H4868" s="10"/>
      <c r="I4868" s="10"/>
      <c r="J4868" s="11"/>
      <c r="P4868" s="133"/>
      <c r="Q4868" s="133"/>
      <c r="R4868" s="3"/>
      <c r="S4868" s="133"/>
    </row>
    <row r="4869" spans="2:19">
      <c r="B4869" s="10"/>
      <c r="C4869" s="10"/>
      <c r="D4869" s="10"/>
      <c r="E4869" s="10"/>
      <c r="F4869" s="10"/>
      <c r="G4869" s="10"/>
      <c r="H4869" s="10"/>
      <c r="I4869" s="10"/>
      <c r="J4869" s="11"/>
      <c r="P4869" s="133"/>
      <c r="Q4869" s="133"/>
      <c r="R4869" s="3"/>
      <c r="S4869" s="133"/>
    </row>
    <row r="4870" spans="2:19">
      <c r="B4870" s="10"/>
      <c r="C4870" s="10"/>
      <c r="D4870" s="10"/>
      <c r="E4870" s="10"/>
      <c r="F4870" s="10"/>
      <c r="G4870" s="10"/>
      <c r="H4870" s="10"/>
      <c r="I4870" s="10"/>
      <c r="J4870" s="11"/>
      <c r="P4870" s="133"/>
      <c r="Q4870" s="133"/>
      <c r="R4870" s="3"/>
      <c r="S4870" s="133"/>
    </row>
    <row r="4871" spans="2:19">
      <c r="B4871" s="10"/>
      <c r="C4871" s="10"/>
      <c r="D4871" s="10"/>
      <c r="E4871" s="10"/>
      <c r="F4871" s="10"/>
      <c r="G4871" s="10"/>
      <c r="H4871" s="10"/>
      <c r="I4871" s="10"/>
      <c r="J4871" s="11"/>
      <c r="P4871" s="133"/>
      <c r="Q4871" s="133"/>
      <c r="R4871" s="3"/>
      <c r="S4871" s="133"/>
    </row>
    <row r="4872" spans="2:19">
      <c r="B4872" s="10"/>
      <c r="C4872" s="10"/>
      <c r="D4872" s="10"/>
      <c r="E4872" s="10"/>
      <c r="F4872" s="10"/>
      <c r="G4872" s="10"/>
      <c r="H4872" s="10"/>
      <c r="I4872" s="10"/>
      <c r="J4872" s="11"/>
      <c r="P4872" s="133"/>
      <c r="Q4872" s="133"/>
      <c r="R4872" s="3"/>
      <c r="S4872" s="133"/>
    </row>
    <row r="4873" spans="2:19">
      <c r="B4873" s="10"/>
      <c r="C4873" s="10"/>
      <c r="D4873" s="10"/>
      <c r="E4873" s="10"/>
      <c r="F4873" s="10"/>
      <c r="G4873" s="10"/>
      <c r="H4873" s="10"/>
      <c r="I4873" s="10"/>
      <c r="J4873" s="11"/>
      <c r="P4873" s="133"/>
      <c r="Q4873" s="133"/>
      <c r="R4873" s="3"/>
      <c r="S4873" s="133"/>
    </row>
    <row r="4874" spans="2:19">
      <c r="B4874" s="10"/>
      <c r="C4874" s="10"/>
      <c r="D4874" s="10"/>
      <c r="E4874" s="10"/>
      <c r="F4874" s="10"/>
      <c r="G4874" s="10"/>
      <c r="H4874" s="10"/>
      <c r="I4874" s="10"/>
      <c r="J4874" s="11"/>
      <c r="P4874" s="133"/>
      <c r="Q4874" s="133"/>
      <c r="R4874" s="3"/>
      <c r="S4874" s="133"/>
    </row>
    <row r="4875" spans="2:19">
      <c r="B4875" s="10"/>
      <c r="C4875" s="10"/>
      <c r="D4875" s="10"/>
      <c r="E4875" s="10"/>
      <c r="F4875" s="10"/>
      <c r="G4875" s="10"/>
      <c r="H4875" s="10"/>
      <c r="I4875" s="10"/>
      <c r="J4875" s="11"/>
      <c r="P4875" s="133"/>
      <c r="Q4875" s="133"/>
      <c r="R4875" s="3"/>
      <c r="S4875" s="133"/>
    </row>
    <row r="4876" spans="2:19">
      <c r="B4876" s="10"/>
      <c r="C4876" s="10"/>
      <c r="D4876" s="10"/>
      <c r="E4876" s="10"/>
      <c r="F4876" s="10"/>
      <c r="G4876" s="10"/>
      <c r="H4876" s="10"/>
      <c r="I4876" s="10"/>
      <c r="J4876" s="11"/>
      <c r="P4876" s="133"/>
      <c r="Q4876" s="133"/>
      <c r="R4876" s="3"/>
      <c r="S4876" s="133"/>
    </row>
    <row r="4877" spans="2:19">
      <c r="B4877" s="10"/>
      <c r="C4877" s="10"/>
      <c r="D4877" s="10"/>
      <c r="E4877" s="10"/>
      <c r="F4877" s="10"/>
      <c r="G4877" s="10"/>
      <c r="H4877" s="10"/>
      <c r="I4877" s="10"/>
      <c r="J4877" s="11"/>
      <c r="P4877" s="133"/>
      <c r="Q4877" s="133"/>
      <c r="R4877" s="3"/>
      <c r="S4877" s="133"/>
    </row>
    <row r="4878" spans="2:19">
      <c r="B4878" s="10"/>
      <c r="C4878" s="10"/>
      <c r="D4878" s="10"/>
      <c r="E4878" s="10"/>
      <c r="F4878" s="10"/>
      <c r="G4878" s="10"/>
      <c r="H4878" s="10"/>
      <c r="I4878" s="10"/>
      <c r="J4878" s="11"/>
      <c r="P4878" s="133"/>
      <c r="Q4878" s="133"/>
      <c r="R4878" s="3"/>
      <c r="S4878" s="133"/>
    </row>
    <row r="4879" spans="2:19">
      <c r="B4879" s="10"/>
      <c r="C4879" s="10"/>
      <c r="D4879" s="10"/>
      <c r="E4879" s="10"/>
      <c r="F4879" s="10"/>
      <c r="G4879" s="10"/>
      <c r="H4879" s="10"/>
      <c r="I4879" s="10"/>
      <c r="J4879" s="11"/>
      <c r="P4879" s="133"/>
      <c r="Q4879" s="133"/>
      <c r="R4879" s="3"/>
      <c r="S4879" s="133"/>
    </row>
    <row r="4880" spans="2:19">
      <c r="B4880" s="10"/>
      <c r="C4880" s="10"/>
      <c r="D4880" s="10"/>
      <c r="E4880" s="10"/>
      <c r="F4880" s="10"/>
      <c r="G4880" s="10"/>
      <c r="H4880" s="10"/>
      <c r="I4880" s="10"/>
      <c r="J4880" s="11"/>
      <c r="P4880" s="133"/>
      <c r="Q4880" s="133"/>
      <c r="R4880" s="3"/>
      <c r="S4880" s="133"/>
    </row>
    <row r="4881" spans="2:19">
      <c r="B4881" s="10"/>
      <c r="C4881" s="10"/>
      <c r="D4881" s="10"/>
      <c r="E4881" s="10"/>
      <c r="F4881" s="10"/>
      <c r="G4881" s="10"/>
      <c r="H4881" s="10"/>
      <c r="I4881" s="10"/>
      <c r="J4881" s="11"/>
      <c r="P4881" s="133"/>
      <c r="Q4881" s="133"/>
      <c r="R4881" s="3"/>
      <c r="S4881" s="133"/>
    </row>
    <row r="4882" spans="2:19">
      <c r="B4882" s="10"/>
      <c r="C4882" s="10"/>
      <c r="D4882" s="10"/>
      <c r="E4882" s="10"/>
      <c r="F4882" s="10"/>
      <c r="G4882" s="10"/>
      <c r="H4882" s="10"/>
      <c r="I4882" s="10"/>
      <c r="J4882" s="11"/>
      <c r="P4882" s="133"/>
      <c r="Q4882" s="133"/>
      <c r="R4882" s="3"/>
      <c r="S4882" s="133"/>
    </row>
    <row r="4883" spans="2:19">
      <c r="B4883" s="10"/>
      <c r="C4883" s="10"/>
      <c r="D4883" s="10"/>
      <c r="E4883" s="10"/>
      <c r="F4883" s="10"/>
      <c r="G4883" s="10"/>
      <c r="H4883" s="10"/>
      <c r="I4883" s="10"/>
      <c r="J4883" s="11"/>
      <c r="P4883" s="133"/>
      <c r="Q4883" s="133"/>
      <c r="R4883" s="3"/>
      <c r="S4883" s="133"/>
    </row>
    <row r="4884" spans="2:19">
      <c r="B4884" s="10"/>
      <c r="C4884" s="10"/>
      <c r="D4884" s="10"/>
      <c r="E4884" s="10"/>
      <c r="F4884" s="10"/>
      <c r="G4884" s="10"/>
      <c r="H4884" s="10"/>
      <c r="I4884" s="10"/>
      <c r="J4884" s="11"/>
      <c r="P4884" s="133"/>
      <c r="Q4884" s="133"/>
      <c r="R4884" s="3"/>
      <c r="S4884" s="133"/>
    </row>
    <row r="4885" spans="2:19">
      <c r="B4885" s="10"/>
      <c r="C4885" s="10"/>
      <c r="D4885" s="10"/>
      <c r="E4885" s="10"/>
      <c r="F4885" s="10"/>
      <c r="G4885" s="10"/>
      <c r="H4885" s="10"/>
      <c r="I4885" s="10"/>
      <c r="J4885" s="11"/>
      <c r="P4885" s="133"/>
      <c r="Q4885" s="133"/>
      <c r="R4885" s="3"/>
      <c r="S4885" s="133"/>
    </row>
    <row r="4886" spans="2:19">
      <c r="B4886" s="10"/>
      <c r="C4886" s="10"/>
      <c r="D4886" s="10"/>
      <c r="E4886" s="10"/>
      <c r="F4886" s="10"/>
      <c r="G4886" s="10"/>
      <c r="H4886" s="10"/>
      <c r="I4886" s="10"/>
      <c r="J4886" s="11"/>
      <c r="P4886" s="133"/>
      <c r="Q4886" s="133"/>
      <c r="R4886" s="3"/>
      <c r="S4886" s="133"/>
    </row>
    <row r="4887" spans="2:19">
      <c r="B4887" s="10"/>
      <c r="C4887" s="10"/>
      <c r="D4887" s="10"/>
      <c r="E4887" s="10"/>
      <c r="F4887" s="10"/>
      <c r="G4887" s="10"/>
      <c r="H4887" s="10"/>
      <c r="I4887" s="10"/>
      <c r="J4887" s="11"/>
      <c r="P4887" s="133"/>
      <c r="Q4887" s="133"/>
      <c r="R4887" s="3"/>
      <c r="S4887" s="133"/>
    </row>
    <row r="4888" spans="2:19">
      <c r="B4888" s="10"/>
      <c r="C4888" s="10"/>
      <c r="D4888" s="10"/>
      <c r="E4888" s="10"/>
      <c r="F4888" s="10"/>
      <c r="G4888" s="10"/>
      <c r="H4888" s="10"/>
      <c r="I4888" s="10"/>
      <c r="J4888" s="11"/>
      <c r="P4888" s="133"/>
      <c r="Q4888" s="133"/>
      <c r="R4888" s="3"/>
      <c r="S4888" s="133"/>
    </row>
    <row r="4889" spans="2:19">
      <c r="B4889" s="10"/>
      <c r="C4889" s="10"/>
      <c r="D4889" s="10"/>
      <c r="E4889" s="10"/>
      <c r="F4889" s="10"/>
      <c r="G4889" s="10"/>
      <c r="H4889" s="10"/>
      <c r="I4889" s="10"/>
      <c r="J4889" s="11"/>
      <c r="P4889" s="133"/>
      <c r="Q4889" s="133"/>
      <c r="R4889" s="3"/>
      <c r="S4889" s="133"/>
    </row>
    <row r="4890" spans="2:19">
      <c r="B4890" s="10"/>
      <c r="C4890" s="10"/>
      <c r="D4890" s="10"/>
      <c r="E4890" s="10"/>
      <c r="F4890" s="10"/>
      <c r="G4890" s="10"/>
      <c r="H4890" s="10"/>
      <c r="I4890" s="10"/>
      <c r="J4890" s="11"/>
      <c r="P4890" s="133"/>
      <c r="Q4890" s="133"/>
      <c r="R4890" s="3"/>
      <c r="S4890" s="133"/>
    </row>
    <row r="4891" spans="2:19">
      <c r="B4891" s="10"/>
      <c r="C4891" s="10"/>
      <c r="D4891" s="10"/>
      <c r="E4891" s="10"/>
      <c r="F4891" s="10"/>
      <c r="G4891" s="10"/>
      <c r="H4891" s="10"/>
      <c r="I4891" s="10"/>
      <c r="J4891" s="11"/>
      <c r="P4891" s="133"/>
      <c r="Q4891" s="133"/>
      <c r="R4891" s="3"/>
      <c r="S4891" s="133"/>
    </row>
    <row r="4892" spans="2:19">
      <c r="B4892" s="10"/>
      <c r="C4892" s="10"/>
      <c r="D4892" s="10"/>
      <c r="E4892" s="10"/>
      <c r="F4892" s="10"/>
      <c r="G4892" s="10"/>
      <c r="H4892" s="10"/>
      <c r="I4892" s="10"/>
      <c r="J4892" s="11"/>
      <c r="P4892" s="133"/>
      <c r="Q4892" s="133"/>
      <c r="R4892" s="3"/>
      <c r="S4892" s="133"/>
    </row>
    <row r="4893" spans="2:19">
      <c r="B4893" s="10"/>
      <c r="C4893" s="10"/>
      <c r="D4893" s="10"/>
      <c r="E4893" s="10"/>
      <c r="F4893" s="10"/>
      <c r="G4893" s="10"/>
      <c r="H4893" s="10"/>
      <c r="I4893" s="10"/>
      <c r="J4893" s="11"/>
      <c r="P4893" s="133"/>
      <c r="Q4893" s="133"/>
      <c r="R4893" s="3"/>
      <c r="S4893" s="133"/>
    </row>
    <row r="4894" spans="2:19">
      <c r="B4894" s="10"/>
      <c r="C4894" s="10"/>
      <c r="D4894" s="10"/>
      <c r="E4894" s="10"/>
      <c r="F4894" s="10"/>
      <c r="G4894" s="10"/>
      <c r="H4894" s="10"/>
      <c r="I4894" s="10"/>
      <c r="J4894" s="11"/>
      <c r="P4894" s="133"/>
      <c r="Q4894" s="133"/>
      <c r="R4894" s="3"/>
      <c r="S4894" s="133"/>
    </row>
    <row r="4895" spans="2:19">
      <c r="B4895" s="10"/>
      <c r="C4895" s="10"/>
      <c r="D4895" s="10"/>
      <c r="E4895" s="10"/>
      <c r="F4895" s="10"/>
      <c r="G4895" s="10"/>
      <c r="H4895" s="10"/>
      <c r="I4895" s="10"/>
      <c r="J4895" s="11"/>
      <c r="P4895" s="133"/>
      <c r="Q4895" s="133"/>
      <c r="R4895" s="3"/>
      <c r="S4895" s="133"/>
    </row>
    <row r="4896" spans="2:19">
      <c r="B4896" s="10"/>
      <c r="C4896" s="10"/>
      <c r="D4896" s="10"/>
      <c r="E4896" s="10"/>
      <c r="F4896" s="10"/>
      <c r="G4896" s="10"/>
      <c r="H4896" s="10"/>
      <c r="I4896" s="10"/>
      <c r="J4896" s="11"/>
      <c r="P4896" s="133"/>
      <c r="Q4896" s="133"/>
      <c r="R4896" s="3"/>
      <c r="S4896" s="133"/>
    </row>
    <row r="4897" spans="2:19">
      <c r="B4897" s="10"/>
      <c r="C4897" s="10"/>
      <c r="D4897" s="10"/>
      <c r="E4897" s="10"/>
      <c r="F4897" s="10"/>
      <c r="G4897" s="10"/>
      <c r="H4897" s="10"/>
      <c r="I4897" s="10"/>
      <c r="J4897" s="11"/>
      <c r="P4897" s="133"/>
      <c r="Q4897" s="133"/>
      <c r="R4897" s="3"/>
      <c r="S4897" s="133"/>
    </row>
    <row r="4898" spans="2:19">
      <c r="B4898" s="10"/>
      <c r="C4898" s="10"/>
      <c r="D4898" s="10"/>
      <c r="E4898" s="10"/>
      <c r="F4898" s="10"/>
      <c r="G4898" s="10"/>
      <c r="H4898" s="10"/>
      <c r="I4898" s="10"/>
      <c r="J4898" s="11"/>
      <c r="P4898" s="133"/>
      <c r="Q4898" s="133"/>
      <c r="R4898" s="3"/>
      <c r="S4898" s="133"/>
    </row>
    <row r="4899" spans="2:19">
      <c r="B4899" s="10"/>
      <c r="C4899" s="10"/>
      <c r="D4899" s="10"/>
      <c r="E4899" s="10"/>
      <c r="F4899" s="10"/>
      <c r="G4899" s="10"/>
      <c r="H4899" s="10"/>
      <c r="I4899" s="10"/>
      <c r="J4899" s="11"/>
      <c r="P4899" s="133"/>
      <c r="Q4899" s="133"/>
      <c r="R4899" s="3"/>
      <c r="S4899" s="133"/>
    </row>
    <row r="4900" spans="2:19">
      <c r="B4900" s="10"/>
      <c r="C4900" s="10"/>
      <c r="D4900" s="10"/>
      <c r="E4900" s="10"/>
      <c r="F4900" s="10"/>
      <c r="G4900" s="10"/>
      <c r="H4900" s="10"/>
      <c r="I4900" s="10"/>
      <c r="J4900" s="11"/>
      <c r="P4900" s="133"/>
      <c r="Q4900" s="133"/>
      <c r="R4900" s="3"/>
      <c r="S4900" s="133"/>
    </row>
    <row r="4901" spans="2:19">
      <c r="B4901" s="10"/>
      <c r="C4901" s="10"/>
      <c r="D4901" s="10"/>
      <c r="E4901" s="10"/>
      <c r="F4901" s="10"/>
      <c r="G4901" s="10"/>
      <c r="H4901" s="10"/>
      <c r="I4901" s="10"/>
      <c r="J4901" s="11"/>
      <c r="P4901" s="133"/>
      <c r="Q4901" s="133"/>
      <c r="R4901" s="3"/>
      <c r="S4901" s="133"/>
    </row>
    <row r="4902" spans="2:19">
      <c r="B4902" s="10"/>
      <c r="C4902" s="10"/>
      <c r="D4902" s="10"/>
      <c r="E4902" s="10"/>
      <c r="F4902" s="10"/>
      <c r="G4902" s="10"/>
      <c r="H4902" s="10"/>
      <c r="I4902" s="10"/>
      <c r="J4902" s="11"/>
      <c r="P4902" s="133"/>
      <c r="Q4902" s="133"/>
      <c r="R4902" s="3"/>
      <c r="S4902" s="133"/>
    </row>
    <row r="4903" spans="2:19">
      <c r="B4903" s="10"/>
      <c r="C4903" s="10"/>
      <c r="D4903" s="10"/>
      <c r="E4903" s="10"/>
      <c r="F4903" s="10"/>
      <c r="G4903" s="10"/>
      <c r="H4903" s="10"/>
      <c r="I4903" s="10"/>
      <c r="J4903" s="11"/>
      <c r="P4903" s="133"/>
      <c r="Q4903" s="133"/>
      <c r="R4903" s="3"/>
      <c r="S4903" s="133"/>
    </row>
    <row r="4904" spans="2:19">
      <c r="B4904" s="10"/>
      <c r="C4904" s="10"/>
      <c r="D4904" s="10"/>
      <c r="E4904" s="10"/>
      <c r="F4904" s="10"/>
      <c r="G4904" s="10"/>
      <c r="H4904" s="10"/>
      <c r="I4904" s="10"/>
      <c r="J4904" s="11"/>
      <c r="P4904" s="133"/>
      <c r="Q4904" s="133"/>
      <c r="R4904" s="3"/>
      <c r="S4904" s="133"/>
    </row>
    <row r="4905" spans="2:19">
      <c r="B4905" s="10"/>
      <c r="C4905" s="10"/>
      <c r="D4905" s="10"/>
      <c r="E4905" s="10"/>
      <c r="F4905" s="10"/>
      <c r="G4905" s="10"/>
      <c r="H4905" s="10"/>
      <c r="I4905" s="10"/>
      <c r="J4905" s="11"/>
      <c r="P4905" s="133"/>
      <c r="Q4905" s="133"/>
      <c r="R4905" s="3"/>
      <c r="S4905" s="133"/>
    </row>
    <row r="4906" spans="2:19">
      <c r="B4906" s="10"/>
      <c r="C4906" s="10"/>
      <c r="D4906" s="10"/>
      <c r="E4906" s="10"/>
      <c r="F4906" s="10"/>
      <c r="G4906" s="10"/>
      <c r="H4906" s="10"/>
      <c r="I4906" s="10"/>
      <c r="J4906" s="11"/>
      <c r="P4906" s="133"/>
      <c r="Q4906" s="133"/>
      <c r="R4906" s="3"/>
      <c r="S4906" s="133"/>
    </row>
    <row r="4907" spans="2:19">
      <c r="B4907" s="10"/>
      <c r="C4907" s="10"/>
      <c r="D4907" s="10"/>
      <c r="E4907" s="10"/>
      <c r="F4907" s="10"/>
      <c r="G4907" s="10"/>
      <c r="H4907" s="10"/>
      <c r="I4907" s="10"/>
      <c r="J4907" s="11"/>
      <c r="P4907" s="133"/>
      <c r="Q4907" s="133"/>
      <c r="R4907" s="3"/>
      <c r="S4907" s="133"/>
    </row>
    <row r="4908" spans="2:19">
      <c r="B4908" s="10"/>
      <c r="C4908" s="10"/>
      <c r="D4908" s="10"/>
      <c r="E4908" s="10"/>
      <c r="F4908" s="10"/>
      <c r="G4908" s="10"/>
      <c r="H4908" s="10"/>
      <c r="I4908" s="10"/>
      <c r="J4908" s="11"/>
      <c r="P4908" s="133"/>
      <c r="Q4908" s="133"/>
      <c r="R4908" s="3"/>
      <c r="S4908" s="133"/>
    </row>
    <row r="4909" spans="2:19">
      <c r="B4909" s="10"/>
      <c r="C4909" s="10"/>
      <c r="D4909" s="10"/>
      <c r="E4909" s="10"/>
      <c r="F4909" s="10"/>
      <c r="G4909" s="10"/>
      <c r="H4909" s="10"/>
      <c r="I4909" s="10"/>
      <c r="J4909" s="11"/>
      <c r="P4909" s="133"/>
      <c r="Q4909" s="133"/>
      <c r="R4909" s="3"/>
      <c r="S4909" s="133"/>
    </row>
    <row r="4910" spans="2:19">
      <c r="B4910" s="10"/>
      <c r="C4910" s="10"/>
      <c r="D4910" s="10"/>
      <c r="E4910" s="10"/>
      <c r="F4910" s="10"/>
      <c r="G4910" s="10"/>
      <c r="H4910" s="10"/>
      <c r="I4910" s="10"/>
      <c r="J4910" s="11"/>
      <c r="P4910" s="133"/>
      <c r="Q4910" s="133"/>
      <c r="R4910" s="3"/>
      <c r="S4910" s="133"/>
    </row>
    <row r="4911" spans="2:19">
      <c r="B4911" s="10"/>
      <c r="C4911" s="10"/>
      <c r="D4911" s="10"/>
      <c r="E4911" s="10"/>
      <c r="F4911" s="10"/>
      <c r="G4911" s="10"/>
      <c r="H4911" s="10"/>
      <c r="I4911" s="10"/>
      <c r="J4911" s="11"/>
      <c r="P4911" s="133"/>
      <c r="Q4911" s="133"/>
      <c r="R4911" s="3"/>
      <c r="S4911" s="133"/>
    </row>
    <row r="4912" spans="2:19">
      <c r="B4912" s="10"/>
      <c r="C4912" s="10"/>
      <c r="D4912" s="10"/>
      <c r="E4912" s="10"/>
      <c r="F4912" s="10"/>
      <c r="G4912" s="10"/>
      <c r="H4912" s="10"/>
      <c r="I4912" s="10"/>
      <c r="J4912" s="11"/>
      <c r="P4912" s="133"/>
      <c r="Q4912" s="133"/>
      <c r="R4912" s="3"/>
      <c r="S4912" s="133"/>
    </row>
    <row r="4913" spans="2:19">
      <c r="B4913" s="10"/>
      <c r="C4913" s="10"/>
      <c r="D4913" s="10"/>
      <c r="E4913" s="10"/>
      <c r="F4913" s="10"/>
      <c r="G4913" s="10"/>
      <c r="H4913" s="10"/>
      <c r="I4913" s="10"/>
      <c r="J4913" s="11"/>
      <c r="P4913" s="133"/>
      <c r="Q4913" s="133"/>
      <c r="R4913" s="3"/>
      <c r="S4913" s="133"/>
    </row>
    <row r="4914" spans="2:19">
      <c r="B4914" s="10"/>
      <c r="C4914" s="10"/>
      <c r="D4914" s="10"/>
      <c r="E4914" s="10"/>
      <c r="F4914" s="10"/>
      <c r="G4914" s="10"/>
      <c r="H4914" s="10"/>
      <c r="I4914" s="10"/>
      <c r="J4914" s="11"/>
      <c r="P4914" s="133"/>
      <c r="Q4914" s="133"/>
      <c r="R4914" s="3"/>
      <c r="S4914" s="133"/>
    </row>
    <row r="4915" spans="2:19">
      <c r="B4915" s="10"/>
      <c r="C4915" s="10"/>
      <c r="D4915" s="10"/>
      <c r="E4915" s="10"/>
      <c r="F4915" s="10"/>
      <c r="G4915" s="10"/>
      <c r="H4915" s="10"/>
      <c r="I4915" s="10"/>
      <c r="J4915" s="11"/>
      <c r="P4915" s="133"/>
      <c r="Q4915" s="133"/>
      <c r="R4915" s="3"/>
      <c r="S4915" s="133"/>
    </row>
    <row r="4916" spans="2:19">
      <c r="B4916" s="10"/>
      <c r="C4916" s="10"/>
      <c r="D4916" s="10"/>
      <c r="E4916" s="10"/>
      <c r="F4916" s="10"/>
      <c r="G4916" s="10"/>
      <c r="H4916" s="10"/>
      <c r="I4916" s="10"/>
      <c r="J4916" s="11"/>
      <c r="P4916" s="133"/>
      <c r="Q4916" s="133"/>
      <c r="R4916" s="3"/>
      <c r="S4916" s="133"/>
    </row>
    <row r="4917" spans="2:19">
      <c r="B4917" s="10"/>
      <c r="C4917" s="10"/>
      <c r="D4917" s="10"/>
      <c r="E4917" s="10"/>
      <c r="F4917" s="10"/>
      <c r="G4917" s="10"/>
      <c r="H4917" s="10"/>
      <c r="I4917" s="10"/>
      <c r="J4917" s="11"/>
      <c r="P4917" s="133"/>
      <c r="Q4917" s="133"/>
      <c r="R4917" s="3"/>
      <c r="S4917" s="133"/>
    </row>
    <row r="4918" spans="2:19">
      <c r="B4918" s="10"/>
      <c r="C4918" s="10"/>
      <c r="D4918" s="10"/>
      <c r="E4918" s="10"/>
      <c r="F4918" s="10"/>
      <c r="G4918" s="10"/>
      <c r="H4918" s="10"/>
      <c r="I4918" s="10"/>
      <c r="J4918" s="11"/>
      <c r="P4918" s="133"/>
      <c r="Q4918" s="133"/>
      <c r="R4918" s="3"/>
      <c r="S4918" s="133"/>
    </row>
    <row r="4919" spans="2:19">
      <c r="B4919" s="10"/>
      <c r="C4919" s="10"/>
      <c r="D4919" s="10"/>
      <c r="E4919" s="10"/>
      <c r="F4919" s="10"/>
      <c r="G4919" s="10"/>
      <c r="H4919" s="10"/>
      <c r="I4919" s="10"/>
      <c r="J4919" s="11"/>
      <c r="P4919" s="133"/>
      <c r="Q4919" s="133"/>
      <c r="R4919" s="3"/>
      <c r="S4919" s="133"/>
    </row>
    <row r="4920" spans="2:19">
      <c r="B4920" s="10"/>
      <c r="C4920" s="10"/>
      <c r="D4920" s="10"/>
      <c r="E4920" s="10"/>
      <c r="F4920" s="10"/>
      <c r="G4920" s="10"/>
      <c r="H4920" s="10"/>
      <c r="I4920" s="10"/>
      <c r="J4920" s="11"/>
      <c r="P4920" s="133"/>
      <c r="Q4920" s="133"/>
      <c r="R4920" s="3"/>
      <c r="S4920" s="133"/>
    </row>
    <row r="4921" spans="2:19">
      <c r="B4921" s="10"/>
      <c r="C4921" s="10"/>
      <c r="D4921" s="10"/>
      <c r="E4921" s="10"/>
      <c r="F4921" s="10"/>
      <c r="G4921" s="10"/>
      <c r="H4921" s="10"/>
      <c r="I4921" s="10"/>
      <c r="J4921" s="11"/>
      <c r="P4921" s="133"/>
      <c r="Q4921" s="133"/>
      <c r="R4921" s="3"/>
      <c r="S4921" s="133"/>
    </row>
    <row r="4922" spans="2:19">
      <c r="B4922" s="10"/>
      <c r="C4922" s="10"/>
      <c r="D4922" s="10"/>
      <c r="E4922" s="10"/>
      <c r="F4922" s="10"/>
      <c r="G4922" s="10"/>
      <c r="H4922" s="10"/>
      <c r="I4922" s="10"/>
      <c r="J4922" s="11"/>
      <c r="P4922" s="133"/>
      <c r="Q4922" s="133"/>
      <c r="R4922" s="3"/>
      <c r="S4922" s="133"/>
    </row>
    <row r="4923" spans="2:19">
      <c r="B4923" s="10"/>
      <c r="C4923" s="10"/>
      <c r="D4923" s="10"/>
      <c r="E4923" s="10"/>
      <c r="F4923" s="10"/>
      <c r="G4923" s="10"/>
      <c r="H4923" s="10"/>
      <c r="I4923" s="10"/>
      <c r="J4923" s="11"/>
      <c r="P4923" s="133"/>
      <c r="Q4923" s="133"/>
      <c r="R4923" s="3"/>
      <c r="S4923" s="133"/>
    </row>
    <row r="4924" spans="2:19">
      <c r="B4924" s="10"/>
      <c r="C4924" s="10"/>
      <c r="D4924" s="10"/>
      <c r="E4924" s="10"/>
      <c r="F4924" s="10"/>
      <c r="G4924" s="10"/>
      <c r="H4924" s="10"/>
      <c r="I4924" s="10"/>
      <c r="J4924" s="11"/>
      <c r="P4924" s="133"/>
      <c r="Q4924" s="133"/>
      <c r="R4924" s="3"/>
      <c r="S4924" s="133"/>
    </row>
    <row r="4925" spans="2:19">
      <c r="B4925" s="10"/>
      <c r="C4925" s="10"/>
      <c r="D4925" s="10"/>
      <c r="E4925" s="10"/>
      <c r="F4925" s="10"/>
      <c r="G4925" s="10"/>
      <c r="H4925" s="10"/>
      <c r="I4925" s="10"/>
      <c r="J4925" s="11"/>
      <c r="P4925" s="133"/>
      <c r="Q4925" s="133"/>
      <c r="R4925" s="3"/>
      <c r="S4925" s="133"/>
    </row>
    <row r="4926" spans="2:19">
      <c r="B4926" s="10"/>
      <c r="C4926" s="10"/>
      <c r="D4926" s="10"/>
      <c r="E4926" s="10"/>
      <c r="F4926" s="10"/>
      <c r="G4926" s="10"/>
      <c r="H4926" s="10"/>
      <c r="I4926" s="10"/>
      <c r="J4926" s="11"/>
      <c r="P4926" s="133"/>
      <c r="Q4926" s="133"/>
      <c r="R4926" s="3"/>
      <c r="S4926" s="133"/>
    </row>
    <row r="4927" spans="2:19">
      <c r="B4927" s="10"/>
      <c r="C4927" s="10"/>
      <c r="D4927" s="10"/>
      <c r="E4927" s="10"/>
      <c r="F4927" s="10"/>
      <c r="G4927" s="10"/>
      <c r="H4927" s="10"/>
      <c r="I4927" s="10"/>
      <c r="J4927" s="11"/>
      <c r="P4927" s="133"/>
      <c r="Q4927" s="133"/>
      <c r="R4927" s="3"/>
      <c r="S4927" s="133"/>
    </row>
    <row r="4928" spans="2:19">
      <c r="B4928" s="10"/>
      <c r="C4928" s="10"/>
      <c r="D4928" s="10"/>
      <c r="E4928" s="10"/>
      <c r="F4928" s="10"/>
      <c r="G4928" s="10"/>
      <c r="H4928" s="10"/>
      <c r="I4928" s="10"/>
      <c r="J4928" s="11"/>
      <c r="P4928" s="133"/>
      <c r="Q4928" s="133"/>
      <c r="R4928" s="3"/>
      <c r="S4928" s="133"/>
    </row>
    <row r="4929" spans="2:19">
      <c r="B4929" s="10"/>
      <c r="C4929" s="10"/>
      <c r="D4929" s="10"/>
      <c r="E4929" s="10"/>
      <c r="F4929" s="10"/>
      <c r="G4929" s="10"/>
      <c r="H4929" s="10"/>
      <c r="I4929" s="10"/>
      <c r="J4929" s="11"/>
      <c r="P4929" s="133"/>
      <c r="Q4929" s="133"/>
      <c r="R4929" s="3"/>
      <c r="S4929" s="133"/>
    </row>
    <row r="4930" spans="2:19">
      <c r="B4930" s="10"/>
      <c r="C4930" s="10"/>
      <c r="D4930" s="10"/>
      <c r="E4930" s="10"/>
      <c r="F4930" s="10"/>
      <c r="G4930" s="10"/>
      <c r="H4930" s="10"/>
      <c r="I4930" s="10"/>
      <c r="J4930" s="11"/>
      <c r="P4930" s="133"/>
      <c r="Q4930" s="133"/>
      <c r="R4930" s="3"/>
      <c r="S4930" s="133"/>
    </row>
    <row r="4931" spans="2:19">
      <c r="B4931" s="10"/>
      <c r="C4931" s="10"/>
      <c r="D4931" s="10"/>
      <c r="E4931" s="10"/>
      <c r="F4931" s="10"/>
      <c r="G4931" s="10"/>
      <c r="H4931" s="10"/>
      <c r="I4931" s="10"/>
      <c r="J4931" s="11"/>
      <c r="P4931" s="133"/>
      <c r="Q4931" s="133"/>
      <c r="R4931" s="3"/>
      <c r="S4931" s="133"/>
    </row>
    <row r="4932" spans="2:19">
      <c r="B4932" s="10"/>
      <c r="C4932" s="10"/>
      <c r="D4932" s="10"/>
      <c r="E4932" s="10"/>
      <c r="F4932" s="10"/>
      <c r="G4932" s="10"/>
      <c r="H4932" s="10"/>
      <c r="I4932" s="10"/>
      <c r="J4932" s="11"/>
      <c r="P4932" s="133"/>
      <c r="Q4932" s="133"/>
      <c r="R4932" s="3"/>
      <c r="S4932" s="133"/>
    </row>
    <row r="4933" spans="2:19">
      <c r="B4933" s="10"/>
      <c r="C4933" s="10"/>
      <c r="D4933" s="10"/>
      <c r="E4933" s="10"/>
      <c r="F4933" s="10"/>
      <c r="G4933" s="10"/>
      <c r="H4933" s="10"/>
      <c r="I4933" s="10"/>
      <c r="J4933" s="11"/>
      <c r="P4933" s="133"/>
      <c r="Q4933" s="133"/>
      <c r="R4933" s="3"/>
      <c r="S4933" s="133"/>
    </row>
    <row r="4934" spans="2:19">
      <c r="B4934" s="10"/>
      <c r="C4934" s="10"/>
      <c r="D4934" s="10"/>
      <c r="E4934" s="10"/>
      <c r="F4934" s="10"/>
      <c r="G4934" s="10"/>
      <c r="H4934" s="10"/>
      <c r="I4934" s="10"/>
      <c r="J4934" s="11"/>
      <c r="P4934" s="133"/>
      <c r="Q4934" s="133"/>
      <c r="R4934" s="3"/>
      <c r="S4934" s="133"/>
    </row>
    <row r="4935" spans="2:19">
      <c r="B4935" s="10"/>
      <c r="C4935" s="10"/>
      <c r="D4935" s="10"/>
      <c r="E4935" s="10"/>
      <c r="F4935" s="10"/>
      <c r="G4935" s="10"/>
      <c r="H4935" s="10"/>
      <c r="I4935" s="10"/>
      <c r="J4935" s="11"/>
      <c r="P4935" s="133"/>
      <c r="Q4935" s="133"/>
      <c r="R4935" s="3"/>
      <c r="S4935" s="133"/>
    </row>
    <row r="4936" spans="2:19">
      <c r="B4936" s="10"/>
      <c r="C4936" s="10"/>
      <c r="D4936" s="10"/>
      <c r="E4936" s="10"/>
      <c r="F4936" s="10"/>
      <c r="G4936" s="10"/>
      <c r="H4936" s="10"/>
      <c r="I4936" s="10"/>
      <c r="J4936" s="11"/>
      <c r="P4936" s="133"/>
      <c r="Q4936" s="133"/>
      <c r="R4936" s="3"/>
      <c r="S4936" s="133"/>
    </row>
    <row r="4937" spans="2:19">
      <c r="B4937" s="10"/>
      <c r="C4937" s="10"/>
      <c r="D4937" s="10"/>
      <c r="E4937" s="10"/>
      <c r="F4937" s="10"/>
      <c r="G4937" s="10"/>
      <c r="H4937" s="10"/>
      <c r="I4937" s="10"/>
      <c r="J4937" s="11"/>
      <c r="P4937" s="133"/>
      <c r="Q4937" s="133"/>
      <c r="R4937" s="3"/>
      <c r="S4937" s="133"/>
    </row>
    <row r="4938" spans="2:19">
      <c r="B4938" s="10"/>
      <c r="C4938" s="10"/>
      <c r="D4938" s="10"/>
      <c r="E4938" s="10"/>
      <c r="F4938" s="10"/>
      <c r="G4938" s="10"/>
      <c r="H4938" s="10"/>
      <c r="I4938" s="10"/>
      <c r="J4938" s="11"/>
      <c r="P4938" s="133"/>
      <c r="Q4938" s="133"/>
      <c r="R4938" s="3"/>
      <c r="S4938" s="133"/>
    </row>
    <row r="4939" spans="2:19">
      <c r="B4939" s="10"/>
      <c r="C4939" s="10"/>
      <c r="D4939" s="10"/>
      <c r="E4939" s="10"/>
      <c r="F4939" s="10"/>
      <c r="G4939" s="10"/>
      <c r="H4939" s="10"/>
      <c r="I4939" s="10"/>
      <c r="J4939" s="11"/>
      <c r="P4939" s="133"/>
      <c r="Q4939" s="133"/>
      <c r="R4939" s="3"/>
      <c r="S4939" s="133"/>
    </row>
    <row r="4940" spans="2:19">
      <c r="B4940" s="10"/>
      <c r="C4940" s="10"/>
      <c r="D4940" s="10"/>
      <c r="E4940" s="10"/>
      <c r="F4940" s="10"/>
      <c r="G4940" s="10"/>
      <c r="H4940" s="10"/>
      <c r="I4940" s="10"/>
      <c r="J4940" s="11"/>
      <c r="P4940" s="133"/>
      <c r="Q4940" s="133"/>
      <c r="R4940" s="3"/>
      <c r="S4940" s="133"/>
    </row>
    <row r="4941" spans="2:19">
      <c r="B4941" s="10"/>
      <c r="C4941" s="10"/>
      <c r="D4941" s="10"/>
      <c r="E4941" s="10"/>
      <c r="F4941" s="10"/>
      <c r="G4941" s="10"/>
      <c r="H4941" s="10"/>
      <c r="I4941" s="10"/>
      <c r="J4941" s="11"/>
      <c r="P4941" s="133"/>
      <c r="Q4941" s="133"/>
      <c r="R4941" s="3"/>
      <c r="S4941" s="133"/>
    </row>
    <row r="4942" spans="2:19">
      <c r="B4942" s="10"/>
      <c r="C4942" s="10"/>
      <c r="D4942" s="10"/>
      <c r="E4942" s="10"/>
      <c r="F4942" s="10"/>
      <c r="G4942" s="10"/>
      <c r="H4942" s="10"/>
      <c r="I4942" s="10"/>
      <c r="J4942" s="11"/>
      <c r="P4942" s="133"/>
      <c r="Q4942" s="133"/>
      <c r="R4942" s="3"/>
      <c r="S4942" s="133"/>
    </row>
    <row r="4943" spans="2:19">
      <c r="B4943" s="10"/>
      <c r="C4943" s="10"/>
      <c r="D4943" s="10"/>
      <c r="E4943" s="10"/>
      <c r="F4943" s="10"/>
      <c r="G4943" s="10"/>
      <c r="H4943" s="10"/>
      <c r="I4943" s="10"/>
      <c r="J4943" s="11"/>
      <c r="P4943" s="133"/>
      <c r="Q4943" s="133"/>
      <c r="R4943" s="3"/>
      <c r="S4943" s="133"/>
    </row>
    <row r="4944" spans="2:19">
      <c r="B4944" s="10"/>
      <c r="C4944" s="10"/>
      <c r="D4944" s="10"/>
      <c r="E4944" s="10"/>
      <c r="F4944" s="10"/>
      <c r="G4944" s="10"/>
      <c r="H4944" s="10"/>
      <c r="I4944" s="10"/>
      <c r="J4944" s="11"/>
      <c r="P4944" s="133"/>
      <c r="Q4944" s="133"/>
      <c r="R4944" s="3"/>
      <c r="S4944" s="133"/>
    </row>
    <row r="4945" spans="2:19">
      <c r="B4945" s="10"/>
      <c r="C4945" s="10"/>
      <c r="D4945" s="10"/>
      <c r="E4945" s="10"/>
      <c r="F4945" s="10"/>
      <c r="G4945" s="10"/>
      <c r="H4945" s="10"/>
      <c r="I4945" s="10"/>
      <c r="J4945" s="11"/>
      <c r="P4945" s="133"/>
      <c r="Q4945" s="133"/>
      <c r="R4945" s="3"/>
      <c r="S4945" s="133"/>
    </row>
    <row r="4946" spans="2:19">
      <c r="B4946" s="10"/>
      <c r="C4946" s="10"/>
      <c r="D4946" s="10"/>
      <c r="E4946" s="10"/>
      <c r="F4946" s="10"/>
      <c r="G4946" s="10"/>
      <c r="H4946" s="10"/>
      <c r="I4946" s="10"/>
      <c r="J4946" s="11"/>
      <c r="P4946" s="133"/>
      <c r="Q4946" s="133"/>
      <c r="R4946" s="3"/>
      <c r="S4946" s="133"/>
    </row>
    <row r="4947" spans="2:19">
      <c r="B4947" s="10"/>
      <c r="C4947" s="10"/>
      <c r="D4947" s="10"/>
      <c r="E4947" s="10"/>
      <c r="F4947" s="10"/>
      <c r="G4947" s="10"/>
      <c r="H4947" s="10"/>
      <c r="I4947" s="10"/>
      <c r="J4947" s="11"/>
      <c r="P4947" s="133"/>
      <c r="Q4947" s="133"/>
      <c r="R4947" s="3"/>
      <c r="S4947" s="133"/>
    </row>
    <row r="4948" spans="2:19">
      <c r="B4948" s="10"/>
      <c r="C4948" s="10"/>
      <c r="D4948" s="10"/>
      <c r="E4948" s="10"/>
      <c r="F4948" s="10"/>
      <c r="G4948" s="10"/>
      <c r="H4948" s="10"/>
      <c r="I4948" s="10"/>
      <c r="J4948" s="11"/>
      <c r="P4948" s="133"/>
      <c r="Q4948" s="133"/>
      <c r="R4948" s="3"/>
      <c r="S4948" s="133"/>
    </row>
    <row r="4949" spans="2:19">
      <c r="B4949" s="10"/>
      <c r="C4949" s="10"/>
      <c r="D4949" s="10"/>
      <c r="E4949" s="10"/>
      <c r="F4949" s="10"/>
      <c r="G4949" s="10"/>
      <c r="H4949" s="10"/>
      <c r="I4949" s="10"/>
      <c r="J4949" s="11"/>
      <c r="P4949" s="133"/>
      <c r="Q4949" s="133"/>
      <c r="R4949" s="3"/>
      <c r="S4949" s="133"/>
    </row>
    <row r="4950" spans="2:19">
      <c r="B4950" s="10"/>
      <c r="C4950" s="10"/>
      <c r="D4950" s="10"/>
      <c r="E4950" s="10"/>
      <c r="F4950" s="10"/>
      <c r="G4950" s="10"/>
      <c r="H4950" s="10"/>
      <c r="I4950" s="10"/>
      <c r="J4950" s="11"/>
      <c r="P4950" s="133"/>
      <c r="Q4950" s="133"/>
      <c r="R4950" s="3"/>
      <c r="S4950" s="133"/>
    </row>
    <row r="4951" spans="2:19">
      <c r="B4951" s="10"/>
      <c r="C4951" s="10"/>
      <c r="D4951" s="10"/>
      <c r="E4951" s="10"/>
      <c r="F4951" s="10"/>
      <c r="G4951" s="10"/>
      <c r="H4951" s="10"/>
      <c r="I4951" s="10"/>
      <c r="J4951" s="11"/>
      <c r="P4951" s="133"/>
      <c r="Q4951" s="133"/>
      <c r="R4951" s="3"/>
      <c r="S4951" s="133"/>
    </row>
    <row r="4952" spans="2:19">
      <c r="B4952" s="10"/>
      <c r="C4952" s="10"/>
      <c r="D4952" s="10"/>
      <c r="E4952" s="10"/>
      <c r="F4952" s="10"/>
      <c r="G4952" s="10"/>
      <c r="H4952" s="10"/>
      <c r="I4952" s="10"/>
      <c r="J4952" s="11"/>
      <c r="P4952" s="133"/>
      <c r="Q4952" s="133"/>
      <c r="R4952" s="3"/>
      <c r="S4952" s="133"/>
    </row>
    <row r="4953" spans="2:19">
      <c r="B4953" s="10"/>
      <c r="C4953" s="10"/>
      <c r="D4953" s="10"/>
      <c r="E4953" s="10"/>
      <c r="F4953" s="10"/>
      <c r="G4953" s="10"/>
      <c r="H4953" s="10"/>
      <c r="I4953" s="10"/>
      <c r="J4953" s="11"/>
      <c r="P4953" s="133"/>
      <c r="Q4953" s="133"/>
      <c r="R4953" s="3"/>
      <c r="S4953" s="133"/>
    </row>
    <row r="4954" spans="2:19">
      <c r="B4954" s="10"/>
      <c r="C4954" s="10"/>
      <c r="D4954" s="10"/>
      <c r="E4954" s="10"/>
      <c r="F4954" s="10"/>
      <c r="G4954" s="10"/>
      <c r="H4954" s="10"/>
      <c r="I4954" s="10"/>
      <c r="J4954" s="11"/>
      <c r="P4954" s="133"/>
      <c r="Q4954" s="133"/>
      <c r="R4954" s="3"/>
      <c r="S4954" s="133"/>
    </row>
    <row r="4955" spans="2:19">
      <c r="B4955" s="10"/>
      <c r="C4955" s="10"/>
      <c r="D4955" s="10"/>
      <c r="E4955" s="10"/>
      <c r="F4955" s="10"/>
      <c r="G4955" s="10"/>
      <c r="H4955" s="10"/>
      <c r="I4955" s="10"/>
      <c r="J4955" s="11"/>
      <c r="P4955" s="133"/>
      <c r="Q4955" s="133"/>
      <c r="R4955" s="3"/>
      <c r="S4955" s="133"/>
    </row>
    <row r="4956" spans="2:19">
      <c r="B4956" s="10"/>
      <c r="C4956" s="10"/>
      <c r="D4956" s="10"/>
      <c r="E4956" s="10"/>
      <c r="F4956" s="10"/>
      <c r="G4956" s="10"/>
      <c r="H4956" s="10"/>
      <c r="I4956" s="10"/>
      <c r="J4956" s="11"/>
      <c r="P4956" s="133"/>
      <c r="Q4956" s="133"/>
      <c r="R4956" s="3"/>
      <c r="S4956" s="133"/>
    </row>
    <row r="4957" spans="2:19">
      <c r="B4957" s="10"/>
      <c r="C4957" s="10"/>
      <c r="D4957" s="10"/>
      <c r="E4957" s="10"/>
      <c r="F4957" s="10"/>
      <c r="G4957" s="10"/>
      <c r="H4957" s="10"/>
      <c r="I4957" s="10"/>
      <c r="J4957" s="11"/>
      <c r="P4957" s="133"/>
      <c r="Q4957" s="133"/>
      <c r="R4957" s="3"/>
      <c r="S4957" s="133"/>
    </row>
    <row r="4958" spans="2:19">
      <c r="B4958" s="10"/>
      <c r="C4958" s="10"/>
      <c r="D4958" s="10"/>
      <c r="E4958" s="10"/>
      <c r="F4958" s="10"/>
      <c r="G4958" s="10"/>
      <c r="H4958" s="10"/>
      <c r="I4958" s="10"/>
      <c r="J4958" s="11"/>
      <c r="P4958" s="133"/>
      <c r="Q4958" s="133"/>
      <c r="R4958" s="3"/>
      <c r="S4958" s="133"/>
    </row>
    <row r="4959" spans="2:19">
      <c r="B4959" s="10"/>
      <c r="C4959" s="10"/>
      <c r="D4959" s="10"/>
      <c r="E4959" s="10"/>
      <c r="F4959" s="10"/>
      <c r="G4959" s="10"/>
      <c r="H4959" s="10"/>
      <c r="I4959" s="10"/>
      <c r="J4959" s="11"/>
      <c r="P4959" s="133"/>
      <c r="Q4959" s="133"/>
      <c r="R4959" s="3"/>
      <c r="S4959" s="133"/>
    </row>
    <row r="4960" spans="2:19">
      <c r="B4960" s="10"/>
      <c r="C4960" s="10"/>
      <c r="D4960" s="10"/>
      <c r="E4960" s="10"/>
      <c r="F4960" s="10"/>
      <c r="G4960" s="10"/>
      <c r="H4960" s="10"/>
      <c r="I4960" s="10"/>
      <c r="J4960" s="11"/>
      <c r="P4960" s="133"/>
      <c r="Q4960" s="133"/>
      <c r="R4960" s="3"/>
      <c r="S4960" s="133"/>
    </row>
    <row r="4961" spans="2:19">
      <c r="B4961" s="10"/>
      <c r="C4961" s="10"/>
      <c r="D4961" s="10"/>
      <c r="E4961" s="10"/>
      <c r="F4961" s="10"/>
      <c r="G4961" s="10"/>
      <c r="H4961" s="10"/>
      <c r="I4961" s="10"/>
      <c r="J4961" s="11"/>
      <c r="P4961" s="133"/>
      <c r="Q4961" s="133"/>
      <c r="R4961" s="3"/>
      <c r="S4961" s="133"/>
    </row>
    <row r="4962" spans="2:19">
      <c r="B4962" s="10"/>
      <c r="C4962" s="10"/>
      <c r="D4962" s="10"/>
      <c r="E4962" s="10"/>
      <c r="F4962" s="10"/>
      <c r="G4962" s="10"/>
      <c r="H4962" s="10"/>
      <c r="I4962" s="10"/>
      <c r="J4962" s="11"/>
      <c r="P4962" s="133"/>
      <c r="Q4962" s="133"/>
      <c r="R4962" s="3"/>
      <c r="S4962" s="133"/>
    </row>
    <row r="4963" spans="2:19">
      <c r="B4963" s="10"/>
      <c r="C4963" s="10"/>
      <c r="D4963" s="10"/>
      <c r="E4963" s="10"/>
      <c r="F4963" s="10"/>
      <c r="G4963" s="10"/>
      <c r="H4963" s="10"/>
      <c r="I4963" s="10"/>
      <c r="J4963" s="11"/>
      <c r="P4963" s="133"/>
      <c r="Q4963" s="133"/>
      <c r="R4963" s="3"/>
      <c r="S4963" s="133"/>
    </row>
    <row r="4964" spans="2:19">
      <c r="B4964" s="10"/>
      <c r="C4964" s="10"/>
      <c r="D4964" s="10"/>
      <c r="E4964" s="10"/>
      <c r="F4964" s="10"/>
      <c r="G4964" s="10"/>
      <c r="H4964" s="10"/>
      <c r="I4964" s="10"/>
      <c r="J4964" s="11"/>
      <c r="P4964" s="133"/>
      <c r="Q4964" s="133"/>
      <c r="R4964" s="3"/>
      <c r="S4964" s="133"/>
    </row>
    <row r="4965" spans="2:19">
      <c r="B4965" s="10"/>
      <c r="C4965" s="10"/>
      <c r="D4965" s="10"/>
      <c r="E4965" s="10"/>
      <c r="F4965" s="10"/>
      <c r="G4965" s="10"/>
      <c r="H4965" s="10"/>
      <c r="I4965" s="10"/>
      <c r="J4965" s="11"/>
      <c r="P4965" s="133"/>
      <c r="Q4965" s="133"/>
      <c r="R4965" s="3"/>
      <c r="S4965" s="133"/>
    </row>
    <row r="4966" spans="2:19">
      <c r="B4966" s="10"/>
      <c r="C4966" s="10"/>
      <c r="D4966" s="10"/>
      <c r="E4966" s="10"/>
      <c r="F4966" s="10"/>
      <c r="G4966" s="10"/>
      <c r="H4966" s="10"/>
      <c r="I4966" s="10"/>
      <c r="J4966" s="11"/>
      <c r="P4966" s="133"/>
      <c r="Q4966" s="133"/>
      <c r="R4966" s="3"/>
      <c r="S4966" s="133"/>
    </row>
    <row r="4967" spans="2:19">
      <c r="B4967" s="10"/>
      <c r="C4967" s="10"/>
      <c r="D4967" s="10"/>
      <c r="E4967" s="10"/>
      <c r="F4967" s="10"/>
      <c r="G4967" s="10"/>
      <c r="H4967" s="10"/>
      <c r="I4967" s="10"/>
      <c r="J4967" s="11"/>
      <c r="P4967" s="133"/>
      <c r="Q4967" s="133"/>
      <c r="R4967" s="3"/>
      <c r="S4967" s="133"/>
    </row>
    <row r="4968" spans="2:19">
      <c r="B4968" s="10"/>
      <c r="C4968" s="10"/>
      <c r="D4968" s="10"/>
      <c r="E4968" s="10"/>
      <c r="F4968" s="10"/>
      <c r="G4968" s="10"/>
      <c r="H4968" s="10"/>
      <c r="I4968" s="10"/>
      <c r="J4968" s="11"/>
      <c r="P4968" s="133"/>
      <c r="Q4968" s="133"/>
      <c r="R4968" s="3"/>
      <c r="S4968" s="133"/>
    </row>
    <row r="4969" spans="2:19">
      <c r="B4969" s="10"/>
      <c r="C4969" s="10"/>
      <c r="D4969" s="10"/>
      <c r="E4969" s="10"/>
      <c r="F4969" s="10"/>
      <c r="G4969" s="10"/>
      <c r="H4969" s="10"/>
      <c r="I4969" s="10"/>
      <c r="J4969" s="11"/>
      <c r="P4969" s="133"/>
      <c r="Q4969" s="133"/>
      <c r="R4969" s="3"/>
      <c r="S4969" s="133"/>
    </row>
    <row r="4970" spans="2:19">
      <c r="B4970" s="10"/>
      <c r="C4970" s="10"/>
      <c r="D4970" s="10"/>
      <c r="E4970" s="10"/>
      <c r="F4970" s="10"/>
      <c r="G4970" s="10"/>
      <c r="H4970" s="10"/>
      <c r="I4970" s="10"/>
      <c r="J4970" s="11"/>
      <c r="P4970" s="133"/>
      <c r="Q4970" s="133"/>
      <c r="R4970" s="3"/>
      <c r="S4970" s="133"/>
    </row>
    <row r="4971" spans="2:19">
      <c r="B4971" s="10"/>
      <c r="C4971" s="10"/>
      <c r="D4971" s="10"/>
      <c r="E4971" s="10"/>
      <c r="F4971" s="10"/>
      <c r="G4971" s="10"/>
      <c r="H4971" s="10"/>
      <c r="I4971" s="10"/>
      <c r="J4971" s="11"/>
      <c r="P4971" s="133"/>
      <c r="Q4971" s="133"/>
      <c r="R4971" s="3"/>
      <c r="S4971" s="133"/>
    </row>
    <row r="4972" spans="2:19">
      <c r="B4972" s="10"/>
      <c r="C4972" s="10"/>
      <c r="D4972" s="10"/>
      <c r="E4972" s="10"/>
      <c r="F4972" s="10"/>
      <c r="G4972" s="10"/>
      <c r="H4972" s="10"/>
      <c r="I4972" s="10"/>
      <c r="J4972" s="11"/>
      <c r="P4972" s="133"/>
      <c r="Q4972" s="133"/>
      <c r="R4972" s="3"/>
      <c r="S4972" s="133"/>
    </row>
    <row r="4973" spans="2:19">
      <c r="B4973" s="10"/>
      <c r="C4973" s="10"/>
      <c r="D4973" s="10"/>
      <c r="E4973" s="10"/>
      <c r="F4973" s="10"/>
      <c r="G4973" s="10"/>
      <c r="H4973" s="10"/>
      <c r="I4973" s="10"/>
      <c r="J4973" s="11"/>
      <c r="P4973" s="133"/>
      <c r="Q4973" s="133"/>
      <c r="R4973" s="3"/>
      <c r="S4973" s="133"/>
    </row>
    <row r="4974" spans="2:19">
      <c r="B4974" s="10"/>
      <c r="C4974" s="10"/>
      <c r="D4974" s="10"/>
      <c r="E4974" s="10"/>
      <c r="F4974" s="10"/>
      <c r="G4974" s="10"/>
      <c r="H4974" s="10"/>
      <c r="I4974" s="10"/>
      <c r="J4974" s="11"/>
      <c r="P4974" s="133"/>
      <c r="Q4974" s="133"/>
      <c r="R4974" s="3"/>
      <c r="S4974" s="133"/>
    </row>
    <row r="4975" spans="2:19">
      <c r="B4975" s="10"/>
      <c r="C4975" s="10"/>
      <c r="D4975" s="10"/>
      <c r="E4975" s="10"/>
      <c r="F4975" s="10"/>
      <c r="G4975" s="10"/>
      <c r="H4975" s="10"/>
      <c r="I4975" s="10"/>
      <c r="J4975" s="11"/>
      <c r="P4975" s="133"/>
      <c r="Q4975" s="133"/>
      <c r="R4975" s="3"/>
      <c r="S4975" s="133"/>
    </row>
    <row r="4976" spans="2:19">
      <c r="B4976" s="10"/>
      <c r="C4976" s="10"/>
      <c r="D4976" s="10"/>
      <c r="E4976" s="10"/>
      <c r="F4976" s="10"/>
      <c r="G4976" s="10"/>
      <c r="H4976" s="10"/>
      <c r="I4976" s="10"/>
      <c r="J4976" s="11"/>
      <c r="P4976" s="133"/>
      <c r="Q4976" s="133"/>
      <c r="R4976" s="3"/>
      <c r="S4976" s="133"/>
    </row>
    <row r="4977" spans="2:19">
      <c r="B4977" s="10"/>
      <c r="C4977" s="10"/>
      <c r="D4977" s="10"/>
      <c r="E4977" s="10"/>
      <c r="F4977" s="10"/>
      <c r="G4977" s="10"/>
      <c r="H4977" s="10"/>
      <c r="I4977" s="10"/>
      <c r="J4977" s="11"/>
      <c r="P4977" s="133"/>
      <c r="Q4977" s="133"/>
      <c r="R4977" s="3"/>
      <c r="S4977" s="133"/>
    </row>
    <row r="4978" spans="2:19">
      <c r="B4978" s="10"/>
      <c r="C4978" s="10"/>
      <c r="D4978" s="10"/>
      <c r="E4978" s="10"/>
      <c r="F4978" s="10"/>
      <c r="G4978" s="10"/>
      <c r="H4978" s="10"/>
      <c r="I4978" s="10"/>
      <c r="J4978" s="11"/>
      <c r="P4978" s="133"/>
      <c r="Q4978" s="133"/>
      <c r="R4978" s="3"/>
      <c r="S4978" s="133"/>
    </row>
    <row r="4979" spans="2:19">
      <c r="B4979" s="10"/>
      <c r="C4979" s="10"/>
      <c r="D4979" s="10"/>
      <c r="E4979" s="10"/>
      <c r="F4979" s="10"/>
      <c r="G4979" s="10"/>
      <c r="H4979" s="10"/>
      <c r="I4979" s="10"/>
      <c r="J4979" s="11"/>
      <c r="P4979" s="133"/>
      <c r="Q4979" s="133"/>
      <c r="R4979" s="3"/>
      <c r="S4979" s="133"/>
    </row>
    <row r="4980" spans="2:19">
      <c r="B4980" s="10"/>
      <c r="C4980" s="10"/>
      <c r="D4980" s="10"/>
      <c r="E4980" s="10"/>
      <c r="F4980" s="10"/>
      <c r="G4980" s="10"/>
      <c r="H4980" s="10"/>
      <c r="I4980" s="10"/>
      <c r="J4980" s="11"/>
      <c r="P4980" s="133"/>
      <c r="Q4980" s="133"/>
      <c r="R4980" s="3"/>
      <c r="S4980" s="133"/>
    </row>
    <row r="4981" spans="2:19">
      <c r="B4981" s="10"/>
      <c r="C4981" s="10"/>
      <c r="D4981" s="10"/>
      <c r="E4981" s="10"/>
      <c r="F4981" s="10"/>
      <c r="G4981" s="10"/>
      <c r="H4981" s="10"/>
      <c r="I4981" s="10"/>
      <c r="J4981" s="11"/>
      <c r="P4981" s="133"/>
      <c r="Q4981" s="133"/>
      <c r="R4981" s="3"/>
      <c r="S4981" s="133"/>
    </row>
    <row r="4982" spans="2:19">
      <c r="B4982" s="10"/>
      <c r="C4982" s="10"/>
      <c r="D4982" s="10"/>
      <c r="E4982" s="10"/>
      <c r="F4982" s="10"/>
      <c r="G4982" s="10"/>
      <c r="H4982" s="10"/>
      <c r="I4982" s="10"/>
      <c r="J4982" s="11"/>
      <c r="P4982" s="133"/>
      <c r="Q4982" s="133"/>
      <c r="R4982" s="3"/>
      <c r="S4982" s="133"/>
    </row>
    <row r="4983" spans="2:19">
      <c r="B4983" s="10"/>
      <c r="C4983" s="10"/>
      <c r="D4983" s="10"/>
      <c r="E4983" s="10"/>
      <c r="F4983" s="10"/>
      <c r="G4983" s="10"/>
      <c r="H4983" s="10"/>
      <c r="I4983" s="10"/>
      <c r="J4983" s="11"/>
      <c r="P4983" s="133"/>
      <c r="Q4983" s="133"/>
      <c r="R4983" s="3"/>
      <c r="S4983" s="133"/>
    </row>
    <row r="4984" spans="2:19">
      <c r="B4984" s="10"/>
      <c r="C4984" s="10"/>
      <c r="D4984" s="10"/>
      <c r="E4984" s="10"/>
      <c r="F4984" s="10"/>
      <c r="G4984" s="10"/>
      <c r="H4984" s="10"/>
      <c r="I4984" s="10"/>
      <c r="J4984" s="11"/>
      <c r="P4984" s="133"/>
      <c r="Q4984" s="133"/>
      <c r="R4984" s="3"/>
      <c r="S4984" s="133"/>
    </row>
    <row r="4985" spans="2:19">
      <c r="B4985" s="10"/>
      <c r="C4985" s="10"/>
      <c r="D4985" s="10"/>
      <c r="E4985" s="10"/>
      <c r="F4985" s="10"/>
      <c r="G4985" s="10"/>
      <c r="H4985" s="10"/>
      <c r="I4985" s="10"/>
      <c r="J4985" s="11"/>
      <c r="P4985" s="133"/>
      <c r="Q4985" s="133"/>
      <c r="R4985" s="3"/>
      <c r="S4985" s="133"/>
    </row>
    <row r="4986" spans="2:19">
      <c r="B4986" s="10"/>
      <c r="C4986" s="10"/>
      <c r="D4986" s="10"/>
      <c r="E4986" s="10"/>
      <c r="F4986" s="10"/>
      <c r="G4986" s="10"/>
      <c r="H4986" s="10"/>
      <c r="I4986" s="10"/>
      <c r="J4986" s="11"/>
      <c r="P4986" s="133"/>
      <c r="Q4986" s="133"/>
      <c r="R4986" s="3"/>
      <c r="S4986" s="133"/>
    </row>
    <row r="4987" spans="2:19">
      <c r="B4987" s="10"/>
      <c r="C4987" s="10"/>
      <c r="D4987" s="10"/>
      <c r="E4987" s="10"/>
      <c r="F4987" s="10"/>
      <c r="G4987" s="10"/>
      <c r="H4987" s="10"/>
      <c r="I4987" s="10"/>
      <c r="J4987" s="11"/>
      <c r="P4987" s="133"/>
      <c r="Q4987" s="133"/>
      <c r="R4987" s="3"/>
      <c r="S4987" s="133"/>
    </row>
    <row r="4988" spans="2:19">
      <c r="B4988" s="10"/>
      <c r="C4988" s="10"/>
      <c r="D4988" s="10"/>
      <c r="E4988" s="10"/>
      <c r="F4988" s="10"/>
      <c r="G4988" s="10"/>
      <c r="H4988" s="10"/>
      <c r="I4988" s="10"/>
      <c r="J4988" s="11"/>
      <c r="P4988" s="133"/>
      <c r="Q4988" s="133"/>
      <c r="R4988" s="3"/>
      <c r="S4988" s="133"/>
    </row>
    <row r="4989" spans="2:19">
      <c r="B4989" s="10"/>
      <c r="C4989" s="10"/>
      <c r="D4989" s="10"/>
      <c r="E4989" s="10"/>
      <c r="F4989" s="10"/>
      <c r="G4989" s="10"/>
      <c r="H4989" s="10"/>
      <c r="I4989" s="10"/>
      <c r="J4989" s="11"/>
      <c r="P4989" s="133"/>
      <c r="Q4989" s="133"/>
      <c r="R4989" s="3"/>
      <c r="S4989" s="133"/>
    </row>
    <row r="4990" spans="2:19">
      <c r="B4990" s="10"/>
      <c r="C4990" s="10"/>
      <c r="D4990" s="10"/>
      <c r="E4990" s="10"/>
      <c r="F4990" s="10"/>
      <c r="G4990" s="10"/>
      <c r="H4990" s="10"/>
      <c r="I4990" s="10"/>
      <c r="J4990" s="11"/>
      <c r="P4990" s="133"/>
      <c r="Q4990" s="133"/>
      <c r="R4990" s="3"/>
      <c r="S4990" s="133"/>
    </row>
    <row r="4991" spans="2:19">
      <c r="B4991" s="10"/>
      <c r="C4991" s="10"/>
      <c r="D4991" s="10"/>
      <c r="E4991" s="10"/>
      <c r="F4991" s="10"/>
      <c r="G4991" s="10"/>
      <c r="H4991" s="10"/>
      <c r="I4991" s="10"/>
      <c r="J4991" s="11"/>
      <c r="P4991" s="133"/>
      <c r="Q4991" s="133"/>
      <c r="R4991" s="3"/>
      <c r="S4991" s="133"/>
    </row>
    <row r="4992" spans="2:19">
      <c r="B4992" s="10"/>
      <c r="C4992" s="10"/>
      <c r="D4992" s="10"/>
      <c r="E4992" s="10"/>
      <c r="F4992" s="10"/>
      <c r="G4992" s="10"/>
      <c r="H4992" s="10"/>
      <c r="I4992" s="10"/>
      <c r="J4992" s="11"/>
      <c r="P4992" s="133"/>
      <c r="Q4992" s="133"/>
      <c r="R4992" s="3"/>
      <c r="S4992" s="133"/>
    </row>
    <row r="4993" spans="2:19">
      <c r="B4993" s="10"/>
      <c r="C4993" s="10"/>
      <c r="D4993" s="10"/>
      <c r="E4993" s="10"/>
      <c r="F4993" s="10"/>
      <c r="G4993" s="10"/>
      <c r="H4993" s="10"/>
      <c r="I4993" s="10"/>
      <c r="J4993" s="11"/>
      <c r="P4993" s="133"/>
      <c r="Q4993" s="133"/>
      <c r="R4993" s="3"/>
      <c r="S4993" s="133"/>
    </row>
    <row r="4994" spans="2:19">
      <c r="B4994" s="10"/>
      <c r="C4994" s="10"/>
      <c r="D4994" s="10"/>
      <c r="E4994" s="10"/>
      <c r="F4994" s="10"/>
      <c r="G4994" s="10"/>
      <c r="H4994" s="10"/>
      <c r="I4994" s="10"/>
      <c r="J4994" s="11"/>
      <c r="P4994" s="133"/>
      <c r="Q4994" s="133"/>
      <c r="R4994" s="3"/>
      <c r="S4994" s="133"/>
    </row>
    <row r="4995" spans="2:19">
      <c r="B4995" s="10"/>
      <c r="C4995" s="10"/>
      <c r="D4995" s="10"/>
      <c r="E4995" s="10"/>
      <c r="F4995" s="10"/>
      <c r="G4995" s="10"/>
      <c r="H4995" s="10"/>
      <c r="I4995" s="10"/>
      <c r="J4995" s="11"/>
      <c r="P4995" s="133"/>
      <c r="Q4995" s="133"/>
      <c r="R4995" s="3"/>
      <c r="S4995" s="133"/>
    </row>
    <row r="4996" spans="2:19">
      <c r="B4996" s="10"/>
      <c r="C4996" s="10"/>
      <c r="D4996" s="10"/>
      <c r="E4996" s="10"/>
      <c r="F4996" s="10"/>
      <c r="G4996" s="10"/>
      <c r="H4996" s="10"/>
      <c r="I4996" s="10"/>
      <c r="J4996" s="11"/>
      <c r="P4996" s="133"/>
      <c r="Q4996" s="133"/>
      <c r="R4996" s="3"/>
      <c r="S4996" s="133"/>
    </row>
    <row r="4997" spans="2:19">
      <c r="B4997" s="10"/>
      <c r="C4997" s="10"/>
      <c r="D4997" s="10"/>
      <c r="E4997" s="10"/>
      <c r="F4997" s="10"/>
      <c r="G4997" s="10"/>
      <c r="H4997" s="10"/>
      <c r="I4997" s="10"/>
      <c r="J4997" s="11"/>
      <c r="P4997" s="133"/>
      <c r="Q4997" s="133"/>
      <c r="R4997" s="3"/>
      <c r="S4997" s="133"/>
    </row>
    <row r="4998" spans="2:19">
      <c r="B4998" s="10"/>
      <c r="C4998" s="10"/>
      <c r="D4998" s="10"/>
      <c r="E4998" s="10"/>
      <c r="F4998" s="10"/>
      <c r="G4998" s="10"/>
      <c r="H4998" s="10"/>
      <c r="I4998" s="10"/>
      <c r="J4998" s="11"/>
      <c r="P4998" s="133"/>
      <c r="Q4998" s="133"/>
      <c r="R4998" s="3"/>
      <c r="S4998" s="133"/>
    </row>
    <row r="4999" spans="2:19">
      <c r="B4999" s="10"/>
      <c r="C4999" s="10"/>
      <c r="D4999" s="10"/>
      <c r="E4999" s="10"/>
      <c r="F4999" s="10"/>
      <c r="G4999" s="10"/>
      <c r="H4999" s="10"/>
      <c r="I4999" s="10"/>
      <c r="J4999" s="11"/>
      <c r="P4999" s="133"/>
      <c r="Q4999" s="133"/>
      <c r="R4999" s="3"/>
      <c r="S4999" s="133"/>
    </row>
    <row r="5000" spans="2:19">
      <c r="B5000" s="10"/>
      <c r="C5000" s="10"/>
      <c r="D5000" s="10"/>
      <c r="E5000" s="10"/>
      <c r="F5000" s="10"/>
      <c r="G5000" s="10"/>
      <c r="H5000" s="10"/>
      <c r="I5000" s="10"/>
      <c r="J5000" s="11"/>
      <c r="P5000" s="133"/>
      <c r="Q5000" s="133"/>
      <c r="R5000" s="3"/>
      <c r="S5000" s="133"/>
    </row>
    <row r="5001" spans="2:19">
      <c r="B5001" s="10"/>
      <c r="C5001" s="10"/>
      <c r="D5001" s="10"/>
      <c r="E5001" s="10"/>
      <c r="F5001" s="10"/>
      <c r="G5001" s="10"/>
      <c r="H5001" s="10"/>
      <c r="I5001" s="10"/>
      <c r="J5001" s="11"/>
      <c r="P5001" s="133"/>
      <c r="Q5001" s="133"/>
      <c r="R5001" s="3"/>
      <c r="S5001" s="133"/>
    </row>
    <row r="5002" spans="2:19">
      <c r="B5002" s="10"/>
      <c r="C5002" s="10"/>
      <c r="D5002" s="10"/>
      <c r="E5002" s="10"/>
      <c r="F5002" s="10"/>
      <c r="G5002" s="10"/>
      <c r="H5002" s="10"/>
      <c r="I5002" s="10"/>
      <c r="J5002" s="11"/>
      <c r="P5002" s="133"/>
      <c r="Q5002" s="133"/>
      <c r="R5002" s="3"/>
      <c r="S5002" s="133"/>
    </row>
    <row r="5003" spans="2:19">
      <c r="B5003" s="10"/>
      <c r="C5003" s="10"/>
      <c r="D5003" s="10"/>
      <c r="E5003" s="10"/>
      <c r="F5003" s="10"/>
      <c r="G5003" s="10"/>
      <c r="H5003" s="10"/>
      <c r="I5003" s="10"/>
      <c r="J5003" s="11"/>
      <c r="P5003" s="133"/>
      <c r="Q5003" s="133"/>
      <c r="R5003" s="3"/>
      <c r="S5003" s="133"/>
    </row>
    <row r="5004" spans="2:19">
      <c r="B5004" s="10"/>
      <c r="C5004" s="10"/>
      <c r="D5004" s="10"/>
      <c r="E5004" s="10"/>
      <c r="F5004" s="10"/>
      <c r="G5004" s="10"/>
      <c r="H5004" s="10"/>
      <c r="I5004" s="10"/>
      <c r="J5004" s="11"/>
      <c r="P5004" s="133"/>
      <c r="Q5004" s="133"/>
      <c r="R5004" s="3"/>
      <c r="S5004" s="133"/>
    </row>
    <row r="5005" spans="2:19">
      <c r="B5005" s="10"/>
      <c r="C5005" s="10"/>
      <c r="D5005" s="10"/>
      <c r="E5005" s="10"/>
      <c r="F5005" s="10"/>
      <c r="G5005" s="10"/>
      <c r="H5005" s="10"/>
      <c r="I5005" s="10"/>
      <c r="J5005" s="11"/>
      <c r="P5005" s="133"/>
      <c r="Q5005" s="133"/>
      <c r="R5005" s="3"/>
      <c r="S5005" s="133"/>
    </row>
    <row r="5006" spans="2:19">
      <c r="B5006" s="10"/>
      <c r="C5006" s="10"/>
      <c r="D5006" s="10"/>
      <c r="E5006" s="10"/>
      <c r="F5006" s="10"/>
      <c r="G5006" s="10"/>
      <c r="H5006" s="10"/>
      <c r="I5006" s="10"/>
      <c r="J5006" s="11"/>
      <c r="P5006" s="133"/>
      <c r="Q5006" s="133"/>
      <c r="R5006" s="3"/>
      <c r="S5006" s="133"/>
    </row>
    <row r="5007" spans="2:19">
      <c r="B5007" s="10"/>
      <c r="C5007" s="10"/>
      <c r="D5007" s="10"/>
      <c r="E5007" s="10"/>
      <c r="F5007" s="10"/>
      <c r="G5007" s="10"/>
      <c r="H5007" s="10"/>
      <c r="I5007" s="10"/>
      <c r="J5007" s="11"/>
      <c r="P5007" s="133"/>
      <c r="Q5007" s="133"/>
      <c r="R5007" s="3"/>
      <c r="S5007" s="133"/>
    </row>
    <row r="5008" spans="2:19">
      <c r="B5008" s="10"/>
      <c r="C5008" s="10"/>
      <c r="D5008" s="10"/>
      <c r="E5008" s="10"/>
      <c r="F5008" s="10"/>
      <c r="G5008" s="10"/>
      <c r="H5008" s="10"/>
      <c r="I5008" s="10"/>
      <c r="J5008" s="11"/>
      <c r="P5008" s="133"/>
      <c r="Q5008" s="133"/>
      <c r="R5008" s="3"/>
      <c r="S5008" s="133"/>
    </row>
    <row r="5009" spans="2:19">
      <c r="B5009" s="10"/>
      <c r="C5009" s="10"/>
      <c r="D5009" s="10"/>
      <c r="E5009" s="10"/>
      <c r="F5009" s="10"/>
      <c r="G5009" s="10"/>
      <c r="H5009" s="10"/>
      <c r="I5009" s="10"/>
      <c r="J5009" s="11"/>
      <c r="P5009" s="133"/>
      <c r="Q5009" s="133"/>
      <c r="R5009" s="3"/>
      <c r="S5009" s="133"/>
    </row>
    <row r="5010" spans="2:19">
      <c r="B5010" s="10"/>
      <c r="C5010" s="10"/>
      <c r="D5010" s="10"/>
      <c r="E5010" s="10"/>
      <c r="F5010" s="10"/>
      <c r="G5010" s="10"/>
      <c r="H5010" s="10"/>
      <c r="I5010" s="10"/>
      <c r="J5010" s="11"/>
      <c r="P5010" s="133"/>
      <c r="Q5010" s="133"/>
      <c r="R5010" s="3"/>
      <c r="S5010" s="133"/>
    </row>
    <row r="5011" spans="2:19">
      <c r="B5011" s="10"/>
      <c r="C5011" s="10"/>
      <c r="D5011" s="10"/>
      <c r="E5011" s="10"/>
      <c r="F5011" s="10"/>
      <c r="G5011" s="10"/>
      <c r="H5011" s="10"/>
      <c r="I5011" s="10"/>
      <c r="J5011" s="11"/>
      <c r="P5011" s="133"/>
      <c r="Q5011" s="133"/>
      <c r="R5011" s="3"/>
      <c r="S5011" s="133"/>
    </row>
    <row r="5012" spans="2:19">
      <c r="B5012" s="10"/>
      <c r="C5012" s="10"/>
      <c r="D5012" s="10"/>
      <c r="E5012" s="10"/>
      <c r="F5012" s="10"/>
      <c r="G5012" s="10"/>
      <c r="H5012" s="10"/>
      <c r="I5012" s="10"/>
      <c r="J5012" s="11"/>
      <c r="P5012" s="133"/>
      <c r="Q5012" s="133"/>
      <c r="R5012" s="3"/>
      <c r="S5012" s="133"/>
    </row>
    <row r="5013" spans="2:19">
      <c r="B5013" s="10"/>
      <c r="C5013" s="10"/>
      <c r="D5013" s="10"/>
      <c r="E5013" s="10"/>
      <c r="F5013" s="10"/>
      <c r="G5013" s="10"/>
      <c r="H5013" s="10"/>
      <c r="I5013" s="10"/>
      <c r="J5013" s="11"/>
      <c r="P5013" s="133"/>
      <c r="Q5013" s="133"/>
      <c r="R5013" s="3"/>
      <c r="S5013" s="133"/>
    </row>
    <row r="5014" spans="2:19">
      <c r="B5014" s="10"/>
      <c r="C5014" s="10"/>
      <c r="D5014" s="10"/>
      <c r="E5014" s="10"/>
      <c r="F5014" s="10"/>
      <c r="G5014" s="10"/>
      <c r="H5014" s="10"/>
      <c r="I5014" s="10"/>
      <c r="J5014" s="11"/>
      <c r="P5014" s="133"/>
      <c r="Q5014" s="133"/>
      <c r="R5014" s="3"/>
      <c r="S5014" s="133"/>
    </row>
    <row r="5015" spans="2:19">
      <c r="B5015" s="10"/>
      <c r="C5015" s="10"/>
      <c r="D5015" s="10"/>
      <c r="E5015" s="10"/>
      <c r="F5015" s="10"/>
      <c r="G5015" s="10"/>
      <c r="H5015" s="10"/>
      <c r="I5015" s="10"/>
      <c r="J5015" s="11"/>
      <c r="P5015" s="133"/>
      <c r="Q5015" s="133"/>
      <c r="R5015" s="3"/>
      <c r="S5015" s="133"/>
    </row>
    <row r="5016" spans="2:19">
      <c r="B5016" s="10"/>
      <c r="C5016" s="10"/>
      <c r="D5016" s="10"/>
      <c r="E5016" s="10"/>
      <c r="F5016" s="10"/>
      <c r="G5016" s="10"/>
      <c r="H5016" s="10"/>
      <c r="I5016" s="10"/>
      <c r="J5016" s="11"/>
      <c r="P5016" s="133"/>
      <c r="Q5016" s="133"/>
      <c r="R5016" s="3"/>
      <c r="S5016" s="133"/>
    </row>
    <row r="5017" spans="2:19">
      <c r="B5017" s="10"/>
      <c r="C5017" s="10"/>
      <c r="D5017" s="10"/>
      <c r="E5017" s="10"/>
      <c r="F5017" s="10"/>
      <c r="G5017" s="10"/>
      <c r="H5017" s="10"/>
      <c r="I5017" s="10"/>
      <c r="J5017" s="11"/>
      <c r="P5017" s="133"/>
      <c r="Q5017" s="133"/>
      <c r="R5017" s="3"/>
      <c r="S5017" s="133"/>
    </row>
    <row r="5018" spans="2:19">
      <c r="B5018" s="10"/>
      <c r="C5018" s="10"/>
      <c r="D5018" s="10"/>
      <c r="E5018" s="10"/>
      <c r="F5018" s="10"/>
      <c r="G5018" s="10"/>
      <c r="H5018" s="10"/>
      <c r="I5018" s="10"/>
      <c r="J5018" s="11"/>
      <c r="P5018" s="133"/>
      <c r="Q5018" s="133"/>
      <c r="R5018" s="3"/>
      <c r="S5018" s="133"/>
    </row>
    <row r="5019" spans="2:19">
      <c r="B5019" s="10"/>
      <c r="C5019" s="10"/>
      <c r="D5019" s="10"/>
      <c r="E5019" s="10"/>
      <c r="F5019" s="10"/>
      <c r="G5019" s="10"/>
      <c r="H5019" s="10"/>
      <c r="I5019" s="10"/>
      <c r="J5019" s="11"/>
      <c r="P5019" s="133"/>
      <c r="Q5019" s="133"/>
      <c r="R5019" s="3"/>
      <c r="S5019" s="133"/>
    </row>
    <row r="5020" spans="2:19">
      <c r="B5020" s="10"/>
      <c r="C5020" s="10"/>
      <c r="D5020" s="10"/>
      <c r="E5020" s="10"/>
      <c r="F5020" s="10"/>
      <c r="G5020" s="10"/>
      <c r="H5020" s="10"/>
      <c r="I5020" s="10"/>
      <c r="J5020" s="11"/>
      <c r="P5020" s="133"/>
      <c r="Q5020" s="133"/>
      <c r="R5020" s="3"/>
      <c r="S5020" s="133"/>
    </row>
    <row r="5021" spans="2:19">
      <c r="B5021" s="10"/>
      <c r="C5021" s="10"/>
      <c r="D5021" s="10"/>
      <c r="E5021" s="10"/>
      <c r="F5021" s="10"/>
      <c r="G5021" s="10"/>
      <c r="H5021" s="10"/>
      <c r="I5021" s="10"/>
      <c r="J5021" s="11"/>
      <c r="P5021" s="133"/>
      <c r="Q5021" s="133"/>
      <c r="R5021" s="3"/>
      <c r="S5021" s="133"/>
    </row>
    <row r="5022" spans="2:19">
      <c r="B5022" s="10"/>
      <c r="C5022" s="10"/>
      <c r="D5022" s="10"/>
      <c r="E5022" s="10"/>
      <c r="F5022" s="10"/>
      <c r="G5022" s="10"/>
      <c r="H5022" s="10"/>
      <c r="I5022" s="10"/>
      <c r="J5022" s="11"/>
      <c r="P5022" s="133"/>
      <c r="Q5022" s="133"/>
      <c r="R5022" s="3"/>
      <c r="S5022" s="133"/>
    </row>
    <row r="5023" spans="2:19">
      <c r="B5023" s="10"/>
      <c r="C5023" s="10"/>
      <c r="D5023" s="10"/>
      <c r="E5023" s="10"/>
      <c r="F5023" s="10"/>
      <c r="G5023" s="10"/>
      <c r="H5023" s="10"/>
      <c r="I5023" s="10"/>
      <c r="J5023" s="11"/>
      <c r="P5023" s="133"/>
      <c r="Q5023" s="133"/>
      <c r="R5023" s="3"/>
      <c r="S5023" s="133"/>
    </row>
    <row r="5024" spans="2:19">
      <c r="B5024" s="10"/>
      <c r="C5024" s="10"/>
      <c r="D5024" s="10"/>
      <c r="E5024" s="10"/>
      <c r="F5024" s="10"/>
      <c r="G5024" s="10"/>
      <c r="H5024" s="10"/>
      <c r="I5024" s="10"/>
      <c r="J5024" s="11"/>
      <c r="P5024" s="133"/>
      <c r="Q5024" s="133"/>
      <c r="R5024" s="3"/>
      <c r="S5024" s="133"/>
    </row>
    <row r="5025" spans="2:19">
      <c r="B5025" s="10"/>
      <c r="C5025" s="10"/>
      <c r="D5025" s="10"/>
      <c r="E5025" s="10"/>
      <c r="F5025" s="10"/>
      <c r="G5025" s="10"/>
      <c r="H5025" s="10"/>
      <c r="I5025" s="10"/>
      <c r="J5025" s="11"/>
      <c r="P5025" s="133"/>
      <c r="Q5025" s="133"/>
      <c r="R5025" s="3"/>
      <c r="S5025" s="133"/>
    </row>
    <row r="5026" spans="2:19">
      <c r="B5026" s="10"/>
      <c r="C5026" s="10"/>
      <c r="D5026" s="10"/>
      <c r="E5026" s="10"/>
      <c r="F5026" s="10"/>
      <c r="G5026" s="10"/>
      <c r="H5026" s="10"/>
      <c r="I5026" s="10"/>
      <c r="J5026" s="11"/>
      <c r="P5026" s="133"/>
      <c r="Q5026" s="133"/>
      <c r="R5026" s="3"/>
      <c r="S5026" s="133"/>
    </row>
    <row r="5027" spans="2:19">
      <c r="B5027" s="10"/>
      <c r="C5027" s="10"/>
      <c r="D5027" s="10"/>
      <c r="E5027" s="10"/>
      <c r="F5027" s="10"/>
      <c r="G5027" s="10"/>
      <c r="H5027" s="10"/>
      <c r="I5027" s="10"/>
      <c r="J5027" s="11"/>
      <c r="P5027" s="133"/>
      <c r="Q5027" s="133"/>
      <c r="R5027" s="3"/>
      <c r="S5027" s="133"/>
    </row>
    <row r="5028" spans="2:19">
      <c r="B5028" s="10"/>
      <c r="C5028" s="10"/>
      <c r="D5028" s="10"/>
      <c r="E5028" s="10"/>
      <c r="F5028" s="10"/>
      <c r="G5028" s="10"/>
      <c r="H5028" s="10"/>
      <c r="I5028" s="10"/>
      <c r="J5028" s="11"/>
      <c r="P5028" s="133"/>
      <c r="Q5028" s="133"/>
      <c r="R5028" s="3"/>
      <c r="S5028" s="133"/>
    </row>
    <row r="5029" spans="2:19">
      <c r="B5029" s="10"/>
      <c r="C5029" s="10"/>
      <c r="D5029" s="10"/>
      <c r="E5029" s="10"/>
      <c r="F5029" s="10"/>
      <c r="G5029" s="10"/>
      <c r="H5029" s="10"/>
      <c r="I5029" s="10"/>
      <c r="J5029" s="11"/>
      <c r="P5029" s="133"/>
      <c r="Q5029" s="133"/>
      <c r="R5029" s="3"/>
      <c r="S5029" s="133"/>
    </row>
    <row r="5030" spans="2:19">
      <c r="B5030" s="10"/>
      <c r="C5030" s="10"/>
      <c r="D5030" s="10"/>
      <c r="E5030" s="10"/>
      <c r="F5030" s="10"/>
      <c r="G5030" s="10"/>
      <c r="H5030" s="10"/>
      <c r="I5030" s="10"/>
      <c r="J5030" s="11"/>
      <c r="P5030" s="133"/>
      <c r="Q5030" s="133"/>
      <c r="R5030" s="3"/>
      <c r="S5030" s="133"/>
    </row>
    <row r="5031" spans="2:19">
      <c r="B5031" s="10"/>
      <c r="C5031" s="10"/>
      <c r="D5031" s="10"/>
      <c r="E5031" s="10"/>
      <c r="F5031" s="10"/>
      <c r="G5031" s="10"/>
      <c r="H5031" s="10"/>
      <c r="I5031" s="10"/>
      <c r="J5031" s="11"/>
      <c r="P5031" s="133"/>
      <c r="Q5031" s="133"/>
      <c r="R5031" s="3"/>
      <c r="S5031" s="133"/>
    </row>
    <row r="5032" spans="2:19">
      <c r="B5032" s="10"/>
      <c r="C5032" s="10"/>
      <c r="D5032" s="10"/>
      <c r="E5032" s="10"/>
      <c r="F5032" s="10"/>
      <c r="G5032" s="10"/>
      <c r="H5032" s="10"/>
      <c r="I5032" s="10"/>
      <c r="J5032" s="11"/>
      <c r="P5032" s="133"/>
      <c r="Q5032" s="133"/>
      <c r="R5032" s="3"/>
      <c r="S5032" s="133"/>
    </row>
    <row r="5033" spans="2:19">
      <c r="B5033" s="10"/>
      <c r="C5033" s="10"/>
      <c r="D5033" s="10"/>
      <c r="E5033" s="10"/>
      <c r="F5033" s="10"/>
      <c r="G5033" s="10"/>
      <c r="H5033" s="10"/>
      <c r="I5033" s="10"/>
      <c r="J5033" s="11"/>
      <c r="P5033" s="133"/>
      <c r="Q5033" s="133"/>
      <c r="R5033" s="3"/>
      <c r="S5033" s="133"/>
    </row>
    <row r="5034" spans="2:19">
      <c r="B5034" s="10"/>
      <c r="C5034" s="10"/>
      <c r="D5034" s="10"/>
      <c r="E5034" s="10"/>
      <c r="F5034" s="10"/>
      <c r="G5034" s="10"/>
      <c r="H5034" s="10"/>
      <c r="I5034" s="10"/>
      <c r="J5034" s="11"/>
      <c r="P5034" s="133"/>
      <c r="Q5034" s="133"/>
      <c r="R5034" s="3"/>
      <c r="S5034" s="133"/>
    </row>
    <row r="5035" spans="2:19">
      <c r="B5035" s="10"/>
      <c r="C5035" s="10"/>
      <c r="D5035" s="10"/>
      <c r="E5035" s="10"/>
      <c r="F5035" s="10"/>
      <c r="G5035" s="10"/>
      <c r="H5035" s="10"/>
      <c r="I5035" s="10"/>
      <c r="J5035" s="11"/>
      <c r="P5035" s="133"/>
      <c r="Q5035" s="133"/>
      <c r="R5035" s="3"/>
      <c r="S5035" s="133"/>
    </row>
    <row r="5036" spans="2:19">
      <c r="B5036" s="10"/>
      <c r="C5036" s="10"/>
      <c r="D5036" s="10"/>
      <c r="E5036" s="10"/>
      <c r="F5036" s="10"/>
      <c r="G5036" s="10"/>
      <c r="H5036" s="10"/>
      <c r="I5036" s="10"/>
      <c r="J5036" s="11"/>
      <c r="P5036" s="133"/>
      <c r="Q5036" s="133"/>
      <c r="R5036" s="3"/>
      <c r="S5036" s="133"/>
    </row>
    <row r="5037" spans="2:19">
      <c r="B5037" s="10"/>
      <c r="C5037" s="10"/>
      <c r="D5037" s="10"/>
      <c r="E5037" s="10"/>
      <c r="F5037" s="10"/>
      <c r="G5037" s="10"/>
      <c r="H5037" s="10"/>
      <c r="I5037" s="10"/>
      <c r="J5037" s="11"/>
      <c r="P5037" s="133"/>
      <c r="Q5037" s="133"/>
      <c r="R5037" s="3"/>
      <c r="S5037" s="133"/>
    </row>
    <row r="5038" spans="2:19">
      <c r="B5038" s="10"/>
      <c r="C5038" s="10"/>
      <c r="D5038" s="10"/>
      <c r="E5038" s="10"/>
      <c r="F5038" s="10"/>
      <c r="G5038" s="10"/>
      <c r="H5038" s="10"/>
      <c r="I5038" s="10"/>
      <c r="J5038" s="11"/>
      <c r="P5038" s="133"/>
      <c r="Q5038" s="133"/>
      <c r="R5038" s="3"/>
      <c r="S5038" s="133"/>
    </row>
    <row r="5039" spans="2:19">
      <c r="B5039" s="10"/>
      <c r="C5039" s="10"/>
      <c r="D5039" s="10"/>
      <c r="E5039" s="10"/>
      <c r="F5039" s="10"/>
      <c r="G5039" s="10"/>
      <c r="H5039" s="10"/>
      <c r="I5039" s="10"/>
      <c r="J5039" s="11"/>
      <c r="P5039" s="133"/>
      <c r="Q5039" s="133"/>
      <c r="R5039" s="3"/>
      <c r="S5039" s="133"/>
    </row>
    <row r="5040" spans="2:19">
      <c r="B5040" s="10"/>
      <c r="C5040" s="10"/>
      <c r="D5040" s="10"/>
      <c r="E5040" s="10"/>
      <c r="F5040" s="10"/>
      <c r="G5040" s="10"/>
      <c r="H5040" s="10"/>
      <c r="I5040" s="10"/>
      <c r="J5040" s="11"/>
      <c r="P5040" s="133"/>
      <c r="Q5040" s="133"/>
      <c r="R5040" s="3"/>
      <c r="S5040" s="133"/>
    </row>
    <row r="5041" spans="2:19">
      <c r="B5041" s="10"/>
      <c r="C5041" s="10"/>
      <c r="D5041" s="10"/>
      <c r="E5041" s="10"/>
      <c r="F5041" s="10"/>
      <c r="G5041" s="10"/>
      <c r="H5041" s="10"/>
      <c r="I5041" s="10"/>
      <c r="J5041" s="11"/>
      <c r="P5041" s="133"/>
      <c r="Q5041" s="133"/>
      <c r="R5041" s="3"/>
      <c r="S5041" s="133"/>
    </row>
    <row r="5042" spans="2:19">
      <c r="B5042" s="10"/>
      <c r="C5042" s="10"/>
      <c r="D5042" s="10"/>
      <c r="E5042" s="10"/>
      <c r="F5042" s="10"/>
      <c r="G5042" s="10"/>
      <c r="H5042" s="10"/>
      <c r="I5042" s="10"/>
      <c r="J5042" s="11"/>
      <c r="P5042" s="133"/>
      <c r="Q5042" s="133"/>
      <c r="R5042" s="3"/>
      <c r="S5042" s="133"/>
    </row>
    <row r="5043" spans="2:19">
      <c r="B5043" s="10"/>
      <c r="C5043" s="10"/>
      <c r="D5043" s="10"/>
      <c r="E5043" s="10"/>
      <c r="F5043" s="10"/>
      <c r="G5043" s="10"/>
      <c r="H5043" s="10"/>
      <c r="I5043" s="10"/>
      <c r="J5043" s="11"/>
      <c r="P5043" s="133"/>
      <c r="Q5043" s="133"/>
      <c r="R5043" s="3"/>
      <c r="S5043" s="133"/>
    </row>
    <row r="5044" spans="2:19">
      <c r="B5044" s="10"/>
      <c r="C5044" s="10"/>
      <c r="D5044" s="10"/>
      <c r="E5044" s="10"/>
      <c r="F5044" s="10"/>
      <c r="G5044" s="10"/>
      <c r="H5044" s="10"/>
      <c r="I5044" s="10"/>
      <c r="J5044" s="11"/>
      <c r="P5044" s="133"/>
      <c r="Q5044" s="133"/>
      <c r="R5044" s="3"/>
      <c r="S5044" s="133"/>
    </row>
    <row r="5045" spans="2:19">
      <c r="B5045" s="10"/>
      <c r="C5045" s="10"/>
      <c r="D5045" s="10"/>
      <c r="E5045" s="10"/>
      <c r="F5045" s="10"/>
      <c r="G5045" s="10"/>
      <c r="H5045" s="10"/>
      <c r="I5045" s="10"/>
      <c r="J5045" s="11"/>
      <c r="P5045" s="133"/>
      <c r="Q5045" s="133"/>
      <c r="R5045" s="3"/>
      <c r="S5045" s="133"/>
    </row>
    <row r="5046" spans="2:19">
      <c r="B5046" s="10"/>
      <c r="C5046" s="10"/>
      <c r="D5046" s="10"/>
      <c r="E5046" s="10"/>
      <c r="F5046" s="10"/>
      <c r="G5046" s="10"/>
      <c r="H5046" s="10"/>
      <c r="I5046" s="10"/>
      <c r="J5046" s="11"/>
      <c r="P5046" s="133"/>
      <c r="Q5046" s="133"/>
      <c r="R5046" s="3"/>
      <c r="S5046" s="133"/>
    </row>
    <row r="5047" spans="2:19">
      <c r="B5047" s="10"/>
      <c r="C5047" s="10"/>
      <c r="D5047" s="10"/>
      <c r="E5047" s="10"/>
      <c r="F5047" s="10"/>
      <c r="G5047" s="10"/>
      <c r="H5047" s="10"/>
      <c r="I5047" s="10"/>
      <c r="J5047" s="11"/>
      <c r="P5047" s="133"/>
      <c r="Q5047" s="133"/>
      <c r="R5047" s="3"/>
      <c r="S5047" s="133"/>
    </row>
    <row r="5048" spans="2:19">
      <c r="B5048" s="10"/>
      <c r="C5048" s="10"/>
      <c r="D5048" s="10"/>
      <c r="E5048" s="10"/>
      <c r="F5048" s="10"/>
      <c r="G5048" s="10"/>
      <c r="H5048" s="10"/>
      <c r="I5048" s="10"/>
      <c r="J5048" s="11"/>
      <c r="P5048" s="133"/>
      <c r="Q5048" s="133"/>
      <c r="R5048" s="3"/>
      <c r="S5048" s="133"/>
    </row>
    <row r="5049" spans="2:19">
      <c r="B5049" s="10"/>
      <c r="C5049" s="10"/>
      <c r="D5049" s="10"/>
      <c r="E5049" s="10"/>
      <c r="F5049" s="10"/>
      <c r="G5049" s="10"/>
      <c r="H5049" s="10"/>
      <c r="I5049" s="10"/>
      <c r="J5049" s="11"/>
      <c r="P5049" s="133"/>
      <c r="Q5049" s="133"/>
      <c r="R5049" s="3"/>
      <c r="S5049" s="133"/>
    </row>
    <row r="5050" spans="2:19">
      <c r="B5050" s="10"/>
      <c r="C5050" s="10"/>
      <c r="D5050" s="10"/>
      <c r="E5050" s="10"/>
      <c r="F5050" s="10"/>
      <c r="G5050" s="10"/>
      <c r="H5050" s="10"/>
      <c r="I5050" s="10"/>
      <c r="J5050" s="11"/>
      <c r="P5050" s="133"/>
      <c r="Q5050" s="133"/>
      <c r="R5050" s="3"/>
      <c r="S5050" s="133"/>
    </row>
    <row r="5051" spans="2:19">
      <c r="B5051" s="10"/>
      <c r="C5051" s="10"/>
      <c r="D5051" s="10"/>
      <c r="E5051" s="10"/>
      <c r="F5051" s="10"/>
      <c r="G5051" s="10"/>
      <c r="H5051" s="10"/>
      <c r="I5051" s="10"/>
      <c r="J5051" s="11"/>
      <c r="P5051" s="133"/>
      <c r="Q5051" s="133"/>
      <c r="R5051" s="3"/>
      <c r="S5051" s="133"/>
    </row>
    <row r="5052" spans="2:19">
      <c r="B5052" s="10"/>
      <c r="C5052" s="10"/>
      <c r="D5052" s="10"/>
      <c r="E5052" s="10"/>
      <c r="F5052" s="10"/>
      <c r="G5052" s="10"/>
      <c r="H5052" s="10"/>
      <c r="I5052" s="10"/>
      <c r="J5052" s="11"/>
      <c r="P5052" s="133"/>
      <c r="Q5052" s="133"/>
      <c r="R5052" s="3"/>
      <c r="S5052" s="133"/>
    </row>
    <row r="5053" spans="2:19">
      <c r="B5053" s="10"/>
      <c r="C5053" s="10"/>
      <c r="D5053" s="10"/>
      <c r="E5053" s="10"/>
      <c r="F5053" s="10"/>
      <c r="G5053" s="10"/>
      <c r="H5053" s="10"/>
      <c r="I5053" s="10"/>
      <c r="J5053" s="11"/>
      <c r="P5053" s="133"/>
      <c r="Q5053" s="133"/>
      <c r="R5053" s="3"/>
      <c r="S5053" s="133"/>
    </row>
    <row r="5054" spans="2:19">
      <c r="B5054" s="10"/>
      <c r="C5054" s="10"/>
      <c r="D5054" s="10"/>
      <c r="E5054" s="10"/>
      <c r="F5054" s="10"/>
      <c r="G5054" s="10"/>
      <c r="H5054" s="10"/>
      <c r="I5054" s="10"/>
      <c r="J5054" s="11"/>
      <c r="P5054" s="133"/>
      <c r="Q5054" s="133"/>
      <c r="R5054" s="3"/>
      <c r="S5054" s="133"/>
    </row>
    <row r="5055" spans="2:19">
      <c r="B5055" s="10"/>
      <c r="C5055" s="10"/>
      <c r="D5055" s="10"/>
      <c r="E5055" s="10"/>
      <c r="F5055" s="10"/>
      <c r="G5055" s="10"/>
      <c r="H5055" s="10"/>
      <c r="I5055" s="10"/>
      <c r="J5055" s="11"/>
      <c r="P5055" s="133"/>
      <c r="Q5055" s="133"/>
      <c r="R5055" s="3"/>
      <c r="S5055" s="133"/>
    </row>
    <row r="5056" spans="2:19">
      <c r="B5056" s="10"/>
      <c r="C5056" s="10"/>
      <c r="D5056" s="10"/>
      <c r="E5056" s="10"/>
      <c r="F5056" s="10"/>
      <c r="G5056" s="10"/>
      <c r="H5056" s="10"/>
      <c r="I5056" s="10"/>
      <c r="J5056" s="11"/>
      <c r="P5056" s="133"/>
      <c r="Q5056" s="133"/>
      <c r="R5056" s="3"/>
      <c r="S5056" s="133"/>
    </row>
    <row r="5057" spans="2:19">
      <c r="B5057" s="10"/>
      <c r="C5057" s="10"/>
      <c r="D5057" s="10"/>
      <c r="E5057" s="10"/>
      <c r="F5057" s="10"/>
      <c r="G5057" s="10"/>
      <c r="H5057" s="10"/>
      <c r="I5057" s="10"/>
      <c r="J5057" s="11"/>
      <c r="P5057" s="133"/>
      <c r="Q5057" s="133"/>
      <c r="R5057" s="3"/>
      <c r="S5057" s="133"/>
    </row>
    <row r="5058" spans="2:19">
      <c r="B5058" s="10"/>
      <c r="C5058" s="10"/>
      <c r="D5058" s="10"/>
      <c r="E5058" s="10"/>
      <c r="F5058" s="10"/>
      <c r="G5058" s="10"/>
      <c r="H5058" s="10"/>
      <c r="I5058" s="10"/>
      <c r="J5058" s="11"/>
      <c r="P5058" s="133"/>
      <c r="Q5058" s="133"/>
      <c r="R5058" s="3"/>
      <c r="S5058" s="133"/>
    </row>
    <row r="5059" spans="2:19">
      <c r="B5059" s="10"/>
      <c r="C5059" s="10"/>
      <c r="D5059" s="10"/>
      <c r="E5059" s="10"/>
      <c r="F5059" s="10"/>
      <c r="G5059" s="10"/>
      <c r="H5059" s="10"/>
      <c r="I5059" s="10"/>
      <c r="J5059" s="11"/>
      <c r="P5059" s="133"/>
      <c r="Q5059" s="133"/>
      <c r="R5059" s="3"/>
      <c r="S5059" s="133"/>
    </row>
    <row r="5060" spans="2:19">
      <c r="B5060" s="10"/>
      <c r="C5060" s="10"/>
      <c r="D5060" s="10"/>
      <c r="E5060" s="10"/>
      <c r="F5060" s="10"/>
      <c r="G5060" s="10"/>
      <c r="H5060" s="10"/>
      <c r="I5060" s="10"/>
      <c r="J5060" s="11"/>
      <c r="P5060" s="133"/>
      <c r="Q5060" s="133"/>
      <c r="R5060" s="3"/>
      <c r="S5060" s="133"/>
    </row>
    <row r="5061" spans="2:19">
      <c r="B5061" s="10"/>
      <c r="C5061" s="10"/>
      <c r="D5061" s="10"/>
      <c r="E5061" s="10"/>
      <c r="F5061" s="10"/>
      <c r="G5061" s="10"/>
      <c r="H5061" s="10"/>
      <c r="I5061" s="10"/>
      <c r="J5061" s="11"/>
      <c r="P5061" s="133"/>
      <c r="Q5061" s="133"/>
      <c r="R5061" s="3"/>
      <c r="S5061" s="133"/>
    </row>
    <row r="5062" spans="2:19">
      <c r="B5062" s="10"/>
      <c r="C5062" s="10"/>
      <c r="D5062" s="10"/>
      <c r="E5062" s="10"/>
      <c r="F5062" s="10"/>
      <c r="G5062" s="10"/>
      <c r="H5062" s="10"/>
      <c r="I5062" s="10"/>
      <c r="J5062" s="11"/>
      <c r="P5062" s="133"/>
      <c r="Q5062" s="133"/>
      <c r="R5062" s="3"/>
      <c r="S5062" s="133"/>
    </row>
    <row r="5063" spans="2:19">
      <c r="B5063" s="10"/>
      <c r="C5063" s="10"/>
      <c r="D5063" s="10"/>
      <c r="E5063" s="10"/>
      <c r="F5063" s="10"/>
      <c r="G5063" s="10"/>
      <c r="H5063" s="10"/>
      <c r="I5063" s="10"/>
      <c r="J5063" s="11"/>
      <c r="P5063" s="133"/>
      <c r="Q5063" s="133"/>
      <c r="R5063" s="3"/>
      <c r="S5063" s="133"/>
    </row>
    <row r="5064" spans="2:19">
      <c r="B5064" s="10"/>
      <c r="C5064" s="10"/>
      <c r="D5064" s="10"/>
      <c r="E5064" s="10"/>
      <c r="F5064" s="10"/>
      <c r="G5064" s="10"/>
      <c r="H5064" s="10"/>
      <c r="I5064" s="10"/>
      <c r="J5064" s="11"/>
      <c r="P5064" s="133"/>
      <c r="Q5064" s="133"/>
      <c r="R5064" s="3"/>
      <c r="S5064" s="133"/>
    </row>
    <row r="5065" spans="2:19">
      <c r="B5065" s="10"/>
      <c r="C5065" s="10"/>
      <c r="D5065" s="10"/>
      <c r="E5065" s="10"/>
      <c r="F5065" s="10"/>
      <c r="G5065" s="10"/>
      <c r="H5065" s="10"/>
      <c r="I5065" s="10"/>
      <c r="J5065" s="11"/>
      <c r="P5065" s="133"/>
      <c r="Q5065" s="133"/>
      <c r="R5065" s="3"/>
      <c r="S5065" s="133"/>
    </row>
    <row r="5066" spans="2:19">
      <c r="B5066" s="10"/>
      <c r="C5066" s="10"/>
      <c r="D5066" s="10"/>
      <c r="E5066" s="10"/>
      <c r="F5066" s="10"/>
      <c r="G5066" s="10"/>
      <c r="H5066" s="10"/>
      <c r="I5066" s="10"/>
      <c r="J5066" s="11"/>
      <c r="P5066" s="133"/>
      <c r="Q5066" s="133"/>
      <c r="R5066" s="3"/>
      <c r="S5066" s="133"/>
    </row>
    <row r="5067" spans="2:19">
      <c r="B5067" s="10"/>
      <c r="C5067" s="10"/>
      <c r="D5067" s="10"/>
      <c r="E5067" s="10"/>
      <c r="F5067" s="10"/>
      <c r="G5067" s="10"/>
      <c r="H5067" s="10"/>
      <c r="I5067" s="10"/>
      <c r="J5067" s="11"/>
      <c r="P5067" s="133"/>
      <c r="Q5067" s="133"/>
      <c r="R5067" s="3"/>
      <c r="S5067" s="133"/>
    </row>
    <row r="5068" spans="2:19">
      <c r="B5068" s="10"/>
      <c r="C5068" s="10"/>
      <c r="D5068" s="10"/>
      <c r="E5068" s="10"/>
      <c r="F5068" s="10"/>
      <c r="G5068" s="10"/>
      <c r="H5068" s="10"/>
      <c r="I5068" s="10"/>
      <c r="J5068" s="11"/>
      <c r="P5068" s="133"/>
      <c r="Q5068" s="133"/>
      <c r="R5068" s="3"/>
      <c r="S5068" s="133"/>
    </row>
    <row r="5069" spans="2:19">
      <c r="B5069" s="10"/>
      <c r="C5069" s="10"/>
      <c r="D5069" s="10"/>
      <c r="E5069" s="10"/>
      <c r="F5069" s="10"/>
      <c r="G5069" s="10"/>
      <c r="H5069" s="10"/>
      <c r="I5069" s="10"/>
      <c r="J5069" s="11"/>
      <c r="P5069" s="133"/>
      <c r="Q5069" s="133"/>
      <c r="R5069" s="3"/>
      <c r="S5069" s="133"/>
    </row>
    <row r="5070" spans="2:19">
      <c r="B5070" s="10"/>
      <c r="C5070" s="10"/>
      <c r="D5070" s="10"/>
      <c r="E5070" s="10"/>
      <c r="F5070" s="10"/>
      <c r="G5070" s="10"/>
      <c r="H5070" s="10"/>
      <c r="I5070" s="10"/>
      <c r="J5070" s="11"/>
      <c r="P5070" s="133"/>
      <c r="Q5070" s="133"/>
      <c r="R5070" s="3"/>
      <c r="S5070" s="133"/>
    </row>
    <row r="5071" spans="2:19">
      <c r="B5071" s="10"/>
      <c r="C5071" s="10"/>
      <c r="D5071" s="10"/>
      <c r="E5071" s="10"/>
      <c r="F5071" s="10"/>
      <c r="G5071" s="10"/>
      <c r="H5071" s="10"/>
      <c r="I5071" s="10"/>
      <c r="J5071" s="11"/>
      <c r="P5071" s="133"/>
      <c r="Q5071" s="133"/>
      <c r="R5071" s="3"/>
      <c r="S5071" s="133"/>
    </row>
    <row r="5072" spans="2:19">
      <c r="B5072" s="10"/>
      <c r="C5072" s="10"/>
      <c r="D5072" s="10"/>
      <c r="E5072" s="10"/>
      <c r="F5072" s="10"/>
      <c r="G5072" s="10"/>
      <c r="H5072" s="10"/>
      <c r="I5072" s="10"/>
      <c r="J5072" s="11"/>
      <c r="P5072" s="133"/>
      <c r="Q5072" s="133"/>
      <c r="R5072" s="3"/>
      <c r="S5072" s="133"/>
    </row>
    <row r="5073" spans="2:19">
      <c r="B5073" s="10"/>
      <c r="C5073" s="10"/>
      <c r="D5073" s="10"/>
      <c r="E5073" s="10"/>
      <c r="F5073" s="10"/>
      <c r="G5073" s="10"/>
      <c r="H5073" s="10"/>
      <c r="I5073" s="10"/>
      <c r="J5073" s="11"/>
      <c r="P5073" s="133"/>
      <c r="Q5073" s="133"/>
      <c r="R5073" s="3"/>
      <c r="S5073" s="133"/>
    </row>
    <row r="5074" spans="2:19">
      <c r="B5074" s="10"/>
      <c r="C5074" s="10"/>
      <c r="D5074" s="10"/>
      <c r="E5074" s="10"/>
      <c r="F5074" s="10"/>
      <c r="G5074" s="10"/>
      <c r="H5074" s="10"/>
      <c r="I5074" s="10"/>
      <c r="J5074" s="11"/>
      <c r="P5074" s="133"/>
      <c r="Q5074" s="133"/>
      <c r="R5074" s="3"/>
      <c r="S5074" s="133"/>
    </row>
    <row r="5075" spans="2:19">
      <c r="B5075" s="10"/>
      <c r="C5075" s="10"/>
      <c r="D5075" s="10"/>
      <c r="E5075" s="10"/>
      <c r="F5075" s="10"/>
      <c r="G5075" s="10"/>
      <c r="H5075" s="10"/>
      <c r="I5075" s="10"/>
      <c r="J5075" s="11"/>
      <c r="P5075" s="133"/>
      <c r="Q5075" s="133"/>
      <c r="R5075" s="3"/>
      <c r="S5075" s="133"/>
    </row>
    <row r="5076" spans="2:19">
      <c r="B5076" s="10"/>
      <c r="C5076" s="10"/>
      <c r="D5076" s="10"/>
      <c r="E5076" s="10"/>
      <c r="F5076" s="10"/>
      <c r="G5076" s="10"/>
      <c r="H5076" s="10"/>
      <c r="I5076" s="10"/>
      <c r="J5076" s="11"/>
      <c r="P5076" s="133"/>
      <c r="Q5076" s="133"/>
      <c r="R5076" s="3"/>
      <c r="S5076" s="133"/>
    </row>
    <row r="5077" spans="2:19">
      <c r="B5077" s="10"/>
      <c r="C5077" s="10"/>
      <c r="D5077" s="10"/>
      <c r="E5077" s="10"/>
      <c r="F5077" s="10"/>
      <c r="G5077" s="10"/>
      <c r="H5077" s="10"/>
      <c r="I5077" s="10"/>
      <c r="J5077" s="11"/>
      <c r="P5077" s="133"/>
      <c r="Q5077" s="133"/>
      <c r="R5077" s="3"/>
      <c r="S5077" s="133"/>
    </row>
    <row r="5078" spans="2:19">
      <c r="B5078" s="10"/>
      <c r="C5078" s="10"/>
      <c r="D5078" s="10"/>
      <c r="E5078" s="10"/>
      <c r="F5078" s="10"/>
      <c r="G5078" s="10"/>
      <c r="H5078" s="10"/>
      <c r="I5078" s="10"/>
      <c r="J5078" s="11"/>
      <c r="P5078" s="133"/>
      <c r="Q5078" s="133"/>
      <c r="R5078" s="3"/>
      <c r="S5078" s="133"/>
    </row>
    <row r="5079" spans="2:19">
      <c r="B5079" s="10"/>
      <c r="C5079" s="10"/>
      <c r="D5079" s="10"/>
      <c r="E5079" s="10"/>
      <c r="F5079" s="10"/>
      <c r="G5079" s="10"/>
      <c r="H5079" s="10"/>
      <c r="I5079" s="10"/>
      <c r="J5079" s="11"/>
      <c r="P5079" s="133"/>
      <c r="Q5079" s="133"/>
      <c r="R5079" s="3"/>
      <c r="S5079" s="133"/>
    </row>
    <row r="5080" spans="2:19">
      <c r="B5080" s="10"/>
      <c r="C5080" s="10"/>
      <c r="D5080" s="10"/>
      <c r="E5080" s="10"/>
      <c r="F5080" s="10"/>
      <c r="G5080" s="10"/>
      <c r="H5080" s="10"/>
      <c r="I5080" s="10"/>
      <c r="J5080" s="11"/>
      <c r="P5080" s="133"/>
      <c r="Q5080" s="133"/>
      <c r="R5080" s="3"/>
      <c r="S5080" s="133"/>
    </row>
    <row r="5081" spans="2:19">
      <c r="B5081" s="10"/>
      <c r="C5081" s="10"/>
      <c r="D5081" s="10"/>
      <c r="E5081" s="10"/>
      <c r="F5081" s="10"/>
      <c r="G5081" s="10"/>
      <c r="H5081" s="10"/>
      <c r="I5081" s="10"/>
      <c r="J5081" s="11"/>
      <c r="P5081" s="133"/>
      <c r="Q5081" s="133"/>
      <c r="R5081" s="3"/>
      <c r="S5081" s="133"/>
    </row>
    <row r="5082" spans="2:19">
      <c r="B5082" s="10"/>
      <c r="C5082" s="10"/>
      <c r="D5082" s="10"/>
      <c r="E5082" s="10"/>
      <c r="F5082" s="10"/>
      <c r="G5082" s="10"/>
      <c r="H5082" s="10"/>
      <c r="I5082" s="10"/>
      <c r="J5082" s="11"/>
      <c r="P5082" s="133"/>
      <c r="Q5082" s="133"/>
      <c r="R5082" s="3"/>
      <c r="S5082" s="133"/>
    </row>
    <row r="5083" spans="2:19">
      <c r="B5083" s="10"/>
      <c r="C5083" s="10"/>
      <c r="D5083" s="10"/>
      <c r="E5083" s="10"/>
      <c r="F5083" s="10"/>
      <c r="G5083" s="10"/>
      <c r="H5083" s="10"/>
      <c r="I5083" s="10"/>
      <c r="J5083" s="11"/>
      <c r="P5083" s="133"/>
      <c r="Q5083" s="133"/>
      <c r="R5083" s="3"/>
      <c r="S5083" s="133"/>
    </row>
    <row r="5084" spans="2:19">
      <c r="B5084" s="10"/>
      <c r="C5084" s="10"/>
      <c r="D5084" s="10"/>
      <c r="E5084" s="10"/>
      <c r="F5084" s="10"/>
      <c r="G5084" s="10"/>
      <c r="H5084" s="10"/>
      <c r="I5084" s="10"/>
      <c r="J5084" s="11"/>
      <c r="P5084" s="133"/>
      <c r="Q5084" s="133"/>
      <c r="R5084" s="3"/>
      <c r="S5084" s="133"/>
    </row>
    <row r="5085" spans="2:19">
      <c r="B5085" s="10"/>
      <c r="C5085" s="10"/>
      <c r="D5085" s="10"/>
      <c r="E5085" s="10"/>
      <c r="F5085" s="10"/>
      <c r="G5085" s="10"/>
      <c r="H5085" s="10"/>
      <c r="I5085" s="10"/>
      <c r="J5085" s="11"/>
      <c r="P5085" s="133"/>
      <c r="Q5085" s="133"/>
      <c r="R5085" s="3"/>
      <c r="S5085" s="133"/>
    </row>
    <row r="5086" spans="2:19">
      <c r="B5086" s="10"/>
      <c r="C5086" s="10"/>
      <c r="D5086" s="10"/>
      <c r="E5086" s="10"/>
      <c r="F5086" s="10"/>
      <c r="G5086" s="10"/>
      <c r="H5086" s="10"/>
      <c r="I5086" s="10"/>
      <c r="J5086" s="11"/>
      <c r="P5086" s="133"/>
      <c r="Q5086" s="133"/>
      <c r="R5086" s="3"/>
      <c r="S5086" s="133"/>
    </row>
    <row r="5087" spans="2:19">
      <c r="B5087" s="10"/>
      <c r="C5087" s="10"/>
      <c r="D5087" s="10"/>
      <c r="E5087" s="10"/>
      <c r="F5087" s="10"/>
      <c r="G5087" s="10"/>
      <c r="H5087" s="10"/>
      <c r="I5087" s="10"/>
      <c r="J5087" s="11"/>
      <c r="P5087" s="133"/>
      <c r="Q5087" s="133"/>
      <c r="R5087" s="3"/>
      <c r="S5087" s="133"/>
    </row>
    <row r="5088" spans="2:19">
      <c r="B5088" s="10"/>
      <c r="C5088" s="10"/>
      <c r="D5088" s="10"/>
      <c r="E5088" s="10"/>
      <c r="F5088" s="10"/>
      <c r="G5088" s="10"/>
      <c r="H5088" s="10"/>
      <c r="I5088" s="10"/>
      <c r="J5088" s="11"/>
      <c r="P5088" s="133"/>
      <c r="Q5088" s="133"/>
      <c r="R5088" s="3"/>
      <c r="S5088" s="133"/>
    </row>
    <row r="5089" spans="2:19">
      <c r="B5089" s="10"/>
      <c r="C5089" s="10"/>
      <c r="D5089" s="10"/>
      <c r="E5089" s="10"/>
      <c r="F5089" s="10"/>
      <c r="G5089" s="10"/>
      <c r="H5089" s="10"/>
      <c r="I5089" s="10"/>
      <c r="J5089" s="11"/>
      <c r="P5089" s="133"/>
      <c r="Q5089" s="133"/>
      <c r="R5089" s="3"/>
      <c r="S5089" s="133"/>
    </row>
    <row r="5090" spans="2:19">
      <c r="B5090" s="10"/>
      <c r="C5090" s="10"/>
      <c r="D5090" s="10"/>
      <c r="E5090" s="10"/>
      <c r="F5090" s="10"/>
      <c r="G5090" s="10"/>
      <c r="H5090" s="10"/>
      <c r="I5090" s="10"/>
      <c r="J5090" s="11"/>
      <c r="P5090" s="133"/>
      <c r="Q5090" s="133"/>
      <c r="R5090" s="3"/>
      <c r="S5090" s="133"/>
    </row>
    <row r="5091" spans="2:19">
      <c r="B5091" s="10"/>
      <c r="C5091" s="10"/>
      <c r="D5091" s="10"/>
      <c r="E5091" s="10"/>
      <c r="F5091" s="10"/>
      <c r="G5091" s="10"/>
      <c r="H5091" s="10"/>
      <c r="I5091" s="10"/>
      <c r="J5091" s="11"/>
      <c r="P5091" s="133"/>
      <c r="Q5091" s="133"/>
      <c r="R5091" s="3"/>
      <c r="S5091" s="133"/>
    </row>
    <row r="5092" spans="2:19">
      <c r="B5092" s="10"/>
      <c r="C5092" s="10"/>
      <c r="D5092" s="10"/>
      <c r="E5092" s="10"/>
      <c r="F5092" s="10"/>
      <c r="G5092" s="10"/>
      <c r="H5092" s="10"/>
      <c r="I5092" s="10"/>
      <c r="J5092" s="11"/>
      <c r="P5092" s="133"/>
      <c r="Q5092" s="133"/>
      <c r="R5092" s="3"/>
      <c r="S5092" s="133"/>
    </row>
    <row r="5093" spans="2:19">
      <c r="B5093" s="10"/>
      <c r="C5093" s="10"/>
      <c r="D5093" s="10"/>
      <c r="E5093" s="10"/>
      <c r="F5093" s="10"/>
      <c r="G5093" s="10"/>
      <c r="H5093" s="10"/>
      <c r="I5093" s="10"/>
      <c r="J5093" s="11"/>
      <c r="P5093" s="133"/>
      <c r="Q5093" s="133"/>
      <c r="R5093" s="3"/>
      <c r="S5093" s="133"/>
    </row>
    <row r="5094" spans="2:19">
      <c r="B5094" s="10"/>
      <c r="C5094" s="10"/>
      <c r="D5094" s="10"/>
      <c r="E5094" s="10"/>
      <c r="F5094" s="10"/>
      <c r="G5094" s="10"/>
      <c r="H5094" s="10"/>
      <c r="I5094" s="10"/>
      <c r="J5094" s="11"/>
      <c r="P5094" s="133"/>
      <c r="Q5094" s="133"/>
      <c r="R5094" s="3"/>
      <c r="S5094" s="133"/>
    </row>
    <row r="5095" spans="2:19">
      <c r="B5095" s="10"/>
      <c r="C5095" s="10"/>
      <c r="D5095" s="10"/>
      <c r="E5095" s="10"/>
      <c r="F5095" s="10"/>
      <c r="G5095" s="10"/>
      <c r="H5095" s="10"/>
      <c r="I5095" s="10"/>
      <c r="J5095" s="11"/>
      <c r="P5095" s="133"/>
      <c r="Q5095" s="133"/>
      <c r="R5095" s="3"/>
      <c r="S5095" s="133"/>
    </row>
    <row r="5096" spans="2:19">
      <c r="B5096" s="10"/>
      <c r="C5096" s="10"/>
      <c r="D5096" s="10"/>
      <c r="E5096" s="10"/>
      <c r="F5096" s="10"/>
      <c r="G5096" s="10"/>
      <c r="H5096" s="10"/>
      <c r="I5096" s="10"/>
      <c r="J5096" s="11"/>
      <c r="P5096" s="133"/>
      <c r="Q5096" s="133"/>
      <c r="R5096" s="3"/>
      <c r="S5096" s="133"/>
    </row>
    <row r="5097" spans="2:19">
      <c r="B5097" s="10"/>
      <c r="C5097" s="10"/>
      <c r="D5097" s="10"/>
      <c r="E5097" s="10"/>
      <c r="F5097" s="10"/>
      <c r="G5097" s="10"/>
      <c r="H5097" s="10"/>
      <c r="I5097" s="10"/>
      <c r="J5097" s="11"/>
      <c r="P5097" s="133"/>
      <c r="Q5097" s="133"/>
      <c r="R5097" s="3"/>
      <c r="S5097" s="133"/>
    </row>
    <row r="5098" spans="2:19">
      <c r="B5098" s="10"/>
      <c r="C5098" s="10"/>
      <c r="D5098" s="10"/>
      <c r="E5098" s="10"/>
      <c r="F5098" s="10"/>
      <c r="G5098" s="10"/>
      <c r="H5098" s="10"/>
      <c r="I5098" s="10"/>
      <c r="J5098" s="11"/>
      <c r="P5098" s="133"/>
      <c r="Q5098" s="133"/>
      <c r="R5098" s="3"/>
      <c r="S5098" s="133"/>
    </row>
    <row r="5099" spans="2:19">
      <c r="B5099" s="10"/>
      <c r="C5099" s="10"/>
      <c r="D5099" s="10"/>
      <c r="E5099" s="10"/>
      <c r="F5099" s="10"/>
      <c r="G5099" s="10"/>
      <c r="H5099" s="10"/>
      <c r="I5099" s="10"/>
      <c r="J5099" s="11"/>
      <c r="P5099" s="133"/>
      <c r="Q5099" s="133"/>
      <c r="R5099" s="3"/>
      <c r="S5099" s="133"/>
    </row>
    <row r="5100" spans="2:19">
      <c r="B5100" s="10"/>
      <c r="C5100" s="10"/>
      <c r="D5100" s="10"/>
      <c r="E5100" s="10"/>
      <c r="F5100" s="10"/>
      <c r="G5100" s="10"/>
      <c r="H5100" s="10"/>
      <c r="I5100" s="10"/>
      <c r="J5100" s="11"/>
      <c r="P5100" s="133"/>
      <c r="Q5100" s="133"/>
      <c r="R5100" s="3"/>
      <c r="S5100" s="133"/>
    </row>
    <row r="5101" spans="2:19">
      <c r="B5101" s="10"/>
      <c r="C5101" s="10"/>
      <c r="D5101" s="10"/>
      <c r="E5101" s="10"/>
      <c r="F5101" s="10"/>
      <c r="G5101" s="10"/>
      <c r="H5101" s="10"/>
      <c r="I5101" s="10"/>
      <c r="J5101" s="11"/>
      <c r="P5101" s="133"/>
      <c r="Q5101" s="133"/>
      <c r="R5101" s="3"/>
      <c r="S5101" s="133"/>
    </row>
    <row r="5102" spans="2:19">
      <c r="B5102" s="10"/>
      <c r="C5102" s="10"/>
      <c r="D5102" s="10"/>
      <c r="E5102" s="10"/>
      <c r="F5102" s="10"/>
      <c r="G5102" s="10"/>
      <c r="H5102" s="10"/>
      <c r="I5102" s="10"/>
      <c r="J5102" s="11"/>
      <c r="P5102" s="133"/>
      <c r="Q5102" s="133"/>
      <c r="R5102" s="3"/>
      <c r="S5102" s="133"/>
    </row>
    <row r="5103" spans="2:19">
      <c r="B5103" s="10"/>
      <c r="C5103" s="10"/>
      <c r="D5103" s="10"/>
      <c r="E5103" s="10"/>
      <c r="F5103" s="10"/>
      <c r="G5103" s="10"/>
      <c r="H5103" s="10"/>
      <c r="I5103" s="10"/>
      <c r="J5103" s="11"/>
      <c r="P5103" s="133"/>
      <c r="Q5103" s="133"/>
      <c r="R5103" s="3"/>
      <c r="S5103" s="133"/>
    </row>
    <row r="5104" spans="2:19">
      <c r="B5104" s="10"/>
      <c r="C5104" s="10"/>
      <c r="D5104" s="10"/>
      <c r="E5104" s="10"/>
      <c r="F5104" s="10"/>
      <c r="G5104" s="10"/>
      <c r="H5104" s="10"/>
      <c r="I5104" s="10"/>
      <c r="J5104" s="11"/>
      <c r="P5104" s="133"/>
      <c r="Q5104" s="133"/>
      <c r="R5104" s="3"/>
      <c r="S5104" s="133"/>
    </row>
    <row r="5105" spans="2:19">
      <c r="B5105" s="10"/>
      <c r="C5105" s="10"/>
      <c r="D5105" s="10"/>
      <c r="E5105" s="10"/>
      <c r="F5105" s="10"/>
      <c r="G5105" s="10"/>
      <c r="H5105" s="10"/>
      <c r="I5105" s="10"/>
      <c r="J5105" s="11"/>
      <c r="P5105" s="133"/>
      <c r="Q5105" s="133"/>
      <c r="R5105" s="3"/>
      <c r="S5105" s="133"/>
    </row>
    <row r="5106" spans="2:19">
      <c r="B5106" s="10"/>
      <c r="C5106" s="10"/>
      <c r="D5106" s="10"/>
      <c r="E5106" s="10"/>
      <c r="F5106" s="10"/>
      <c r="G5106" s="10"/>
      <c r="H5106" s="10"/>
      <c r="I5106" s="10"/>
      <c r="J5106" s="11"/>
      <c r="P5106" s="133"/>
      <c r="Q5106" s="133"/>
      <c r="R5106" s="3"/>
      <c r="S5106" s="133"/>
    </row>
    <row r="5107" spans="2:19">
      <c r="B5107" s="10"/>
      <c r="C5107" s="10"/>
      <c r="D5107" s="10"/>
      <c r="E5107" s="10"/>
      <c r="F5107" s="10"/>
      <c r="G5107" s="10"/>
      <c r="H5107" s="10"/>
      <c r="I5107" s="10"/>
      <c r="J5107" s="11"/>
      <c r="P5107" s="133"/>
      <c r="Q5107" s="133"/>
      <c r="R5107" s="3"/>
      <c r="S5107" s="133"/>
    </row>
    <row r="5108" spans="2:19">
      <c r="B5108" s="10"/>
      <c r="C5108" s="10"/>
      <c r="D5108" s="10"/>
      <c r="E5108" s="10"/>
      <c r="F5108" s="10"/>
      <c r="G5108" s="10"/>
      <c r="H5108" s="10"/>
      <c r="I5108" s="10"/>
      <c r="J5108" s="11"/>
      <c r="P5108" s="133"/>
      <c r="Q5108" s="133"/>
      <c r="R5108" s="3"/>
      <c r="S5108" s="133"/>
    </row>
    <row r="5109" spans="2:19">
      <c r="B5109" s="10"/>
      <c r="C5109" s="10"/>
      <c r="D5109" s="10"/>
      <c r="E5109" s="10"/>
      <c r="F5109" s="10"/>
      <c r="G5109" s="10"/>
      <c r="H5109" s="10"/>
      <c r="I5109" s="10"/>
      <c r="J5109" s="11"/>
      <c r="P5109" s="133"/>
      <c r="Q5109" s="133"/>
      <c r="R5109" s="3"/>
      <c r="S5109" s="133"/>
    </row>
    <row r="5110" spans="2:19">
      <c r="B5110" s="10"/>
      <c r="C5110" s="10"/>
      <c r="D5110" s="10"/>
      <c r="E5110" s="10"/>
      <c r="F5110" s="10"/>
      <c r="G5110" s="10"/>
      <c r="H5110" s="10"/>
      <c r="I5110" s="10"/>
      <c r="J5110" s="11"/>
      <c r="P5110" s="133"/>
      <c r="Q5110" s="133"/>
      <c r="R5110" s="3"/>
      <c r="S5110" s="133"/>
    </row>
    <row r="5111" spans="2:19">
      <c r="B5111" s="10"/>
      <c r="C5111" s="10"/>
      <c r="D5111" s="10"/>
      <c r="E5111" s="10"/>
      <c r="F5111" s="10"/>
      <c r="G5111" s="10"/>
      <c r="H5111" s="10"/>
      <c r="I5111" s="10"/>
      <c r="J5111" s="11"/>
      <c r="P5111" s="133"/>
      <c r="Q5111" s="133"/>
      <c r="R5111" s="3"/>
      <c r="S5111" s="133"/>
    </row>
    <row r="5112" spans="2:19">
      <c r="B5112" s="10"/>
      <c r="C5112" s="10"/>
      <c r="D5112" s="10"/>
      <c r="E5112" s="10"/>
      <c r="F5112" s="10"/>
      <c r="G5112" s="10"/>
      <c r="H5112" s="10"/>
      <c r="I5112" s="10"/>
      <c r="J5112" s="11"/>
      <c r="P5112" s="133"/>
      <c r="Q5112" s="133"/>
      <c r="R5112" s="3"/>
      <c r="S5112" s="133"/>
    </row>
    <row r="5113" spans="2:19">
      <c r="B5113" s="10"/>
      <c r="C5113" s="10"/>
      <c r="D5113" s="10"/>
      <c r="E5113" s="10"/>
      <c r="F5113" s="10"/>
      <c r="G5113" s="10"/>
      <c r="H5113" s="10"/>
      <c r="I5113" s="10"/>
      <c r="J5113" s="11"/>
      <c r="P5113" s="133"/>
      <c r="Q5113" s="133"/>
      <c r="R5113" s="3"/>
      <c r="S5113" s="133"/>
    </row>
    <row r="5114" spans="2:19">
      <c r="B5114" s="10"/>
      <c r="C5114" s="10"/>
      <c r="D5114" s="10"/>
      <c r="E5114" s="10"/>
      <c r="F5114" s="10"/>
      <c r="G5114" s="10"/>
      <c r="H5114" s="10"/>
      <c r="I5114" s="10"/>
      <c r="J5114" s="11"/>
      <c r="P5114" s="133"/>
      <c r="Q5114" s="133"/>
      <c r="R5114" s="3"/>
      <c r="S5114" s="133"/>
    </row>
    <row r="5115" spans="2:19">
      <c r="B5115" s="10"/>
      <c r="C5115" s="10"/>
      <c r="D5115" s="10"/>
      <c r="E5115" s="10"/>
      <c r="F5115" s="10"/>
      <c r="G5115" s="10"/>
      <c r="H5115" s="10"/>
      <c r="I5115" s="10"/>
      <c r="J5115" s="11"/>
      <c r="P5115" s="133"/>
      <c r="Q5115" s="133"/>
      <c r="R5115" s="3"/>
      <c r="S5115" s="133"/>
    </row>
    <row r="5116" spans="2:19">
      <c r="B5116" s="10"/>
      <c r="C5116" s="10"/>
      <c r="D5116" s="10"/>
      <c r="E5116" s="10"/>
      <c r="F5116" s="10"/>
      <c r="G5116" s="10"/>
      <c r="H5116" s="10"/>
      <c r="I5116" s="10"/>
      <c r="J5116" s="11"/>
      <c r="P5116" s="133"/>
      <c r="Q5116" s="133"/>
      <c r="R5116" s="3"/>
      <c r="S5116" s="133"/>
    </row>
    <row r="5117" spans="2:19">
      <c r="B5117" s="10"/>
      <c r="C5117" s="10"/>
      <c r="D5117" s="10"/>
      <c r="E5117" s="10"/>
      <c r="F5117" s="10"/>
      <c r="G5117" s="10"/>
      <c r="H5117" s="10"/>
      <c r="I5117" s="10"/>
      <c r="J5117" s="11"/>
      <c r="P5117" s="133"/>
      <c r="Q5117" s="133"/>
      <c r="R5117" s="3"/>
      <c r="S5117" s="133"/>
    </row>
    <row r="5118" spans="2:19">
      <c r="B5118" s="10"/>
      <c r="C5118" s="10"/>
      <c r="D5118" s="10"/>
      <c r="E5118" s="10"/>
      <c r="F5118" s="10"/>
      <c r="G5118" s="10"/>
      <c r="H5118" s="10"/>
      <c r="I5118" s="10"/>
      <c r="J5118" s="11"/>
      <c r="P5118" s="133"/>
      <c r="Q5118" s="133"/>
      <c r="R5118" s="3"/>
      <c r="S5118" s="133"/>
    </row>
    <row r="5119" spans="2:19">
      <c r="B5119" s="10"/>
      <c r="C5119" s="10"/>
      <c r="D5119" s="10"/>
      <c r="E5119" s="10"/>
      <c r="F5119" s="10"/>
      <c r="G5119" s="10"/>
      <c r="H5119" s="10"/>
      <c r="I5119" s="10"/>
      <c r="J5119" s="11"/>
      <c r="P5119" s="133"/>
      <c r="Q5119" s="133"/>
      <c r="R5119" s="3"/>
      <c r="S5119" s="133"/>
    </row>
    <row r="5120" spans="2:19">
      <c r="B5120" s="10"/>
      <c r="C5120" s="10"/>
      <c r="D5120" s="10"/>
      <c r="E5120" s="10"/>
      <c r="F5120" s="10"/>
      <c r="G5120" s="10"/>
      <c r="H5120" s="10"/>
      <c r="I5120" s="10"/>
      <c r="J5120" s="11"/>
      <c r="P5120" s="133"/>
      <c r="Q5120" s="133"/>
      <c r="R5120" s="3"/>
      <c r="S5120" s="133"/>
    </row>
    <row r="5121" spans="2:19">
      <c r="B5121" s="10"/>
      <c r="C5121" s="10"/>
      <c r="D5121" s="10"/>
      <c r="E5121" s="10"/>
      <c r="F5121" s="10"/>
      <c r="G5121" s="10"/>
      <c r="H5121" s="10"/>
      <c r="I5121" s="10"/>
      <c r="J5121" s="11"/>
      <c r="P5121" s="133"/>
      <c r="Q5121" s="133"/>
      <c r="R5121" s="3"/>
      <c r="S5121" s="133"/>
    </row>
    <row r="5122" spans="2:19">
      <c r="B5122" s="10"/>
      <c r="C5122" s="10"/>
      <c r="D5122" s="10"/>
      <c r="E5122" s="10"/>
      <c r="F5122" s="10"/>
      <c r="G5122" s="10"/>
      <c r="H5122" s="10"/>
      <c r="I5122" s="10"/>
      <c r="J5122" s="11"/>
      <c r="P5122" s="133"/>
      <c r="Q5122" s="133"/>
      <c r="R5122" s="3"/>
      <c r="S5122" s="133"/>
    </row>
    <row r="5123" spans="2:19">
      <c r="B5123" s="10"/>
      <c r="C5123" s="10"/>
      <c r="D5123" s="10"/>
      <c r="E5123" s="10"/>
      <c r="F5123" s="10"/>
      <c r="G5123" s="10"/>
      <c r="H5123" s="10"/>
      <c r="I5123" s="10"/>
      <c r="J5123" s="11"/>
      <c r="P5123" s="133"/>
      <c r="Q5123" s="133"/>
      <c r="R5123" s="3"/>
      <c r="S5123" s="133"/>
    </row>
    <row r="5124" spans="2:19">
      <c r="B5124" s="10"/>
      <c r="C5124" s="10"/>
      <c r="D5124" s="11"/>
      <c r="E5124" s="12"/>
      <c r="F5124" s="13"/>
      <c r="G5124" s="14"/>
      <c r="H5124" s="14"/>
      <c r="I5124" s="13"/>
      <c r="J5124" s="13"/>
      <c r="P5124" s="133"/>
      <c r="Q5124" s="133"/>
      <c r="R5124" s="3"/>
      <c r="S5124" s="133"/>
    </row>
    <row r="5125" spans="2:19">
      <c r="B5125" s="10"/>
      <c r="C5125" s="10"/>
      <c r="D5125" s="11"/>
      <c r="E5125" s="12"/>
      <c r="F5125" s="12"/>
      <c r="G5125" s="14"/>
      <c r="H5125" s="14"/>
      <c r="I5125" s="12"/>
      <c r="J5125" s="12"/>
      <c r="P5125" s="133"/>
      <c r="Q5125" s="133"/>
      <c r="R5125" s="3"/>
      <c r="S5125" s="133"/>
    </row>
    <row r="5126" spans="2:19">
      <c r="B5126" s="10"/>
      <c r="C5126" s="10"/>
      <c r="D5126" s="11"/>
      <c r="E5126" s="12"/>
      <c r="F5126" s="13"/>
      <c r="G5126" s="14"/>
      <c r="H5126" s="14"/>
      <c r="I5126" s="13"/>
      <c r="J5126" s="13"/>
      <c r="P5126" s="133"/>
      <c r="Q5126" s="133"/>
      <c r="R5126" s="3"/>
      <c r="S5126" s="133"/>
    </row>
    <row r="5127" spans="2:19">
      <c r="B5127" s="10"/>
      <c r="C5127" s="10"/>
      <c r="D5127" s="11"/>
      <c r="E5127" s="12"/>
      <c r="F5127" s="12"/>
      <c r="G5127" s="14"/>
      <c r="H5127" s="14"/>
      <c r="I5127" s="12"/>
      <c r="J5127" s="12"/>
      <c r="P5127" s="133"/>
      <c r="Q5127" s="133"/>
      <c r="R5127" s="3"/>
      <c r="S5127" s="133"/>
    </row>
    <row r="5128" spans="2:19">
      <c r="B5128" s="10"/>
      <c r="C5128" s="10"/>
      <c r="D5128" s="11"/>
      <c r="E5128" s="12"/>
      <c r="F5128" s="13"/>
      <c r="G5128" s="14"/>
      <c r="H5128" s="14"/>
      <c r="I5128" s="13"/>
      <c r="J5128" s="13"/>
      <c r="P5128" s="133"/>
      <c r="Q5128" s="133"/>
      <c r="R5128" s="3"/>
      <c r="S5128" s="133"/>
    </row>
    <row r="5129" spans="2:19">
      <c r="B5129" s="10"/>
      <c r="C5129" s="10"/>
      <c r="D5129" s="11"/>
      <c r="E5129" s="12"/>
      <c r="F5129" s="15"/>
      <c r="G5129" s="14"/>
      <c r="H5129" s="14"/>
      <c r="I5129" s="15"/>
      <c r="J5129" s="15"/>
      <c r="P5129" s="133"/>
      <c r="Q5129" s="133"/>
      <c r="R5129" s="3"/>
      <c r="S5129" s="133"/>
    </row>
    <row r="5130" spans="2:19">
      <c r="B5130" s="10"/>
      <c r="C5130" s="10"/>
      <c r="D5130" s="11"/>
      <c r="E5130" s="12"/>
      <c r="F5130" s="13"/>
      <c r="G5130" s="14"/>
      <c r="H5130" s="14"/>
      <c r="I5130" s="13"/>
      <c r="J5130" s="13"/>
      <c r="P5130" s="133"/>
      <c r="Q5130" s="133"/>
      <c r="R5130" s="3"/>
      <c r="S5130" s="133"/>
    </row>
    <row r="5131" spans="2:19">
      <c r="B5131" s="10"/>
      <c r="C5131" s="10"/>
      <c r="D5131" s="11"/>
      <c r="E5131" s="12"/>
      <c r="F5131" s="15"/>
      <c r="G5131" s="14"/>
      <c r="H5131" s="14"/>
      <c r="I5131" s="15"/>
      <c r="J5131" s="15"/>
      <c r="P5131" s="133"/>
      <c r="Q5131" s="133"/>
      <c r="R5131" s="3"/>
      <c r="S5131" s="133"/>
    </row>
    <row r="5132" spans="2:19">
      <c r="B5132" s="10"/>
      <c r="C5132" s="10"/>
      <c r="D5132" s="11"/>
      <c r="E5132" s="12"/>
      <c r="F5132" s="13"/>
      <c r="G5132" s="14"/>
      <c r="H5132" s="14"/>
      <c r="I5132" s="13"/>
      <c r="J5132" s="13"/>
      <c r="P5132" s="133"/>
      <c r="Q5132" s="133"/>
      <c r="R5132" s="3"/>
      <c r="S5132" s="133"/>
    </row>
    <row r="5133" spans="2:19">
      <c r="B5133" s="10"/>
      <c r="C5133" s="10"/>
      <c r="D5133" s="11"/>
      <c r="E5133" s="12"/>
      <c r="F5133" s="15"/>
      <c r="G5133" s="14"/>
      <c r="H5133" s="14"/>
      <c r="I5133" s="15"/>
      <c r="J5133" s="15"/>
      <c r="M5133" s="9"/>
      <c r="P5133" s="133"/>
      <c r="Q5133" s="133"/>
      <c r="R5133" s="3"/>
      <c r="S5133" s="133"/>
    </row>
    <row r="5134" spans="2:19">
      <c r="B5134" t="s">
        <v>13</v>
      </c>
      <c r="C5134" t="s">
        <v>13</v>
      </c>
      <c r="D5134" t="s">
        <v>13</v>
      </c>
      <c r="E5134" t="s">
        <v>13</v>
      </c>
      <c r="F5134" t="s">
        <v>13</v>
      </c>
      <c r="G5134" t="s">
        <v>13</v>
      </c>
      <c r="H5134" t="s">
        <v>13</v>
      </c>
      <c r="I5134" t="s">
        <v>13</v>
      </c>
      <c r="J5134" t="s">
        <v>13</v>
      </c>
      <c r="M5134" s="1"/>
    </row>
    <row r="5176" spans="2:15">
      <c r="B5176" s="9"/>
      <c r="C5176" s="9"/>
      <c r="D5176" s="9"/>
      <c r="E5176" s="9"/>
      <c r="F5176" s="9"/>
      <c r="G5176" s="9"/>
      <c r="H5176" s="9"/>
      <c r="I5176" s="9"/>
      <c r="J5176" s="9"/>
      <c r="L5176" s="9"/>
      <c r="M5176" s="9"/>
      <c r="N5176" s="9"/>
      <c r="O5176" s="9"/>
    </row>
  </sheetData>
  <autoFilter ref="B6:X5134"/>
  <sortState ref="AA6:AA540">
    <sortCondition ref="AA6"/>
  </sortState>
  <dataValidations count="1">
    <dataValidation type="custom" allowBlank="1" showInputMessage="1" showErrorMessage="1" errorTitle="Try again." error="You must enter numbers pasted from the exported RP Stroke data file." sqref="B7:C131 D7:I5133 B644:C5133">
      <formula1>ISNUMBER(B7)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3" name="Button 1">
              <controlPr defaultSize="0" print="0" autoFill="0" autoPict="0" macro="[0]!_xludf.Clear">
                <anchor moveWithCells="1" sizeWithCells="1">
                  <from>
                    <xdr:col>5</xdr:col>
                    <xdr:colOff>190500</xdr:colOff>
                    <xdr:row>0</xdr:row>
                    <xdr:rowOff>0</xdr:rowOff>
                  </from>
                  <to>
                    <xdr:col>6</xdr:col>
                    <xdr:colOff>304800</xdr:colOff>
                    <xdr:row>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4" name="Button 2">
              <controlPr defaultSize="0" print="0" autoFill="0" autoPict="0" macro="[0]!PopulateTime">
                <anchor moveWithCells="1" sizeWithCells="1">
                  <from>
                    <xdr:col>6</xdr:col>
                    <xdr:colOff>390525</xdr:colOff>
                    <xdr:row>0</xdr:row>
                    <xdr:rowOff>0</xdr:rowOff>
                  </from>
                  <to>
                    <xdr:col>7</xdr:col>
                    <xdr:colOff>504825</xdr:colOff>
                    <xdr:row>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5" name="Button 3">
              <controlPr defaultSize="0" print="0" autoFill="0" autoPict="0" macro="[0]!PopulateDist">
                <anchor moveWithCells="1" sizeWithCells="1">
                  <from>
                    <xdr:col>4</xdr:col>
                    <xdr:colOff>28575</xdr:colOff>
                    <xdr:row>0</xdr:row>
                    <xdr:rowOff>0</xdr:rowOff>
                  </from>
                  <to>
                    <xdr:col>5</xdr:col>
                    <xdr:colOff>142875</xdr:colOff>
                    <xdr:row>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6" name="Button 4">
              <controlPr defaultSize="0" print="0" autoFill="0" autoPict="0" macro="[0]!PopulateNoSD">
                <anchor moveWithCells="1" sizeWithCells="1">
                  <from>
                    <xdr:col>8</xdr:col>
                    <xdr:colOff>0</xdr:colOff>
                    <xdr:row>0</xdr:row>
                    <xdr:rowOff>0</xdr:rowOff>
                  </from>
                  <to>
                    <xdr:col>9</xdr:col>
                    <xdr:colOff>285750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7" name="Button 6">
              <controlPr defaultSize="0" print="0" autoFill="0" autoPict="0" macro="[0]!_xludf.Clear">
                <anchor moveWithCells="1" sizeWithCells="1">
                  <from>
                    <xdr:col>5</xdr:col>
                    <xdr:colOff>190500</xdr:colOff>
                    <xdr:row>0</xdr:row>
                    <xdr:rowOff>0</xdr:rowOff>
                  </from>
                  <to>
                    <xdr:col>6</xdr:col>
                    <xdr:colOff>304800</xdr:colOff>
                    <xdr:row>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8" name="Button 7">
              <controlPr defaultSize="0" print="0" autoFill="0" autoPict="0" macro="[0]!PopulateTime">
                <anchor moveWithCells="1" sizeWithCells="1">
                  <from>
                    <xdr:col>6</xdr:col>
                    <xdr:colOff>390525</xdr:colOff>
                    <xdr:row>0</xdr:row>
                    <xdr:rowOff>0</xdr:rowOff>
                  </from>
                  <to>
                    <xdr:col>7</xdr:col>
                    <xdr:colOff>504825</xdr:colOff>
                    <xdr:row>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9" name="Button 8">
              <controlPr defaultSize="0" print="0" autoFill="0" autoPict="0" macro="[0]!PopulateDist">
                <anchor moveWithCells="1" sizeWithCells="1">
                  <from>
                    <xdr:col>4</xdr:col>
                    <xdr:colOff>28575</xdr:colOff>
                    <xdr:row>0</xdr:row>
                    <xdr:rowOff>0</xdr:rowOff>
                  </from>
                  <to>
                    <xdr:col>5</xdr:col>
                    <xdr:colOff>142875</xdr:colOff>
                    <xdr:row>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0" name="Button 9">
              <controlPr defaultSize="0" print="0" autoFill="0" autoPict="0" macro="[0]!DistIntervals">
                <anchor moveWithCells="1" sizeWithCells="1">
                  <from>
                    <xdr:col>8</xdr:col>
                    <xdr:colOff>0</xdr:colOff>
                    <xdr:row>0</xdr:row>
                    <xdr:rowOff>0</xdr:rowOff>
                  </from>
                  <to>
                    <xdr:col>9</xdr:col>
                    <xdr:colOff>285750</xdr:colOff>
                    <xdr:row>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1" name="Button 11">
              <controlPr defaultSize="0" print="0" autoFill="0" autoPict="0" macro="[0]!TimeIntervals">
                <anchor moveWithCells="1" sizeWithCells="1">
                  <from>
                    <xdr:col>9</xdr:col>
                    <xdr:colOff>323850</xdr:colOff>
                    <xdr:row>0</xdr:row>
                    <xdr:rowOff>9525</xdr:rowOff>
                  </from>
                  <to>
                    <xdr:col>10</xdr:col>
                    <xdr:colOff>609600</xdr:colOff>
                    <xdr:row>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B1:AB45"/>
  <sheetViews>
    <sheetView workbookViewId="0">
      <selection activeCell="W1048576" sqref="W1048576"/>
    </sheetView>
  </sheetViews>
  <sheetFormatPr defaultRowHeight="15"/>
  <cols>
    <col min="1" max="1" width="2" style="205" customWidth="1"/>
    <col min="2" max="2" width="3.7109375" style="205" bestFit="1" customWidth="1"/>
    <col min="3" max="3" width="9.140625" style="215"/>
    <col min="4" max="24" width="5.7109375" style="205" customWidth="1"/>
    <col min="25" max="16384" width="9.140625" style="205"/>
  </cols>
  <sheetData>
    <row r="1" spans="2:28" ht="5.25" customHeight="1"/>
    <row r="2" spans="2:28">
      <c r="C2" s="208">
        <v>1.1574074074074073E-5</v>
      </c>
      <c r="D2" s="205" t="s">
        <v>156</v>
      </c>
      <c r="H2" s="209">
        <v>11.4</v>
      </c>
      <c r="I2" s="205" t="s">
        <v>157</v>
      </c>
      <c r="L2" s="218">
        <v>0.02</v>
      </c>
      <c r="M2" s="205" t="s">
        <v>158</v>
      </c>
    </row>
    <row r="3" spans="2:28">
      <c r="H3" s="209">
        <v>9.5</v>
      </c>
      <c r="I3" s="205" t="s">
        <v>157</v>
      </c>
      <c r="L3" s="218">
        <v>0.03</v>
      </c>
      <c r="M3" s="205" t="s">
        <v>158</v>
      </c>
    </row>
    <row r="4" spans="2:28" customFormat="1" ht="12.75"/>
    <row r="5" spans="2:28">
      <c r="C5" s="210"/>
      <c r="D5" s="390" t="s">
        <v>6</v>
      </c>
      <c r="E5" s="390"/>
      <c r="F5" s="390"/>
      <c r="G5" s="390"/>
      <c r="H5" s="390"/>
      <c r="I5" s="390"/>
      <c r="J5" s="390"/>
      <c r="K5" s="390"/>
      <c r="L5" s="390"/>
      <c r="M5" s="390"/>
      <c r="N5" s="390"/>
      <c r="O5" s="390"/>
      <c r="P5" s="390"/>
      <c r="Q5" s="390"/>
      <c r="R5" s="390"/>
      <c r="S5" s="390"/>
      <c r="T5" s="390"/>
      <c r="U5" s="390"/>
      <c r="V5" s="390"/>
      <c r="W5" s="390"/>
      <c r="X5" s="390"/>
    </row>
    <row r="6" spans="2:28">
      <c r="C6" s="211"/>
      <c r="D6" s="217">
        <v>16</v>
      </c>
      <c r="E6" s="206">
        <f>D6+1</f>
        <v>17</v>
      </c>
      <c r="F6" s="206">
        <f t="shared" ref="F6:X6" si="0">E6+1</f>
        <v>18</v>
      </c>
      <c r="G6" s="206">
        <f t="shared" si="0"/>
        <v>19</v>
      </c>
      <c r="H6" s="206">
        <f t="shared" si="0"/>
        <v>20</v>
      </c>
      <c r="I6" s="206">
        <f t="shared" si="0"/>
        <v>21</v>
      </c>
      <c r="J6" s="206">
        <f t="shared" si="0"/>
        <v>22</v>
      </c>
      <c r="K6" s="206">
        <f t="shared" si="0"/>
        <v>23</v>
      </c>
      <c r="L6" s="206">
        <f t="shared" si="0"/>
        <v>24</v>
      </c>
      <c r="M6" s="206">
        <f t="shared" si="0"/>
        <v>25</v>
      </c>
      <c r="N6" s="206">
        <f t="shared" si="0"/>
        <v>26</v>
      </c>
      <c r="O6" s="206">
        <f t="shared" si="0"/>
        <v>27</v>
      </c>
      <c r="P6" s="206">
        <f t="shared" si="0"/>
        <v>28</v>
      </c>
      <c r="Q6" s="206">
        <f t="shared" si="0"/>
        <v>29</v>
      </c>
      <c r="R6" s="206">
        <f t="shared" si="0"/>
        <v>30</v>
      </c>
      <c r="S6" s="206">
        <f t="shared" si="0"/>
        <v>31</v>
      </c>
      <c r="T6" s="206">
        <f t="shared" si="0"/>
        <v>32</v>
      </c>
      <c r="U6" s="206">
        <f t="shared" si="0"/>
        <v>33</v>
      </c>
      <c r="V6" s="206">
        <f t="shared" si="0"/>
        <v>34</v>
      </c>
      <c r="W6" s="206">
        <f t="shared" si="0"/>
        <v>35</v>
      </c>
      <c r="X6" s="206">
        <f t="shared" si="0"/>
        <v>36</v>
      </c>
    </row>
    <row r="7" spans="2:28">
      <c r="B7" s="391" t="s">
        <v>3</v>
      </c>
      <c r="C7" s="212">
        <v>1.0416666666666667E-3</v>
      </c>
      <c r="D7" s="216">
        <f t="shared" ref="D7:D23" si="1">(2.8/($C7*60*60*24/500)^3)/D$6</f>
        <v>30.006858710562415</v>
      </c>
      <c r="E7" s="216">
        <f t="shared" ref="E7:T22" si="2">(2.8/($C7*60*60*24/500)^3)/E$6</f>
        <v>28.241749374646979</v>
      </c>
      <c r="F7" s="216">
        <f t="shared" si="2"/>
        <v>26.672763298277701</v>
      </c>
      <c r="G7" s="216">
        <f t="shared" si="2"/>
        <v>25.26893365099993</v>
      </c>
      <c r="H7" s="216">
        <f t="shared" si="2"/>
        <v>24.005486968449933</v>
      </c>
      <c r="I7" s="216">
        <f t="shared" si="2"/>
        <v>22.862368541380889</v>
      </c>
      <c r="J7" s="216">
        <f t="shared" si="2"/>
        <v>21.823169971318119</v>
      </c>
      <c r="K7" s="216">
        <f t="shared" si="2"/>
        <v>20.874336494304288</v>
      </c>
      <c r="L7" s="216">
        <f t="shared" si="2"/>
        <v>20.004572473708276</v>
      </c>
      <c r="M7" s="216">
        <f t="shared" si="2"/>
        <v>19.204389574759947</v>
      </c>
      <c r="N7" s="216">
        <f t="shared" si="2"/>
        <v>18.465759206499946</v>
      </c>
      <c r="O7" s="216">
        <f t="shared" si="2"/>
        <v>17.781842198851802</v>
      </c>
      <c r="P7" s="216">
        <f t="shared" si="2"/>
        <v>17.146776406035666</v>
      </c>
      <c r="Q7" s="216">
        <f t="shared" si="2"/>
        <v>16.555508254103401</v>
      </c>
      <c r="R7" s="216">
        <f t="shared" si="2"/>
        <v>16.003657978966622</v>
      </c>
      <c r="S7" s="216">
        <f t="shared" si="2"/>
        <v>15.487410947387053</v>
      </c>
      <c r="T7" s="216">
        <f t="shared" si="2"/>
        <v>15.003429355281208</v>
      </c>
      <c r="U7" s="216">
        <f t="shared" ref="U7:X26" si="3">(2.8/($C7*60*60*24/500)^3)/U$6</f>
        <v>14.548779980878747</v>
      </c>
      <c r="V7" s="216">
        <f t="shared" si="3"/>
        <v>14.120874687323489</v>
      </c>
      <c r="W7" s="216">
        <f t="shared" si="3"/>
        <v>13.717421124828533</v>
      </c>
      <c r="X7" s="216">
        <f t="shared" si="3"/>
        <v>13.33638164913885</v>
      </c>
      <c r="Y7" s="207"/>
      <c r="Z7" s="207"/>
      <c r="AA7" s="207"/>
      <c r="AB7" s="207"/>
    </row>
    <row r="8" spans="2:28">
      <c r="B8" s="391"/>
      <c r="C8" s="213">
        <f t="shared" ref="C8:C42" si="4">C7+$C$2</f>
        <v>1.0532407407407407E-3</v>
      </c>
      <c r="D8" s="216">
        <f t="shared" si="1"/>
        <v>29.028452528029874</v>
      </c>
      <c r="E8" s="216">
        <f t="shared" si="2"/>
        <v>27.320896496969294</v>
      </c>
      <c r="F8" s="216">
        <f t="shared" si="2"/>
        <v>25.803068913804331</v>
      </c>
      <c r="G8" s="216">
        <f t="shared" si="2"/>
        <v>24.445012655183053</v>
      </c>
      <c r="H8" s="216">
        <f t="shared" si="2"/>
        <v>23.2227620224239</v>
      </c>
      <c r="I8" s="216">
        <f t="shared" si="2"/>
        <v>22.116916211832283</v>
      </c>
      <c r="J8" s="216">
        <f t="shared" si="2"/>
        <v>21.111601838567182</v>
      </c>
      <c r="K8" s="216">
        <f t="shared" si="2"/>
        <v>20.193706106455565</v>
      </c>
      <c r="L8" s="216">
        <f t="shared" si="2"/>
        <v>19.35230168535325</v>
      </c>
      <c r="M8" s="216">
        <f t="shared" si="2"/>
        <v>18.57820961793912</v>
      </c>
      <c r="N8" s="216">
        <f t="shared" si="2"/>
        <v>17.863663094172232</v>
      </c>
      <c r="O8" s="216">
        <f t="shared" si="2"/>
        <v>17.20204594253622</v>
      </c>
      <c r="P8" s="216">
        <f t="shared" si="2"/>
        <v>16.587687158874214</v>
      </c>
      <c r="Q8" s="216">
        <f t="shared" si="2"/>
        <v>16.015697946499241</v>
      </c>
      <c r="R8" s="216">
        <f t="shared" si="2"/>
        <v>15.481841348282599</v>
      </c>
      <c r="S8" s="216">
        <f t="shared" si="2"/>
        <v>14.982427111241226</v>
      </c>
      <c r="T8" s="216">
        <f t="shared" si="2"/>
        <v>14.514226264014937</v>
      </c>
      <c r="U8" s="216">
        <f t="shared" si="3"/>
        <v>14.074401225711455</v>
      </c>
      <c r="V8" s="216">
        <f t="shared" si="3"/>
        <v>13.660448248484647</v>
      </c>
      <c r="W8" s="216">
        <f t="shared" si="3"/>
        <v>13.270149727099371</v>
      </c>
      <c r="X8" s="216">
        <f t="shared" si="3"/>
        <v>12.901534456902166</v>
      </c>
      <c r="Y8" s="207"/>
      <c r="Z8" s="207"/>
      <c r="AA8" s="207"/>
      <c r="AB8" s="207"/>
    </row>
    <row r="9" spans="2:28">
      <c r="B9" s="391"/>
      <c r="C9" s="213">
        <f t="shared" si="4"/>
        <v>1.0648148148148147E-3</v>
      </c>
      <c r="D9" s="216">
        <f t="shared" si="1"/>
        <v>28.092124188378403</v>
      </c>
      <c r="E9" s="216">
        <f t="shared" si="2"/>
        <v>26.439646294944378</v>
      </c>
      <c r="F9" s="216">
        <f t="shared" si="2"/>
        <v>24.97077705633636</v>
      </c>
      <c r="G9" s="216">
        <f t="shared" si="2"/>
        <v>23.656525632318655</v>
      </c>
      <c r="H9" s="216">
        <f t="shared" si="2"/>
        <v>22.473699350702724</v>
      </c>
      <c r="I9" s="216">
        <f t="shared" si="2"/>
        <v>21.40352319114545</v>
      </c>
      <c r="J9" s="216">
        <f t="shared" si="2"/>
        <v>20.430635773366109</v>
      </c>
      <c r="K9" s="216">
        <f t="shared" si="2"/>
        <v>19.542347261480629</v>
      </c>
      <c r="L9" s="216">
        <f t="shared" si="2"/>
        <v>18.72808279225227</v>
      </c>
      <c r="M9" s="216">
        <f t="shared" si="2"/>
        <v>17.978959480562178</v>
      </c>
      <c r="N9" s="216">
        <f t="shared" si="2"/>
        <v>17.287461039002093</v>
      </c>
      <c r="O9" s="216">
        <f t="shared" si="2"/>
        <v>16.647184704224237</v>
      </c>
      <c r="P9" s="216">
        <f t="shared" si="2"/>
        <v>16.052642393359086</v>
      </c>
      <c r="Q9" s="216">
        <f t="shared" si="2"/>
        <v>15.499103000484636</v>
      </c>
      <c r="R9" s="216">
        <f t="shared" si="2"/>
        <v>14.982466233801814</v>
      </c>
      <c r="S9" s="216">
        <f t="shared" si="2"/>
        <v>14.499160871421111</v>
      </c>
      <c r="T9" s="216">
        <f t="shared" si="2"/>
        <v>14.046062094189201</v>
      </c>
      <c r="U9" s="216">
        <f t="shared" si="3"/>
        <v>13.620423848910741</v>
      </c>
      <c r="V9" s="216">
        <f t="shared" si="3"/>
        <v>13.219823147472189</v>
      </c>
      <c r="W9" s="216">
        <f t="shared" si="3"/>
        <v>12.842113914687269</v>
      </c>
      <c r="X9" s="216">
        <f t="shared" si="3"/>
        <v>12.48538852816818</v>
      </c>
      <c r="Y9" s="207"/>
      <c r="Z9" s="207"/>
      <c r="AA9" s="207"/>
      <c r="AB9" s="207"/>
    </row>
    <row r="10" spans="2:28">
      <c r="B10" s="391"/>
      <c r="C10" s="213">
        <f t="shared" si="4"/>
        <v>1.0763888888888887E-3</v>
      </c>
      <c r="D10" s="216">
        <f t="shared" si="1"/>
        <v>27.195635768694761</v>
      </c>
      <c r="E10" s="216">
        <f t="shared" si="2"/>
        <v>25.595892488183303</v>
      </c>
      <c r="F10" s="216">
        <f t="shared" si="2"/>
        <v>24.173898461062009</v>
      </c>
      <c r="G10" s="216">
        <f t="shared" si="2"/>
        <v>22.901588015742956</v>
      </c>
      <c r="H10" s="216">
        <f t="shared" si="2"/>
        <v>21.756508614955809</v>
      </c>
      <c r="I10" s="216">
        <f t="shared" si="2"/>
        <v>20.720484395196006</v>
      </c>
      <c r="J10" s="216">
        <f t="shared" si="2"/>
        <v>19.778644195414373</v>
      </c>
      <c r="K10" s="216">
        <f t="shared" si="2"/>
        <v>18.918703143439835</v>
      </c>
      <c r="L10" s="216">
        <f t="shared" si="2"/>
        <v>18.130423845796507</v>
      </c>
      <c r="M10" s="216">
        <f t="shared" si="2"/>
        <v>17.405206891964646</v>
      </c>
      <c r="N10" s="216">
        <f t="shared" si="2"/>
        <v>16.735775857658314</v>
      </c>
      <c r="O10" s="216">
        <f t="shared" si="2"/>
        <v>16.115932307374674</v>
      </c>
      <c r="P10" s="216">
        <f t="shared" si="2"/>
        <v>15.540363296397006</v>
      </c>
      <c r="Q10" s="216">
        <f t="shared" si="2"/>
        <v>15.004488699969523</v>
      </c>
      <c r="R10" s="216">
        <f t="shared" si="2"/>
        <v>14.504339076637205</v>
      </c>
      <c r="S10" s="216">
        <f t="shared" si="2"/>
        <v>14.036457170939231</v>
      </c>
      <c r="T10" s="216">
        <f t="shared" si="2"/>
        <v>13.59781788434738</v>
      </c>
      <c r="U10" s="216">
        <f t="shared" si="3"/>
        <v>13.185762796942914</v>
      </c>
      <c r="V10" s="216">
        <f t="shared" si="3"/>
        <v>12.797946244091651</v>
      </c>
      <c r="W10" s="216">
        <f t="shared" si="3"/>
        <v>12.432290637117605</v>
      </c>
      <c r="X10" s="216">
        <f t="shared" si="3"/>
        <v>12.086949230531005</v>
      </c>
      <c r="Y10" s="207"/>
      <c r="Z10" s="207"/>
      <c r="AA10" s="207"/>
      <c r="AB10" s="207"/>
    </row>
    <row r="11" spans="2:28">
      <c r="B11" s="391"/>
      <c r="C11" s="213">
        <f t="shared" si="4"/>
        <v>1.0879629629629627E-3</v>
      </c>
      <c r="D11" s="216">
        <f t="shared" si="1"/>
        <v>26.336890669697489</v>
      </c>
      <c r="E11" s="216">
        <f t="shared" si="2"/>
        <v>24.787661806774107</v>
      </c>
      <c r="F11" s="216">
        <f t="shared" si="2"/>
        <v>23.410569484175547</v>
      </c>
      <c r="G11" s="216">
        <f t="shared" si="2"/>
        <v>22.178434248166308</v>
      </c>
      <c r="H11" s="216">
        <f t="shared" si="2"/>
        <v>21.06951253575799</v>
      </c>
      <c r="I11" s="216">
        <f t="shared" si="2"/>
        <v>20.066202415007609</v>
      </c>
      <c r="J11" s="216">
        <f t="shared" si="2"/>
        <v>19.154102305234538</v>
      </c>
      <c r="K11" s="216">
        <f t="shared" si="2"/>
        <v>18.32131524848521</v>
      </c>
      <c r="L11" s="216">
        <f t="shared" si="2"/>
        <v>17.557927113131658</v>
      </c>
      <c r="M11" s="216">
        <f t="shared" si="2"/>
        <v>16.855610028606392</v>
      </c>
      <c r="N11" s="216">
        <f t="shared" si="2"/>
        <v>16.207317335198454</v>
      </c>
      <c r="O11" s="216">
        <f t="shared" si="2"/>
        <v>15.607046322783697</v>
      </c>
      <c r="P11" s="216">
        <f t="shared" si="2"/>
        <v>15.049651811255709</v>
      </c>
      <c r="Q11" s="216">
        <f t="shared" si="2"/>
        <v>14.530698300522753</v>
      </c>
      <c r="R11" s="216">
        <f t="shared" si="2"/>
        <v>14.046341690505328</v>
      </c>
      <c r="S11" s="216">
        <f t="shared" si="2"/>
        <v>13.593233894037414</v>
      </c>
      <c r="T11" s="216">
        <f t="shared" si="2"/>
        <v>13.168445334848744</v>
      </c>
      <c r="U11" s="216">
        <f t="shared" si="3"/>
        <v>12.769401536823025</v>
      </c>
      <c r="V11" s="216">
        <f t="shared" si="3"/>
        <v>12.393830903387054</v>
      </c>
      <c r="W11" s="216">
        <f t="shared" si="3"/>
        <v>12.039721449004567</v>
      </c>
      <c r="X11" s="216">
        <f t="shared" si="3"/>
        <v>11.705284742087773</v>
      </c>
      <c r="Y11" s="207"/>
      <c r="Z11" s="207"/>
      <c r="AA11" s="207"/>
      <c r="AB11" s="207"/>
    </row>
    <row r="12" spans="2:28">
      <c r="B12" s="391"/>
      <c r="C12" s="213">
        <f t="shared" si="4"/>
        <v>1.0995370370370367E-3</v>
      </c>
      <c r="D12" s="216">
        <f t="shared" si="1"/>
        <v>25.513923312436244</v>
      </c>
      <c r="E12" s="216">
        <f t="shared" si="2"/>
        <v>24.013104294057641</v>
      </c>
      <c r="F12" s="216">
        <f t="shared" si="2"/>
        <v>22.679042944387774</v>
      </c>
      <c r="G12" s="216">
        <f t="shared" si="2"/>
        <v>21.48540910520947</v>
      </c>
      <c r="H12" s="216">
        <f t="shared" si="2"/>
        <v>20.411138649948995</v>
      </c>
      <c r="I12" s="216">
        <f t="shared" si="2"/>
        <v>19.439179666618092</v>
      </c>
      <c r="J12" s="216">
        <f t="shared" si="2"/>
        <v>18.555580590862721</v>
      </c>
      <c r="K12" s="216">
        <f t="shared" si="2"/>
        <v>17.748816217346953</v>
      </c>
      <c r="L12" s="216">
        <f t="shared" si="2"/>
        <v>17.009282208290831</v>
      </c>
      <c r="M12" s="216">
        <f t="shared" si="2"/>
        <v>16.328910919959196</v>
      </c>
      <c r="N12" s="216">
        <f t="shared" si="2"/>
        <v>15.700875884576151</v>
      </c>
      <c r="O12" s="216">
        <f t="shared" si="2"/>
        <v>15.119361962925181</v>
      </c>
      <c r="P12" s="216">
        <f t="shared" si="2"/>
        <v>14.579384749963568</v>
      </c>
      <c r="Q12" s="216">
        <f t="shared" si="2"/>
        <v>14.076647344792411</v>
      </c>
      <c r="R12" s="216">
        <f t="shared" si="2"/>
        <v>13.607425766632664</v>
      </c>
      <c r="S12" s="216">
        <f t="shared" si="2"/>
        <v>13.168476548354191</v>
      </c>
      <c r="T12" s="216">
        <f t="shared" si="2"/>
        <v>12.756961656218122</v>
      </c>
      <c r="U12" s="216">
        <f t="shared" si="3"/>
        <v>12.370387060575149</v>
      </c>
      <c r="V12" s="216">
        <f t="shared" si="3"/>
        <v>12.00655214702882</v>
      </c>
      <c r="W12" s="216">
        <f t="shared" si="3"/>
        <v>11.663507799970855</v>
      </c>
      <c r="X12" s="216">
        <f t="shared" si="3"/>
        <v>11.339521472193887</v>
      </c>
      <c r="Y12" s="207"/>
      <c r="Z12" s="207"/>
      <c r="AA12" s="207"/>
      <c r="AB12" s="207"/>
    </row>
    <row r="13" spans="2:28">
      <c r="B13" s="391"/>
      <c r="C13" s="213">
        <f t="shared" si="4"/>
        <v>1.1111111111111107E-3</v>
      </c>
      <c r="D13" s="216">
        <f t="shared" si="1"/>
        <v>24.724889684606513</v>
      </c>
      <c r="E13" s="216">
        <f t="shared" si="2"/>
        <v>23.270484409041423</v>
      </c>
      <c r="F13" s="216">
        <f t="shared" si="2"/>
        <v>21.977679719650233</v>
      </c>
      <c r="G13" s="216">
        <f t="shared" si="2"/>
        <v>20.820959734405484</v>
      </c>
      <c r="H13" s="216">
        <f t="shared" si="2"/>
        <v>19.779911747685212</v>
      </c>
      <c r="I13" s="216">
        <f t="shared" si="2"/>
        <v>18.838011188271629</v>
      </c>
      <c r="J13" s="216">
        <f t="shared" si="2"/>
        <v>17.981737952441101</v>
      </c>
      <c r="K13" s="216">
        <f t="shared" si="2"/>
        <v>17.199923258856703</v>
      </c>
      <c r="L13" s="216">
        <f t="shared" si="2"/>
        <v>16.483259789737676</v>
      </c>
      <c r="M13" s="216">
        <f t="shared" si="2"/>
        <v>15.823929398148168</v>
      </c>
      <c r="N13" s="216">
        <f t="shared" si="2"/>
        <v>15.215316728988624</v>
      </c>
      <c r="O13" s="216">
        <f t="shared" si="2"/>
        <v>14.651786479766823</v>
      </c>
      <c r="P13" s="216">
        <f t="shared" si="2"/>
        <v>14.128508391203722</v>
      </c>
      <c r="Q13" s="216">
        <f t="shared" si="2"/>
        <v>13.641318446679456</v>
      </c>
      <c r="R13" s="216">
        <f t="shared" si="2"/>
        <v>13.186607831790139</v>
      </c>
      <c r="S13" s="216">
        <f t="shared" si="2"/>
        <v>12.761233385603362</v>
      </c>
      <c r="T13" s="216">
        <f t="shared" si="2"/>
        <v>12.362444842303256</v>
      </c>
      <c r="U13" s="216">
        <f t="shared" si="3"/>
        <v>11.987825301627399</v>
      </c>
      <c r="V13" s="216">
        <f t="shared" si="3"/>
        <v>11.635242204520711</v>
      </c>
      <c r="W13" s="216">
        <f t="shared" si="3"/>
        <v>11.302806712962978</v>
      </c>
      <c r="X13" s="216">
        <f t="shared" si="3"/>
        <v>10.988839859825116</v>
      </c>
      <c r="Y13" s="207"/>
      <c r="Z13" s="207"/>
      <c r="AA13" s="207"/>
      <c r="AB13" s="207"/>
    </row>
    <row r="14" spans="2:28">
      <c r="B14" s="391"/>
      <c r="C14" s="213">
        <f t="shared" si="4"/>
        <v>1.1226851851851847E-3</v>
      </c>
      <c r="D14" s="216">
        <f t="shared" si="1"/>
        <v>23.968058658468053</v>
      </c>
      <c r="E14" s="216">
        <f t="shared" si="2"/>
        <v>22.558172855028754</v>
      </c>
      <c r="F14" s="216">
        <f t="shared" si="2"/>
        <v>21.304941029749379</v>
      </c>
      <c r="G14" s="216">
        <f t="shared" si="2"/>
        <v>20.183628343973098</v>
      </c>
      <c r="H14" s="216">
        <f t="shared" si="2"/>
        <v>19.174446926774444</v>
      </c>
      <c r="I14" s="216">
        <f t="shared" si="2"/>
        <v>18.261378025499468</v>
      </c>
      <c r="J14" s="216">
        <f t="shared" si="2"/>
        <v>17.431315387976767</v>
      </c>
      <c r="K14" s="216">
        <f t="shared" si="2"/>
        <v>16.673432110238647</v>
      </c>
      <c r="L14" s="216">
        <f t="shared" si="2"/>
        <v>15.978705772312034</v>
      </c>
      <c r="M14" s="216">
        <f t="shared" si="2"/>
        <v>15.339557541419554</v>
      </c>
      <c r="N14" s="216">
        <f t="shared" si="2"/>
        <v>14.749574559057264</v>
      </c>
      <c r="O14" s="216">
        <f t="shared" si="2"/>
        <v>14.203294019832921</v>
      </c>
      <c r="P14" s="216">
        <f t="shared" si="2"/>
        <v>13.696033519124601</v>
      </c>
      <c r="Q14" s="216">
        <f t="shared" si="2"/>
        <v>13.223756501223754</v>
      </c>
      <c r="R14" s="216">
        <f t="shared" si="2"/>
        <v>12.782964617849627</v>
      </c>
      <c r="S14" s="216">
        <f t="shared" si="2"/>
        <v>12.37061092049964</v>
      </c>
      <c r="T14" s="216">
        <f t="shared" si="2"/>
        <v>11.984029329234026</v>
      </c>
      <c r="U14" s="216">
        <f t="shared" si="3"/>
        <v>11.620876925317845</v>
      </c>
      <c r="V14" s="216">
        <f t="shared" si="3"/>
        <v>11.279086427514377</v>
      </c>
      <c r="W14" s="216">
        <f t="shared" si="3"/>
        <v>10.956826815299681</v>
      </c>
      <c r="X14" s="216">
        <f t="shared" si="3"/>
        <v>10.65247051487469</v>
      </c>
      <c r="Y14" s="207"/>
      <c r="Z14" s="207"/>
      <c r="AA14" s="207"/>
      <c r="AB14" s="207"/>
    </row>
    <row r="15" spans="2:28">
      <c r="B15" s="391"/>
      <c r="C15" s="213">
        <f t="shared" si="4"/>
        <v>1.1342592592592587E-3</v>
      </c>
      <c r="D15" s="216">
        <f t="shared" si="1"/>
        <v>23.241804010233867</v>
      </c>
      <c r="E15" s="216">
        <f t="shared" si="2"/>
        <v>21.874639068455405</v>
      </c>
      <c r="F15" s="216">
        <f t="shared" si="2"/>
        <v>20.659381342430105</v>
      </c>
      <c r="G15" s="216">
        <f t="shared" si="2"/>
        <v>19.572045482302205</v>
      </c>
      <c r="H15" s="216">
        <f t="shared" si="2"/>
        <v>18.593443208187093</v>
      </c>
      <c r="I15" s="216">
        <f t="shared" si="2"/>
        <v>17.708041150654374</v>
      </c>
      <c r="J15" s="216">
        <f t="shared" si="2"/>
        <v>16.903130189260995</v>
      </c>
      <c r="K15" s="216">
        <f t="shared" si="2"/>
        <v>16.16821148538008</v>
      </c>
      <c r="L15" s="216">
        <f t="shared" si="2"/>
        <v>15.494536006822578</v>
      </c>
      <c r="M15" s="216">
        <f t="shared" si="2"/>
        <v>14.874754566549676</v>
      </c>
      <c r="N15" s="216">
        <f t="shared" si="2"/>
        <v>14.30264862168238</v>
      </c>
      <c r="O15" s="216">
        <f t="shared" si="2"/>
        <v>13.772920894953403</v>
      </c>
      <c r="P15" s="216">
        <f t="shared" si="2"/>
        <v>13.281030862990781</v>
      </c>
      <c r="Q15" s="216">
        <f t="shared" si="2"/>
        <v>12.823064281508341</v>
      </c>
      <c r="R15" s="216">
        <f t="shared" si="2"/>
        <v>12.395628805458063</v>
      </c>
      <c r="S15" s="216">
        <f t="shared" si="2"/>
        <v>11.995769811733609</v>
      </c>
      <c r="T15" s="216">
        <f t="shared" si="2"/>
        <v>11.620902005116934</v>
      </c>
      <c r="U15" s="216">
        <f t="shared" si="3"/>
        <v>11.26875345950733</v>
      </c>
      <c r="V15" s="216">
        <f t="shared" si="3"/>
        <v>10.937319534227703</v>
      </c>
      <c r="W15" s="216">
        <f t="shared" si="3"/>
        <v>10.624824690392625</v>
      </c>
      <c r="X15" s="216">
        <f t="shared" si="3"/>
        <v>10.329690671215053</v>
      </c>
      <c r="Y15" s="207"/>
      <c r="Z15" s="207"/>
      <c r="AA15" s="207"/>
      <c r="AB15" s="207"/>
    </row>
    <row r="16" spans="2:28">
      <c r="B16" s="391"/>
      <c r="C16" s="213">
        <f t="shared" si="4"/>
        <v>1.1458333333333327E-3</v>
      </c>
      <c r="D16" s="270">
        <f t="shared" si="1"/>
        <v>22.544597077808</v>
      </c>
      <c r="E16" s="270">
        <f t="shared" si="2"/>
        <v>21.218444308525175</v>
      </c>
      <c r="F16" s="270">
        <f t="shared" si="2"/>
        <v>20.039641846940444</v>
      </c>
      <c r="G16" s="270">
        <f t="shared" si="2"/>
        <v>18.984923854996211</v>
      </c>
      <c r="H16" s="270">
        <f t="shared" si="2"/>
        <v>18.0356776622464</v>
      </c>
      <c r="I16" s="270">
        <f t="shared" si="2"/>
        <v>17.176835868806094</v>
      </c>
      <c r="J16" s="270">
        <f t="shared" si="2"/>
        <v>16.396070602042183</v>
      </c>
      <c r="K16" s="270">
        <f t="shared" si="2"/>
        <v>15.683197967170782</v>
      </c>
      <c r="L16" s="270">
        <f t="shared" si="2"/>
        <v>15.029731385205332</v>
      </c>
      <c r="M16" s="270">
        <f t="shared" si="2"/>
        <v>14.428542129797119</v>
      </c>
      <c r="N16" s="270">
        <f t="shared" si="2"/>
        <v>13.873598201727999</v>
      </c>
      <c r="O16" s="270">
        <f t="shared" si="2"/>
        <v>13.35976123129363</v>
      </c>
      <c r="P16" s="270">
        <f t="shared" si="2"/>
        <v>12.882626901604571</v>
      </c>
      <c r="Q16" s="270">
        <f t="shared" si="2"/>
        <v>12.438398387756138</v>
      </c>
      <c r="R16" s="270">
        <f t="shared" si="2"/>
        <v>12.023785108164267</v>
      </c>
      <c r="S16" s="270">
        <f t="shared" si="2"/>
        <v>11.635921072417032</v>
      </c>
      <c r="T16" s="270">
        <f t="shared" si="2"/>
        <v>11.272298538904</v>
      </c>
      <c r="U16" s="270">
        <f t="shared" si="3"/>
        <v>10.930713734694788</v>
      </c>
      <c r="V16" s="270">
        <f t="shared" si="3"/>
        <v>10.609222154262588</v>
      </c>
      <c r="W16" s="270">
        <f t="shared" si="3"/>
        <v>10.306101521283656</v>
      </c>
      <c r="X16" s="270">
        <f t="shared" si="3"/>
        <v>10.019820923470222</v>
      </c>
      <c r="Y16" s="207"/>
      <c r="Z16" s="207"/>
      <c r="AA16" s="207"/>
      <c r="AB16" s="207"/>
    </row>
    <row r="17" spans="2:28">
      <c r="B17" s="391"/>
      <c r="C17" s="213">
        <f t="shared" si="4"/>
        <v>1.1574074074074067E-3</v>
      </c>
      <c r="D17" s="270">
        <f t="shared" si="1"/>
        <v>21.875000000000032</v>
      </c>
      <c r="E17" s="270">
        <f t="shared" si="2"/>
        <v>20.588235294117677</v>
      </c>
      <c r="F17" s="270">
        <f t="shared" si="2"/>
        <v>19.444444444444471</v>
      </c>
      <c r="G17" s="270">
        <f t="shared" si="2"/>
        <v>18.421052631578974</v>
      </c>
      <c r="H17" s="270">
        <f t="shared" si="2"/>
        <v>17.500000000000025</v>
      </c>
      <c r="I17" s="270">
        <f t="shared" si="2"/>
        <v>16.666666666666693</v>
      </c>
      <c r="J17" s="270">
        <f t="shared" si="2"/>
        <v>15.909090909090933</v>
      </c>
      <c r="K17" s="270">
        <f t="shared" si="2"/>
        <v>15.217391304347847</v>
      </c>
      <c r="L17" s="270">
        <f t="shared" si="2"/>
        <v>14.583333333333355</v>
      </c>
      <c r="M17" s="270">
        <f t="shared" si="2"/>
        <v>14.000000000000021</v>
      </c>
      <c r="N17" s="270">
        <f t="shared" si="2"/>
        <v>13.461538461538481</v>
      </c>
      <c r="O17" s="270">
        <f t="shared" si="2"/>
        <v>12.962962962962981</v>
      </c>
      <c r="P17" s="270">
        <f t="shared" si="2"/>
        <v>12.500000000000018</v>
      </c>
      <c r="Q17" s="270">
        <f t="shared" si="2"/>
        <v>12.068965517241397</v>
      </c>
      <c r="R17" s="270">
        <f t="shared" si="2"/>
        <v>11.666666666666684</v>
      </c>
      <c r="S17" s="270">
        <f t="shared" si="2"/>
        <v>11.290322580645178</v>
      </c>
      <c r="T17" s="270">
        <f t="shared" si="2"/>
        <v>10.937500000000016</v>
      </c>
      <c r="U17" s="270">
        <f t="shared" si="3"/>
        <v>10.606060606060622</v>
      </c>
      <c r="V17" s="270">
        <f t="shared" si="3"/>
        <v>10.294117647058838</v>
      </c>
      <c r="W17" s="270">
        <f t="shared" si="3"/>
        <v>10.000000000000014</v>
      </c>
      <c r="X17" s="270">
        <f t="shared" si="3"/>
        <v>9.7222222222222356</v>
      </c>
      <c r="Y17" s="207"/>
      <c r="Z17" s="207"/>
      <c r="AA17" s="207"/>
      <c r="AB17" s="207"/>
    </row>
    <row r="18" spans="2:28">
      <c r="B18" s="391"/>
      <c r="C18" s="213">
        <f t="shared" si="4"/>
        <v>1.1689814814814807E-3</v>
      </c>
      <c r="D18" s="270">
        <f t="shared" si="1"/>
        <v>21.231659485917259</v>
      </c>
      <c r="E18" s="270">
        <f t="shared" si="2"/>
        <v>19.982738339686833</v>
      </c>
      <c r="F18" s="270">
        <f t="shared" si="2"/>
        <v>18.872586209704231</v>
      </c>
      <c r="G18" s="270">
        <f t="shared" si="2"/>
        <v>17.879292198667166</v>
      </c>
      <c r="H18" s="270">
        <f t="shared" si="2"/>
        <v>16.985327588733806</v>
      </c>
      <c r="I18" s="270">
        <f t="shared" si="2"/>
        <v>16.176502465460768</v>
      </c>
      <c r="J18" s="270">
        <f t="shared" si="2"/>
        <v>15.441206898848916</v>
      </c>
      <c r="K18" s="270">
        <f t="shared" si="2"/>
        <v>14.769850077159832</v>
      </c>
      <c r="L18" s="270">
        <f t="shared" si="2"/>
        <v>14.154439657278173</v>
      </c>
      <c r="M18" s="270">
        <f t="shared" si="2"/>
        <v>13.588262070987046</v>
      </c>
      <c r="N18" s="270">
        <f t="shared" si="2"/>
        <v>13.065636606718313</v>
      </c>
      <c r="O18" s="270">
        <f t="shared" si="2"/>
        <v>12.581724139802819</v>
      </c>
      <c r="P18" s="270">
        <f t="shared" si="2"/>
        <v>12.132376849095577</v>
      </c>
      <c r="Q18" s="270">
        <f t="shared" si="2"/>
        <v>11.71401902671297</v>
      </c>
      <c r="R18" s="270">
        <f t="shared" si="2"/>
        <v>11.323551725822538</v>
      </c>
      <c r="S18" s="270">
        <f t="shared" si="2"/>
        <v>10.95827586369923</v>
      </c>
      <c r="T18" s="270">
        <f t="shared" si="2"/>
        <v>10.615829742958629</v>
      </c>
      <c r="U18" s="270">
        <f t="shared" si="3"/>
        <v>10.294137932565944</v>
      </c>
      <c r="V18" s="270">
        <f t="shared" si="3"/>
        <v>9.9913691698434164</v>
      </c>
      <c r="W18" s="270">
        <f t="shared" si="3"/>
        <v>9.7059014792764611</v>
      </c>
      <c r="X18" s="270">
        <f t="shared" si="3"/>
        <v>9.4362931048521155</v>
      </c>
      <c r="Y18" s="207"/>
      <c r="Z18" s="207"/>
      <c r="AA18" s="207"/>
      <c r="AB18" s="207"/>
    </row>
    <row r="19" spans="2:28">
      <c r="B19" s="391"/>
      <c r="C19" s="213">
        <f t="shared" si="4"/>
        <v>1.1805555555555547E-3</v>
      </c>
      <c r="D19" s="270">
        <f t="shared" si="1"/>
        <v>20.613301068216654</v>
      </c>
      <c r="E19" s="270">
        <f t="shared" si="2"/>
        <v>19.400753946556851</v>
      </c>
      <c r="F19" s="270">
        <f t="shared" si="2"/>
        <v>18.322934282859247</v>
      </c>
      <c r="G19" s="270">
        <f t="shared" si="2"/>
        <v>17.358569320603497</v>
      </c>
      <c r="H19" s="270">
        <f t="shared" si="2"/>
        <v>16.490640854573321</v>
      </c>
      <c r="I19" s="270">
        <f t="shared" si="2"/>
        <v>15.705372242450784</v>
      </c>
      <c r="J19" s="270">
        <f t="shared" si="2"/>
        <v>14.991491685975747</v>
      </c>
      <c r="K19" s="270">
        <f t="shared" si="2"/>
        <v>14.339687699628977</v>
      </c>
      <c r="L19" s="270">
        <f t="shared" si="2"/>
        <v>13.742200712144436</v>
      </c>
      <c r="M19" s="270">
        <f t="shared" si="2"/>
        <v>13.192512683658657</v>
      </c>
      <c r="N19" s="270">
        <f t="shared" si="2"/>
        <v>12.685108349671786</v>
      </c>
      <c r="O19" s="270">
        <f t="shared" si="2"/>
        <v>12.215289521906165</v>
      </c>
      <c r="P19" s="270">
        <f t="shared" si="2"/>
        <v>11.779029181838087</v>
      </c>
      <c r="Q19" s="270">
        <f t="shared" si="2"/>
        <v>11.372855761774705</v>
      </c>
      <c r="R19" s="270">
        <f t="shared" si="2"/>
        <v>10.993760569715549</v>
      </c>
      <c r="S19" s="270">
        <f t="shared" si="2"/>
        <v>10.639123131982789</v>
      </c>
      <c r="T19" s="270">
        <f t="shared" si="2"/>
        <v>10.306650534108327</v>
      </c>
      <c r="U19" s="270">
        <f t="shared" si="3"/>
        <v>9.9943277906504981</v>
      </c>
      <c r="V19" s="270">
        <f t="shared" si="3"/>
        <v>9.7003769732784253</v>
      </c>
      <c r="W19" s="270">
        <f t="shared" si="3"/>
        <v>9.4232233454704701</v>
      </c>
      <c r="X19" s="270">
        <f t="shared" si="3"/>
        <v>9.1614671414296236</v>
      </c>
      <c r="Y19" s="207"/>
      <c r="Z19" s="207"/>
      <c r="AA19" s="207"/>
      <c r="AB19" s="207"/>
    </row>
    <row r="20" spans="2:28">
      <c r="B20" s="391"/>
      <c r="C20" s="213">
        <f t="shared" si="4"/>
        <v>1.1921296296296287E-3</v>
      </c>
      <c r="D20" s="270">
        <f t="shared" si="1"/>
        <v>20.018723798350418</v>
      </c>
      <c r="E20" s="270">
        <f t="shared" si="2"/>
        <v>18.841151810212157</v>
      </c>
      <c r="F20" s="270">
        <f t="shared" si="2"/>
        <v>17.79442115408926</v>
      </c>
      <c r="G20" s="270">
        <f t="shared" si="2"/>
        <v>16.857872672295088</v>
      </c>
      <c r="H20" s="270">
        <f t="shared" si="2"/>
        <v>16.014979038680334</v>
      </c>
      <c r="I20" s="270">
        <f t="shared" si="2"/>
        <v>15.252360989219365</v>
      </c>
      <c r="J20" s="270">
        <f t="shared" si="2"/>
        <v>14.559071853345758</v>
      </c>
      <c r="K20" s="270">
        <f t="shared" si="2"/>
        <v>13.926068729287248</v>
      </c>
      <c r="L20" s="270">
        <f t="shared" si="2"/>
        <v>13.345815865566946</v>
      </c>
      <c r="M20" s="270">
        <f t="shared" si="2"/>
        <v>12.811983230944268</v>
      </c>
      <c r="N20" s="270">
        <f t="shared" si="2"/>
        <v>12.319214645138718</v>
      </c>
      <c r="O20" s="270">
        <f t="shared" si="2"/>
        <v>11.862947436059507</v>
      </c>
      <c r="P20" s="270">
        <f t="shared" si="2"/>
        <v>11.439270741914525</v>
      </c>
      <c r="Q20" s="270">
        <f t="shared" si="2"/>
        <v>11.044813130124369</v>
      </c>
      <c r="R20" s="270">
        <f t="shared" si="2"/>
        <v>10.676652692453557</v>
      </c>
      <c r="S20" s="270">
        <f t="shared" si="2"/>
        <v>10.332244541084087</v>
      </c>
      <c r="T20" s="270">
        <f t="shared" si="2"/>
        <v>10.009361899175209</v>
      </c>
      <c r="U20" s="270">
        <f t="shared" si="3"/>
        <v>9.7060479022305053</v>
      </c>
      <c r="V20" s="270">
        <f t="shared" si="3"/>
        <v>9.4205759051060785</v>
      </c>
      <c r="W20" s="270">
        <f t="shared" si="3"/>
        <v>9.1514165935316196</v>
      </c>
      <c r="X20" s="270">
        <f t="shared" si="3"/>
        <v>8.8972105770446301</v>
      </c>
      <c r="Y20" s="207"/>
      <c r="Z20" s="207"/>
      <c r="AA20" s="207"/>
      <c r="AB20" s="207"/>
    </row>
    <row r="21" spans="2:28">
      <c r="B21" s="391"/>
      <c r="C21" s="213">
        <f t="shared" si="4"/>
        <v>1.2037037037037027E-3</v>
      </c>
      <c r="D21" s="270">
        <f t="shared" si="1"/>
        <v>19.446795345926311</v>
      </c>
      <c r="E21" s="270">
        <f t="shared" si="2"/>
        <v>18.302866207930645</v>
      </c>
      <c r="F21" s="270">
        <f t="shared" si="2"/>
        <v>17.286040307490055</v>
      </c>
      <c r="G21" s="270">
        <f t="shared" si="2"/>
        <v>16.376248712359001</v>
      </c>
      <c r="H21" s="270">
        <f t="shared" si="2"/>
        <v>15.557436276741049</v>
      </c>
      <c r="I21" s="270">
        <f t="shared" si="2"/>
        <v>14.816605977848619</v>
      </c>
      <c r="J21" s="270">
        <f t="shared" si="2"/>
        <v>14.143123887946409</v>
      </c>
      <c r="K21" s="270">
        <f t="shared" si="2"/>
        <v>13.528205458035695</v>
      </c>
      <c r="L21" s="270">
        <f t="shared" si="2"/>
        <v>12.964530230617541</v>
      </c>
      <c r="M21" s="270">
        <f t="shared" si="2"/>
        <v>12.44594902139284</v>
      </c>
      <c r="N21" s="270">
        <f t="shared" si="2"/>
        <v>11.967258674416192</v>
      </c>
      <c r="O21" s="270">
        <f t="shared" si="2"/>
        <v>11.524026871660036</v>
      </c>
      <c r="P21" s="270">
        <f t="shared" si="2"/>
        <v>11.112454483386463</v>
      </c>
      <c r="Q21" s="270">
        <f t="shared" si="2"/>
        <v>10.729266397752447</v>
      </c>
      <c r="R21" s="270">
        <f t="shared" si="2"/>
        <v>10.371624184494033</v>
      </c>
      <c r="S21" s="270">
        <f t="shared" si="2"/>
        <v>10.03705566241358</v>
      </c>
      <c r="T21" s="270">
        <f t="shared" si="2"/>
        <v>9.7233976729631557</v>
      </c>
      <c r="U21" s="270">
        <f t="shared" si="3"/>
        <v>9.4287492586309387</v>
      </c>
      <c r="V21" s="270">
        <f t="shared" si="3"/>
        <v>9.1514331039653225</v>
      </c>
      <c r="W21" s="270">
        <f t="shared" si="3"/>
        <v>8.8899635867091718</v>
      </c>
      <c r="X21" s="270">
        <f t="shared" si="3"/>
        <v>8.6430201537450273</v>
      </c>
      <c r="Y21" s="207"/>
      <c r="Z21" s="207"/>
      <c r="AA21" s="207"/>
      <c r="AB21" s="207"/>
    </row>
    <row r="22" spans="2:28">
      <c r="B22" s="391"/>
      <c r="C22" s="213">
        <f t="shared" si="4"/>
        <v>1.2152777777777767E-3</v>
      </c>
      <c r="D22" s="270">
        <f t="shared" si="1"/>
        <v>18.896447467876087</v>
      </c>
      <c r="E22" s="270">
        <f t="shared" si="2"/>
        <v>17.784891734471611</v>
      </c>
      <c r="F22" s="270">
        <f t="shared" si="2"/>
        <v>16.796842193667633</v>
      </c>
      <c r="G22" s="270">
        <f t="shared" si="2"/>
        <v>15.912797867685125</v>
      </c>
      <c r="H22" s="270">
        <f t="shared" si="2"/>
        <v>15.11715797430087</v>
      </c>
      <c r="I22" s="270">
        <f t="shared" si="2"/>
        <v>14.397293308857972</v>
      </c>
      <c r="J22" s="270">
        <f t="shared" si="2"/>
        <v>13.742870885728063</v>
      </c>
      <c r="K22" s="270">
        <f t="shared" si="2"/>
        <v>13.145354760261625</v>
      </c>
      <c r="L22" s="270">
        <f t="shared" si="2"/>
        <v>12.597631645250724</v>
      </c>
      <c r="M22" s="270">
        <f t="shared" si="2"/>
        <v>12.093726379440696</v>
      </c>
      <c r="N22" s="270">
        <f t="shared" si="2"/>
        <v>11.628583057154515</v>
      </c>
      <c r="O22" s="270">
        <f t="shared" si="2"/>
        <v>11.197894795778423</v>
      </c>
      <c r="P22" s="270">
        <f t="shared" si="2"/>
        <v>10.797969981643478</v>
      </c>
      <c r="Q22" s="270">
        <f t="shared" si="2"/>
        <v>10.425626189173013</v>
      </c>
      <c r="R22" s="270">
        <f t="shared" si="2"/>
        <v>10.078105316200579</v>
      </c>
      <c r="S22" s="270">
        <f t="shared" si="2"/>
        <v>9.7530051447102384</v>
      </c>
      <c r="T22" s="270">
        <f t="shared" ref="T22:X37" si="5">(2.8/($C22*60*60*24/500)^3)/T$6</f>
        <v>9.4482237339380433</v>
      </c>
      <c r="U22" s="270">
        <f t="shared" si="3"/>
        <v>9.1619139238187088</v>
      </c>
      <c r="V22" s="270">
        <f t="shared" si="3"/>
        <v>8.8924458672358053</v>
      </c>
      <c r="W22" s="270">
        <f t="shared" si="3"/>
        <v>8.6383759853147826</v>
      </c>
      <c r="X22" s="270">
        <f t="shared" si="3"/>
        <v>8.3984210968338164</v>
      </c>
      <c r="Y22" s="207"/>
      <c r="Z22" s="207"/>
      <c r="AA22" s="207"/>
      <c r="AB22" s="207"/>
    </row>
    <row r="23" spans="2:28">
      <c r="B23" s="391"/>
      <c r="C23" s="213">
        <f t="shared" si="4"/>
        <v>1.2268518518518507E-3</v>
      </c>
      <c r="D23" s="270">
        <f t="shared" si="1"/>
        <v>18.366671816331653</v>
      </c>
      <c r="E23" s="270">
        <f t="shared" ref="E23:S23" si="6">(2.8/($C23*60*60*24/500)^3)/E$6</f>
        <v>17.286279356547439</v>
      </c>
      <c r="F23" s="270">
        <f t="shared" si="6"/>
        <v>16.325930503405914</v>
      </c>
      <c r="G23" s="270">
        <f t="shared" si="6"/>
        <v>15.466671003226656</v>
      </c>
      <c r="H23" s="270">
        <f t="shared" si="6"/>
        <v>14.693337453065322</v>
      </c>
      <c r="I23" s="270">
        <f t="shared" si="6"/>
        <v>13.99365471720507</v>
      </c>
      <c r="J23" s="270">
        <f t="shared" si="6"/>
        <v>13.357579502786656</v>
      </c>
      <c r="K23" s="270">
        <f t="shared" si="6"/>
        <v>12.776815176578541</v>
      </c>
      <c r="L23" s="270">
        <f t="shared" si="6"/>
        <v>12.244447877554435</v>
      </c>
      <c r="M23" s="270">
        <f t="shared" si="6"/>
        <v>11.754669962452258</v>
      </c>
      <c r="N23" s="270">
        <f t="shared" si="6"/>
        <v>11.30256727158871</v>
      </c>
      <c r="O23" s="270">
        <f t="shared" si="6"/>
        <v>10.883953668937275</v>
      </c>
      <c r="P23" s="270">
        <f t="shared" si="6"/>
        <v>10.495241037903801</v>
      </c>
      <c r="Q23" s="270">
        <f t="shared" si="6"/>
        <v>10.133336174527809</v>
      </c>
      <c r="R23" s="270">
        <f t="shared" si="6"/>
        <v>9.795558302043549</v>
      </c>
      <c r="S23" s="270">
        <f t="shared" si="6"/>
        <v>9.4795725503647237</v>
      </c>
      <c r="T23" s="270">
        <f t="shared" si="5"/>
        <v>9.1833359081658266</v>
      </c>
      <c r="U23" s="270">
        <f t="shared" si="3"/>
        <v>8.9050530018577714</v>
      </c>
      <c r="V23" s="270">
        <f t="shared" si="3"/>
        <v>8.6431396782737195</v>
      </c>
      <c r="W23" s="270">
        <f t="shared" si="3"/>
        <v>8.3961928303230415</v>
      </c>
      <c r="X23" s="270">
        <f t="shared" si="3"/>
        <v>8.1629652517029569</v>
      </c>
      <c r="Y23" s="207"/>
      <c r="Z23" s="207"/>
      <c r="AA23" s="207"/>
      <c r="AB23" s="207"/>
    </row>
    <row r="24" spans="2:28">
      <c r="B24" s="391"/>
      <c r="C24" s="213">
        <f t="shared" si="4"/>
        <v>1.2384259259259247E-3</v>
      </c>
      <c r="D24" s="270">
        <f t="shared" ref="D24:S39" si="7">(2.8/($C24*60*60*24/500)^3)/D$6</f>
        <v>17.856516056987431</v>
      </c>
      <c r="E24" s="270">
        <f t="shared" si="7"/>
        <v>16.806132759517581</v>
      </c>
      <c r="F24" s="270">
        <f t="shared" si="7"/>
        <v>15.872458717322161</v>
      </c>
      <c r="G24" s="270">
        <f t="shared" si="7"/>
        <v>15.037066153252573</v>
      </c>
      <c r="H24" s="270">
        <f t="shared" si="7"/>
        <v>14.285212845589944</v>
      </c>
      <c r="I24" s="270">
        <f t="shared" si="7"/>
        <v>13.604964614847566</v>
      </c>
      <c r="J24" s="270">
        <f t="shared" si="7"/>
        <v>12.986557132354495</v>
      </c>
      <c r="K24" s="270">
        <f t="shared" si="7"/>
        <v>12.421924213556474</v>
      </c>
      <c r="L24" s="270">
        <f t="shared" si="7"/>
        <v>11.904344037991621</v>
      </c>
      <c r="M24" s="270">
        <f t="shared" si="7"/>
        <v>11.428170276471956</v>
      </c>
      <c r="N24" s="270">
        <f t="shared" si="7"/>
        <v>10.988625265838419</v>
      </c>
      <c r="O24" s="270">
        <f t="shared" si="7"/>
        <v>10.581639144881441</v>
      </c>
      <c r="P24" s="270">
        <f t="shared" si="7"/>
        <v>10.203723461135676</v>
      </c>
      <c r="Q24" s="270">
        <f t="shared" si="7"/>
        <v>9.8518709279930654</v>
      </c>
      <c r="R24" s="270">
        <f t="shared" si="7"/>
        <v>9.5234752303932968</v>
      </c>
      <c r="S24" s="270">
        <f t="shared" si="7"/>
        <v>9.2162663519935126</v>
      </c>
      <c r="T24" s="270">
        <f t="shared" si="5"/>
        <v>8.9282580284937154</v>
      </c>
      <c r="U24" s="270">
        <f t="shared" si="3"/>
        <v>8.657704754902996</v>
      </c>
      <c r="V24" s="270">
        <f t="shared" si="3"/>
        <v>8.4030663797587906</v>
      </c>
      <c r="W24" s="270">
        <f t="shared" si="3"/>
        <v>8.1629787689085394</v>
      </c>
      <c r="X24" s="270">
        <f t="shared" si="3"/>
        <v>7.9362293586610804</v>
      </c>
      <c r="Y24" s="207"/>
      <c r="Z24" s="207"/>
      <c r="AA24" s="207"/>
      <c r="AB24" s="207"/>
    </row>
    <row r="25" spans="2:28">
      <c r="B25" s="391"/>
      <c r="C25" s="213">
        <f t="shared" si="4"/>
        <v>1.2499999999999987E-3</v>
      </c>
      <c r="D25" s="270">
        <f t="shared" si="7"/>
        <v>17.365080272316263</v>
      </c>
      <c r="E25" s="270">
        <f t="shared" si="7"/>
        <v>16.343604962180013</v>
      </c>
      <c r="F25" s="270">
        <f t="shared" si="7"/>
        <v>15.435626908725567</v>
      </c>
      <c r="G25" s="270">
        <f t="shared" si="7"/>
        <v>14.623225492476854</v>
      </c>
      <c r="H25" s="270">
        <f t="shared" si="7"/>
        <v>13.89206421785301</v>
      </c>
      <c r="I25" s="270">
        <f t="shared" si="7"/>
        <v>13.230537350336201</v>
      </c>
      <c r="J25" s="270">
        <f t="shared" si="7"/>
        <v>12.629149288957281</v>
      </c>
      <c r="K25" s="270">
        <f t="shared" si="7"/>
        <v>12.080055841611314</v>
      </c>
      <c r="L25" s="270">
        <f t="shared" si="7"/>
        <v>11.576720181544175</v>
      </c>
      <c r="M25" s="270">
        <f t="shared" si="7"/>
        <v>11.113651374282409</v>
      </c>
      <c r="N25" s="270">
        <f t="shared" si="7"/>
        <v>10.686203244502316</v>
      </c>
      <c r="O25" s="270">
        <f t="shared" si="7"/>
        <v>10.290417939150379</v>
      </c>
      <c r="P25" s="270">
        <f t="shared" si="7"/>
        <v>9.9229030127521494</v>
      </c>
      <c r="Q25" s="270">
        <f t="shared" si="7"/>
        <v>9.5807339433469032</v>
      </c>
      <c r="R25" s="270">
        <f t="shared" si="7"/>
        <v>9.2613761452353405</v>
      </c>
      <c r="S25" s="270">
        <f t="shared" si="7"/>
        <v>8.9626220760342008</v>
      </c>
      <c r="T25" s="270">
        <f t="shared" si="5"/>
        <v>8.6825401361581314</v>
      </c>
      <c r="U25" s="270">
        <f t="shared" si="3"/>
        <v>8.4194328593048553</v>
      </c>
      <c r="V25" s="270">
        <f t="shared" si="3"/>
        <v>8.1718024810900065</v>
      </c>
      <c r="W25" s="270">
        <f t="shared" si="3"/>
        <v>7.93832241020172</v>
      </c>
      <c r="X25" s="270">
        <f t="shared" si="3"/>
        <v>7.7178134543627834</v>
      </c>
      <c r="Y25" s="207"/>
      <c r="Z25" s="207"/>
      <c r="AA25" s="207"/>
      <c r="AB25" s="207"/>
    </row>
    <row r="26" spans="2:28">
      <c r="B26" s="391"/>
      <c r="C26" s="213">
        <f t="shared" si="4"/>
        <v>1.2615740740740727E-3</v>
      </c>
      <c r="D26" s="270">
        <f t="shared" si="7"/>
        <v>16.891513626335826</v>
      </c>
      <c r="E26" s="270">
        <f t="shared" si="7"/>
        <v>15.897895177727836</v>
      </c>
      <c r="F26" s="270">
        <f t="shared" si="7"/>
        <v>15.014678778965179</v>
      </c>
      <c r="G26" s="270">
        <f t="shared" si="7"/>
        <v>14.224432527440696</v>
      </c>
      <c r="H26" s="270">
        <f t="shared" si="7"/>
        <v>13.513210901068661</v>
      </c>
      <c r="I26" s="270">
        <f t="shared" si="7"/>
        <v>12.869724667684439</v>
      </c>
      <c r="J26" s="270">
        <f t="shared" si="7"/>
        <v>12.284737182789691</v>
      </c>
      <c r="K26" s="270">
        <f t="shared" si="7"/>
        <v>11.750618174842314</v>
      </c>
      <c r="L26" s="270">
        <f t="shared" si="7"/>
        <v>11.261009084223884</v>
      </c>
      <c r="M26" s="270">
        <f t="shared" si="7"/>
        <v>10.810568720854928</v>
      </c>
      <c r="N26" s="270">
        <f t="shared" si="7"/>
        <v>10.394777616206662</v>
      </c>
      <c r="O26" s="270">
        <f t="shared" si="7"/>
        <v>10.009785852643452</v>
      </c>
      <c r="P26" s="270">
        <f t="shared" si="7"/>
        <v>9.6522935007633297</v>
      </c>
      <c r="Q26" s="270">
        <f t="shared" si="7"/>
        <v>9.3194557938404561</v>
      </c>
      <c r="R26" s="270">
        <f t="shared" si="7"/>
        <v>9.0088072673791064</v>
      </c>
      <c r="S26" s="270">
        <f t="shared" si="7"/>
        <v>8.7182005813346191</v>
      </c>
      <c r="T26" s="270">
        <f t="shared" si="5"/>
        <v>8.4457568131679128</v>
      </c>
      <c r="U26" s="270">
        <f t="shared" si="3"/>
        <v>8.1898247885264617</v>
      </c>
      <c r="V26" s="270">
        <f t="shared" si="3"/>
        <v>7.9489475888639181</v>
      </c>
      <c r="W26" s="270">
        <f t="shared" si="3"/>
        <v>7.7218348006106634</v>
      </c>
      <c r="X26" s="270">
        <f t="shared" si="3"/>
        <v>7.5073393894825893</v>
      </c>
      <c r="Y26" s="207"/>
      <c r="Z26" s="207"/>
      <c r="AA26" s="207"/>
      <c r="AB26" s="207"/>
    </row>
    <row r="27" spans="2:28">
      <c r="B27" s="391"/>
      <c r="C27" s="213">
        <f t="shared" si="4"/>
        <v>1.2731481481481467E-3</v>
      </c>
      <c r="D27" s="270">
        <f t="shared" si="7"/>
        <v>16.435011269722075</v>
      </c>
      <c r="E27" s="270">
        <f t="shared" si="7"/>
        <v>15.468245900914894</v>
      </c>
      <c r="F27" s="270">
        <f t="shared" si="7"/>
        <v>14.608898906419622</v>
      </c>
      <c r="G27" s="270">
        <f t="shared" si="7"/>
        <v>13.840009490292275</v>
      </c>
      <c r="H27" s="270">
        <f t="shared" si="7"/>
        <v>13.14800901577766</v>
      </c>
      <c r="I27" s="270">
        <f t="shared" si="7"/>
        <v>12.521913348359677</v>
      </c>
      <c r="J27" s="270">
        <f t="shared" si="7"/>
        <v>11.952735468888783</v>
      </c>
      <c r="K27" s="270">
        <f t="shared" si="7"/>
        <v>11.43305131806753</v>
      </c>
      <c r="L27" s="270">
        <f t="shared" si="7"/>
        <v>10.956674179814717</v>
      </c>
      <c r="M27" s="270">
        <f t="shared" si="7"/>
        <v>10.518407212622128</v>
      </c>
      <c r="N27" s="270">
        <f t="shared" si="7"/>
        <v>10.113853089059738</v>
      </c>
      <c r="O27" s="270">
        <f t="shared" si="7"/>
        <v>9.7392659376130819</v>
      </c>
      <c r="P27" s="270">
        <f t="shared" si="7"/>
        <v>9.391435011269758</v>
      </c>
      <c r="Q27" s="270">
        <f t="shared" si="7"/>
        <v>9.067592424674249</v>
      </c>
      <c r="R27" s="270">
        <f t="shared" si="7"/>
        <v>8.7653393438517728</v>
      </c>
      <c r="S27" s="270">
        <f t="shared" si="7"/>
        <v>8.4825864617920388</v>
      </c>
      <c r="T27" s="270">
        <f t="shared" si="5"/>
        <v>8.2175056348610376</v>
      </c>
      <c r="U27" s="270">
        <f t="shared" si="5"/>
        <v>7.9684903125925217</v>
      </c>
      <c r="V27" s="270">
        <f t="shared" si="5"/>
        <v>7.7341229504574471</v>
      </c>
      <c r="W27" s="270">
        <f t="shared" si="5"/>
        <v>7.513148009015806</v>
      </c>
      <c r="X27" s="270">
        <f t="shared" si="5"/>
        <v>7.304449453209811</v>
      </c>
      <c r="Y27" s="207"/>
      <c r="Z27" s="207"/>
      <c r="AA27" s="207"/>
      <c r="AB27" s="207"/>
    </row>
    <row r="28" spans="2:28">
      <c r="B28" s="391"/>
      <c r="C28" s="213">
        <f t="shared" si="4"/>
        <v>1.2847222222222207E-3</v>
      </c>
      <c r="D28" s="270">
        <f t="shared" si="7"/>
        <v>15.994811465958341</v>
      </c>
      <c r="E28" s="270">
        <f t="shared" si="7"/>
        <v>15.053940203254909</v>
      </c>
      <c r="F28" s="270">
        <f t="shared" si="7"/>
        <v>14.217610191962969</v>
      </c>
      <c r="G28" s="270">
        <f t="shared" si="7"/>
        <v>13.469314918701761</v>
      </c>
      <c r="H28" s="270">
        <f t="shared" si="7"/>
        <v>12.795849172766673</v>
      </c>
      <c r="I28" s="270">
        <f t="shared" si="7"/>
        <v>12.186523021682545</v>
      </c>
      <c r="J28" s="270">
        <f t="shared" si="7"/>
        <v>11.632590157060612</v>
      </c>
      <c r="K28" s="270">
        <f t="shared" si="7"/>
        <v>11.126825367623194</v>
      </c>
      <c r="L28" s="270">
        <f t="shared" si="7"/>
        <v>10.663207643972227</v>
      </c>
      <c r="M28" s="270">
        <f t="shared" si="7"/>
        <v>10.236679338213339</v>
      </c>
      <c r="N28" s="270">
        <f t="shared" si="7"/>
        <v>9.8429609021282101</v>
      </c>
      <c r="O28" s="270">
        <f t="shared" si="7"/>
        <v>9.4784067946419803</v>
      </c>
      <c r="P28" s="270">
        <f t="shared" si="7"/>
        <v>9.1398922662619082</v>
      </c>
      <c r="Q28" s="270">
        <f t="shared" si="7"/>
        <v>8.8247235674252913</v>
      </c>
      <c r="R28" s="270">
        <f t="shared" si="7"/>
        <v>8.5305661151777823</v>
      </c>
      <c r="S28" s="270">
        <f t="shared" si="7"/>
        <v>8.2553865630752732</v>
      </c>
      <c r="T28" s="270">
        <f t="shared" si="5"/>
        <v>7.9974057329791703</v>
      </c>
      <c r="U28" s="270">
        <f t="shared" si="5"/>
        <v>7.7550601047070744</v>
      </c>
      <c r="V28" s="270">
        <f t="shared" si="5"/>
        <v>7.5269701016274544</v>
      </c>
      <c r="W28" s="270">
        <f t="shared" si="5"/>
        <v>7.3119138130095269</v>
      </c>
      <c r="X28" s="270">
        <f t="shared" si="5"/>
        <v>7.1088050959814844</v>
      </c>
      <c r="Y28" s="207"/>
      <c r="Z28" s="207"/>
      <c r="AA28" s="207"/>
      <c r="AB28" s="207"/>
    </row>
    <row r="29" spans="2:28">
      <c r="B29" s="391"/>
      <c r="C29" s="213">
        <f t="shared" si="4"/>
        <v>1.2962962962962947E-3</v>
      </c>
      <c r="D29" s="270">
        <f t="shared" si="7"/>
        <v>15.570192920918423</v>
      </c>
      <c r="E29" s="270">
        <f t="shared" si="7"/>
        <v>14.654299219687928</v>
      </c>
      <c r="F29" s="270">
        <f t="shared" si="7"/>
        <v>13.84017148526082</v>
      </c>
      <c r="G29" s="270">
        <f t="shared" si="7"/>
        <v>13.111741407089198</v>
      </c>
      <c r="H29" s="270">
        <f t="shared" si="7"/>
        <v>12.456154336734738</v>
      </c>
      <c r="I29" s="270">
        <f t="shared" si="7"/>
        <v>11.86300413022356</v>
      </c>
      <c r="J29" s="270">
        <f t="shared" si="7"/>
        <v>11.323776669758853</v>
      </c>
      <c r="K29" s="270">
        <f t="shared" si="7"/>
        <v>10.83143855368238</v>
      </c>
      <c r="L29" s="270">
        <f t="shared" si="7"/>
        <v>10.380128613945615</v>
      </c>
      <c r="M29" s="270">
        <f t="shared" si="7"/>
        <v>9.9649234693877915</v>
      </c>
      <c r="N29" s="270">
        <f t="shared" si="7"/>
        <v>9.581657182103644</v>
      </c>
      <c r="O29" s="270">
        <f t="shared" si="7"/>
        <v>9.2267809901738804</v>
      </c>
      <c r="P29" s="270">
        <f t="shared" si="7"/>
        <v>8.8972530976676705</v>
      </c>
      <c r="Q29" s="270">
        <f t="shared" si="7"/>
        <v>8.5904512667136128</v>
      </c>
      <c r="R29" s="270">
        <f t="shared" si="7"/>
        <v>8.3041028911564929</v>
      </c>
      <c r="S29" s="270">
        <f t="shared" si="7"/>
        <v>8.0362286043449931</v>
      </c>
      <c r="T29" s="270">
        <f t="shared" si="5"/>
        <v>7.7850964604592114</v>
      </c>
      <c r="U29" s="270">
        <f t="shared" si="5"/>
        <v>7.5491844465059019</v>
      </c>
      <c r="V29" s="270">
        <f t="shared" si="5"/>
        <v>7.3271496098439641</v>
      </c>
      <c r="W29" s="270">
        <f t="shared" si="5"/>
        <v>7.117802478134136</v>
      </c>
      <c r="X29" s="270">
        <f t="shared" si="5"/>
        <v>6.9200857426304099</v>
      </c>
      <c r="Y29" s="207"/>
      <c r="Z29" s="207"/>
      <c r="AA29" s="207"/>
      <c r="AB29" s="207"/>
    </row>
    <row r="30" spans="2:28">
      <c r="B30" s="391"/>
      <c r="C30" s="213">
        <f t="shared" si="4"/>
        <v>1.3078703703703687E-3</v>
      </c>
      <c r="D30" s="270">
        <f t="shared" si="7"/>
        <v>15.160472299824642</v>
      </c>
      <c r="E30" s="270">
        <f t="shared" si="7"/>
        <v>14.268679811599663</v>
      </c>
      <c r="F30" s="270">
        <f t="shared" si="7"/>
        <v>13.475975377621904</v>
      </c>
      <c r="G30" s="270">
        <f t="shared" si="7"/>
        <v>12.766713515641804</v>
      </c>
      <c r="H30" s="270">
        <f t="shared" si="7"/>
        <v>12.128377839859713</v>
      </c>
      <c r="I30" s="270">
        <f t="shared" si="7"/>
        <v>11.550836037961632</v>
      </c>
      <c r="J30" s="270">
        <f t="shared" si="7"/>
        <v>11.025798036236104</v>
      </c>
      <c r="K30" s="270">
        <f t="shared" si="7"/>
        <v>10.54641551292149</v>
      </c>
      <c r="L30" s="270">
        <f t="shared" si="7"/>
        <v>10.106981533216429</v>
      </c>
      <c r="M30" s="270">
        <f t="shared" si="7"/>
        <v>9.7027022718877713</v>
      </c>
      <c r="N30" s="270">
        <f t="shared" si="7"/>
        <v>9.3295214152767034</v>
      </c>
      <c r="O30" s="270">
        <f t="shared" si="7"/>
        <v>8.983983585081269</v>
      </c>
      <c r="P30" s="270">
        <f t="shared" si="7"/>
        <v>8.6631270284712247</v>
      </c>
      <c r="Q30" s="270">
        <f t="shared" si="7"/>
        <v>8.364398510248078</v>
      </c>
      <c r="R30" s="270">
        <f t="shared" si="7"/>
        <v>8.0855852265731425</v>
      </c>
      <c r="S30" s="270">
        <f t="shared" si="7"/>
        <v>7.8247598966836858</v>
      </c>
      <c r="T30" s="270">
        <f t="shared" si="5"/>
        <v>7.580236149912321</v>
      </c>
      <c r="U30" s="270">
        <f t="shared" si="5"/>
        <v>7.3505320241574026</v>
      </c>
      <c r="V30" s="270">
        <f t="shared" si="5"/>
        <v>7.1343399057998313</v>
      </c>
      <c r="W30" s="270">
        <f t="shared" si="5"/>
        <v>6.9305016227769789</v>
      </c>
      <c r="X30" s="270">
        <f t="shared" si="5"/>
        <v>6.7379876888109518</v>
      </c>
      <c r="Y30" s="207"/>
      <c r="Z30" s="207"/>
      <c r="AA30" s="207"/>
      <c r="AB30" s="207"/>
    </row>
    <row r="31" spans="2:28">
      <c r="B31" s="391"/>
      <c r="C31" s="213">
        <f t="shared" si="4"/>
        <v>1.3194444444444427E-3</v>
      </c>
      <c r="D31" s="270">
        <f t="shared" si="7"/>
        <v>14.765001916919163</v>
      </c>
      <c r="E31" s="270">
        <f t="shared" si="7"/>
        <v>13.896472392394505</v>
      </c>
      <c r="F31" s="270">
        <f t="shared" si="7"/>
        <v>13.12444614837259</v>
      </c>
      <c r="G31" s="270">
        <f t="shared" si="7"/>
        <v>12.433685824774031</v>
      </c>
      <c r="H31" s="270">
        <f t="shared" si="7"/>
        <v>11.81200153353533</v>
      </c>
      <c r="I31" s="270">
        <f t="shared" si="7"/>
        <v>11.249525270033647</v>
      </c>
      <c r="J31" s="270">
        <f t="shared" si="7"/>
        <v>10.738183212304845</v>
      </c>
      <c r="K31" s="270">
        <f t="shared" si="7"/>
        <v>10.27130568133507</v>
      </c>
      <c r="L31" s="270">
        <f t="shared" si="7"/>
        <v>9.8433346112794418</v>
      </c>
      <c r="M31" s="270">
        <f t="shared" si="7"/>
        <v>9.4496012268282641</v>
      </c>
      <c r="N31" s="270">
        <f t="shared" si="7"/>
        <v>9.0861550257964083</v>
      </c>
      <c r="O31" s="270">
        <f t="shared" si="7"/>
        <v>8.7496307655817258</v>
      </c>
      <c r="P31" s="270">
        <f t="shared" si="7"/>
        <v>8.4371439525252363</v>
      </c>
      <c r="Q31" s="270">
        <f t="shared" si="7"/>
        <v>8.1462079541622963</v>
      </c>
      <c r="R31" s="270">
        <f t="shared" si="7"/>
        <v>7.8746676890235534</v>
      </c>
      <c r="S31" s="270">
        <f t="shared" si="7"/>
        <v>7.6206461506679553</v>
      </c>
      <c r="T31" s="270">
        <f t="shared" si="5"/>
        <v>7.3825009584595813</v>
      </c>
      <c r="U31" s="270">
        <f t="shared" si="5"/>
        <v>7.15878880820323</v>
      </c>
      <c r="V31" s="270">
        <f t="shared" si="5"/>
        <v>6.9482361961972527</v>
      </c>
      <c r="W31" s="270">
        <f t="shared" si="5"/>
        <v>6.7497151620201885</v>
      </c>
      <c r="X31" s="270">
        <f t="shared" si="5"/>
        <v>6.5622230741862948</v>
      </c>
      <c r="Y31" s="207"/>
      <c r="Z31" s="207"/>
      <c r="AA31" s="207"/>
      <c r="AB31" s="207"/>
    </row>
    <row r="32" spans="2:28">
      <c r="B32" s="391"/>
      <c r="C32" s="213">
        <f t="shared" si="4"/>
        <v>1.3310185185185168E-3</v>
      </c>
      <c r="D32" s="270">
        <f t="shared" si="7"/>
        <v>14.383167584449795</v>
      </c>
      <c r="E32" s="270">
        <f t="shared" si="7"/>
        <v>13.537098903011572</v>
      </c>
      <c r="F32" s="270">
        <f t="shared" si="7"/>
        <v>12.785037852844262</v>
      </c>
      <c r="G32" s="270">
        <f t="shared" si="7"/>
        <v>12.112141123747197</v>
      </c>
      <c r="H32" s="270">
        <f t="shared" si="7"/>
        <v>11.506534067559837</v>
      </c>
      <c r="I32" s="270">
        <f t="shared" si="7"/>
        <v>10.958603873866512</v>
      </c>
      <c r="J32" s="270">
        <f t="shared" si="7"/>
        <v>10.460485515963487</v>
      </c>
      <c r="K32" s="270">
        <f t="shared" si="7"/>
        <v>10.005681797878118</v>
      </c>
      <c r="L32" s="270">
        <f t="shared" si="7"/>
        <v>9.5887783896331964</v>
      </c>
      <c r="M32" s="270">
        <f t="shared" si="7"/>
        <v>9.2052272540478697</v>
      </c>
      <c r="N32" s="270">
        <f t="shared" si="7"/>
        <v>8.8511800519691057</v>
      </c>
      <c r="O32" s="270">
        <f t="shared" si="7"/>
        <v>8.5233585685628412</v>
      </c>
      <c r="P32" s="270">
        <f t="shared" si="7"/>
        <v>8.2189529053998829</v>
      </c>
      <c r="Q32" s="270">
        <f t="shared" si="7"/>
        <v>7.9355407362481634</v>
      </c>
      <c r="R32" s="270">
        <f t="shared" si="7"/>
        <v>7.6710227117065575</v>
      </c>
      <c r="S32" s="270">
        <f t="shared" si="7"/>
        <v>7.4235703661676364</v>
      </c>
      <c r="T32" s="270">
        <f t="shared" si="5"/>
        <v>7.1915837922248977</v>
      </c>
      <c r="U32" s="270">
        <f t="shared" si="5"/>
        <v>6.9736570106423255</v>
      </c>
      <c r="V32" s="270">
        <f t="shared" si="5"/>
        <v>6.7685494515057858</v>
      </c>
      <c r="W32" s="270">
        <f t="shared" si="5"/>
        <v>6.5751623243199067</v>
      </c>
      <c r="X32" s="270">
        <f t="shared" si="5"/>
        <v>6.3925189264221309</v>
      </c>
      <c r="Y32" s="207"/>
      <c r="Z32" s="207"/>
      <c r="AA32" s="207"/>
      <c r="AB32" s="207"/>
    </row>
    <row r="33" spans="2:28">
      <c r="B33" s="391"/>
      <c r="C33" s="213">
        <f t="shared" si="4"/>
        <v>1.3425925925925908E-3</v>
      </c>
      <c r="D33" s="270">
        <f t="shared" si="7"/>
        <v>14.014386608717102</v>
      </c>
      <c r="E33" s="270">
        <f t="shared" si="7"/>
        <v>13.190010925851389</v>
      </c>
      <c r="F33" s="270">
        <f t="shared" si="7"/>
        <v>12.457232541081869</v>
      </c>
      <c r="G33" s="270">
        <f t="shared" si="7"/>
        <v>11.801588723130191</v>
      </c>
      <c r="H33" s="270">
        <f t="shared" si="7"/>
        <v>11.211509286973682</v>
      </c>
      <c r="I33" s="270">
        <f t="shared" si="7"/>
        <v>10.677627892355886</v>
      </c>
      <c r="J33" s="270">
        <f t="shared" si="7"/>
        <v>10.192281169976074</v>
      </c>
      <c r="K33" s="270">
        <f t="shared" si="7"/>
        <v>9.7491385104118962</v>
      </c>
      <c r="L33" s="270">
        <f t="shared" si="7"/>
        <v>9.3429244058114005</v>
      </c>
      <c r="M33" s="270">
        <f t="shared" si="7"/>
        <v>8.9692074295789457</v>
      </c>
      <c r="N33" s="270">
        <f t="shared" si="7"/>
        <v>8.6242379130566782</v>
      </c>
      <c r="O33" s="270">
        <f t="shared" si="7"/>
        <v>8.3048216940545796</v>
      </c>
      <c r="P33" s="270">
        <f t="shared" si="7"/>
        <v>8.0082209192669147</v>
      </c>
      <c r="Q33" s="270">
        <f t="shared" si="7"/>
        <v>7.7320753703266769</v>
      </c>
      <c r="R33" s="270">
        <f t="shared" si="7"/>
        <v>7.4743395246491211</v>
      </c>
      <c r="S33" s="270">
        <f t="shared" si="7"/>
        <v>7.2332317980475365</v>
      </c>
      <c r="T33" s="270">
        <f t="shared" si="5"/>
        <v>7.0071933043585508</v>
      </c>
      <c r="U33" s="270">
        <f t="shared" si="5"/>
        <v>6.794854113317383</v>
      </c>
      <c r="V33" s="270">
        <f t="shared" si="5"/>
        <v>6.5950054629256947</v>
      </c>
      <c r="W33" s="270">
        <f t="shared" si="5"/>
        <v>6.4065767354135321</v>
      </c>
      <c r="X33" s="270">
        <f t="shared" si="5"/>
        <v>6.2286162705409343</v>
      </c>
      <c r="Y33" s="207"/>
      <c r="Z33" s="207"/>
      <c r="AA33" s="207"/>
      <c r="AB33" s="207"/>
    </row>
    <row r="34" spans="2:28">
      <c r="B34" s="391"/>
      <c r="C34" s="213">
        <f t="shared" si="4"/>
        <v>1.3541666666666648E-3</v>
      </c>
      <c r="D34" s="270">
        <f t="shared" si="7"/>
        <v>13.658105921967467</v>
      </c>
      <c r="E34" s="270">
        <f t="shared" si="7"/>
        <v>12.854687926557617</v>
      </c>
      <c r="F34" s="270">
        <f t="shared" si="7"/>
        <v>12.140538597304415</v>
      </c>
      <c r="G34" s="270">
        <f t="shared" si="7"/>
        <v>11.501562881656815</v>
      </c>
      <c r="H34" s="270">
        <f t="shared" si="7"/>
        <v>10.926484737573974</v>
      </c>
      <c r="I34" s="270">
        <f t="shared" si="7"/>
        <v>10.406175940546641</v>
      </c>
      <c r="J34" s="270">
        <f t="shared" si="7"/>
        <v>9.9331679432490674</v>
      </c>
      <c r="K34" s="270">
        <f t="shared" si="7"/>
        <v>9.501291076151281</v>
      </c>
      <c r="L34" s="270">
        <f t="shared" si="7"/>
        <v>9.1054039479783118</v>
      </c>
      <c r="M34" s="270">
        <f t="shared" si="7"/>
        <v>8.741187790059179</v>
      </c>
      <c r="N34" s="270">
        <f t="shared" si="7"/>
        <v>8.4049882596722867</v>
      </c>
      <c r="O34" s="270">
        <f t="shared" si="7"/>
        <v>8.0936923982029434</v>
      </c>
      <c r="P34" s="270">
        <f t="shared" si="7"/>
        <v>7.804631955409981</v>
      </c>
      <c r="Q34" s="270">
        <f t="shared" si="7"/>
        <v>7.5355067155682578</v>
      </c>
      <c r="R34" s="270">
        <f t="shared" si="7"/>
        <v>7.2843231583826489</v>
      </c>
      <c r="S34" s="270">
        <f t="shared" si="7"/>
        <v>7.049344991983209</v>
      </c>
      <c r="T34" s="270">
        <f t="shared" si="5"/>
        <v>6.8290529609837334</v>
      </c>
      <c r="U34" s="270">
        <f t="shared" si="5"/>
        <v>6.6221119621660449</v>
      </c>
      <c r="V34" s="270">
        <f t="shared" si="5"/>
        <v>6.4273439632788083</v>
      </c>
      <c r="W34" s="270">
        <f t="shared" si="5"/>
        <v>6.2437055643279846</v>
      </c>
      <c r="X34" s="270">
        <f t="shared" si="5"/>
        <v>6.0702692986522075</v>
      </c>
      <c r="Y34" s="207"/>
      <c r="Z34" s="207"/>
      <c r="AA34" s="207"/>
      <c r="AB34" s="207"/>
    </row>
    <row r="35" spans="2:28">
      <c r="B35" s="391"/>
      <c r="C35" s="213">
        <f t="shared" si="4"/>
        <v>1.3657407407407388E-3</v>
      </c>
      <c r="D35" s="270">
        <f t="shared" si="7"/>
        <v>13.313800339859542</v>
      </c>
      <c r="E35" s="270">
        <f t="shared" si="7"/>
        <v>12.530635613985451</v>
      </c>
      <c r="F35" s="270">
        <f t="shared" si="7"/>
        <v>11.834489190986259</v>
      </c>
      <c r="G35" s="270">
        <f t="shared" si="7"/>
        <v>11.211621338829088</v>
      </c>
      <c r="H35" s="270">
        <f t="shared" si="7"/>
        <v>10.651040271887634</v>
      </c>
      <c r="I35" s="270">
        <f t="shared" si="7"/>
        <v>10.143847877988222</v>
      </c>
      <c r="J35" s="270">
        <f t="shared" si="7"/>
        <v>9.6827638835342125</v>
      </c>
      <c r="K35" s="270">
        <f t="shared" si="7"/>
        <v>9.2617741494675077</v>
      </c>
      <c r="L35" s="270">
        <f t="shared" si="7"/>
        <v>8.875866893239694</v>
      </c>
      <c r="M35" s="270">
        <f t="shared" si="7"/>
        <v>8.5208322175101063</v>
      </c>
      <c r="N35" s="270">
        <f t="shared" si="7"/>
        <v>8.1931079014520254</v>
      </c>
      <c r="O35" s="270">
        <f t="shared" si="7"/>
        <v>7.8896594606575059</v>
      </c>
      <c r="P35" s="270">
        <f t="shared" si="7"/>
        <v>7.6078859084911672</v>
      </c>
      <c r="Q35" s="270">
        <f t="shared" si="7"/>
        <v>7.3455450150949195</v>
      </c>
      <c r="R35" s="270">
        <f t="shared" si="7"/>
        <v>7.1006935145917556</v>
      </c>
      <c r="S35" s="270">
        <f t="shared" si="7"/>
        <v>6.8716388850887959</v>
      </c>
      <c r="T35" s="270">
        <f t="shared" si="5"/>
        <v>6.656900169929771</v>
      </c>
      <c r="U35" s="270">
        <f t="shared" si="5"/>
        <v>6.4551759223561413</v>
      </c>
      <c r="V35" s="270">
        <f t="shared" si="5"/>
        <v>6.2653178069927256</v>
      </c>
      <c r="W35" s="270">
        <f t="shared" si="5"/>
        <v>6.0863087267929332</v>
      </c>
      <c r="X35" s="270">
        <f t="shared" si="5"/>
        <v>5.9172445954931296</v>
      </c>
      <c r="Y35" s="207"/>
      <c r="Z35" s="207"/>
      <c r="AA35" s="207"/>
      <c r="AB35" s="207"/>
    </row>
    <row r="36" spans="2:28">
      <c r="B36" s="391"/>
      <c r="C36" s="213">
        <f t="shared" si="4"/>
        <v>1.3773148148148128E-3</v>
      </c>
      <c r="D36" s="270">
        <f t="shared" si="7"/>
        <v>12.980970935086894</v>
      </c>
      <c r="E36" s="270">
        <f t="shared" si="7"/>
        <v>12.217384409493548</v>
      </c>
      <c r="F36" s="270">
        <f t="shared" si="7"/>
        <v>11.538640831188351</v>
      </c>
      <c r="G36" s="270">
        <f t="shared" si="7"/>
        <v>10.931343945336332</v>
      </c>
      <c r="H36" s="270">
        <f t="shared" si="7"/>
        <v>10.384776748069516</v>
      </c>
      <c r="I36" s="270">
        <f t="shared" si="7"/>
        <v>9.8902635695900152</v>
      </c>
      <c r="J36" s="270">
        <f t="shared" si="7"/>
        <v>9.44070613460865</v>
      </c>
      <c r="K36" s="270">
        <f t="shared" si="7"/>
        <v>9.0302406504952302</v>
      </c>
      <c r="L36" s="270">
        <f t="shared" si="7"/>
        <v>8.6539806233912628</v>
      </c>
      <c r="M36" s="270">
        <f t="shared" si="7"/>
        <v>8.3078213984556122</v>
      </c>
      <c r="N36" s="270">
        <f t="shared" si="7"/>
        <v>7.9882898062073195</v>
      </c>
      <c r="O36" s="270">
        <f t="shared" si="7"/>
        <v>7.6924272207922337</v>
      </c>
      <c r="P36" s="270">
        <f t="shared" si="7"/>
        <v>7.4176976771925114</v>
      </c>
      <c r="Q36" s="270">
        <f t="shared" si="7"/>
        <v>7.1619149986686317</v>
      </c>
      <c r="R36" s="270">
        <f t="shared" si="7"/>
        <v>6.9231844987130104</v>
      </c>
      <c r="S36" s="270">
        <f t="shared" si="7"/>
        <v>6.6998559664964619</v>
      </c>
      <c r="T36" s="270">
        <f t="shared" si="5"/>
        <v>6.4904854675434471</v>
      </c>
      <c r="U36" s="270">
        <f t="shared" si="5"/>
        <v>6.2938040897391003</v>
      </c>
      <c r="V36" s="270">
        <f t="shared" si="5"/>
        <v>6.1086922047467738</v>
      </c>
      <c r="W36" s="270">
        <f t="shared" si="5"/>
        <v>5.9341581417540086</v>
      </c>
      <c r="X36" s="270">
        <f t="shared" si="5"/>
        <v>5.7693204155941755</v>
      </c>
      <c r="Y36" s="207"/>
      <c r="Z36" s="207"/>
      <c r="AA36" s="207"/>
      <c r="AB36" s="207"/>
    </row>
    <row r="37" spans="2:28">
      <c r="B37" s="391"/>
      <c r="C37" s="213">
        <f t="shared" si="4"/>
        <v>1.3888888888888868E-3</v>
      </c>
      <c r="D37" s="270">
        <f t="shared" si="7"/>
        <v>12.659143518518579</v>
      </c>
      <c r="E37" s="270">
        <f t="shared" si="7"/>
        <v>11.914488017429251</v>
      </c>
      <c r="F37" s="270">
        <f t="shared" si="7"/>
        <v>11.25257201646096</v>
      </c>
      <c r="G37" s="270">
        <f t="shared" si="7"/>
        <v>10.660331384015645</v>
      </c>
      <c r="H37" s="270">
        <f t="shared" si="7"/>
        <v>10.127314814814863</v>
      </c>
      <c r="I37" s="270">
        <f t="shared" si="7"/>
        <v>9.6450617283951079</v>
      </c>
      <c r="J37" s="270">
        <f t="shared" si="7"/>
        <v>9.2066498316498766</v>
      </c>
      <c r="K37" s="270">
        <f t="shared" si="7"/>
        <v>8.8063607085346636</v>
      </c>
      <c r="L37" s="270">
        <f t="shared" si="7"/>
        <v>8.4394290123457196</v>
      </c>
      <c r="M37" s="270">
        <f t="shared" si="7"/>
        <v>8.1018518518518903</v>
      </c>
      <c r="N37" s="270">
        <f t="shared" si="7"/>
        <v>7.7902421652422031</v>
      </c>
      <c r="O37" s="270">
        <f t="shared" si="7"/>
        <v>7.5017146776406394</v>
      </c>
      <c r="P37" s="270">
        <f t="shared" si="7"/>
        <v>7.2337962962963314</v>
      </c>
      <c r="Q37" s="270">
        <f t="shared" si="7"/>
        <v>6.9843550446999059</v>
      </c>
      <c r="R37" s="270">
        <f t="shared" si="7"/>
        <v>6.7515432098765755</v>
      </c>
      <c r="S37" s="270">
        <f t="shared" si="7"/>
        <v>6.5337514934289445</v>
      </c>
      <c r="T37" s="270">
        <f t="shared" si="5"/>
        <v>6.3295717592592897</v>
      </c>
      <c r="U37" s="270">
        <f t="shared" si="5"/>
        <v>6.1377665544332505</v>
      </c>
      <c r="V37" s="270">
        <f t="shared" si="5"/>
        <v>5.9572440087146257</v>
      </c>
      <c r="W37" s="270">
        <f t="shared" si="5"/>
        <v>5.7870370370370647</v>
      </c>
      <c r="X37" s="270">
        <f t="shared" si="5"/>
        <v>5.6262860082304798</v>
      </c>
      <c r="Y37" s="207"/>
      <c r="Z37" s="207"/>
      <c r="AA37" s="207"/>
      <c r="AB37" s="207"/>
    </row>
    <row r="38" spans="2:28">
      <c r="B38" s="391"/>
      <c r="C38" s="213">
        <f t="shared" si="4"/>
        <v>1.4004629629629608E-3</v>
      </c>
      <c r="D38" s="270">
        <f t="shared" si="7"/>
        <v>12.347867219926435</v>
      </c>
      <c r="E38" s="270">
        <f t="shared" si="7"/>
        <v>11.621522089342527</v>
      </c>
      <c r="F38" s="270">
        <f t="shared" si="7"/>
        <v>10.975881973267942</v>
      </c>
      <c r="G38" s="270">
        <f t="shared" si="7"/>
        <v>10.398203974674892</v>
      </c>
      <c r="H38" s="270">
        <f t="shared" si="7"/>
        <v>9.8782937759411489</v>
      </c>
      <c r="I38" s="270">
        <f t="shared" si="7"/>
        <v>9.4078988342296643</v>
      </c>
      <c r="J38" s="270">
        <f t="shared" si="7"/>
        <v>8.9802670690374082</v>
      </c>
      <c r="K38" s="270">
        <f t="shared" si="7"/>
        <v>8.589820674731433</v>
      </c>
      <c r="L38" s="270">
        <f t="shared" si="7"/>
        <v>8.2319114799509574</v>
      </c>
      <c r="M38" s="270">
        <f t="shared" si="7"/>
        <v>7.9026350207529186</v>
      </c>
      <c r="N38" s="270">
        <f t="shared" si="7"/>
        <v>7.598687519954729</v>
      </c>
      <c r="O38" s="270">
        <f t="shared" si="7"/>
        <v>7.317254648845295</v>
      </c>
      <c r="P38" s="270">
        <f t="shared" si="7"/>
        <v>7.0559241256722487</v>
      </c>
      <c r="Q38" s="270">
        <f t="shared" si="7"/>
        <v>6.8126163972007916</v>
      </c>
      <c r="R38" s="270">
        <f t="shared" si="7"/>
        <v>6.585529183960765</v>
      </c>
      <c r="S38" s="270">
        <f t="shared" si="7"/>
        <v>6.3730927586717083</v>
      </c>
      <c r="T38" s="270">
        <f t="shared" ref="T38:X42" si="8">(2.8/($C38*60*60*24/500)^3)/T$6</f>
        <v>6.1739336099632176</v>
      </c>
      <c r="U38" s="270">
        <f t="shared" si="8"/>
        <v>5.9868447126916049</v>
      </c>
      <c r="V38" s="270">
        <f t="shared" si="8"/>
        <v>5.8107610446712634</v>
      </c>
      <c r="W38" s="270">
        <f t="shared" si="8"/>
        <v>5.6447393005377986</v>
      </c>
      <c r="X38" s="270">
        <f t="shared" si="8"/>
        <v>5.487940986633971</v>
      </c>
      <c r="Y38" s="207"/>
      <c r="Z38" s="207"/>
      <c r="AA38" s="207"/>
      <c r="AB38" s="207"/>
    </row>
    <row r="39" spans="2:28">
      <c r="B39" s="391"/>
      <c r="C39" s="213">
        <f t="shared" si="4"/>
        <v>1.4120370370370348E-3</v>
      </c>
      <c r="D39" s="270">
        <f t="shared" si="7"/>
        <v>12.046713161013535</v>
      </c>
      <c r="E39" s="270">
        <f t="shared" si="7"/>
        <v>11.338082975071563</v>
      </c>
      <c r="F39" s="270">
        <f t="shared" si="7"/>
        <v>10.708189476456475</v>
      </c>
      <c r="G39" s="270">
        <f t="shared" si="7"/>
        <v>10.144600556642978</v>
      </c>
      <c r="H39" s="270">
        <f t="shared" si="7"/>
        <v>9.6373705288108287</v>
      </c>
      <c r="I39" s="270">
        <f t="shared" si="7"/>
        <v>9.1784481226769792</v>
      </c>
      <c r="J39" s="270">
        <f t="shared" si="7"/>
        <v>8.761245935282572</v>
      </c>
      <c r="K39" s="270">
        <f t="shared" si="7"/>
        <v>8.3803221989659384</v>
      </c>
      <c r="L39" s="270">
        <f t="shared" si="7"/>
        <v>8.0311421073423563</v>
      </c>
      <c r="M39" s="270">
        <f t="shared" si="7"/>
        <v>7.7098964230486624</v>
      </c>
      <c r="N39" s="270">
        <f t="shared" si="7"/>
        <v>7.4133619452390986</v>
      </c>
      <c r="O39" s="270">
        <f t="shared" si="7"/>
        <v>7.1387929843043176</v>
      </c>
      <c r="P39" s="270">
        <f t="shared" si="7"/>
        <v>6.8838360920077344</v>
      </c>
      <c r="Q39" s="270">
        <f t="shared" si="7"/>
        <v>6.6464624336626406</v>
      </c>
      <c r="R39" s="270">
        <f t="shared" si="7"/>
        <v>6.4249136858738858</v>
      </c>
      <c r="S39" s="270">
        <f>(2.8/($C39*60*60*24/500)^3)/S$6</f>
        <v>6.2176584056844053</v>
      </c>
      <c r="T39" s="270">
        <f t="shared" si="8"/>
        <v>6.0233565805067677</v>
      </c>
      <c r="U39" s="270">
        <f t="shared" si="8"/>
        <v>5.8408306235217138</v>
      </c>
      <c r="V39" s="270">
        <f t="shared" si="8"/>
        <v>5.6690414875357815</v>
      </c>
      <c r="W39" s="270">
        <f t="shared" si="8"/>
        <v>5.5070688736061877</v>
      </c>
      <c r="X39" s="270">
        <f t="shared" si="8"/>
        <v>5.3540947382282376</v>
      </c>
      <c r="Y39" s="207"/>
      <c r="Z39" s="207"/>
      <c r="AA39" s="207"/>
      <c r="AB39" s="207"/>
    </row>
    <row r="40" spans="2:28">
      <c r="B40" s="391"/>
      <c r="C40" s="213">
        <f t="shared" si="4"/>
        <v>1.4236111111111088E-3</v>
      </c>
      <c r="D40" s="270">
        <f t="shared" ref="D40:R42" si="9">(2.8/($C40*60*60*24/500)^3)/D$6</f>
        <v>11.755273214044907</v>
      </c>
      <c r="E40" s="270">
        <f t="shared" si="9"/>
        <v>11.063786554395207</v>
      </c>
      <c r="F40" s="270">
        <f t="shared" si="9"/>
        <v>10.449131745817695</v>
      </c>
      <c r="G40" s="270">
        <f t="shared" si="9"/>
        <v>9.8991774434062378</v>
      </c>
      <c r="H40" s="270">
        <f t="shared" si="9"/>
        <v>9.4042185712359263</v>
      </c>
      <c r="I40" s="270">
        <f t="shared" si="9"/>
        <v>8.9563986392723098</v>
      </c>
      <c r="J40" s="270">
        <f t="shared" si="9"/>
        <v>8.549289610214478</v>
      </c>
      <c r="K40" s="270">
        <f t="shared" si="9"/>
        <v>8.1775813662921095</v>
      </c>
      <c r="L40" s="270">
        <f t="shared" si="9"/>
        <v>7.8368488093632713</v>
      </c>
      <c r="M40" s="270">
        <f t="shared" si="9"/>
        <v>7.5233748569887409</v>
      </c>
      <c r="N40" s="270">
        <f t="shared" si="9"/>
        <v>7.2340142855660963</v>
      </c>
      <c r="O40" s="270">
        <f t="shared" si="9"/>
        <v>6.9660878305451304</v>
      </c>
      <c r="P40" s="270">
        <f t="shared" si="9"/>
        <v>6.7172989794542328</v>
      </c>
      <c r="Q40" s="270">
        <f t="shared" si="9"/>
        <v>6.4856679801627077</v>
      </c>
      <c r="R40" s="270">
        <f t="shared" si="9"/>
        <v>6.2694790474906172</v>
      </c>
      <c r="S40" s="270">
        <f>(2.8/($C40*60*60*24/500)^3)/S$6</f>
        <v>6.0672377878941459</v>
      </c>
      <c r="T40" s="270">
        <f t="shared" si="8"/>
        <v>5.8776366070224535</v>
      </c>
      <c r="U40" s="270">
        <f t="shared" si="8"/>
        <v>5.6995264068096523</v>
      </c>
      <c r="V40" s="270">
        <f t="shared" si="8"/>
        <v>5.5318932771976037</v>
      </c>
      <c r="W40" s="270">
        <f t="shared" si="8"/>
        <v>5.3738391835633861</v>
      </c>
      <c r="X40" s="270">
        <f t="shared" si="8"/>
        <v>5.2245658729088476</v>
      </c>
      <c r="Y40" s="207"/>
      <c r="Z40" s="207"/>
      <c r="AA40" s="207"/>
      <c r="AB40" s="207"/>
    </row>
    <row r="41" spans="2:28">
      <c r="B41" s="391"/>
      <c r="C41" s="213">
        <f t="shared" si="4"/>
        <v>1.4351851851851828E-3</v>
      </c>
      <c r="D41" s="270">
        <f t="shared" si="9"/>
        <v>11.473158839918149</v>
      </c>
      <c r="E41" s="270">
        <f t="shared" si="9"/>
        <v>10.798267143452376</v>
      </c>
      <c r="F41" s="270">
        <f t="shared" si="9"/>
        <v>10.198363413260576</v>
      </c>
      <c r="G41" s="270">
        <f t="shared" si="9"/>
        <v>9.6616074441416</v>
      </c>
      <c r="H41" s="270">
        <f t="shared" si="9"/>
        <v>9.1785270719345196</v>
      </c>
      <c r="I41" s="270">
        <f t="shared" si="9"/>
        <v>8.741454354223352</v>
      </c>
      <c r="J41" s="270">
        <f t="shared" si="9"/>
        <v>8.3441155199404715</v>
      </c>
      <c r="K41" s="270">
        <f t="shared" si="9"/>
        <v>7.9813278886387122</v>
      </c>
      <c r="L41" s="270">
        <f t="shared" si="9"/>
        <v>7.6487725599454324</v>
      </c>
      <c r="M41" s="270">
        <f t="shared" si="9"/>
        <v>7.3428216575476153</v>
      </c>
      <c r="N41" s="270">
        <f t="shared" si="9"/>
        <v>7.0604054399496299</v>
      </c>
      <c r="O41" s="270">
        <f t="shared" si="9"/>
        <v>6.7989089421737177</v>
      </c>
      <c r="P41" s="270">
        <f t="shared" si="9"/>
        <v>6.5560907656675136</v>
      </c>
      <c r="Q41" s="270">
        <f t="shared" si="9"/>
        <v>6.3300186702996681</v>
      </c>
      <c r="R41" s="270">
        <f t="shared" si="9"/>
        <v>6.1190180479563461</v>
      </c>
      <c r="S41" s="270">
        <f>(2.8/($C41*60*60*24/500)^3)/S$6</f>
        <v>5.9216303689900123</v>
      </c>
      <c r="T41" s="270">
        <f t="shared" si="8"/>
        <v>5.7365794199590745</v>
      </c>
      <c r="U41" s="270">
        <f t="shared" si="8"/>
        <v>5.5627436799603149</v>
      </c>
      <c r="V41" s="270">
        <f t="shared" si="8"/>
        <v>5.3991335717261881</v>
      </c>
      <c r="W41" s="270">
        <f t="shared" si="8"/>
        <v>5.244872612534011</v>
      </c>
      <c r="X41" s="270">
        <f t="shared" si="8"/>
        <v>5.0991817066302882</v>
      </c>
      <c r="Y41" s="207"/>
      <c r="Z41" s="207"/>
      <c r="AA41" s="207"/>
      <c r="AB41" s="207"/>
    </row>
    <row r="42" spans="2:28">
      <c r="B42" s="391"/>
      <c r="C42" s="213">
        <f t="shared" si="4"/>
        <v>1.4467592592592568E-3</v>
      </c>
      <c r="D42" s="270">
        <f t="shared" si="9"/>
        <v>11.200000000000051</v>
      </c>
      <c r="E42" s="270">
        <f t="shared" si="9"/>
        <v>10.541176470588283</v>
      </c>
      <c r="F42" s="270">
        <f t="shared" si="9"/>
        <v>9.9555555555556001</v>
      </c>
      <c r="G42" s="270">
        <f t="shared" si="9"/>
        <v>9.4315789473684646</v>
      </c>
      <c r="H42" s="270">
        <f t="shared" si="9"/>
        <v>8.9600000000000399</v>
      </c>
      <c r="I42" s="270">
        <f t="shared" si="9"/>
        <v>8.5333333333333723</v>
      </c>
      <c r="J42" s="270">
        <f t="shared" si="9"/>
        <v>8.1454545454545819</v>
      </c>
      <c r="K42" s="270">
        <f t="shared" si="9"/>
        <v>7.7913043478261219</v>
      </c>
      <c r="L42" s="270">
        <f t="shared" si="9"/>
        <v>7.4666666666667005</v>
      </c>
      <c r="M42" s="270">
        <f t="shared" si="9"/>
        <v>7.1680000000000321</v>
      </c>
      <c r="N42" s="270">
        <f t="shared" si="9"/>
        <v>6.8923076923077238</v>
      </c>
      <c r="O42" s="270">
        <f t="shared" si="9"/>
        <v>6.637037037037067</v>
      </c>
      <c r="P42" s="270">
        <f t="shared" si="9"/>
        <v>6.4000000000000288</v>
      </c>
      <c r="Q42" s="270">
        <f t="shared" si="9"/>
        <v>6.1793103448276145</v>
      </c>
      <c r="R42" s="270">
        <f t="shared" si="9"/>
        <v>5.9733333333333603</v>
      </c>
      <c r="S42" s="270">
        <f>(2.8/($C42*60*60*24/500)^3)/S$6</f>
        <v>5.7806451612903489</v>
      </c>
      <c r="T42" s="270">
        <f t="shared" si="8"/>
        <v>5.6000000000000254</v>
      </c>
      <c r="U42" s="270">
        <f t="shared" si="8"/>
        <v>5.4303030303030546</v>
      </c>
      <c r="V42" s="270">
        <f t="shared" si="8"/>
        <v>5.2705882352941416</v>
      </c>
      <c r="W42" s="270">
        <f t="shared" si="8"/>
        <v>5.1200000000000232</v>
      </c>
      <c r="X42" s="270">
        <f t="shared" si="8"/>
        <v>4.9777777777778001</v>
      </c>
      <c r="Y42" s="207"/>
      <c r="Z42" s="207"/>
      <c r="AA42" s="207"/>
      <c r="AB42" s="207"/>
    </row>
    <row r="43" spans="2:28">
      <c r="C43" s="214"/>
    </row>
    <row r="44" spans="2:28">
      <c r="C44" s="214"/>
    </row>
    <row r="45" spans="2:28">
      <c r="C45" s="214"/>
    </row>
  </sheetData>
  <mergeCells count="2">
    <mergeCell ref="D5:X5"/>
    <mergeCell ref="B7:B42"/>
  </mergeCells>
  <conditionalFormatting sqref="D7:X42">
    <cfRule type="expression" dxfId="3" priority="5">
      <formula>AND(D7&gt;=$H$2*(1-$L$2),D7&lt;=$H$2*(1+$L$2))</formula>
    </cfRule>
    <cfRule type="expression" dxfId="2" priority="6">
      <formula>AND(D7&gt;=$H$3*(1-$L$3),D7&lt;=$H$3*(1+$L$3))</formula>
    </cfRule>
  </conditionalFormatting>
  <pageMargins left="0.25" right="0.25" top="0.75" bottom="0.75" header="0.3" footer="0.3"/>
  <pageSetup scale="1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B1:G43"/>
  <sheetViews>
    <sheetView workbookViewId="0">
      <selection activeCell="E3" sqref="E3"/>
    </sheetView>
  </sheetViews>
  <sheetFormatPr defaultRowHeight="15"/>
  <cols>
    <col min="1" max="1" width="2" style="205" customWidth="1"/>
    <col min="2" max="2" width="9.140625" style="215"/>
    <col min="3" max="3" width="14.85546875" style="205" bestFit="1" customWidth="1"/>
    <col min="4" max="16384" width="9.140625" style="205"/>
  </cols>
  <sheetData>
    <row r="1" spans="2:7" ht="5.25" customHeight="1"/>
    <row r="2" spans="2:7">
      <c r="B2" s="225">
        <v>1.1574074074074073E-5</v>
      </c>
      <c r="C2" s="205" t="s">
        <v>156</v>
      </c>
      <c r="E2" s="222">
        <v>10</v>
      </c>
      <c r="F2" s="220" t="s">
        <v>159</v>
      </c>
    </row>
    <row r="3" spans="2:7" customFormat="1" ht="12.75"/>
    <row r="4" spans="2:7">
      <c r="B4" s="221" t="s">
        <v>3</v>
      </c>
      <c r="C4" s="219" t="s">
        <v>4</v>
      </c>
      <c r="E4" s="219" t="s">
        <v>4</v>
      </c>
      <c r="F4" s="219" t="s">
        <v>3</v>
      </c>
    </row>
    <row r="5" spans="2:7">
      <c r="B5" s="224">
        <v>1.0416666666666667E-3</v>
      </c>
      <c r="C5" s="216">
        <f t="shared" ref="C5:C16" si="0">(2.8/($B5*60*60*24/500)^3)</f>
        <v>480.10973936899865</v>
      </c>
      <c r="D5" s="207"/>
      <c r="E5" s="222">
        <v>100</v>
      </c>
      <c r="F5" s="223">
        <f>((2.8/E5)^(1/3))*500/60/60/24</f>
        <v>1.7572852846502677E-3</v>
      </c>
      <c r="G5"/>
    </row>
    <row r="6" spans="2:7">
      <c r="B6" s="223">
        <f t="shared" ref="B6:B40" si="1">B5+$B$2</f>
        <v>1.0532407407407407E-3</v>
      </c>
      <c r="C6" s="216">
        <f t="shared" si="0"/>
        <v>464.45524044847798</v>
      </c>
      <c r="D6" s="207"/>
      <c r="E6" s="216">
        <f>E5+$E$2</f>
        <v>110</v>
      </c>
      <c r="F6" s="223">
        <f>((2.8/E6)^(1/3))*500/60/60/24</f>
        <v>1.702333754509432E-3</v>
      </c>
      <c r="G6" s="207"/>
    </row>
    <row r="7" spans="2:7">
      <c r="B7" s="223">
        <f t="shared" si="1"/>
        <v>1.0648148148148147E-3</v>
      </c>
      <c r="C7" s="216">
        <f t="shared" si="0"/>
        <v>449.47398701405444</v>
      </c>
      <c r="D7" s="207"/>
      <c r="E7" s="216">
        <f t="shared" ref="E7:E40" si="2">E6+$E$2</f>
        <v>120</v>
      </c>
      <c r="F7" s="223">
        <f>((2.8/E7)^(1/3))*500/60/60/24</f>
        <v>1.653668765878356E-3</v>
      </c>
      <c r="G7" s="207"/>
    </row>
    <row r="8" spans="2:7">
      <c r="B8" s="223">
        <f t="shared" si="1"/>
        <v>1.0763888888888887E-3</v>
      </c>
      <c r="C8" s="216">
        <f t="shared" si="0"/>
        <v>435.13017229911617</v>
      </c>
      <c r="D8" s="207"/>
      <c r="E8" s="216">
        <f t="shared" si="2"/>
        <v>130</v>
      </c>
      <c r="F8" s="223">
        <f>((2.8/E8)^(1/3))*500/60/60/24</f>
        <v>1.6101307896762959E-3</v>
      </c>
      <c r="G8" s="207"/>
    </row>
    <row r="9" spans="2:7">
      <c r="B9" s="223">
        <f t="shared" si="1"/>
        <v>1.0879629629629627E-3</v>
      </c>
      <c r="C9" s="216">
        <f t="shared" si="0"/>
        <v>421.39025071515982</v>
      </c>
      <c r="D9" s="207"/>
      <c r="E9" s="216">
        <f t="shared" si="2"/>
        <v>140</v>
      </c>
      <c r="F9" s="223">
        <f t="shared" ref="F9:F40" si="3">((2.8/E9)^(1/3))*500/60/60/24</f>
        <v>1.5708435281220525E-3</v>
      </c>
      <c r="G9" s="207"/>
    </row>
    <row r="10" spans="2:7">
      <c r="B10" s="223">
        <f t="shared" si="1"/>
        <v>1.0995370370370367E-3</v>
      </c>
      <c r="C10" s="216">
        <f t="shared" si="0"/>
        <v>408.22277299897991</v>
      </c>
      <c r="D10" s="207"/>
      <c r="E10" s="216">
        <f t="shared" si="2"/>
        <v>150</v>
      </c>
      <c r="F10" s="223">
        <f t="shared" si="3"/>
        <v>1.5351300956390403E-3</v>
      </c>
      <c r="G10" s="207"/>
    </row>
    <row r="11" spans="2:7">
      <c r="B11" s="223">
        <f t="shared" si="1"/>
        <v>1.1111111111111107E-3</v>
      </c>
      <c r="C11" s="216">
        <f t="shared" si="0"/>
        <v>395.59823495370421</v>
      </c>
      <c r="D11" s="207"/>
      <c r="E11" s="216">
        <f t="shared" si="2"/>
        <v>160</v>
      </c>
      <c r="F11" s="223">
        <f t="shared" si="3"/>
        <v>1.502457784100435E-3</v>
      </c>
      <c r="G11" s="207"/>
    </row>
    <row r="12" spans="2:7">
      <c r="B12" s="223">
        <f t="shared" si="1"/>
        <v>1.1226851851851847E-3</v>
      </c>
      <c r="C12" s="216">
        <f t="shared" si="0"/>
        <v>383.48893853548884</v>
      </c>
      <c r="D12" s="207"/>
      <c r="E12" s="216">
        <f t="shared" si="2"/>
        <v>170</v>
      </c>
      <c r="F12" s="223">
        <f t="shared" si="3"/>
        <v>1.4724005302600496E-3</v>
      </c>
      <c r="G12" s="207"/>
    </row>
    <row r="13" spans="2:7">
      <c r="B13" s="223">
        <f t="shared" si="1"/>
        <v>1.1342592592592587E-3</v>
      </c>
      <c r="C13" s="216">
        <f t="shared" si="0"/>
        <v>371.86886416374188</v>
      </c>
      <c r="D13" s="207"/>
      <c r="E13" s="216">
        <f t="shared" si="2"/>
        <v>180</v>
      </c>
      <c r="F13" s="223">
        <f t="shared" si="3"/>
        <v>1.4446127290159158E-3</v>
      </c>
      <c r="G13" s="207"/>
    </row>
    <row r="14" spans="2:7">
      <c r="B14" s="223">
        <f t="shared" si="1"/>
        <v>1.1458333333333327E-3</v>
      </c>
      <c r="C14" s="216">
        <f t="shared" si="0"/>
        <v>360.71355324492799</v>
      </c>
      <c r="D14" s="207"/>
      <c r="E14" s="216">
        <f t="shared" si="2"/>
        <v>190</v>
      </c>
      <c r="F14" s="223">
        <f t="shared" si="3"/>
        <v>1.418810537516497E-3</v>
      </c>
      <c r="G14" s="207"/>
    </row>
    <row r="15" spans="2:7">
      <c r="B15" s="223">
        <f t="shared" si="1"/>
        <v>1.1574074074074067E-3</v>
      </c>
      <c r="C15" s="216">
        <f t="shared" si="0"/>
        <v>350.00000000000051</v>
      </c>
      <c r="D15" s="207"/>
      <c r="E15" s="216">
        <f t="shared" si="2"/>
        <v>200</v>
      </c>
      <c r="F15" s="223">
        <f t="shared" si="3"/>
        <v>1.3947582547310358E-3</v>
      </c>
      <c r="G15" s="207"/>
    </row>
    <row r="16" spans="2:7">
      <c r="B16" s="223">
        <f t="shared" si="1"/>
        <v>1.1689814814814807E-3</v>
      </c>
      <c r="C16" s="216">
        <f t="shared" si="0"/>
        <v>339.70655177467614</v>
      </c>
      <c r="D16" s="207"/>
      <c r="E16" s="216">
        <f t="shared" si="2"/>
        <v>210</v>
      </c>
      <c r="F16" s="223">
        <f t="shared" si="3"/>
        <v>1.3722582193248702E-3</v>
      </c>
      <c r="G16" s="207"/>
    </row>
    <row r="17" spans="2:7">
      <c r="B17" s="223">
        <f t="shared" si="1"/>
        <v>1.1805555555555547E-3</v>
      </c>
      <c r="C17" s="216">
        <f>(2.8/($B17*60*60*24/500)^3)</f>
        <v>329.81281709146646</v>
      </c>
      <c r="D17" s="207"/>
      <c r="E17" s="216">
        <f t="shared" si="2"/>
        <v>220</v>
      </c>
      <c r="F17" s="223">
        <f t="shared" si="3"/>
        <v>1.3511431963546237E-3</v>
      </c>
      <c r="G17" s="207"/>
    </row>
    <row r="18" spans="2:7">
      <c r="B18" s="223">
        <f t="shared" si="1"/>
        <v>1.1921296296296287E-3</v>
      </c>
      <c r="C18" s="216">
        <f t="shared" ref="C18:C40" si="4">(2.8/($B18*60*60*24/500)^3)</f>
        <v>320.29958077360669</v>
      </c>
      <c r="D18" s="207"/>
      <c r="E18" s="216">
        <f t="shared" si="2"/>
        <v>230</v>
      </c>
      <c r="F18" s="223">
        <f t="shared" si="3"/>
        <v>1.3312705567300116E-3</v>
      </c>
      <c r="G18" s="207"/>
    </row>
    <row r="19" spans="2:7">
      <c r="B19" s="223">
        <f t="shared" si="1"/>
        <v>1.2037037037037027E-3</v>
      </c>
      <c r="C19" s="216">
        <f t="shared" si="4"/>
        <v>311.14872553482098</v>
      </c>
      <c r="D19" s="207"/>
      <c r="E19" s="216">
        <f t="shared" si="2"/>
        <v>240</v>
      </c>
      <c r="F19" s="223">
        <f t="shared" si="3"/>
        <v>1.3125177692811282E-3</v>
      </c>
      <c r="G19" s="207"/>
    </row>
    <row r="20" spans="2:7">
      <c r="B20" s="223">
        <f t="shared" si="1"/>
        <v>1.2152777777777767E-3</v>
      </c>
      <c r="C20" s="216">
        <f t="shared" si="4"/>
        <v>302.34315948601738</v>
      </c>
      <c r="D20" s="207"/>
      <c r="E20" s="216">
        <f t="shared" si="2"/>
        <v>250</v>
      </c>
      <c r="F20" s="223">
        <f t="shared" si="3"/>
        <v>1.2947788681497647E-3</v>
      </c>
      <c r="G20" s="207"/>
    </row>
    <row r="21" spans="2:7">
      <c r="B21" s="223">
        <f t="shared" si="1"/>
        <v>1.2268518518518507E-3</v>
      </c>
      <c r="C21" s="216">
        <f t="shared" si="4"/>
        <v>293.86674906130645</v>
      </c>
      <c r="D21" s="207"/>
      <c r="E21" s="216">
        <f t="shared" si="2"/>
        <v>260</v>
      </c>
      <c r="F21" s="223">
        <f t="shared" si="3"/>
        <v>1.2779616546692704E-3</v>
      </c>
      <c r="G21" s="207"/>
    </row>
    <row r="22" spans="2:7">
      <c r="B22" s="223">
        <f t="shared" si="1"/>
        <v>1.2384259259259247E-3</v>
      </c>
      <c r="C22" s="216">
        <f t="shared" si="4"/>
        <v>285.70425691179889</v>
      </c>
      <c r="D22" s="207"/>
      <c r="E22" s="216">
        <f t="shared" si="2"/>
        <v>270</v>
      </c>
      <c r="F22" s="223">
        <f t="shared" si="3"/>
        <v>1.2619854591776967E-3</v>
      </c>
      <c r="G22" s="207"/>
    </row>
    <row r="23" spans="2:7">
      <c r="B23" s="223">
        <f t="shared" si="1"/>
        <v>1.2499999999999987E-3</v>
      </c>
      <c r="C23" s="216">
        <f t="shared" si="4"/>
        <v>277.8412843570602</v>
      </c>
      <c r="D23" s="207"/>
      <c r="E23" s="216">
        <f t="shared" si="2"/>
        <v>280</v>
      </c>
      <c r="F23" s="223">
        <f t="shared" si="3"/>
        <v>1.2467793345091924E-3</v>
      </c>
      <c r="G23" s="207"/>
    </row>
    <row r="24" spans="2:7">
      <c r="B24" s="223">
        <f t="shared" si="1"/>
        <v>1.2615740740740727E-3</v>
      </c>
      <c r="C24" s="216">
        <f t="shared" si="4"/>
        <v>270.26421802137321</v>
      </c>
      <c r="D24" s="207"/>
      <c r="E24" s="216">
        <f t="shared" si="2"/>
        <v>290</v>
      </c>
      <c r="F24" s="223">
        <f t="shared" si="3"/>
        <v>1.2322805857393744E-3</v>
      </c>
      <c r="G24" s="207"/>
    </row>
    <row r="25" spans="2:7">
      <c r="B25" s="223">
        <f t="shared" si="1"/>
        <v>1.2731481481481467E-3</v>
      </c>
      <c r="C25" s="216">
        <f t="shared" si="4"/>
        <v>262.9601803155532</v>
      </c>
      <c r="D25" s="207"/>
      <c r="E25" s="216">
        <f t="shared" si="2"/>
        <v>300</v>
      </c>
      <c r="F25" s="223">
        <f t="shared" si="3"/>
        <v>1.2184335643627277E-3</v>
      </c>
      <c r="G25" s="207"/>
    </row>
    <row r="26" spans="2:7">
      <c r="B26" s="223">
        <f t="shared" si="1"/>
        <v>1.2847222222222207E-3</v>
      </c>
      <c r="C26" s="216">
        <f t="shared" si="4"/>
        <v>255.91698345533345</v>
      </c>
      <c r="D26" s="207"/>
      <c r="E26" s="216">
        <f t="shared" si="2"/>
        <v>310</v>
      </c>
      <c r="F26" s="223">
        <f t="shared" si="3"/>
        <v>1.2051886722645375E-3</v>
      </c>
      <c r="G26" s="207"/>
    </row>
    <row r="27" spans="2:7">
      <c r="B27" s="223">
        <f t="shared" si="1"/>
        <v>1.2962962962962947E-3</v>
      </c>
      <c r="C27" s="216">
        <f t="shared" si="4"/>
        <v>249.12308673469477</v>
      </c>
      <c r="D27" s="207"/>
      <c r="E27" s="216">
        <f t="shared" si="2"/>
        <v>320</v>
      </c>
      <c r="F27" s="223">
        <f t="shared" si="3"/>
        <v>1.1925015335094206E-3</v>
      </c>
      <c r="G27" s="207"/>
    </row>
    <row r="28" spans="2:7">
      <c r="B28" s="223">
        <f t="shared" si="1"/>
        <v>1.3078703703703687E-3</v>
      </c>
      <c r="C28" s="216">
        <f t="shared" si="4"/>
        <v>242.56755679719427</v>
      </c>
      <c r="D28" s="207"/>
      <c r="E28" s="216">
        <f t="shared" si="2"/>
        <v>330</v>
      </c>
      <c r="F28" s="223">
        <f t="shared" si="3"/>
        <v>1.1803323013967607E-3</v>
      </c>
      <c r="G28" s="207"/>
    </row>
    <row r="29" spans="2:7">
      <c r="B29" s="223">
        <f t="shared" si="1"/>
        <v>1.3194444444444427E-3</v>
      </c>
      <c r="C29" s="216">
        <f t="shared" si="4"/>
        <v>236.2400306707066</v>
      </c>
      <c r="D29" s="207"/>
      <c r="E29" s="216">
        <f t="shared" si="2"/>
        <v>340</v>
      </c>
      <c r="F29" s="223">
        <f t="shared" si="3"/>
        <v>1.168645075326669E-3</v>
      </c>
      <c r="G29" s="207"/>
    </row>
    <row r="30" spans="2:7">
      <c r="B30" s="223">
        <f t="shared" si="1"/>
        <v>1.3310185185185168E-3</v>
      </c>
      <c r="C30" s="216">
        <f t="shared" si="4"/>
        <v>230.13068135119673</v>
      </c>
      <c r="D30" s="207"/>
      <c r="E30" s="216">
        <f t="shared" si="2"/>
        <v>350</v>
      </c>
      <c r="F30" s="223">
        <f t="shared" si="3"/>
        <v>1.1574074074074073E-3</v>
      </c>
      <c r="G30" s="207"/>
    </row>
    <row r="31" spans="2:7">
      <c r="B31" s="223">
        <f t="shared" si="1"/>
        <v>1.3425925925925908E-3</v>
      </c>
      <c r="C31" s="216">
        <f t="shared" si="4"/>
        <v>224.23018573947363</v>
      </c>
      <c r="D31" s="207"/>
      <c r="E31" s="216">
        <f t="shared" si="2"/>
        <v>360</v>
      </c>
      <c r="F31" s="223">
        <f t="shared" si="3"/>
        <v>1.1465898828632579E-3</v>
      </c>
      <c r="G31" s="207"/>
    </row>
    <row r="32" spans="2:7">
      <c r="B32" s="223">
        <f t="shared" si="1"/>
        <v>1.3541666666666648E-3</v>
      </c>
      <c r="C32" s="216">
        <f t="shared" si="4"/>
        <v>218.52969475147947</v>
      </c>
      <c r="D32" s="207"/>
      <c r="E32" s="216">
        <f t="shared" si="2"/>
        <v>370</v>
      </c>
      <c r="F32" s="223">
        <f t="shared" si="3"/>
        <v>1.136165761491245E-3</v>
      </c>
      <c r="G32" s="207"/>
    </row>
    <row r="33" spans="2:7">
      <c r="B33" s="223">
        <f t="shared" si="1"/>
        <v>1.3657407407407388E-3</v>
      </c>
      <c r="C33" s="216">
        <f t="shared" si="4"/>
        <v>213.02080543775267</v>
      </c>
      <c r="D33" s="207"/>
      <c r="E33" s="216">
        <f t="shared" si="2"/>
        <v>380</v>
      </c>
      <c r="F33" s="223">
        <f t="shared" si="3"/>
        <v>1.1261106698986273E-3</v>
      </c>
      <c r="G33" s="207"/>
    </row>
    <row r="34" spans="2:7">
      <c r="B34" s="223">
        <f t="shared" si="1"/>
        <v>1.3773148148148128E-3</v>
      </c>
      <c r="C34" s="216">
        <f t="shared" si="4"/>
        <v>207.69553496139031</v>
      </c>
      <c r="D34" s="207"/>
      <c r="E34" s="216">
        <f t="shared" si="2"/>
        <v>390</v>
      </c>
      <c r="F34" s="223">
        <f t="shared" si="3"/>
        <v>1.1164023362011505E-3</v>
      </c>
      <c r="G34" s="207"/>
    </row>
    <row r="35" spans="2:7">
      <c r="B35" s="223">
        <f t="shared" si="1"/>
        <v>1.3888888888888868E-3</v>
      </c>
      <c r="C35" s="216">
        <f t="shared" si="4"/>
        <v>202.54629629629727</v>
      </c>
      <c r="D35" s="207"/>
      <c r="E35" s="216">
        <f t="shared" si="2"/>
        <v>400</v>
      </c>
      <c r="F35" s="223">
        <f t="shared" si="3"/>
        <v>1.107020360400688E-3</v>
      </c>
      <c r="G35" s="207"/>
    </row>
    <row r="36" spans="2:7">
      <c r="B36" s="223">
        <f t="shared" si="1"/>
        <v>1.4004629629629608E-3</v>
      </c>
      <c r="C36" s="216">
        <f t="shared" si="4"/>
        <v>197.56587551882296</v>
      </c>
      <c r="D36" s="207"/>
      <c r="E36" s="216">
        <f t="shared" si="2"/>
        <v>410</v>
      </c>
      <c r="F36" s="223">
        <f t="shared" si="3"/>
        <v>1.0979460148841645E-3</v>
      </c>
      <c r="G36" s="207"/>
    </row>
    <row r="37" spans="2:7">
      <c r="B37" s="223">
        <f t="shared" si="1"/>
        <v>1.4120370370370348E-3</v>
      </c>
      <c r="C37" s="216">
        <f t="shared" si="4"/>
        <v>192.74741057621657</v>
      </c>
      <c r="D37" s="207"/>
      <c r="E37" s="216">
        <f t="shared" si="2"/>
        <v>420</v>
      </c>
      <c r="F37" s="223">
        <f t="shared" si="3"/>
        <v>1.0891620704641537E-3</v>
      </c>
      <c r="G37" s="207"/>
    </row>
    <row r="38" spans="2:7">
      <c r="B38" s="223">
        <f t="shared" si="1"/>
        <v>1.4236111111111088E-3</v>
      </c>
      <c r="C38" s="216">
        <f t="shared" si="4"/>
        <v>188.08437142471851</v>
      </c>
      <c r="D38" s="207"/>
      <c r="E38" s="216">
        <f t="shared" si="2"/>
        <v>430</v>
      </c>
      <c r="F38" s="223">
        <f t="shared" si="3"/>
        <v>1.0806526441688945E-3</v>
      </c>
      <c r="G38" s="207"/>
    </row>
    <row r="39" spans="2:7">
      <c r="B39" s="223">
        <f t="shared" si="1"/>
        <v>1.4351851851851828E-3</v>
      </c>
      <c r="C39" s="216">
        <f t="shared" si="4"/>
        <v>183.57054143869038</v>
      </c>
      <c r="D39" s="207"/>
      <c r="E39" s="216">
        <f t="shared" si="2"/>
        <v>440</v>
      </c>
      <c r="F39" s="223">
        <f t="shared" si="3"/>
        <v>1.0724030656265023E-3</v>
      </c>
      <c r="G39" s="207"/>
    </row>
    <row r="40" spans="2:7">
      <c r="B40" s="223">
        <f t="shared" si="1"/>
        <v>1.4467592592592568E-3</v>
      </c>
      <c r="C40" s="216">
        <f t="shared" si="4"/>
        <v>179.20000000000081</v>
      </c>
      <c r="D40" s="207"/>
      <c r="E40" s="216">
        <f t="shared" si="2"/>
        <v>450</v>
      </c>
      <c r="F40" s="223">
        <f t="shared" si="3"/>
        <v>1.0643997594062967E-3</v>
      </c>
      <c r="G40" s="207"/>
    </row>
    <row r="41" spans="2:7">
      <c r="B41" s="214"/>
    </row>
    <row r="42" spans="2:7">
      <c r="B42" s="214"/>
    </row>
    <row r="43" spans="2:7">
      <c r="B43" s="214"/>
    </row>
  </sheetData>
  <conditionalFormatting sqref="C5:C40">
    <cfRule type="expression" dxfId="1" priority="3">
      <formula>AND(C5&gt;=#REF!*(1-#REF!),C5&lt;=#REF!*(1+#REF!))</formula>
    </cfRule>
    <cfRule type="expression" dxfId="0" priority="4">
      <formula>AND(C5&gt;=#REF!*(1-#REF!),C5&lt;=#REF!*(1+#REF!))</formula>
    </cfRule>
  </conditionalFormatting>
  <pageMargins left="0.25" right="0.25" top="0.75" bottom="0.75" header="0.3" footer="0.3"/>
  <pageSetup scale="1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B2:K5134"/>
  <sheetViews>
    <sheetView workbookViewId="0"/>
  </sheetViews>
  <sheetFormatPr defaultRowHeight="12.75"/>
  <cols>
    <col min="1" max="1" width="4.85546875" customWidth="1"/>
    <col min="4" max="4" width="10.140625" style="2" bestFit="1" customWidth="1"/>
    <col min="5" max="5" width="11.5703125" bestFit="1" customWidth="1"/>
    <col min="6" max="6" width="4.42578125" customWidth="1"/>
    <col min="7" max="7" width="3.7109375" customWidth="1"/>
    <col min="10" max="10" width="10.140625" style="2" bestFit="1" customWidth="1"/>
    <col min="11" max="11" width="11.5703125" bestFit="1" customWidth="1"/>
  </cols>
  <sheetData>
    <row r="2" spans="2:11">
      <c r="B2" s="200">
        <v>1200</v>
      </c>
      <c r="C2" s="199" t="s">
        <v>151</v>
      </c>
      <c r="H2" s="200">
        <v>1200</v>
      </c>
      <c r="I2" s="199" t="s">
        <v>155</v>
      </c>
    </row>
    <row r="3" spans="2:11">
      <c r="J3"/>
    </row>
    <row r="6" spans="2:11" ht="25.5">
      <c r="B6" s="5" t="s">
        <v>125</v>
      </c>
      <c r="C6" s="5" t="s">
        <v>153</v>
      </c>
      <c r="D6" s="203" t="s">
        <v>152</v>
      </c>
      <c r="E6" s="5" t="s">
        <v>154</v>
      </c>
      <c r="H6" s="5" t="s">
        <v>125</v>
      </c>
      <c r="I6" s="5" t="s">
        <v>153</v>
      </c>
      <c r="J6" s="203" t="s">
        <v>152</v>
      </c>
      <c r="K6" s="5" t="s">
        <v>154</v>
      </c>
    </row>
    <row r="7" spans="2:11">
      <c r="B7" s="146">
        <f>DataSheet!$B7</f>
        <v>839</v>
      </c>
      <c r="C7" s="146">
        <f>DataSheet!$C7</f>
        <v>3.1717490000000002</v>
      </c>
      <c r="D7" s="201">
        <v>1</v>
      </c>
      <c r="E7" s="137">
        <f>B7</f>
        <v>839</v>
      </c>
      <c r="H7" s="146">
        <f>DataSheet!$B7</f>
        <v>839</v>
      </c>
      <c r="I7" s="146">
        <f>DataSheet!$C7</f>
        <v>3.1717490000000002</v>
      </c>
      <c r="J7" s="201">
        <v>1</v>
      </c>
      <c r="K7" s="137">
        <f>H7</f>
        <v>839</v>
      </c>
    </row>
    <row r="8" spans="2:11">
      <c r="B8" s="146">
        <f>IF(D8&lt;&gt;D7,B7+TRUNC((Int-DataSheet!$C7)*DataSheet!$D7*1000,0)+E8-E7,B7+DataSheet!$B8-DataSheet!$B7)</f>
        <v>3855</v>
      </c>
      <c r="C8" s="146">
        <f>DataSheet!$C8+(D8-1)*Int</f>
        <v>15.47212</v>
      </c>
      <c r="D8" s="202">
        <f>IF(DataSheet!$B8&lt;DataSheet!$B7,D7+1,D7)</f>
        <v>1</v>
      </c>
      <c r="E8" s="137">
        <f>IF(D8&lt;&gt;D7,E7+DataSheet!$B8,E7+DataSheet!$B8-DataSheet!$B7)</f>
        <v>3855</v>
      </c>
      <c r="H8" s="146">
        <f>IF(J8&lt;&gt;J7,(IntTime)*J7*1000+DataSheet!$B8,H7+K8-K7)</f>
        <v>3855</v>
      </c>
      <c r="I8" s="146">
        <f>IF(J8&lt;&gt;J7,((IntTime*J7)-H7/1000)/DataSheet!$D7+I7+DataSheet!$C8,DataSheet!$C8-DataSheet!$C7+I7)</f>
        <v>15.47212</v>
      </c>
      <c r="J8" s="202">
        <f>IF(DataSheet!$B8&lt;DataSheet!$B7,J7+1,J7)</f>
        <v>1</v>
      </c>
      <c r="K8" s="137">
        <f>IF(J8&lt;&gt;J7,K7+DataSheet!$B8,K7+DataSheet!$B8-DataSheet!$B7)</f>
        <v>3855</v>
      </c>
    </row>
    <row r="9" spans="2:11">
      <c r="B9" s="146"/>
      <c r="C9" s="146"/>
      <c r="D9" s="202"/>
      <c r="E9" s="137"/>
      <c r="H9" s="146"/>
      <c r="I9" s="146"/>
      <c r="J9" s="202"/>
      <c r="K9" s="137"/>
    </row>
    <row r="10" spans="2:11">
      <c r="B10" s="146"/>
      <c r="C10" s="146"/>
      <c r="D10" s="202"/>
      <c r="E10" s="137"/>
      <c r="H10" s="146"/>
      <c r="I10" s="146"/>
      <c r="J10" s="202"/>
      <c r="K10" s="137"/>
    </row>
    <row r="11" spans="2:11">
      <c r="B11" s="146"/>
      <c r="C11" s="146"/>
      <c r="D11" s="202"/>
      <c r="E11" s="137"/>
      <c r="H11" s="146"/>
      <c r="I11" s="146"/>
      <c r="J11" s="202"/>
      <c r="K11" s="137"/>
    </row>
    <row r="12" spans="2:11">
      <c r="B12" s="146"/>
      <c r="C12" s="146"/>
      <c r="D12" s="202"/>
      <c r="E12" s="137"/>
      <c r="H12" s="146"/>
      <c r="I12" s="146"/>
      <c r="J12" s="202"/>
      <c r="K12" s="137"/>
    </row>
    <row r="13" spans="2:11">
      <c r="B13" s="146"/>
      <c r="C13" s="146"/>
      <c r="D13" s="202"/>
      <c r="E13" s="137"/>
      <c r="H13" s="146"/>
      <c r="I13" s="146"/>
      <c r="J13" s="202"/>
      <c r="K13" s="137"/>
    </row>
    <row r="14" spans="2:11">
      <c r="B14" s="146"/>
      <c r="C14" s="146"/>
      <c r="D14" s="202"/>
      <c r="E14" s="137"/>
      <c r="H14" s="146"/>
      <c r="I14" s="146"/>
      <c r="J14" s="202"/>
      <c r="K14" s="137"/>
    </row>
    <row r="15" spans="2:11">
      <c r="B15" s="146"/>
      <c r="C15" s="146"/>
      <c r="D15" s="202"/>
      <c r="E15" s="137"/>
      <c r="H15" s="146"/>
      <c r="I15" s="146"/>
      <c r="J15" s="202"/>
      <c r="K15" s="137"/>
    </row>
    <row r="16" spans="2:11">
      <c r="B16" s="146"/>
      <c r="C16" s="146"/>
      <c r="D16" s="202"/>
      <c r="E16" s="137"/>
      <c r="H16" s="146"/>
      <c r="I16" s="146"/>
      <c r="J16" s="202"/>
      <c r="K16" s="137"/>
    </row>
    <row r="17" spans="2:11">
      <c r="B17" s="146"/>
      <c r="C17" s="146"/>
      <c r="D17" s="202"/>
      <c r="E17" s="137"/>
      <c r="H17" s="146"/>
      <c r="I17" s="146"/>
      <c r="J17" s="202"/>
      <c r="K17" s="137"/>
    </row>
    <row r="18" spans="2:11">
      <c r="B18" s="146"/>
      <c r="C18" s="146"/>
      <c r="D18" s="202"/>
      <c r="E18" s="137"/>
      <c r="H18" s="146"/>
      <c r="I18" s="146"/>
      <c r="J18" s="202"/>
      <c r="K18" s="137"/>
    </row>
    <row r="19" spans="2:11">
      <c r="B19" s="146"/>
      <c r="C19" s="146"/>
      <c r="D19" s="202"/>
      <c r="E19" s="137"/>
      <c r="H19" s="146"/>
      <c r="I19" s="146"/>
      <c r="J19" s="202"/>
      <c r="K19" s="137"/>
    </row>
    <row r="20" spans="2:11">
      <c r="B20" s="146"/>
      <c r="C20" s="146"/>
      <c r="D20" s="202"/>
      <c r="E20" s="137"/>
      <c r="H20" s="146"/>
      <c r="I20" s="146"/>
      <c r="J20" s="202"/>
      <c r="K20" s="137"/>
    </row>
    <row r="21" spans="2:11">
      <c r="B21" s="146"/>
      <c r="C21" s="146"/>
      <c r="D21" s="202"/>
      <c r="E21" s="137"/>
      <c r="H21" s="146"/>
      <c r="I21" s="146"/>
      <c r="J21" s="202"/>
      <c r="K21" s="137"/>
    </row>
    <row r="22" spans="2:11">
      <c r="B22" s="146"/>
      <c r="C22" s="146"/>
      <c r="D22" s="202"/>
      <c r="E22" s="137"/>
      <c r="H22" s="146"/>
      <c r="I22" s="146"/>
      <c r="J22" s="202"/>
      <c r="K22" s="137"/>
    </row>
    <row r="23" spans="2:11">
      <c r="B23" s="146"/>
      <c r="C23" s="146"/>
      <c r="D23" s="202"/>
      <c r="E23" s="137"/>
      <c r="H23" s="146"/>
      <c r="I23" s="146"/>
      <c r="J23" s="202"/>
      <c r="K23" s="137"/>
    </row>
    <row r="24" spans="2:11">
      <c r="B24" s="146"/>
      <c r="C24" s="146"/>
      <c r="D24" s="202"/>
      <c r="E24" s="137"/>
      <c r="H24" s="146"/>
      <c r="I24" s="146"/>
      <c r="J24" s="202"/>
      <c r="K24" s="137"/>
    </row>
    <row r="25" spans="2:11">
      <c r="B25" s="146"/>
      <c r="C25" s="146"/>
      <c r="D25" s="202"/>
      <c r="E25" s="137"/>
      <c r="H25" s="146"/>
      <c r="I25" s="146"/>
      <c r="J25" s="202"/>
      <c r="K25" s="137"/>
    </row>
    <row r="26" spans="2:11">
      <c r="B26" s="146"/>
      <c r="C26" s="146"/>
      <c r="D26" s="202"/>
      <c r="E26" s="137"/>
      <c r="H26" s="146"/>
      <c r="I26" s="146"/>
      <c r="J26" s="202"/>
      <c r="K26" s="137"/>
    </row>
    <row r="27" spans="2:11">
      <c r="B27" s="146"/>
      <c r="C27" s="146"/>
      <c r="D27" s="202"/>
      <c r="E27" s="137"/>
      <c r="H27" s="146"/>
      <c r="I27" s="146"/>
      <c r="J27" s="202"/>
      <c r="K27" s="137"/>
    </row>
    <row r="28" spans="2:11">
      <c r="B28" s="146"/>
      <c r="C28" s="146"/>
      <c r="D28" s="202"/>
      <c r="E28" s="137"/>
      <c r="H28" s="146"/>
      <c r="I28" s="146"/>
      <c r="J28" s="202"/>
      <c r="K28" s="137"/>
    </row>
    <row r="29" spans="2:11">
      <c r="B29" s="146"/>
      <c r="C29" s="146"/>
      <c r="D29" s="202"/>
      <c r="E29" s="137"/>
      <c r="H29" s="146"/>
      <c r="I29" s="146"/>
      <c r="J29" s="202"/>
      <c r="K29" s="137"/>
    </row>
    <row r="30" spans="2:11">
      <c r="B30" s="146"/>
      <c r="C30" s="146"/>
      <c r="D30" s="202"/>
      <c r="E30" s="137"/>
      <c r="H30" s="146"/>
      <c r="I30" s="146"/>
      <c r="J30" s="202"/>
      <c r="K30" s="137"/>
    </row>
    <row r="31" spans="2:11">
      <c r="B31" s="146"/>
      <c r="C31" s="146"/>
      <c r="D31" s="202"/>
      <c r="E31" s="137"/>
      <c r="H31" s="146"/>
      <c r="I31" s="146"/>
      <c r="J31" s="202"/>
      <c r="K31" s="137"/>
    </row>
    <row r="32" spans="2:11">
      <c r="B32" s="146"/>
      <c r="C32" s="146"/>
      <c r="D32" s="202"/>
      <c r="E32" s="137"/>
      <c r="H32" s="146"/>
      <c r="I32" s="146"/>
      <c r="J32" s="202"/>
      <c r="K32" s="137"/>
    </row>
    <row r="33" spans="2:11">
      <c r="B33" s="146"/>
      <c r="C33" s="146"/>
      <c r="D33" s="202"/>
      <c r="E33" s="137"/>
      <c r="H33" s="146"/>
      <c r="I33" s="146"/>
      <c r="J33" s="202"/>
      <c r="K33" s="137"/>
    </row>
    <row r="34" spans="2:11">
      <c r="B34" s="146"/>
      <c r="C34" s="146"/>
      <c r="D34" s="202"/>
      <c r="E34" s="137"/>
      <c r="H34" s="146"/>
      <c r="I34" s="146"/>
      <c r="J34" s="202"/>
      <c r="K34" s="137"/>
    </row>
    <row r="35" spans="2:11">
      <c r="B35" s="146"/>
      <c r="C35" s="146"/>
      <c r="D35" s="202"/>
      <c r="E35" s="137"/>
      <c r="H35" s="146"/>
      <c r="I35" s="146"/>
      <c r="J35" s="202"/>
      <c r="K35" s="137"/>
    </row>
    <row r="36" spans="2:11">
      <c r="B36" s="146"/>
      <c r="C36" s="146"/>
      <c r="D36" s="202"/>
      <c r="E36" s="137"/>
      <c r="H36" s="146"/>
      <c r="I36" s="146"/>
      <c r="J36" s="202"/>
      <c r="K36" s="137"/>
    </row>
    <row r="37" spans="2:11">
      <c r="B37" s="146"/>
      <c r="C37" s="146"/>
      <c r="D37" s="202"/>
      <c r="E37" s="137"/>
      <c r="H37" s="146"/>
      <c r="I37" s="146"/>
      <c r="J37" s="202"/>
      <c r="K37" s="137"/>
    </row>
    <row r="38" spans="2:11">
      <c r="B38" s="146"/>
      <c r="C38" s="146"/>
      <c r="D38" s="202"/>
      <c r="E38" s="137"/>
      <c r="H38" s="146"/>
      <c r="I38" s="146"/>
      <c r="J38" s="202"/>
      <c r="K38" s="137"/>
    </row>
    <row r="39" spans="2:11">
      <c r="B39" s="146"/>
      <c r="C39" s="146"/>
      <c r="D39" s="202"/>
      <c r="E39" s="137"/>
      <c r="H39" s="146"/>
      <c r="I39" s="146"/>
      <c r="J39" s="202"/>
      <c r="K39" s="137"/>
    </row>
    <row r="40" spans="2:11">
      <c r="B40" s="146"/>
      <c r="C40" s="146"/>
      <c r="D40" s="202"/>
      <c r="E40" s="137"/>
      <c r="H40" s="146"/>
      <c r="I40" s="146"/>
      <c r="J40" s="202"/>
      <c r="K40" s="137"/>
    </row>
    <row r="41" spans="2:11">
      <c r="B41" s="146"/>
      <c r="C41" s="146"/>
      <c r="D41" s="202"/>
      <c r="E41" s="137"/>
      <c r="H41" s="146"/>
      <c r="I41" s="146"/>
      <c r="J41" s="202"/>
      <c r="K41" s="137"/>
    </row>
    <row r="42" spans="2:11">
      <c r="B42" s="146"/>
      <c r="C42" s="146"/>
      <c r="D42" s="202"/>
      <c r="E42" s="137"/>
      <c r="H42" s="146"/>
      <c r="I42" s="146"/>
      <c r="J42" s="202"/>
      <c r="K42" s="137"/>
    </row>
    <row r="43" spans="2:11">
      <c r="B43" s="146"/>
      <c r="C43" s="146"/>
      <c r="D43" s="202"/>
      <c r="E43" s="137"/>
      <c r="H43" s="146"/>
      <c r="I43" s="146"/>
      <c r="J43" s="202"/>
      <c r="K43" s="137"/>
    </row>
    <row r="44" spans="2:11">
      <c r="B44" s="146"/>
      <c r="C44" s="146"/>
      <c r="D44" s="202"/>
      <c r="E44" s="137"/>
      <c r="H44" s="146"/>
      <c r="I44" s="146"/>
      <c r="J44" s="202"/>
      <c r="K44" s="137"/>
    </row>
    <row r="45" spans="2:11">
      <c r="B45" s="146"/>
      <c r="C45" s="146"/>
      <c r="D45" s="202"/>
      <c r="E45" s="137"/>
      <c r="H45" s="146"/>
      <c r="I45" s="146"/>
      <c r="J45" s="202"/>
      <c r="K45" s="137"/>
    </row>
    <row r="46" spans="2:11">
      <c r="B46" s="146"/>
      <c r="C46" s="146"/>
      <c r="D46" s="202"/>
      <c r="E46" s="137"/>
      <c r="H46" s="146"/>
      <c r="I46" s="146"/>
      <c r="J46" s="202"/>
      <c r="K46" s="137"/>
    </row>
    <row r="47" spans="2:11">
      <c r="B47" s="146"/>
      <c r="C47" s="146"/>
      <c r="D47" s="202"/>
      <c r="E47" s="137"/>
      <c r="H47" s="146"/>
      <c r="I47" s="146"/>
      <c r="J47" s="202"/>
      <c r="K47" s="137"/>
    </row>
    <row r="48" spans="2:11">
      <c r="B48" s="146"/>
      <c r="C48" s="146"/>
      <c r="D48" s="202"/>
      <c r="E48" s="137"/>
      <c r="H48" s="146"/>
      <c r="I48" s="146"/>
      <c r="J48" s="202"/>
      <c r="K48" s="137"/>
    </row>
    <row r="49" spans="2:11">
      <c r="B49" s="146"/>
      <c r="C49" s="146"/>
      <c r="D49" s="202"/>
      <c r="E49" s="137"/>
      <c r="H49" s="146"/>
      <c r="I49" s="146"/>
      <c r="J49" s="202"/>
      <c r="K49" s="137"/>
    </row>
    <row r="50" spans="2:11">
      <c r="B50" s="146"/>
      <c r="C50" s="146"/>
      <c r="D50" s="202"/>
      <c r="E50" s="137"/>
      <c r="H50" s="146"/>
      <c r="I50" s="146"/>
      <c r="J50" s="202"/>
      <c r="K50" s="137"/>
    </row>
    <row r="51" spans="2:11">
      <c r="B51" s="146"/>
      <c r="C51" s="146"/>
      <c r="D51" s="202"/>
      <c r="E51" s="137"/>
      <c r="H51" s="146"/>
      <c r="I51" s="146"/>
      <c r="J51" s="202"/>
      <c r="K51" s="137"/>
    </row>
    <row r="52" spans="2:11">
      <c r="B52" s="146"/>
      <c r="C52" s="146"/>
      <c r="D52" s="202"/>
      <c r="E52" s="137"/>
      <c r="H52" s="146"/>
      <c r="I52" s="146"/>
      <c r="J52" s="202"/>
      <c r="K52" s="137"/>
    </row>
    <row r="53" spans="2:11">
      <c r="B53" s="146"/>
      <c r="C53" s="146"/>
      <c r="D53" s="202"/>
      <c r="E53" s="137"/>
      <c r="H53" s="146"/>
      <c r="I53" s="146"/>
      <c r="J53" s="202"/>
      <c r="K53" s="137"/>
    </row>
    <row r="54" spans="2:11">
      <c r="B54" s="146"/>
      <c r="C54" s="146"/>
      <c r="D54" s="202"/>
      <c r="E54" s="137"/>
      <c r="H54" s="146"/>
      <c r="I54" s="146"/>
      <c r="J54" s="202"/>
      <c r="K54" s="137"/>
    </row>
    <row r="55" spans="2:11">
      <c r="B55" s="146"/>
      <c r="C55" s="146"/>
      <c r="D55" s="202"/>
      <c r="E55" s="137"/>
      <c r="H55" s="146"/>
      <c r="I55" s="146"/>
      <c r="J55" s="202"/>
      <c r="K55" s="137"/>
    </row>
    <row r="56" spans="2:11">
      <c r="B56" s="146"/>
      <c r="C56" s="146"/>
      <c r="D56" s="202"/>
      <c r="E56" s="137"/>
      <c r="H56" s="146"/>
      <c r="I56" s="146"/>
      <c r="J56" s="202"/>
      <c r="K56" s="137"/>
    </row>
    <row r="57" spans="2:11">
      <c r="B57" s="146"/>
      <c r="C57" s="146"/>
      <c r="D57" s="202"/>
      <c r="E57" s="137"/>
      <c r="H57" s="146"/>
      <c r="I57" s="146"/>
      <c r="J57" s="202"/>
      <c r="K57" s="137"/>
    </row>
    <row r="58" spans="2:11">
      <c r="B58" s="146"/>
      <c r="C58" s="146"/>
      <c r="D58" s="202"/>
      <c r="E58" s="137"/>
      <c r="H58" s="146"/>
      <c r="I58" s="146"/>
      <c r="J58" s="202"/>
      <c r="K58" s="137"/>
    </row>
    <row r="59" spans="2:11">
      <c r="B59" s="146"/>
      <c r="C59" s="146"/>
      <c r="D59" s="202"/>
      <c r="E59" s="137"/>
      <c r="H59" s="146"/>
      <c r="I59" s="146"/>
      <c r="J59" s="202"/>
      <c r="K59" s="137"/>
    </row>
    <row r="60" spans="2:11">
      <c r="B60" s="146"/>
      <c r="C60" s="146"/>
      <c r="D60" s="202"/>
      <c r="E60" s="137"/>
      <c r="H60" s="146"/>
      <c r="I60" s="146"/>
      <c r="J60" s="202"/>
      <c r="K60" s="137"/>
    </row>
    <row r="61" spans="2:11">
      <c r="B61" s="146"/>
      <c r="C61" s="146"/>
      <c r="D61" s="202"/>
      <c r="E61" s="137"/>
      <c r="H61" s="146"/>
      <c r="I61" s="146"/>
      <c r="J61" s="202"/>
      <c r="K61" s="137"/>
    </row>
    <row r="62" spans="2:11">
      <c r="B62" s="146"/>
      <c r="C62" s="146"/>
      <c r="D62" s="202"/>
      <c r="E62" s="137"/>
      <c r="H62" s="146"/>
      <c r="I62" s="146"/>
      <c r="J62" s="202"/>
      <c r="K62" s="137"/>
    </row>
    <row r="63" spans="2:11">
      <c r="B63" s="146"/>
      <c r="C63" s="146"/>
      <c r="D63" s="202"/>
      <c r="E63" s="137"/>
      <c r="H63" s="146"/>
      <c r="I63" s="146"/>
      <c r="J63" s="202"/>
      <c r="K63" s="137"/>
    </row>
    <row r="64" spans="2:11">
      <c r="B64" s="146"/>
      <c r="C64" s="146"/>
      <c r="D64" s="202"/>
      <c r="E64" s="137"/>
      <c r="H64" s="146"/>
      <c r="I64" s="146"/>
      <c r="J64" s="202"/>
      <c r="K64" s="137"/>
    </row>
    <row r="65" spans="2:11">
      <c r="B65" s="146"/>
      <c r="C65" s="146"/>
      <c r="D65" s="202"/>
      <c r="E65" s="137"/>
      <c r="H65" s="146"/>
      <c r="I65" s="146"/>
      <c r="J65" s="202"/>
      <c r="K65" s="137"/>
    </row>
    <row r="66" spans="2:11">
      <c r="B66" s="146"/>
      <c r="C66" s="146"/>
      <c r="D66" s="202"/>
      <c r="E66" s="137"/>
      <c r="H66" s="146"/>
      <c r="I66" s="146"/>
      <c r="J66" s="202"/>
      <c r="K66" s="137"/>
    </row>
    <row r="67" spans="2:11">
      <c r="B67" s="146"/>
      <c r="C67" s="146"/>
      <c r="D67" s="202"/>
      <c r="E67" s="137"/>
      <c r="H67" s="146"/>
      <c r="I67" s="146"/>
      <c r="J67" s="202"/>
      <c r="K67" s="137"/>
    </row>
    <row r="68" spans="2:11">
      <c r="B68" s="146"/>
      <c r="C68" s="146"/>
      <c r="D68" s="202"/>
      <c r="E68" s="137"/>
      <c r="H68" s="146"/>
      <c r="I68" s="146"/>
      <c r="J68" s="202"/>
      <c r="K68" s="137"/>
    </row>
    <row r="69" spans="2:11">
      <c r="B69" s="146"/>
      <c r="C69" s="146"/>
      <c r="D69" s="202"/>
      <c r="E69" s="137"/>
      <c r="H69" s="146"/>
      <c r="I69" s="146"/>
      <c r="J69" s="202"/>
      <c r="K69" s="137"/>
    </row>
    <row r="70" spans="2:11">
      <c r="B70" s="146"/>
      <c r="C70" s="146"/>
      <c r="D70" s="202"/>
      <c r="E70" s="137"/>
      <c r="H70" s="146"/>
      <c r="I70" s="146"/>
      <c r="J70" s="202"/>
      <c r="K70" s="137"/>
    </row>
    <row r="71" spans="2:11">
      <c r="B71" s="146"/>
      <c r="C71" s="146"/>
      <c r="D71" s="202"/>
      <c r="E71" s="137"/>
      <c r="H71" s="146"/>
      <c r="I71" s="146"/>
      <c r="J71" s="202"/>
      <c r="K71" s="137"/>
    </row>
    <row r="72" spans="2:11">
      <c r="B72" s="146"/>
      <c r="C72" s="146"/>
      <c r="D72" s="202"/>
      <c r="E72" s="137"/>
      <c r="H72" s="146"/>
      <c r="I72" s="146"/>
      <c r="J72" s="202"/>
      <c r="K72" s="137"/>
    </row>
    <row r="73" spans="2:11">
      <c r="B73" s="146"/>
      <c r="C73" s="146"/>
      <c r="D73" s="202"/>
      <c r="E73" s="137"/>
      <c r="H73" s="146"/>
      <c r="I73" s="146"/>
      <c r="J73" s="202"/>
      <c r="K73" s="137"/>
    </row>
    <row r="74" spans="2:11">
      <c r="B74" s="146"/>
      <c r="C74" s="146"/>
      <c r="D74" s="202"/>
      <c r="E74" s="137"/>
      <c r="H74" s="146"/>
      <c r="I74" s="146"/>
      <c r="J74" s="202"/>
      <c r="K74" s="137"/>
    </row>
    <row r="75" spans="2:11">
      <c r="B75" s="146"/>
      <c r="C75" s="146"/>
      <c r="D75" s="202"/>
      <c r="E75" s="137"/>
      <c r="H75" s="146"/>
      <c r="I75" s="146"/>
      <c r="J75" s="202"/>
      <c r="K75" s="137"/>
    </row>
    <row r="76" spans="2:11">
      <c r="B76" s="146"/>
      <c r="C76" s="146"/>
      <c r="D76" s="202"/>
      <c r="E76" s="137"/>
      <c r="H76" s="146"/>
      <c r="I76" s="146"/>
      <c r="J76" s="202"/>
      <c r="K76" s="137"/>
    </row>
    <row r="77" spans="2:11">
      <c r="B77" s="146"/>
      <c r="C77" s="146"/>
      <c r="D77" s="202"/>
      <c r="E77" s="137"/>
      <c r="H77" s="146"/>
      <c r="I77" s="146"/>
      <c r="J77" s="202"/>
      <c r="K77" s="137"/>
    </row>
    <row r="78" spans="2:11">
      <c r="B78" s="146"/>
      <c r="C78" s="146"/>
      <c r="D78" s="202"/>
      <c r="E78" s="137"/>
      <c r="H78" s="146"/>
      <c r="I78" s="146"/>
      <c r="J78" s="202"/>
      <c r="K78" s="137"/>
    </row>
    <row r="79" spans="2:11">
      <c r="B79" s="146"/>
      <c r="C79" s="146"/>
      <c r="D79" s="202"/>
      <c r="E79" s="137"/>
      <c r="H79" s="146"/>
      <c r="I79" s="146"/>
      <c r="J79" s="202"/>
      <c r="K79" s="137"/>
    </row>
    <row r="80" spans="2:11">
      <c r="B80" s="146"/>
      <c r="C80" s="146"/>
      <c r="D80" s="202"/>
      <c r="E80" s="137"/>
      <c r="H80" s="146"/>
      <c r="I80" s="146"/>
      <c r="J80" s="202"/>
      <c r="K80" s="137"/>
    </row>
    <row r="81" spans="2:11">
      <c r="B81" s="146"/>
      <c r="C81" s="146"/>
      <c r="D81" s="202"/>
      <c r="E81" s="137"/>
      <c r="H81" s="146"/>
      <c r="I81" s="146"/>
      <c r="J81" s="202"/>
      <c r="K81" s="137"/>
    </row>
    <row r="82" spans="2:11">
      <c r="B82" s="146"/>
      <c r="C82" s="146"/>
      <c r="D82" s="202"/>
      <c r="E82" s="137"/>
      <c r="H82" s="146"/>
      <c r="I82" s="146"/>
      <c r="J82" s="202"/>
      <c r="K82" s="137"/>
    </row>
    <row r="83" spans="2:11">
      <c r="B83" s="146"/>
      <c r="C83" s="146"/>
      <c r="D83" s="202"/>
      <c r="E83" s="137"/>
      <c r="H83" s="146"/>
      <c r="I83" s="146"/>
      <c r="J83" s="202"/>
      <c r="K83" s="137"/>
    </row>
    <row r="84" spans="2:11">
      <c r="B84" s="146"/>
      <c r="C84" s="146"/>
      <c r="D84" s="202"/>
      <c r="E84" s="137"/>
      <c r="H84" s="146"/>
      <c r="I84" s="146"/>
      <c r="J84" s="202"/>
      <c r="K84" s="137"/>
    </row>
    <row r="85" spans="2:11">
      <c r="B85" s="146"/>
      <c r="C85" s="146"/>
      <c r="D85" s="202"/>
      <c r="E85" s="137"/>
      <c r="H85" s="146"/>
      <c r="I85" s="146"/>
      <c r="J85" s="202"/>
      <c r="K85" s="137"/>
    </row>
    <row r="86" spans="2:11">
      <c r="B86" s="146"/>
      <c r="C86" s="146"/>
      <c r="D86" s="202"/>
      <c r="E86" s="137"/>
      <c r="H86" s="146"/>
      <c r="I86" s="146"/>
      <c r="J86" s="202"/>
      <c r="K86" s="137"/>
    </row>
    <row r="87" spans="2:11">
      <c r="B87" s="146"/>
      <c r="C87" s="146"/>
      <c r="D87" s="202"/>
      <c r="E87" s="137"/>
      <c r="H87" s="146"/>
      <c r="I87" s="146"/>
      <c r="J87" s="202"/>
      <c r="K87" s="137"/>
    </row>
    <row r="88" spans="2:11">
      <c r="B88" s="146"/>
      <c r="C88" s="146"/>
      <c r="D88" s="202"/>
      <c r="E88" s="137"/>
      <c r="H88" s="146"/>
      <c r="I88" s="146"/>
      <c r="J88" s="202"/>
      <c r="K88" s="137"/>
    </row>
    <row r="89" spans="2:11">
      <c r="B89" s="146"/>
      <c r="C89" s="146"/>
      <c r="D89" s="202"/>
      <c r="E89" s="137"/>
      <c r="H89" s="146"/>
      <c r="I89" s="146"/>
      <c r="J89" s="202"/>
      <c r="K89" s="137"/>
    </row>
    <row r="90" spans="2:11">
      <c r="B90" s="146"/>
      <c r="C90" s="146"/>
      <c r="D90" s="202"/>
      <c r="E90" s="137"/>
      <c r="H90" s="146"/>
      <c r="I90" s="146"/>
      <c r="J90" s="202"/>
      <c r="K90" s="137"/>
    </row>
    <row r="91" spans="2:11">
      <c r="B91" s="146"/>
      <c r="C91" s="146"/>
      <c r="D91" s="202"/>
      <c r="E91" s="137"/>
      <c r="H91" s="146"/>
      <c r="I91" s="146"/>
      <c r="J91" s="202"/>
      <c r="K91" s="137"/>
    </row>
    <row r="92" spans="2:11">
      <c r="B92" s="146"/>
      <c r="C92" s="146"/>
      <c r="D92" s="202"/>
      <c r="E92" s="137"/>
      <c r="H92" s="146"/>
      <c r="I92" s="146"/>
      <c r="J92" s="202"/>
      <c r="K92" s="137"/>
    </row>
    <row r="93" spans="2:11">
      <c r="B93" s="146"/>
      <c r="C93" s="146"/>
      <c r="D93" s="202"/>
      <c r="E93" s="137"/>
      <c r="H93" s="146"/>
      <c r="I93" s="146"/>
      <c r="J93" s="202"/>
      <c r="K93" s="137"/>
    </row>
    <row r="94" spans="2:11">
      <c r="B94" s="146"/>
      <c r="C94" s="146"/>
      <c r="D94" s="202"/>
      <c r="E94" s="137"/>
      <c r="H94" s="146"/>
      <c r="I94" s="146"/>
      <c r="J94" s="202"/>
      <c r="K94" s="137"/>
    </row>
    <row r="95" spans="2:11">
      <c r="B95" s="146"/>
      <c r="C95" s="146"/>
      <c r="D95" s="202"/>
      <c r="E95" s="137"/>
      <c r="H95" s="146"/>
      <c r="I95" s="146"/>
      <c r="J95" s="202"/>
      <c r="K95" s="137"/>
    </row>
    <row r="96" spans="2:11">
      <c r="B96" s="146"/>
      <c r="C96" s="146"/>
      <c r="D96" s="202"/>
      <c r="E96" s="137"/>
      <c r="H96" s="146"/>
      <c r="I96" s="146"/>
      <c r="J96" s="202"/>
      <c r="K96" s="137"/>
    </row>
    <row r="97" spans="2:11">
      <c r="B97" s="146"/>
      <c r="C97" s="146"/>
      <c r="D97" s="202"/>
      <c r="E97" s="137"/>
      <c r="H97" s="146"/>
      <c r="I97" s="146"/>
      <c r="J97" s="202"/>
      <c r="K97" s="137"/>
    </row>
    <row r="98" spans="2:11">
      <c r="B98" s="146"/>
      <c r="C98" s="146"/>
      <c r="D98" s="202"/>
      <c r="E98" s="137"/>
      <c r="H98" s="146"/>
      <c r="I98" s="146"/>
      <c r="J98" s="202"/>
      <c r="K98" s="137"/>
    </row>
    <row r="99" spans="2:11">
      <c r="B99" s="146"/>
      <c r="C99" s="146"/>
      <c r="D99" s="202"/>
      <c r="E99" s="137"/>
      <c r="H99" s="146"/>
      <c r="I99" s="146"/>
      <c r="J99" s="202"/>
      <c r="K99" s="137"/>
    </row>
    <row r="100" spans="2:11">
      <c r="B100" s="146"/>
      <c r="C100" s="146"/>
      <c r="D100" s="202"/>
      <c r="E100" s="137"/>
      <c r="H100" s="146"/>
      <c r="I100" s="146"/>
      <c r="J100" s="202"/>
      <c r="K100" s="137"/>
    </row>
    <row r="101" spans="2:11">
      <c r="B101" s="146"/>
      <c r="C101" s="146"/>
      <c r="D101" s="202"/>
      <c r="E101" s="137"/>
      <c r="H101" s="146"/>
      <c r="I101" s="146"/>
      <c r="J101" s="202"/>
      <c r="K101" s="137"/>
    </row>
    <row r="102" spans="2:11">
      <c r="B102" s="146"/>
      <c r="C102" s="146"/>
      <c r="D102" s="202"/>
      <c r="E102" s="137"/>
      <c r="H102" s="146"/>
      <c r="I102" s="146"/>
      <c r="J102" s="202"/>
      <c r="K102" s="137"/>
    </row>
    <row r="103" spans="2:11">
      <c r="B103" s="146"/>
      <c r="C103" s="146"/>
      <c r="D103" s="202"/>
      <c r="E103" s="137"/>
      <c r="H103" s="146"/>
      <c r="I103" s="146"/>
      <c r="J103" s="202"/>
      <c r="K103" s="137"/>
    </row>
    <row r="104" spans="2:11">
      <c r="B104" s="146"/>
      <c r="C104" s="146"/>
      <c r="D104" s="202"/>
      <c r="E104" s="137"/>
      <c r="H104" s="146"/>
      <c r="I104" s="146"/>
      <c r="J104" s="202"/>
      <c r="K104" s="137"/>
    </row>
    <row r="105" spans="2:11">
      <c r="B105" s="146"/>
      <c r="C105" s="146"/>
      <c r="D105" s="202"/>
      <c r="E105" s="137"/>
      <c r="H105" s="146"/>
      <c r="I105" s="146"/>
      <c r="J105" s="202"/>
      <c r="K105" s="137"/>
    </row>
    <row r="106" spans="2:11">
      <c r="B106" s="146"/>
      <c r="C106" s="146"/>
      <c r="D106" s="202"/>
      <c r="E106" s="137"/>
      <c r="H106" s="146"/>
      <c r="I106" s="146"/>
      <c r="J106" s="202"/>
      <c r="K106" s="137"/>
    </row>
    <row r="107" spans="2:11">
      <c r="B107" s="146"/>
      <c r="C107" s="146"/>
      <c r="D107" s="202"/>
      <c r="E107" s="137"/>
      <c r="H107" s="146"/>
      <c r="I107" s="146"/>
      <c r="J107" s="202"/>
      <c r="K107" s="137"/>
    </row>
    <row r="108" spans="2:11">
      <c r="B108" s="146"/>
      <c r="C108" s="146"/>
      <c r="D108" s="202"/>
      <c r="E108" s="137"/>
      <c r="H108" s="146"/>
      <c r="I108" s="146"/>
      <c r="J108" s="202"/>
      <c r="K108" s="137"/>
    </row>
    <row r="109" spans="2:11">
      <c r="B109" s="146"/>
      <c r="C109" s="146"/>
      <c r="D109" s="202"/>
      <c r="E109" s="137"/>
      <c r="H109" s="146"/>
      <c r="I109" s="146"/>
      <c r="J109" s="202"/>
      <c r="K109" s="137"/>
    </row>
    <row r="110" spans="2:11">
      <c r="B110" s="146"/>
      <c r="C110" s="146"/>
      <c r="D110" s="202"/>
      <c r="E110" s="137"/>
      <c r="H110" s="146"/>
      <c r="I110" s="146"/>
      <c r="J110" s="202"/>
      <c r="K110" s="137"/>
    </row>
    <row r="111" spans="2:11">
      <c r="B111" s="146"/>
      <c r="C111" s="146"/>
      <c r="D111" s="202"/>
      <c r="E111" s="137"/>
      <c r="H111" s="146"/>
      <c r="I111" s="146"/>
      <c r="J111" s="202"/>
      <c r="K111" s="137"/>
    </row>
    <row r="112" spans="2:11">
      <c r="B112" s="146"/>
      <c r="C112" s="146"/>
      <c r="D112" s="202"/>
      <c r="E112" s="137"/>
      <c r="H112" s="146"/>
      <c r="I112" s="146"/>
      <c r="J112" s="202"/>
      <c r="K112" s="137"/>
    </row>
    <row r="113" spans="2:11">
      <c r="B113" s="146"/>
      <c r="C113" s="146"/>
      <c r="D113" s="202"/>
      <c r="E113" s="137"/>
      <c r="H113" s="146"/>
      <c r="I113" s="146"/>
      <c r="J113" s="202"/>
      <c r="K113" s="137"/>
    </row>
    <row r="114" spans="2:11">
      <c r="B114" s="146"/>
      <c r="C114" s="146"/>
      <c r="D114" s="202"/>
      <c r="E114" s="137"/>
      <c r="H114" s="146"/>
      <c r="I114" s="146"/>
      <c r="J114" s="202"/>
      <c r="K114" s="137"/>
    </row>
    <row r="115" spans="2:11">
      <c r="B115" s="146"/>
      <c r="C115" s="146"/>
      <c r="D115" s="202"/>
      <c r="E115" s="137"/>
      <c r="H115" s="146"/>
      <c r="I115" s="146"/>
      <c r="J115" s="202"/>
      <c r="K115" s="137"/>
    </row>
    <row r="116" spans="2:11">
      <c r="B116" s="146"/>
      <c r="C116" s="146"/>
      <c r="D116" s="202"/>
      <c r="E116" s="137"/>
      <c r="H116" s="146"/>
      <c r="I116" s="146"/>
      <c r="J116" s="202"/>
      <c r="K116" s="137"/>
    </row>
    <row r="117" spans="2:11">
      <c r="B117" s="146"/>
      <c r="C117" s="146"/>
      <c r="D117" s="202"/>
      <c r="E117" s="137"/>
      <c r="H117" s="146"/>
      <c r="I117" s="146"/>
      <c r="J117" s="202"/>
      <c r="K117" s="137"/>
    </row>
    <row r="118" spans="2:11">
      <c r="B118" s="146"/>
      <c r="C118" s="146"/>
      <c r="D118" s="202"/>
      <c r="E118" s="137"/>
      <c r="H118" s="146"/>
      <c r="I118" s="146"/>
      <c r="J118" s="202"/>
      <c r="K118" s="137"/>
    </row>
    <row r="119" spans="2:11">
      <c r="B119" s="146"/>
      <c r="C119" s="146"/>
      <c r="D119" s="202"/>
      <c r="E119" s="137"/>
      <c r="H119" s="146"/>
      <c r="I119" s="146"/>
      <c r="J119" s="202"/>
      <c r="K119" s="137"/>
    </row>
    <row r="120" spans="2:11">
      <c r="B120" s="146"/>
      <c r="C120" s="146"/>
      <c r="D120" s="202"/>
      <c r="E120" s="137"/>
      <c r="H120" s="146"/>
      <c r="I120" s="146"/>
      <c r="J120" s="202"/>
      <c r="K120" s="137"/>
    </row>
    <row r="121" spans="2:11">
      <c r="B121" s="146"/>
      <c r="C121" s="146"/>
      <c r="D121" s="202"/>
      <c r="E121" s="137"/>
      <c r="H121" s="146"/>
      <c r="I121" s="146"/>
      <c r="J121" s="202"/>
      <c r="K121" s="137"/>
    </row>
    <row r="122" spans="2:11">
      <c r="B122" s="146"/>
      <c r="C122" s="146"/>
      <c r="D122" s="202"/>
      <c r="E122" s="137"/>
      <c r="H122" s="146"/>
      <c r="I122" s="146"/>
      <c r="J122" s="202"/>
      <c r="K122" s="137"/>
    </row>
    <row r="123" spans="2:11">
      <c r="B123" s="146"/>
      <c r="C123" s="146"/>
      <c r="D123" s="202"/>
      <c r="E123" s="137"/>
      <c r="H123" s="146"/>
      <c r="I123" s="146"/>
      <c r="J123" s="202"/>
      <c r="K123" s="137"/>
    </row>
    <row r="124" spans="2:11">
      <c r="B124" s="146"/>
      <c r="C124" s="146"/>
      <c r="D124" s="202"/>
      <c r="E124" s="137"/>
      <c r="H124" s="146"/>
      <c r="I124" s="146"/>
      <c r="J124" s="202"/>
      <c r="K124" s="137"/>
    </row>
    <row r="125" spans="2:11">
      <c r="B125" s="146"/>
      <c r="C125" s="146"/>
      <c r="D125" s="202"/>
      <c r="E125" s="137"/>
      <c r="H125" s="146"/>
      <c r="I125" s="146"/>
      <c r="J125" s="202"/>
      <c r="K125" s="137"/>
    </row>
    <row r="126" spans="2:11">
      <c r="B126" s="146"/>
      <c r="C126" s="146"/>
      <c r="D126" s="202"/>
      <c r="E126" s="137"/>
      <c r="H126" s="146"/>
      <c r="I126" s="146"/>
      <c r="J126" s="202"/>
      <c r="K126" s="137"/>
    </row>
    <row r="127" spans="2:11">
      <c r="B127" s="146"/>
      <c r="C127" s="146"/>
      <c r="D127" s="202"/>
      <c r="E127" s="137"/>
      <c r="H127" s="146"/>
      <c r="I127" s="146"/>
      <c r="J127" s="202"/>
      <c r="K127" s="137"/>
    </row>
    <row r="128" spans="2:11">
      <c r="B128" s="146"/>
      <c r="C128" s="146"/>
      <c r="D128" s="202"/>
      <c r="E128" s="137"/>
      <c r="H128" s="146"/>
      <c r="I128" s="146"/>
      <c r="J128" s="202"/>
      <c r="K128" s="137"/>
    </row>
    <row r="129" spans="2:11">
      <c r="B129" s="146"/>
      <c r="C129" s="146"/>
      <c r="D129" s="202"/>
      <c r="E129" s="137"/>
      <c r="H129" s="146"/>
      <c r="I129" s="146"/>
      <c r="J129" s="202"/>
      <c r="K129" s="137"/>
    </row>
    <row r="130" spans="2:11">
      <c r="B130" s="146"/>
      <c r="C130" s="146"/>
      <c r="D130" s="202"/>
      <c r="E130" s="137"/>
      <c r="H130" s="146"/>
      <c r="I130" s="146"/>
      <c r="J130" s="202"/>
      <c r="K130" s="137"/>
    </row>
    <row r="131" spans="2:11">
      <c r="B131" s="146"/>
      <c r="C131" s="146"/>
      <c r="D131" s="202"/>
      <c r="E131" s="137"/>
      <c r="H131" s="146"/>
      <c r="I131" s="146"/>
      <c r="J131" s="202"/>
      <c r="K131" s="137"/>
    </row>
    <row r="132" spans="2:11">
      <c r="B132" s="146"/>
      <c r="C132" s="146"/>
      <c r="D132" s="202"/>
      <c r="E132" s="137"/>
      <c r="H132" s="146"/>
      <c r="I132" s="146"/>
      <c r="J132" s="202"/>
      <c r="K132" s="137"/>
    </row>
    <row r="133" spans="2:11">
      <c r="B133" s="146"/>
      <c r="C133" s="146"/>
      <c r="D133" s="202"/>
      <c r="E133" s="137"/>
      <c r="H133" s="146"/>
      <c r="I133" s="146"/>
      <c r="J133" s="202"/>
      <c r="K133" s="137"/>
    </row>
    <row r="134" spans="2:11">
      <c r="B134" s="146"/>
      <c r="C134" s="146"/>
      <c r="D134" s="202"/>
      <c r="E134" s="137"/>
      <c r="H134" s="146"/>
      <c r="I134" s="146"/>
      <c r="J134" s="202"/>
      <c r="K134" s="137"/>
    </row>
    <row r="135" spans="2:11">
      <c r="B135" s="146"/>
      <c r="C135" s="146"/>
      <c r="D135" s="202"/>
      <c r="E135" s="137"/>
      <c r="H135" s="146"/>
      <c r="I135" s="146"/>
      <c r="J135" s="202"/>
      <c r="K135" s="137"/>
    </row>
    <row r="136" spans="2:11">
      <c r="B136" s="146"/>
      <c r="C136" s="146"/>
      <c r="D136" s="202"/>
      <c r="E136" s="137"/>
      <c r="H136" s="146"/>
      <c r="I136" s="146"/>
      <c r="J136" s="202"/>
      <c r="K136" s="137"/>
    </row>
    <row r="137" spans="2:11">
      <c r="B137" s="146"/>
      <c r="C137" s="146"/>
      <c r="D137" s="202"/>
      <c r="E137" s="137"/>
      <c r="H137" s="146"/>
      <c r="I137" s="146"/>
      <c r="J137" s="202"/>
      <c r="K137" s="137"/>
    </row>
    <row r="138" spans="2:11">
      <c r="B138" s="146"/>
      <c r="C138" s="146"/>
      <c r="D138" s="202"/>
      <c r="E138" s="137"/>
      <c r="H138" s="146"/>
      <c r="I138" s="146"/>
      <c r="J138" s="202"/>
      <c r="K138" s="137"/>
    </row>
    <row r="139" spans="2:11">
      <c r="B139" s="146"/>
      <c r="C139" s="146"/>
      <c r="D139" s="202"/>
      <c r="E139" s="137"/>
      <c r="H139" s="146"/>
      <c r="I139" s="146"/>
      <c r="J139" s="202"/>
      <c r="K139" s="137"/>
    </row>
    <row r="140" spans="2:11">
      <c r="B140" s="146"/>
      <c r="C140" s="146"/>
      <c r="D140" s="202"/>
      <c r="E140" s="137"/>
      <c r="H140" s="146"/>
      <c r="I140" s="146"/>
      <c r="J140" s="202"/>
      <c r="K140" s="137"/>
    </row>
    <row r="141" spans="2:11">
      <c r="B141" s="146"/>
      <c r="C141" s="146"/>
      <c r="D141" s="202"/>
      <c r="E141" s="137"/>
      <c r="H141" s="146"/>
      <c r="I141" s="146"/>
      <c r="J141" s="202"/>
      <c r="K141" s="137"/>
    </row>
    <row r="142" spans="2:11">
      <c r="B142" s="146"/>
      <c r="C142" s="146"/>
      <c r="D142" s="202"/>
      <c r="E142" s="137"/>
      <c r="H142" s="146"/>
      <c r="I142" s="146"/>
      <c r="J142" s="202"/>
      <c r="K142" s="137"/>
    </row>
    <row r="143" spans="2:11">
      <c r="B143" s="146"/>
      <c r="C143" s="146"/>
      <c r="D143" s="202"/>
      <c r="E143" s="137"/>
      <c r="H143" s="146"/>
      <c r="I143" s="146"/>
      <c r="J143" s="202"/>
      <c r="K143" s="137"/>
    </row>
    <row r="144" spans="2:11">
      <c r="B144" s="146"/>
      <c r="C144" s="146"/>
      <c r="D144" s="202"/>
      <c r="E144" s="137"/>
      <c r="H144" s="146"/>
      <c r="I144" s="146"/>
      <c r="J144" s="202"/>
      <c r="K144" s="137"/>
    </row>
    <row r="145" spans="2:11">
      <c r="B145" s="146"/>
      <c r="C145" s="146"/>
      <c r="D145" s="202"/>
      <c r="E145" s="137"/>
      <c r="H145" s="146"/>
      <c r="I145" s="146"/>
      <c r="J145" s="202"/>
      <c r="K145" s="137"/>
    </row>
    <row r="146" spans="2:11">
      <c r="B146" s="146"/>
      <c r="C146" s="146"/>
      <c r="D146" s="202"/>
      <c r="E146" s="137"/>
      <c r="H146" s="146"/>
      <c r="I146" s="146"/>
      <c r="J146" s="202"/>
      <c r="K146" s="137"/>
    </row>
    <row r="147" spans="2:11">
      <c r="B147" s="146"/>
      <c r="C147" s="146"/>
      <c r="D147" s="202"/>
      <c r="E147" s="137"/>
      <c r="H147" s="146"/>
      <c r="I147" s="146"/>
      <c r="J147" s="202"/>
      <c r="K147" s="137"/>
    </row>
    <row r="148" spans="2:11">
      <c r="B148" s="146"/>
      <c r="C148" s="146"/>
      <c r="D148" s="202"/>
      <c r="E148" s="137"/>
      <c r="H148" s="146"/>
      <c r="I148" s="146"/>
      <c r="J148" s="202"/>
      <c r="K148" s="137"/>
    </row>
    <row r="149" spans="2:11">
      <c r="B149" s="146"/>
      <c r="C149" s="146"/>
      <c r="D149" s="202"/>
      <c r="E149" s="137"/>
      <c r="H149" s="146"/>
      <c r="I149" s="146"/>
      <c r="J149" s="202"/>
      <c r="K149" s="137"/>
    </row>
    <row r="150" spans="2:11">
      <c r="B150" s="146"/>
      <c r="C150" s="146"/>
      <c r="D150" s="202"/>
      <c r="E150" s="137"/>
      <c r="H150" s="146"/>
      <c r="I150" s="146"/>
      <c r="J150" s="202"/>
      <c r="K150" s="137"/>
    </row>
    <row r="151" spans="2:11">
      <c r="B151" s="146"/>
      <c r="C151" s="146"/>
      <c r="D151" s="202"/>
      <c r="E151" s="137"/>
      <c r="H151" s="146"/>
      <c r="I151" s="146"/>
      <c r="J151" s="202"/>
      <c r="K151" s="137"/>
    </row>
    <row r="152" spans="2:11">
      <c r="B152" s="146"/>
      <c r="C152" s="146"/>
      <c r="D152" s="202"/>
      <c r="E152" s="137"/>
      <c r="H152" s="146"/>
      <c r="I152" s="146"/>
      <c r="J152" s="202"/>
      <c r="K152" s="137"/>
    </row>
    <row r="153" spans="2:11">
      <c r="B153" s="146"/>
      <c r="C153" s="146"/>
      <c r="D153" s="202"/>
      <c r="E153" s="137"/>
      <c r="H153" s="146"/>
      <c r="I153" s="146"/>
      <c r="J153" s="202"/>
      <c r="K153" s="137"/>
    </row>
    <row r="154" spans="2:11">
      <c r="B154" s="146"/>
      <c r="C154" s="146"/>
      <c r="D154" s="202"/>
      <c r="E154" s="137"/>
      <c r="H154" s="146"/>
      <c r="I154" s="146"/>
      <c r="J154" s="202"/>
      <c r="K154" s="137"/>
    </row>
    <row r="155" spans="2:11">
      <c r="B155" s="146"/>
      <c r="C155" s="146"/>
      <c r="D155" s="202"/>
      <c r="E155" s="137"/>
      <c r="H155" s="146"/>
      <c r="I155" s="146"/>
      <c r="J155" s="202"/>
      <c r="K155" s="137"/>
    </row>
    <row r="156" spans="2:11">
      <c r="B156" s="146"/>
      <c r="C156" s="146"/>
      <c r="D156" s="202"/>
      <c r="E156" s="137"/>
      <c r="H156" s="146"/>
      <c r="I156" s="146"/>
      <c r="J156" s="202"/>
      <c r="K156" s="137"/>
    </row>
    <row r="157" spans="2:11">
      <c r="B157" s="146"/>
      <c r="C157" s="146"/>
      <c r="D157" s="202"/>
      <c r="E157" s="137"/>
      <c r="H157" s="146"/>
      <c r="I157" s="146"/>
      <c r="J157" s="202"/>
      <c r="K157" s="137"/>
    </row>
    <row r="158" spans="2:11">
      <c r="B158" s="146"/>
      <c r="C158" s="146"/>
      <c r="D158" s="202"/>
      <c r="E158" s="137"/>
      <c r="H158" s="146"/>
      <c r="I158" s="146"/>
      <c r="J158" s="202"/>
      <c r="K158" s="137"/>
    </row>
    <row r="159" spans="2:11">
      <c r="B159" s="146"/>
      <c r="C159" s="146"/>
      <c r="D159" s="202"/>
      <c r="E159" s="137"/>
      <c r="H159" s="146"/>
      <c r="I159" s="146"/>
      <c r="J159" s="202"/>
      <c r="K159" s="137"/>
    </row>
    <row r="160" spans="2:11">
      <c r="B160" s="146"/>
      <c r="C160" s="146"/>
      <c r="D160" s="202"/>
      <c r="E160" s="137"/>
      <c r="H160" s="146"/>
      <c r="I160" s="146"/>
      <c r="J160" s="202"/>
      <c r="K160" s="137"/>
    </row>
    <row r="161" spans="2:11">
      <c r="B161" s="146"/>
      <c r="C161" s="146"/>
      <c r="D161" s="202"/>
      <c r="E161" s="137"/>
      <c r="H161" s="146"/>
      <c r="I161" s="146"/>
      <c r="J161" s="202"/>
      <c r="K161" s="137"/>
    </row>
    <row r="162" spans="2:11">
      <c r="B162" s="146"/>
      <c r="C162" s="146"/>
      <c r="D162" s="202"/>
      <c r="E162" s="137"/>
      <c r="H162" s="146"/>
      <c r="I162" s="146"/>
      <c r="J162" s="202"/>
      <c r="K162" s="137"/>
    </row>
    <row r="163" spans="2:11">
      <c r="B163" s="146"/>
      <c r="C163" s="146"/>
      <c r="D163" s="202"/>
      <c r="E163" s="137"/>
      <c r="H163" s="146"/>
      <c r="I163" s="146"/>
      <c r="J163" s="202"/>
      <c r="K163" s="137"/>
    </row>
    <row r="164" spans="2:11">
      <c r="B164" s="146"/>
      <c r="C164" s="146"/>
      <c r="D164" s="202"/>
      <c r="E164" s="137"/>
      <c r="H164" s="146"/>
      <c r="I164" s="146"/>
      <c r="J164" s="202"/>
      <c r="K164" s="137"/>
    </row>
    <row r="165" spans="2:11">
      <c r="B165" s="146"/>
      <c r="C165" s="146"/>
      <c r="D165" s="202"/>
      <c r="E165" s="137"/>
      <c r="H165" s="146"/>
      <c r="I165" s="146"/>
      <c r="J165" s="202"/>
      <c r="K165" s="137"/>
    </row>
    <row r="166" spans="2:11">
      <c r="B166" s="146"/>
      <c r="C166" s="146"/>
      <c r="D166" s="202"/>
      <c r="E166" s="137"/>
      <c r="H166" s="146"/>
      <c r="I166" s="146"/>
      <c r="J166" s="202"/>
      <c r="K166" s="137"/>
    </row>
    <row r="167" spans="2:11">
      <c r="B167" s="146"/>
      <c r="C167" s="146"/>
      <c r="D167" s="202"/>
      <c r="E167" s="137"/>
      <c r="H167" s="146"/>
      <c r="I167" s="146"/>
      <c r="J167" s="202"/>
      <c r="K167" s="137"/>
    </row>
    <row r="168" spans="2:11">
      <c r="B168" s="146"/>
      <c r="C168" s="146"/>
      <c r="D168" s="202"/>
      <c r="E168" s="137"/>
      <c r="H168" s="146"/>
      <c r="I168" s="146"/>
      <c r="J168" s="202"/>
      <c r="K168" s="137"/>
    </row>
    <row r="169" spans="2:11">
      <c r="B169" s="146"/>
      <c r="C169" s="146"/>
      <c r="D169" s="202"/>
      <c r="E169" s="137"/>
      <c r="H169" s="146"/>
      <c r="I169" s="146"/>
      <c r="J169" s="202"/>
      <c r="K169" s="137"/>
    </row>
    <row r="170" spans="2:11">
      <c r="B170" s="146"/>
      <c r="C170" s="146"/>
      <c r="D170" s="202"/>
      <c r="E170" s="137"/>
      <c r="H170" s="146"/>
      <c r="I170" s="146"/>
      <c r="J170" s="202"/>
      <c r="K170" s="137"/>
    </row>
    <row r="171" spans="2:11">
      <c r="B171" s="146"/>
      <c r="C171" s="146"/>
      <c r="D171" s="202"/>
      <c r="E171" s="137"/>
      <c r="H171" s="146"/>
      <c r="I171" s="146"/>
      <c r="J171" s="202"/>
      <c r="K171" s="137"/>
    </row>
    <row r="172" spans="2:11">
      <c r="B172" s="146"/>
      <c r="C172" s="146"/>
      <c r="D172" s="202"/>
      <c r="E172" s="137"/>
      <c r="H172" s="146"/>
      <c r="I172" s="146"/>
      <c r="J172" s="202"/>
      <c r="K172" s="137"/>
    </row>
    <row r="173" spans="2:11">
      <c r="B173" s="146"/>
      <c r="C173" s="146"/>
      <c r="D173" s="202"/>
      <c r="E173" s="137"/>
      <c r="H173" s="146"/>
      <c r="I173" s="146"/>
      <c r="J173" s="202"/>
      <c r="K173" s="137"/>
    </row>
    <row r="174" spans="2:11">
      <c r="B174" s="146"/>
      <c r="C174" s="146"/>
      <c r="D174" s="202"/>
      <c r="E174" s="137"/>
      <c r="H174" s="146"/>
      <c r="I174" s="146"/>
      <c r="J174" s="202"/>
      <c r="K174" s="137"/>
    </row>
    <row r="175" spans="2:11">
      <c r="B175" s="146"/>
      <c r="C175" s="146"/>
      <c r="D175" s="202"/>
      <c r="E175" s="137"/>
      <c r="H175" s="146"/>
      <c r="I175" s="146"/>
      <c r="J175" s="202"/>
      <c r="K175" s="137"/>
    </row>
    <row r="176" spans="2:11">
      <c r="B176" s="146"/>
      <c r="C176" s="146"/>
      <c r="D176" s="202"/>
      <c r="E176" s="137"/>
      <c r="H176" s="146"/>
      <c r="I176" s="146"/>
      <c r="J176" s="202"/>
      <c r="K176" s="137"/>
    </row>
    <row r="177" spans="2:11">
      <c r="B177" s="146"/>
      <c r="C177" s="146"/>
      <c r="D177" s="202"/>
      <c r="E177" s="137"/>
      <c r="H177" s="146"/>
      <c r="I177" s="146"/>
      <c r="J177" s="202"/>
      <c r="K177" s="137"/>
    </row>
    <row r="178" spans="2:11">
      <c r="B178" s="146"/>
      <c r="C178" s="146"/>
      <c r="D178" s="202"/>
      <c r="E178" s="137"/>
      <c r="H178" s="146"/>
      <c r="I178" s="146"/>
      <c r="J178" s="202"/>
      <c r="K178" s="137"/>
    </row>
    <row r="179" spans="2:11">
      <c r="B179" s="146"/>
      <c r="C179" s="146"/>
      <c r="D179" s="202"/>
      <c r="E179" s="137"/>
      <c r="H179" s="146"/>
      <c r="I179" s="146"/>
      <c r="J179" s="202"/>
      <c r="K179" s="137"/>
    </row>
    <row r="180" spans="2:11">
      <c r="B180" s="146"/>
      <c r="C180" s="146"/>
      <c r="D180" s="202"/>
      <c r="E180" s="137"/>
      <c r="H180" s="146"/>
      <c r="I180" s="146"/>
      <c r="J180" s="202"/>
      <c r="K180" s="137"/>
    </row>
    <row r="181" spans="2:11">
      <c r="B181" s="146"/>
      <c r="C181" s="146"/>
      <c r="D181" s="202"/>
      <c r="E181" s="137"/>
      <c r="H181" s="146"/>
      <c r="I181" s="146"/>
      <c r="J181" s="202"/>
      <c r="K181" s="137"/>
    </row>
    <row r="182" spans="2:11">
      <c r="B182" s="146"/>
      <c r="C182" s="146"/>
      <c r="D182" s="202"/>
      <c r="E182" s="137"/>
      <c r="H182" s="146"/>
      <c r="I182" s="146"/>
      <c r="J182" s="202"/>
      <c r="K182" s="137"/>
    </row>
    <row r="183" spans="2:11">
      <c r="B183" s="146"/>
      <c r="C183" s="146"/>
      <c r="D183" s="202"/>
      <c r="E183" s="137"/>
      <c r="H183" s="146"/>
      <c r="I183" s="146"/>
      <c r="J183" s="202"/>
      <c r="K183" s="137"/>
    </row>
    <row r="184" spans="2:11">
      <c r="B184" s="146"/>
      <c r="C184" s="146"/>
      <c r="D184" s="202"/>
      <c r="E184" s="137"/>
      <c r="H184" s="146"/>
      <c r="I184" s="146"/>
      <c r="J184" s="202"/>
      <c r="K184" s="137"/>
    </row>
    <row r="185" spans="2:11">
      <c r="B185" s="146"/>
      <c r="C185" s="146"/>
      <c r="D185" s="202"/>
      <c r="E185" s="137"/>
      <c r="H185" s="146"/>
      <c r="I185" s="146"/>
      <c r="J185" s="202"/>
      <c r="K185" s="137"/>
    </row>
    <row r="186" spans="2:11">
      <c r="B186" s="146"/>
      <c r="C186" s="146"/>
      <c r="D186" s="202"/>
      <c r="E186" s="137"/>
      <c r="H186" s="146"/>
      <c r="I186" s="146"/>
      <c r="J186" s="202"/>
      <c r="K186" s="137"/>
    </row>
    <row r="187" spans="2:11">
      <c r="B187" s="146"/>
      <c r="C187" s="146"/>
      <c r="D187" s="202"/>
      <c r="E187" s="137"/>
      <c r="H187" s="146"/>
      <c r="I187" s="146"/>
      <c r="J187" s="202"/>
      <c r="K187" s="137"/>
    </row>
    <row r="188" spans="2:11">
      <c r="B188" s="146"/>
      <c r="C188" s="146"/>
      <c r="D188" s="202"/>
      <c r="E188" s="137"/>
      <c r="H188" s="146"/>
      <c r="I188" s="146"/>
      <c r="J188" s="202"/>
      <c r="K188" s="137"/>
    </row>
    <row r="189" spans="2:11">
      <c r="B189" s="146"/>
      <c r="C189" s="146"/>
      <c r="D189" s="202"/>
      <c r="E189" s="137"/>
      <c r="H189" s="146"/>
      <c r="I189" s="146"/>
      <c r="J189" s="202"/>
      <c r="K189" s="137"/>
    </row>
    <row r="190" spans="2:11">
      <c r="B190" s="146"/>
      <c r="C190" s="146"/>
      <c r="D190" s="202"/>
      <c r="E190" s="137"/>
      <c r="H190" s="146"/>
      <c r="I190" s="146"/>
      <c r="J190" s="202"/>
      <c r="K190" s="137"/>
    </row>
    <row r="191" spans="2:11">
      <c r="B191" s="146"/>
      <c r="C191" s="146"/>
      <c r="D191" s="202"/>
      <c r="E191" s="137"/>
      <c r="H191" s="146"/>
      <c r="I191" s="146"/>
      <c r="J191" s="202"/>
      <c r="K191" s="137"/>
    </row>
    <row r="192" spans="2:11">
      <c r="B192" s="146"/>
      <c r="C192" s="146"/>
      <c r="D192" s="202"/>
      <c r="E192" s="137"/>
      <c r="H192" s="146"/>
      <c r="I192" s="146"/>
      <c r="J192" s="202"/>
      <c r="K192" s="137"/>
    </row>
    <row r="193" spans="2:11">
      <c r="B193" s="146"/>
      <c r="C193" s="146"/>
      <c r="D193" s="202"/>
      <c r="E193" s="137"/>
      <c r="H193" s="146"/>
      <c r="I193" s="146"/>
      <c r="J193" s="202"/>
      <c r="K193" s="137"/>
    </row>
    <row r="194" spans="2:11">
      <c r="B194" s="146"/>
      <c r="C194" s="146"/>
      <c r="D194" s="202"/>
      <c r="E194" s="137"/>
      <c r="H194" s="146"/>
      <c r="I194" s="146"/>
      <c r="J194" s="202"/>
      <c r="K194" s="137"/>
    </row>
    <row r="195" spans="2:11">
      <c r="B195" s="146"/>
      <c r="C195" s="146"/>
      <c r="D195" s="202"/>
      <c r="E195" s="137"/>
      <c r="H195" s="146"/>
      <c r="I195" s="146"/>
      <c r="J195" s="202"/>
      <c r="K195" s="137"/>
    </row>
    <row r="196" spans="2:11">
      <c r="B196" s="146"/>
      <c r="C196" s="146"/>
      <c r="D196" s="202"/>
      <c r="E196" s="137"/>
      <c r="H196" s="146"/>
      <c r="I196" s="146"/>
      <c r="J196" s="202"/>
      <c r="K196" s="137"/>
    </row>
    <row r="197" spans="2:11">
      <c r="B197" s="146"/>
      <c r="C197" s="146"/>
      <c r="D197" s="202"/>
      <c r="E197" s="137"/>
      <c r="H197" s="146"/>
      <c r="I197" s="146"/>
      <c r="J197" s="202"/>
      <c r="K197" s="137"/>
    </row>
    <row r="198" spans="2:11">
      <c r="B198" s="146"/>
      <c r="C198" s="146"/>
      <c r="D198" s="202"/>
      <c r="E198" s="137"/>
      <c r="H198" s="146"/>
      <c r="I198" s="146"/>
      <c r="J198" s="202"/>
      <c r="K198" s="137"/>
    </row>
    <row r="199" spans="2:11">
      <c r="B199" s="146"/>
      <c r="C199" s="146"/>
      <c r="D199" s="202"/>
      <c r="E199" s="137"/>
      <c r="H199" s="146"/>
      <c r="I199" s="146"/>
      <c r="J199" s="202"/>
      <c r="K199" s="137"/>
    </row>
    <row r="200" spans="2:11">
      <c r="B200" s="146"/>
      <c r="C200" s="146"/>
      <c r="D200" s="202"/>
      <c r="E200" s="137"/>
      <c r="H200" s="146"/>
      <c r="I200" s="146"/>
      <c r="J200" s="202"/>
      <c r="K200" s="137"/>
    </row>
    <row r="201" spans="2:11">
      <c r="B201" s="146"/>
      <c r="C201" s="146"/>
      <c r="D201" s="202"/>
      <c r="E201" s="137"/>
      <c r="H201" s="146"/>
      <c r="I201" s="146"/>
      <c r="J201" s="202"/>
      <c r="K201" s="137"/>
    </row>
    <row r="202" spans="2:11">
      <c r="B202" s="146"/>
      <c r="C202" s="146"/>
      <c r="D202" s="202"/>
      <c r="E202" s="137"/>
      <c r="H202" s="146"/>
      <c r="I202" s="146"/>
      <c r="J202" s="202"/>
      <c r="K202" s="137"/>
    </row>
    <row r="203" spans="2:11">
      <c r="B203" s="146"/>
      <c r="C203" s="146"/>
      <c r="D203" s="202"/>
      <c r="E203" s="137"/>
      <c r="H203" s="146"/>
      <c r="I203" s="146"/>
      <c r="J203" s="202"/>
      <c r="K203" s="137"/>
    </row>
    <row r="204" spans="2:11">
      <c r="B204" s="146"/>
      <c r="C204" s="146"/>
      <c r="D204" s="202"/>
      <c r="E204" s="137"/>
      <c r="H204" s="146"/>
      <c r="I204" s="146"/>
      <c r="J204" s="202"/>
      <c r="K204" s="137"/>
    </row>
    <row r="205" spans="2:11">
      <c r="B205" s="146"/>
      <c r="C205" s="146"/>
      <c r="D205" s="202"/>
      <c r="E205" s="137"/>
      <c r="H205" s="146"/>
      <c r="I205" s="146"/>
      <c r="J205" s="202"/>
      <c r="K205" s="137"/>
    </row>
    <row r="206" spans="2:11">
      <c r="B206" s="146"/>
      <c r="C206" s="146"/>
      <c r="D206" s="202"/>
      <c r="E206" s="137"/>
      <c r="H206" s="146"/>
      <c r="I206" s="146"/>
      <c r="J206" s="202"/>
      <c r="K206" s="137"/>
    </row>
    <row r="207" spans="2:11">
      <c r="B207" s="146"/>
      <c r="C207" s="146"/>
      <c r="D207" s="202"/>
      <c r="E207" s="137"/>
      <c r="H207" s="146"/>
      <c r="I207" s="146"/>
      <c r="J207" s="202"/>
      <c r="K207" s="137"/>
    </row>
    <row r="208" spans="2:11">
      <c r="B208" s="146"/>
      <c r="C208" s="146"/>
      <c r="D208" s="202"/>
      <c r="E208" s="137"/>
      <c r="H208" s="146"/>
      <c r="I208" s="146"/>
      <c r="J208" s="202"/>
      <c r="K208" s="137"/>
    </row>
    <row r="209" spans="2:11">
      <c r="B209" s="146"/>
      <c r="C209" s="146"/>
      <c r="D209" s="202"/>
      <c r="E209" s="137"/>
      <c r="H209" s="146"/>
      <c r="I209" s="146"/>
      <c r="J209" s="202"/>
      <c r="K209" s="137"/>
    </row>
    <row r="210" spans="2:11">
      <c r="B210" s="146"/>
      <c r="C210" s="146"/>
      <c r="D210" s="202"/>
      <c r="E210" s="137"/>
      <c r="H210" s="146"/>
      <c r="I210" s="146"/>
      <c r="J210" s="202"/>
      <c r="K210" s="137"/>
    </row>
    <row r="211" spans="2:11">
      <c r="B211" s="146"/>
      <c r="C211" s="146"/>
      <c r="D211" s="202"/>
      <c r="E211" s="137"/>
      <c r="H211" s="146"/>
      <c r="I211" s="146"/>
      <c r="J211" s="202"/>
      <c r="K211" s="137"/>
    </row>
    <row r="212" spans="2:11">
      <c r="B212" s="146"/>
      <c r="C212" s="146"/>
      <c r="D212" s="202"/>
      <c r="E212" s="137"/>
      <c r="H212" s="146"/>
      <c r="I212" s="146"/>
      <c r="J212" s="202"/>
      <c r="K212" s="137"/>
    </row>
    <row r="213" spans="2:11">
      <c r="B213" s="146"/>
      <c r="C213" s="146"/>
      <c r="D213" s="202"/>
      <c r="E213" s="137"/>
      <c r="H213" s="146"/>
      <c r="I213" s="146"/>
      <c r="J213" s="202"/>
      <c r="K213" s="137"/>
    </row>
    <row r="214" spans="2:11">
      <c r="B214" s="146"/>
      <c r="C214" s="146"/>
      <c r="D214" s="202"/>
      <c r="E214" s="137"/>
      <c r="H214" s="146"/>
      <c r="I214" s="146"/>
      <c r="J214" s="202"/>
      <c r="K214" s="137"/>
    </row>
    <row r="215" spans="2:11">
      <c r="B215" s="146"/>
      <c r="C215" s="146"/>
      <c r="D215" s="202"/>
      <c r="E215" s="137"/>
      <c r="H215" s="146"/>
      <c r="I215" s="146"/>
      <c r="J215" s="202"/>
      <c r="K215" s="137"/>
    </row>
    <row r="216" spans="2:11">
      <c r="B216" s="146"/>
      <c r="C216" s="146"/>
      <c r="D216" s="202"/>
      <c r="E216" s="137"/>
      <c r="H216" s="146"/>
      <c r="I216" s="146"/>
      <c r="J216" s="202"/>
      <c r="K216" s="137"/>
    </row>
    <row r="217" spans="2:11">
      <c r="B217" s="146"/>
      <c r="C217" s="146"/>
      <c r="D217" s="202"/>
      <c r="E217" s="137"/>
      <c r="H217" s="146"/>
      <c r="I217" s="146"/>
      <c r="J217" s="202"/>
      <c r="K217" s="137"/>
    </row>
    <row r="218" spans="2:11">
      <c r="B218" s="146"/>
      <c r="C218" s="146"/>
      <c r="D218" s="202"/>
      <c r="E218" s="137"/>
      <c r="H218" s="146"/>
      <c r="I218" s="146"/>
      <c r="J218" s="202"/>
      <c r="K218" s="137"/>
    </row>
    <row r="219" spans="2:11">
      <c r="B219" s="146"/>
      <c r="C219" s="146"/>
      <c r="D219" s="202"/>
      <c r="E219" s="137"/>
      <c r="H219" s="146"/>
      <c r="I219" s="146"/>
      <c r="J219" s="202"/>
      <c r="K219" s="137"/>
    </row>
    <row r="220" spans="2:11">
      <c r="B220" s="146"/>
      <c r="C220" s="146"/>
      <c r="D220" s="202"/>
      <c r="E220" s="137"/>
      <c r="H220" s="146"/>
      <c r="I220" s="146"/>
      <c r="J220" s="202"/>
      <c r="K220" s="137"/>
    </row>
    <row r="221" spans="2:11">
      <c r="B221" s="146"/>
      <c r="C221" s="146"/>
      <c r="D221" s="202"/>
      <c r="E221" s="137"/>
      <c r="H221" s="146"/>
      <c r="I221" s="146"/>
      <c r="J221" s="202"/>
      <c r="K221" s="137"/>
    </row>
    <row r="222" spans="2:11">
      <c r="B222" s="146"/>
      <c r="C222" s="146"/>
      <c r="D222" s="202"/>
      <c r="E222" s="137"/>
      <c r="H222" s="146"/>
      <c r="I222" s="146"/>
      <c r="J222" s="202"/>
      <c r="K222" s="137"/>
    </row>
    <row r="223" spans="2:11">
      <c r="B223" s="146"/>
      <c r="C223" s="146"/>
      <c r="D223" s="202"/>
      <c r="E223" s="137"/>
      <c r="H223" s="146"/>
      <c r="I223" s="146"/>
      <c r="J223" s="202"/>
      <c r="K223" s="137"/>
    </row>
    <row r="224" spans="2:11">
      <c r="B224" s="146"/>
      <c r="C224" s="146"/>
      <c r="D224" s="202"/>
      <c r="E224" s="137"/>
      <c r="H224" s="146"/>
      <c r="I224" s="146"/>
      <c r="J224" s="202"/>
      <c r="K224" s="137"/>
    </row>
    <row r="225" spans="2:11">
      <c r="B225" s="146"/>
      <c r="C225" s="146"/>
      <c r="D225" s="202"/>
      <c r="E225" s="137"/>
      <c r="H225" s="146"/>
      <c r="I225" s="146"/>
      <c r="J225" s="202"/>
      <c r="K225" s="137"/>
    </row>
    <row r="226" spans="2:11">
      <c r="B226" s="146"/>
      <c r="C226" s="146"/>
      <c r="D226" s="202"/>
      <c r="E226" s="137"/>
      <c r="H226" s="146"/>
      <c r="I226" s="146"/>
      <c r="J226" s="202"/>
      <c r="K226" s="137"/>
    </row>
    <row r="227" spans="2:11">
      <c r="B227" s="146"/>
      <c r="C227" s="146"/>
      <c r="D227" s="202"/>
      <c r="E227" s="137"/>
      <c r="H227" s="146"/>
      <c r="I227" s="146"/>
      <c r="J227" s="202"/>
      <c r="K227" s="137"/>
    </row>
    <row r="228" spans="2:11">
      <c r="B228" s="146"/>
      <c r="C228" s="146"/>
      <c r="D228" s="202"/>
      <c r="E228" s="137"/>
      <c r="H228" s="146"/>
      <c r="I228" s="146"/>
      <c r="J228" s="202"/>
      <c r="K228" s="137"/>
    </row>
    <row r="229" spans="2:11">
      <c r="B229" s="146"/>
      <c r="C229" s="146"/>
      <c r="D229" s="202"/>
      <c r="E229" s="137"/>
      <c r="H229" s="146"/>
      <c r="I229" s="146"/>
      <c r="J229" s="202"/>
      <c r="K229" s="137"/>
    </row>
    <row r="230" spans="2:11">
      <c r="B230" s="146"/>
      <c r="C230" s="146"/>
      <c r="D230" s="202"/>
      <c r="E230" s="137"/>
      <c r="H230" s="146"/>
      <c r="I230" s="146"/>
      <c r="J230" s="202"/>
      <c r="K230" s="137"/>
    </row>
    <row r="231" spans="2:11">
      <c r="B231" s="146"/>
      <c r="C231" s="146"/>
      <c r="D231" s="202"/>
      <c r="E231" s="137"/>
      <c r="H231" s="146"/>
      <c r="I231" s="146"/>
      <c r="J231" s="202"/>
      <c r="K231" s="137"/>
    </row>
    <row r="232" spans="2:11">
      <c r="B232" s="146"/>
      <c r="C232" s="146"/>
      <c r="D232" s="202"/>
      <c r="E232" s="137"/>
      <c r="H232" s="146"/>
      <c r="I232" s="146"/>
      <c r="J232" s="202"/>
      <c r="K232" s="137"/>
    </row>
    <row r="233" spans="2:11">
      <c r="B233" s="146"/>
      <c r="C233" s="146"/>
      <c r="D233" s="202"/>
      <c r="E233" s="137"/>
      <c r="H233" s="146"/>
      <c r="I233" s="146"/>
      <c r="J233" s="202"/>
      <c r="K233" s="137"/>
    </row>
    <row r="234" spans="2:11">
      <c r="B234" s="146"/>
      <c r="C234" s="146"/>
      <c r="D234" s="202"/>
      <c r="E234" s="137"/>
      <c r="H234" s="146"/>
      <c r="I234" s="146"/>
      <c r="J234" s="202"/>
      <c r="K234" s="137"/>
    </row>
    <row r="235" spans="2:11">
      <c r="B235" s="146"/>
      <c r="C235" s="146"/>
      <c r="D235" s="202"/>
      <c r="E235" s="137"/>
      <c r="H235" s="146"/>
      <c r="I235" s="146"/>
      <c r="J235" s="202"/>
      <c r="K235" s="137"/>
    </row>
    <row r="236" spans="2:11">
      <c r="B236" s="146"/>
      <c r="C236" s="146"/>
      <c r="D236" s="202"/>
      <c r="E236" s="137"/>
      <c r="H236" s="146"/>
      <c r="I236" s="146"/>
      <c r="J236" s="202"/>
      <c r="K236" s="137"/>
    </row>
    <row r="237" spans="2:11">
      <c r="B237" s="146"/>
      <c r="C237" s="146"/>
      <c r="D237" s="202"/>
      <c r="E237" s="137"/>
      <c r="H237" s="146"/>
      <c r="I237" s="146"/>
      <c r="J237" s="202"/>
      <c r="K237" s="137"/>
    </row>
    <row r="238" spans="2:11">
      <c r="B238" s="146"/>
      <c r="C238" s="146"/>
      <c r="D238" s="202"/>
      <c r="E238" s="137"/>
      <c r="H238" s="146"/>
      <c r="I238" s="146"/>
      <c r="J238" s="202"/>
      <c r="K238" s="137"/>
    </row>
    <row r="239" spans="2:11">
      <c r="B239" s="146"/>
      <c r="C239" s="146"/>
      <c r="D239" s="202"/>
      <c r="E239" s="137"/>
      <c r="H239" s="146"/>
      <c r="I239" s="146"/>
      <c r="J239" s="202"/>
      <c r="K239" s="137"/>
    </row>
    <row r="240" spans="2:11">
      <c r="B240" s="146"/>
      <c r="C240" s="146"/>
      <c r="D240" s="202"/>
      <c r="E240" s="137"/>
      <c r="H240" s="146"/>
      <c r="I240" s="146"/>
      <c r="J240" s="202"/>
      <c r="K240" s="137"/>
    </row>
    <row r="241" spans="2:11">
      <c r="B241" s="146"/>
      <c r="C241" s="146"/>
      <c r="D241" s="202"/>
      <c r="E241" s="137"/>
      <c r="H241" s="146"/>
      <c r="I241" s="146"/>
      <c r="J241" s="202"/>
      <c r="K241" s="137"/>
    </row>
    <row r="242" spans="2:11">
      <c r="B242" s="146"/>
      <c r="C242" s="146"/>
      <c r="D242" s="202"/>
      <c r="E242" s="137"/>
      <c r="H242" s="146"/>
      <c r="I242" s="146"/>
      <c r="J242" s="202"/>
      <c r="K242" s="137"/>
    </row>
    <row r="243" spans="2:11">
      <c r="B243" s="146"/>
      <c r="C243" s="146"/>
      <c r="D243" s="202"/>
      <c r="E243" s="137"/>
      <c r="H243" s="146"/>
      <c r="I243" s="146"/>
      <c r="J243" s="202"/>
      <c r="K243" s="137"/>
    </row>
    <row r="244" spans="2:11">
      <c r="B244" s="146"/>
      <c r="C244" s="146"/>
      <c r="D244" s="202"/>
      <c r="E244" s="137"/>
      <c r="H244" s="146"/>
      <c r="I244" s="146"/>
      <c r="J244" s="202"/>
      <c r="K244" s="137"/>
    </row>
    <row r="245" spans="2:11">
      <c r="B245" s="146"/>
      <c r="C245" s="146"/>
      <c r="D245" s="202"/>
      <c r="E245" s="137"/>
      <c r="H245" s="146"/>
      <c r="I245" s="146"/>
      <c r="J245" s="202"/>
      <c r="K245" s="137"/>
    </row>
    <row r="246" spans="2:11">
      <c r="B246" s="146"/>
      <c r="C246" s="146"/>
      <c r="D246" s="202"/>
      <c r="E246" s="137"/>
      <c r="H246" s="146"/>
      <c r="I246" s="146"/>
      <c r="J246" s="202"/>
      <c r="K246" s="137"/>
    </row>
    <row r="247" spans="2:11">
      <c r="B247" s="146"/>
      <c r="C247" s="146"/>
      <c r="D247" s="202"/>
      <c r="E247" s="137"/>
      <c r="H247" s="146"/>
      <c r="I247" s="146"/>
      <c r="J247" s="202"/>
      <c r="K247" s="137"/>
    </row>
    <row r="248" spans="2:11">
      <c r="B248" s="146"/>
      <c r="C248" s="146"/>
      <c r="D248" s="202"/>
      <c r="E248" s="137"/>
      <c r="H248" s="146"/>
      <c r="I248" s="146"/>
      <c r="J248" s="202"/>
      <c r="K248" s="137"/>
    </row>
    <row r="249" spans="2:11">
      <c r="B249" s="146"/>
      <c r="C249" s="146"/>
      <c r="D249" s="202"/>
      <c r="E249" s="137"/>
      <c r="H249" s="146"/>
      <c r="I249" s="146"/>
      <c r="J249" s="202"/>
      <c r="K249" s="137"/>
    </row>
    <row r="250" spans="2:11">
      <c r="B250" s="146"/>
      <c r="C250" s="146"/>
      <c r="D250" s="202"/>
      <c r="E250" s="137"/>
      <c r="H250" s="146"/>
      <c r="I250" s="146"/>
      <c r="J250" s="202"/>
      <c r="K250" s="137"/>
    </row>
    <row r="251" spans="2:11">
      <c r="B251" s="146"/>
      <c r="C251" s="146"/>
      <c r="D251" s="202"/>
      <c r="E251" s="137"/>
      <c r="H251" s="146"/>
      <c r="I251" s="146"/>
      <c r="J251" s="202"/>
      <c r="K251" s="137"/>
    </row>
    <row r="252" spans="2:11">
      <c r="B252" s="146"/>
      <c r="C252" s="146"/>
      <c r="D252" s="202"/>
      <c r="E252" s="137"/>
      <c r="H252" s="146"/>
      <c r="I252" s="146"/>
      <c r="J252" s="202"/>
      <c r="K252" s="137"/>
    </row>
    <row r="253" spans="2:11">
      <c r="B253" s="146"/>
      <c r="C253" s="146"/>
      <c r="D253" s="202"/>
      <c r="E253" s="137"/>
      <c r="H253" s="146"/>
      <c r="I253" s="146"/>
      <c r="J253" s="202"/>
      <c r="K253" s="137"/>
    </row>
    <row r="254" spans="2:11">
      <c r="B254" s="146"/>
      <c r="C254" s="146"/>
      <c r="D254" s="202"/>
      <c r="E254" s="137"/>
      <c r="H254" s="146"/>
      <c r="I254" s="146"/>
      <c r="J254" s="202"/>
      <c r="K254" s="137"/>
    </row>
    <row r="255" spans="2:11">
      <c r="B255" s="146"/>
      <c r="C255" s="146"/>
      <c r="D255" s="202"/>
      <c r="E255" s="137"/>
      <c r="H255" s="146"/>
      <c r="I255" s="146"/>
      <c r="J255" s="202"/>
      <c r="K255" s="137"/>
    </row>
    <row r="256" spans="2:11">
      <c r="B256" s="146"/>
      <c r="C256" s="146"/>
      <c r="D256" s="202"/>
      <c r="E256" s="137"/>
      <c r="H256" s="146"/>
      <c r="I256" s="146"/>
      <c r="J256" s="202"/>
      <c r="K256" s="137"/>
    </row>
    <row r="257" spans="2:11">
      <c r="B257" s="146"/>
      <c r="C257" s="146"/>
      <c r="D257" s="202"/>
      <c r="E257" s="137"/>
      <c r="H257" s="146"/>
      <c r="I257" s="146"/>
      <c r="J257" s="202"/>
      <c r="K257" s="137"/>
    </row>
    <row r="258" spans="2:11">
      <c r="B258" s="146"/>
      <c r="C258" s="146"/>
      <c r="D258" s="202"/>
      <c r="E258" s="137"/>
      <c r="H258" s="146"/>
      <c r="I258" s="146"/>
      <c r="J258" s="202"/>
      <c r="K258" s="137"/>
    </row>
    <row r="259" spans="2:11">
      <c r="B259" s="146"/>
      <c r="C259" s="146"/>
      <c r="D259" s="202"/>
      <c r="E259" s="137"/>
      <c r="H259" s="146"/>
      <c r="I259" s="146"/>
      <c r="J259" s="202"/>
      <c r="K259" s="137"/>
    </row>
    <row r="260" spans="2:11">
      <c r="B260" s="146"/>
      <c r="C260" s="146"/>
      <c r="D260" s="202"/>
      <c r="E260" s="137"/>
      <c r="H260" s="146"/>
      <c r="I260" s="146"/>
      <c r="J260" s="202"/>
      <c r="K260" s="137"/>
    </row>
    <row r="261" spans="2:11">
      <c r="B261" s="146"/>
      <c r="C261" s="146"/>
      <c r="D261" s="202"/>
      <c r="E261" s="137"/>
      <c r="H261" s="146"/>
      <c r="I261" s="146"/>
      <c r="J261" s="202"/>
      <c r="K261" s="137"/>
    </row>
    <row r="262" spans="2:11">
      <c r="B262" s="146"/>
      <c r="C262" s="146"/>
      <c r="D262" s="202"/>
      <c r="E262" s="137"/>
      <c r="H262" s="146"/>
      <c r="I262" s="146"/>
      <c r="J262" s="202"/>
      <c r="K262" s="137"/>
    </row>
    <row r="263" spans="2:11">
      <c r="B263" s="146"/>
      <c r="C263" s="146"/>
      <c r="D263" s="202"/>
      <c r="E263" s="137"/>
      <c r="H263" s="146"/>
      <c r="I263" s="146"/>
      <c r="J263" s="202"/>
      <c r="K263" s="137"/>
    </row>
    <row r="264" spans="2:11">
      <c r="B264" s="146"/>
      <c r="C264" s="146"/>
      <c r="D264" s="202"/>
      <c r="E264" s="137"/>
      <c r="H264" s="146"/>
      <c r="I264" s="146"/>
      <c r="J264" s="202"/>
      <c r="K264" s="137"/>
    </row>
    <row r="265" spans="2:11">
      <c r="B265" s="146"/>
      <c r="C265" s="146"/>
      <c r="D265" s="202"/>
      <c r="E265" s="137"/>
      <c r="H265" s="146"/>
      <c r="I265" s="146"/>
      <c r="J265" s="202"/>
      <c r="K265" s="137"/>
    </row>
    <row r="266" spans="2:11">
      <c r="B266" s="146"/>
      <c r="C266" s="146"/>
      <c r="D266" s="202"/>
      <c r="E266" s="137"/>
      <c r="H266" s="146"/>
      <c r="I266" s="146"/>
      <c r="J266" s="202"/>
      <c r="K266" s="137"/>
    </row>
    <row r="267" spans="2:11">
      <c r="B267" s="146"/>
      <c r="C267" s="146"/>
      <c r="D267" s="202"/>
      <c r="E267" s="137"/>
      <c r="H267" s="146"/>
      <c r="I267" s="146"/>
      <c r="J267" s="202"/>
      <c r="K267" s="137"/>
    </row>
    <row r="268" spans="2:11">
      <c r="B268" s="146"/>
      <c r="C268" s="146"/>
      <c r="D268" s="202"/>
      <c r="E268" s="137"/>
      <c r="H268" s="146"/>
      <c r="I268" s="146"/>
      <c r="J268" s="202"/>
      <c r="K268" s="137"/>
    </row>
    <row r="269" spans="2:11">
      <c r="B269" s="146"/>
      <c r="C269" s="146"/>
      <c r="D269" s="202"/>
      <c r="E269" s="137"/>
      <c r="H269" s="146"/>
      <c r="I269" s="146"/>
      <c r="J269" s="202"/>
      <c r="K269" s="137"/>
    </row>
    <row r="270" spans="2:11">
      <c r="B270" s="146"/>
      <c r="C270" s="146"/>
      <c r="D270" s="202"/>
      <c r="E270" s="137"/>
      <c r="H270" s="146"/>
      <c r="I270" s="146"/>
      <c r="J270" s="202"/>
      <c r="K270" s="137"/>
    </row>
    <row r="271" spans="2:11">
      <c r="B271" s="146"/>
      <c r="C271" s="146"/>
      <c r="D271" s="202"/>
      <c r="E271" s="137"/>
      <c r="H271" s="146"/>
      <c r="I271" s="146"/>
      <c r="J271" s="202"/>
      <c r="K271" s="137"/>
    </row>
    <row r="272" spans="2:11">
      <c r="B272" s="146"/>
      <c r="C272" s="146"/>
      <c r="D272" s="202"/>
      <c r="E272" s="137"/>
      <c r="H272" s="146"/>
      <c r="I272" s="146"/>
      <c r="J272" s="202"/>
      <c r="K272" s="137"/>
    </row>
    <row r="273" spans="2:11">
      <c r="B273" s="146"/>
      <c r="C273" s="146"/>
      <c r="D273" s="202"/>
      <c r="E273" s="137"/>
      <c r="H273" s="146"/>
      <c r="I273" s="146"/>
      <c r="J273" s="202"/>
      <c r="K273" s="137"/>
    </row>
    <row r="274" spans="2:11">
      <c r="B274" s="146"/>
      <c r="C274" s="146"/>
      <c r="D274" s="202"/>
      <c r="E274" s="137"/>
      <c r="H274" s="146"/>
      <c r="I274" s="146"/>
      <c r="J274" s="202"/>
      <c r="K274" s="137"/>
    </row>
    <row r="275" spans="2:11">
      <c r="B275" s="146"/>
      <c r="C275" s="146"/>
      <c r="D275" s="202"/>
      <c r="E275" s="137"/>
      <c r="H275" s="146"/>
      <c r="I275" s="146"/>
      <c r="J275" s="202"/>
      <c r="K275" s="137"/>
    </row>
    <row r="276" spans="2:11">
      <c r="B276" s="146"/>
      <c r="C276" s="146"/>
      <c r="D276" s="202"/>
      <c r="E276" s="137"/>
      <c r="H276" s="146"/>
      <c r="I276" s="146"/>
      <c r="J276" s="202"/>
      <c r="K276" s="137"/>
    </row>
    <row r="277" spans="2:11">
      <c r="B277" s="146"/>
      <c r="C277" s="146"/>
      <c r="D277" s="202"/>
      <c r="E277" s="137"/>
      <c r="H277" s="146"/>
      <c r="I277" s="146"/>
      <c r="J277" s="202"/>
      <c r="K277" s="137"/>
    </row>
    <row r="278" spans="2:11">
      <c r="B278" s="146"/>
      <c r="C278" s="146"/>
      <c r="D278" s="202"/>
      <c r="E278" s="137"/>
      <c r="H278" s="146"/>
      <c r="I278" s="146"/>
      <c r="J278" s="202"/>
      <c r="K278" s="137"/>
    </row>
    <row r="279" spans="2:11">
      <c r="B279" s="146"/>
      <c r="C279" s="146"/>
      <c r="D279" s="202"/>
      <c r="E279" s="137"/>
      <c r="H279" s="146"/>
      <c r="I279" s="146"/>
      <c r="J279" s="202"/>
      <c r="K279" s="137"/>
    </row>
    <row r="280" spans="2:11">
      <c r="B280" s="146"/>
      <c r="C280" s="146"/>
      <c r="D280" s="202"/>
      <c r="E280" s="137"/>
      <c r="H280" s="146"/>
      <c r="I280" s="146"/>
      <c r="J280" s="202"/>
      <c r="K280" s="137"/>
    </row>
    <row r="281" spans="2:11">
      <c r="B281" s="146"/>
      <c r="C281" s="146"/>
      <c r="D281" s="202"/>
      <c r="E281" s="137"/>
      <c r="H281" s="146"/>
      <c r="I281" s="146"/>
      <c r="J281" s="202"/>
      <c r="K281" s="137"/>
    </row>
    <row r="282" spans="2:11">
      <c r="B282" s="146"/>
      <c r="C282" s="146"/>
      <c r="D282" s="202"/>
      <c r="E282" s="137"/>
      <c r="H282" s="146"/>
      <c r="I282" s="146"/>
      <c r="J282" s="202"/>
      <c r="K282" s="137"/>
    </row>
    <row r="283" spans="2:11">
      <c r="B283" s="146"/>
      <c r="C283" s="146"/>
      <c r="D283" s="202"/>
      <c r="E283" s="137"/>
      <c r="H283" s="146"/>
      <c r="I283" s="146"/>
      <c r="J283" s="202"/>
      <c r="K283" s="137"/>
    </row>
    <row r="284" spans="2:11">
      <c r="B284" s="146"/>
      <c r="C284" s="146"/>
      <c r="D284" s="202"/>
      <c r="E284" s="137"/>
      <c r="H284" s="146"/>
      <c r="I284" s="146"/>
      <c r="J284" s="202"/>
      <c r="K284" s="137"/>
    </row>
    <row r="285" spans="2:11">
      <c r="B285" s="146"/>
      <c r="C285" s="146"/>
      <c r="D285" s="202"/>
      <c r="E285" s="137"/>
      <c r="H285" s="146"/>
      <c r="I285" s="146"/>
      <c r="J285" s="202"/>
      <c r="K285" s="137"/>
    </row>
    <row r="286" spans="2:11">
      <c r="B286" s="146"/>
      <c r="C286" s="146"/>
      <c r="D286" s="202"/>
      <c r="E286" s="137"/>
      <c r="H286" s="146"/>
      <c r="I286" s="146"/>
      <c r="J286" s="202"/>
      <c r="K286" s="137"/>
    </row>
    <row r="287" spans="2:11">
      <c r="B287" s="146"/>
      <c r="C287" s="146"/>
      <c r="D287" s="202"/>
      <c r="E287" s="137"/>
      <c r="H287" s="146"/>
      <c r="I287" s="146"/>
      <c r="J287" s="202"/>
      <c r="K287" s="137"/>
    </row>
    <row r="288" spans="2:11">
      <c r="B288" s="146"/>
      <c r="C288" s="146"/>
      <c r="D288" s="202"/>
      <c r="E288" s="137"/>
      <c r="H288" s="146"/>
      <c r="I288" s="146"/>
      <c r="J288" s="202"/>
      <c r="K288" s="137"/>
    </row>
    <row r="289" spans="2:11">
      <c r="B289" s="146"/>
      <c r="C289" s="146"/>
      <c r="D289" s="202"/>
      <c r="E289" s="137"/>
      <c r="H289" s="146"/>
      <c r="I289" s="146"/>
      <c r="J289" s="202"/>
      <c r="K289" s="137"/>
    </row>
    <row r="290" spans="2:11">
      <c r="B290" s="146"/>
      <c r="C290" s="146"/>
      <c r="D290" s="202"/>
      <c r="E290" s="137"/>
      <c r="H290" s="146"/>
      <c r="I290" s="146"/>
      <c r="J290" s="202"/>
      <c r="K290" s="137"/>
    </row>
    <row r="291" spans="2:11">
      <c r="B291" s="146"/>
      <c r="C291" s="146"/>
      <c r="D291" s="202"/>
      <c r="E291" s="137"/>
      <c r="H291" s="146"/>
      <c r="I291" s="146"/>
      <c r="J291" s="202"/>
      <c r="K291" s="137"/>
    </row>
    <row r="292" spans="2:11">
      <c r="B292" s="146"/>
      <c r="C292" s="146"/>
      <c r="D292" s="202"/>
      <c r="E292" s="137"/>
      <c r="H292" s="146"/>
      <c r="I292" s="146"/>
      <c r="J292" s="202"/>
      <c r="K292" s="137"/>
    </row>
    <row r="293" spans="2:11">
      <c r="B293" s="146"/>
      <c r="C293" s="146"/>
      <c r="D293" s="202"/>
      <c r="E293" s="137"/>
      <c r="H293" s="146"/>
      <c r="I293" s="146"/>
      <c r="J293" s="202"/>
      <c r="K293" s="137"/>
    </row>
    <row r="294" spans="2:11">
      <c r="B294" s="146"/>
      <c r="C294" s="146"/>
      <c r="D294" s="202"/>
      <c r="E294" s="137"/>
      <c r="H294" s="146"/>
      <c r="I294" s="146"/>
      <c r="J294" s="202"/>
      <c r="K294" s="137"/>
    </row>
    <row r="295" spans="2:11">
      <c r="B295" s="146"/>
      <c r="C295" s="146"/>
      <c r="D295" s="202"/>
      <c r="E295" s="137"/>
      <c r="H295" s="146"/>
      <c r="I295" s="146"/>
      <c r="J295" s="202"/>
      <c r="K295" s="137"/>
    </row>
    <row r="296" spans="2:11">
      <c r="B296" s="146"/>
      <c r="C296" s="146"/>
      <c r="D296" s="202"/>
      <c r="E296" s="137"/>
      <c r="H296" s="146"/>
      <c r="I296" s="146"/>
      <c r="J296" s="202"/>
      <c r="K296" s="137"/>
    </row>
    <row r="297" spans="2:11">
      <c r="B297" s="146"/>
      <c r="C297" s="146"/>
      <c r="D297" s="202"/>
      <c r="E297" s="137"/>
      <c r="H297" s="146"/>
      <c r="I297" s="146"/>
      <c r="J297" s="202"/>
      <c r="K297" s="137"/>
    </row>
    <row r="298" spans="2:11">
      <c r="B298" s="146"/>
      <c r="C298" s="146"/>
      <c r="D298" s="202"/>
      <c r="E298" s="137"/>
      <c r="H298" s="146"/>
      <c r="I298" s="146"/>
      <c r="J298" s="202"/>
      <c r="K298" s="137"/>
    </row>
    <row r="299" spans="2:11">
      <c r="B299" s="146"/>
      <c r="C299" s="146"/>
      <c r="D299" s="202"/>
      <c r="E299" s="137"/>
      <c r="H299" s="146"/>
      <c r="I299" s="146"/>
      <c r="J299" s="202"/>
      <c r="K299" s="137"/>
    </row>
    <row r="300" spans="2:11">
      <c r="B300" s="146"/>
      <c r="C300" s="146"/>
      <c r="D300" s="202"/>
      <c r="E300" s="137"/>
      <c r="H300" s="146"/>
      <c r="I300" s="146"/>
      <c r="J300" s="202"/>
      <c r="K300" s="137"/>
    </row>
    <row r="301" spans="2:11">
      <c r="B301" s="146"/>
      <c r="C301" s="146"/>
      <c r="D301" s="202"/>
      <c r="E301" s="137"/>
      <c r="H301" s="146"/>
      <c r="I301" s="146"/>
      <c r="J301" s="202"/>
      <c r="K301" s="137"/>
    </row>
    <row r="302" spans="2:11">
      <c r="B302" s="146"/>
      <c r="C302" s="146"/>
      <c r="D302" s="202"/>
      <c r="E302" s="137"/>
      <c r="H302" s="146"/>
      <c r="I302" s="146"/>
      <c r="J302" s="202"/>
      <c r="K302" s="137"/>
    </row>
    <row r="303" spans="2:11">
      <c r="B303" s="146"/>
      <c r="C303" s="146"/>
      <c r="D303" s="202"/>
      <c r="E303" s="137"/>
      <c r="H303" s="146"/>
      <c r="I303" s="146"/>
      <c r="J303" s="202"/>
      <c r="K303" s="137"/>
    </row>
    <row r="304" spans="2:11">
      <c r="B304" s="146"/>
      <c r="C304" s="146"/>
      <c r="D304" s="202"/>
      <c r="E304" s="137"/>
      <c r="H304" s="146"/>
      <c r="I304" s="146"/>
      <c r="J304" s="202"/>
      <c r="K304" s="137"/>
    </row>
    <row r="305" spans="2:11">
      <c r="B305" s="146"/>
      <c r="C305" s="146"/>
      <c r="D305" s="202"/>
      <c r="E305" s="137"/>
      <c r="H305" s="146"/>
      <c r="I305" s="146"/>
      <c r="J305" s="202"/>
      <c r="K305" s="137"/>
    </row>
    <row r="306" spans="2:11">
      <c r="B306" s="146"/>
      <c r="C306" s="146"/>
      <c r="D306" s="202"/>
      <c r="E306" s="137"/>
      <c r="H306" s="146"/>
      <c r="I306" s="146"/>
      <c r="J306" s="202"/>
      <c r="K306" s="137"/>
    </row>
    <row r="307" spans="2:11">
      <c r="B307" s="146"/>
      <c r="C307" s="146"/>
      <c r="D307" s="202"/>
      <c r="E307" s="137"/>
      <c r="H307" s="146"/>
      <c r="I307" s="146"/>
      <c r="J307" s="202"/>
      <c r="K307" s="137"/>
    </row>
    <row r="308" spans="2:11">
      <c r="B308" s="146"/>
      <c r="C308" s="146"/>
      <c r="D308" s="202"/>
      <c r="E308" s="137"/>
      <c r="H308" s="146"/>
      <c r="I308" s="146"/>
      <c r="J308" s="202"/>
      <c r="K308" s="137"/>
    </row>
    <row r="309" spans="2:11">
      <c r="B309" s="146"/>
      <c r="C309" s="146"/>
      <c r="D309" s="202"/>
      <c r="E309" s="137"/>
      <c r="H309" s="146"/>
      <c r="I309" s="146"/>
      <c r="J309" s="202"/>
      <c r="K309" s="137"/>
    </row>
    <row r="310" spans="2:11">
      <c r="B310" s="146"/>
      <c r="C310" s="146"/>
      <c r="D310" s="202"/>
      <c r="E310" s="137"/>
      <c r="H310" s="146"/>
      <c r="I310" s="146"/>
      <c r="J310" s="202"/>
      <c r="K310" s="137"/>
    </row>
    <row r="311" spans="2:11">
      <c r="B311" s="146"/>
      <c r="C311" s="146"/>
      <c r="D311" s="202"/>
      <c r="E311" s="137"/>
      <c r="H311" s="146"/>
      <c r="I311" s="146"/>
      <c r="J311" s="202"/>
      <c r="K311" s="137"/>
    </row>
    <row r="312" spans="2:11">
      <c r="B312" s="146"/>
      <c r="C312" s="146"/>
      <c r="D312" s="202"/>
      <c r="E312" s="137"/>
      <c r="H312" s="146"/>
      <c r="I312" s="146"/>
      <c r="J312" s="202"/>
      <c r="K312" s="137"/>
    </row>
    <row r="313" spans="2:11">
      <c r="B313" s="146"/>
      <c r="C313" s="146"/>
      <c r="D313" s="202"/>
      <c r="E313" s="137"/>
      <c r="H313" s="146"/>
      <c r="I313" s="146"/>
      <c r="J313" s="202"/>
      <c r="K313" s="137"/>
    </row>
    <row r="314" spans="2:11">
      <c r="B314" s="146"/>
      <c r="C314" s="146"/>
      <c r="D314" s="202"/>
      <c r="E314" s="137"/>
      <c r="H314" s="146"/>
      <c r="I314" s="146"/>
      <c r="J314" s="202"/>
      <c r="K314" s="137"/>
    </row>
    <row r="315" spans="2:11">
      <c r="B315" s="146"/>
      <c r="C315" s="146"/>
      <c r="D315" s="202"/>
      <c r="E315" s="137"/>
      <c r="H315" s="146"/>
      <c r="I315" s="146"/>
      <c r="J315" s="202"/>
      <c r="K315" s="137"/>
    </row>
    <row r="316" spans="2:11">
      <c r="B316" s="146"/>
      <c r="C316" s="146"/>
      <c r="D316" s="202"/>
      <c r="E316" s="137"/>
      <c r="H316" s="146"/>
      <c r="I316" s="146"/>
      <c r="J316" s="202"/>
      <c r="K316" s="137"/>
    </row>
    <row r="317" spans="2:11">
      <c r="B317" s="146"/>
      <c r="C317" s="146"/>
      <c r="D317" s="202"/>
      <c r="E317" s="137"/>
      <c r="H317" s="146"/>
      <c r="I317" s="146"/>
      <c r="J317" s="202"/>
      <c r="K317" s="137"/>
    </row>
    <row r="318" spans="2:11">
      <c r="B318" s="146"/>
      <c r="C318" s="146"/>
      <c r="D318" s="202"/>
      <c r="E318" s="137"/>
      <c r="H318" s="146"/>
      <c r="I318" s="146"/>
      <c r="J318" s="202"/>
      <c r="K318" s="137"/>
    </row>
    <row r="319" spans="2:11">
      <c r="B319" s="146"/>
      <c r="C319" s="146"/>
      <c r="D319" s="202"/>
      <c r="E319" s="137"/>
      <c r="H319" s="146"/>
      <c r="I319" s="146"/>
      <c r="J319" s="202"/>
      <c r="K319" s="137"/>
    </row>
    <row r="320" spans="2:11">
      <c r="B320" s="146"/>
      <c r="C320" s="146"/>
      <c r="D320" s="202"/>
      <c r="E320" s="137"/>
      <c r="H320" s="146"/>
      <c r="I320" s="146"/>
      <c r="J320" s="202"/>
      <c r="K320" s="137"/>
    </row>
    <row r="321" spans="2:11">
      <c r="B321" s="146"/>
      <c r="C321" s="146"/>
      <c r="D321" s="202"/>
      <c r="E321" s="137"/>
      <c r="H321" s="146"/>
      <c r="I321" s="146"/>
      <c r="J321" s="202"/>
      <c r="K321" s="137"/>
    </row>
    <row r="322" spans="2:11">
      <c r="B322" s="146"/>
      <c r="C322" s="146"/>
      <c r="D322" s="202"/>
      <c r="E322" s="137"/>
      <c r="H322" s="146"/>
      <c r="I322" s="146"/>
      <c r="J322" s="202"/>
      <c r="K322" s="137"/>
    </row>
    <row r="323" spans="2:11">
      <c r="B323" s="146"/>
      <c r="C323" s="146"/>
      <c r="D323" s="202"/>
      <c r="E323" s="137"/>
      <c r="H323" s="146"/>
      <c r="I323" s="146"/>
      <c r="J323" s="202"/>
      <c r="K323" s="137"/>
    </row>
    <row r="324" spans="2:11">
      <c r="B324" s="146"/>
      <c r="C324" s="146"/>
      <c r="D324" s="202"/>
      <c r="E324" s="137"/>
      <c r="H324" s="146"/>
      <c r="I324" s="146"/>
      <c r="J324" s="202"/>
      <c r="K324" s="137"/>
    </row>
    <row r="325" spans="2:11">
      <c r="B325" s="146"/>
      <c r="C325" s="146"/>
      <c r="D325" s="202"/>
      <c r="E325" s="137"/>
      <c r="H325" s="146"/>
      <c r="I325" s="146"/>
      <c r="J325" s="202"/>
      <c r="K325" s="137"/>
    </row>
    <row r="326" spans="2:11">
      <c r="B326" s="146"/>
      <c r="C326" s="146"/>
      <c r="D326" s="202"/>
      <c r="E326" s="137"/>
      <c r="H326" s="146"/>
      <c r="I326" s="146"/>
      <c r="J326" s="202"/>
      <c r="K326" s="137"/>
    </row>
    <row r="327" spans="2:11">
      <c r="B327" s="146"/>
      <c r="C327" s="146"/>
      <c r="D327" s="202"/>
      <c r="E327" s="137"/>
      <c r="H327" s="146"/>
      <c r="I327" s="146"/>
      <c r="J327" s="202"/>
      <c r="K327" s="137"/>
    </row>
    <row r="328" spans="2:11">
      <c r="B328" s="146"/>
      <c r="C328" s="146"/>
      <c r="D328" s="202"/>
      <c r="E328" s="137"/>
      <c r="H328" s="146"/>
      <c r="I328" s="146"/>
      <c r="J328" s="202"/>
      <c r="K328" s="137"/>
    </row>
    <row r="329" spans="2:11">
      <c r="B329" s="146"/>
      <c r="C329" s="146"/>
      <c r="D329" s="202"/>
      <c r="E329" s="137"/>
      <c r="H329" s="146"/>
      <c r="I329" s="146"/>
      <c r="J329" s="202"/>
      <c r="K329" s="137"/>
    </row>
    <row r="330" spans="2:11">
      <c r="B330" s="146"/>
      <c r="C330" s="146"/>
      <c r="D330" s="202"/>
      <c r="E330" s="137"/>
      <c r="H330" s="146"/>
      <c r="I330" s="146"/>
      <c r="J330" s="202"/>
      <c r="K330" s="137"/>
    </row>
    <row r="331" spans="2:11">
      <c r="B331" s="146"/>
      <c r="C331" s="146"/>
      <c r="D331" s="202"/>
      <c r="E331" s="137"/>
      <c r="H331" s="146"/>
      <c r="I331" s="146"/>
      <c r="J331" s="202"/>
      <c r="K331" s="137"/>
    </row>
    <row r="332" spans="2:11">
      <c r="B332" s="146"/>
      <c r="C332" s="146"/>
      <c r="D332" s="202"/>
      <c r="E332" s="137"/>
      <c r="H332" s="146"/>
      <c r="I332" s="146"/>
      <c r="J332" s="202"/>
      <c r="K332" s="137"/>
    </row>
    <row r="333" spans="2:11">
      <c r="B333" s="146"/>
      <c r="C333" s="146"/>
      <c r="D333" s="202"/>
      <c r="E333" s="137"/>
      <c r="H333" s="146"/>
      <c r="I333" s="146"/>
      <c r="J333" s="202"/>
      <c r="K333" s="137"/>
    </row>
    <row r="334" spans="2:11">
      <c r="B334" s="146"/>
      <c r="C334" s="146"/>
      <c r="D334" s="202"/>
      <c r="E334" s="137"/>
      <c r="H334" s="146"/>
      <c r="I334" s="146"/>
      <c r="J334" s="202"/>
      <c r="K334" s="137"/>
    </row>
    <row r="335" spans="2:11">
      <c r="B335" s="146"/>
      <c r="C335" s="146"/>
      <c r="D335" s="202"/>
      <c r="E335" s="137"/>
      <c r="H335" s="146"/>
      <c r="I335" s="146"/>
      <c r="J335" s="202"/>
      <c r="K335" s="137"/>
    </row>
    <row r="336" spans="2:11">
      <c r="B336" s="146"/>
      <c r="C336" s="146"/>
      <c r="D336" s="202"/>
      <c r="E336" s="137"/>
      <c r="H336" s="146"/>
      <c r="I336" s="146"/>
      <c r="J336" s="202"/>
      <c r="K336" s="137"/>
    </row>
    <row r="337" spans="2:11">
      <c r="B337" s="146"/>
      <c r="C337" s="146"/>
      <c r="D337" s="202"/>
      <c r="E337" s="137"/>
      <c r="H337" s="146"/>
      <c r="I337" s="146"/>
      <c r="J337" s="202"/>
      <c r="K337" s="137"/>
    </row>
    <row r="338" spans="2:11">
      <c r="B338" s="146"/>
      <c r="C338" s="146"/>
      <c r="D338" s="202"/>
      <c r="E338" s="137"/>
      <c r="H338" s="146"/>
      <c r="I338" s="146"/>
      <c r="J338" s="202"/>
      <c r="K338" s="137"/>
    </row>
    <row r="339" spans="2:11">
      <c r="B339" s="146"/>
      <c r="C339" s="146"/>
      <c r="D339" s="202"/>
      <c r="E339" s="137"/>
      <c r="H339" s="146"/>
      <c r="I339" s="146"/>
      <c r="J339" s="202"/>
      <c r="K339" s="137"/>
    </row>
    <row r="340" spans="2:11">
      <c r="B340" s="146"/>
      <c r="C340" s="146"/>
      <c r="D340" s="202"/>
      <c r="E340" s="137"/>
      <c r="H340" s="146"/>
      <c r="I340" s="146"/>
      <c r="J340" s="202"/>
      <c r="K340" s="137"/>
    </row>
    <row r="341" spans="2:11">
      <c r="B341" s="146"/>
      <c r="C341" s="146"/>
      <c r="D341" s="202"/>
      <c r="E341" s="137"/>
      <c r="H341" s="146"/>
      <c r="I341" s="146"/>
      <c r="J341" s="202"/>
      <c r="K341" s="137"/>
    </row>
    <row r="342" spans="2:11">
      <c r="B342" s="146"/>
      <c r="C342" s="146"/>
      <c r="D342" s="202"/>
      <c r="E342" s="137"/>
      <c r="H342" s="146"/>
      <c r="I342" s="146"/>
      <c r="J342" s="202"/>
      <c r="K342" s="137"/>
    </row>
    <row r="343" spans="2:11">
      <c r="B343" s="146"/>
      <c r="C343" s="146"/>
      <c r="D343" s="202"/>
      <c r="E343" s="137"/>
      <c r="H343" s="146"/>
      <c r="I343" s="146"/>
      <c r="J343" s="202"/>
      <c r="K343" s="137"/>
    </row>
    <row r="344" spans="2:11">
      <c r="B344" s="146"/>
      <c r="C344" s="146"/>
      <c r="D344" s="202"/>
      <c r="E344" s="137"/>
      <c r="H344" s="146"/>
      <c r="I344" s="146"/>
      <c r="J344" s="202"/>
      <c r="K344" s="137"/>
    </row>
    <row r="345" spans="2:11">
      <c r="B345" s="146"/>
      <c r="C345" s="146"/>
      <c r="D345" s="202"/>
      <c r="E345" s="137"/>
      <c r="H345" s="146"/>
      <c r="I345" s="146"/>
      <c r="J345" s="202"/>
      <c r="K345" s="137"/>
    </row>
    <row r="346" spans="2:11">
      <c r="B346" s="146"/>
      <c r="C346" s="146"/>
      <c r="D346" s="202"/>
      <c r="E346" s="137"/>
      <c r="H346" s="146"/>
      <c r="I346" s="146"/>
      <c r="J346" s="202"/>
      <c r="K346" s="137"/>
    </row>
    <row r="347" spans="2:11">
      <c r="B347" s="146"/>
      <c r="C347" s="146"/>
      <c r="D347" s="202"/>
      <c r="E347" s="137"/>
      <c r="H347" s="146"/>
      <c r="I347" s="146"/>
      <c r="J347" s="202"/>
      <c r="K347" s="137"/>
    </row>
    <row r="348" spans="2:11">
      <c r="B348" s="146"/>
      <c r="C348" s="146"/>
      <c r="D348" s="202"/>
      <c r="E348" s="137"/>
      <c r="H348" s="146"/>
      <c r="I348" s="146"/>
      <c r="J348" s="202"/>
      <c r="K348" s="137"/>
    </row>
    <row r="349" spans="2:11">
      <c r="B349" s="146"/>
      <c r="C349" s="146"/>
      <c r="D349" s="202"/>
      <c r="E349" s="137"/>
      <c r="H349" s="146"/>
      <c r="I349" s="146"/>
      <c r="J349" s="202"/>
      <c r="K349" s="137"/>
    </row>
    <row r="350" spans="2:11">
      <c r="B350" s="146"/>
      <c r="C350" s="146"/>
      <c r="D350" s="202"/>
      <c r="E350" s="137"/>
      <c r="H350" s="146"/>
      <c r="I350" s="146"/>
      <c r="J350" s="202"/>
      <c r="K350" s="137"/>
    </row>
    <row r="351" spans="2:11">
      <c r="B351" s="146"/>
      <c r="C351" s="146"/>
      <c r="D351" s="202"/>
      <c r="E351" s="137"/>
      <c r="H351" s="146"/>
      <c r="I351" s="146"/>
      <c r="J351" s="202"/>
      <c r="K351" s="137"/>
    </row>
    <row r="352" spans="2:11">
      <c r="B352" s="146"/>
      <c r="C352" s="146"/>
      <c r="D352" s="202"/>
      <c r="E352" s="137"/>
      <c r="H352" s="146"/>
      <c r="I352" s="146"/>
      <c r="J352" s="202"/>
      <c r="K352" s="137"/>
    </row>
    <row r="353" spans="2:11">
      <c r="B353" s="146"/>
      <c r="C353" s="146"/>
      <c r="D353" s="202"/>
      <c r="E353" s="137"/>
      <c r="H353" s="146"/>
      <c r="I353" s="146"/>
      <c r="J353" s="202"/>
      <c r="K353" s="137"/>
    </row>
    <row r="354" spans="2:11">
      <c r="B354" s="146"/>
      <c r="C354" s="146"/>
      <c r="D354" s="202"/>
      <c r="E354" s="137"/>
      <c r="H354" s="146"/>
      <c r="I354" s="146"/>
      <c r="J354" s="202"/>
      <c r="K354" s="137"/>
    </row>
    <row r="355" spans="2:11">
      <c r="B355" s="146"/>
      <c r="C355" s="146"/>
      <c r="D355" s="202"/>
      <c r="E355" s="137"/>
      <c r="H355" s="146"/>
      <c r="I355" s="146"/>
      <c r="J355" s="202"/>
      <c r="K355" s="137"/>
    </row>
    <row r="356" spans="2:11">
      <c r="B356" s="146"/>
      <c r="C356" s="146"/>
      <c r="D356" s="202"/>
      <c r="E356" s="137"/>
      <c r="H356" s="146"/>
      <c r="I356" s="146"/>
      <c r="J356" s="202"/>
      <c r="K356" s="137"/>
    </row>
    <row r="357" spans="2:11">
      <c r="B357" s="146"/>
      <c r="C357" s="146"/>
      <c r="D357" s="202"/>
      <c r="E357" s="137"/>
      <c r="H357" s="146"/>
      <c r="I357" s="146"/>
      <c r="J357" s="202"/>
      <c r="K357" s="137"/>
    </row>
    <row r="358" spans="2:11">
      <c r="B358" s="146"/>
      <c r="C358" s="146"/>
      <c r="D358" s="202"/>
      <c r="E358" s="137"/>
      <c r="H358" s="146"/>
      <c r="I358" s="146"/>
      <c r="J358" s="202"/>
      <c r="K358" s="137"/>
    </row>
    <row r="359" spans="2:11">
      <c r="B359" s="146"/>
      <c r="C359" s="146"/>
      <c r="D359" s="202"/>
      <c r="E359" s="137"/>
      <c r="H359" s="146"/>
      <c r="I359" s="146"/>
      <c r="J359" s="202"/>
      <c r="K359" s="137"/>
    </row>
    <row r="360" spans="2:11">
      <c r="B360" s="146"/>
      <c r="C360" s="146"/>
      <c r="D360" s="202"/>
      <c r="E360" s="137"/>
      <c r="H360" s="146"/>
      <c r="I360" s="146"/>
      <c r="J360" s="202"/>
      <c r="K360" s="137"/>
    </row>
    <row r="361" spans="2:11">
      <c r="B361" s="146"/>
      <c r="C361" s="146"/>
      <c r="D361" s="202"/>
      <c r="E361" s="137"/>
      <c r="H361" s="146"/>
      <c r="I361" s="146"/>
      <c r="J361" s="202"/>
      <c r="K361" s="137"/>
    </row>
    <row r="362" spans="2:11">
      <c r="B362" s="146"/>
      <c r="C362" s="146"/>
      <c r="D362" s="202"/>
      <c r="E362" s="137"/>
      <c r="H362" s="146"/>
      <c r="I362" s="146"/>
      <c r="J362" s="202"/>
      <c r="K362" s="137"/>
    </row>
    <row r="363" spans="2:11">
      <c r="B363" s="146"/>
      <c r="C363" s="146"/>
      <c r="D363" s="202"/>
      <c r="E363" s="137"/>
      <c r="H363" s="146"/>
      <c r="I363" s="146"/>
      <c r="J363" s="202"/>
      <c r="K363" s="137"/>
    </row>
    <row r="364" spans="2:11">
      <c r="B364" s="146"/>
      <c r="C364" s="146"/>
      <c r="D364" s="202"/>
      <c r="E364" s="137"/>
      <c r="H364" s="146"/>
      <c r="I364" s="146"/>
      <c r="J364" s="202"/>
      <c r="K364" s="137"/>
    </row>
    <row r="365" spans="2:11">
      <c r="B365" s="146"/>
      <c r="C365" s="146"/>
      <c r="D365" s="202"/>
      <c r="E365" s="137"/>
      <c r="H365" s="146"/>
      <c r="I365" s="146"/>
      <c r="J365" s="202"/>
      <c r="K365" s="137"/>
    </row>
    <row r="366" spans="2:11">
      <c r="B366" s="146"/>
      <c r="C366" s="146"/>
      <c r="D366" s="202"/>
      <c r="E366" s="137"/>
      <c r="H366" s="146"/>
      <c r="I366" s="146"/>
      <c r="J366" s="202"/>
      <c r="K366" s="137"/>
    </row>
    <row r="367" spans="2:11">
      <c r="B367" s="146"/>
      <c r="C367" s="146"/>
      <c r="D367" s="202"/>
      <c r="E367" s="137"/>
      <c r="H367" s="146"/>
      <c r="I367" s="146"/>
      <c r="J367" s="202"/>
      <c r="K367" s="137"/>
    </row>
    <row r="368" spans="2:11">
      <c r="B368" s="146"/>
      <c r="C368" s="146"/>
      <c r="D368" s="202"/>
      <c r="E368" s="137"/>
      <c r="H368" s="146"/>
      <c r="I368" s="146"/>
      <c r="J368" s="202"/>
      <c r="K368" s="137"/>
    </row>
    <row r="369" spans="2:11">
      <c r="B369" s="146"/>
      <c r="C369" s="146"/>
      <c r="D369" s="202"/>
      <c r="E369" s="137"/>
      <c r="H369" s="146"/>
      <c r="I369" s="146"/>
      <c r="J369" s="202"/>
      <c r="K369" s="137"/>
    </row>
    <row r="370" spans="2:11">
      <c r="B370" s="146"/>
      <c r="C370" s="146"/>
      <c r="D370" s="202"/>
      <c r="E370" s="137"/>
      <c r="H370" s="146"/>
      <c r="I370" s="146"/>
      <c r="J370" s="202"/>
      <c r="K370" s="137"/>
    </row>
    <row r="371" spans="2:11">
      <c r="B371" s="146"/>
      <c r="C371" s="146"/>
      <c r="D371" s="202"/>
      <c r="E371" s="137"/>
      <c r="H371" s="146"/>
      <c r="I371" s="146"/>
      <c r="J371" s="202"/>
      <c r="K371" s="137"/>
    </row>
    <row r="372" spans="2:11">
      <c r="B372" s="146"/>
      <c r="C372" s="146"/>
      <c r="D372" s="202"/>
      <c r="E372" s="137"/>
      <c r="H372" s="146"/>
      <c r="I372" s="146"/>
      <c r="J372" s="202"/>
      <c r="K372" s="137"/>
    </row>
    <row r="373" spans="2:11">
      <c r="B373" s="146"/>
      <c r="C373" s="146"/>
      <c r="D373" s="202"/>
      <c r="E373" s="137"/>
      <c r="H373" s="146"/>
      <c r="I373" s="146"/>
      <c r="J373" s="202"/>
      <c r="K373" s="137"/>
    </row>
    <row r="374" spans="2:11">
      <c r="B374" s="146"/>
      <c r="C374" s="146"/>
      <c r="D374" s="202"/>
      <c r="E374" s="137"/>
      <c r="H374" s="146"/>
      <c r="I374" s="146"/>
      <c r="J374" s="202"/>
      <c r="K374" s="137"/>
    </row>
    <row r="375" spans="2:11">
      <c r="B375" s="146"/>
      <c r="C375" s="146"/>
      <c r="D375" s="202"/>
      <c r="E375" s="137"/>
      <c r="H375" s="146"/>
      <c r="I375" s="146"/>
      <c r="J375" s="202"/>
      <c r="K375" s="137"/>
    </row>
    <row r="376" spans="2:11">
      <c r="B376" s="146"/>
      <c r="C376" s="146"/>
      <c r="D376" s="202"/>
      <c r="E376" s="137"/>
      <c r="H376" s="146"/>
      <c r="I376" s="146"/>
      <c r="J376" s="202"/>
      <c r="K376" s="137"/>
    </row>
    <row r="377" spans="2:11">
      <c r="B377" s="146"/>
      <c r="C377" s="146"/>
      <c r="D377" s="202"/>
      <c r="E377" s="137"/>
      <c r="H377" s="146"/>
      <c r="I377" s="146"/>
      <c r="J377" s="202"/>
      <c r="K377" s="137"/>
    </row>
    <row r="378" spans="2:11">
      <c r="B378" s="146"/>
      <c r="C378" s="146"/>
      <c r="D378" s="202"/>
      <c r="E378" s="137"/>
      <c r="H378" s="146"/>
      <c r="I378" s="146"/>
      <c r="J378" s="202"/>
      <c r="K378" s="137"/>
    </row>
    <row r="379" spans="2:11">
      <c r="B379" s="146"/>
      <c r="C379" s="146"/>
      <c r="D379" s="202"/>
      <c r="E379" s="137"/>
      <c r="H379" s="146"/>
      <c r="I379" s="146"/>
      <c r="J379" s="202"/>
      <c r="K379" s="137"/>
    </row>
    <row r="380" spans="2:11">
      <c r="B380" s="146"/>
      <c r="C380" s="146"/>
      <c r="D380" s="202"/>
      <c r="E380" s="137"/>
      <c r="H380" s="146"/>
      <c r="I380" s="146"/>
      <c r="J380" s="202"/>
      <c r="K380" s="137"/>
    </row>
    <row r="381" spans="2:11">
      <c r="B381" s="146"/>
      <c r="C381" s="146"/>
      <c r="D381" s="202"/>
      <c r="E381" s="137"/>
      <c r="H381" s="146"/>
      <c r="I381" s="146"/>
      <c r="J381" s="202"/>
      <c r="K381" s="137"/>
    </row>
    <row r="382" spans="2:11">
      <c r="B382" s="146"/>
      <c r="C382" s="146"/>
      <c r="D382" s="202"/>
      <c r="E382" s="137"/>
      <c r="H382" s="146"/>
      <c r="I382" s="146"/>
      <c r="J382" s="202"/>
      <c r="K382" s="137"/>
    </row>
    <row r="383" spans="2:11">
      <c r="B383" s="146"/>
      <c r="C383" s="146"/>
      <c r="D383" s="202"/>
      <c r="E383" s="137"/>
      <c r="H383" s="146"/>
      <c r="I383" s="146"/>
      <c r="J383" s="202"/>
      <c r="K383" s="137"/>
    </row>
    <row r="384" spans="2:11">
      <c r="B384" s="146"/>
      <c r="C384" s="146"/>
      <c r="D384" s="202"/>
      <c r="E384" s="137"/>
      <c r="H384" s="146"/>
      <c r="I384" s="146"/>
      <c r="J384" s="202"/>
      <c r="K384" s="137"/>
    </row>
    <row r="385" spans="2:11">
      <c r="B385" s="146"/>
      <c r="C385" s="146"/>
      <c r="D385" s="202"/>
      <c r="E385" s="137"/>
      <c r="H385" s="146"/>
      <c r="I385" s="146"/>
      <c r="J385" s="202"/>
      <c r="K385" s="137"/>
    </row>
    <row r="386" spans="2:11">
      <c r="B386" s="146"/>
      <c r="C386" s="146"/>
      <c r="D386" s="202"/>
      <c r="E386" s="137"/>
      <c r="H386" s="146"/>
      <c r="I386" s="146"/>
      <c r="J386" s="202"/>
      <c r="K386" s="137"/>
    </row>
    <row r="387" spans="2:11">
      <c r="B387" s="146"/>
      <c r="C387" s="146"/>
      <c r="D387" s="202"/>
      <c r="E387" s="137"/>
      <c r="H387" s="146"/>
      <c r="I387" s="146"/>
      <c r="J387" s="202"/>
      <c r="K387" s="137"/>
    </row>
    <row r="388" spans="2:11">
      <c r="B388" s="146"/>
      <c r="C388" s="146"/>
      <c r="D388" s="202"/>
      <c r="E388" s="137"/>
      <c r="H388" s="146"/>
      <c r="I388" s="146"/>
      <c r="J388" s="202"/>
      <c r="K388" s="137"/>
    </row>
    <row r="389" spans="2:11">
      <c r="B389" s="146"/>
      <c r="C389" s="146"/>
      <c r="D389" s="202"/>
      <c r="E389" s="137"/>
      <c r="H389" s="146"/>
      <c r="I389" s="146"/>
      <c r="J389" s="202"/>
      <c r="K389" s="137"/>
    </row>
    <row r="390" spans="2:11">
      <c r="B390" s="146"/>
      <c r="C390" s="146"/>
      <c r="D390" s="202"/>
      <c r="E390" s="137"/>
      <c r="H390" s="146"/>
      <c r="I390" s="146"/>
      <c r="J390" s="202"/>
      <c r="K390" s="137"/>
    </row>
    <row r="391" spans="2:11">
      <c r="B391" s="146"/>
      <c r="C391" s="146"/>
      <c r="D391" s="202"/>
      <c r="E391" s="137"/>
      <c r="H391" s="146"/>
      <c r="I391" s="146"/>
      <c r="J391" s="202"/>
      <c r="K391" s="137"/>
    </row>
    <row r="392" spans="2:11">
      <c r="B392" s="146"/>
      <c r="C392" s="146"/>
      <c r="D392" s="202"/>
      <c r="E392" s="137"/>
      <c r="H392" s="146"/>
      <c r="I392" s="146"/>
      <c r="J392" s="202"/>
      <c r="K392" s="137"/>
    </row>
    <row r="393" spans="2:11">
      <c r="B393" s="146"/>
      <c r="C393" s="146"/>
      <c r="D393" s="202"/>
      <c r="E393" s="137"/>
      <c r="H393" s="146"/>
      <c r="I393" s="146"/>
      <c r="J393" s="202"/>
      <c r="K393" s="137"/>
    </row>
    <row r="394" spans="2:11">
      <c r="B394" s="146"/>
      <c r="C394" s="146"/>
      <c r="D394" s="202"/>
      <c r="E394" s="137"/>
      <c r="H394" s="146"/>
      <c r="I394" s="146"/>
      <c r="J394" s="202"/>
      <c r="K394" s="137"/>
    </row>
    <row r="395" spans="2:11">
      <c r="B395" s="146"/>
      <c r="C395" s="146"/>
      <c r="D395" s="202"/>
      <c r="E395" s="137"/>
      <c r="H395" s="146"/>
      <c r="I395" s="146"/>
      <c r="J395" s="202"/>
      <c r="K395" s="137"/>
    </row>
    <row r="396" spans="2:11">
      <c r="B396" s="146"/>
      <c r="C396" s="146"/>
      <c r="D396" s="202"/>
      <c r="E396" s="137"/>
      <c r="H396" s="146"/>
      <c r="I396" s="146"/>
      <c r="J396" s="202"/>
      <c r="K396" s="137"/>
    </row>
    <row r="397" spans="2:11">
      <c r="B397" s="146"/>
      <c r="C397" s="146"/>
      <c r="D397" s="202"/>
      <c r="E397" s="137"/>
      <c r="H397" s="146"/>
      <c r="I397" s="146"/>
      <c r="J397" s="202"/>
      <c r="K397" s="137"/>
    </row>
    <row r="398" spans="2:11">
      <c r="B398" s="146"/>
      <c r="C398" s="146"/>
      <c r="D398" s="202"/>
      <c r="E398" s="137"/>
      <c r="H398" s="146"/>
      <c r="I398" s="146"/>
      <c r="J398" s="202"/>
      <c r="K398" s="137"/>
    </row>
    <row r="399" spans="2:11">
      <c r="B399" s="146"/>
      <c r="C399" s="146"/>
      <c r="D399" s="202"/>
      <c r="E399" s="137"/>
      <c r="H399" s="146"/>
      <c r="I399" s="146"/>
      <c r="J399" s="202"/>
      <c r="K399" s="137"/>
    </row>
    <row r="400" spans="2:11">
      <c r="B400" s="146"/>
      <c r="C400" s="146"/>
      <c r="D400" s="202"/>
      <c r="E400" s="137"/>
      <c r="H400" s="146"/>
      <c r="I400" s="146"/>
      <c r="J400" s="202"/>
      <c r="K400" s="137"/>
    </row>
    <row r="401" spans="2:11">
      <c r="B401" s="146"/>
      <c r="C401" s="146"/>
      <c r="D401" s="202"/>
      <c r="E401" s="137"/>
      <c r="H401" s="146"/>
      <c r="I401" s="146"/>
      <c r="J401" s="202"/>
      <c r="K401" s="137"/>
    </row>
    <row r="402" spans="2:11">
      <c r="B402" s="146"/>
      <c r="C402" s="146"/>
      <c r="D402" s="202"/>
      <c r="E402" s="137"/>
      <c r="H402" s="146"/>
      <c r="I402" s="146"/>
      <c r="J402" s="202"/>
      <c r="K402" s="137"/>
    </row>
    <row r="403" spans="2:11">
      <c r="B403" s="146"/>
      <c r="C403" s="146"/>
      <c r="D403" s="202"/>
      <c r="E403" s="137"/>
      <c r="H403" s="146"/>
      <c r="I403" s="146"/>
      <c r="J403" s="202"/>
      <c r="K403" s="137"/>
    </row>
    <row r="404" spans="2:11">
      <c r="B404" s="146"/>
      <c r="C404" s="146"/>
      <c r="D404" s="202"/>
      <c r="E404" s="137"/>
      <c r="H404" s="146"/>
      <c r="I404" s="146"/>
      <c r="J404" s="202"/>
      <c r="K404" s="137"/>
    </row>
    <row r="405" spans="2:11">
      <c r="B405" s="146"/>
      <c r="C405" s="146"/>
      <c r="D405" s="202"/>
      <c r="E405" s="137"/>
      <c r="H405" s="146"/>
      <c r="I405" s="146"/>
      <c r="J405" s="202"/>
      <c r="K405" s="137"/>
    </row>
    <row r="406" spans="2:11">
      <c r="B406" s="146"/>
      <c r="C406" s="146"/>
      <c r="D406" s="202"/>
      <c r="E406" s="137"/>
      <c r="H406" s="146"/>
      <c r="I406" s="146"/>
      <c r="J406" s="202"/>
      <c r="K406" s="137"/>
    </row>
    <row r="407" spans="2:11">
      <c r="B407" s="146"/>
      <c r="C407" s="146"/>
      <c r="D407" s="202"/>
      <c r="E407" s="137"/>
      <c r="H407" s="146"/>
      <c r="I407" s="146"/>
      <c r="J407" s="202"/>
      <c r="K407" s="137"/>
    </row>
    <row r="408" spans="2:11">
      <c r="B408" s="146"/>
      <c r="C408" s="146"/>
      <c r="D408" s="202"/>
      <c r="E408" s="137"/>
      <c r="H408" s="146"/>
      <c r="I408" s="146"/>
      <c r="J408" s="202"/>
      <c r="K408" s="137"/>
    </row>
    <row r="409" spans="2:11">
      <c r="B409" s="146"/>
      <c r="C409" s="146"/>
      <c r="D409" s="202"/>
      <c r="E409" s="137"/>
      <c r="H409" s="146"/>
      <c r="I409" s="146"/>
      <c r="J409" s="202"/>
      <c r="K409" s="137"/>
    </row>
    <row r="410" spans="2:11">
      <c r="B410" s="146"/>
      <c r="C410" s="146"/>
      <c r="D410" s="202"/>
      <c r="E410" s="137"/>
      <c r="H410" s="146"/>
      <c r="I410" s="146"/>
      <c r="J410" s="202"/>
      <c r="K410" s="137"/>
    </row>
    <row r="411" spans="2:11">
      <c r="B411" s="146"/>
      <c r="C411" s="146"/>
      <c r="D411" s="202"/>
      <c r="E411" s="137"/>
      <c r="H411" s="146"/>
      <c r="I411" s="146"/>
      <c r="J411" s="202"/>
      <c r="K411" s="137"/>
    </row>
    <row r="412" spans="2:11">
      <c r="B412" s="146"/>
      <c r="C412" s="146"/>
      <c r="D412" s="202"/>
      <c r="E412" s="137"/>
      <c r="H412" s="146"/>
      <c r="I412" s="146"/>
      <c r="J412" s="202"/>
      <c r="K412" s="137"/>
    </row>
    <row r="413" spans="2:11">
      <c r="B413" s="146"/>
      <c r="C413" s="146"/>
      <c r="D413" s="202"/>
      <c r="E413" s="137"/>
      <c r="H413" s="146"/>
      <c r="I413" s="146"/>
      <c r="J413" s="202"/>
      <c r="K413" s="137"/>
    </row>
    <row r="414" spans="2:11">
      <c r="B414" s="146"/>
      <c r="C414" s="146"/>
      <c r="D414" s="202"/>
      <c r="E414" s="137"/>
      <c r="H414" s="146"/>
      <c r="I414" s="146"/>
      <c r="J414" s="202"/>
      <c r="K414" s="137"/>
    </row>
    <row r="415" spans="2:11">
      <c r="B415" s="146"/>
      <c r="C415" s="146"/>
      <c r="D415" s="202"/>
      <c r="E415" s="137"/>
      <c r="H415" s="146"/>
      <c r="I415" s="146"/>
      <c r="J415" s="202"/>
      <c r="K415" s="137"/>
    </row>
    <row r="416" spans="2:11">
      <c r="B416" s="146"/>
      <c r="C416" s="146"/>
      <c r="D416" s="202"/>
      <c r="E416" s="137"/>
      <c r="H416" s="146"/>
      <c r="I416" s="146"/>
      <c r="J416" s="202"/>
      <c r="K416" s="137"/>
    </row>
    <row r="417" spans="2:11">
      <c r="B417" s="146"/>
      <c r="C417" s="146"/>
      <c r="D417" s="202"/>
      <c r="E417" s="137"/>
      <c r="H417" s="146"/>
      <c r="I417" s="146"/>
      <c r="J417" s="202"/>
      <c r="K417" s="137"/>
    </row>
    <row r="418" spans="2:11">
      <c r="B418" s="146"/>
      <c r="C418" s="146"/>
      <c r="D418" s="202"/>
      <c r="E418" s="137"/>
      <c r="H418" s="146"/>
      <c r="I418" s="146"/>
      <c r="J418" s="202"/>
      <c r="K418" s="137"/>
    </row>
    <row r="419" spans="2:11">
      <c r="B419" s="146"/>
      <c r="C419" s="146"/>
      <c r="D419" s="202"/>
      <c r="E419" s="137"/>
      <c r="H419" s="146"/>
      <c r="I419" s="146"/>
      <c r="J419" s="202"/>
      <c r="K419" s="137"/>
    </row>
    <row r="420" spans="2:11">
      <c r="B420" s="146"/>
      <c r="C420" s="146"/>
      <c r="D420" s="202"/>
      <c r="E420" s="137"/>
      <c r="H420" s="146"/>
      <c r="I420" s="146"/>
      <c r="J420" s="202"/>
      <c r="K420" s="137"/>
    </row>
    <row r="421" spans="2:11">
      <c r="B421" s="146"/>
      <c r="C421" s="146"/>
      <c r="D421" s="202"/>
      <c r="E421" s="137"/>
      <c r="H421" s="146"/>
      <c r="I421" s="146"/>
      <c r="J421" s="202"/>
      <c r="K421" s="137"/>
    </row>
    <row r="422" spans="2:11">
      <c r="B422" s="146"/>
      <c r="C422" s="146"/>
      <c r="D422" s="202"/>
      <c r="E422" s="137"/>
      <c r="H422" s="146"/>
      <c r="I422" s="146"/>
      <c r="J422" s="202"/>
      <c r="K422" s="137"/>
    </row>
    <row r="423" spans="2:11">
      <c r="B423" s="146"/>
      <c r="C423" s="146"/>
      <c r="D423" s="202"/>
      <c r="E423" s="137"/>
      <c r="H423" s="146"/>
      <c r="I423" s="146"/>
      <c r="J423" s="202"/>
      <c r="K423" s="137"/>
    </row>
    <row r="424" spans="2:11">
      <c r="B424" s="146"/>
      <c r="C424" s="146"/>
      <c r="D424" s="202"/>
      <c r="E424" s="137"/>
      <c r="H424" s="146"/>
      <c r="I424" s="146"/>
      <c r="J424" s="202"/>
      <c r="K424" s="137"/>
    </row>
    <row r="425" spans="2:11">
      <c r="B425" s="146"/>
      <c r="C425" s="146"/>
      <c r="D425" s="202"/>
      <c r="E425" s="137"/>
      <c r="H425" s="146"/>
      <c r="I425" s="146"/>
      <c r="J425" s="202"/>
      <c r="K425" s="137"/>
    </row>
    <row r="426" spans="2:11">
      <c r="B426" s="146"/>
      <c r="C426" s="146"/>
      <c r="D426" s="202"/>
      <c r="E426" s="137"/>
      <c r="H426" s="146"/>
      <c r="I426" s="146"/>
      <c r="J426" s="202"/>
      <c r="K426" s="137"/>
    </row>
    <row r="427" spans="2:11">
      <c r="B427" s="146"/>
      <c r="C427" s="146"/>
      <c r="D427" s="202"/>
      <c r="E427" s="137"/>
      <c r="H427" s="146"/>
      <c r="I427" s="146"/>
      <c r="J427" s="202"/>
      <c r="K427" s="137"/>
    </row>
    <row r="428" spans="2:11">
      <c r="B428" s="146"/>
      <c r="C428" s="146"/>
      <c r="D428" s="202"/>
      <c r="E428" s="137"/>
      <c r="H428" s="146"/>
      <c r="I428" s="146"/>
      <c r="J428" s="202"/>
      <c r="K428" s="137"/>
    </row>
    <row r="429" spans="2:11">
      <c r="B429" s="146"/>
      <c r="C429" s="146"/>
      <c r="D429" s="202"/>
      <c r="E429" s="137"/>
      <c r="H429" s="146"/>
      <c r="I429" s="146"/>
      <c r="J429" s="202"/>
      <c r="K429" s="137"/>
    </row>
    <row r="430" spans="2:11">
      <c r="B430" s="146"/>
      <c r="C430" s="146"/>
      <c r="D430" s="202"/>
      <c r="E430" s="137"/>
      <c r="H430" s="146"/>
      <c r="I430" s="146"/>
      <c r="J430" s="202"/>
      <c r="K430" s="137"/>
    </row>
    <row r="431" spans="2:11">
      <c r="B431" s="146"/>
      <c r="C431" s="146"/>
      <c r="D431" s="202"/>
      <c r="E431" s="137"/>
      <c r="H431" s="146"/>
      <c r="I431" s="146"/>
      <c r="J431" s="202"/>
      <c r="K431" s="137"/>
    </row>
    <row r="432" spans="2:11">
      <c r="B432" s="146"/>
      <c r="C432" s="146"/>
      <c r="D432" s="202"/>
      <c r="E432" s="137"/>
      <c r="H432" s="146"/>
      <c r="I432" s="146"/>
      <c r="J432" s="202"/>
      <c r="K432" s="137"/>
    </row>
    <row r="433" spans="2:11">
      <c r="B433" s="146"/>
      <c r="C433" s="146"/>
      <c r="D433" s="202"/>
      <c r="E433" s="137"/>
      <c r="H433" s="146"/>
      <c r="I433" s="146"/>
      <c r="J433" s="202"/>
      <c r="K433" s="137"/>
    </row>
    <row r="434" spans="2:11">
      <c r="B434" s="146"/>
      <c r="C434" s="146"/>
      <c r="D434" s="202"/>
      <c r="E434" s="137"/>
      <c r="H434" s="146"/>
      <c r="I434" s="146"/>
      <c r="J434" s="202"/>
      <c r="K434" s="137"/>
    </row>
    <row r="435" spans="2:11">
      <c r="B435" s="146"/>
      <c r="C435" s="146"/>
      <c r="D435" s="202"/>
      <c r="E435" s="137"/>
      <c r="H435" s="146"/>
      <c r="I435" s="146"/>
      <c r="J435" s="202"/>
      <c r="K435" s="137"/>
    </row>
    <row r="436" spans="2:11">
      <c r="B436" s="146"/>
      <c r="C436" s="146"/>
      <c r="D436" s="202"/>
      <c r="E436" s="137"/>
      <c r="H436" s="146"/>
      <c r="I436" s="146"/>
      <c r="J436" s="202"/>
      <c r="K436" s="137"/>
    </row>
    <row r="437" spans="2:11">
      <c r="B437" s="146"/>
      <c r="C437" s="146"/>
      <c r="D437" s="202"/>
      <c r="E437" s="137"/>
      <c r="H437" s="146"/>
      <c r="I437" s="146"/>
      <c r="J437" s="202"/>
      <c r="K437" s="137"/>
    </row>
    <row r="438" spans="2:11">
      <c r="B438" s="146"/>
      <c r="C438" s="146"/>
      <c r="D438" s="202"/>
      <c r="E438" s="137"/>
      <c r="H438" s="146"/>
      <c r="I438" s="146"/>
      <c r="J438" s="202"/>
      <c r="K438" s="137"/>
    </row>
    <row r="439" spans="2:11">
      <c r="B439" s="146"/>
      <c r="C439" s="146"/>
      <c r="D439" s="202"/>
      <c r="E439" s="137"/>
      <c r="H439" s="146"/>
      <c r="I439" s="146"/>
      <c r="J439" s="202"/>
      <c r="K439" s="137"/>
    </row>
    <row r="440" spans="2:11">
      <c r="B440" s="146"/>
      <c r="C440" s="146"/>
      <c r="D440" s="202"/>
      <c r="E440" s="137"/>
      <c r="H440" s="146"/>
      <c r="I440" s="146"/>
      <c r="J440" s="202"/>
      <c r="K440" s="137"/>
    </row>
    <row r="441" spans="2:11">
      <c r="B441" s="146"/>
      <c r="C441" s="146"/>
      <c r="D441" s="202"/>
      <c r="E441" s="137"/>
      <c r="H441" s="146"/>
      <c r="I441" s="146"/>
      <c r="J441" s="202"/>
      <c r="K441" s="137"/>
    </row>
    <row r="442" spans="2:11">
      <c r="B442" s="146"/>
      <c r="C442" s="146"/>
      <c r="D442" s="202"/>
      <c r="E442" s="137"/>
      <c r="H442" s="146"/>
      <c r="I442" s="146"/>
      <c r="J442" s="202"/>
      <c r="K442" s="137"/>
    </row>
    <row r="443" spans="2:11">
      <c r="B443" s="146"/>
      <c r="C443" s="146"/>
      <c r="D443" s="202"/>
      <c r="E443" s="137"/>
      <c r="H443" s="146"/>
      <c r="I443" s="146"/>
      <c r="J443" s="202"/>
      <c r="K443" s="137"/>
    </row>
    <row r="444" spans="2:11">
      <c r="B444" s="146"/>
      <c r="C444" s="146"/>
      <c r="D444" s="202"/>
      <c r="E444" s="137"/>
      <c r="H444" s="146"/>
      <c r="I444" s="146"/>
      <c r="J444" s="202"/>
      <c r="K444" s="137"/>
    </row>
    <row r="445" spans="2:11">
      <c r="B445" s="146"/>
      <c r="C445" s="146"/>
      <c r="D445" s="202"/>
      <c r="E445" s="137"/>
      <c r="H445" s="146"/>
      <c r="I445" s="146"/>
      <c r="J445" s="202"/>
      <c r="K445" s="137"/>
    </row>
    <row r="446" spans="2:11">
      <c r="B446" s="146"/>
      <c r="C446" s="146"/>
      <c r="D446" s="202"/>
      <c r="E446" s="137"/>
      <c r="H446" s="146"/>
      <c r="I446" s="146"/>
      <c r="J446" s="202"/>
      <c r="K446" s="137"/>
    </row>
    <row r="447" spans="2:11">
      <c r="B447" s="146"/>
      <c r="C447" s="146"/>
      <c r="D447" s="202"/>
      <c r="E447" s="137"/>
      <c r="H447" s="146"/>
      <c r="I447" s="146"/>
      <c r="J447" s="202"/>
      <c r="K447" s="137"/>
    </row>
    <row r="448" spans="2:11">
      <c r="B448" s="146"/>
      <c r="C448" s="146"/>
      <c r="D448" s="202"/>
      <c r="E448" s="137"/>
      <c r="H448" s="146"/>
      <c r="I448" s="146"/>
      <c r="J448" s="202"/>
      <c r="K448" s="137"/>
    </row>
    <row r="449" spans="2:11">
      <c r="B449" s="146"/>
      <c r="C449" s="146"/>
      <c r="D449" s="202"/>
      <c r="E449" s="137"/>
      <c r="H449" s="146"/>
      <c r="I449" s="146"/>
      <c r="J449" s="202"/>
      <c r="K449" s="137"/>
    </row>
    <row r="450" spans="2:11">
      <c r="B450" s="146"/>
      <c r="C450" s="146"/>
      <c r="D450" s="202"/>
      <c r="E450" s="137"/>
      <c r="H450" s="146"/>
      <c r="I450" s="146"/>
      <c r="J450" s="202"/>
      <c r="K450" s="137"/>
    </row>
    <row r="451" spans="2:11">
      <c r="B451" s="146"/>
      <c r="C451" s="146"/>
      <c r="D451" s="202"/>
      <c r="E451" s="137"/>
      <c r="H451" s="146"/>
      <c r="I451" s="146"/>
      <c r="J451" s="202"/>
      <c r="K451" s="137"/>
    </row>
    <row r="452" spans="2:11">
      <c r="B452" s="146"/>
      <c r="C452" s="146"/>
      <c r="D452" s="202"/>
      <c r="E452" s="137"/>
      <c r="H452" s="146"/>
      <c r="I452" s="146"/>
      <c r="J452" s="202"/>
      <c r="K452" s="137"/>
    </row>
    <row r="453" spans="2:11">
      <c r="B453" s="146"/>
      <c r="C453" s="146"/>
      <c r="D453" s="202"/>
      <c r="E453" s="137"/>
      <c r="H453" s="146"/>
      <c r="I453" s="146"/>
      <c r="J453" s="202"/>
      <c r="K453" s="137"/>
    </row>
    <row r="454" spans="2:11">
      <c r="B454" s="146"/>
      <c r="C454" s="146"/>
      <c r="D454" s="202"/>
      <c r="E454" s="137"/>
      <c r="H454" s="146"/>
      <c r="I454" s="146"/>
      <c r="J454" s="202"/>
      <c r="K454" s="137"/>
    </row>
    <row r="455" spans="2:11">
      <c r="B455" s="146"/>
      <c r="C455" s="146"/>
      <c r="D455" s="202"/>
      <c r="E455" s="137"/>
      <c r="H455" s="146"/>
      <c r="I455" s="146"/>
      <c r="J455" s="202"/>
      <c r="K455" s="137"/>
    </row>
    <row r="456" spans="2:11">
      <c r="B456" s="146"/>
      <c r="C456" s="146"/>
      <c r="D456" s="202"/>
      <c r="E456" s="137"/>
      <c r="H456" s="146"/>
      <c r="I456" s="146"/>
      <c r="J456" s="202"/>
      <c r="K456" s="137"/>
    </row>
    <row r="457" spans="2:11">
      <c r="B457" s="146"/>
      <c r="C457" s="146"/>
      <c r="D457" s="202"/>
      <c r="E457" s="137"/>
      <c r="H457" s="146"/>
      <c r="I457" s="146"/>
      <c r="J457" s="202"/>
      <c r="K457" s="137"/>
    </row>
    <row r="458" spans="2:11">
      <c r="B458" s="146"/>
      <c r="C458" s="146"/>
      <c r="D458" s="202"/>
      <c r="E458" s="137"/>
      <c r="H458" s="146"/>
      <c r="I458" s="146"/>
      <c r="J458" s="202"/>
      <c r="K458" s="137"/>
    </row>
    <row r="459" spans="2:11">
      <c r="B459" s="146"/>
      <c r="C459" s="146"/>
      <c r="D459" s="202"/>
      <c r="E459" s="137"/>
      <c r="H459" s="146"/>
      <c r="I459" s="146"/>
      <c r="J459" s="202"/>
      <c r="K459" s="137"/>
    </row>
    <row r="460" spans="2:11">
      <c r="B460" s="146"/>
      <c r="C460" s="146"/>
      <c r="D460" s="202"/>
      <c r="E460" s="137"/>
      <c r="H460" s="146"/>
      <c r="I460" s="146"/>
      <c r="J460" s="202"/>
      <c r="K460" s="137"/>
    </row>
    <row r="461" spans="2:11">
      <c r="B461" s="146"/>
      <c r="C461" s="146"/>
      <c r="D461" s="202"/>
      <c r="E461" s="137"/>
      <c r="H461" s="146"/>
      <c r="I461" s="146"/>
      <c r="J461" s="202"/>
      <c r="K461" s="137"/>
    </row>
    <row r="462" spans="2:11">
      <c r="B462" s="146"/>
      <c r="C462" s="146"/>
      <c r="D462" s="202"/>
      <c r="E462" s="137"/>
      <c r="H462" s="146"/>
      <c r="I462" s="146"/>
      <c r="J462" s="202"/>
      <c r="K462" s="137"/>
    </row>
    <row r="463" spans="2:11">
      <c r="B463" s="146"/>
      <c r="C463" s="146"/>
      <c r="D463" s="202"/>
      <c r="E463" s="137"/>
      <c r="H463" s="146"/>
      <c r="I463" s="146"/>
      <c r="J463" s="202"/>
      <c r="K463" s="137"/>
    </row>
    <row r="464" spans="2:11">
      <c r="B464" s="146"/>
      <c r="C464" s="146"/>
      <c r="D464" s="202"/>
      <c r="E464" s="137"/>
      <c r="H464" s="146"/>
      <c r="I464" s="146"/>
      <c r="J464" s="202"/>
      <c r="K464" s="137"/>
    </row>
    <row r="465" spans="2:11">
      <c r="B465" s="146"/>
      <c r="C465" s="146"/>
      <c r="D465" s="202"/>
      <c r="E465" s="137"/>
      <c r="H465" s="146"/>
      <c r="I465" s="146"/>
      <c r="J465" s="202"/>
      <c r="K465" s="137"/>
    </row>
    <row r="466" spans="2:11">
      <c r="B466" s="146"/>
      <c r="C466" s="146"/>
      <c r="D466" s="202"/>
      <c r="E466" s="137"/>
      <c r="H466" s="146"/>
      <c r="I466" s="146"/>
      <c r="J466" s="202"/>
      <c r="K466" s="137"/>
    </row>
    <row r="467" spans="2:11">
      <c r="B467" s="146"/>
      <c r="C467" s="146"/>
      <c r="D467" s="202"/>
      <c r="E467" s="137"/>
      <c r="H467" s="146"/>
      <c r="I467" s="146"/>
      <c r="J467" s="202"/>
      <c r="K467" s="137"/>
    </row>
    <row r="468" spans="2:11">
      <c r="B468" s="146"/>
      <c r="C468" s="146"/>
      <c r="D468" s="202"/>
      <c r="E468" s="137"/>
      <c r="H468" s="146"/>
      <c r="I468" s="146"/>
      <c r="J468" s="202"/>
      <c r="K468" s="137"/>
    </row>
    <row r="469" spans="2:11">
      <c r="B469" s="146"/>
      <c r="C469" s="146"/>
      <c r="D469" s="202"/>
      <c r="E469" s="137"/>
      <c r="H469" s="146"/>
      <c r="I469" s="146"/>
      <c r="J469" s="202"/>
      <c r="K469" s="137"/>
    </row>
    <row r="470" spans="2:11">
      <c r="B470" s="146"/>
      <c r="C470" s="146"/>
      <c r="D470" s="202"/>
      <c r="E470" s="137"/>
      <c r="H470" s="146"/>
      <c r="I470" s="146"/>
      <c r="J470" s="202"/>
      <c r="K470" s="137"/>
    </row>
    <row r="471" spans="2:11">
      <c r="B471" s="146"/>
      <c r="C471" s="146"/>
      <c r="D471" s="202"/>
      <c r="E471" s="137"/>
      <c r="H471" s="146"/>
      <c r="I471" s="146"/>
      <c r="J471" s="202"/>
      <c r="K471" s="137"/>
    </row>
    <row r="472" spans="2:11">
      <c r="B472" s="146"/>
      <c r="C472" s="146"/>
      <c r="D472" s="202"/>
      <c r="E472" s="137"/>
      <c r="H472" s="146"/>
      <c r="I472" s="146"/>
      <c r="J472" s="202"/>
      <c r="K472" s="137"/>
    </row>
    <row r="473" spans="2:11">
      <c r="B473" s="146"/>
      <c r="C473" s="146"/>
      <c r="D473" s="202"/>
      <c r="E473" s="137"/>
      <c r="H473" s="146"/>
      <c r="I473" s="146"/>
      <c r="J473" s="202"/>
      <c r="K473" s="137"/>
    </row>
    <row r="474" spans="2:11">
      <c r="B474" s="146"/>
      <c r="C474" s="146"/>
      <c r="D474" s="202"/>
      <c r="E474" s="137"/>
      <c r="H474" s="146"/>
      <c r="I474" s="146"/>
      <c r="J474" s="202"/>
      <c r="K474" s="137"/>
    </row>
    <row r="475" spans="2:11">
      <c r="B475" s="146"/>
      <c r="C475" s="146"/>
      <c r="D475" s="202"/>
      <c r="E475" s="137"/>
      <c r="H475" s="146"/>
      <c r="I475" s="146"/>
      <c r="J475" s="202"/>
      <c r="K475" s="137"/>
    </row>
    <row r="476" spans="2:11">
      <c r="B476" s="146"/>
      <c r="C476" s="146"/>
      <c r="D476" s="202"/>
      <c r="E476" s="137"/>
      <c r="H476" s="146"/>
      <c r="I476" s="146"/>
      <c r="J476" s="202"/>
      <c r="K476" s="137"/>
    </row>
    <row r="477" spans="2:11">
      <c r="B477" s="146"/>
      <c r="C477" s="146"/>
      <c r="D477" s="202"/>
      <c r="E477" s="137"/>
      <c r="H477" s="146"/>
      <c r="I477" s="146"/>
      <c r="J477" s="202"/>
      <c r="K477" s="137"/>
    </row>
    <row r="478" spans="2:11">
      <c r="B478" s="146"/>
      <c r="C478" s="146"/>
      <c r="D478" s="202"/>
      <c r="E478" s="137"/>
      <c r="H478" s="146"/>
      <c r="I478" s="146"/>
      <c r="J478" s="202"/>
      <c r="K478" s="137"/>
    </row>
    <row r="479" spans="2:11">
      <c r="B479" s="146"/>
      <c r="C479" s="146"/>
      <c r="D479" s="202"/>
      <c r="E479" s="137"/>
      <c r="H479" s="146"/>
      <c r="I479" s="146"/>
      <c r="J479" s="202"/>
      <c r="K479" s="137"/>
    </row>
    <row r="480" spans="2:11">
      <c r="B480" s="146"/>
      <c r="C480" s="146"/>
      <c r="D480" s="202"/>
      <c r="E480" s="137"/>
      <c r="H480" s="146"/>
      <c r="I480" s="146"/>
      <c r="J480" s="202"/>
      <c r="K480" s="137"/>
    </row>
    <row r="481" spans="2:11">
      <c r="B481" s="146"/>
      <c r="C481" s="146"/>
      <c r="D481" s="202"/>
      <c r="E481" s="137"/>
      <c r="H481" s="146"/>
      <c r="I481" s="146"/>
      <c r="J481" s="202"/>
      <c r="K481" s="137"/>
    </row>
    <row r="482" spans="2:11">
      <c r="B482" s="146"/>
      <c r="C482" s="146"/>
      <c r="D482" s="202"/>
      <c r="E482" s="137"/>
      <c r="H482" s="146"/>
      <c r="I482" s="146"/>
      <c r="J482" s="202"/>
      <c r="K482" s="137"/>
    </row>
    <row r="483" spans="2:11">
      <c r="B483" s="146"/>
      <c r="C483" s="146"/>
      <c r="D483" s="202"/>
      <c r="E483" s="137"/>
      <c r="H483" s="146"/>
      <c r="I483" s="146"/>
      <c r="J483" s="202"/>
      <c r="K483" s="137"/>
    </row>
    <row r="484" spans="2:11">
      <c r="B484" s="146"/>
      <c r="C484" s="146"/>
      <c r="D484" s="202"/>
      <c r="E484" s="137"/>
      <c r="H484" s="146"/>
      <c r="I484" s="146"/>
      <c r="J484" s="202"/>
      <c r="K484" s="137"/>
    </row>
    <row r="485" spans="2:11">
      <c r="B485" s="146"/>
      <c r="C485" s="146"/>
      <c r="D485" s="202"/>
      <c r="E485" s="137"/>
      <c r="H485" s="146"/>
      <c r="I485" s="146"/>
      <c r="J485" s="202"/>
      <c r="K485" s="137"/>
    </row>
    <row r="486" spans="2:11">
      <c r="B486" s="146"/>
      <c r="C486" s="146"/>
      <c r="D486" s="202"/>
      <c r="E486" s="137"/>
      <c r="H486" s="146"/>
      <c r="I486" s="146"/>
      <c r="J486" s="202"/>
      <c r="K486" s="137"/>
    </row>
    <row r="487" spans="2:11">
      <c r="B487" s="146"/>
      <c r="C487" s="146"/>
      <c r="D487" s="202"/>
      <c r="E487" s="137"/>
      <c r="H487" s="146"/>
      <c r="I487" s="146"/>
      <c r="J487" s="202"/>
      <c r="K487" s="137"/>
    </row>
    <row r="488" spans="2:11">
      <c r="B488" s="146"/>
      <c r="C488" s="146"/>
      <c r="D488" s="202"/>
      <c r="E488" s="137"/>
      <c r="H488" s="146"/>
      <c r="I488" s="146"/>
      <c r="J488" s="202"/>
      <c r="K488" s="137"/>
    </row>
    <row r="489" spans="2:11">
      <c r="B489" s="146"/>
      <c r="C489" s="146"/>
      <c r="D489" s="202"/>
      <c r="E489" s="137"/>
      <c r="H489" s="146"/>
      <c r="I489" s="146"/>
      <c r="J489" s="202"/>
      <c r="K489" s="137"/>
    </row>
    <row r="490" spans="2:11">
      <c r="B490" s="146"/>
      <c r="C490" s="146"/>
      <c r="D490" s="202"/>
      <c r="E490" s="137"/>
      <c r="H490" s="146"/>
      <c r="I490" s="146"/>
      <c r="J490" s="202"/>
      <c r="K490" s="137"/>
    </row>
    <row r="491" spans="2:11">
      <c r="B491" s="146"/>
      <c r="C491" s="146"/>
      <c r="D491" s="202"/>
      <c r="E491" s="137"/>
      <c r="H491" s="146"/>
      <c r="I491" s="146"/>
      <c r="J491" s="202"/>
      <c r="K491" s="137"/>
    </row>
    <row r="492" spans="2:11">
      <c r="B492" s="146"/>
      <c r="C492" s="146"/>
      <c r="D492" s="202"/>
      <c r="E492" s="137"/>
      <c r="H492" s="146"/>
      <c r="I492" s="146"/>
      <c r="J492" s="202"/>
      <c r="K492" s="137"/>
    </row>
    <row r="493" spans="2:11">
      <c r="B493" s="146"/>
      <c r="C493" s="146"/>
      <c r="D493" s="202"/>
      <c r="E493" s="137"/>
      <c r="H493" s="146"/>
      <c r="I493" s="146"/>
      <c r="J493" s="202"/>
      <c r="K493" s="137"/>
    </row>
    <row r="494" spans="2:11">
      <c r="B494" s="146"/>
      <c r="C494" s="146"/>
      <c r="D494" s="202"/>
      <c r="E494" s="137"/>
      <c r="H494" s="146"/>
      <c r="I494" s="146"/>
      <c r="J494" s="202"/>
      <c r="K494" s="137"/>
    </row>
    <row r="495" spans="2:11">
      <c r="B495" s="146"/>
      <c r="C495" s="146"/>
      <c r="D495" s="202"/>
      <c r="E495" s="137"/>
      <c r="H495" s="146"/>
      <c r="I495" s="146"/>
      <c r="J495" s="202"/>
      <c r="K495" s="137"/>
    </row>
    <row r="496" spans="2:11">
      <c r="B496" s="146"/>
      <c r="C496" s="146"/>
      <c r="D496" s="202"/>
      <c r="E496" s="137"/>
      <c r="H496" s="146"/>
      <c r="I496" s="146"/>
      <c r="J496" s="202"/>
      <c r="K496" s="137"/>
    </row>
    <row r="497" spans="2:11">
      <c r="B497" s="146"/>
      <c r="C497" s="146"/>
      <c r="D497" s="202"/>
      <c r="E497" s="137"/>
      <c r="H497" s="146"/>
      <c r="I497" s="146"/>
      <c r="J497" s="202"/>
      <c r="K497" s="137"/>
    </row>
    <row r="498" spans="2:11">
      <c r="B498" s="146"/>
      <c r="C498" s="146"/>
      <c r="D498" s="202"/>
      <c r="E498" s="137"/>
      <c r="H498" s="146"/>
      <c r="I498" s="146"/>
      <c r="J498" s="202"/>
      <c r="K498" s="137"/>
    </row>
    <row r="499" spans="2:11">
      <c r="B499" s="146"/>
      <c r="C499" s="146"/>
      <c r="D499" s="202"/>
      <c r="E499" s="137"/>
      <c r="H499" s="146"/>
      <c r="I499" s="146"/>
      <c r="J499" s="202"/>
      <c r="K499" s="137"/>
    </row>
    <row r="500" spans="2:11">
      <c r="B500" s="146"/>
      <c r="C500" s="146"/>
      <c r="D500" s="202"/>
      <c r="E500" s="137"/>
      <c r="H500" s="146"/>
      <c r="I500" s="146"/>
      <c r="J500" s="202"/>
      <c r="K500" s="137"/>
    </row>
    <row r="501" spans="2:11">
      <c r="B501" s="146"/>
      <c r="C501" s="146"/>
      <c r="D501" s="202"/>
      <c r="E501" s="137"/>
      <c r="H501" s="146"/>
      <c r="I501" s="146"/>
      <c r="J501" s="202"/>
      <c r="K501" s="137"/>
    </row>
    <row r="502" spans="2:11">
      <c r="B502" s="146"/>
      <c r="C502" s="146"/>
      <c r="D502" s="202"/>
      <c r="E502" s="137"/>
      <c r="H502" s="146"/>
      <c r="I502" s="146"/>
      <c r="J502" s="202"/>
      <c r="K502" s="137"/>
    </row>
    <row r="503" spans="2:11">
      <c r="B503" s="146"/>
      <c r="C503" s="146"/>
      <c r="D503" s="202"/>
      <c r="E503" s="137"/>
      <c r="H503" s="146"/>
      <c r="I503" s="146"/>
      <c r="J503" s="202"/>
      <c r="K503" s="137"/>
    </row>
    <row r="504" spans="2:11">
      <c r="B504" s="146"/>
      <c r="C504" s="146"/>
      <c r="D504" s="202"/>
      <c r="E504" s="137"/>
      <c r="H504" s="146"/>
      <c r="I504" s="146"/>
      <c r="J504" s="202"/>
      <c r="K504" s="137"/>
    </row>
    <row r="505" spans="2:11">
      <c r="B505" s="146"/>
      <c r="C505" s="146"/>
      <c r="D505" s="202"/>
      <c r="E505" s="137"/>
      <c r="H505" s="146"/>
      <c r="I505" s="146"/>
      <c r="J505" s="202"/>
      <c r="K505" s="137"/>
    </row>
    <row r="506" spans="2:11">
      <c r="B506" s="146"/>
      <c r="C506" s="146"/>
      <c r="D506" s="202"/>
      <c r="E506" s="137"/>
      <c r="H506" s="146"/>
      <c r="I506" s="146"/>
      <c r="J506" s="202"/>
      <c r="K506" s="137"/>
    </row>
    <row r="507" spans="2:11">
      <c r="B507" s="146"/>
      <c r="C507" s="146"/>
      <c r="D507" s="202"/>
      <c r="E507" s="137"/>
      <c r="H507" s="146"/>
      <c r="I507" s="146"/>
      <c r="J507" s="202"/>
      <c r="K507" s="137"/>
    </row>
    <row r="508" spans="2:11">
      <c r="B508" s="146"/>
      <c r="C508" s="146"/>
      <c r="D508" s="202"/>
      <c r="E508" s="137"/>
      <c r="H508" s="146"/>
      <c r="I508" s="146"/>
      <c r="J508" s="202"/>
      <c r="K508" s="137"/>
    </row>
    <row r="509" spans="2:11">
      <c r="B509" s="146"/>
      <c r="C509" s="146"/>
      <c r="D509" s="202"/>
      <c r="E509" s="137"/>
      <c r="H509" s="146"/>
      <c r="I509" s="146"/>
      <c r="J509" s="202"/>
      <c r="K509" s="137"/>
    </row>
    <row r="510" spans="2:11">
      <c r="B510" s="146"/>
      <c r="C510" s="146"/>
      <c r="D510" s="202"/>
      <c r="E510" s="137"/>
      <c r="H510" s="146"/>
      <c r="I510" s="146"/>
      <c r="J510" s="202"/>
      <c r="K510" s="137"/>
    </row>
    <row r="511" spans="2:11">
      <c r="B511" s="146"/>
      <c r="C511" s="146"/>
      <c r="D511" s="202"/>
      <c r="E511" s="137"/>
      <c r="H511" s="146"/>
      <c r="I511" s="146"/>
      <c r="J511" s="202"/>
      <c r="K511" s="137"/>
    </row>
    <row r="512" spans="2:11">
      <c r="B512" s="146"/>
      <c r="C512" s="146"/>
      <c r="D512" s="202"/>
      <c r="E512" s="137"/>
      <c r="H512" s="146"/>
      <c r="I512" s="146"/>
      <c r="J512" s="202"/>
      <c r="K512" s="137"/>
    </row>
    <row r="513" spans="2:11">
      <c r="B513" s="146"/>
      <c r="C513" s="146"/>
      <c r="D513" s="202"/>
      <c r="E513" s="137"/>
      <c r="H513" s="146"/>
      <c r="I513" s="146"/>
      <c r="J513" s="202"/>
      <c r="K513" s="137"/>
    </row>
    <row r="514" spans="2:11">
      <c r="B514" s="146"/>
      <c r="C514" s="146"/>
      <c r="D514" s="202"/>
      <c r="E514" s="137"/>
      <c r="H514" s="146"/>
      <c r="I514" s="146"/>
      <c r="J514" s="202"/>
      <c r="K514" s="137"/>
    </row>
    <row r="515" spans="2:11">
      <c r="B515" s="146"/>
      <c r="C515" s="146"/>
      <c r="D515" s="202"/>
      <c r="E515" s="137"/>
      <c r="H515" s="146"/>
      <c r="I515" s="146"/>
      <c r="J515" s="202"/>
      <c r="K515" s="137"/>
    </row>
    <row r="516" spans="2:11">
      <c r="B516" s="146"/>
      <c r="C516" s="146"/>
      <c r="D516" s="202"/>
      <c r="E516" s="137"/>
      <c r="H516" s="146"/>
      <c r="I516" s="146"/>
      <c r="J516" s="202"/>
      <c r="K516" s="137"/>
    </row>
    <row r="517" spans="2:11">
      <c r="B517" s="146"/>
      <c r="C517" s="146"/>
      <c r="D517" s="202"/>
      <c r="E517" s="137"/>
      <c r="H517" s="146"/>
      <c r="I517" s="146"/>
      <c r="J517" s="202"/>
      <c r="K517" s="137"/>
    </row>
    <row r="518" spans="2:11">
      <c r="B518" s="146"/>
      <c r="C518" s="146"/>
      <c r="D518" s="202"/>
      <c r="E518" s="137"/>
      <c r="H518" s="146"/>
      <c r="I518" s="146"/>
      <c r="J518" s="202"/>
      <c r="K518" s="137"/>
    </row>
    <row r="519" spans="2:11">
      <c r="B519" s="146"/>
      <c r="C519" s="146"/>
      <c r="D519" s="202"/>
      <c r="E519" s="137"/>
      <c r="H519" s="146"/>
      <c r="I519" s="146"/>
      <c r="J519" s="202"/>
      <c r="K519" s="137"/>
    </row>
    <row r="520" spans="2:11">
      <c r="B520" s="146"/>
      <c r="C520" s="146"/>
      <c r="D520" s="202"/>
      <c r="E520" s="137"/>
      <c r="H520" s="146"/>
      <c r="I520" s="146"/>
      <c r="J520" s="202"/>
      <c r="K520" s="137"/>
    </row>
    <row r="521" spans="2:11">
      <c r="B521" s="146"/>
      <c r="C521" s="146"/>
      <c r="D521" s="202"/>
      <c r="E521" s="137"/>
      <c r="H521" s="146"/>
      <c r="I521" s="146"/>
      <c r="J521" s="202"/>
      <c r="K521" s="137"/>
    </row>
    <row r="522" spans="2:11">
      <c r="B522" s="146"/>
      <c r="C522" s="146"/>
      <c r="D522" s="202"/>
      <c r="E522" s="137"/>
      <c r="H522" s="146"/>
      <c r="I522" s="146"/>
      <c r="J522" s="202"/>
      <c r="K522" s="137"/>
    </row>
    <row r="523" spans="2:11">
      <c r="B523" s="146"/>
      <c r="C523" s="146"/>
      <c r="D523" s="202"/>
      <c r="E523" s="137"/>
      <c r="H523" s="146"/>
      <c r="I523" s="146"/>
      <c r="J523" s="202"/>
      <c r="K523" s="137"/>
    </row>
    <row r="524" spans="2:11">
      <c r="B524" s="146"/>
      <c r="C524" s="146"/>
      <c r="D524" s="202"/>
      <c r="E524" s="137"/>
      <c r="H524" s="146"/>
      <c r="I524" s="146"/>
      <c r="J524" s="202"/>
      <c r="K524" s="137"/>
    </row>
    <row r="525" spans="2:11">
      <c r="B525" s="146"/>
      <c r="C525" s="146"/>
      <c r="D525" s="202"/>
      <c r="E525" s="137"/>
      <c r="H525" s="146"/>
      <c r="I525" s="146"/>
      <c r="J525" s="202"/>
      <c r="K525" s="137"/>
    </row>
    <row r="526" spans="2:11">
      <c r="B526" s="146"/>
      <c r="C526" s="146"/>
      <c r="D526" s="202"/>
      <c r="E526" s="137"/>
      <c r="H526" s="146"/>
      <c r="I526" s="146"/>
      <c r="J526" s="202"/>
      <c r="K526" s="137"/>
    </row>
    <row r="527" spans="2:11">
      <c r="B527" s="146"/>
      <c r="C527" s="146"/>
      <c r="D527" s="202"/>
      <c r="E527" s="137"/>
      <c r="H527" s="146"/>
      <c r="I527" s="146"/>
      <c r="J527" s="202"/>
      <c r="K527" s="137"/>
    </row>
    <row r="528" spans="2:11">
      <c r="B528" s="146"/>
      <c r="C528" s="146"/>
      <c r="D528" s="202"/>
      <c r="E528" s="137"/>
      <c r="H528" s="146"/>
      <c r="I528" s="146"/>
      <c r="J528" s="202"/>
      <c r="K528" s="137"/>
    </row>
    <row r="529" spans="2:11">
      <c r="B529" s="146"/>
      <c r="C529" s="146"/>
      <c r="D529" s="202"/>
      <c r="E529" s="137"/>
      <c r="H529" s="146"/>
      <c r="I529" s="146"/>
      <c r="J529" s="202"/>
      <c r="K529" s="137"/>
    </row>
    <row r="530" spans="2:11">
      <c r="B530" s="146"/>
      <c r="C530" s="146"/>
      <c r="D530" s="202"/>
      <c r="E530" s="137"/>
      <c r="H530" s="146"/>
      <c r="I530" s="146"/>
      <c r="J530" s="202"/>
      <c r="K530" s="137"/>
    </row>
    <row r="531" spans="2:11">
      <c r="B531" s="146"/>
      <c r="C531" s="146"/>
      <c r="D531" s="202"/>
      <c r="E531" s="137"/>
      <c r="H531" s="146"/>
      <c r="I531" s="146"/>
      <c r="J531" s="202"/>
      <c r="K531" s="137"/>
    </row>
    <row r="532" spans="2:11">
      <c r="B532" s="146"/>
      <c r="C532" s="146"/>
      <c r="D532" s="202"/>
      <c r="E532" s="137"/>
      <c r="H532" s="146"/>
      <c r="I532" s="146"/>
      <c r="J532" s="202"/>
      <c r="K532" s="137"/>
    </row>
    <row r="533" spans="2:11">
      <c r="B533" s="146"/>
      <c r="C533" s="146"/>
      <c r="D533" s="202"/>
      <c r="E533" s="137"/>
      <c r="H533" s="146"/>
      <c r="I533" s="146"/>
      <c r="J533" s="202"/>
      <c r="K533" s="137"/>
    </row>
    <row r="534" spans="2:11">
      <c r="B534" s="146"/>
      <c r="C534" s="146"/>
      <c r="D534" s="202"/>
      <c r="E534" s="137"/>
      <c r="H534" s="146"/>
      <c r="I534" s="146"/>
      <c r="J534" s="202"/>
      <c r="K534" s="137"/>
    </row>
    <row r="535" spans="2:11">
      <c r="B535" s="146"/>
      <c r="C535" s="146"/>
      <c r="D535" s="202"/>
      <c r="E535" s="137"/>
      <c r="H535" s="146"/>
      <c r="I535" s="146"/>
      <c r="J535" s="202"/>
      <c r="K535" s="137"/>
    </row>
    <row r="536" spans="2:11">
      <c r="B536" s="146"/>
      <c r="C536" s="146"/>
      <c r="D536" s="202"/>
      <c r="E536" s="137"/>
      <c r="H536" s="146"/>
      <c r="I536" s="146"/>
      <c r="J536" s="202"/>
      <c r="K536" s="137"/>
    </row>
    <row r="537" spans="2:11">
      <c r="B537" s="146"/>
      <c r="C537" s="146"/>
      <c r="D537" s="202"/>
      <c r="E537" s="137"/>
      <c r="H537" s="146"/>
      <c r="I537" s="146"/>
      <c r="J537" s="202"/>
      <c r="K537" s="137"/>
    </row>
    <row r="538" spans="2:11">
      <c r="B538" s="146"/>
      <c r="C538" s="146"/>
      <c r="D538" s="202"/>
      <c r="E538" s="137"/>
      <c r="H538" s="146"/>
      <c r="I538" s="146"/>
      <c r="J538" s="202"/>
      <c r="K538" s="137"/>
    </row>
    <row r="539" spans="2:11">
      <c r="B539" s="146"/>
      <c r="C539" s="146"/>
      <c r="D539" s="202"/>
      <c r="E539" s="137"/>
      <c r="H539" s="146"/>
      <c r="I539" s="146"/>
      <c r="J539" s="202"/>
      <c r="K539" s="137"/>
    </row>
    <row r="540" spans="2:11">
      <c r="B540" s="146"/>
      <c r="C540" s="146"/>
      <c r="D540" s="202"/>
      <c r="E540" s="137"/>
      <c r="H540" s="146"/>
      <c r="I540" s="146"/>
      <c r="J540" s="202"/>
      <c r="K540" s="137"/>
    </row>
    <row r="541" spans="2:11">
      <c r="B541" s="146"/>
      <c r="C541" s="146"/>
      <c r="D541" s="202"/>
      <c r="E541" s="137"/>
      <c r="H541" s="146"/>
      <c r="I541" s="146"/>
      <c r="J541" s="202"/>
      <c r="K541" s="137"/>
    </row>
    <row r="542" spans="2:11">
      <c r="B542" s="146"/>
      <c r="C542" s="146"/>
      <c r="D542" s="202"/>
      <c r="E542" s="137"/>
      <c r="H542" s="146"/>
      <c r="I542" s="146"/>
      <c r="J542" s="202"/>
      <c r="K542" s="137"/>
    </row>
    <row r="543" spans="2:11">
      <c r="B543" s="146"/>
      <c r="C543" s="146"/>
      <c r="D543" s="202"/>
      <c r="E543" s="137"/>
      <c r="H543" s="146"/>
      <c r="I543" s="146"/>
      <c r="J543" s="202"/>
      <c r="K543" s="137"/>
    </row>
    <row r="544" spans="2:11">
      <c r="B544" s="146"/>
      <c r="C544" s="146"/>
      <c r="D544" s="202"/>
      <c r="E544" s="137"/>
      <c r="H544" s="146"/>
      <c r="I544" s="146"/>
      <c r="J544" s="202"/>
      <c r="K544" s="137"/>
    </row>
    <row r="545" spans="2:11">
      <c r="B545" s="146"/>
      <c r="C545" s="146"/>
      <c r="D545" s="202"/>
      <c r="E545" s="137"/>
      <c r="H545" s="146"/>
      <c r="I545" s="146"/>
      <c r="J545" s="202"/>
      <c r="K545" s="137"/>
    </row>
    <row r="546" spans="2:11">
      <c r="B546" s="146"/>
      <c r="C546" s="146"/>
      <c r="D546" s="202"/>
      <c r="E546" s="137"/>
      <c r="H546" s="146"/>
      <c r="I546" s="146"/>
      <c r="J546" s="202"/>
      <c r="K546" s="137"/>
    </row>
    <row r="547" spans="2:11">
      <c r="B547" s="146"/>
      <c r="C547" s="146"/>
      <c r="D547" s="202"/>
      <c r="E547" s="137"/>
      <c r="H547" s="146"/>
      <c r="I547" s="146"/>
      <c r="J547" s="202"/>
      <c r="K547" s="137"/>
    </row>
    <row r="548" spans="2:11">
      <c r="B548" s="146"/>
      <c r="C548" s="146"/>
      <c r="D548" s="202"/>
      <c r="E548" s="137"/>
      <c r="H548" s="146"/>
      <c r="I548" s="146"/>
      <c r="J548" s="202"/>
      <c r="K548" s="137"/>
    </row>
    <row r="549" spans="2:11">
      <c r="B549" s="146"/>
      <c r="C549" s="146"/>
      <c r="D549" s="202"/>
      <c r="E549" s="137"/>
      <c r="H549" s="146"/>
      <c r="I549" s="146"/>
      <c r="J549" s="202"/>
      <c r="K549" s="137"/>
    </row>
    <row r="550" spans="2:11">
      <c r="B550" s="146"/>
      <c r="C550" s="146"/>
      <c r="D550" s="202"/>
      <c r="E550" s="137"/>
      <c r="H550" s="146"/>
      <c r="I550" s="146"/>
      <c r="J550" s="202"/>
      <c r="K550" s="137"/>
    </row>
    <row r="551" spans="2:11">
      <c r="B551" s="146"/>
      <c r="C551" s="146"/>
      <c r="D551" s="202"/>
      <c r="E551" s="137"/>
      <c r="H551" s="146"/>
      <c r="I551" s="146"/>
      <c r="J551" s="202"/>
      <c r="K551" s="137"/>
    </row>
    <row r="552" spans="2:11">
      <c r="B552" s="146"/>
      <c r="C552" s="146"/>
      <c r="D552" s="202"/>
      <c r="E552" s="137"/>
      <c r="H552" s="146"/>
      <c r="I552" s="146"/>
      <c r="J552" s="202"/>
      <c r="K552" s="137"/>
    </row>
    <row r="553" spans="2:11">
      <c r="B553" s="146"/>
      <c r="C553" s="146"/>
      <c r="D553" s="202"/>
      <c r="E553" s="137"/>
      <c r="H553" s="146"/>
      <c r="I553" s="146"/>
      <c r="J553" s="202"/>
      <c r="K553" s="137"/>
    </row>
    <row r="554" spans="2:11">
      <c r="B554" s="146"/>
      <c r="C554" s="146"/>
      <c r="D554" s="202"/>
      <c r="E554" s="137"/>
      <c r="H554" s="146"/>
      <c r="I554" s="146"/>
      <c r="J554" s="202"/>
      <c r="K554" s="137"/>
    </row>
    <row r="555" spans="2:11">
      <c r="B555" s="146"/>
      <c r="C555" s="146"/>
      <c r="D555" s="202"/>
      <c r="E555" s="137"/>
      <c r="H555" s="146"/>
      <c r="I555" s="146"/>
      <c r="J555" s="202"/>
      <c r="K555" s="137"/>
    </row>
    <row r="556" spans="2:11">
      <c r="B556" s="146"/>
      <c r="C556" s="146"/>
      <c r="D556" s="202"/>
      <c r="E556" s="137"/>
      <c r="H556" s="146"/>
      <c r="I556" s="146"/>
      <c r="J556" s="202"/>
      <c r="K556" s="137"/>
    </row>
    <row r="557" spans="2:11">
      <c r="B557" s="146"/>
      <c r="C557" s="146"/>
      <c r="D557" s="202"/>
      <c r="E557" s="137"/>
      <c r="H557" s="146"/>
      <c r="I557" s="146"/>
      <c r="J557" s="202"/>
      <c r="K557" s="137"/>
    </row>
    <row r="558" spans="2:11">
      <c r="B558" s="146"/>
      <c r="C558" s="146"/>
      <c r="D558" s="202"/>
      <c r="E558" s="137"/>
      <c r="H558" s="146"/>
      <c r="I558" s="146"/>
      <c r="J558" s="202"/>
      <c r="K558" s="137"/>
    </row>
    <row r="559" spans="2:11">
      <c r="B559" s="146"/>
      <c r="C559" s="146"/>
      <c r="D559" s="202"/>
      <c r="E559" s="137"/>
      <c r="H559" s="146"/>
      <c r="I559" s="146"/>
      <c r="J559" s="202"/>
      <c r="K559" s="137"/>
    </row>
    <row r="560" spans="2:11">
      <c r="B560" s="146"/>
      <c r="C560" s="146"/>
      <c r="D560" s="202"/>
      <c r="E560" s="137"/>
      <c r="H560" s="146"/>
      <c r="I560" s="146"/>
      <c r="J560" s="202"/>
      <c r="K560" s="137"/>
    </row>
    <row r="561" spans="2:11">
      <c r="B561" s="146"/>
      <c r="C561" s="146"/>
      <c r="D561" s="202"/>
      <c r="E561" s="137"/>
      <c r="H561" s="146"/>
      <c r="I561" s="146"/>
      <c r="J561" s="202"/>
      <c r="K561" s="137"/>
    </row>
    <row r="562" spans="2:11">
      <c r="B562" s="146"/>
      <c r="C562" s="146"/>
      <c r="D562" s="202"/>
      <c r="E562" s="137"/>
      <c r="H562" s="146"/>
      <c r="I562" s="146"/>
      <c r="J562" s="202"/>
      <c r="K562" s="137"/>
    </row>
    <row r="563" spans="2:11">
      <c r="B563" s="146"/>
      <c r="C563" s="146"/>
      <c r="D563" s="202"/>
      <c r="E563" s="137"/>
      <c r="H563" s="146"/>
      <c r="I563" s="146"/>
      <c r="J563" s="202"/>
      <c r="K563" s="137"/>
    </row>
    <row r="564" spans="2:11">
      <c r="B564" s="146"/>
      <c r="C564" s="146"/>
      <c r="D564" s="202"/>
      <c r="E564" s="137"/>
      <c r="H564" s="146"/>
      <c r="I564" s="146"/>
      <c r="J564" s="202"/>
      <c r="K564" s="137"/>
    </row>
    <row r="565" spans="2:11">
      <c r="B565" s="146"/>
      <c r="C565" s="146"/>
      <c r="D565" s="202"/>
      <c r="E565" s="137"/>
      <c r="H565" s="146"/>
      <c r="I565" s="146"/>
      <c r="J565" s="202"/>
      <c r="K565" s="137"/>
    </row>
    <row r="566" spans="2:11">
      <c r="B566" s="146"/>
      <c r="C566" s="146"/>
      <c r="D566" s="202"/>
      <c r="E566" s="137"/>
      <c r="H566" s="146"/>
      <c r="I566" s="146"/>
      <c r="J566" s="202"/>
      <c r="K566" s="137"/>
    </row>
    <row r="567" spans="2:11">
      <c r="B567" s="146"/>
      <c r="C567" s="146"/>
      <c r="D567" s="202"/>
      <c r="E567" s="137"/>
      <c r="H567" s="146"/>
      <c r="I567" s="146"/>
      <c r="J567" s="202"/>
      <c r="K567" s="137"/>
    </row>
    <row r="568" spans="2:11">
      <c r="B568" s="146"/>
      <c r="C568" s="146"/>
      <c r="D568" s="202"/>
      <c r="E568" s="137"/>
      <c r="H568" s="146"/>
      <c r="I568" s="146"/>
      <c r="J568" s="202"/>
      <c r="K568" s="137"/>
    </row>
    <row r="569" spans="2:11">
      <c r="B569" s="146"/>
      <c r="C569" s="146"/>
      <c r="D569" s="202"/>
      <c r="E569" s="137"/>
      <c r="H569" s="146"/>
      <c r="I569" s="146"/>
      <c r="J569" s="202"/>
      <c r="K569" s="137"/>
    </row>
    <row r="570" spans="2:11">
      <c r="B570" s="146"/>
      <c r="C570" s="146"/>
      <c r="D570" s="202"/>
      <c r="E570" s="137"/>
      <c r="H570" s="146"/>
      <c r="I570" s="146"/>
      <c r="J570" s="202"/>
      <c r="K570" s="137"/>
    </row>
    <row r="571" spans="2:11">
      <c r="B571" s="146"/>
      <c r="C571" s="146"/>
      <c r="D571" s="202"/>
      <c r="E571" s="137"/>
      <c r="H571" s="146"/>
      <c r="I571" s="146"/>
      <c r="J571" s="202"/>
      <c r="K571" s="137"/>
    </row>
    <row r="572" spans="2:11">
      <c r="B572" s="146"/>
      <c r="C572" s="146"/>
      <c r="D572" s="202"/>
      <c r="E572" s="137"/>
      <c r="H572" s="146"/>
      <c r="I572" s="146"/>
      <c r="J572" s="202"/>
      <c r="K572" s="137"/>
    </row>
    <row r="573" spans="2:11">
      <c r="B573" s="146"/>
      <c r="C573" s="146"/>
      <c r="D573" s="202"/>
      <c r="E573" s="137"/>
      <c r="H573" s="146"/>
      <c r="I573" s="146"/>
      <c r="J573" s="202"/>
      <c r="K573" s="137"/>
    </row>
    <row r="574" spans="2:11">
      <c r="B574" s="146"/>
      <c r="C574" s="146"/>
      <c r="D574" s="202"/>
      <c r="E574" s="137"/>
      <c r="H574" s="146"/>
      <c r="I574" s="146"/>
      <c r="J574" s="202"/>
      <c r="K574" s="137"/>
    </row>
    <row r="575" spans="2:11">
      <c r="B575" s="146"/>
      <c r="C575" s="146"/>
      <c r="D575" s="202"/>
      <c r="E575" s="137"/>
      <c r="H575" s="146"/>
      <c r="I575" s="146"/>
      <c r="J575" s="202"/>
      <c r="K575" s="137"/>
    </row>
    <row r="576" spans="2:11">
      <c r="B576" s="146"/>
      <c r="C576" s="146"/>
      <c r="D576" s="202"/>
      <c r="E576" s="137"/>
      <c r="H576" s="146"/>
      <c r="I576" s="146"/>
      <c r="J576" s="202"/>
      <c r="K576" s="137"/>
    </row>
    <row r="577" spans="2:11">
      <c r="B577" s="146"/>
      <c r="C577" s="146"/>
      <c r="D577" s="202"/>
      <c r="E577" s="137"/>
      <c r="H577" s="146"/>
      <c r="I577" s="146"/>
      <c r="J577" s="202"/>
      <c r="K577" s="137"/>
    </row>
    <row r="578" spans="2:11">
      <c r="B578" s="146"/>
      <c r="C578" s="146"/>
      <c r="D578" s="202"/>
      <c r="E578" s="137"/>
      <c r="H578" s="146"/>
      <c r="I578" s="146"/>
      <c r="J578" s="202"/>
      <c r="K578" s="137"/>
    </row>
    <row r="579" spans="2:11">
      <c r="B579" s="146"/>
      <c r="C579" s="146"/>
      <c r="D579" s="202"/>
      <c r="E579" s="137"/>
      <c r="H579" s="146"/>
      <c r="I579" s="146"/>
      <c r="J579" s="202"/>
      <c r="K579" s="137"/>
    </row>
    <row r="580" spans="2:11">
      <c r="B580" s="146"/>
      <c r="C580" s="146"/>
      <c r="D580" s="202"/>
      <c r="E580" s="137"/>
      <c r="H580" s="146"/>
      <c r="I580" s="146"/>
      <c r="J580" s="202"/>
      <c r="K580" s="137"/>
    </row>
    <row r="581" spans="2:11">
      <c r="B581" s="146"/>
      <c r="C581" s="146"/>
      <c r="D581" s="202"/>
      <c r="E581" s="137"/>
      <c r="H581" s="146"/>
      <c r="I581" s="146"/>
      <c r="J581" s="202"/>
      <c r="K581" s="137"/>
    </row>
    <row r="582" spans="2:11">
      <c r="B582" s="146"/>
      <c r="C582" s="146"/>
      <c r="D582" s="202"/>
      <c r="E582" s="137"/>
      <c r="H582" s="146"/>
      <c r="I582" s="146"/>
      <c r="J582" s="202"/>
      <c r="K582" s="137"/>
    </row>
    <row r="583" spans="2:11">
      <c r="B583" s="146"/>
      <c r="C583" s="146"/>
      <c r="D583" s="202"/>
      <c r="E583" s="137"/>
      <c r="H583" s="146"/>
      <c r="I583" s="146"/>
      <c r="J583" s="202"/>
      <c r="K583" s="137"/>
    </row>
    <row r="584" spans="2:11">
      <c r="B584" s="146"/>
      <c r="C584" s="146"/>
      <c r="D584" s="202"/>
      <c r="E584" s="137"/>
      <c r="H584" s="146"/>
      <c r="I584" s="146"/>
      <c r="J584" s="202"/>
      <c r="K584" s="137"/>
    </row>
    <row r="585" spans="2:11">
      <c r="B585" s="146"/>
      <c r="C585" s="146"/>
      <c r="D585" s="202"/>
      <c r="E585" s="137"/>
      <c r="H585" s="146"/>
      <c r="I585" s="146"/>
      <c r="J585" s="202"/>
      <c r="K585" s="137"/>
    </row>
    <row r="586" spans="2:11">
      <c r="B586" s="146"/>
      <c r="C586" s="146"/>
      <c r="D586" s="202"/>
      <c r="E586" s="137"/>
      <c r="H586" s="146"/>
      <c r="I586" s="146"/>
      <c r="J586" s="202"/>
      <c r="K586" s="137"/>
    </row>
    <row r="587" spans="2:11">
      <c r="B587" s="146"/>
      <c r="C587" s="146"/>
      <c r="D587" s="202"/>
      <c r="E587" s="137"/>
      <c r="H587" s="146"/>
      <c r="I587" s="146"/>
      <c r="J587" s="202"/>
      <c r="K587" s="137"/>
    </row>
    <row r="588" spans="2:11">
      <c r="B588" s="146"/>
      <c r="C588" s="146"/>
      <c r="D588" s="202"/>
      <c r="E588" s="137"/>
      <c r="H588" s="146"/>
      <c r="I588" s="146"/>
      <c r="J588" s="202"/>
      <c r="K588" s="137"/>
    </row>
    <row r="589" spans="2:11">
      <c r="B589" s="146"/>
      <c r="C589" s="146"/>
      <c r="D589" s="202"/>
      <c r="E589" s="137"/>
      <c r="H589" s="146"/>
      <c r="I589" s="146"/>
      <c r="J589" s="202"/>
      <c r="K589" s="137"/>
    </row>
    <row r="590" spans="2:11">
      <c r="B590" s="146"/>
      <c r="C590" s="146"/>
      <c r="D590" s="202"/>
      <c r="E590" s="137"/>
      <c r="H590" s="146"/>
      <c r="I590" s="146"/>
      <c r="J590" s="202"/>
      <c r="K590" s="137"/>
    </row>
    <row r="591" spans="2:11">
      <c r="B591" s="146"/>
      <c r="C591" s="146"/>
      <c r="D591" s="202"/>
      <c r="E591" s="137"/>
      <c r="H591" s="146"/>
      <c r="I591" s="146"/>
      <c r="J591" s="202"/>
      <c r="K591" s="137"/>
    </row>
    <row r="592" spans="2:11">
      <c r="B592" s="146"/>
      <c r="C592" s="146"/>
      <c r="D592" s="202"/>
      <c r="E592" s="137"/>
      <c r="H592" s="146"/>
      <c r="I592" s="146"/>
      <c r="J592" s="202"/>
      <c r="K592" s="137"/>
    </row>
    <row r="593" spans="2:11">
      <c r="B593" s="146"/>
      <c r="C593" s="146"/>
      <c r="D593" s="202"/>
      <c r="E593" s="137"/>
      <c r="H593" s="146"/>
      <c r="I593" s="146"/>
      <c r="J593" s="202"/>
      <c r="K593" s="137"/>
    </row>
    <row r="594" spans="2:11">
      <c r="B594" s="146"/>
      <c r="C594" s="146"/>
      <c r="D594" s="202"/>
      <c r="E594" s="137"/>
      <c r="H594" s="146"/>
      <c r="I594" s="146"/>
      <c r="J594" s="202"/>
      <c r="K594" s="137"/>
    </row>
    <row r="595" spans="2:11">
      <c r="B595" s="146"/>
      <c r="C595" s="146"/>
      <c r="D595" s="202"/>
      <c r="E595" s="137"/>
      <c r="H595" s="146"/>
      <c r="I595" s="146"/>
      <c r="J595" s="202"/>
      <c r="K595" s="137"/>
    </row>
    <row r="596" spans="2:11">
      <c r="B596" s="146"/>
      <c r="C596" s="146"/>
      <c r="D596" s="202"/>
      <c r="E596" s="137"/>
      <c r="H596" s="146"/>
      <c r="I596" s="146"/>
      <c r="J596" s="202"/>
      <c r="K596" s="137"/>
    </row>
    <row r="597" spans="2:11">
      <c r="B597" s="146"/>
      <c r="C597" s="146"/>
      <c r="D597" s="202"/>
      <c r="E597" s="137"/>
      <c r="H597" s="146"/>
      <c r="I597" s="146"/>
      <c r="J597" s="202"/>
      <c r="K597" s="137"/>
    </row>
    <row r="598" spans="2:11">
      <c r="B598" s="146"/>
      <c r="C598" s="146"/>
      <c r="D598" s="202"/>
      <c r="E598" s="137"/>
      <c r="H598" s="146"/>
      <c r="I598" s="146"/>
      <c r="J598" s="202"/>
      <c r="K598" s="137"/>
    </row>
    <row r="599" spans="2:11">
      <c r="B599" s="146"/>
      <c r="C599" s="146"/>
      <c r="D599" s="202"/>
      <c r="E599" s="137"/>
      <c r="H599" s="146"/>
      <c r="I599" s="146"/>
      <c r="J599" s="202"/>
      <c r="K599" s="137"/>
    </row>
    <row r="600" spans="2:11">
      <c r="B600" s="146"/>
      <c r="C600" s="146"/>
      <c r="D600" s="202"/>
      <c r="E600" s="137"/>
      <c r="H600" s="146"/>
      <c r="I600" s="146"/>
      <c r="J600" s="202"/>
      <c r="K600" s="137"/>
    </row>
    <row r="601" spans="2:11">
      <c r="B601" s="146"/>
      <c r="C601" s="146"/>
      <c r="D601" s="202"/>
      <c r="E601" s="137"/>
      <c r="H601" s="146"/>
      <c r="I601" s="146"/>
      <c r="J601" s="202"/>
      <c r="K601" s="137"/>
    </row>
    <row r="602" spans="2:11">
      <c r="B602" s="146"/>
      <c r="C602" s="146"/>
      <c r="D602" s="202"/>
      <c r="E602" s="137"/>
      <c r="H602" s="146"/>
      <c r="I602" s="146"/>
      <c r="J602" s="202"/>
      <c r="K602" s="137"/>
    </row>
    <row r="603" spans="2:11">
      <c r="B603" s="146"/>
      <c r="C603" s="146"/>
      <c r="D603" s="202"/>
      <c r="E603" s="137"/>
      <c r="H603" s="146"/>
      <c r="I603" s="146"/>
      <c r="J603" s="202"/>
      <c r="K603" s="137"/>
    </row>
    <row r="604" spans="2:11">
      <c r="B604" s="146"/>
      <c r="C604" s="146"/>
      <c r="D604" s="202"/>
      <c r="E604" s="137"/>
      <c r="H604" s="146"/>
      <c r="I604" s="146"/>
      <c r="J604" s="202"/>
      <c r="K604" s="137"/>
    </row>
    <row r="605" spans="2:11">
      <c r="B605" s="146"/>
      <c r="C605" s="146"/>
      <c r="D605" s="202"/>
      <c r="E605" s="137"/>
      <c r="H605" s="146"/>
      <c r="I605" s="146"/>
      <c r="J605" s="202"/>
      <c r="K605" s="137"/>
    </row>
    <row r="606" spans="2:11">
      <c r="B606" s="146"/>
      <c r="C606" s="146"/>
      <c r="D606" s="202"/>
      <c r="E606" s="137"/>
      <c r="H606" s="146"/>
      <c r="I606" s="146"/>
      <c r="J606" s="202"/>
      <c r="K606" s="137"/>
    </row>
    <row r="607" spans="2:11">
      <c r="B607" s="146"/>
      <c r="C607" s="146"/>
      <c r="D607" s="202"/>
      <c r="E607" s="137"/>
      <c r="H607" s="146"/>
      <c r="I607" s="146"/>
      <c r="J607" s="202"/>
      <c r="K607" s="137"/>
    </row>
    <row r="608" spans="2:11">
      <c r="B608" s="146"/>
      <c r="C608" s="146"/>
      <c r="D608" s="202"/>
      <c r="E608" s="137"/>
      <c r="H608" s="146"/>
      <c r="I608" s="146"/>
      <c r="J608" s="202"/>
      <c r="K608" s="137"/>
    </row>
    <row r="609" spans="2:11">
      <c r="B609" s="146"/>
      <c r="C609" s="146"/>
      <c r="D609" s="202"/>
      <c r="E609" s="137"/>
      <c r="H609" s="146"/>
      <c r="I609" s="146"/>
      <c r="J609" s="202"/>
      <c r="K609" s="137"/>
    </row>
    <row r="610" spans="2:11">
      <c r="B610" s="146"/>
      <c r="C610" s="146"/>
      <c r="D610" s="202"/>
      <c r="E610" s="137"/>
      <c r="H610" s="146"/>
      <c r="I610" s="146"/>
      <c r="J610" s="202"/>
      <c r="K610" s="137"/>
    </row>
    <row r="611" spans="2:11">
      <c r="B611" s="146"/>
      <c r="C611" s="146"/>
      <c r="D611" s="202"/>
      <c r="E611" s="137"/>
      <c r="H611" s="146"/>
      <c r="I611" s="146"/>
      <c r="J611" s="202"/>
      <c r="K611" s="137"/>
    </row>
    <row r="612" spans="2:11">
      <c r="B612" s="146"/>
      <c r="C612" s="146"/>
      <c r="D612" s="202"/>
      <c r="E612" s="137"/>
      <c r="H612" s="146"/>
      <c r="I612" s="146"/>
      <c r="J612" s="202"/>
      <c r="K612" s="137"/>
    </row>
    <row r="613" spans="2:11">
      <c r="B613" s="146"/>
      <c r="C613" s="146"/>
      <c r="D613" s="202"/>
      <c r="E613" s="137"/>
      <c r="H613" s="146"/>
      <c r="I613" s="146"/>
      <c r="J613" s="202"/>
      <c r="K613" s="137"/>
    </row>
    <row r="614" spans="2:11">
      <c r="B614" s="146"/>
      <c r="C614" s="146"/>
      <c r="D614" s="202"/>
      <c r="E614" s="137"/>
      <c r="H614" s="146"/>
      <c r="I614" s="146"/>
      <c r="J614" s="202"/>
      <c r="K614" s="137"/>
    </row>
    <row r="615" spans="2:11">
      <c r="B615" s="146"/>
      <c r="C615" s="146"/>
      <c r="D615" s="202"/>
      <c r="E615" s="137"/>
      <c r="H615" s="146"/>
      <c r="I615" s="146"/>
      <c r="J615" s="202"/>
      <c r="K615" s="137"/>
    </row>
    <row r="616" spans="2:11">
      <c r="B616" s="146"/>
      <c r="C616" s="146"/>
      <c r="D616" s="202"/>
      <c r="E616" s="137"/>
      <c r="H616" s="146"/>
      <c r="I616" s="146"/>
      <c r="J616" s="202"/>
      <c r="K616" s="137"/>
    </row>
    <row r="617" spans="2:11">
      <c r="B617" s="146"/>
      <c r="C617" s="146"/>
      <c r="D617" s="202"/>
      <c r="E617" s="137"/>
      <c r="H617" s="146"/>
      <c r="I617" s="146"/>
      <c r="J617" s="202"/>
      <c r="K617" s="137"/>
    </row>
    <row r="618" spans="2:11">
      <c r="B618" s="146"/>
      <c r="C618" s="146"/>
      <c r="D618" s="202"/>
      <c r="E618" s="137"/>
      <c r="H618" s="146"/>
      <c r="I618" s="146"/>
      <c r="J618" s="202"/>
      <c r="K618" s="137"/>
    </row>
    <row r="619" spans="2:11">
      <c r="B619" s="146"/>
      <c r="C619" s="146"/>
      <c r="D619" s="202"/>
      <c r="E619" s="137"/>
      <c r="H619" s="146"/>
      <c r="I619" s="146"/>
      <c r="J619" s="202"/>
      <c r="K619" s="137"/>
    </row>
    <row r="620" spans="2:11">
      <c r="B620" s="146"/>
      <c r="C620" s="146"/>
      <c r="D620" s="202"/>
      <c r="E620" s="137"/>
      <c r="H620" s="146"/>
      <c r="I620" s="146"/>
      <c r="J620" s="202"/>
      <c r="K620" s="137"/>
    </row>
    <row r="621" spans="2:11">
      <c r="B621" s="146"/>
      <c r="C621" s="146"/>
      <c r="D621" s="202"/>
      <c r="E621" s="137"/>
      <c r="H621" s="146"/>
      <c r="I621" s="146"/>
      <c r="J621" s="202"/>
      <c r="K621" s="137"/>
    </row>
    <row r="622" spans="2:11">
      <c r="B622" s="146"/>
      <c r="C622" s="146"/>
      <c r="D622" s="202"/>
      <c r="E622" s="137"/>
      <c r="H622" s="146"/>
      <c r="I622" s="146"/>
      <c r="J622" s="202"/>
      <c r="K622" s="137"/>
    </row>
    <row r="623" spans="2:11">
      <c r="B623" s="146"/>
      <c r="C623" s="146"/>
      <c r="D623" s="202"/>
      <c r="E623" s="137"/>
      <c r="H623" s="146"/>
      <c r="I623" s="146"/>
      <c r="J623" s="202"/>
      <c r="K623" s="137"/>
    </row>
    <row r="624" spans="2:11">
      <c r="B624" s="146"/>
      <c r="C624" s="146"/>
      <c r="D624" s="202"/>
      <c r="E624" s="137"/>
      <c r="H624" s="146"/>
      <c r="I624" s="146"/>
      <c r="J624" s="202"/>
      <c r="K624" s="137"/>
    </row>
    <row r="625" spans="2:11">
      <c r="B625" s="146"/>
      <c r="C625" s="146"/>
      <c r="D625" s="202"/>
      <c r="E625" s="137"/>
      <c r="H625" s="146"/>
      <c r="I625" s="146"/>
      <c r="J625" s="202"/>
      <c r="K625" s="137"/>
    </row>
    <row r="626" spans="2:11">
      <c r="B626" s="146"/>
      <c r="C626" s="146"/>
      <c r="D626" s="202"/>
      <c r="E626" s="137"/>
      <c r="H626" s="146"/>
      <c r="I626" s="146"/>
      <c r="J626" s="202"/>
      <c r="K626" s="137"/>
    </row>
    <row r="627" spans="2:11">
      <c r="B627" s="146"/>
      <c r="C627" s="146"/>
      <c r="D627" s="202"/>
      <c r="E627" s="137"/>
      <c r="H627" s="146"/>
      <c r="I627" s="146"/>
      <c r="J627" s="202"/>
      <c r="K627" s="137"/>
    </row>
    <row r="628" spans="2:11">
      <c r="B628" s="146"/>
      <c r="C628" s="146"/>
      <c r="D628" s="202"/>
      <c r="E628" s="137"/>
      <c r="H628" s="146"/>
      <c r="I628" s="146"/>
      <c r="J628" s="202"/>
      <c r="K628" s="137"/>
    </row>
    <row r="629" spans="2:11">
      <c r="B629" s="146"/>
      <c r="C629" s="146"/>
      <c r="D629" s="202"/>
      <c r="E629" s="137"/>
      <c r="H629" s="146"/>
      <c r="I629" s="146"/>
      <c r="J629" s="202"/>
      <c r="K629" s="137"/>
    </row>
    <row r="630" spans="2:11">
      <c r="B630" s="146"/>
      <c r="C630" s="146"/>
      <c r="D630" s="202"/>
      <c r="E630" s="137"/>
      <c r="H630" s="146"/>
      <c r="I630" s="146"/>
      <c r="J630" s="202"/>
      <c r="K630" s="137"/>
    </row>
    <row r="631" spans="2:11">
      <c r="B631" s="146"/>
      <c r="C631" s="146"/>
      <c r="D631" s="202"/>
      <c r="E631" s="137"/>
      <c r="H631" s="146"/>
      <c r="I631" s="146"/>
      <c r="J631" s="202"/>
      <c r="K631" s="137"/>
    </row>
    <row r="632" spans="2:11">
      <c r="B632" s="146"/>
      <c r="C632" s="146"/>
      <c r="D632" s="202"/>
      <c r="E632" s="137"/>
      <c r="H632" s="146"/>
      <c r="I632" s="146"/>
      <c r="J632" s="202"/>
      <c r="K632" s="137"/>
    </row>
    <row r="633" spans="2:11">
      <c r="B633" s="146"/>
      <c r="C633" s="146"/>
      <c r="D633" s="202"/>
      <c r="E633" s="137"/>
      <c r="H633" s="146"/>
      <c r="I633" s="146"/>
      <c r="J633" s="202"/>
      <c r="K633" s="137"/>
    </row>
    <row r="634" spans="2:11">
      <c r="B634" s="146"/>
      <c r="C634" s="146"/>
      <c r="D634" s="202"/>
      <c r="E634" s="137"/>
      <c r="H634" s="146"/>
      <c r="I634" s="146"/>
      <c r="J634" s="202"/>
      <c r="K634" s="137"/>
    </row>
    <row r="635" spans="2:11">
      <c r="B635" s="146"/>
      <c r="C635" s="146"/>
      <c r="D635" s="202"/>
      <c r="E635" s="137"/>
      <c r="H635" s="146"/>
      <c r="I635" s="146"/>
      <c r="J635" s="202"/>
      <c r="K635" s="137"/>
    </row>
    <row r="636" spans="2:11">
      <c r="B636" s="146"/>
      <c r="C636" s="146"/>
      <c r="D636" s="202"/>
      <c r="E636" s="137"/>
      <c r="H636" s="146"/>
      <c r="I636" s="146"/>
      <c r="J636" s="202"/>
      <c r="K636" s="137"/>
    </row>
    <row r="637" spans="2:11">
      <c r="B637" s="146"/>
      <c r="C637" s="146"/>
      <c r="D637" s="202"/>
      <c r="E637" s="137"/>
      <c r="H637" s="146"/>
      <c r="I637" s="146"/>
      <c r="J637" s="202"/>
      <c r="K637" s="137"/>
    </row>
    <row r="638" spans="2:11">
      <c r="B638" s="146"/>
      <c r="C638" s="146"/>
      <c r="D638" s="202"/>
      <c r="E638" s="137"/>
      <c r="H638" s="146"/>
      <c r="I638" s="146"/>
      <c r="J638" s="202"/>
      <c r="K638" s="137"/>
    </row>
    <row r="639" spans="2:11">
      <c r="B639" s="146"/>
      <c r="C639" s="146"/>
      <c r="D639" s="202"/>
      <c r="E639" s="137"/>
      <c r="H639" s="146"/>
      <c r="I639" s="146"/>
      <c r="J639" s="202"/>
      <c r="K639" s="137"/>
    </row>
    <row r="640" spans="2:11">
      <c r="B640" s="146"/>
      <c r="C640" s="146"/>
      <c r="D640" s="202"/>
      <c r="E640" s="137"/>
      <c r="H640" s="146"/>
      <c r="I640" s="146"/>
      <c r="J640" s="202"/>
      <c r="K640" s="137"/>
    </row>
    <row r="641" spans="2:11">
      <c r="B641" s="146"/>
      <c r="C641" s="146"/>
      <c r="D641" s="202"/>
      <c r="E641" s="137"/>
      <c r="H641" s="146"/>
      <c r="I641" s="146"/>
      <c r="J641" s="202"/>
      <c r="K641" s="137"/>
    </row>
    <row r="642" spans="2:11">
      <c r="B642" s="146"/>
      <c r="C642" s="146"/>
      <c r="D642" s="202"/>
      <c r="E642" s="137"/>
      <c r="H642" s="146"/>
      <c r="I642" s="146"/>
      <c r="J642" s="202"/>
      <c r="K642" s="137"/>
    </row>
    <row r="643" spans="2:11">
      <c r="B643" s="146"/>
      <c r="C643" s="146"/>
      <c r="D643" s="202"/>
      <c r="E643" s="137"/>
      <c r="H643" s="146"/>
      <c r="I643" s="146"/>
      <c r="J643" s="202"/>
      <c r="K643" s="137"/>
    </row>
    <row r="644" spans="2:11">
      <c r="B644" s="146"/>
      <c r="C644" s="146"/>
      <c r="D644" s="202"/>
      <c r="E644" s="137"/>
      <c r="H644" s="146"/>
      <c r="I644" s="146"/>
      <c r="J644" s="202"/>
      <c r="K644" s="137"/>
    </row>
    <row r="645" spans="2:11">
      <c r="B645" s="146"/>
      <c r="C645" s="146"/>
      <c r="D645" s="202"/>
      <c r="E645" s="137"/>
      <c r="H645" s="146"/>
      <c r="I645" s="146"/>
      <c r="J645" s="202"/>
      <c r="K645" s="137"/>
    </row>
    <row r="646" spans="2:11">
      <c r="B646" s="146"/>
      <c r="C646" s="146"/>
      <c r="D646" s="202"/>
      <c r="E646" s="137"/>
      <c r="H646" s="146"/>
      <c r="I646" s="146"/>
      <c r="J646" s="202"/>
      <c r="K646" s="137"/>
    </row>
    <row r="647" spans="2:11">
      <c r="B647" s="146"/>
      <c r="C647" s="146"/>
      <c r="D647" s="202"/>
      <c r="E647" s="137"/>
      <c r="H647" s="146"/>
      <c r="I647" s="146"/>
      <c r="J647" s="202"/>
      <c r="K647" s="137"/>
    </row>
    <row r="648" spans="2:11">
      <c r="B648" s="146"/>
      <c r="C648" s="146"/>
      <c r="D648" s="202"/>
      <c r="E648" s="137"/>
      <c r="H648" s="146"/>
      <c r="I648" s="146"/>
      <c r="J648" s="202"/>
      <c r="K648" s="137"/>
    </row>
    <row r="649" spans="2:11">
      <c r="B649" s="146"/>
      <c r="C649" s="146"/>
      <c r="D649" s="202"/>
      <c r="E649" s="137"/>
      <c r="H649" s="146"/>
      <c r="I649" s="146"/>
      <c r="J649" s="202"/>
      <c r="K649" s="137"/>
    </row>
    <row r="650" spans="2:11">
      <c r="B650" s="146"/>
      <c r="C650" s="146"/>
      <c r="D650" s="202"/>
      <c r="E650" s="137"/>
      <c r="H650" s="146"/>
      <c r="I650" s="146"/>
      <c r="J650" s="202"/>
      <c r="K650" s="137"/>
    </row>
    <row r="651" spans="2:11">
      <c r="B651" s="146"/>
      <c r="C651" s="146"/>
      <c r="D651" s="202"/>
      <c r="E651" s="137"/>
      <c r="H651" s="146"/>
      <c r="I651" s="146"/>
      <c r="J651" s="202"/>
      <c r="K651" s="137"/>
    </row>
    <row r="652" spans="2:11">
      <c r="B652" s="146"/>
      <c r="C652" s="146"/>
      <c r="D652" s="202"/>
      <c r="E652" s="137"/>
      <c r="H652" s="146"/>
      <c r="I652" s="146"/>
      <c r="J652" s="202"/>
      <c r="K652" s="137"/>
    </row>
    <row r="653" spans="2:11">
      <c r="B653" s="146"/>
      <c r="C653" s="146"/>
      <c r="D653" s="202"/>
      <c r="E653" s="137"/>
      <c r="H653" s="146"/>
      <c r="I653" s="146"/>
      <c r="J653" s="202"/>
      <c r="K653" s="137"/>
    </row>
    <row r="654" spans="2:11">
      <c r="B654" s="146"/>
      <c r="C654" s="146"/>
      <c r="D654" s="202"/>
      <c r="E654" s="137"/>
      <c r="H654" s="146"/>
      <c r="I654" s="146"/>
      <c r="J654" s="202"/>
      <c r="K654" s="137"/>
    </row>
    <row r="655" spans="2:11">
      <c r="B655" s="146"/>
      <c r="C655" s="146"/>
      <c r="D655" s="202"/>
      <c r="E655" s="137"/>
      <c r="H655" s="146"/>
      <c r="I655" s="146"/>
      <c r="J655" s="202"/>
      <c r="K655" s="137"/>
    </row>
    <row r="656" spans="2:11">
      <c r="B656" s="146"/>
      <c r="C656" s="146"/>
      <c r="D656" s="202"/>
      <c r="E656" s="137"/>
      <c r="H656" s="146"/>
      <c r="I656" s="146"/>
      <c r="J656" s="202"/>
      <c r="K656" s="137"/>
    </row>
    <row r="657" spans="2:11">
      <c r="B657" s="146"/>
      <c r="C657" s="146"/>
      <c r="D657" s="202"/>
      <c r="E657" s="137"/>
      <c r="H657" s="146"/>
      <c r="I657" s="146"/>
      <c r="J657" s="202"/>
      <c r="K657" s="137"/>
    </row>
    <row r="658" spans="2:11">
      <c r="B658" s="146"/>
      <c r="C658" s="146"/>
      <c r="D658" s="202"/>
      <c r="E658" s="137"/>
      <c r="H658" s="146"/>
      <c r="I658" s="146"/>
      <c r="J658" s="202"/>
      <c r="K658" s="137"/>
    </row>
    <row r="659" spans="2:11">
      <c r="B659" s="146"/>
      <c r="C659" s="146"/>
      <c r="D659" s="202"/>
      <c r="E659" s="137"/>
      <c r="H659" s="146"/>
      <c r="I659" s="146"/>
      <c r="J659" s="202"/>
      <c r="K659" s="137"/>
    </row>
    <row r="660" spans="2:11">
      <c r="B660" s="146"/>
      <c r="C660" s="146"/>
      <c r="D660" s="202"/>
      <c r="E660" s="137"/>
      <c r="H660" s="146"/>
      <c r="I660" s="146"/>
      <c r="J660" s="202"/>
      <c r="K660" s="137"/>
    </row>
    <row r="661" spans="2:11">
      <c r="B661" s="146"/>
      <c r="C661" s="146"/>
      <c r="D661" s="202"/>
      <c r="E661" s="137"/>
      <c r="H661" s="146"/>
      <c r="I661" s="146"/>
      <c r="J661" s="202"/>
      <c r="K661" s="137"/>
    </row>
    <row r="662" spans="2:11">
      <c r="B662" s="146"/>
      <c r="C662" s="146"/>
      <c r="D662" s="202"/>
      <c r="E662" s="137"/>
      <c r="H662" s="146"/>
      <c r="I662" s="146"/>
      <c r="J662" s="202"/>
      <c r="K662" s="137"/>
    </row>
    <row r="663" spans="2:11">
      <c r="B663" s="146"/>
      <c r="C663" s="146"/>
      <c r="D663" s="202"/>
      <c r="E663" s="137"/>
      <c r="H663" s="146"/>
      <c r="I663" s="146"/>
      <c r="J663" s="202"/>
      <c r="K663" s="137"/>
    </row>
    <row r="664" spans="2:11">
      <c r="B664" s="146"/>
      <c r="C664" s="146"/>
      <c r="D664" s="202"/>
      <c r="E664" s="137"/>
      <c r="H664" s="146"/>
      <c r="I664" s="146"/>
      <c r="J664" s="202"/>
      <c r="K664" s="137"/>
    </row>
    <row r="665" spans="2:11">
      <c r="B665" s="146"/>
      <c r="C665" s="146"/>
      <c r="D665" s="202"/>
      <c r="E665" s="137"/>
      <c r="H665" s="146"/>
      <c r="I665" s="146"/>
      <c r="J665" s="202"/>
      <c r="K665" s="137"/>
    </row>
    <row r="666" spans="2:11">
      <c r="B666" s="146"/>
      <c r="C666" s="146"/>
      <c r="D666" s="202"/>
      <c r="E666" s="137"/>
      <c r="H666" s="146"/>
      <c r="I666" s="146"/>
      <c r="J666" s="202"/>
      <c r="K666" s="137"/>
    </row>
    <row r="667" spans="2:11">
      <c r="B667" s="146"/>
      <c r="C667" s="146"/>
      <c r="D667" s="202"/>
      <c r="E667" s="137"/>
      <c r="H667" s="146"/>
      <c r="I667" s="146"/>
      <c r="J667" s="202"/>
      <c r="K667" s="137"/>
    </row>
    <row r="668" spans="2:11">
      <c r="B668" s="146"/>
      <c r="C668" s="146"/>
      <c r="D668" s="202"/>
      <c r="E668" s="137"/>
      <c r="H668" s="146"/>
      <c r="I668" s="146"/>
      <c r="J668" s="202"/>
      <c r="K668" s="137"/>
    </row>
    <row r="669" spans="2:11">
      <c r="B669" s="146"/>
      <c r="C669" s="146"/>
      <c r="D669" s="202"/>
      <c r="E669" s="137"/>
      <c r="H669" s="146"/>
      <c r="I669" s="146"/>
      <c r="J669" s="202"/>
      <c r="K669" s="137"/>
    </row>
    <row r="670" spans="2:11">
      <c r="B670" s="146"/>
      <c r="C670" s="146"/>
      <c r="D670" s="202"/>
      <c r="E670" s="137"/>
      <c r="H670" s="146"/>
      <c r="I670" s="146"/>
      <c r="J670" s="202"/>
      <c r="K670" s="137"/>
    </row>
    <row r="671" spans="2:11">
      <c r="B671" s="146"/>
      <c r="C671" s="146"/>
      <c r="D671" s="202"/>
      <c r="E671" s="137"/>
      <c r="H671" s="146"/>
      <c r="I671" s="146"/>
      <c r="J671" s="202"/>
      <c r="K671" s="137"/>
    </row>
    <row r="672" spans="2:11">
      <c r="B672" s="146"/>
      <c r="C672" s="146"/>
      <c r="D672" s="202"/>
      <c r="E672" s="137"/>
      <c r="H672" s="146"/>
      <c r="I672" s="146"/>
      <c r="J672" s="202"/>
      <c r="K672" s="137"/>
    </row>
    <row r="673" spans="2:11">
      <c r="B673" s="146"/>
      <c r="C673" s="146"/>
      <c r="D673" s="202"/>
      <c r="E673" s="137"/>
      <c r="H673" s="146"/>
      <c r="I673" s="146"/>
      <c r="J673" s="202"/>
      <c r="K673" s="137"/>
    </row>
    <row r="674" spans="2:11">
      <c r="B674" s="146"/>
      <c r="C674" s="146"/>
      <c r="D674" s="202"/>
      <c r="E674" s="137"/>
      <c r="H674" s="146"/>
      <c r="I674" s="146"/>
      <c r="J674" s="202"/>
      <c r="K674" s="137"/>
    </row>
    <row r="675" spans="2:11">
      <c r="B675" s="146"/>
      <c r="C675" s="146"/>
      <c r="D675" s="202"/>
      <c r="E675" s="137"/>
      <c r="H675" s="146"/>
      <c r="I675" s="146"/>
      <c r="J675" s="202"/>
      <c r="K675" s="137"/>
    </row>
    <row r="676" spans="2:11">
      <c r="B676" s="146"/>
      <c r="C676" s="146"/>
      <c r="D676" s="202"/>
      <c r="E676" s="137"/>
      <c r="H676" s="146"/>
      <c r="I676" s="146"/>
      <c r="J676" s="202"/>
      <c r="K676" s="137"/>
    </row>
    <row r="677" spans="2:11">
      <c r="B677" s="146"/>
      <c r="C677" s="146"/>
      <c r="D677" s="202"/>
      <c r="E677" s="137"/>
      <c r="H677" s="146"/>
      <c r="I677" s="146"/>
      <c r="J677" s="202"/>
      <c r="K677" s="137"/>
    </row>
    <row r="678" spans="2:11">
      <c r="B678" s="146"/>
      <c r="C678" s="146"/>
      <c r="D678" s="202"/>
      <c r="E678" s="137"/>
      <c r="H678" s="146"/>
      <c r="I678" s="146"/>
      <c r="J678" s="202"/>
      <c r="K678" s="137"/>
    </row>
    <row r="679" spans="2:11">
      <c r="B679" s="146"/>
      <c r="C679" s="146"/>
      <c r="D679" s="202"/>
      <c r="E679" s="137"/>
      <c r="H679" s="146"/>
      <c r="I679" s="146"/>
      <c r="J679" s="202"/>
      <c r="K679" s="137"/>
    </row>
    <row r="680" spans="2:11">
      <c r="B680" s="146"/>
      <c r="C680" s="146"/>
      <c r="D680" s="202"/>
      <c r="E680" s="137"/>
      <c r="H680" s="146"/>
      <c r="I680" s="146"/>
      <c r="J680" s="202"/>
      <c r="K680" s="137"/>
    </row>
    <row r="681" spans="2:11">
      <c r="B681" s="146"/>
      <c r="C681" s="146"/>
      <c r="D681" s="202"/>
      <c r="E681" s="137"/>
      <c r="H681" s="146"/>
      <c r="I681" s="146"/>
      <c r="J681" s="202"/>
      <c r="K681" s="137"/>
    </row>
    <row r="682" spans="2:11">
      <c r="B682" s="146"/>
      <c r="C682" s="146"/>
      <c r="D682" s="202"/>
      <c r="E682" s="137"/>
      <c r="H682" s="146"/>
      <c r="I682" s="146"/>
      <c r="J682" s="202"/>
      <c r="K682" s="137"/>
    </row>
    <row r="683" spans="2:11">
      <c r="B683" s="146"/>
      <c r="C683" s="146"/>
      <c r="D683" s="202"/>
      <c r="E683" s="137"/>
      <c r="H683" s="146"/>
      <c r="I683" s="146"/>
      <c r="J683" s="202"/>
      <c r="K683" s="137"/>
    </row>
    <row r="684" spans="2:11">
      <c r="B684" s="146"/>
      <c r="C684" s="146"/>
      <c r="D684" s="202"/>
      <c r="E684" s="137"/>
      <c r="H684" s="146"/>
      <c r="I684" s="146"/>
      <c r="J684" s="202"/>
      <c r="K684" s="137"/>
    </row>
    <row r="685" spans="2:11">
      <c r="B685" s="146"/>
      <c r="C685" s="146"/>
      <c r="D685" s="202"/>
      <c r="E685" s="137"/>
      <c r="H685" s="146"/>
      <c r="I685" s="146"/>
      <c r="J685" s="202"/>
      <c r="K685" s="137"/>
    </row>
    <row r="686" spans="2:11">
      <c r="B686" s="146"/>
      <c r="C686" s="146"/>
      <c r="D686" s="202"/>
      <c r="E686" s="137"/>
      <c r="H686" s="146"/>
      <c r="I686" s="146"/>
      <c r="J686" s="202"/>
      <c r="K686" s="137"/>
    </row>
    <row r="687" spans="2:11">
      <c r="B687" s="146"/>
      <c r="C687" s="146"/>
      <c r="D687" s="202"/>
      <c r="E687" s="137"/>
      <c r="H687" s="146"/>
      <c r="I687" s="146"/>
      <c r="J687" s="202"/>
      <c r="K687" s="137"/>
    </row>
    <row r="688" spans="2:11">
      <c r="B688" s="146"/>
      <c r="C688" s="146"/>
      <c r="D688" s="202"/>
      <c r="E688" s="137"/>
      <c r="H688" s="146"/>
      <c r="I688" s="146"/>
      <c r="J688" s="202"/>
      <c r="K688" s="137"/>
    </row>
    <row r="689" spans="2:11">
      <c r="B689" s="146"/>
      <c r="C689" s="146"/>
      <c r="D689" s="202"/>
      <c r="E689" s="137"/>
      <c r="H689" s="146"/>
      <c r="I689" s="146"/>
      <c r="J689" s="202"/>
      <c r="K689" s="137"/>
    </row>
    <row r="690" spans="2:11">
      <c r="B690" s="146"/>
      <c r="C690" s="146"/>
      <c r="D690" s="202"/>
      <c r="E690" s="137"/>
      <c r="H690" s="146"/>
      <c r="I690" s="146"/>
      <c r="J690" s="202"/>
      <c r="K690" s="137"/>
    </row>
    <row r="691" spans="2:11">
      <c r="B691" s="146"/>
      <c r="C691" s="146"/>
      <c r="D691" s="202"/>
      <c r="E691" s="137"/>
      <c r="H691" s="146"/>
      <c r="I691" s="146"/>
      <c r="J691" s="202"/>
      <c r="K691" s="137"/>
    </row>
    <row r="692" spans="2:11">
      <c r="B692" s="146"/>
      <c r="C692" s="146"/>
      <c r="D692" s="202"/>
      <c r="E692" s="137"/>
      <c r="H692" s="146"/>
      <c r="I692" s="146"/>
      <c r="J692" s="202"/>
      <c r="K692" s="137"/>
    </row>
    <row r="693" spans="2:11">
      <c r="B693" s="146"/>
      <c r="C693" s="146"/>
      <c r="D693" s="202"/>
      <c r="E693" s="137"/>
      <c r="H693" s="146"/>
      <c r="I693" s="146"/>
      <c r="J693" s="202"/>
      <c r="K693" s="137"/>
    </row>
    <row r="694" spans="2:11">
      <c r="B694" s="146"/>
      <c r="C694" s="146"/>
      <c r="D694" s="202"/>
      <c r="E694" s="137"/>
      <c r="H694" s="146"/>
      <c r="I694" s="146"/>
      <c r="J694" s="202"/>
      <c r="K694" s="137"/>
    </row>
    <row r="695" spans="2:11">
      <c r="B695" s="146"/>
      <c r="C695" s="146"/>
      <c r="D695" s="202"/>
      <c r="E695" s="137"/>
      <c r="H695" s="146"/>
      <c r="I695" s="146"/>
      <c r="J695" s="202"/>
      <c r="K695" s="137"/>
    </row>
    <row r="696" spans="2:11">
      <c r="B696" s="146"/>
      <c r="C696" s="146"/>
      <c r="D696" s="202"/>
      <c r="E696" s="137"/>
      <c r="H696" s="146"/>
      <c r="I696" s="146"/>
      <c r="J696" s="202"/>
      <c r="K696" s="137"/>
    </row>
    <row r="697" spans="2:11">
      <c r="B697" s="146"/>
      <c r="C697" s="146"/>
      <c r="D697" s="202"/>
      <c r="E697" s="137"/>
      <c r="H697" s="146"/>
      <c r="I697" s="146"/>
      <c r="J697" s="202"/>
      <c r="K697" s="137"/>
    </row>
    <row r="698" spans="2:11">
      <c r="B698" s="146"/>
      <c r="C698" s="146"/>
      <c r="D698" s="202"/>
      <c r="E698" s="137"/>
      <c r="H698" s="146"/>
      <c r="I698" s="146"/>
      <c r="J698" s="202"/>
      <c r="K698" s="137"/>
    </row>
    <row r="699" spans="2:11">
      <c r="B699" s="146"/>
      <c r="C699" s="146"/>
      <c r="D699" s="202"/>
      <c r="E699" s="137"/>
      <c r="H699" s="146"/>
      <c r="I699" s="146"/>
      <c r="J699" s="202"/>
      <c r="K699" s="137"/>
    </row>
    <row r="700" spans="2:11">
      <c r="B700" s="146"/>
      <c r="C700" s="146"/>
      <c r="D700" s="202"/>
      <c r="E700" s="137"/>
      <c r="H700" s="146"/>
      <c r="I700" s="146"/>
      <c r="J700" s="202"/>
      <c r="K700" s="137"/>
    </row>
    <row r="701" spans="2:11">
      <c r="B701" s="146"/>
      <c r="C701" s="146"/>
      <c r="D701" s="202"/>
      <c r="E701" s="137"/>
      <c r="H701" s="146"/>
      <c r="I701" s="146"/>
      <c r="J701" s="202"/>
      <c r="K701" s="137"/>
    </row>
    <row r="702" spans="2:11">
      <c r="B702" s="146"/>
      <c r="C702" s="146"/>
      <c r="D702" s="202"/>
      <c r="E702" s="137"/>
      <c r="H702" s="146"/>
      <c r="I702" s="146"/>
      <c r="J702" s="202"/>
      <c r="K702" s="137"/>
    </row>
    <row r="703" spans="2:11">
      <c r="B703" s="146"/>
      <c r="C703" s="146"/>
      <c r="D703" s="202"/>
      <c r="E703" s="137"/>
      <c r="H703" s="146"/>
      <c r="I703" s="146"/>
      <c r="J703" s="202"/>
      <c r="K703" s="137"/>
    </row>
    <row r="704" spans="2:11">
      <c r="B704" s="146"/>
      <c r="C704" s="146"/>
      <c r="D704" s="202"/>
      <c r="E704" s="137"/>
      <c r="H704" s="146"/>
      <c r="I704" s="146"/>
      <c r="J704" s="202"/>
      <c r="K704" s="137"/>
    </row>
    <row r="705" spans="2:11">
      <c r="B705" s="146"/>
      <c r="C705" s="146"/>
      <c r="D705" s="202"/>
      <c r="E705" s="137"/>
      <c r="H705" s="146"/>
      <c r="I705" s="146"/>
      <c r="J705" s="202"/>
      <c r="K705" s="137"/>
    </row>
    <row r="706" spans="2:11">
      <c r="B706" s="146"/>
      <c r="C706" s="146"/>
      <c r="D706" s="202"/>
      <c r="E706" s="137"/>
      <c r="H706" s="146"/>
      <c r="I706" s="146"/>
      <c r="J706" s="202"/>
      <c r="K706" s="137"/>
    </row>
    <row r="707" spans="2:11">
      <c r="B707" s="146"/>
      <c r="C707" s="146"/>
      <c r="D707" s="202"/>
      <c r="E707" s="137"/>
      <c r="H707" s="146"/>
      <c r="I707" s="146"/>
      <c r="J707" s="202"/>
      <c r="K707" s="137"/>
    </row>
    <row r="708" spans="2:11">
      <c r="B708" s="146"/>
      <c r="C708" s="146"/>
      <c r="D708" s="202"/>
      <c r="E708" s="137"/>
      <c r="H708" s="146"/>
      <c r="I708" s="146"/>
      <c r="J708" s="202"/>
      <c r="K708" s="137"/>
    </row>
    <row r="709" spans="2:11">
      <c r="B709" s="146"/>
      <c r="C709" s="146"/>
      <c r="D709" s="202"/>
      <c r="E709" s="137"/>
      <c r="H709" s="146"/>
      <c r="I709" s="146"/>
      <c r="J709" s="202"/>
      <c r="K709" s="137"/>
    </row>
    <row r="710" spans="2:11">
      <c r="B710" s="146"/>
      <c r="C710" s="146"/>
      <c r="D710" s="202"/>
      <c r="E710" s="137"/>
      <c r="H710" s="146"/>
      <c r="I710" s="146"/>
      <c r="J710" s="202"/>
      <c r="K710" s="137"/>
    </row>
    <row r="711" spans="2:11">
      <c r="B711" s="146"/>
      <c r="C711" s="146"/>
      <c r="D711" s="202"/>
      <c r="E711" s="137"/>
      <c r="H711" s="146"/>
      <c r="I711" s="146"/>
      <c r="J711" s="202"/>
      <c r="K711" s="137"/>
    </row>
    <row r="712" spans="2:11">
      <c r="B712" s="146"/>
      <c r="C712" s="146"/>
      <c r="D712" s="202"/>
      <c r="E712" s="137"/>
      <c r="H712" s="146"/>
      <c r="I712" s="146"/>
      <c r="J712" s="202"/>
      <c r="K712" s="137"/>
    </row>
    <row r="713" spans="2:11">
      <c r="B713" s="146"/>
      <c r="C713" s="146"/>
      <c r="D713" s="202"/>
      <c r="E713" s="137"/>
      <c r="H713" s="146"/>
      <c r="I713" s="146"/>
      <c r="J713" s="202"/>
      <c r="K713" s="137"/>
    </row>
    <row r="714" spans="2:11">
      <c r="B714" s="146"/>
      <c r="C714" s="146"/>
      <c r="D714" s="202"/>
      <c r="E714" s="137"/>
      <c r="H714" s="146"/>
      <c r="I714" s="146"/>
      <c r="J714" s="202"/>
      <c r="K714" s="137"/>
    </row>
    <row r="715" spans="2:11">
      <c r="B715" s="146"/>
      <c r="C715" s="146"/>
      <c r="D715" s="202"/>
      <c r="E715" s="137"/>
      <c r="H715" s="146"/>
      <c r="I715" s="146"/>
      <c r="J715" s="202"/>
      <c r="K715" s="137"/>
    </row>
    <row r="716" spans="2:11">
      <c r="B716" s="146"/>
      <c r="C716" s="146"/>
      <c r="D716" s="202"/>
      <c r="E716" s="137"/>
      <c r="H716" s="146"/>
      <c r="I716" s="146"/>
      <c r="J716" s="202"/>
      <c r="K716" s="137"/>
    </row>
    <row r="717" spans="2:11">
      <c r="B717" s="146"/>
      <c r="C717" s="146"/>
      <c r="D717" s="202"/>
      <c r="E717" s="137"/>
      <c r="H717" s="146"/>
      <c r="I717" s="146"/>
      <c r="J717" s="202"/>
      <c r="K717" s="137"/>
    </row>
    <row r="718" spans="2:11">
      <c r="B718" s="146"/>
      <c r="C718" s="146"/>
      <c r="D718" s="202"/>
      <c r="E718" s="137"/>
      <c r="H718" s="146"/>
      <c r="I718" s="146"/>
      <c r="J718" s="202"/>
      <c r="K718" s="137"/>
    </row>
    <row r="719" spans="2:11">
      <c r="B719" s="146"/>
      <c r="C719" s="146"/>
      <c r="D719" s="202"/>
      <c r="E719" s="137"/>
      <c r="H719" s="146"/>
      <c r="I719" s="146"/>
      <c r="J719" s="202"/>
      <c r="K719" s="137"/>
    </row>
    <row r="720" spans="2:11">
      <c r="B720" s="146"/>
      <c r="C720" s="146"/>
      <c r="D720" s="202"/>
      <c r="E720" s="137"/>
      <c r="H720" s="146"/>
      <c r="I720" s="146"/>
      <c r="J720" s="202"/>
      <c r="K720" s="137"/>
    </row>
    <row r="721" spans="2:11">
      <c r="B721" s="146"/>
      <c r="C721" s="146"/>
      <c r="D721" s="202"/>
      <c r="E721" s="137"/>
      <c r="H721" s="146"/>
      <c r="I721" s="146"/>
      <c r="J721" s="202"/>
      <c r="K721" s="137"/>
    </row>
    <row r="722" spans="2:11">
      <c r="B722" s="146"/>
      <c r="C722" s="146"/>
      <c r="D722" s="202"/>
      <c r="E722" s="137"/>
      <c r="H722" s="146"/>
      <c r="I722" s="146"/>
      <c r="J722" s="202"/>
      <c r="K722" s="137"/>
    </row>
    <row r="723" spans="2:11">
      <c r="B723" s="146"/>
      <c r="C723" s="146"/>
      <c r="D723" s="202"/>
      <c r="E723" s="137"/>
      <c r="H723" s="146"/>
      <c r="I723" s="146"/>
      <c r="J723" s="202"/>
      <c r="K723" s="137"/>
    </row>
    <row r="724" spans="2:11">
      <c r="B724" s="146"/>
      <c r="C724" s="146"/>
      <c r="D724" s="202"/>
      <c r="E724" s="137"/>
      <c r="H724" s="146"/>
      <c r="I724" s="146"/>
      <c r="J724" s="202"/>
      <c r="K724" s="137"/>
    </row>
    <row r="725" spans="2:11">
      <c r="B725" s="146"/>
      <c r="C725" s="146"/>
      <c r="D725" s="202"/>
      <c r="E725" s="137"/>
      <c r="H725" s="146"/>
      <c r="I725" s="146"/>
      <c r="J725" s="202"/>
      <c r="K725" s="137"/>
    </row>
    <row r="726" spans="2:11">
      <c r="B726" s="146"/>
      <c r="C726" s="146"/>
      <c r="D726" s="202"/>
      <c r="E726" s="137"/>
      <c r="H726" s="146"/>
      <c r="I726" s="146"/>
      <c r="J726" s="202"/>
      <c r="K726" s="137"/>
    </row>
    <row r="727" spans="2:11">
      <c r="B727" s="146"/>
      <c r="C727" s="146"/>
      <c r="D727" s="202"/>
      <c r="E727" s="137"/>
      <c r="H727" s="146"/>
      <c r="I727" s="146"/>
      <c r="J727" s="202"/>
      <c r="K727" s="137"/>
    </row>
    <row r="728" spans="2:11">
      <c r="B728" s="146"/>
      <c r="C728" s="146"/>
      <c r="D728" s="202"/>
      <c r="E728" s="137"/>
      <c r="H728" s="146"/>
      <c r="I728" s="146"/>
      <c r="J728" s="202"/>
      <c r="K728" s="137"/>
    </row>
    <row r="729" spans="2:11">
      <c r="B729" s="146"/>
      <c r="C729" s="146"/>
      <c r="D729" s="202"/>
      <c r="E729" s="137"/>
      <c r="H729" s="146"/>
      <c r="I729" s="146"/>
      <c r="J729" s="202"/>
      <c r="K729" s="137"/>
    </row>
    <row r="730" spans="2:11">
      <c r="B730" s="146"/>
      <c r="C730" s="146"/>
      <c r="D730" s="202"/>
      <c r="E730" s="137"/>
      <c r="H730" s="146"/>
      <c r="I730" s="146"/>
      <c r="J730" s="202"/>
      <c r="K730" s="137"/>
    </row>
    <row r="731" spans="2:11">
      <c r="B731" s="146"/>
      <c r="C731" s="146"/>
      <c r="D731" s="202"/>
      <c r="E731" s="137"/>
      <c r="H731" s="146"/>
      <c r="I731" s="146"/>
      <c r="J731" s="202"/>
      <c r="K731" s="137"/>
    </row>
    <row r="732" spans="2:11">
      <c r="B732" s="146"/>
      <c r="C732" s="146"/>
      <c r="D732" s="202"/>
      <c r="E732" s="137"/>
      <c r="H732" s="146"/>
      <c r="I732" s="146"/>
      <c r="J732" s="202"/>
      <c r="K732" s="137"/>
    </row>
    <row r="733" spans="2:11">
      <c r="B733" s="146"/>
      <c r="C733" s="146"/>
      <c r="D733" s="202"/>
      <c r="E733" s="137"/>
      <c r="H733" s="146"/>
      <c r="I733" s="146"/>
      <c r="J733" s="202"/>
      <c r="K733" s="137"/>
    </row>
    <row r="734" spans="2:11">
      <c r="B734" s="146"/>
      <c r="C734" s="146"/>
      <c r="D734" s="202"/>
      <c r="E734" s="137"/>
      <c r="H734" s="146"/>
      <c r="I734" s="146"/>
      <c r="J734" s="202"/>
      <c r="K734" s="137"/>
    </row>
    <row r="735" spans="2:11">
      <c r="B735" s="146"/>
      <c r="C735" s="146"/>
      <c r="D735" s="202"/>
      <c r="E735" s="137"/>
      <c r="H735" s="146"/>
      <c r="I735" s="146"/>
      <c r="J735" s="202"/>
      <c r="K735" s="137"/>
    </row>
    <row r="736" spans="2:11">
      <c r="B736" s="146"/>
      <c r="C736" s="146"/>
      <c r="D736" s="202"/>
      <c r="E736" s="137"/>
      <c r="H736" s="146"/>
      <c r="I736" s="146"/>
      <c r="J736" s="202"/>
      <c r="K736" s="137"/>
    </row>
    <row r="737" spans="2:11">
      <c r="B737" s="146"/>
      <c r="C737" s="146"/>
      <c r="D737" s="202"/>
      <c r="E737" s="137"/>
      <c r="H737" s="146"/>
      <c r="I737" s="146"/>
      <c r="J737" s="202"/>
      <c r="K737" s="137"/>
    </row>
    <row r="738" spans="2:11">
      <c r="B738" s="146"/>
      <c r="C738" s="146"/>
      <c r="D738" s="202"/>
      <c r="E738" s="137"/>
      <c r="H738" s="146"/>
      <c r="I738" s="146"/>
      <c r="J738" s="202"/>
      <c r="K738" s="137"/>
    </row>
    <row r="739" spans="2:11">
      <c r="B739" s="146"/>
      <c r="C739" s="146"/>
      <c r="D739" s="202"/>
      <c r="E739" s="137"/>
      <c r="H739" s="146"/>
      <c r="I739" s="146"/>
      <c r="J739" s="202"/>
      <c r="K739" s="137"/>
    </row>
    <row r="740" spans="2:11">
      <c r="B740" s="146"/>
      <c r="C740" s="146"/>
      <c r="D740" s="202"/>
      <c r="E740" s="137"/>
      <c r="H740" s="146"/>
      <c r="I740" s="146"/>
      <c r="J740" s="202"/>
      <c r="K740" s="137"/>
    </row>
    <row r="741" spans="2:11">
      <c r="B741" s="146"/>
      <c r="C741" s="146"/>
      <c r="D741" s="202"/>
      <c r="E741" s="137"/>
      <c r="H741" s="146"/>
      <c r="I741" s="146"/>
      <c r="J741" s="202"/>
      <c r="K741" s="137"/>
    </row>
    <row r="742" spans="2:11">
      <c r="B742" s="146"/>
      <c r="C742" s="146"/>
      <c r="D742" s="202"/>
      <c r="E742" s="137"/>
      <c r="H742" s="146"/>
      <c r="I742" s="146"/>
      <c r="J742" s="202"/>
      <c r="K742" s="137"/>
    </row>
    <row r="743" spans="2:11">
      <c r="B743" s="146"/>
      <c r="C743" s="146"/>
      <c r="D743" s="202"/>
      <c r="E743" s="137"/>
      <c r="H743" s="146"/>
      <c r="I743" s="146"/>
      <c r="J743" s="202"/>
      <c r="K743" s="137"/>
    </row>
    <row r="744" spans="2:11">
      <c r="B744" s="146"/>
      <c r="C744" s="146"/>
      <c r="D744" s="202"/>
      <c r="E744" s="137"/>
      <c r="H744" s="146"/>
      <c r="I744" s="146"/>
      <c r="J744" s="202"/>
      <c r="K744" s="137"/>
    </row>
    <row r="745" spans="2:11">
      <c r="B745" s="146"/>
      <c r="C745" s="146"/>
      <c r="D745" s="202"/>
      <c r="E745" s="137"/>
      <c r="H745" s="146"/>
      <c r="I745" s="146"/>
      <c r="J745" s="202"/>
      <c r="K745" s="137"/>
    </row>
    <row r="746" spans="2:11">
      <c r="B746" s="146"/>
      <c r="C746" s="146"/>
      <c r="D746" s="202"/>
      <c r="E746" s="137"/>
      <c r="H746" s="146"/>
      <c r="I746" s="146"/>
      <c r="J746" s="202"/>
      <c r="K746" s="137"/>
    </row>
    <row r="747" spans="2:11">
      <c r="B747" s="146"/>
      <c r="C747" s="146"/>
      <c r="D747" s="202"/>
      <c r="E747" s="137"/>
      <c r="H747" s="146"/>
      <c r="I747" s="146"/>
      <c r="J747" s="202"/>
      <c r="K747" s="137"/>
    </row>
    <row r="748" spans="2:11">
      <c r="B748" s="146"/>
      <c r="C748" s="146"/>
      <c r="D748" s="202"/>
      <c r="E748" s="137"/>
      <c r="H748" s="146"/>
      <c r="I748" s="146"/>
      <c r="J748" s="202"/>
      <c r="K748" s="137"/>
    </row>
    <row r="749" spans="2:11">
      <c r="B749" s="146"/>
      <c r="C749" s="146"/>
      <c r="D749" s="202"/>
      <c r="E749" s="137"/>
      <c r="H749" s="146"/>
      <c r="I749" s="146"/>
      <c r="J749" s="202"/>
      <c r="K749" s="137"/>
    </row>
    <row r="750" spans="2:11">
      <c r="B750" s="146"/>
      <c r="C750" s="146"/>
      <c r="D750" s="202"/>
      <c r="E750" s="137"/>
      <c r="H750" s="146"/>
      <c r="I750" s="146"/>
      <c r="J750" s="202"/>
      <c r="K750" s="137"/>
    </row>
    <row r="751" spans="2:11">
      <c r="B751" s="146"/>
      <c r="C751" s="146"/>
      <c r="D751" s="202"/>
      <c r="E751" s="137"/>
      <c r="H751" s="146"/>
      <c r="I751" s="146"/>
      <c r="J751" s="202"/>
      <c r="K751" s="137"/>
    </row>
    <row r="752" spans="2:11">
      <c r="B752" s="146"/>
      <c r="C752" s="146"/>
      <c r="D752" s="202"/>
      <c r="E752" s="137"/>
      <c r="H752" s="146"/>
      <c r="I752" s="146"/>
      <c r="J752" s="202"/>
      <c r="K752" s="137"/>
    </row>
    <row r="753" spans="2:11">
      <c r="B753" s="146"/>
      <c r="C753" s="146"/>
      <c r="D753" s="202"/>
      <c r="E753" s="137"/>
      <c r="H753" s="146"/>
      <c r="I753" s="146"/>
      <c r="J753" s="202"/>
      <c r="K753" s="137"/>
    </row>
    <row r="754" spans="2:11">
      <c r="B754" s="146"/>
      <c r="C754" s="146"/>
      <c r="D754" s="202"/>
      <c r="E754" s="137"/>
      <c r="H754" s="146"/>
      <c r="I754" s="146"/>
      <c r="J754" s="202"/>
      <c r="K754" s="137"/>
    </row>
    <row r="755" spans="2:11">
      <c r="B755" s="146"/>
      <c r="C755" s="146"/>
      <c r="D755" s="202"/>
      <c r="E755" s="137"/>
      <c r="H755" s="146"/>
      <c r="I755" s="146"/>
      <c r="J755" s="202"/>
      <c r="K755" s="137"/>
    </row>
    <row r="756" spans="2:11">
      <c r="B756" s="146"/>
      <c r="C756" s="146"/>
      <c r="D756" s="202"/>
      <c r="E756" s="137"/>
      <c r="H756" s="146"/>
      <c r="I756" s="146"/>
      <c r="J756" s="202"/>
      <c r="K756" s="137"/>
    </row>
    <row r="757" spans="2:11">
      <c r="B757" s="146"/>
      <c r="C757" s="146"/>
      <c r="D757" s="202"/>
      <c r="E757" s="137"/>
      <c r="H757" s="146"/>
      <c r="I757" s="146"/>
      <c r="J757" s="202"/>
      <c r="K757" s="137"/>
    </row>
    <row r="758" spans="2:11">
      <c r="B758" s="146"/>
      <c r="C758" s="146"/>
      <c r="D758" s="202"/>
      <c r="E758" s="137"/>
      <c r="H758" s="146"/>
      <c r="I758" s="146"/>
      <c r="J758" s="202"/>
      <c r="K758" s="137"/>
    </row>
    <row r="759" spans="2:11">
      <c r="B759" s="146"/>
      <c r="C759" s="146"/>
      <c r="D759" s="202"/>
      <c r="E759" s="137"/>
      <c r="H759" s="146"/>
      <c r="I759" s="146"/>
      <c r="J759" s="202"/>
      <c r="K759" s="137"/>
    </row>
    <row r="760" spans="2:11">
      <c r="B760" s="146"/>
      <c r="C760" s="146"/>
      <c r="D760" s="202"/>
      <c r="E760" s="137"/>
      <c r="H760" s="146"/>
      <c r="I760" s="146"/>
      <c r="J760" s="202"/>
      <c r="K760" s="137"/>
    </row>
    <row r="761" spans="2:11">
      <c r="B761" s="146"/>
      <c r="C761" s="146"/>
      <c r="D761" s="202"/>
      <c r="E761" s="137"/>
      <c r="H761" s="146"/>
      <c r="I761" s="146"/>
      <c r="J761" s="202"/>
      <c r="K761" s="137"/>
    </row>
    <row r="762" spans="2:11">
      <c r="B762" s="146"/>
      <c r="C762" s="146"/>
      <c r="D762" s="202"/>
      <c r="E762" s="137"/>
      <c r="H762" s="146"/>
      <c r="I762" s="146"/>
      <c r="J762" s="202"/>
      <c r="K762" s="137"/>
    </row>
    <row r="763" spans="2:11">
      <c r="B763" s="146"/>
      <c r="C763" s="146"/>
      <c r="D763" s="202"/>
      <c r="E763" s="137"/>
      <c r="H763" s="146"/>
      <c r="I763" s="146"/>
      <c r="J763" s="202"/>
      <c r="K763" s="137"/>
    </row>
    <row r="764" spans="2:11">
      <c r="B764" s="146"/>
      <c r="C764" s="146"/>
      <c r="D764" s="202"/>
      <c r="E764" s="137"/>
      <c r="H764" s="146"/>
      <c r="I764" s="146"/>
      <c r="J764" s="202"/>
      <c r="K764" s="137"/>
    </row>
    <row r="765" spans="2:11">
      <c r="B765" s="146"/>
      <c r="C765" s="146"/>
      <c r="D765" s="202"/>
      <c r="E765" s="137"/>
      <c r="H765" s="146"/>
      <c r="I765" s="146"/>
      <c r="J765" s="202"/>
      <c r="K765" s="137"/>
    </row>
    <row r="766" spans="2:11">
      <c r="B766" s="137"/>
      <c r="C766" s="137"/>
      <c r="D766" s="202"/>
      <c r="E766" s="137"/>
      <c r="H766" s="146"/>
      <c r="I766" s="146"/>
      <c r="J766" s="202"/>
      <c r="K766" s="137"/>
    </row>
    <row r="767" spans="2:11">
      <c r="B767" s="137"/>
      <c r="C767" s="137"/>
      <c r="D767" s="202"/>
      <c r="E767" s="137"/>
      <c r="H767" s="146"/>
      <c r="I767" s="146"/>
      <c r="J767" s="202"/>
      <c r="K767" s="137"/>
    </row>
    <row r="768" spans="2:11">
      <c r="B768" s="137"/>
      <c r="C768" s="137"/>
      <c r="D768" s="202"/>
      <c r="E768" s="137"/>
      <c r="H768" s="146"/>
      <c r="I768" s="146"/>
      <c r="J768" s="202"/>
      <c r="K768" s="137"/>
    </row>
    <row r="769" spans="2:11">
      <c r="B769" s="137"/>
      <c r="C769" s="137"/>
      <c r="D769" s="202"/>
      <c r="E769" s="137"/>
      <c r="H769" s="146"/>
      <c r="I769" s="146"/>
      <c r="J769" s="202"/>
      <c r="K769" s="137"/>
    </row>
    <row r="770" spans="2:11">
      <c r="B770" s="137"/>
      <c r="C770" s="137"/>
      <c r="D770" s="202"/>
      <c r="E770" s="137"/>
      <c r="H770" s="146"/>
      <c r="I770" s="146"/>
      <c r="J770" s="202"/>
      <c r="K770" s="137"/>
    </row>
    <row r="771" spans="2:11">
      <c r="B771" s="137"/>
      <c r="C771" s="137"/>
      <c r="D771" s="202"/>
      <c r="E771" s="137"/>
      <c r="H771" s="146"/>
      <c r="I771" s="146"/>
      <c r="J771" s="202"/>
      <c r="K771" s="137"/>
    </row>
    <row r="772" spans="2:11">
      <c r="B772" s="137"/>
      <c r="C772" s="137"/>
      <c r="D772" s="202"/>
      <c r="E772" s="137"/>
      <c r="H772" s="146"/>
      <c r="I772" s="146"/>
      <c r="J772" s="202"/>
      <c r="K772" s="137"/>
    </row>
    <row r="773" spans="2:11">
      <c r="B773" s="137"/>
      <c r="C773" s="137"/>
      <c r="D773" s="202"/>
      <c r="E773" s="137"/>
      <c r="H773" s="146"/>
      <c r="I773" s="146"/>
      <c r="J773" s="202"/>
      <c r="K773" s="137"/>
    </row>
    <row r="774" spans="2:11">
      <c r="B774" s="137"/>
      <c r="C774" s="137"/>
      <c r="D774" s="202"/>
      <c r="E774" s="137"/>
      <c r="H774" s="146"/>
      <c r="I774" s="146"/>
      <c r="J774" s="202"/>
      <c r="K774" s="137"/>
    </row>
    <row r="775" spans="2:11">
      <c r="B775" s="137"/>
      <c r="C775" s="137"/>
      <c r="D775" s="202"/>
      <c r="E775" s="137"/>
      <c r="H775" s="146"/>
      <c r="I775" s="146"/>
      <c r="J775" s="202"/>
      <c r="K775" s="137"/>
    </row>
    <row r="776" spans="2:11">
      <c r="B776" s="137"/>
      <c r="C776" s="137"/>
      <c r="D776" s="202"/>
      <c r="E776" s="137"/>
      <c r="H776" s="146"/>
      <c r="I776" s="146"/>
      <c r="J776" s="202"/>
      <c r="K776" s="137"/>
    </row>
    <row r="777" spans="2:11">
      <c r="B777" s="137"/>
      <c r="C777" s="137"/>
      <c r="D777" s="202"/>
      <c r="E777" s="137"/>
      <c r="H777" s="146"/>
      <c r="I777" s="146"/>
      <c r="J777" s="202"/>
      <c r="K777" s="137"/>
    </row>
    <row r="778" spans="2:11">
      <c r="B778" s="137"/>
      <c r="C778" s="137"/>
      <c r="D778" s="202"/>
      <c r="E778" s="137"/>
      <c r="H778" s="146"/>
      <c r="I778" s="146"/>
      <c r="J778" s="202"/>
      <c r="K778" s="137"/>
    </row>
    <row r="779" spans="2:11">
      <c r="B779" s="137"/>
      <c r="C779" s="137"/>
      <c r="D779" s="202"/>
      <c r="E779" s="137"/>
      <c r="H779" s="146"/>
      <c r="I779" s="146"/>
      <c r="J779" s="202"/>
      <c r="K779" s="137"/>
    </row>
    <row r="780" spans="2:11">
      <c r="B780" s="137"/>
      <c r="C780" s="137"/>
      <c r="D780" s="202"/>
      <c r="E780" s="137"/>
      <c r="H780" s="146"/>
      <c r="I780" s="146"/>
      <c r="J780" s="202"/>
      <c r="K780" s="137"/>
    </row>
    <row r="781" spans="2:11">
      <c r="B781" s="137"/>
      <c r="C781" s="137"/>
      <c r="D781" s="202"/>
      <c r="E781" s="137"/>
      <c r="H781" s="146"/>
      <c r="I781" s="146"/>
      <c r="J781" s="202"/>
      <c r="K781" s="137"/>
    </row>
    <row r="782" spans="2:11">
      <c r="B782" s="137"/>
      <c r="C782" s="137"/>
      <c r="D782" s="202"/>
      <c r="E782" s="137"/>
      <c r="H782" s="146"/>
      <c r="I782" s="146"/>
      <c r="J782" s="202"/>
      <c r="K782" s="137"/>
    </row>
    <row r="783" spans="2:11">
      <c r="B783" s="137"/>
      <c r="C783" s="137"/>
      <c r="D783" s="202"/>
      <c r="E783" s="137"/>
      <c r="H783" s="146"/>
      <c r="I783" s="146"/>
      <c r="J783" s="202"/>
      <c r="K783" s="137"/>
    </row>
    <row r="784" spans="2:11">
      <c r="B784" s="137"/>
      <c r="C784" s="137"/>
      <c r="D784" s="202"/>
      <c r="E784" s="137"/>
      <c r="H784" s="146"/>
      <c r="I784" s="146"/>
      <c r="J784" s="202"/>
      <c r="K784" s="137"/>
    </row>
    <row r="785" spans="2:11">
      <c r="B785" s="137"/>
      <c r="C785" s="137"/>
      <c r="D785" s="202"/>
      <c r="E785" s="137"/>
      <c r="H785" s="146"/>
      <c r="I785" s="146"/>
      <c r="J785" s="202"/>
      <c r="K785" s="137"/>
    </row>
    <row r="786" spans="2:11">
      <c r="B786" s="137"/>
      <c r="C786" s="137"/>
      <c r="D786" s="202"/>
      <c r="E786" s="137"/>
      <c r="H786" s="146"/>
      <c r="I786" s="146"/>
      <c r="J786" s="202"/>
      <c r="K786" s="137"/>
    </row>
    <row r="787" spans="2:11">
      <c r="B787" s="137"/>
      <c r="C787" s="137"/>
      <c r="D787" s="202"/>
      <c r="E787" s="137"/>
      <c r="H787" s="146"/>
      <c r="I787" s="146"/>
      <c r="J787" s="202"/>
      <c r="K787" s="137"/>
    </row>
    <row r="788" spans="2:11">
      <c r="B788" s="137"/>
      <c r="C788" s="137"/>
      <c r="D788" s="202"/>
      <c r="E788" s="137"/>
      <c r="H788" s="146"/>
      <c r="I788" s="146"/>
      <c r="J788" s="202"/>
      <c r="K788" s="137"/>
    </row>
    <row r="789" spans="2:11">
      <c r="B789" s="137"/>
      <c r="C789" s="137"/>
      <c r="D789" s="202"/>
      <c r="E789" s="137"/>
      <c r="H789" s="146"/>
      <c r="I789" s="146"/>
      <c r="J789" s="202"/>
      <c r="K789" s="137"/>
    </row>
    <row r="790" spans="2:11">
      <c r="B790" s="137"/>
      <c r="C790" s="137"/>
      <c r="D790" s="202"/>
      <c r="E790" s="137"/>
      <c r="H790" s="146"/>
      <c r="I790" s="146"/>
      <c r="J790" s="202"/>
      <c r="K790" s="137"/>
    </row>
    <row r="791" spans="2:11">
      <c r="B791" s="137"/>
      <c r="C791" s="137"/>
      <c r="D791" s="202"/>
      <c r="E791" s="137"/>
      <c r="H791" s="146"/>
      <c r="I791" s="146"/>
      <c r="J791" s="202"/>
      <c r="K791" s="137"/>
    </row>
    <row r="792" spans="2:11">
      <c r="B792" s="137"/>
      <c r="C792" s="137"/>
      <c r="D792" s="202"/>
      <c r="E792" s="137"/>
      <c r="H792" s="146"/>
      <c r="I792" s="146"/>
      <c r="J792" s="202"/>
      <c r="K792" s="137"/>
    </row>
    <row r="793" spans="2:11">
      <c r="B793" s="137"/>
      <c r="C793" s="137"/>
      <c r="D793" s="202"/>
      <c r="E793" s="137"/>
      <c r="H793" s="146"/>
      <c r="I793" s="146"/>
      <c r="J793" s="202"/>
      <c r="K793" s="137"/>
    </row>
    <row r="794" spans="2:11">
      <c r="B794" s="137"/>
      <c r="C794" s="137"/>
      <c r="D794" s="202"/>
      <c r="E794" s="137"/>
      <c r="H794" s="146"/>
      <c r="I794" s="146"/>
      <c r="J794" s="202"/>
      <c r="K794" s="137"/>
    </row>
    <row r="795" spans="2:11">
      <c r="B795" s="137"/>
      <c r="C795" s="137"/>
      <c r="D795" s="202"/>
      <c r="E795" s="137"/>
      <c r="H795" s="146"/>
      <c r="I795" s="146"/>
      <c r="J795" s="202"/>
      <c r="K795" s="137"/>
    </row>
    <row r="796" spans="2:11">
      <c r="B796" s="137"/>
      <c r="C796" s="137"/>
      <c r="D796" s="202"/>
      <c r="E796" s="137"/>
      <c r="H796" s="146"/>
      <c r="I796" s="146"/>
      <c r="J796" s="202"/>
      <c r="K796" s="137"/>
    </row>
    <row r="797" spans="2:11">
      <c r="B797" s="137"/>
      <c r="C797" s="137"/>
      <c r="D797" s="202"/>
      <c r="E797" s="137"/>
      <c r="H797" s="146"/>
      <c r="I797" s="146"/>
      <c r="J797" s="202"/>
      <c r="K797" s="137"/>
    </row>
    <row r="798" spans="2:11">
      <c r="B798" s="137"/>
      <c r="C798" s="137"/>
      <c r="D798" s="202"/>
      <c r="E798" s="137"/>
      <c r="H798" s="146"/>
      <c r="I798" s="146"/>
      <c r="J798" s="202"/>
      <c r="K798" s="137"/>
    </row>
    <row r="799" spans="2:11">
      <c r="B799" s="137"/>
      <c r="C799" s="137"/>
      <c r="D799" s="202"/>
      <c r="E799" s="137"/>
      <c r="H799" s="146"/>
      <c r="I799" s="146"/>
      <c r="J799" s="202"/>
      <c r="K799" s="137"/>
    </row>
    <row r="800" spans="2:11">
      <c r="B800" s="137"/>
      <c r="C800" s="137"/>
      <c r="D800" s="202"/>
      <c r="E800" s="137"/>
      <c r="H800" s="146"/>
      <c r="I800" s="146"/>
      <c r="J800" s="202"/>
      <c r="K800" s="137"/>
    </row>
    <row r="801" spans="2:11">
      <c r="B801" s="137"/>
      <c r="C801" s="137"/>
      <c r="D801" s="202"/>
      <c r="E801" s="137"/>
      <c r="H801" s="146"/>
      <c r="I801" s="146"/>
      <c r="J801" s="202"/>
      <c r="K801" s="137"/>
    </row>
    <row r="802" spans="2:11">
      <c r="B802" s="137"/>
      <c r="C802" s="137"/>
      <c r="D802" s="202"/>
      <c r="E802" s="137"/>
      <c r="H802" s="146"/>
      <c r="I802" s="146"/>
      <c r="J802" s="202"/>
      <c r="K802" s="137"/>
    </row>
    <row r="803" spans="2:11">
      <c r="B803" s="137"/>
      <c r="C803" s="137"/>
      <c r="D803" s="202"/>
      <c r="E803" s="137"/>
      <c r="H803" s="146"/>
      <c r="I803" s="146"/>
      <c r="J803" s="202"/>
      <c r="K803" s="137"/>
    </row>
    <row r="804" spans="2:11">
      <c r="B804" s="137"/>
      <c r="C804" s="137"/>
      <c r="D804" s="202"/>
      <c r="E804" s="137"/>
      <c r="H804" s="146"/>
      <c r="I804" s="146"/>
      <c r="J804" s="202"/>
      <c r="K804" s="137"/>
    </row>
    <row r="805" spans="2:11">
      <c r="B805" s="137"/>
      <c r="C805" s="137"/>
      <c r="D805" s="202"/>
      <c r="E805" s="137"/>
      <c r="H805" s="146"/>
      <c r="I805" s="146"/>
      <c r="J805" s="202"/>
      <c r="K805" s="137"/>
    </row>
    <row r="806" spans="2:11">
      <c r="B806" s="137"/>
      <c r="C806" s="137"/>
      <c r="D806" s="202"/>
      <c r="E806" s="137"/>
      <c r="H806" s="146"/>
      <c r="I806" s="146"/>
      <c r="J806" s="202"/>
      <c r="K806" s="137"/>
    </row>
    <row r="807" spans="2:11">
      <c r="B807" s="137"/>
      <c r="C807" s="137"/>
      <c r="D807" s="202"/>
      <c r="E807" s="137"/>
      <c r="H807" s="146"/>
      <c r="I807" s="146"/>
      <c r="J807" s="202"/>
      <c r="K807" s="137"/>
    </row>
    <row r="808" spans="2:11">
      <c r="B808" s="137"/>
      <c r="C808" s="137"/>
      <c r="D808" s="202"/>
      <c r="E808" s="137"/>
      <c r="H808" s="146"/>
      <c r="I808" s="146"/>
      <c r="J808" s="202"/>
      <c r="K808" s="137"/>
    </row>
    <row r="809" spans="2:11">
      <c r="B809" s="137"/>
      <c r="C809" s="137"/>
      <c r="D809" s="202"/>
      <c r="E809" s="137"/>
      <c r="H809" s="146"/>
      <c r="I809" s="146"/>
      <c r="J809" s="202"/>
      <c r="K809" s="137"/>
    </row>
    <row r="810" spans="2:11">
      <c r="B810" s="137"/>
      <c r="C810" s="137"/>
      <c r="D810" s="202"/>
      <c r="E810" s="137"/>
      <c r="H810" s="146"/>
      <c r="I810" s="146"/>
      <c r="J810" s="202"/>
      <c r="K810" s="137"/>
    </row>
    <row r="811" spans="2:11">
      <c r="B811" s="137"/>
      <c r="C811" s="137"/>
      <c r="D811" s="202"/>
      <c r="E811" s="137"/>
      <c r="H811" s="146"/>
      <c r="I811" s="146"/>
      <c r="J811" s="202"/>
      <c r="K811" s="137"/>
    </row>
    <row r="812" spans="2:11">
      <c r="B812" s="137"/>
      <c r="C812" s="137"/>
      <c r="D812" s="202"/>
      <c r="E812" s="137"/>
      <c r="H812" s="146"/>
      <c r="I812" s="146"/>
      <c r="J812" s="202"/>
      <c r="K812" s="137"/>
    </row>
    <row r="813" spans="2:11">
      <c r="B813" s="137"/>
      <c r="C813" s="137"/>
      <c r="D813" s="202"/>
      <c r="E813" s="137"/>
      <c r="H813" s="146"/>
      <c r="I813" s="146"/>
      <c r="J813" s="202"/>
      <c r="K813" s="137"/>
    </row>
    <row r="814" spans="2:11">
      <c r="B814" s="137"/>
      <c r="C814" s="137"/>
      <c r="D814" s="202"/>
      <c r="E814" s="137"/>
      <c r="H814" s="146"/>
      <c r="I814" s="146"/>
      <c r="J814" s="202"/>
      <c r="K814" s="137"/>
    </row>
    <row r="815" spans="2:11">
      <c r="B815" s="137"/>
      <c r="C815" s="137"/>
      <c r="D815" s="202"/>
      <c r="E815" s="137"/>
      <c r="H815" s="146"/>
      <c r="I815" s="146"/>
      <c r="J815" s="202"/>
      <c r="K815" s="137"/>
    </row>
    <row r="816" spans="2:11">
      <c r="B816" s="137"/>
      <c r="C816" s="137"/>
      <c r="D816" s="202"/>
      <c r="E816" s="137"/>
      <c r="H816" s="146"/>
      <c r="I816" s="146"/>
      <c r="J816" s="202"/>
      <c r="K816" s="137"/>
    </row>
    <row r="817" spans="2:11">
      <c r="B817" s="137"/>
      <c r="C817" s="137"/>
      <c r="D817" s="202"/>
      <c r="E817" s="137"/>
      <c r="H817" s="146"/>
      <c r="I817" s="146"/>
      <c r="J817" s="202"/>
      <c r="K817" s="137"/>
    </row>
    <row r="818" spans="2:11">
      <c r="B818" s="137"/>
      <c r="C818" s="137"/>
      <c r="D818" s="202"/>
      <c r="E818" s="137"/>
      <c r="H818" s="146"/>
      <c r="I818" s="146"/>
      <c r="J818" s="202"/>
      <c r="K818" s="137"/>
    </row>
    <row r="819" spans="2:11">
      <c r="B819" s="137"/>
      <c r="C819" s="137"/>
      <c r="D819" s="202"/>
      <c r="E819" s="137"/>
      <c r="H819" s="146"/>
      <c r="I819" s="146"/>
      <c r="J819" s="202"/>
      <c r="K819" s="137"/>
    </row>
    <row r="820" spans="2:11">
      <c r="B820" s="137"/>
      <c r="C820" s="137"/>
      <c r="D820" s="202"/>
      <c r="E820" s="137"/>
      <c r="H820" s="146"/>
      <c r="I820" s="146"/>
      <c r="J820" s="202"/>
      <c r="K820" s="137"/>
    </row>
    <row r="821" spans="2:11">
      <c r="B821" s="137"/>
      <c r="C821" s="137"/>
      <c r="D821" s="202"/>
      <c r="E821" s="137"/>
      <c r="H821" s="146"/>
      <c r="I821" s="146"/>
      <c r="J821" s="202"/>
      <c r="K821" s="137"/>
    </row>
    <row r="822" spans="2:11">
      <c r="B822" s="137"/>
      <c r="C822" s="137"/>
      <c r="D822" s="202"/>
      <c r="E822" s="137"/>
      <c r="H822" s="146"/>
      <c r="I822" s="146"/>
      <c r="J822" s="202"/>
      <c r="K822" s="137"/>
    </row>
    <row r="823" spans="2:11">
      <c r="B823" s="137"/>
      <c r="C823" s="137"/>
      <c r="D823" s="202"/>
      <c r="E823" s="137"/>
      <c r="H823" s="146"/>
      <c r="I823" s="146"/>
      <c r="J823" s="202"/>
      <c r="K823" s="137"/>
    </row>
    <row r="824" spans="2:11">
      <c r="B824" s="137"/>
      <c r="C824" s="137"/>
      <c r="D824" s="202"/>
      <c r="E824" s="137"/>
      <c r="H824" s="146"/>
      <c r="I824" s="146"/>
      <c r="J824" s="202"/>
      <c r="K824" s="137"/>
    </row>
    <row r="825" spans="2:11">
      <c r="B825" s="137"/>
      <c r="C825" s="137"/>
      <c r="D825" s="202"/>
      <c r="E825" s="137"/>
      <c r="H825" s="146"/>
      <c r="I825" s="146"/>
      <c r="J825" s="202"/>
      <c r="K825" s="137"/>
    </row>
    <row r="826" spans="2:11">
      <c r="B826" s="137"/>
      <c r="C826" s="137"/>
      <c r="D826" s="202"/>
      <c r="E826" s="137"/>
      <c r="H826" s="146"/>
      <c r="I826" s="146"/>
      <c r="J826" s="202"/>
      <c r="K826" s="137"/>
    </row>
    <row r="827" spans="2:11">
      <c r="B827" s="137"/>
      <c r="C827" s="137"/>
      <c r="D827" s="202"/>
      <c r="E827" s="137"/>
      <c r="H827" s="146"/>
      <c r="I827" s="146"/>
      <c r="J827" s="202"/>
      <c r="K827" s="137"/>
    </row>
    <row r="828" spans="2:11">
      <c r="B828" s="137"/>
      <c r="C828" s="137"/>
      <c r="D828" s="202"/>
      <c r="E828" s="137"/>
      <c r="H828" s="146"/>
      <c r="I828" s="146"/>
      <c r="J828" s="202"/>
      <c r="K828" s="137"/>
    </row>
    <row r="829" spans="2:11">
      <c r="B829" s="137"/>
      <c r="C829" s="137"/>
      <c r="D829" s="202"/>
      <c r="E829" s="137"/>
      <c r="H829" s="146"/>
      <c r="I829" s="146"/>
      <c r="J829" s="202"/>
      <c r="K829" s="137"/>
    </row>
    <row r="830" spans="2:11">
      <c r="B830" s="137"/>
      <c r="C830" s="137"/>
      <c r="D830" s="202"/>
      <c r="E830" s="137"/>
      <c r="H830" s="146"/>
      <c r="I830" s="146"/>
      <c r="J830" s="202"/>
      <c r="K830" s="137"/>
    </row>
    <row r="831" spans="2:11">
      <c r="B831" s="137"/>
      <c r="C831" s="137"/>
      <c r="D831" s="202"/>
      <c r="E831" s="137"/>
      <c r="H831" s="146"/>
      <c r="I831" s="146"/>
      <c r="J831" s="202"/>
      <c r="K831" s="137"/>
    </row>
    <row r="832" spans="2:11">
      <c r="B832" s="137"/>
      <c r="C832" s="137"/>
      <c r="D832" s="202"/>
      <c r="E832" s="137"/>
      <c r="H832" s="146"/>
      <c r="I832" s="146"/>
      <c r="J832" s="202"/>
      <c r="K832" s="137"/>
    </row>
    <row r="833" spans="2:11">
      <c r="B833" s="137"/>
      <c r="C833" s="137"/>
      <c r="D833" s="202"/>
      <c r="E833" s="137"/>
      <c r="H833" s="146"/>
      <c r="I833" s="146"/>
      <c r="J833" s="202"/>
      <c r="K833" s="137"/>
    </row>
    <row r="834" spans="2:11">
      <c r="B834" s="137"/>
      <c r="C834" s="137"/>
      <c r="D834" s="202"/>
      <c r="E834" s="137"/>
      <c r="H834" s="146"/>
      <c r="I834" s="146"/>
      <c r="J834" s="202"/>
      <c r="K834" s="137"/>
    </row>
    <row r="835" spans="2:11">
      <c r="B835" s="137"/>
      <c r="C835" s="137"/>
      <c r="D835" s="202"/>
      <c r="E835" s="137"/>
      <c r="H835" s="146"/>
      <c r="I835" s="146"/>
      <c r="J835" s="202"/>
      <c r="K835" s="137"/>
    </row>
    <row r="836" spans="2:11">
      <c r="B836" s="137"/>
      <c r="C836" s="137"/>
      <c r="D836" s="202"/>
      <c r="E836" s="137"/>
      <c r="H836" s="146"/>
      <c r="I836" s="146"/>
      <c r="J836" s="202"/>
      <c r="K836" s="137"/>
    </row>
    <row r="837" spans="2:11">
      <c r="B837" s="137"/>
      <c r="C837" s="137"/>
      <c r="D837" s="202"/>
      <c r="E837" s="137"/>
      <c r="H837" s="146"/>
      <c r="I837" s="146"/>
      <c r="J837" s="202"/>
      <c r="K837" s="137"/>
    </row>
    <row r="838" spans="2:11">
      <c r="B838" s="137"/>
      <c r="C838" s="137"/>
      <c r="D838" s="202"/>
      <c r="E838" s="137"/>
      <c r="H838" s="146"/>
      <c r="I838" s="146"/>
      <c r="J838" s="202"/>
      <c r="K838" s="137"/>
    </row>
    <row r="839" spans="2:11">
      <c r="B839" s="137"/>
      <c r="C839" s="137"/>
      <c r="D839" s="202"/>
      <c r="E839" s="137"/>
      <c r="H839" s="146"/>
      <c r="I839" s="146"/>
      <c r="J839" s="202"/>
      <c r="K839" s="137"/>
    </row>
    <row r="840" spans="2:11">
      <c r="B840" s="137"/>
      <c r="C840" s="137"/>
      <c r="D840" s="202"/>
      <c r="E840" s="137"/>
      <c r="H840" s="146"/>
      <c r="I840" s="146"/>
      <c r="J840" s="202"/>
      <c r="K840" s="137"/>
    </row>
    <row r="841" spans="2:11">
      <c r="B841" s="137"/>
      <c r="C841" s="137"/>
      <c r="D841" s="202"/>
      <c r="E841" s="137"/>
      <c r="H841" s="146"/>
      <c r="I841" s="146"/>
      <c r="J841" s="202"/>
      <c r="K841" s="137"/>
    </row>
    <row r="842" spans="2:11">
      <c r="B842" s="137"/>
      <c r="C842" s="137"/>
      <c r="D842" s="202"/>
      <c r="E842" s="137"/>
      <c r="H842" s="146"/>
      <c r="I842" s="146"/>
      <c r="J842" s="202"/>
      <c r="K842" s="137"/>
    </row>
    <row r="843" spans="2:11">
      <c r="B843" s="137"/>
      <c r="C843" s="137"/>
      <c r="D843" s="202"/>
      <c r="E843" s="137"/>
      <c r="H843" s="146"/>
      <c r="I843" s="146"/>
      <c r="J843" s="202"/>
      <c r="K843" s="137"/>
    </row>
    <row r="844" spans="2:11">
      <c r="B844" s="137"/>
      <c r="C844" s="137"/>
      <c r="D844" s="202"/>
      <c r="E844" s="137"/>
      <c r="H844" s="146"/>
      <c r="I844" s="146"/>
      <c r="J844" s="202"/>
      <c r="K844" s="137"/>
    </row>
    <row r="845" spans="2:11">
      <c r="B845" s="137"/>
      <c r="C845" s="137"/>
      <c r="D845" s="202"/>
      <c r="E845" s="137"/>
      <c r="H845" s="146"/>
      <c r="I845" s="146"/>
      <c r="J845" s="202"/>
      <c r="K845" s="137"/>
    </row>
    <row r="846" spans="2:11">
      <c r="B846" s="137"/>
      <c r="C846" s="137"/>
      <c r="D846" s="202"/>
      <c r="E846" s="137"/>
      <c r="H846" s="146"/>
      <c r="I846" s="146"/>
      <c r="J846" s="202"/>
      <c r="K846" s="137"/>
    </row>
    <row r="847" spans="2:11">
      <c r="B847" s="137"/>
      <c r="C847" s="137"/>
      <c r="D847" s="202"/>
      <c r="E847" s="137"/>
      <c r="H847" s="146"/>
      <c r="I847" s="146"/>
      <c r="J847" s="202"/>
      <c r="K847" s="137"/>
    </row>
    <row r="848" spans="2:11">
      <c r="B848" s="137"/>
      <c r="C848" s="137"/>
      <c r="D848" s="202"/>
      <c r="E848" s="137"/>
      <c r="H848" s="146"/>
      <c r="I848" s="146"/>
      <c r="J848" s="202"/>
      <c r="K848" s="137"/>
    </row>
    <row r="849" spans="2:11">
      <c r="B849" s="137"/>
      <c r="C849" s="137"/>
      <c r="D849" s="202"/>
      <c r="E849" s="137"/>
      <c r="H849" s="146"/>
      <c r="I849" s="146"/>
      <c r="J849" s="202"/>
      <c r="K849" s="137"/>
    </row>
    <row r="850" spans="2:11">
      <c r="B850" s="137"/>
      <c r="C850" s="137"/>
      <c r="D850" s="202"/>
      <c r="E850" s="137"/>
      <c r="H850" s="146"/>
      <c r="I850" s="146"/>
      <c r="J850" s="202"/>
      <c r="K850" s="137"/>
    </row>
    <row r="851" spans="2:11">
      <c r="B851" s="137"/>
      <c r="C851" s="137"/>
      <c r="D851" s="202"/>
      <c r="E851" s="137"/>
      <c r="H851" s="146"/>
      <c r="I851" s="146"/>
      <c r="J851" s="202"/>
      <c r="K851" s="137"/>
    </row>
    <row r="852" spans="2:11">
      <c r="B852" s="137"/>
      <c r="C852" s="137"/>
      <c r="D852" s="202"/>
      <c r="E852" s="137"/>
      <c r="H852" s="146"/>
      <c r="I852" s="146"/>
      <c r="J852" s="202"/>
      <c r="K852" s="137"/>
    </row>
    <row r="853" spans="2:11">
      <c r="B853" s="137"/>
      <c r="C853" s="137"/>
      <c r="D853" s="202"/>
      <c r="E853" s="137"/>
      <c r="H853" s="146"/>
      <c r="I853" s="146"/>
      <c r="J853" s="202"/>
      <c r="K853" s="137"/>
    </row>
    <row r="854" spans="2:11">
      <c r="B854" s="137"/>
      <c r="C854" s="137"/>
      <c r="D854" s="202"/>
      <c r="E854" s="137"/>
      <c r="H854" s="146"/>
      <c r="I854" s="146"/>
      <c r="J854" s="202"/>
      <c r="K854" s="137"/>
    </row>
    <row r="855" spans="2:11">
      <c r="B855" s="137"/>
      <c r="C855" s="137"/>
      <c r="D855" s="202"/>
      <c r="E855" s="137"/>
      <c r="H855" s="146"/>
      <c r="I855" s="146"/>
      <c r="J855" s="202"/>
      <c r="K855" s="137"/>
    </row>
    <row r="856" spans="2:11">
      <c r="B856" s="137"/>
      <c r="C856" s="137"/>
      <c r="D856" s="202"/>
      <c r="E856" s="137"/>
      <c r="H856" s="146"/>
      <c r="I856" s="146"/>
      <c r="J856" s="202"/>
      <c r="K856" s="137"/>
    </row>
    <row r="857" spans="2:11">
      <c r="B857" s="137"/>
      <c r="C857" s="137"/>
      <c r="D857" s="202"/>
      <c r="E857" s="137"/>
      <c r="H857" s="146"/>
      <c r="I857" s="146"/>
      <c r="J857" s="202"/>
      <c r="K857" s="137"/>
    </row>
    <row r="858" spans="2:11">
      <c r="B858" s="137"/>
      <c r="C858" s="137"/>
      <c r="D858" s="202"/>
      <c r="E858" s="137"/>
      <c r="H858" s="146"/>
      <c r="I858" s="146"/>
      <c r="J858" s="202"/>
      <c r="K858" s="137"/>
    </row>
    <row r="859" spans="2:11">
      <c r="B859" s="137"/>
      <c r="C859" s="137"/>
      <c r="D859" s="202"/>
      <c r="E859" s="137"/>
      <c r="H859" s="146"/>
      <c r="I859" s="146"/>
      <c r="J859" s="202"/>
      <c r="K859" s="137"/>
    </row>
    <row r="860" spans="2:11">
      <c r="B860" s="137"/>
      <c r="C860" s="137"/>
      <c r="D860" s="202"/>
      <c r="E860" s="137"/>
      <c r="H860" s="146"/>
      <c r="I860" s="146"/>
      <c r="J860" s="202"/>
      <c r="K860" s="137"/>
    </row>
    <row r="861" spans="2:11">
      <c r="B861" s="137"/>
      <c r="C861" s="137"/>
      <c r="D861" s="202"/>
      <c r="E861" s="137"/>
      <c r="H861" s="146"/>
      <c r="I861" s="146"/>
      <c r="J861" s="202"/>
      <c r="K861" s="137"/>
    </row>
    <row r="862" spans="2:11">
      <c r="B862" s="137"/>
      <c r="C862" s="137"/>
      <c r="D862" s="202"/>
      <c r="E862" s="137"/>
      <c r="H862" s="146"/>
      <c r="I862" s="146"/>
      <c r="J862" s="202"/>
      <c r="K862" s="137"/>
    </row>
    <row r="863" spans="2:11">
      <c r="B863" s="137"/>
      <c r="C863" s="137"/>
      <c r="D863" s="202"/>
      <c r="E863" s="137"/>
      <c r="H863" s="146"/>
      <c r="I863" s="146"/>
      <c r="J863" s="202"/>
      <c r="K863" s="137"/>
    </row>
    <row r="864" spans="2:11">
      <c r="B864" s="137"/>
      <c r="C864" s="137"/>
      <c r="D864" s="202"/>
      <c r="E864" s="137"/>
      <c r="H864" s="146"/>
      <c r="I864" s="146"/>
      <c r="J864" s="202"/>
      <c r="K864" s="137"/>
    </row>
    <row r="865" spans="2:11">
      <c r="B865" s="137"/>
      <c r="C865" s="137"/>
      <c r="D865" s="202"/>
      <c r="E865" s="137"/>
      <c r="H865" s="146"/>
      <c r="I865" s="146"/>
      <c r="J865" s="202"/>
      <c r="K865" s="137"/>
    </row>
    <row r="866" spans="2:11">
      <c r="B866" s="137"/>
      <c r="C866" s="137"/>
      <c r="D866" s="202"/>
      <c r="E866" s="137"/>
      <c r="H866" s="146"/>
      <c r="I866" s="146"/>
      <c r="J866" s="202"/>
      <c r="K866" s="137"/>
    </row>
    <row r="867" spans="2:11">
      <c r="B867" s="137"/>
      <c r="C867" s="137"/>
      <c r="D867" s="202"/>
      <c r="E867" s="137"/>
      <c r="H867" s="146"/>
      <c r="I867" s="146"/>
      <c r="J867" s="202"/>
      <c r="K867" s="137"/>
    </row>
    <row r="868" spans="2:11">
      <c r="B868" s="137"/>
      <c r="C868" s="137"/>
      <c r="D868" s="202"/>
      <c r="E868" s="137"/>
      <c r="H868" s="146"/>
      <c r="I868" s="146"/>
      <c r="J868" s="202"/>
      <c r="K868" s="137"/>
    </row>
    <row r="869" spans="2:11">
      <c r="B869" s="137"/>
      <c r="C869" s="137"/>
      <c r="D869" s="202"/>
      <c r="E869" s="137"/>
      <c r="H869" s="146"/>
      <c r="I869" s="146"/>
      <c r="J869" s="202"/>
      <c r="K869" s="137"/>
    </row>
    <row r="870" spans="2:11">
      <c r="B870" s="137"/>
      <c r="C870" s="137"/>
      <c r="D870" s="202"/>
      <c r="E870" s="137"/>
      <c r="H870" s="146"/>
      <c r="I870" s="146"/>
      <c r="J870" s="202"/>
      <c r="K870" s="137"/>
    </row>
    <row r="871" spans="2:11">
      <c r="B871" s="137"/>
      <c r="C871" s="137"/>
      <c r="D871" s="202"/>
      <c r="E871" s="137"/>
      <c r="H871" s="146"/>
      <c r="I871" s="146"/>
      <c r="J871" s="202"/>
      <c r="K871" s="137"/>
    </row>
    <row r="872" spans="2:11">
      <c r="B872" s="137"/>
      <c r="C872" s="137"/>
      <c r="D872" s="202"/>
      <c r="E872" s="137"/>
      <c r="H872" s="146"/>
      <c r="I872" s="146"/>
      <c r="J872" s="202"/>
      <c r="K872" s="137"/>
    </row>
    <row r="873" spans="2:11">
      <c r="B873" s="137"/>
      <c r="C873" s="137"/>
      <c r="D873" s="202"/>
      <c r="E873" s="137"/>
      <c r="H873" s="146"/>
      <c r="I873" s="146"/>
      <c r="J873" s="202"/>
      <c r="K873" s="137"/>
    </row>
    <row r="874" spans="2:11">
      <c r="B874" s="137"/>
      <c r="C874" s="137"/>
      <c r="D874" s="202"/>
      <c r="E874" s="137"/>
      <c r="H874" s="146"/>
      <c r="I874" s="146"/>
      <c r="J874" s="202"/>
      <c r="K874" s="137"/>
    </row>
    <row r="875" spans="2:11">
      <c r="B875" s="137"/>
      <c r="C875" s="137"/>
      <c r="D875" s="202"/>
      <c r="E875" s="137"/>
      <c r="H875" s="146"/>
      <c r="I875" s="146"/>
      <c r="J875" s="202"/>
      <c r="K875" s="137"/>
    </row>
    <row r="876" spans="2:11">
      <c r="B876" s="137"/>
      <c r="C876" s="137"/>
      <c r="D876" s="202"/>
      <c r="E876" s="137"/>
      <c r="H876" s="146"/>
      <c r="I876" s="146"/>
      <c r="J876" s="202"/>
      <c r="K876" s="137"/>
    </row>
    <row r="877" spans="2:11">
      <c r="B877" s="137"/>
      <c r="C877" s="137"/>
      <c r="D877" s="202"/>
      <c r="E877" s="137"/>
      <c r="H877" s="146"/>
      <c r="I877" s="146"/>
      <c r="J877" s="202"/>
      <c r="K877" s="137"/>
    </row>
    <row r="878" spans="2:11">
      <c r="B878" s="137"/>
      <c r="C878" s="137"/>
      <c r="D878" s="202"/>
      <c r="E878" s="137"/>
      <c r="H878" s="146"/>
      <c r="I878" s="146"/>
      <c r="J878" s="202"/>
      <c r="K878" s="137"/>
    </row>
    <row r="879" spans="2:11">
      <c r="B879" s="137"/>
      <c r="C879" s="137"/>
      <c r="D879" s="202"/>
      <c r="E879" s="137"/>
      <c r="H879" s="146"/>
      <c r="I879" s="146"/>
      <c r="J879" s="202"/>
      <c r="K879" s="137"/>
    </row>
    <row r="880" spans="2:11">
      <c r="B880" s="137"/>
      <c r="C880" s="137"/>
      <c r="D880" s="202"/>
      <c r="E880" s="137"/>
      <c r="H880" s="146"/>
      <c r="I880" s="146"/>
      <c r="J880" s="202"/>
      <c r="K880" s="137"/>
    </row>
    <row r="881" spans="2:11">
      <c r="B881" s="137"/>
      <c r="C881" s="137"/>
      <c r="D881" s="202"/>
      <c r="E881" s="137"/>
      <c r="H881" s="146"/>
      <c r="I881" s="146"/>
      <c r="J881" s="202"/>
      <c r="K881" s="137"/>
    </row>
    <row r="882" spans="2:11">
      <c r="B882" s="137"/>
      <c r="C882" s="137"/>
      <c r="D882" s="202"/>
      <c r="E882" s="137"/>
      <c r="H882" s="146"/>
      <c r="I882" s="146"/>
      <c r="J882" s="202"/>
      <c r="K882" s="137"/>
    </row>
    <row r="883" spans="2:11">
      <c r="B883" s="137"/>
      <c r="C883" s="137"/>
      <c r="D883" s="202"/>
      <c r="E883" s="137"/>
      <c r="H883" s="146"/>
      <c r="I883" s="146"/>
      <c r="J883" s="202"/>
      <c r="K883" s="137"/>
    </row>
    <row r="884" spans="2:11">
      <c r="B884" s="137"/>
      <c r="C884" s="137"/>
      <c r="D884" s="202"/>
      <c r="E884" s="137"/>
      <c r="H884" s="146"/>
      <c r="I884" s="146"/>
      <c r="J884" s="202"/>
      <c r="K884" s="137"/>
    </row>
    <row r="885" spans="2:11">
      <c r="B885" s="137"/>
      <c r="C885" s="137"/>
      <c r="D885" s="202"/>
      <c r="E885" s="137"/>
      <c r="H885" s="146"/>
      <c r="I885" s="146"/>
      <c r="J885" s="202"/>
      <c r="K885" s="137"/>
    </row>
    <row r="886" spans="2:11">
      <c r="B886" s="137"/>
      <c r="C886" s="137"/>
      <c r="D886" s="202"/>
      <c r="E886" s="137"/>
      <c r="H886" s="146"/>
      <c r="I886" s="146"/>
      <c r="J886" s="202"/>
      <c r="K886" s="137"/>
    </row>
    <row r="887" spans="2:11">
      <c r="B887" s="137"/>
      <c r="C887" s="137"/>
      <c r="D887" s="202"/>
      <c r="E887" s="137"/>
      <c r="H887" s="146"/>
      <c r="I887" s="146"/>
      <c r="J887" s="202"/>
      <c r="K887" s="137"/>
    </row>
    <row r="888" spans="2:11">
      <c r="B888" s="137"/>
      <c r="C888" s="137"/>
      <c r="D888" s="202"/>
      <c r="E888" s="137"/>
      <c r="H888" s="146"/>
      <c r="I888" s="146"/>
      <c r="J888" s="202"/>
      <c r="K888" s="137"/>
    </row>
    <row r="889" spans="2:11">
      <c r="B889" s="137"/>
      <c r="C889" s="137"/>
      <c r="D889" s="202"/>
      <c r="E889" s="137"/>
      <c r="H889" s="146"/>
      <c r="I889" s="146"/>
      <c r="J889" s="202"/>
      <c r="K889" s="137"/>
    </row>
    <row r="890" spans="2:11">
      <c r="B890" s="137"/>
      <c r="C890" s="137"/>
      <c r="D890" s="202"/>
      <c r="E890" s="137"/>
      <c r="H890" s="146"/>
      <c r="I890" s="146"/>
      <c r="J890" s="202"/>
      <c r="K890" s="137"/>
    </row>
    <row r="891" spans="2:11">
      <c r="B891" s="137"/>
      <c r="C891" s="137"/>
      <c r="D891" s="202"/>
      <c r="E891" s="137"/>
      <c r="H891" s="137"/>
      <c r="I891" s="137"/>
      <c r="J891" s="202"/>
      <c r="K891" s="137"/>
    </row>
    <row r="892" spans="2:11">
      <c r="B892" s="137"/>
      <c r="C892" s="137"/>
      <c r="D892" s="202"/>
      <c r="E892" s="137"/>
      <c r="H892" s="137"/>
      <c r="I892" s="137"/>
      <c r="J892" s="202"/>
      <c r="K892" s="137"/>
    </row>
    <row r="893" spans="2:11">
      <c r="B893" s="137"/>
      <c r="C893" s="137"/>
      <c r="D893" s="202"/>
      <c r="E893" s="137"/>
      <c r="H893" s="137"/>
      <c r="I893" s="137"/>
      <c r="J893" s="202"/>
      <c r="K893" s="137"/>
    </row>
    <row r="894" spans="2:11">
      <c r="B894" s="137"/>
      <c r="C894" s="137"/>
      <c r="D894" s="202"/>
      <c r="E894" s="137"/>
      <c r="H894" s="137"/>
      <c r="I894" s="137"/>
      <c r="J894" s="202"/>
      <c r="K894" s="137"/>
    </row>
    <row r="895" spans="2:11">
      <c r="B895" s="137"/>
      <c r="C895" s="137"/>
      <c r="D895" s="202"/>
      <c r="E895" s="137"/>
      <c r="H895" s="137"/>
      <c r="I895" s="137"/>
      <c r="J895" s="202"/>
      <c r="K895" s="137"/>
    </row>
    <row r="896" spans="2:11">
      <c r="B896" s="137"/>
      <c r="C896" s="137"/>
      <c r="D896" s="202"/>
      <c r="E896" s="137"/>
      <c r="H896" s="137"/>
      <c r="I896" s="137"/>
      <c r="J896" s="202"/>
      <c r="K896" s="137"/>
    </row>
    <row r="897" spans="2:11">
      <c r="B897" s="137"/>
      <c r="C897" s="137"/>
      <c r="D897" s="202"/>
      <c r="E897" s="137"/>
      <c r="H897" s="137"/>
      <c r="I897" s="137"/>
      <c r="J897" s="202"/>
      <c r="K897" s="137"/>
    </row>
    <row r="898" spans="2:11">
      <c r="B898" s="137"/>
      <c r="C898" s="137"/>
      <c r="D898" s="202"/>
      <c r="E898" s="137"/>
      <c r="H898" s="137"/>
      <c r="I898" s="137"/>
      <c r="J898" s="202"/>
      <c r="K898" s="137"/>
    </row>
    <row r="899" spans="2:11">
      <c r="B899" s="137"/>
      <c r="C899" s="137"/>
      <c r="D899" s="202"/>
      <c r="E899" s="137"/>
      <c r="H899" s="137"/>
      <c r="I899" s="137"/>
      <c r="J899" s="202"/>
      <c r="K899" s="137"/>
    </row>
    <row r="900" spans="2:11">
      <c r="B900" s="137"/>
      <c r="C900" s="137"/>
      <c r="D900" s="202"/>
      <c r="E900" s="137"/>
      <c r="H900" s="137"/>
      <c r="I900" s="137"/>
      <c r="J900" s="202"/>
      <c r="K900" s="137"/>
    </row>
    <row r="901" spans="2:11">
      <c r="B901" s="137"/>
      <c r="C901" s="137"/>
      <c r="D901" s="202"/>
      <c r="E901" s="137"/>
      <c r="H901" s="137"/>
      <c r="I901" s="137"/>
      <c r="J901" s="202"/>
      <c r="K901" s="137"/>
    </row>
    <row r="902" spans="2:11">
      <c r="B902" s="137"/>
      <c r="C902" s="137"/>
      <c r="D902" s="202"/>
      <c r="E902" s="137"/>
      <c r="H902" s="137"/>
      <c r="I902" s="137"/>
      <c r="J902" s="202"/>
      <c r="K902" s="137"/>
    </row>
    <row r="903" spans="2:11">
      <c r="B903" s="137"/>
      <c r="C903" s="137"/>
      <c r="D903" s="202"/>
      <c r="E903" s="137"/>
      <c r="H903" s="137"/>
      <c r="I903" s="137"/>
      <c r="J903" s="202"/>
      <c r="K903" s="137"/>
    </row>
    <row r="904" spans="2:11">
      <c r="B904" s="137"/>
      <c r="C904" s="137"/>
      <c r="D904" s="202"/>
      <c r="E904" s="137"/>
      <c r="H904" s="137"/>
      <c r="I904" s="137"/>
      <c r="J904" s="202"/>
      <c r="K904" s="137"/>
    </row>
    <row r="905" spans="2:11">
      <c r="B905" s="137"/>
      <c r="C905" s="137"/>
      <c r="D905" s="202"/>
      <c r="E905" s="137"/>
      <c r="H905" s="137"/>
      <c r="I905" s="137"/>
      <c r="J905" s="202"/>
      <c r="K905" s="137"/>
    </row>
    <row r="906" spans="2:11">
      <c r="B906" s="137"/>
      <c r="C906" s="137"/>
      <c r="D906" s="202"/>
      <c r="E906" s="137"/>
      <c r="H906" s="137"/>
      <c r="I906" s="137"/>
      <c r="J906" s="202"/>
      <c r="K906" s="137"/>
    </row>
    <row r="907" spans="2:11">
      <c r="B907" s="137"/>
      <c r="C907" s="137"/>
      <c r="D907" s="202"/>
      <c r="E907" s="137"/>
      <c r="H907" s="137"/>
      <c r="I907" s="137"/>
      <c r="J907" s="202"/>
      <c r="K907" s="137"/>
    </row>
    <row r="908" spans="2:11">
      <c r="B908" s="137"/>
      <c r="C908" s="137"/>
      <c r="D908" s="202"/>
      <c r="E908" s="137"/>
      <c r="H908" s="137"/>
      <c r="I908" s="137"/>
      <c r="J908" s="202"/>
      <c r="K908" s="137"/>
    </row>
    <row r="909" spans="2:11">
      <c r="B909" s="137"/>
      <c r="C909" s="137"/>
      <c r="D909" s="202"/>
      <c r="E909" s="137"/>
      <c r="H909" s="137"/>
      <c r="I909" s="137"/>
      <c r="J909" s="202"/>
      <c r="K909" s="137"/>
    </row>
    <row r="910" spans="2:11">
      <c r="B910" s="137"/>
      <c r="C910" s="137"/>
      <c r="D910" s="202"/>
      <c r="E910" s="137"/>
      <c r="H910" s="137"/>
      <c r="I910" s="137"/>
      <c r="J910" s="202"/>
      <c r="K910" s="137"/>
    </row>
    <row r="911" spans="2:11">
      <c r="B911" s="137"/>
      <c r="C911" s="137"/>
      <c r="D911" s="202"/>
      <c r="E911" s="137"/>
      <c r="H911" s="137"/>
      <c r="I911" s="137"/>
      <c r="J911" s="202"/>
      <c r="K911" s="137"/>
    </row>
    <row r="912" spans="2:11">
      <c r="B912" s="137"/>
      <c r="C912" s="137"/>
      <c r="D912" s="202"/>
      <c r="E912" s="137"/>
      <c r="H912" s="137"/>
      <c r="I912" s="137"/>
      <c r="J912" s="202"/>
      <c r="K912" s="137"/>
    </row>
    <row r="913" spans="2:11">
      <c r="B913" s="137"/>
      <c r="C913" s="137"/>
      <c r="D913" s="202"/>
      <c r="E913" s="137"/>
      <c r="H913" s="137"/>
      <c r="I913" s="137"/>
      <c r="J913" s="202"/>
      <c r="K913" s="137"/>
    </row>
    <row r="914" spans="2:11">
      <c r="B914" s="137"/>
      <c r="C914" s="137"/>
      <c r="D914" s="202"/>
      <c r="E914" s="137"/>
      <c r="H914" s="137"/>
      <c r="I914" s="137"/>
      <c r="J914" s="202"/>
      <c r="K914" s="137"/>
    </row>
    <row r="915" spans="2:11">
      <c r="B915" s="137"/>
      <c r="C915" s="137"/>
      <c r="D915" s="202"/>
      <c r="E915" s="137"/>
      <c r="H915" s="137"/>
      <c r="I915" s="137"/>
      <c r="J915" s="202"/>
      <c r="K915" s="137"/>
    </row>
    <row r="916" spans="2:11">
      <c r="B916" s="137"/>
      <c r="C916" s="137"/>
      <c r="D916" s="202"/>
      <c r="E916" s="137"/>
      <c r="H916" s="137"/>
      <c r="I916" s="137"/>
      <c r="J916" s="202"/>
      <c r="K916" s="137"/>
    </row>
    <row r="917" spans="2:11">
      <c r="B917" s="137"/>
      <c r="C917" s="137"/>
      <c r="D917" s="202"/>
      <c r="E917" s="137"/>
      <c r="H917" s="137"/>
      <c r="I917" s="137"/>
      <c r="J917" s="202"/>
      <c r="K917" s="137"/>
    </row>
    <row r="918" spans="2:11">
      <c r="B918" s="137"/>
      <c r="C918" s="137"/>
      <c r="D918" s="202"/>
      <c r="E918" s="137"/>
      <c r="H918" s="137"/>
      <c r="I918" s="137"/>
      <c r="J918" s="202"/>
      <c r="K918" s="137"/>
    </row>
    <row r="919" spans="2:11">
      <c r="B919" s="137"/>
      <c r="C919" s="137"/>
      <c r="D919" s="202"/>
      <c r="E919" s="137"/>
      <c r="H919" s="137"/>
      <c r="I919" s="137"/>
      <c r="J919" s="202"/>
      <c r="K919" s="137"/>
    </row>
    <row r="920" spans="2:11">
      <c r="B920" s="137"/>
      <c r="C920" s="137"/>
      <c r="D920" s="202"/>
      <c r="E920" s="137"/>
      <c r="H920" s="137"/>
      <c r="I920" s="137"/>
      <c r="J920" s="202"/>
      <c r="K920" s="137"/>
    </row>
    <row r="921" spans="2:11">
      <c r="B921" s="137"/>
      <c r="C921" s="137"/>
      <c r="D921" s="202"/>
      <c r="E921" s="137"/>
      <c r="H921" s="137"/>
      <c r="I921" s="137"/>
      <c r="J921" s="202"/>
      <c r="K921" s="137"/>
    </row>
    <row r="922" spans="2:11">
      <c r="B922" s="137"/>
      <c r="C922" s="137"/>
      <c r="D922" s="202"/>
      <c r="E922" s="137"/>
      <c r="H922" s="137"/>
      <c r="I922" s="137"/>
      <c r="J922" s="202"/>
      <c r="K922" s="137"/>
    </row>
    <row r="923" spans="2:11">
      <c r="B923" s="137"/>
      <c r="C923" s="137"/>
      <c r="D923" s="202"/>
      <c r="E923" s="137"/>
      <c r="H923" s="137"/>
      <c r="I923" s="137"/>
      <c r="J923" s="202"/>
      <c r="K923" s="137"/>
    </row>
    <row r="924" spans="2:11">
      <c r="B924" s="137"/>
      <c r="C924" s="137"/>
      <c r="D924" s="202"/>
      <c r="E924" s="137"/>
      <c r="H924" s="137"/>
      <c r="I924" s="137"/>
      <c r="J924" s="202"/>
      <c r="K924" s="137"/>
    </row>
    <row r="925" spans="2:11">
      <c r="B925" s="137"/>
      <c r="C925" s="137"/>
      <c r="D925" s="202"/>
      <c r="E925" s="137"/>
      <c r="H925" s="137"/>
      <c r="I925" s="137"/>
      <c r="J925" s="202"/>
      <c r="K925" s="137"/>
    </row>
    <row r="926" spans="2:11">
      <c r="B926" s="137"/>
      <c r="C926" s="137"/>
      <c r="D926" s="202"/>
      <c r="E926" s="137"/>
      <c r="H926" s="137"/>
      <c r="I926" s="137"/>
      <c r="J926" s="202"/>
      <c r="K926" s="137"/>
    </row>
    <row r="927" spans="2:11">
      <c r="B927" s="137"/>
      <c r="C927" s="137"/>
      <c r="D927" s="202"/>
      <c r="E927" s="137"/>
      <c r="H927" s="137"/>
      <c r="I927" s="137"/>
      <c r="J927" s="202"/>
      <c r="K927" s="137"/>
    </row>
    <row r="928" spans="2:11">
      <c r="B928" s="137"/>
      <c r="C928" s="137"/>
      <c r="D928" s="202"/>
      <c r="E928" s="137"/>
      <c r="H928" s="137"/>
      <c r="I928" s="137"/>
      <c r="J928" s="202"/>
      <c r="K928" s="137"/>
    </row>
    <row r="929" spans="2:11">
      <c r="B929" s="137"/>
      <c r="C929" s="137"/>
      <c r="D929" s="202"/>
      <c r="E929" s="137"/>
      <c r="H929" s="137"/>
      <c r="I929" s="137"/>
      <c r="J929" s="202"/>
      <c r="K929" s="137"/>
    </row>
    <row r="930" spans="2:11">
      <c r="B930" s="137"/>
      <c r="C930" s="137"/>
      <c r="D930" s="202"/>
      <c r="E930" s="137"/>
      <c r="H930" s="137"/>
      <c r="I930" s="137"/>
      <c r="J930" s="202"/>
      <c r="K930" s="137"/>
    </row>
    <row r="931" spans="2:11">
      <c r="B931" s="137"/>
      <c r="C931" s="137"/>
      <c r="D931" s="202"/>
      <c r="E931" s="137"/>
      <c r="H931" s="137"/>
      <c r="I931" s="137"/>
      <c r="J931" s="202"/>
      <c r="K931" s="137"/>
    </row>
    <row r="932" spans="2:11">
      <c r="B932" s="137"/>
      <c r="C932" s="137"/>
      <c r="D932" s="202"/>
      <c r="E932" s="137"/>
      <c r="H932" s="137"/>
      <c r="I932" s="137"/>
      <c r="J932" s="202"/>
      <c r="K932" s="137"/>
    </row>
    <row r="933" spans="2:11">
      <c r="B933" s="137"/>
      <c r="C933" s="137"/>
      <c r="D933" s="202"/>
      <c r="E933" s="137"/>
      <c r="H933" s="137"/>
      <c r="I933" s="137"/>
      <c r="J933" s="202"/>
      <c r="K933" s="137"/>
    </row>
    <row r="934" spans="2:11">
      <c r="B934" s="137"/>
      <c r="C934" s="137"/>
      <c r="D934" s="202"/>
      <c r="E934" s="137"/>
      <c r="H934" s="137"/>
      <c r="I934" s="137"/>
      <c r="J934" s="202"/>
      <c r="K934" s="137"/>
    </row>
    <row r="935" spans="2:11">
      <c r="B935" s="137"/>
      <c r="C935" s="137"/>
      <c r="D935" s="202"/>
      <c r="E935" s="137"/>
      <c r="H935" s="137"/>
      <c r="I935" s="137"/>
      <c r="J935" s="202"/>
      <c r="K935" s="137"/>
    </row>
    <row r="936" spans="2:11">
      <c r="B936" s="137"/>
      <c r="C936" s="137"/>
      <c r="D936" s="202"/>
      <c r="E936" s="137"/>
      <c r="H936" s="137"/>
      <c r="I936" s="137"/>
      <c r="J936" s="202"/>
      <c r="K936" s="137"/>
    </row>
    <row r="937" spans="2:11">
      <c r="B937" s="137"/>
      <c r="C937" s="137"/>
      <c r="D937" s="202"/>
      <c r="E937" s="137"/>
      <c r="H937" s="137"/>
      <c r="I937" s="137"/>
      <c r="J937" s="202"/>
      <c r="K937" s="137"/>
    </row>
    <row r="938" spans="2:11">
      <c r="B938" s="137"/>
      <c r="C938" s="137"/>
      <c r="D938" s="202"/>
      <c r="E938" s="137"/>
      <c r="H938" s="137"/>
      <c r="I938" s="137"/>
      <c r="J938" s="202"/>
      <c r="K938" s="137"/>
    </row>
    <row r="939" spans="2:11">
      <c r="B939" s="137"/>
      <c r="C939" s="137"/>
      <c r="D939" s="202"/>
      <c r="E939" s="137"/>
      <c r="H939" s="137"/>
      <c r="I939" s="137"/>
      <c r="J939" s="202"/>
      <c r="K939" s="137"/>
    </row>
    <row r="940" spans="2:11">
      <c r="B940" s="137"/>
      <c r="C940" s="137"/>
      <c r="D940" s="202"/>
      <c r="E940" s="137"/>
      <c r="H940" s="137"/>
      <c r="I940" s="137"/>
      <c r="J940" s="202"/>
      <c r="K940" s="137"/>
    </row>
    <row r="941" spans="2:11">
      <c r="B941" s="137"/>
      <c r="C941" s="137"/>
      <c r="D941" s="202"/>
      <c r="E941" s="137"/>
      <c r="H941" s="137"/>
      <c r="I941" s="137"/>
      <c r="J941" s="202"/>
      <c r="K941" s="137"/>
    </row>
    <row r="942" spans="2:11">
      <c r="B942" s="137"/>
      <c r="C942" s="137"/>
      <c r="D942" s="202"/>
      <c r="E942" s="137"/>
      <c r="H942" s="137"/>
      <c r="I942" s="137"/>
      <c r="J942" s="202"/>
      <c r="K942" s="137"/>
    </row>
    <row r="943" spans="2:11">
      <c r="B943" s="137"/>
      <c r="C943" s="137"/>
      <c r="D943" s="202"/>
      <c r="E943" s="137"/>
      <c r="H943" s="137"/>
      <c r="I943" s="137"/>
      <c r="J943" s="202"/>
      <c r="K943" s="137"/>
    </row>
    <row r="944" spans="2:11">
      <c r="B944" s="137"/>
      <c r="C944" s="137"/>
      <c r="D944" s="202"/>
      <c r="E944" s="137"/>
      <c r="H944" s="137"/>
      <c r="I944" s="137"/>
      <c r="J944" s="202"/>
      <c r="K944" s="137"/>
    </row>
    <row r="945" spans="2:11">
      <c r="B945" s="137"/>
      <c r="C945" s="137"/>
      <c r="D945" s="202"/>
      <c r="E945" s="137"/>
      <c r="H945" s="137"/>
      <c r="I945" s="137"/>
      <c r="J945" s="202"/>
      <c r="K945" s="137"/>
    </row>
    <row r="946" spans="2:11">
      <c r="B946" s="137"/>
      <c r="C946" s="137"/>
      <c r="D946" s="202"/>
      <c r="E946" s="137"/>
      <c r="H946" s="137"/>
      <c r="I946" s="137"/>
      <c r="J946" s="202"/>
      <c r="K946" s="137"/>
    </row>
    <row r="947" spans="2:11">
      <c r="B947" s="137"/>
      <c r="C947" s="137"/>
      <c r="D947" s="202"/>
      <c r="E947" s="137"/>
      <c r="H947" s="137"/>
      <c r="I947" s="137"/>
      <c r="J947" s="202"/>
      <c r="K947" s="137"/>
    </row>
    <row r="948" spans="2:11">
      <c r="B948" s="137"/>
      <c r="C948" s="137"/>
      <c r="D948" s="202"/>
      <c r="E948" s="137"/>
      <c r="H948" s="137"/>
      <c r="I948" s="137"/>
      <c r="J948" s="202"/>
      <c r="K948" s="137"/>
    </row>
    <row r="949" spans="2:11">
      <c r="B949" s="137"/>
      <c r="C949" s="137"/>
      <c r="D949" s="202"/>
      <c r="E949" s="137"/>
      <c r="H949" s="137"/>
      <c r="I949" s="137"/>
      <c r="J949" s="202"/>
      <c r="K949" s="137"/>
    </row>
    <row r="950" spans="2:11">
      <c r="B950" s="137"/>
      <c r="C950" s="137"/>
      <c r="D950" s="202"/>
      <c r="E950" s="137"/>
      <c r="H950" s="137"/>
      <c r="I950" s="137"/>
      <c r="J950" s="202"/>
      <c r="K950" s="137"/>
    </row>
    <row r="951" spans="2:11">
      <c r="B951" s="137"/>
      <c r="C951" s="137"/>
      <c r="D951" s="202"/>
      <c r="E951" s="137"/>
      <c r="H951" s="137"/>
      <c r="I951" s="137"/>
      <c r="J951" s="202"/>
      <c r="K951" s="137"/>
    </row>
    <row r="952" spans="2:11">
      <c r="B952" s="137"/>
      <c r="C952" s="137"/>
      <c r="D952" s="202"/>
      <c r="E952" s="137"/>
      <c r="H952" s="137"/>
      <c r="I952" s="137"/>
      <c r="J952" s="202"/>
      <c r="K952" s="137"/>
    </row>
    <row r="953" spans="2:11">
      <c r="B953" s="137"/>
      <c r="C953" s="137"/>
      <c r="D953" s="202"/>
      <c r="E953" s="137"/>
      <c r="H953" s="137"/>
      <c r="I953" s="137"/>
      <c r="J953" s="202"/>
      <c r="K953" s="137"/>
    </row>
    <row r="954" spans="2:11">
      <c r="B954" s="137"/>
      <c r="C954" s="137"/>
      <c r="D954" s="202"/>
      <c r="E954" s="137"/>
      <c r="H954" s="137"/>
      <c r="I954" s="137"/>
      <c r="J954" s="202"/>
      <c r="K954" s="137"/>
    </row>
    <row r="955" spans="2:11">
      <c r="B955" s="137"/>
      <c r="C955" s="137"/>
      <c r="D955" s="202"/>
      <c r="E955" s="137"/>
      <c r="H955" s="137"/>
      <c r="I955" s="137"/>
      <c r="J955" s="202"/>
      <c r="K955" s="137"/>
    </row>
    <row r="956" spans="2:11">
      <c r="B956" s="137"/>
      <c r="C956" s="137"/>
      <c r="D956" s="202"/>
      <c r="E956" s="137"/>
      <c r="H956" s="137"/>
      <c r="I956" s="137"/>
      <c r="J956" s="202"/>
      <c r="K956" s="137"/>
    </row>
    <row r="957" spans="2:11">
      <c r="B957" s="137"/>
      <c r="C957" s="137"/>
      <c r="D957" s="202"/>
      <c r="E957" s="137"/>
      <c r="H957" s="137"/>
      <c r="I957" s="137"/>
      <c r="J957" s="202"/>
      <c r="K957" s="137"/>
    </row>
    <row r="958" spans="2:11">
      <c r="B958" s="137"/>
      <c r="C958" s="137"/>
      <c r="D958" s="202"/>
      <c r="E958" s="137"/>
      <c r="H958" s="137"/>
      <c r="I958" s="137"/>
      <c r="J958" s="202"/>
      <c r="K958" s="137"/>
    </row>
    <row r="959" spans="2:11">
      <c r="B959" s="137"/>
      <c r="C959" s="137"/>
      <c r="D959" s="202"/>
      <c r="E959" s="137"/>
      <c r="H959" s="137"/>
      <c r="I959" s="137"/>
      <c r="J959" s="202"/>
      <c r="K959" s="137"/>
    </row>
    <row r="960" spans="2:11">
      <c r="B960" s="137"/>
      <c r="C960" s="137"/>
      <c r="D960" s="202"/>
      <c r="E960" s="137"/>
      <c r="H960" s="137"/>
      <c r="I960" s="137"/>
      <c r="J960" s="202"/>
      <c r="K960" s="137"/>
    </row>
    <row r="961" spans="2:11">
      <c r="B961" s="137"/>
      <c r="C961" s="137"/>
      <c r="D961" s="202"/>
      <c r="E961" s="137"/>
      <c r="H961" s="137"/>
      <c r="I961" s="137"/>
      <c r="J961" s="202"/>
      <c r="K961" s="137"/>
    </row>
    <row r="962" spans="2:11">
      <c r="B962" s="137"/>
      <c r="C962" s="137"/>
      <c r="D962" s="202"/>
      <c r="E962" s="137"/>
      <c r="H962" s="137"/>
      <c r="I962" s="137"/>
      <c r="J962" s="202"/>
      <c r="K962" s="137"/>
    </row>
    <row r="963" spans="2:11">
      <c r="B963" s="137"/>
      <c r="C963" s="137"/>
      <c r="D963" s="202"/>
      <c r="E963" s="137"/>
      <c r="H963" s="137"/>
      <c r="I963" s="137"/>
      <c r="J963" s="202"/>
      <c r="K963" s="137"/>
    </row>
    <row r="964" spans="2:11">
      <c r="B964" s="137"/>
      <c r="C964" s="137"/>
      <c r="D964" s="202"/>
      <c r="E964" s="137"/>
      <c r="H964" s="137"/>
      <c r="I964" s="137"/>
      <c r="J964" s="202"/>
      <c r="K964" s="137"/>
    </row>
    <row r="965" spans="2:11">
      <c r="B965" s="137"/>
      <c r="C965" s="137"/>
      <c r="D965" s="202"/>
      <c r="E965" s="137"/>
      <c r="H965" s="137"/>
      <c r="I965" s="137"/>
      <c r="J965" s="202"/>
      <c r="K965" s="137"/>
    </row>
    <row r="966" spans="2:11">
      <c r="B966" s="137"/>
      <c r="C966" s="137"/>
      <c r="D966" s="202"/>
      <c r="E966" s="137"/>
      <c r="H966" s="137"/>
      <c r="I966" s="137"/>
      <c r="J966" s="202"/>
      <c r="K966" s="137"/>
    </row>
    <row r="967" spans="2:11">
      <c r="B967" s="137"/>
      <c r="C967" s="137"/>
      <c r="D967" s="202"/>
      <c r="E967" s="137"/>
      <c r="H967" s="137"/>
      <c r="I967" s="137"/>
      <c r="J967" s="202"/>
      <c r="K967" s="137"/>
    </row>
    <row r="968" spans="2:11">
      <c r="B968" s="137"/>
      <c r="C968" s="137"/>
      <c r="D968" s="202"/>
      <c r="E968" s="137"/>
      <c r="H968" s="137"/>
      <c r="I968" s="137"/>
      <c r="J968" s="202"/>
      <c r="K968" s="137"/>
    </row>
    <row r="969" spans="2:11">
      <c r="B969" s="137"/>
      <c r="C969" s="137"/>
      <c r="D969" s="202"/>
      <c r="E969" s="137"/>
      <c r="H969" s="137"/>
      <c r="I969" s="137"/>
      <c r="J969" s="202"/>
      <c r="K969" s="137"/>
    </row>
    <row r="970" spans="2:11">
      <c r="B970" s="137"/>
      <c r="C970" s="137"/>
      <c r="D970" s="202"/>
      <c r="E970" s="137"/>
      <c r="H970" s="137"/>
      <c r="I970" s="137"/>
      <c r="J970" s="202"/>
      <c r="K970" s="137"/>
    </row>
    <row r="971" spans="2:11">
      <c r="B971" s="137"/>
      <c r="C971" s="137"/>
      <c r="D971" s="202"/>
      <c r="E971" s="137"/>
      <c r="H971" s="137"/>
      <c r="I971" s="137"/>
      <c r="J971" s="202"/>
      <c r="K971" s="137"/>
    </row>
    <row r="972" spans="2:11">
      <c r="B972" s="137"/>
      <c r="C972" s="137"/>
      <c r="D972" s="202"/>
      <c r="E972" s="137"/>
      <c r="H972" s="137"/>
      <c r="I972" s="137"/>
      <c r="J972" s="202"/>
      <c r="K972" s="137"/>
    </row>
    <row r="973" spans="2:11">
      <c r="B973" s="137"/>
      <c r="C973" s="137"/>
      <c r="D973" s="202"/>
      <c r="E973" s="137"/>
      <c r="H973" s="137"/>
      <c r="I973" s="137"/>
      <c r="J973" s="202"/>
      <c r="K973" s="137"/>
    </row>
    <row r="974" spans="2:11">
      <c r="B974" s="137"/>
      <c r="C974" s="137"/>
      <c r="D974" s="202"/>
      <c r="E974" s="137"/>
      <c r="H974" s="137"/>
      <c r="I974" s="137"/>
      <c r="J974" s="202"/>
      <c r="K974" s="137"/>
    </row>
    <row r="975" spans="2:11">
      <c r="B975" s="137"/>
      <c r="C975" s="137"/>
      <c r="D975" s="202"/>
      <c r="E975" s="137"/>
      <c r="H975" s="137"/>
      <c r="I975" s="137"/>
      <c r="J975" s="202"/>
      <c r="K975" s="137"/>
    </row>
    <row r="976" spans="2:11">
      <c r="B976" s="137"/>
      <c r="C976" s="137"/>
      <c r="D976" s="202"/>
      <c r="E976" s="137"/>
      <c r="H976" s="137"/>
      <c r="I976" s="137"/>
      <c r="J976" s="202"/>
      <c r="K976" s="137"/>
    </row>
    <row r="977" spans="2:11">
      <c r="B977" s="137"/>
      <c r="C977" s="137"/>
      <c r="D977" s="202"/>
      <c r="E977" s="137"/>
      <c r="H977" s="137"/>
      <c r="I977" s="137"/>
      <c r="J977" s="202"/>
      <c r="K977" s="137"/>
    </row>
    <row r="978" spans="2:11">
      <c r="B978" s="137"/>
      <c r="C978" s="137"/>
      <c r="D978" s="202"/>
      <c r="E978" s="137"/>
      <c r="H978" s="137"/>
      <c r="I978" s="137"/>
      <c r="J978" s="202"/>
      <c r="K978" s="137"/>
    </row>
    <row r="979" spans="2:11">
      <c r="B979" s="137"/>
      <c r="C979" s="137"/>
      <c r="D979" s="202"/>
      <c r="E979" s="137"/>
      <c r="H979" s="137"/>
      <c r="I979" s="137"/>
      <c r="J979" s="202"/>
      <c r="K979" s="137"/>
    </row>
    <row r="980" spans="2:11">
      <c r="B980" s="137"/>
      <c r="C980" s="137"/>
      <c r="D980" s="202"/>
      <c r="E980" s="137"/>
      <c r="H980" s="137"/>
      <c r="I980" s="137"/>
      <c r="J980" s="202"/>
      <c r="K980" s="137"/>
    </row>
    <row r="981" spans="2:11">
      <c r="B981" s="137"/>
      <c r="C981" s="137"/>
      <c r="D981" s="202"/>
      <c r="E981" s="137"/>
      <c r="H981" s="137"/>
      <c r="I981" s="137"/>
      <c r="J981" s="202"/>
      <c r="K981" s="137"/>
    </row>
    <row r="982" spans="2:11">
      <c r="B982" s="137"/>
      <c r="C982" s="137"/>
      <c r="D982" s="202"/>
      <c r="E982" s="137"/>
      <c r="H982" s="137"/>
      <c r="I982" s="137"/>
      <c r="J982" s="202"/>
      <c r="K982" s="137"/>
    </row>
    <row r="983" spans="2:11">
      <c r="B983" s="137"/>
      <c r="C983" s="137"/>
      <c r="D983" s="202"/>
      <c r="E983" s="137"/>
      <c r="H983" s="137"/>
      <c r="I983" s="137"/>
      <c r="J983" s="202"/>
      <c r="K983" s="137"/>
    </row>
    <row r="984" spans="2:11">
      <c r="B984" s="137"/>
      <c r="C984" s="137"/>
      <c r="D984" s="202"/>
      <c r="E984" s="137"/>
      <c r="H984" s="137"/>
      <c r="I984" s="137"/>
      <c r="J984" s="202"/>
      <c r="K984" s="137"/>
    </row>
    <row r="985" spans="2:11">
      <c r="B985" s="137"/>
      <c r="C985" s="137"/>
      <c r="D985" s="202"/>
      <c r="E985" s="137"/>
      <c r="H985" s="137"/>
      <c r="I985" s="137"/>
      <c r="J985" s="202"/>
      <c r="K985" s="137"/>
    </row>
    <row r="986" spans="2:11">
      <c r="B986" s="137"/>
      <c r="C986" s="137"/>
      <c r="D986" s="202"/>
      <c r="E986" s="137"/>
      <c r="H986" s="137"/>
      <c r="I986" s="137"/>
      <c r="J986" s="202"/>
      <c r="K986" s="137"/>
    </row>
    <row r="987" spans="2:11">
      <c r="B987" s="137"/>
      <c r="C987" s="137"/>
      <c r="D987" s="202"/>
      <c r="E987" s="137"/>
      <c r="H987" s="137"/>
      <c r="I987" s="137"/>
      <c r="J987" s="202"/>
      <c r="K987" s="137"/>
    </row>
    <row r="988" spans="2:11">
      <c r="B988" s="137"/>
      <c r="C988" s="137"/>
      <c r="D988" s="202"/>
      <c r="E988" s="137"/>
      <c r="H988" s="137"/>
      <c r="I988" s="137"/>
      <c r="J988" s="202"/>
      <c r="K988" s="137"/>
    </row>
    <row r="989" spans="2:11">
      <c r="B989" s="137"/>
      <c r="C989" s="137"/>
      <c r="D989" s="202"/>
      <c r="E989" s="137"/>
      <c r="H989" s="137"/>
      <c r="I989" s="137"/>
      <c r="J989" s="202"/>
      <c r="K989" s="137"/>
    </row>
    <row r="990" spans="2:11">
      <c r="B990" s="137"/>
      <c r="C990" s="137"/>
      <c r="D990" s="202"/>
      <c r="E990" s="137"/>
      <c r="H990" s="137"/>
      <c r="I990" s="137"/>
      <c r="J990" s="202"/>
      <c r="K990" s="137"/>
    </row>
    <row r="991" spans="2:11">
      <c r="B991" s="137"/>
      <c r="C991" s="137"/>
      <c r="D991" s="202"/>
      <c r="E991" s="137"/>
      <c r="H991" s="137"/>
      <c r="I991" s="137"/>
      <c r="J991" s="202"/>
      <c r="K991" s="137"/>
    </row>
    <row r="992" spans="2:11">
      <c r="B992" s="137"/>
      <c r="C992" s="137"/>
      <c r="D992" s="202"/>
      <c r="E992" s="137"/>
      <c r="H992" s="137"/>
      <c r="I992" s="137"/>
      <c r="J992" s="202"/>
      <c r="K992" s="137"/>
    </row>
    <row r="993" spans="2:11">
      <c r="B993" s="137"/>
      <c r="C993" s="137"/>
      <c r="D993" s="202"/>
      <c r="E993" s="137"/>
      <c r="H993" s="137"/>
      <c r="I993" s="137"/>
      <c r="J993" s="202"/>
      <c r="K993" s="137"/>
    </row>
    <row r="994" spans="2:11">
      <c r="B994" s="137"/>
      <c r="C994" s="137"/>
      <c r="D994" s="202"/>
      <c r="E994" s="137"/>
      <c r="H994" s="137"/>
      <c r="I994" s="137"/>
      <c r="J994" s="202"/>
      <c r="K994" s="137"/>
    </row>
    <row r="995" spans="2:11">
      <c r="B995" s="137"/>
      <c r="C995" s="137"/>
      <c r="D995" s="202"/>
      <c r="E995" s="137"/>
      <c r="H995" s="137"/>
      <c r="I995" s="137"/>
      <c r="J995" s="202"/>
      <c r="K995" s="137"/>
    </row>
    <row r="996" spans="2:11">
      <c r="B996" s="137"/>
      <c r="C996" s="137"/>
      <c r="D996" s="202"/>
      <c r="E996" s="137"/>
      <c r="H996" s="137"/>
      <c r="I996" s="137"/>
      <c r="J996" s="202"/>
      <c r="K996" s="137"/>
    </row>
    <row r="997" spans="2:11">
      <c r="B997" s="137"/>
      <c r="C997" s="137"/>
      <c r="D997" s="202"/>
      <c r="E997" s="137"/>
      <c r="H997" s="137"/>
      <c r="I997" s="137"/>
      <c r="J997" s="202"/>
      <c r="K997" s="137"/>
    </row>
    <row r="998" spans="2:11">
      <c r="B998" s="137"/>
      <c r="C998" s="137"/>
      <c r="D998" s="202"/>
      <c r="E998" s="137"/>
      <c r="H998" s="137"/>
      <c r="I998" s="137"/>
      <c r="J998" s="202"/>
      <c r="K998" s="137"/>
    </row>
    <row r="999" spans="2:11">
      <c r="B999" s="137"/>
      <c r="C999" s="137"/>
      <c r="D999" s="202"/>
      <c r="E999" s="137"/>
      <c r="H999" s="137"/>
      <c r="I999" s="137"/>
      <c r="J999" s="202"/>
      <c r="K999" s="137"/>
    </row>
    <row r="1000" spans="2:11">
      <c r="B1000" s="137"/>
      <c r="C1000" s="137"/>
      <c r="D1000" s="202"/>
      <c r="E1000" s="137"/>
      <c r="H1000" s="137"/>
      <c r="I1000" s="137"/>
      <c r="J1000" s="202"/>
      <c r="K1000" s="137"/>
    </row>
    <row r="1001" spans="2:11">
      <c r="B1001" s="137"/>
      <c r="C1001" s="137"/>
      <c r="D1001" s="202"/>
      <c r="E1001" s="137"/>
      <c r="H1001" s="137"/>
      <c r="I1001" s="137"/>
      <c r="J1001" s="202"/>
      <c r="K1001" s="137"/>
    </row>
    <row r="1002" spans="2:11">
      <c r="B1002" s="137"/>
      <c r="C1002" s="137"/>
      <c r="D1002" s="202"/>
      <c r="E1002" s="137"/>
      <c r="H1002" s="137"/>
      <c r="I1002" s="137"/>
      <c r="J1002" s="202"/>
      <c r="K1002" s="137"/>
    </row>
    <row r="1003" spans="2:11">
      <c r="B1003" s="137"/>
      <c r="C1003" s="137"/>
      <c r="D1003" s="202"/>
      <c r="E1003" s="137"/>
      <c r="H1003" s="137"/>
      <c r="I1003" s="137"/>
      <c r="J1003" s="202"/>
      <c r="K1003" s="137"/>
    </row>
    <row r="1004" spans="2:11">
      <c r="B1004" s="137"/>
      <c r="C1004" s="137"/>
      <c r="D1004" s="202"/>
      <c r="E1004" s="137"/>
      <c r="H1004" s="137"/>
      <c r="I1004" s="137"/>
      <c r="J1004" s="202"/>
      <c r="K1004" s="137"/>
    </row>
    <row r="1005" spans="2:11">
      <c r="B1005" s="137"/>
      <c r="C1005" s="137"/>
      <c r="D1005" s="202"/>
      <c r="E1005" s="137"/>
      <c r="H1005" s="137"/>
      <c r="I1005" s="137"/>
      <c r="J1005" s="202"/>
      <c r="K1005" s="137"/>
    </row>
    <row r="1006" spans="2:11">
      <c r="B1006" s="137"/>
      <c r="C1006" s="137"/>
      <c r="D1006" s="202"/>
      <c r="E1006" s="137"/>
      <c r="H1006" s="137"/>
      <c r="I1006" s="137"/>
      <c r="J1006" s="202"/>
      <c r="K1006" s="137"/>
    </row>
    <row r="1007" spans="2:11">
      <c r="B1007" s="137"/>
      <c r="C1007" s="137"/>
      <c r="D1007" s="202"/>
      <c r="E1007" s="137"/>
      <c r="H1007" s="137"/>
      <c r="I1007" s="137"/>
      <c r="J1007" s="202"/>
      <c r="K1007" s="137"/>
    </row>
    <row r="1008" spans="2:11">
      <c r="B1008" s="137"/>
      <c r="C1008" s="137"/>
      <c r="D1008" s="202"/>
      <c r="E1008" s="137"/>
      <c r="H1008" s="137"/>
      <c r="I1008" s="137"/>
      <c r="J1008" s="202"/>
      <c r="K1008" s="137"/>
    </row>
    <row r="1009" spans="2:11">
      <c r="B1009" s="137"/>
      <c r="C1009" s="137"/>
      <c r="D1009" s="202"/>
      <c r="E1009" s="137"/>
      <c r="H1009" s="137"/>
      <c r="I1009" s="137"/>
      <c r="J1009" s="202"/>
      <c r="K1009" s="137"/>
    </row>
    <row r="1010" spans="2:11">
      <c r="B1010" s="137"/>
      <c r="C1010" s="137"/>
      <c r="D1010" s="202"/>
      <c r="E1010" s="137"/>
      <c r="H1010" s="137"/>
      <c r="I1010" s="137"/>
      <c r="J1010" s="202"/>
      <c r="K1010" s="137"/>
    </row>
    <row r="1011" spans="2:11">
      <c r="B1011" s="137"/>
      <c r="C1011" s="137"/>
      <c r="D1011" s="202"/>
      <c r="E1011" s="137"/>
      <c r="H1011" s="137"/>
      <c r="I1011" s="137"/>
      <c r="J1011" s="202"/>
      <c r="K1011" s="137"/>
    </row>
    <row r="1012" spans="2:11">
      <c r="B1012" s="137"/>
      <c r="C1012" s="137"/>
      <c r="D1012" s="202"/>
      <c r="E1012" s="137"/>
      <c r="H1012" s="137"/>
      <c r="I1012" s="137"/>
      <c r="J1012" s="202"/>
      <c r="K1012" s="137"/>
    </row>
    <row r="1013" spans="2:11">
      <c r="B1013" s="137"/>
      <c r="C1013" s="137"/>
      <c r="D1013" s="202"/>
      <c r="E1013" s="137"/>
      <c r="H1013" s="137"/>
      <c r="I1013" s="137"/>
      <c r="J1013" s="202"/>
      <c r="K1013" s="137"/>
    </row>
    <row r="1014" spans="2:11">
      <c r="B1014" s="137"/>
      <c r="C1014" s="137"/>
      <c r="D1014" s="202"/>
      <c r="E1014" s="137"/>
      <c r="H1014" s="137"/>
      <c r="I1014" s="137"/>
      <c r="J1014" s="202"/>
      <c r="K1014" s="137"/>
    </row>
    <row r="1015" spans="2:11">
      <c r="B1015" s="137"/>
      <c r="C1015" s="137"/>
      <c r="D1015" s="202"/>
      <c r="E1015" s="137"/>
      <c r="H1015" s="137"/>
      <c r="I1015" s="137"/>
      <c r="J1015" s="202"/>
      <c r="K1015" s="137"/>
    </row>
    <row r="1016" spans="2:11">
      <c r="B1016" s="137"/>
      <c r="C1016" s="137"/>
      <c r="D1016" s="202"/>
      <c r="E1016" s="137"/>
      <c r="H1016" s="137"/>
      <c r="I1016" s="137"/>
      <c r="J1016" s="202"/>
      <c r="K1016" s="137"/>
    </row>
    <row r="1017" spans="2:11">
      <c r="B1017" s="137"/>
      <c r="C1017" s="137"/>
      <c r="D1017" s="202"/>
      <c r="E1017" s="137"/>
      <c r="H1017" s="137"/>
      <c r="I1017" s="137"/>
      <c r="J1017" s="202"/>
      <c r="K1017" s="137"/>
    </row>
    <row r="1018" spans="2:11">
      <c r="B1018" s="137"/>
      <c r="C1018" s="137"/>
      <c r="D1018" s="202"/>
      <c r="E1018" s="137"/>
      <c r="H1018" s="137"/>
      <c r="I1018" s="137"/>
      <c r="J1018" s="202"/>
      <c r="K1018" s="137"/>
    </row>
    <row r="1019" spans="2:11">
      <c r="B1019" s="137"/>
      <c r="C1019" s="137"/>
      <c r="D1019" s="202"/>
      <c r="E1019" s="137"/>
      <c r="H1019" s="137"/>
      <c r="I1019" s="137"/>
      <c r="J1019" s="202"/>
      <c r="K1019" s="137"/>
    </row>
    <row r="1020" spans="2:11">
      <c r="B1020" s="137"/>
      <c r="C1020" s="137"/>
      <c r="D1020" s="202"/>
      <c r="E1020" s="137"/>
      <c r="H1020" s="137"/>
      <c r="I1020" s="137"/>
      <c r="J1020" s="202"/>
      <c r="K1020" s="137"/>
    </row>
    <row r="1021" spans="2:11">
      <c r="B1021" s="137"/>
      <c r="C1021" s="137"/>
      <c r="D1021" s="202"/>
      <c r="E1021" s="137"/>
      <c r="H1021" s="137"/>
      <c r="I1021" s="137"/>
      <c r="J1021" s="202"/>
      <c r="K1021" s="137"/>
    </row>
    <row r="1022" spans="2:11">
      <c r="B1022" s="137"/>
      <c r="C1022" s="137"/>
      <c r="D1022" s="202"/>
      <c r="E1022" s="137"/>
      <c r="H1022" s="137"/>
      <c r="I1022" s="137"/>
      <c r="J1022" s="202"/>
      <c r="K1022" s="137"/>
    </row>
    <row r="1023" spans="2:11">
      <c r="B1023" s="137"/>
      <c r="C1023" s="137"/>
      <c r="D1023" s="202"/>
      <c r="E1023" s="137"/>
      <c r="H1023" s="137"/>
      <c r="I1023" s="137"/>
      <c r="J1023" s="202"/>
      <c r="K1023" s="137"/>
    </row>
    <row r="1024" spans="2:11">
      <c r="B1024" s="137"/>
      <c r="C1024" s="137"/>
      <c r="D1024" s="202"/>
      <c r="E1024" s="137"/>
      <c r="H1024" s="137"/>
      <c r="I1024" s="137"/>
      <c r="J1024" s="202"/>
      <c r="K1024" s="137"/>
    </row>
    <row r="1025" spans="2:11">
      <c r="B1025" s="137"/>
      <c r="C1025" s="137"/>
      <c r="D1025" s="202"/>
      <c r="E1025" s="137"/>
      <c r="H1025" s="137"/>
      <c r="I1025" s="137"/>
      <c r="J1025" s="202"/>
      <c r="K1025" s="137"/>
    </row>
    <row r="1026" spans="2:11">
      <c r="B1026" s="137"/>
      <c r="C1026" s="137"/>
      <c r="D1026" s="202"/>
      <c r="E1026" s="137"/>
      <c r="H1026" s="137"/>
      <c r="I1026" s="137"/>
      <c r="J1026" s="202"/>
      <c r="K1026" s="137"/>
    </row>
    <row r="1027" spans="2:11">
      <c r="B1027" s="137"/>
      <c r="C1027" s="137"/>
      <c r="D1027" s="202"/>
      <c r="E1027" s="137"/>
      <c r="H1027" s="137"/>
      <c r="I1027" s="137"/>
      <c r="J1027" s="202"/>
      <c r="K1027" s="137"/>
    </row>
    <row r="1028" spans="2:11">
      <c r="B1028" s="137"/>
      <c r="C1028" s="137"/>
      <c r="D1028" s="202"/>
      <c r="E1028" s="137"/>
      <c r="H1028" s="137"/>
      <c r="I1028" s="137"/>
      <c r="J1028" s="202"/>
      <c r="K1028" s="137"/>
    </row>
    <row r="1029" spans="2:11">
      <c r="B1029" s="137"/>
      <c r="C1029" s="137"/>
      <c r="D1029" s="202"/>
      <c r="E1029" s="137"/>
      <c r="H1029" s="137"/>
      <c r="I1029" s="137"/>
      <c r="J1029" s="202"/>
      <c r="K1029" s="137"/>
    </row>
    <row r="1030" spans="2:11">
      <c r="B1030" s="137"/>
      <c r="C1030" s="137"/>
      <c r="D1030" s="202"/>
      <c r="E1030" s="137"/>
      <c r="H1030" s="137"/>
      <c r="I1030" s="137"/>
      <c r="J1030" s="202"/>
      <c r="K1030" s="137"/>
    </row>
    <row r="1031" spans="2:11">
      <c r="B1031" s="137"/>
      <c r="C1031" s="137"/>
      <c r="D1031" s="202"/>
      <c r="E1031" s="137"/>
      <c r="H1031" s="137"/>
      <c r="I1031" s="137"/>
      <c r="J1031" s="202"/>
      <c r="K1031" s="137"/>
    </row>
    <row r="1032" spans="2:11">
      <c r="B1032" s="137"/>
      <c r="C1032" s="137"/>
      <c r="D1032" s="202"/>
      <c r="E1032" s="137"/>
      <c r="H1032" s="137"/>
      <c r="I1032" s="137"/>
      <c r="J1032" s="202"/>
      <c r="K1032" s="137"/>
    </row>
    <row r="1033" spans="2:11">
      <c r="B1033" s="137"/>
      <c r="C1033" s="137"/>
      <c r="D1033" s="202"/>
      <c r="E1033" s="137"/>
      <c r="H1033" s="137"/>
      <c r="I1033" s="137"/>
      <c r="J1033" s="202"/>
      <c r="K1033" s="137"/>
    </row>
    <row r="1034" spans="2:11">
      <c r="B1034" s="137"/>
      <c r="C1034" s="137"/>
      <c r="D1034" s="202"/>
      <c r="E1034" s="137"/>
      <c r="H1034" s="137"/>
      <c r="I1034" s="137"/>
      <c r="J1034" s="202"/>
      <c r="K1034" s="137"/>
    </row>
    <row r="1035" spans="2:11">
      <c r="B1035" s="137"/>
      <c r="C1035" s="137"/>
      <c r="D1035" s="202"/>
      <c r="E1035" s="137"/>
      <c r="H1035" s="137"/>
      <c r="I1035" s="137"/>
      <c r="J1035" s="202"/>
      <c r="K1035" s="137"/>
    </row>
    <row r="1036" spans="2:11">
      <c r="B1036" s="137"/>
      <c r="C1036" s="137"/>
      <c r="D1036" s="202"/>
      <c r="E1036" s="137"/>
      <c r="H1036" s="137"/>
      <c r="I1036" s="137"/>
      <c r="J1036" s="202"/>
      <c r="K1036" s="137"/>
    </row>
    <row r="1037" spans="2:11">
      <c r="B1037" s="137"/>
      <c r="C1037" s="137"/>
      <c r="D1037" s="202"/>
      <c r="E1037" s="137"/>
      <c r="H1037" s="137"/>
      <c r="I1037" s="137"/>
      <c r="J1037" s="202"/>
      <c r="K1037" s="137"/>
    </row>
    <row r="1038" spans="2:11">
      <c r="B1038" s="137"/>
      <c r="C1038" s="137"/>
      <c r="D1038" s="202"/>
      <c r="E1038" s="137"/>
      <c r="H1038" s="137"/>
      <c r="I1038" s="137"/>
      <c r="J1038" s="202"/>
      <c r="K1038" s="137"/>
    </row>
    <row r="1039" spans="2:11">
      <c r="B1039" s="137"/>
      <c r="C1039" s="137"/>
      <c r="D1039" s="202"/>
      <c r="E1039" s="137"/>
      <c r="H1039" s="137"/>
      <c r="I1039" s="137"/>
      <c r="J1039" s="202"/>
      <c r="K1039" s="137"/>
    </row>
    <row r="1040" spans="2:11">
      <c r="B1040" s="137"/>
      <c r="C1040" s="137"/>
      <c r="D1040" s="202"/>
      <c r="E1040" s="137"/>
      <c r="H1040" s="137"/>
      <c r="I1040" s="137"/>
      <c r="J1040" s="202"/>
      <c r="K1040" s="137"/>
    </row>
    <row r="1041" spans="2:11">
      <c r="B1041" s="137"/>
      <c r="C1041" s="137"/>
      <c r="D1041" s="202"/>
      <c r="E1041" s="137"/>
      <c r="H1041" s="137"/>
      <c r="I1041" s="137"/>
      <c r="J1041" s="202"/>
      <c r="K1041" s="137"/>
    </row>
    <row r="1042" spans="2:11">
      <c r="B1042" s="137"/>
      <c r="C1042" s="137"/>
      <c r="D1042" s="202"/>
      <c r="E1042" s="137"/>
      <c r="H1042" s="137"/>
      <c r="I1042" s="137"/>
      <c r="J1042" s="202"/>
      <c r="K1042" s="137"/>
    </row>
    <row r="1043" spans="2:11">
      <c r="B1043" s="137"/>
      <c r="C1043" s="137"/>
      <c r="D1043" s="202"/>
      <c r="E1043" s="137"/>
      <c r="H1043" s="137"/>
      <c r="I1043" s="137"/>
      <c r="J1043" s="202"/>
      <c r="K1043" s="137"/>
    </row>
    <row r="1044" spans="2:11">
      <c r="B1044" s="137"/>
      <c r="C1044" s="137"/>
      <c r="D1044" s="202"/>
      <c r="E1044" s="137"/>
      <c r="H1044" s="137"/>
      <c r="I1044" s="137"/>
      <c r="J1044" s="202"/>
      <c r="K1044" s="137"/>
    </row>
    <row r="1045" spans="2:11">
      <c r="B1045" s="137"/>
      <c r="C1045" s="137"/>
      <c r="D1045" s="202"/>
      <c r="E1045" s="137"/>
      <c r="H1045" s="137"/>
      <c r="I1045" s="137"/>
      <c r="J1045" s="202"/>
      <c r="K1045" s="137"/>
    </row>
    <row r="1046" spans="2:11">
      <c r="B1046" s="137"/>
      <c r="C1046" s="137"/>
      <c r="D1046" s="202"/>
      <c r="E1046" s="137"/>
      <c r="H1046" s="137"/>
      <c r="I1046" s="137"/>
      <c r="J1046" s="202"/>
      <c r="K1046" s="137"/>
    </row>
    <row r="1047" spans="2:11">
      <c r="B1047" s="137"/>
      <c r="C1047" s="137"/>
      <c r="D1047" s="202"/>
      <c r="E1047" s="137"/>
      <c r="H1047" s="137"/>
      <c r="I1047" s="137"/>
      <c r="J1047" s="202"/>
      <c r="K1047" s="137"/>
    </row>
    <row r="1048" spans="2:11">
      <c r="B1048" s="137"/>
      <c r="C1048" s="137"/>
      <c r="D1048" s="202"/>
      <c r="E1048" s="137"/>
      <c r="H1048" s="137"/>
      <c r="I1048" s="137"/>
      <c r="J1048" s="202"/>
      <c r="K1048" s="137"/>
    </row>
    <row r="1049" spans="2:11">
      <c r="B1049" s="137"/>
      <c r="C1049" s="137"/>
      <c r="D1049" s="202"/>
      <c r="E1049" s="137"/>
      <c r="H1049" s="137"/>
      <c r="I1049" s="137"/>
      <c r="J1049" s="202"/>
      <c r="K1049" s="137"/>
    </row>
    <row r="1050" spans="2:11">
      <c r="B1050" s="137"/>
      <c r="C1050" s="137"/>
      <c r="D1050" s="202"/>
      <c r="E1050" s="137"/>
      <c r="H1050" s="137"/>
      <c r="I1050" s="137"/>
      <c r="J1050" s="202"/>
      <c r="K1050" s="137"/>
    </row>
    <row r="1051" spans="2:11">
      <c r="B1051" s="137"/>
      <c r="C1051" s="137"/>
      <c r="D1051" s="202"/>
      <c r="E1051" s="137"/>
      <c r="H1051" s="137"/>
      <c r="I1051" s="137"/>
      <c r="J1051" s="202"/>
      <c r="K1051" s="137"/>
    </row>
    <row r="1052" spans="2:11">
      <c r="B1052" s="137"/>
      <c r="C1052" s="137"/>
      <c r="D1052" s="202"/>
      <c r="E1052" s="137"/>
      <c r="H1052" s="137"/>
      <c r="I1052" s="137"/>
      <c r="J1052" s="202"/>
      <c r="K1052" s="137"/>
    </row>
    <row r="1053" spans="2:11">
      <c r="B1053" s="137"/>
      <c r="C1053" s="137"/>
      <c r="D1053" s="202"/>
      <c r="E1053" s="137"/>
      <c r="H1053" s="137"/>
      <c r="I1053" s="137"/>
      <c r="J1053" s="202"/>
      <c r="K1053" s="137"/>
    </row>
    <row r="1054" spans="2:11">
      <c r="B1054" s="137"/>
      <c r="C1054" s="137"/>
      <c r="D1054" s="202"/>
      <c r="E1054" s="137"/>
      <c r="H1054" s="137"/>
      <c r="I1054" s="137"/>
      <c r="J1054" s="202"/>
      <c r="K1054" s="137"/>
    </row>
    <row r="1055" spans="2:11">
      <c r="B1055" s="137"/>
      <c r="C1055" s="137"/>
      <c r="D1055" s="202"/>
      <c r="E1055" s="137"/>
      <c r="H1055" s="137"/>
      <c r="I1055" s="137"/>
      <c r="J1055" s="202"/>
      <c r="K1055" s="137"/>
    </row>
    <row r="1056" spans="2:11">
      <c r="B1056" s="137"/>
      <c r="C1056" s="137"/>
      <c r="D1056" s="202"/>
      <c r="E1056" s="137"/>
      <c r="H1056" s="137"/>
      <c r="I1056" s="137"/>
      <c r="J1056" s="202"/>
      <c r="K1056" s="137"/>
    </row>
    <row r="1057" spans="2:11">
      <c r="B1057" s="137"/>
      <c r="C1057" s="137"/>
      <c r="D1057" s="202"/>
      <c r="E1057" s="137"/>
      <c r="H1057" s="137"/>
      <c r="I1057" s="137"/>
      <c r="J1057" s="202"/>
      <c r="K1057" s="137"/>
    </row>
    <row r="1058" spans="2:11">
      <c r="B1058" s="137"/>
      <c r="C1058" s="137"/>
      <c r="D1058" s="202"/>
      <c r="E1058" s="137"/>
      <c r="H1058" s="137"/>
      <c r="I1058" s="137"/>
      <c r="J1058" s="202"/>
      <c r="K1058" s="137"/>
    </row>
    <row r="1059" spans="2:11">
      <c r="B1059" s="137"/>
      <c r="C1059" s="137"/>
      <c r="D1059" s="202"/>
      <c r="E1059" s="137"/>
      <c r="H1059" s="137"/>
      <c r="I1059" s="137"/>
      <c r="J1059" s="202"/>
      <c r="K1059" s="137"/>
    </row>
    <row r="1060" spans="2:11">
      <c r="B1060" s="137"/>
      <c r="C1060" s="137"/>
      <c r="D1060" s="202"/>
      <c r="E1060" s="137"/>
      <c r="H1060" s="137"/>
      <c r="I1060" s="137"/>
      <c r="J1060" s="202"/>
      <c r="K1060" s="137"/>
    </row>
    <row r="1061" spans="2:11">
      <c r="B1061" s="137"/>
      <c r="C1061" s="137"/>
      <c r="D1061" s="202"/>
      <c r="E1061" s="137"/>
      <c r="H1061" s="137"/>
      <c r="I1061" s="137"/>
      <c r="J1061" s="202"/>
      <c r="K1061" s="137"/>
    </row>
    <row r="1062" spans="2:11">
      <c r="B1062" s="137"/>
      <c r="C1062" s="137"/>
      <c r="D1062" s="202"/>
      <c r="E1062" s="137"/>
      <c r="H1062" s="137"/>
      <c r="I1062" s="137"/>
      <c r="J1062" s="202"/>
      <c r="K1062" s="137"/>
    </row>
    <row r="1063" spans="2:11">
      <c r="B1063" s="137"/>
      <c r="C1063" s="137"/>
      <c r="D1063" s="202"/>
      <c r="E1063" s="137"/>
      <c r="H1063" s="137"/>
      <c r="I1063" s="137"/>
      <c r="J1063" s="202"/>
      <c r="K1063" s="137"/>
    </row>
    <row r="1064" spans="2:11">
      <c r="B1064" s="137"/>
      <c r="C1064" s="137"/>
      <c r="D1064" s="202"/>
      <c r="E1064" s="137"/>
      <c r="H1064" s="137"/>
      <c r="I1064" s="137"/>
      <c r="J1064" s="202"/>
      <c r="K1064" s="137"/>
    </row>
    <row r="1065" spans="2:11">
      <c r="B1065" s="137"/>
      <c r="C1065" s="137"/>
      <c r="D1065" s="202"/>
      <c r="E1065" s="137"/>
      <c r="H1065" s="137"/>
      <c r="I1065" s="137"/>
      <c r="J1065" s="202"/>
      <c r="K1065" s="137"/>
    </row>
    <row r="1066" spans="2:11">
      <c r="B1066" s="137"/>
      <c r="C1066" s="137"/>
      <c r="D1066" s="202"/>
      <c r="E1066" s="137"/>
      <c r="H1066" s="137"/>
      <c r="I1066" s="137"/>
      <c r="J1066" s="202"/>
      <c r="K1066" s="137"/>
    </row>
    <row r="1067" spans="2:11">
      <c r="B1067" s="137"/>
      <c r="C1067" s="137"/>
      <c r="D1067" s="202"/>
      <c r="E1067" s="137"/>
      <c r="H1067" s="137"/>
      <c r="I1067" s="137"/>
      <c r="J1067" s="202"/>
      <c r="K1067" s="137"/>
    </row>
    <row r="1068" spans="2:11">
      <c r="B1068" s="137"/>
      <c r="C1068" s="137"/>
      <c r="D1068" s="202"/>
      <c r="E1068" s="137"/>
      <c r="H1068" s="137"/>
      <c r="I1068" s="137"/>
      <c r="J1068" s="202"/>
      <c r="K1068" s="137"/>
    </row>
    <row r="1069" spans="2:11">
      <c r="B1069" s="137"/>
      <c r="C1069" s="137"/>
      <c r="D1069" s="202"/>
      <c r="E1069" s="137"/>
      <c r="H1069" s="137"/>
      <c r="I1069" s="137"/>
      <c r="J1069" s="202"/>
      <c r="K1069" s="137"/>
    </row>
    <row r="1070" spans="2:11">
      <c r="B1070" s="137"/>
      <c r="C1070" s="137"/>
      <c r="D1070" s="202"/>
      <c r="E1070" s="137"/>
      <c r="H1070" s="137"/>
      <c r="I1070" s="137"/>
      <c r="J1070" s="202"/>
      <c r="K1070" s="137"/>
    </row>
    <row r="1071" spans="2:11">
      <c r="B1071" s="137"/>
      <c r="C1071" s="137"/>
      <c r="D1071" s="202"/>
      <c r="E1071" s="137"/>
      <c r="H1071" s="137"/>
      <c r="I1071" s="137"/>
      <c r="J1071" s="202"/>
      <c r="K1071" s="137"/>
    </row>
    <row r="1072" spans="2:11">
      <c r="B1072" s="137"/>
      <c r="C1072" s="137"/>
      <c r="D1072" s="202"/>
      <c r="E1072" s="137"/>
      <c r="H1072" s="137"/>
      <c r="I1072" s="137"/>
      <c r="J1072" s="202"/>
      <c r="K1072" s="137"/>
    </row>
    <row r="1073" spans="2:11">
      <c r="B1073" s="137"/>
      <c r="C1073" s="137"/>
      <c r="D1073" s="202"/>
      <c r="E1073" s="137"/>
      <c r="H1073" s="137"/>
      <c r="I1073" s="137"/>
      <c r="J1073" s="202"/>
      <c r="K1073" s="137"/>
    </row>
    <row r="1074" spans="2:11">
      <c r="B1074" s="137"/>
      <c r="C1074" s="137"/>
      <c r="D1074" s="202"/>
      <c r="E1074" s="137"/>
      <c r="H1074" s="137"/>
      <c r="I1074" s="137"/>
      <c r="J1074" s="202"/>
      <c r="K1074" s="137"/>
    </row>
    <row r="1075" spans="2:11">
      <c r="B1075" s="137"/>
      <c r="C1075" s="137"/>
      <c r="D1075" s="202"/>
      <c r="E1075" s="137"/>
      <c r="H1075" s="137"/>
      <c r="I1075" s="137"/>
      <c r="J1075" s="202"/>
      <c r="K1075" s="137"/>
    </row>
    <row r="1076" spans="2:11">
      <c r="B1076" s="137"/>
      <c r="C1076" s="137"/>
      <c r="D1076" s="202"/>
      <c r="E1076" s="137"/>
      <c r="H1076" s="137"/>
      <c r="I1076" s="137"/>
      <c r="J1076" s="202"/>
      <c r="K1076" s="137"/>
    </row>
    <row r="1077" spans="2:11">
      <c r="B1077" s="137"/>
      <c r="C1077" s="137"/>
      <c r="D1077" s="202"/>
      <c r="E1077" s="137"/>
      <c r="H1077" s="137"/>
      <c r="I1077" s="137"/>
      <c r="J1077" s="202"/>
      <c r="K1077" s="137"/>
    </row>
    <row r="1078" spans="2:11">
      <c r="B1078" s="137"/>
      <c r="C1078" s="137"/>
      <c r="D1078" s="202"/>
      <c r="E1078" s="137"/>
      <c r="H1078" s="137"/>
      <c r="I1078" s="137"/>
      <c r="J1078" s="202"/>
      <c r="K1078" s="137"/>
    </row>
    <row r="1079" spans="2:11">
      <c r="B1079" s="137"/>
      <c r="C1079" s="137"/>
      <c r="D1079" s="202"/>
      <c r="E1079" s="137"/>
      <c r="H1079" s="137"/>
      <c r="I1079" s="137"/>
      <c r="J1079" s="202"/>
      <c r="K1079" s="137"/>
    </row>
    <row r="1080" spans="2:11">
      <c r="B1080" s="137"/>
      <c r="C1080" s="137"/>
      <c r="D1080" s="202"/>
      <c r="E1080" s="137"/>
      <c r="H1080" s="137"/>
      <c r="I1080" s="137"/>
      <c r="J1080" s="202"/>
      <c r="K1080" s="137"/>
    </row>
    <row r="1081" spans="2:11">
      <c r="B1081" s="137"/>
      <c r="C1081" s="137"/>
      <c r="D1081" s="202"/>
      <c r="E1081" s="137"/>
      <c r="H1081" s="137"/>
      <c r="I1081" s="137"/>
      <c r="J1081" s="202"/>
      <c r="K1081" s="137"/>
    </row>
    <row r="1082" spans="2:11">
      <c r="B1082" s="137"/>
      <c r="C1082" s="137"/>
      <c r="D1082" s="202"/>
      <c r="E1082" s="137"/>
      <c r="H1082" s="137"/>
      <c r="I1082" s="137"/>
      <c r="J1082" s="202"/>
      <c r="K1082" s="137"/>
    </row>
    <row r="1083" spans="2:11">
      <c r="B1083" s="137"/>
      <c r="C1083" s="137"/>
      <c r="D1083" s="202"/>
      <c r="E1083" s="137"/>
      <c r="H1083" s="137"/>
      <c r="I1083" s="137"/>
      <c r="J1083" s="202"/>
      <c r="K1083" s="137"/>
    </row>
    <row r="1084" spans="2:11">
      <c r="B1084" s="137"/>
      <c r="C1084" s="137"/>
      <c r="D1084" s="202"/>
      <c r="E1084" s="137"/>
      <c r="H1084" s="137"/>
      <c r="I1084" s="137"/>
      <c r="J1084" s="202"/>
      <c r="K1084" s="137"/>
    </row>
    <row r="1085" spans="2:11">
      <c r="B1085" s="137"/>
      <c r="C1085" s="137"/>
      <c r="D1085" s="202"/>
      <c r="E1085" s="137"/>
      <c r="H1085" s="137"/>
      <c r="I1085" s="137"/>
      <c r="J1085" s="202"/>
      <c r="K1085" s="137"/>
    </row>
    <row r="1086" spans="2:11">
      <c r="B1086" s="137"/>
      <c r="C1086" s="137"/>
      <c r="D1086" s="202"/>
      <c r="E1086" s="137"/>
      <c r="H1086" s="137"/>
      <c r="I1086" s="137"/>
      <c r="J1086" s="202"/>
      <c r="K1086" s="137"/>
    </row>
    <row r="1087" spans="2:11">
      <c r="B1087" s="137"/>
      <c r="C1087" s="137"/>
      <c r="D1087" s="202"/>
      <c r="E1087" s="137"/>
      <c r="H1087" s="137"/>
      <c r="I1087" s="137"/>
      <c r="J1087" s="202"/>
      <c r="K1087" s="137"/>
    </row>
    <row r="1088" spans="2:11">
      <c r="B1088" s="137"/>
      <c r="C1088" s="137"/>
      <c r="D1088" s="202"/>
      <c r="E1088" s="137"/>
      <c r="H1088" s="137"/>
      <c r="I1088" s="137"/>
      <c r="J1088" s="202"/>
      <c r="K1088" s="137"/>
    </row>
    <row r="1089" spans="2:11">
      <c r="B1089" s="137"/>
      <c r="C1089" s="137"/>
      <c r="D1089" s="202"/>
      <c r="E1089" s="137"/>
      <c r="H1089" s="137"/>
      <c r="I1089" s="137"/>
      <c r="J1089" s="202"/>
      <c r="K1089" s="137"/>
    </row>
    <row r="1090" spans="2:11">
      <c r="B1090" s="137"/>
      <c r="C1090" s="137"/>
      <c r="D1090" s="202"/>
      <c r="E1090" s="137"/>
      <c r="H1090" s="137"/>
      <c r="I1090" s="137"/>
      <c r="J1090" s="202"/>
      <c r="K1090" s="137"/>
    </row>
    <row r="1091" spans="2:11">
      <c r="B1091" s="137"/>
      <c r="C1091" s="137"/>
      <c r="D1091" s="202"/>
      <c r="E1091" s="137"/>
      <c r="H1091" s="137"/>
      <c r="I1091" s="137"/>
      <c r="J1091" s="202"/>
      <c r="K1091" s="137"/>
    </row>
    <row r="1092" spans="2:11">
      <c r="B1092" s="137"/>
      <c r="C1092" s="137"/>
      <c r="D1092" s="202"/>
      <c r="E1092" s="137"/>
      <c r="H1092" s="137"/>
      <c r="I1092" s="137"/>
      <c r="J1092" s="202"/>
      <c r="K1092" s="137"/>
    </row>
    <row r="1093" spans="2:11">
      <c r="B1093" s="137"/>
      <c r="C1093" s="137"/>
      <c r="D1093" s="202"/>
      <c r="E1093" s="137"/>
      <c r="H1093" s="137"/>
      <c r="I1093" s="137"/>
      <c r="J1093" s="202"/>
      <c r="K1093" s="137"/>
    </row>
    <row r="1094" spans="2:11">
      <c r="B1094" s="137"/>
      <c r="C1094" s="137"/>
      <c r="D1094" s="202"/>
      <c r="E1094" s="137"/>
      <c r="H1094" s="137"/>
      <c r="I1094" s="137"/>
      <c r="J1094" s="202"/>
      <c r="K1094" s="137"/>
    </row>
    <row r="1095" spans="2:11">
      <c r="B1095" s="137"/>
      <c r="C1095" s="137"/>
      <c r="D1095" s="202"/>
      <c r="E1095" s="137"/>
      <c r="H1095" s="137"/>
      <c r="I1095" s="137"/>
      <c r="J1095" s="202"/>
      <c r="K1095" s="137"/>
    </row>
    <row r="1096" spans="2:11">
      <c r="B1096" s="137"/>
      <c r="C1096" s="137"/>
      <c r="D1096" s="202"/>
      <c r="E1096" s="137"/>
      <c r="H1096" s="137"/>
      <c r="I1096" s="137"/>
      <c r="J1096" s="202"/>
      <c r="K1096" s="137"/>
    </row>
    <row r="1097" spans="2:11">
      <c r="B1097" s="137"/>
      <c r="C1097" s="137"/>
      <c r="D1097" s="202"/>
      <c r="E1097" s="137"/>
      <c r="H1097" s="137"/>
      <c r="I1097" s="137"/>
      <c r="J1097" s="202"/>
      <c r="K1097" s="137"/>
    </row>
    <row r="1098" spans="2:11">
      <c r="B1098" s="137"/>
      <c r="C1098" s="137"/>
      <c r="D1098" s="202"/>
      <c r="E1098" s="137"/>
      <c r="H1098" s="137"/>
      <c r="I1098" s="137"/>
      <c r="J1098" s="202"/>
      <c r="K1098" s="137"/>
    </row>
    <row r="1099" spans="2:11">
      <c r="B1099" s="137"/>
      <c r="C1099" s="137"/>
      <c r="D1099" s="202"/>
      <c r="E1099" s="137"/>
      <c r="H1099" s="137"/>
      <c r="I1099" s="137"/>
      <c r="J1099" s="202"/>
      <c r="K1099" s="137"/>
    </row>
    <row r="1100" spans="2:11">
      <c r="B1100" s="137"/>
      <c r="C1100" s="137"/>
      <c r="D1100" s="202"/>
      <c r="E1100" s="137"/>
      <c r="H1100" s="137"/>
      <c r="I1100" s="137"/>
      <c r="J1100" s="202"/>
      <c r="K1100" s="137"/>
    </row>
    <row r="1101" spans="2:11">
      <c r="B1101" s="137"/>
      <c r="C1101" s="137"/>
      <c r="D1101" s="202"/>
      <c r="E1101" s="137"/>
      <c r="H1101" s="137"/>
      <c r="I1101" s="137"/>
      <c r="J1101" s="202"/>
      <c r="K1101" s="137"/>
    </row>
    <row r="1102" spans="2:11">
      <c r="B1102" s="137"/>
      <c r="C1102" s="137"/>
      <c r="D1102" s="202"/>
      <c r="E1102" s="137"/>
      <c r="H1102" s="137"/>
      <c r="I1102" s="137"/>
      <c r="J1102" s="202"/>
      <c r="K1102" s="137"/>
    </row>
    <row r="1103" spans="2:11">
      <c r="B1103" s="137"/>
      <c r="C1103" s="137"/>
      <c r="D1103" s="202"/>
      <c r="E1103" s="137"/>
      <c r="H1103" s="137"/>
      <c r="I1103" s="137"/>
      <c r="J1103" s="202"/>
      <c r="K1103" s="137"/>
    </row>
    <row r="1104" spans="2:11">
      <c r="B1104" s="137"/>
      <c r="C1104" s="137"/>
      <c r="D1104" s="202"/>
      <c r="E1104" s="137"/>
      <c r="H1104" s="137"/>
      <c r="I1104" s="137"/>
      <c r="J1104" s="202"/>
      <c r="K1104" s="137"/>
    </row>
    <row r="1105" spans="2:11">
      <c r="B1105" s="137"/>
      <c r="C1105" s="137"/>
      <c r="D1105" s="202"/>
      <c r="E1105" s="137"/>
      <c r="H1105" s="137"/>
      <c r="I1105" s="137"/>
      <c r="J1105" s="202"/>
      <c r="K1105" s="137"/>
    </row>
    <row r="1106" spans="2:11">
      <c r="B1106" s="137"/>
      <c r="C1106" s="137"/>
      <c r="D1106" s="202"/>
      <c r="E1106" s="137"/>
      <c r="H1106" s="137"/>
      <c r="I1106" s="137"/>
      <c r="J1106" s="202"/>
      <c r="K1106" s="137"/>
    </row>
    <row r="1107" spans="2:11">
      <c r="B1107" s="137"/>
      <c r="C1107" s="137"/>
      <c r="D1107" s="202"/>
      <c r="E1107" s="137"/>
      <c r="H1107" s="137"/>
      <c r="I1107" s="137"/>
      <c r="J1107" s="202"/>
      <c r="K1107" s="137"/>
    </row>
    <row r="1108" spans="2:11">
      <c r="B1108" s="137"/>
      <c r="C1108" s="137"/>
      <c r="D1108" s="202"/>
      <c r="E1108" s="137"/>
      <c r="H1108" s="137"/>
      <c r="I1108" s="137"/>
      <c r="J1108" s="202"/>
      <c r="K1108" s="137"/>
    </row>
    <row r="1109" spans="2:11">
      <c r="B1109" s="137"/>
      <c r="C1109" s="137"/>
      <c r="D1109" s="202"/>
      <c r="E1109" s="137"/>
      <c r="H1109" s="137"/>
      <c r="I1109" s="137"/>
      <c r="J1109" s="202"/>
      <c r="K1109" s="137"/>
    </row>
    <row r="1110" spans="2:11">
      <c r="B1110" s="137"/>
      <c r="C1110" s="137"/>
      <c r="D1110" s="202"/>
      <c r="E1110" s="137"/>
      <c r="H1110" s="137"/>
      <c r="I1110" s="137"/>
      <c r="J1110" s="202"/>
      <c r="K1110" s="137"/>
    </row>
    <row r="1111" spans="2:11">
      <c r="B1111" s="137"/>
      <c r="C1111" s="137"/>
      <c r="D1111" s="202"/>
      <c r="E1111" s="137"/>
      <c r="H1111" s="137"/>
      <c r="I1111" s="137"/>
      <c r="J1111" s="202"/>
      <c r="K1111" s="137"/>
    </row>
    <row r="1112" spans="2:11">
      <c r="B1112" s="137"/>
      <c r="C1112" s="137"/>
      <c r="D1112" s="202"/>
      <c r="E1112" s="137"/>
      <c r="H1112" s="137"/>
      <c r="I1112" s="137"/>
      <c r="J1112" s="202"/>
      <c r="K1112" s="137"/>
    </row>
    <row r="1113" spans="2:11">
      <c r="B1113" s="137"/>
      <c r="C1113" s="137"/>
      <c r="D1113" s="202"/>
      <c r="E1113" s="137"/>
      <c r="H1113" s="137"/>
      <c r="I1113" s="137"/>
      <c r="J1113" s="202"/>
      <c r="K1113" s="137"/>
    </row>
    <row r="1114" spans="2:11">
      <c r="B1114" s="137"/>
      <c r="C1114" s="137"/>
      <c r="D1114" s="202"/>
      <c r="E1114" s="137"/>
      <c r="H1114" s="137"/>
      <c r="I1114" s="137"/>
      <c r="J1114" s="202"/>
      <c r="K1114" s="137"/>
    </row>
    <row r="1115" spans="2:11">
      <c r="B1115" s="137"/>
      <c r="C1115" s="137"/>
      <c r="D1115" s="202"/>
      <c r="E1115" s="137"/>
      <c r="H1115" s="137"/>
      <c r="I1115" s="137"/>
      <c r="J1115" s="202"/>
      <c r="K1115" s="137"/>
    </row>
    <row r="1116" spans="2:11">
      <c r="B1116" s="137"/>
      <c r="C1116" s="137"/>
      <c r="D1116" s="202"/>
      <c r="E1116" s="137"/>
      <c r="H1116" s="137"/>
      <c r="I1116" s="137"/>
      <c r="J1116" s="202"/>
      <c r="K1116" s="137"/>
    </row>
    <row r="1117" spans="2:11">
      <c r="B1117" s="137"/>
      <c r="C1117" s="137"/>
      <c r="D1117" s="202"/>
      <c r="E1117" s="137"/>
      <c r="H1117" s="137"/>
      <c r="I1117" s="137"/>
      <c r="J1117" s="202"/>
      <c r="K1117" s="137"/>
    </row>
    <row r="1118" spans="2:11">
      <c r="B1118" s="137"/>
      <c r="C1118" s="137"/>
      <c r="D1118" s="202"/>
      <c r="E1118" s="137"/>
      <c r="H1118" s="137"/>
      <c r="I1118" s="137"/>
      <c r="J1118" s="202"/>
      <c r="K1118" s="137"/>
    </row>
    <row r="1119" spans="2:11">
      <c r="B1119" s="137"/>
      <c r="C1119" s="137"/>
      <c r="D1119" s="202"/>
      <c r="E1119" s="137"/>
      <c r="H1119" s="137"/>
      <c r="I1119" s="137"/>
      <c r="J1119" s="202"/>
      <c r="K1119" s="137"/>
    </row>
    <row r="1120" spans="2:11">
      <c r="B1120" s="137"/>
      <c r="C1120" s="137"/>
      <c r="D1120" s="202"/>
      <c r="E1120" s="137"/>
      <c r="H1120" s="137"/>
      <c r="I1120" s="137"/>
      <c r="J1120" s="202"/>
      <c r="K1120" s="137"/>
    </row>
    <row r="1121" spans="2:11">
      <c r="B1121" s="137"/>
      <c r="C1121" s="137"/>
      <c r="D1121" s="202"/>
      <c r="E1121" s="137"/>
      <c r="H1121" s="137"/>
      <c r="I1121" s="137"/>
      <c r="J1121" s="202"/>
      <c r="K1121" s="137"/>
    </row>
    <row r="1122" spans="2:11">
      <c r="B1122" s="137"/>
      <c r="C1122" s="137"/>
      <c r="D1122" s="202"/>
      <c r="E1122" s="137"/>
      <c r="H1122" s="137"/>
      <c r="I1122" s="137"/>
      <c r="J1122" s="202"/>
      <c r="K1122" s="137"/>
    </row>
    <row r="1123" spans="2:11">
      <c r="B1123" s="137"/>
      <c r="C1123" s="137"/>
      <c r="D1123" s="202"/>
      <c r="E1123" s="137"/>
      <c r="H1123" s="137"/>
      <c r="I1123" s="137"/>
      <c r="J1123" s="202"/>
      <c r="K1123" s="137"/>
    </row>
    <row r="1124" spans="2:11">
      <c r="B1124" s="137"/>
      <c r="C1124" s="137"/>
      <c r="D1124" s="202"/>
      <c r="E1124" s="137"/>
      <c r="H1124" s="137"/>
      <c r="I1124" s="137"/>
      <c r="J1124" s="202"/>
      <c r="K1124" s="137"/>
    </row>
    <row r="1125" spans="2:11">
      <c r="B1125" s="137"/>
      <c r="C1125" s="137"/>
      <c r="D1125" s="202"/>
      <c r="E1125" s="137"/>
      <c r="H1125" s="137"/>
      <c r="I1125" s="137"/>
      <c r="J1125" s="202"/>
      <c r="K1125" s="137"/>
    </row>
    <row r="1126" spans="2:11">
      <c r="B1126" s="137"/>
      <c r="C1126" s="137"/>
      <c r="D1126" s="202"/>
      <c r="E1126" s="137"/>
      <c r="H1126" s="137"/>
      <c r="I1126" s="137"/>
      <c r="J1126" s="202"/>
      <c r="K1126" s="137"/>
    </row>
    <row r="1127" spans="2:11">
      <c r="B1127" s="137"/>
      <c r="C1127" s="137"/>
      <c r="D1127" s="202"/>
      <c r="E1127" s="137"/>
      <c r="H1127" s="137"/>
      <c r="I1127" s="137"/>
      <c r="J1127" s="202"/>
      <c r="K1127" s="137"/>
    </row>
    <row r="1128" spans="2:11">
      <c r="B1128" s="137"/>
      <c r="C1128" s="137"/>
      <c r="D1128" s="202"/>
      <c r="E1128" s="137"/>
      <c r="H1128" s="137"/>
      <c r="I1128" s="137"/>
      <c r="J1128" s="202"/>
      <c r="K1128" s="137"/>
    </row>
    <row r="1129" spans="2:11">
      <c r="B1129" s="137"/>
      <c r="C1129" s="137"/>
      <c r="D1129" s="202"/>
      <c r="E1129" s="137"/>
      <c r="H1129" s="137"/>
      <c r="I1129" s="137"/>
      <c r="J1129" s="202"/>
      <c r="K1129" s="137"/>
    </row>
    <row r="1130" spans="2:11">
      <c r="B1130" s="137"/>
      <c r="C1130" s="137"/>
      <c r="D1130" s="202"/>
      <c r="E1130" s="137"/>
      <c r="H1130" s="137"/>
      <c r="I1130" s="137"/>
      <c r="J1130" s="202"/>
      <c r="K1130" s="137"/>
    </row>
    <row r="1131" spans="2:11">
      <c r="B1131" s="137"/>
      <c r="C1131" s="137"/>
      <c r="D1131" s="202"/>
      <c r="E1131" s="137"/>
      <c r="H1131" s="137"/>
      <c r="I1131" s="137"/>
      <c r="J1131" s="202"/>
      <c r="K1131" s="137"/>
    </row>
    <row r="1132" spans="2:11">
      <c r="B1132" s="137"/>
      <c r="C1132" s="137"/>
      <c r="D1132" s="202"/>
      <c r="E1132" s="137"/>
      <c r="H1132" s="137"/>
      <c r="I1132" s="137"/>
      <c r="J1132" s="202"/>
      <c r="K1132" s="137"/>
    </row>
    <row r="1133" spans="2:11">
      <c r="B1133" s="137"/>
      <c r="C1133" s="137"/>
      <c r="D1133" s="202"/>
      <c r="E1133" s="137"/>
      <c r="H1133" s="137"/>
      <c r="I1133" s="137"/>
      <c r="J1133" s="202"/>
      <c r="K1133" s="137"/>
    </row>
    <row r="1134" spans="2:11">
      <c r="B1134" s="137"/>
      <c r="C1134" s="137"/>
      <c r="D1134" s="202"/>
      <c r="E1134" s="137"/>
      <c r="H1134" s="137"/>
      <c r="I1134" s="137"/>
      <c r="J1134" s="202"/>
      <c r="K1134" s="137"/>
    </row>
    <row r="1135" spans="2:11">
      <c r="B1135" s="137"/>
      <c r="C1135" s="137"/>
      <c r="D1135" s="202"/>
      <c r="E1135" s="137"/>
      <c r="H1135" s="137"/>
      <c r="I1135" s="137"/>
      <c r="J1135" s="202"/>
      <c r="K1135" s="137"/>
    </row>
    <row r="1136" spans="2:11">
      <c r="B1136" s="137"/>
      <c r="C1136" s="137"/>
      <c r="D1136" s="202"/>
      <c r="E1136" s="137"/>
      <c r="H1136" s="137"/>
      <c r="I1136" s="137"/>
      <c r="J1136" s="202"/>
      <c r="K1136" s="137"/>
    </row>
    <row r="1137" spans="2:11">
      <c r="B1137" s="137"/>
      <c r="C1137" s="137"/>
      <c r="D1137" s="202"/>
      <c r="E1137" s="137"/>
      <c r="H1137" s="137"/>
      <c r="I1137" s="137"/>
      <c r="J1137" s="202"/>
      <c r="K1137" s="137"/>
    </row>
    <row r="1138" spans="2:11">
      <c r="B1138" s="137"/>
      <c r="C1138" s="137"/>
      <c r="D1138" s="202"/>
      <c r="E1138" s="137"/>
      <c r="H1138" s="137"/>
      <c r="I1138" s="137"/>
      <c r="J1138" s="202"/>
      <c r="K1138" s="137"/>
    </row>
    <row r="1139" spans="2:11">
      <c r="B1139" s="137"/>
      <c r="C1139" s="137"/>
      <c r="D1139" s="202"/>
      <c r="E1139" s="137"/>
      <c r="H1139" s="137"/>
      <c r="I1139" s="137"/>
      <c r="J1139" s="202"/>
      <c r="K1139" s="137"/>
    </row>
    <row r="1140" spans="2:11">
      <c r="B1140" s="137"/>
      <c r="C1140" s="137"/>
      <c r="D1140" s="202"/>
      <c r="E1140" s="137"/>
      <c r="H1140" s="137"/>
      <c r="I1140" s="137"/>
      <c r="J1140" s="202"/>
      <c r="K1140" s="137"/>
    </row>
    <row r="1141" spans="2:11">
      <c r="B1141" s="137"/>
      <c r="C1141" s="137"/>
      <c r="D1141" s="202"/>
      <c r="E1141" s="137"/>
      <c r="H1141" s="137"/>
      <c r="I1141" s="137"/>
      <c r="J1141" s="202"/>
      <c r="K1141" s="137"/>
    </row>
    <row r="1142" spans="2:11">
      <c r="B1142" s="137"/>
      <c r="C1142" s="137"/>
      <c r="D1142" s="202"/>
      <c r="E1142" s="137"/>
      <c r="H1142" s="137"/>
      <c r="I1142" s="137"/>
      <c r="J1142" s="202"/>
      <c r="K1142" s="137"/>
    </row>
    <row r="1143" spans="2:11">
      <c r="B1143" s="137"/>
      <c r="C1143" s="137"/>
      <c r="D1143" s="202"/>
      <c r="E1143" s="137"/>
      <c r="H1143" s="137"/>
      <c r="I1143" s="137"/>
      <c r="J1143" s="202"/>
      <c r="K1143" s="137"/>
    </row>
    <row r="1144" spans="2:11">
      <c r="B1144" s="137"/>
      <c r="C1144" s="137"/>
      <c r="D1144" s="202"/>
      <c r="E1144" s="137"/>
      <c r="H1144" s="137"/>
      <c r="I1144" s="137"/>
      <c r="J1144" s="202"/>
      <c r="K1144" s="137"/>
    </row>
    <row r="1145" spans="2:11">
      <c r="B1145" s="137"/>
      <c r="C1145" s="137"/>
      <c r="D1145" s="202"/>
      <c r="E1145" s="137"/>
      <c r="H1145" s="137"/>
      <c r="I1145" s="137"/>
      <c r="J1145" s="202"/>
      <c r="K1145" s="137"/>
    </row>
    <row r="1146" spans="2:11">
      <c r="B1146" s="137"/>
      <c r="C1146" s="137"/>
      <c r="D1146" s="202"/>
      <c r="E1146" s="137"/>
      <c r="H1146" s="137"/>
      <c r="I1146" s="137"/>
      <c r="J1146" s="202"/>
      <c r="K1146" s="137"/>
    </row>
    <row r="1147" spans="2:11">
      <c r="B1147" s="137"/>
      <c r="C1147" s="137"/>
      <c r="D1147" s="202"/>
      <c r="E1147" s="137"/>
      <c r="H1147" s="137"/>
      <c r="I1147" s="137"/>
      <c r="J1147" s="202"/>
      <c r="K1147" s="137"/>
    </row>
    <row r="1148" spans="2:11">
      <c r="B1148" s="137"/>
      <c r="C1148" s="137"/>
      <c r="D1148" s="202"/>
      <c r="E1148" s="137"/>
      <c r="H1148" s="137"/>
      <c r="I1148" s="137"/>
      <c r="J1148" s="202"/>
      <c r="K1148" s="137"/>
    </row>
    <row r="1149" spans="2:11">
      <c r="B1149" s="137"/>
      <c r="C1149" s="137"/>
      <c r="D1149" s="202"/>
      <c r="E1149" s="137"/>
      <c r="H1149" s="137"/>
      <c r="I1149" s="137"/>
      <c r="J1149" s="202"/>
      <c r="K1149" s="137"/>
    </row>
    <row r="1150" spans="2:11">
      <c r="B1150" s="137"/>
      <c r="C1150" s="137"/>
      <c r="D1150" s="202"/>
      <c r="E1150" s="137"/>
      <c r="H1150" s="137"/>
      <c r="I1150" s="137"/>
      <c r="J1150" s="202"/>
      <c r="K1150" s="137"/>
    </row>
    <row r="1151" spans="2:11">
      <c r="B1151" s="137"/>
      <c r="C1151" s="137"/>
      <c r="D1151" s="202"/>
      <c r="E1151" s="137"/>
      <c r="H1151" s="137"/>
      <c r="I1151" s="137"/>
      <c r="J1151" s="202"/>
      <c r="K1151" s="137"/>
    </row>
    <row r="1152" spans="2:11">
      <c r="B1152" s="137"/>
      <c r="C1152" s="137"/>
      <c r="D1152" s="202"/>
      <c r="E1152" s="137"/>
      <c r="H1152" s="137"/>
      <c r="I1152" s="137"/>
      <c r="J1152" s="202"/>
      <c r="K1152" s="137"/>
    </row>
    <row r="1153" spans="2:11">
      <c r="B1153" s="137"/>
      <c r="C1153" s="137"/>
      <c r="D1153" s="202"/>
      <c r="E1153" s="137"/>
      <c r="H1153" s="137"/>
      <c r="I1153" s="137"/>
      <c r="J1153" s="202"/>
      <c r="K1153" s="137"/>
    </row>
    <row r="1154" spans="2:11">
      <c r="B1154" s="137"/>
      <c r="C1154" s="137"/>
      <c r="D1154" s="202"/>
      <c r="E1154" s="137"/>
      <c r="H1154" s="137"/>
      <c r="I1154" s="137"/>
      <c r="J1154" s="202"/>
      <c r="K1154" s="137"/>
    </row>
    <row r="1155" spans="2:11">
      <c r="B1155" s="137"/>
      <c r="C1155" s="137"/>
      <c r="D1155" s="202"/>
      <c r="E1155" s="137"/>
      <c r="H1155" s="137"/>
      <c r="I1155" s="137"/>
      <c r="J1155" s="202"/>
      <c r="K1155" s="137"/>
    </row>
    <row r="1156" spans="2:11">
      <c r="B1156" s="137"/>
      <c r="C1156" s="137"/>
      <c r="D1156" s="202"/>
      <c r="E1156" s="137"/>
      <c r="H1156" s="137"/>
      <c r="I1156" s="137"/>
      <c r="J1156" s="202"/>
      <c r="K1156" s="137"/>
    </row>
    <row r="1157" spans="2:11">
      <c r="B1157" s="137"/>
      <c r="C1157" s="137"/>
      <c r="D1157" s="202"/>
      <c r="E1157" s="137"/>
      <c r="H1157" s="137"/>
      <c r="I1157" s="137"/>
      <c r="J1157" s="202"/>
      <c r="K1157" s="137"/>
    </row>
    <row r="1158" spans="2:11">
      <c r="B1158" s="137"/>
      <c r="C1158" s="137"/>
      <c r="D1158" s="202"/>
      <c r="E1158" s="137"/>
      <c r="H1158" s="137"/>
      <c r="I1158" s="137"/>
      <c r="J1158" s="202"/>
      <c r="K1158" s="137"/>
    </row>
    <row r="1159" spans="2:11">
      <c r="B1159" s="137"/>
      <c r="C1159" s="137"/>
      <c r="D1159" s="202"/>
      <c r="E1159" s="137"/>
      <c r="H1159" s="137"/>
      <c r="I1159" s="137"/>
      <c r="J1159" s="202"/>
      <c r="K1159" s="137"/>
    </row>
    <row r="1160" spans="2:11">
      <c r="B1160" s="137"/>
      <c r="C1160" s="137"/>
      <c r="D1160" s="202"/>
      <c r="E1160" s="137"/>
      <c r="H1160" s="137"/>
      <c r="I1160" s="137"/>
      <c r="J1160" s="202"/>
      <c r="K1160" s="137"/>
    </row>
    <row r="1161" spans="2:11">
      <c r="B1161" s="137"/>
      <c r="C1161" s="137"/>
      <c r="D1161" s="202"/>
      <c r="E1161" s="137"/>
      <c r="H1161" s="137"/>
      <c r="I1161" s="137"/>
      <c r="J1161" s="202"/>
      <c r="K1161" s="137"/>
    </row>
    <row r="1162" spans="2:11">
      <c r="B1162" s="137"/>
      <c r="C1162" s="137"/>
      <c r="D1162" s="202"/>
      <c r="E1162" s="137"/>
      <c r="H1162" s="137"/>
      <c r="I1162" s="137"/>
      <c r="J1162" s="202"/>
      <c r="K1162" s="137"/>
    </row>
    <row r="1163" spans="2:11">
      <c r="B1163" s="137"/>
      <c r="C1163" s="137"/>
      <c r="D1163" s="202"/>
      <c r="E1163" s="137"/>
      <c r="H1163" s="137"/>
      <c r="I1163" s="137"/>
      <c r="J1163" s="202"/>
      <c r="K1163" s="137"/>
    </row>
    <row r="1164" spans="2:11">
      <c r="B1164" s="137"/>
      <c r="C1164" s="137"/>
      <c r="D1164" s="202"/>
      <c r="E1164" s="137"/>
      <c r="H1164" s="137"/>
      <c r="I1164" s="137"/>
      <c r="J1164" s="202"/>
      <c r="K1164" s="137"/>
    </row>
    <row r="1165" spans="2:11">
      <c r="B1165" s="137"/>
      <c r="C1165" s="137"/>
      <c r="D1165" s="202"/>
      <c r="E1165" s="137"/>
      <c r="H1165" s="137"/>
      <c r="I1165" s="137"/>
      <c r="J1165" s="202"/>
      <c r="K1165" s="137"/>
    </row>
    <row r="1166" spans="2:11">
      <c r="B1166" s="137"/>
      <c r="C1166" s="137"/>
      <c r="D1166" s="202"/>
      <c r="E1166" s="137"/>
      <c r="H1166" s="137"/>
      <c r="I1166" s="137"/>
      <c r="J1166" s="202"/>
      <c r="K1166" s="137"/>
    </row>
    <row r="1167" spans="2:11">
      <c r="B1167" s="137"/>
      <c r="C1167" s="137"/>
      <c r="D1167" s="202"/>
      <c r="E1167" s="137"/>
      <c r="H1167" s="137"/>
      <c r="I1167" s="137"/>
      <c r="J1167" s="202"/>
      <c r="K1167" s="137"/>
    </row>
    <row r="1168" spans="2:11">
      <c r="B1168" s="137"/>
      <c r="C1168" s="137"/>
      <c r="D1168" s="202"/>
      <c r="E1168" s="137"/>
      <c r="H1168" s="137"/>
      <c r="I1168" s="137"/>
      <c r="J1168" s="202"/>
      <c r="K1168" s="137"/>
    </row>
    <row r="1169" spans="2:11">
      <c r="B1169" s="137"/>
      <c r="C1169" s="137"/>
      <c r="D1169" s="202"/>
      <c r="E1169" s="137"/>
      <c r="H1169" s="137"/>
      <c r="I1169" s="137"/>
      <c r="J1169" s="202"/>
      <c r="K1169" s="137"/>
    </row>
    <row r="1170" spans="2:11">
      <c r="B1170" s="137"/>
      <c r="C1170" s="137"/>
      <c r="D1170" s="202"/>
      <c r="E1170" s="137"/>
      <c r="H1170" s="137"/>
      <c r="I1170" s="137"/>
      <c r="J1170" s="202"/>
      <c r="K1170" s="137"/>
    </row>
    <row r="1171" spans="2:11">
      <c r="B1171" s="137"/>
      <c r="C1171" s="137"/>
      <c r="D1171" s="202"/>
      <c r="E1171" s="137"/>
      <c r="H1171" s="137"/>
      <c r="I1171" s="137"/>
      <c r="J1171" s="202"/>
      <c r="K1171" s="137"/>
    </row>
    <row r="1172" spans="2:11">
      <c r="B1172" s="137"/>
      <c r="C1172" s="137"/>
      <c r="D1172" s="202"/>
      <c r="E1172" s="137"/>
      <c r="H1172" s="137"/>
      <c r="I1172" s="137"/>
      <c r="J1172" s="202"/>
      <c r="K1172" s="137"/>
    </row>
    <row r="1173" spans="2:11">
      <c r="B1173" s="137"/>
      <c r="C1173" s="137"/>
      <c r="D1173" s="202"/>
      <c r="E1173" s="137"/>
      <c r="H1173" s="137"/>
      <c r="I1173" s="137"/>
      <c r="J1173" s="202"/>
      <c r="K1173" s="137"/>
    </row>
    <row r="1174" spans="2:11">
      <c r="B1174" s="137"/>
      <c r="C1174" s="137"/>
      <c r="D1174" s="202"/>
      <c r="E1174" s="137"/>
      <c r="H1174" s="137"/>
      <c r="I1174" s="137"/>
      <c r="J1174" s="202"/>
      <c r="K1174" s="137"/>
    </row>
    <row r="1175" spans="2:11">
      <c r="B1175" s="137"/>
      <c r="C1175" s="137"/>
      <c r="D1175" s="202"/>
      <c r="E1175" s="137"/>
      <c r="H1175" s="137"/>
      <c r="I1175" s="137"/>
      <c r="J1175" s="202"/>
      <c r="K1175" s="137"/>
    </row>
    <row r="1176" spans="2:11">
      <c r="B1176" s="137"/>
      <c r="C1176" s="137"/>
      <c r="D1176" s="202"/>
      <c r="E1176" s="137"/>
      <c r="H1176" s="137"/>
      <c r="I1176" s="137"/>
      <c r="J1176" s="202"/>
      <c r="K1176" s="137"/>
    </row>
    <row r="1177" spans="2:11">
      <c r="B1177" s="137"/>
      <c r="C1177" s="137"/>
      <c r="D1177" s="202"/>
      <c r="E1177" s="137"/>
      <c r="H1177" s="137"/>
      <c r="I1177" s="137"/>
      <c r="J1177" s="202"/>
      <c r="K1177" s="137"/>
    </row>
    <row r="1178" spans="2:11">
      <c r="B1178" s="137"/>
      <c r="C1178" s="137"/>
      <c r="D1178" s="202"/>
      <c r="E1178" s="137"/>
      <c r="H1178" s="137"/>
      <c r="I1178" s="137"/>
      <c r="J1178" s="202"/>
      <c r="K1178" s="137"/>
    </row>
    <row r="1179" spans="2:11">
      <c r="B1179" s="137"/>
      <c r="C1179" s="137"/>
      <c r="D1179" s="202"/>
      <c r="E1179" s="137"/>
      <c r="H1179" s="137"/>
      <c r="I1179" s="137"/>
      <c r="J1179" s="202"/>
      <c r="K1179" s="137"/>
    </row>
    <row r="1180" spans="2:11">
      <c r="B1180" s="137"/>
      <c r="C1180" s="137"/>
      <c r="D1180" s="202"/>
      <c r="E1180" s="137"/>
      <c r="H1180" s="137"/>
      <c r="I1180" s="137"/>
      <c r="J1180" s="202"/>
      <c r="K1180" s="137"/>
    </row>
    <row r="1181" spans="2:11">
      <c r="B1181" s="137"/>
      <c r="C1181" s="137"/>
      <c r="D1181" s="202"/>
      <c r="E1181" s="137"/>
      <c r="H1181" s="137"/>
      <c r="I1181" s="137"/>
      <c r="J1181" s="202"/>
      <c r="K1181" s="137"/>
    </row>
    <row r="1182" spans="2:11">
      <c r="B1182" s="137"/>
      <c r="C1182" s="137"/>
      <c r="D1182" s="202"/>
      <c r="E1182" s="137"/>
      <c r="H1182" s="137"/>
      <c r="I1182" s="137"/>
      <c r="J1182" s="202"/>
      <c r="K1182" s="137"/>
    </row>
    <row r="1183" spans="2:11">
      <c r="B1183" s="137"/>
      <c r="C1183" s="137"/>
      <c r="D1183" s="202"/>
      <c r="E1183" s="137"/>
      <c r="H1183" s="137"/>
      <c r="I1183" s="137"/>
      <c r="J1183" s="202"/>
      <c r="K1183" s="137"/>
    </row>
    <row r="1184" spans="2:11">
      <c r="B1184" s="137"/>
      <c r="C1184" s="137"/>
      <c r="D1184" s="202"/>
      <c r="E1184" s="137"/>
      <c r="H1184" s="137"/>
      <c r="I1184" s="137"/>
      <c r="J1184" s="202"/>
      <c r="K1184" s="137"/>
    </row>
    <row r="1185" spans="2:11">
      <c r="B1185" s="137"/>
      <c r="C1185" s="137"/>
      <c r="D1185" s="202"/>
      <c r="E1185" s="137"/>
      <c r="H1185" s="137"/>
      <c r="I1185" s="137"/>
      <c r="J1185" s="202"/>
      <c r="K1185" s="137"/>
    </row>
    <row r="1186" spans="2:11">
      <c r="B1186" s="137"/>
      <c r="C1186" s="137"/>
      <c r="D1186" s="202"/>
      <c r="E1186" s="137"/>
      <c r="H1186" s="137"/>
      <c r="I1186" s="137"/>
      <c r="J1186" s="202"/>
      <c r="K1186" s="137"/>
    </row>
    <row r="1187" spans="2:11">
      <c r="B1187" s="137"/>
      <c r="C1187" s="137"/>
      <c r="D1187" s="202"/>
      <c r="E1187" s="137"/>
      <c r="H1187" s="137"/>
      <c r="I1187" s="137"/>
      <c r="J1187" s="202"/>
      <c r="K1187" s="137"/>
    </row>
    <row r="1188" spans="2:11">
      <c r="B1188" s="137"/>
      <c r="C1188" s="137"/>
      <c r="D1188" s="202"/>
      <c r="E1188" s="137"/>
      <c r="H1188" s="137"/>
      <c r="I1188" s="137"/>
      <c r="J1188" s="202"/>
      <c r="K1188" s="137"/>
    </row>
    <row r="1189" spans="2:11">
      <c r="B1189" s="137"/>
      <c r="C1189" s="137"/>
      <c r="D1189" s="202"/>
      <c r="E1189" s="137"/>
      <c r="H1189" s="137"/>
      <c r="I1189" s="137"/>
      <c r="J1189" s="202"/>
      <c r="K1189" s="137"/>
    </row>
    <row r="1190" spans="2:11">
      <c r="B1190" s="137"/>
      <c r="C1190" s="137"/>
      <c r="D1190" s="202"/>
      <c r="E1190" s="137"/>
      <c r="H1190" s="137"/>
      <c r="I1190" s="137"/>
      <c r="J1190" s="202"/>
      <c r="K1190" s="137"/>
    </row>
    <row r="1191" spans="2:11">
      <c r="B1191" s="137"/>
      <c r="C1191" s="137"/>
      <c r="D1191" s="202"/>
      <c r="E1191" s="137"/>
      <c r="H1191" s="137"/>
      <c r="I1191" s="137"/>
      <c r="J1191" s="202"/>
      <c r="K1191" s="137"/>
    </row>
    <row r="1192" spans="2:11">
      <c r="B1192" s="137"/>
      <c r="C1192" s="137"/>
      <c r="D1192" s="202"/>
      <c r="E1192" s="137"/>
      <c r="H1192" s="137"/>
      <c r="I1192" s="137"/>
      <c r="J1192" s="202"/>
      <c r="K1192" s="137"/>
    </row>
    <row r="1193" spans="2:11">
      <c r="B1193" s="137"/>
      <c r="C1193" s="137"/>
      <c r="D1193" s="202"/>
      <c r="E1193" s="137"/>
      <c r="H1193" s="137"/>
      <c r="I1193" s="137"/>
      <c r="J1193" s="202"/>
      <c r="K1193" s="137"/>
    </row>
    <row r="1194" spans="2:11">
      <c r="B1194" s="137"/>
      <c r="C1194" s="137"/>
      <c r="D1194" s="202"/>
      <c r="E1194" s="137"/>
      <c r="H1194" s="137"/>
      <c r="I1194" s="137"/>
      <c r="J1194" s="202"/>
      <c r="K1194" s="137"/>
    </row>
    <row r="1195" spans="2:11">
      <c r="B1195" s="137"/>
      <c r="C1195" s="137"/>
      <c r="D1195" s="202"/>
      <c r="E1195" s="137"/>
      <c r="H1195" s="137"/>
      <c r="I1195" s="137"/>
      <c r="J1195" s="202"/>
      <c r="K1195" s="137"/>
    </row>
    <row r="1196" spans="2:11">
      <c r="B1196" s="137"/>
      <c r="C1196" s="137"/>
      <c r="D1196" s="202"/>
      <c r="E1196" s="137"/>
      <c r="H1196" s="137"/>
      <c r="I1196" s="137"/>
      <c r="J1196" s="202"/>
      <c r="K1196" s="137"/>
    </row>
    <row r="1197" spans="2:11">
      <c r="B1197" s="137"/>
      <c r="C1197" s="137"/>
      <c r="D1197" s="202"/>
      <c r="E1197" s="137"/>
      <c r="H1197" s="137"/>
      <c r="I1197" s="137"/>
      <c r="J1197" s="202"/>
      <c r="K1197" s="137"/>
    </row>
    <row r="1198" spans="2:11">
      <c r="B1198" s="137"/>
      <c r="C1198" s="137"/>
      <c r="D1198" s="202"/>
      <c r="E1198" s="137"/>
      <c r="H1198" s="137"/>
      <c r="I1198" s="137"/>
      <c r="J1198" s="202"/>
      <c r="K1198" s="137"/>
    </row>
    <row r="1199" spans="2:11">
      <c r="B1199" s="137"/>
      <c r="C1199" s="137"/>
      <c r="D1199" s="202"/>
      <c r="E1199" s="137"/>
      <c r="H1199" s="137"/>
      <c r="I1199" s="137"/>
      <c r="J1199" s="202"/>
      <c r="K1199" s="137"/>
    </row>
    <row r="1200" spans="2:11">
      <c r="B1200" s="137"/>
      <c r="C1200" s="137"/>
      <c r="D1200" s="202"/>
      <c r="E1200" s="137"/>
      <c r="H1200" s="137"/>
      <c r="I1200" s="137"/>
      <c r="J1200" s="202"/>
      <c r="K1200" s="137"/>
    </row>
    <row r="1201" spans="2:11">
      <c r="B1201" s="137"/>
      <c r="C1201" s="137"/>
      <c r="D1201" s="202"/>
      <c r="E1201" s="137"/>
      <c r="H1201" s="137"/>
      <c r="I1201" s="137"/>
      <c r="J1201" s="202"/>
      <c r="K1201" s="137"/>
    </row>
    <row r="1202" spans="2:11">
      <c r="B1202" s="137"/>
      <c r="C1202" s="137"/>
      <c r="D1202" s="202"/>
      <c r="E1202" s="137"/>
      <c r="H1202" s="137"/>
      <c r="I1202" s="137"/>
      <c r="J1202" s="202"/>
      <c r="K1202" s="137"/>
    </row>
    <row r="1203" spans="2:11">
      <c r="B1203" s="137"/>
      <c r="C1203" s="137"/>
      <c r="D1203" s="202"/>
      <c r="E1203" s="137"/>
      <c r="H1203" s="137"/>
      <c r="I1203" s="137"/>
      <c r="J1203" s="202"/>
      <c r="K1203" s="137"/>
    </row>
    <row r="1204" spans="2:11">
      <c r="B1204" s="137"/>
      <c r="C1204" s="137"/>
      <c r="D1204" s="202"/>
      <c r="E1204" s="137"/>
      <c r="H1204" s="137"/>
      <c r="I1204" s="137"/>
      <c r="J1204" s="202"/>
      <c r="K1204" s="137"/>
    </row>
    <row r="1205" spans="2:11">
      <c r="B1205" s="137"/>
      <c r="C1205" s="137"/>
      <c r="D1205" s="202"/>
      <c r="E1205" s="137"/>
      <c r="H1205" s="137"/>
      <c r="I1205" s="137"/>
      <c r="J1205" s="202"/>
      <c r="K1205" s="137"/>
    </row>
    <row r="1206" spans="2:11">
      <c r="B1206" s="137"/>
      <c r="C1206" s="137"/>
      <c r="D1206" s="202"/>
      <c r="E1206" s="137"/>
      <c r="H1206" s="137"/>
      <c r="I1206" s="137"/>
      <c r="J1206" s="202"/>
      <c r="K1206" s="137"/>
    </row>
    <row r="1207" spans="2:11">
      <c r="B1207" s="137"/>
      <c r="C1207" s="137"/>
      <c r="D1207" s="202"/>
      <c r="E1207" s="137"/>
      <c r="H1207" s="137"/>
      <c r="I1207" s="137"/>
      <c r="J1207" s="202"/>
      <c r="K1207" s="137"/>
    </row>
    <row r="1208" spans="2:11">
      <c r="B1208" s="137"/>
      <c r="C1208" s="137"/>
      <c r="D1208" s="202"/>
      <c r="E1208" s="137"/>
      <c r="H1208" s="137"/>
      <c r="I1208" s="137"/>
      <c r="J1208" s="202"/>
      <c r="K1208" s="137"/>
    </row>
    <row r="1209" spans="2:11">
      <c r="B1209" s="137"/>
      <c r="C1209" s="137"/>
      <c r="D1209" s="202"/>
      <c r="E1209" s="137"/>
      <c r="H1209" s="137"/>
      <c r="I1209" s="137"/>
      <c r="J1209" s="202"/>
      <c r="K1209" s="137"/>
    </row>
    <row r="1210" spans="2:11">
      <c r="B1210" s="137"/>
      <c r="C1210" s="137"/>
      <c r="D1210" s="202"/>
      <c r="E1210" s="137"/>
      <c r="H1210" s="137"/>
      <c r="I1210" s="137"/>
      <c r="J1210" s="202"/>
      <c r="K1210" s="137"/>
    </row>
    <row r="1211" spans="2:11">
      <c r="B1211" s="137"/>
      <c r="C1211" s="137"/>
      <c r="D1211" s="202"/>
      <c r="E1211" s="137"/>
      <c r="H1211" s="137"/>
      <c r="I1211" s="137"/>
      <c r="J1211" s="202"/>
      <c r="K1211" s="137"/>
    </row>
    <row r="1212" spans="2:11">
      <c r="B1212" s="137"/>
      <c r="C1212" s="137"/>
      <c r="D1212" s="202"/>
      <c r="E1212" s="137"/>
      <c r="H1212" s="137"/>
      <c r="I1212" s="137"/>
      <c r="J1212" s="202"/>
      <c r="K1212" s="137"/>
    </row>
    <row r="1213" spans="2:11">
      <c r="B1213" s="137"/>
      <c r="C1213" s="137"/>
      <c r="D1213" s="202"/>
      <c r="E1213" s="137"/>
      <c r="H1213" s="137"/>
      <c r="I1213" s="137"/>
      <c r="J1213" s="202"/>
      <c r="K1213" s="137"/>
    </row>
    <row r="1214" spans="2:11">
      <c r="B1214" s="137"/>
      <c r="C1214" s="137"/>
      <c r="D1214" s="202"/>
      <c r="E1214" s="137"/>
      <c r="H1214" s="137"/>
      <c r="I1214" s="137"/>
      <c r="J1214" s="202"/>
      <c r="K1214" s="137"/>
    </row>
    <row r="1215" spans="2:11">
      <c r="B1215" s="137"/>
      <c r="C1215" s="137"/>
      <c r="D1215" s="202"/>
      <c r="E1215" s="137"/>
      <c r="H1215" s="137"/>
      <c r="I1215" s="137"/>
      <c r="J1215" s="202"/>
      <c r="K1215" s="137"/>
    </row>
    <row r="1216" spans="2:11">
      <c r="B1216" s="137"/>
      <c r="C1216" s="137"/>
      <c r="D1216" s="202"/>
      <c r="E1216" s="137"/>
      <c r="H1216" s="137"/>
      <c r="I1216" s="137"/>
      <c r="J1216" s="202"/>
      <c r="K1216" s="137"/>
    </row>
    <row r="1217" spans="2:11">
      <c r="B1217" s="137"/>
      <c r="C1217" s="137"/>
      <c r="D1217" s="202"/>
      <c r="E1217" s="137"/>
      <c r="H1217" s="137"/>
      <c r="I1217" s="137"/>
      <c r="J1217" s="202"/>
      <c r="K1217" s="137"/>
    </row>
    <row r="1218" spans="2:11">
      <c r="B1218" s="137"/>
      <c r="C1218" s="137"/>
      <c r="D1218" s="202"/>
      <c r="E1218" s="137"/>
      <c r="H1218" s="137"/>
      <c r="I1218" s="137"/>
      <c r="J1218" s="202"/>
      <c r="K1218" s="137"/>
    </row>
    <row r="1219" spans="2:11">
      <c r="B1219" s="137"/>
      <c r="C1219" s="137"/>
      <c r="D1219" s="202"/>
      <c r="E1219" s="137"/>
      <c r="H1219" s="137"/>
      <c r="I1219" s="137"/>
      <c r="J1219" s="202"/>
      <c r="K1219" s="137"/>
    </row>
    <row r="1220" spans="2:11">
      <c r="B1220" s="137"/>
      <c r="C1220" s="137"/>
      <c r="D1220" s="202"/>
      <c r="E1220" s="137"/>
      <c r="H1220" s="137"/>
      <c r="I1220" s="137"/>
      <c r="J1220" s="202"/>
      <c r="K1220" s="137"/>
    </row>
    <row r="1221" spans="2:11">
      <c r="B1221" s="137"/>
      <c r="C1221" s="137"/>
      <c r="D1221" s="202"/>
      <c r="E1221" s="137"/>
      <c r="H1221" s="137"/>
      <c r="I1221" s="137"/>
      <c r="J1221" s="202"/>
      <c r="K1221" s="137"/>
    </row>
    <row r="1222" spans="2:11">
      <c r="B1222" s="137"/>
      <c r="C1222" s="137"/>
      <c r="D1222" s="202"/>
      <c r="E1222" s="137"/>
      <c r="H1222" s="137"/>
      <c r="I1222" s="137"/>
      <c r="J1222" s="202"/>
      <c r="K1222" s="137"/>
    </row>
    <row r="1223" spans="2:11">
      <c r="B1223" s="137"/>
      <c r="C1223" s="137"/>
      <c r="D1223" s="202"/>
      <c r="E1223" s="137"/>
      <c r="H1223" s="137"/>
      <c r="I1223" s="137"/>
      <c r="J1223" s="202"/>
      <c r="K1223" s="137"/>
    </row>
    <row r="1224" spans="2:11">
      <c r="B1224" s="137"/>
      <c r="C1224" s="137"/>
      <c r="D1224" s="202"/>
      <c r="E1224" s="137"/>
      <c r="H1224" s="137"/>
      <c r="I1224" s="137"/>
      <c r="J1224" s="202"/>
      <c r="K1224" s="137"/>
    </row>
    <row r="1225" spans="2:11">
      <c r="B1225" s="137"/>
      <c r="C1225" s="137"/>
      <c r="D1225" s="202"/>
      <c r="E1225" s="137"/>
      <c r="H1225" s="137"/>
      <c r="I1225" s="137"/>
      <c r="J1225" s="202"/>
      <c r="K1225" s="137"/>
    </row>
    <row r="1226" spans="2:11">
      <c r="B1226" s="137"/>
      <c r="C1226" s="137"/>
      <c r="D1226" s="202"/>
      <c r="E1226" s="137"/>
      <c r="H1226" s="137"/>
      <c r="I1226" s="137"/>
      <c r="J1226" s="202"/>
      <c r="K1226" s="137"/>
    </row>
    <row r="1227" spans="2:11">
      <c r="B1227" s="137"/>
      <c r="C1227" s="137"/>
      <c r="D1227" s="202"/>
      <c r="E1227" s="137"/>
      <c r="H1227" s="137"/>
      <c r="I1227" s="137"/>
      <c r="J1227" s="202"/>
      <c r="K1227" s="137"/>
    </row>
    <row r="1228" spans="2:11">
      <c r="B1228" s="137"/>
      <c r="C1228" s="137"/>
      <c r="D1228" s="202"/>
      <c r="E1228" s="137"/>
      <c r="H1228" s="137"/>
      <c r="I1228" s="137"/>
      <c r="J1228" s="202"/>
      <c r="K1228" s="137"/>
    </row>
    <row r="1229" spans="2:11">
      <c r="B1229" s="137"/>
      <c r="C1229" s="137"/>
      <c r="D1229" s="202"/>
      <c r="E1229" s="137"/>
      <c r="H1229" s="137"/>
      <c r="I1229" s="137"/>
      <c r="J1229" s="202"/>
      <c r="K1229" s="137"/>
    </row>
    <row r="1230" spans="2:11">
      <c r="B1230" s="137"/>
      <c r="C1230" s="137"/>
      <c r="D1230" s="202"/>
      <c r="E1230" s="137"/>
      <c r="H1230" s="137"/>
      <c r="I1230" s="137"/>
      <c r="J1230" s="202"/>
      <c r="K1230" s="137"/>
    </row>
    <row r="1231" spans="2:11">
      <c r="B1231" s="137"/>
      <c r="C1231" s="137"/>
      <c r="D1231" s="202"/>
      <c r="E1231" s="137"/>
      <c r="H1231" s="137"/>
      <c r="I1231" s="137"/>
      <c r="J1231" s="202"/>
      <c r="K1231" s="137"/>
    </row>
    <row r="1232" spans="2:11">
      <c r="B1232" s="137"/>
      <c r="C1232" s="137"/>
      <c r="D1232" s="202"/>
      <c r="E1232" s="137"/>
      <c r="H1232" s="137"/>
      <c r="I1232" s="137"/>
      <c r="J1232" s="202"/>
      <c r="K1232" s="137"/>
    </row>
    <row r="1233" spans="2:11">
      <c r="B1233" s="137"/>
      <c r="C1233" s="137"/>
      <c r="D1233" s="202"/>
      <c r="E1233" s="137"/>
      <c r="H1233" s="137"/>
      <c r="I1233" s="137"/>
      <c r="J1233" s="202"/>
      <c r="K1233" s="137"/>
    </row>
    <row r="1234" spans="2:11">
      <c r="B1234" s="137"/>
      <c r="C1234" s="137"/>
      <c r="D1234" s="202"/>
      <c r="E1234" s="137"/>
      <c r="H1234" s="137"/>
      <c r="I1234" s="137"/>
      <c r="J1234" s="202"/>
      <c r="K1234" s="137"/>
    </row>
    <row r="1235" spans="2:11">
      <c r="B1235" s="137"/>
      <c r="C1235" s="137"/>
      <c r="D1235" s="202"/>
      <c r="E1235" s="137"/>
      <c r="H1235" s="137"/>
      <c r="I1235" s="137"/>
      <c r="J1235" s="202"/>
      <c r="K1235" s="137"/>
    </row>
    <row r="1236" spans="2:11">
      <c r="B1236" s="137"/>
      <c r="C1236" s="137"/>
      <c r="D1236" s="202"/>
      <c r="E1236" s="137"/>
      <c r="H1236" s="137"/>
      <c r="I1236" s="137"/>
      <c r="J1236" s="202"/>
      <c r="K1236" s="137"/>
    </row>
    <row r="1237" spans="2:11">
      <c r="B1237" s="137"/>
      <c r="C1237" s="137"/>
      <c r="D1237" s="202"/>
      <c r="E1237" s="137"/>
      <c r="H1237" s="137"/>
      <c r="I1237" s="137"/>
      <c r="J1237" s="202"/>
      <c r="K1237" s="137"/>
    </row>
    <row r="1238" spans="2:11">
      <c r="B1238" s="137"/>
      <c r="C1238" s="137"/>
      <c r="D1238" s="202"/>
      <c r="E1238" s="137"/>
      <c r="H1238" s="137"/>
      <c r="I1238" s="137"/>
      <c r="J1238" s="202"/>
      <c r="K1238" s="137"/>
    </row>
    <row r="1239" spans="2:11">
      <c r="B1239" s="137"/>
      <c r="C1239" s="137"/>
      <c r="D1239" s="202"/>
      <c r="E1239" s="137"/>
      <c r="H1239" s="137"/>
      <c r="I1239" s="137"/>
      <c r="J1239" s="202"/>
      <c r="K1239" s="137"/>
    </row>
    <row r="1240" spans="2:11">
      <c r="B1240" s="137"/>
      <c r="C1240" s="137"/>
      <c r="D1240" s="202"/>
      <c r="E1240" s="137"/>
      <c r="H1240" s="137"/>
      <c r="I1240" s="137"/>
      <c r="J1240" s="202"/>
      <c r="K1240" s="137"/>
    </row>
    <row r="1241" spans="2:11">
      <c r="B1241" s="137"/>
      <c r="C1241" s="137"/>
      <c r="D1241" s="202"/>
      <c r="E1241" s="137"/>
      <c r="H1241" s="137"/>
      <c r="I1241" s="137"/>
      <c r="J1241" s="202"/>
      <c r="K1241" s="137"/>
    </row>
    <row r="1242" spans="2:11">
      <c r="B1242" s="137"/>
      <c r="C1242" s="137"/>
      <c r="D1242" s="202"/>
      <c r="E1242" s="137"/>
      <c r="H1242" s="137"/>
      <c r="I1242" s="137"/>
      <c r="J1242" s="202"/>
      <c r="K1242" s="137"/>
    </row>
    <row r="1243" spans="2:11">
      <c r="B1243" s="137"/>
      <c r="C1243" s="137"/>
      <c r="D1243" s="202"/>
      <c r="E1243" s="137"/>
      <c r="H1243" s="137"/>
      <c r="I1243" s="137"/>
      <c r="J1243" s="202"/>
      <c r="K1243" s="137"/>
    </row>
    <row r="1244" spans="2:11">
      <c r="B1244" s="137"/>
      <c r="C1244" s="137"/>
      <c r="D1244" s="202"/>
      <c r="E1244" s="137"/>
      <c r="H1244" s="137"/>
      <c r="I1244" s="137"/>
      <c r="J1244" s="202"/>
      <c r="K1244" s="137"/>
    </row>
    <row r="1245" spans="2:11">
      <c r="B1245" s="137"/>
      <c r="C1245" s="137"/>
      <c r="D1245" s="202"/>
      <c r="E1245" s="137"/>
      <c r="H1245" s="137"/>
      <c r="I1245" s="137"/>
      <c r="J1245" s="202"/>
      <c r="K1245" s="137"/>
    </row>
    <row r="1246" spans="2:11">
      <c r="B1246" s="137"/>
      <c r="C1246" s="137"/>
      <c r="D1246" s="202"/>
      <c r="E1246" s="137"/>
      <c r="H1246" s="137"/>
      <c r="I1246" s="137"/>
      <c r="J1246" s="202"/>
      <c r="K1246" s="137"/>
    </row>
    <row r="1247" spans="2:11">
      <c r="B1247" s="137"/>
      <c r="C1247" s="137"/>
      <c r="D1247" s="202"/>
      <c r="E1247" s="137"/>
      <c r="H1247" s="137"/>
      <c r="I1247" s="137"/>
      <c r="J1247" s="202"/>
      <c r="K1247" s="137"/>
    </row>
    <row r="1248" spans="2:11">
      <c r="B1248" s="137"/>
      <c r="C1248" s="137"/>
      <c r="D1248" s="202"/>
      <c r="E1248" s="137"/>
      <c r="H1248" s="137"/>
      <c r="I1248" s="137"/>
      <c r="J1248" s="202"/>
      <c r="K1248" s="137"/>
    </row>
    <row r="1249" spans="2:11">
      <c r="B1249" s="137"/>
      <c r="C1249" s="137"/>
      <c r="D1249" s="202"/>
      <c r="E1249" s="137"/>
      <c r="H1249" s="137"/>
      <c r="I1249" s="137"/>
      <c r="J1249" s="202"/>
      <c r="K1249" s="137"/>
    </row>
    <row r="1250" spans="2:11">
      <c r="B1250" s="137"/>
      <c r="C1250" s="137"/>
      <c r="D1250" s="202"/>
      <c r="E1250" s="137"/>
      <c r="H1250" s="137"/>
      <c r="I1250" s="137"/>
      <c r="J1250" s="202"/>
      <c r="K1250" s="137"/>
    </row>
    <row r="1251" spans="2:11">
      <c r="B1251" s="137"/>
      <c r="C1251" s="137"/>
      <c r="D1251" s="202"/>
      <c r="E1251" s="137"/>
      <c r="H1251" s="137"/>
      <c r="I1251" s="137"/>
      <c r="J1251" s="202"/>
      <c r="K1251" s="137"/>
    </row>
    <row r="1252" spans="2:11">
      <c r="B1252" s="137"/>
      <c r="C1252" s="137"/>
      <c r="D1252" s="202"/>
      <c r="E1252" s="137"/>
      <c r="H1252" s="137"/>
      <c r="I1252" s="137"/>
      <c r="J1252" s="202"/>
      <c r="K1252" s="137"/>
    </row>
    <row r="1253" spans="2:11">
      <c r="B1253" s="137"/>
      <c r="C1253" s="137"/>
      <c r="D1253" s="202"/>
      <c r="E1253" s="137"/>
      <c r="H1253" s="137"/>
      <c r="I1253" s="137"/>
      <c r="J1253" s="202"/>
      <c r="K1253" s="137"/>
    </row>
    <row r="1254" spans="2:11">
      <c r="B1254" s="137"/>
      <c r="C1254" s="137"/>
      <c r="D1254" s="202"/>
      <c r="E1254" s="137"/>
      <c r="H1254" s="137"/>
      <c r="I1254" s="137"/>
      <c r="J1254" s="202"/>
      <c r="K1254" s="137"/>
    </row>
    <row r="1255" spans="2:11">
      <c r="B1255" s="137"/>
      <c r="C1255" s="137"/>
      <c r="D1255" s="202"/>
      <c r="E1255" s="137"/>
      <c r="H1255" s="137"/>
      <c r="I1255" s="137"/>
      <c r="J1255" s="202"/>
      <c r="K1255" s="137"/>
    </row>
    <row r="1256" spans="2:11">
      <c r="B1256" s="137"/>
      <c r="C1256" s="137"/>
      <c r="D1256" s="202"/>
      <c r="E1256" s="137"/>
      <c r="H1256" s="137"/>
      <c r="I1256" s="137"/>
      <c r="J1256" s="202"/>
      <c r="K1256" s="137"/>
    </row>
    <row r="1257" spans="2:11">
      <c r="B1257" s="137"/>
      <c r="C1257" s="137"/>
      <c r="D1257" s="202"/>
      <c r="E1257" s="137"/>
      <c r="H1257" s="137"/>
      <c r="I1257" s="137"/>
      <c r="J1257" s="202"/>
      <c r="K1257" s="137"/>
    </row>
    <row r="1258" spans="2:11">
      <c r="B1258" s="137"/>
      <c r="C1258" s="137"/>
      <c r="D1258" s="202"/>
      <c r="E1258" s="137"/>
      <c r="H1258" s="137"/>
      <c r="I1258" s="137"/>
      <c r="J1258" s="202"/>
      <c r="K1258" s="137"/>
    </row>
    <row r="1259" spans="2:11">
      <c r="B1259" s="137"/>
      <c r="C1259" s="137"/>
      <c r="D1259" s="202"/>
      <c r="E1259" s="137"/>
      <c r="H1259" s="137"/>
      <c r="I1259" s="137"/>
      <c r="J1259" s="202"/>
      <c r="K1259" s="137"/>
    </row>
    <row r="1260" spans="2:11">
      <c r="B1260" s="137"/>
      <c r="C1260" s="137"/>
      <c r="D1260" s="202"/>
      <c r="E1260" s="137"/>
      <c r="H1260" s="137"/>
      <c r="I1260" s="137"/>
      <c r="J1260" s="202"/>
      <c r="K1260" s="137"/>
    </row>
    <row r="1261" spans="2:11">
      <c r="B1261" s="137"/>
      <c r="C1261" s="137"/>
      <c r="D1261" s="202"/>
      <c r="E1261" s="137"/>
      <c r="H1261" s="137"/>
      <c r="I1261" s="137"/>
      <c r="J1261" s="202"/>
      <c r="K1261" s="137"/>
    </row>
    <row r="1262" spans="2:11">
      <c r="B1262" s="137"/>
      <c r="C1262" s="137"/>
      <c r="D1262" s="202"/>
      <c r="E1262" s="137"/>
      <c r="H1262" s="137"/>
      <c r="I1262" s="137"/>
      <c r="J1262" s="202"/>
      <c r="K1262" s="137"/>
    </row>
    <row r="1263" spans="2:11">
      <c r="B1263" s="137"/>
      <c r="C1263" s="137"/>
      <c r="D1263" s="202"/>
      <c r="E1263" s="137"/>
      <c r="H1263" s="137"/>
      <c r="I1263" s="137"/>
      <c r="J1263" s="202"/>
      <c r="K1263" s="137"/>
    </row>
    <row r="1264" spans="2:11">
      <c r="B1264" s="137"/>
      <c r="C1264" s="137"/>
      <c r="D1264" s="202"/>
      <c r="E1264" s="137"/>
      <c r="H1264" s="137"/>
      <c r="I1264" s="137"/>
      <c r="J1264" s="202"/>
      <c r="K1264" s="137"/>
    </row>
    <row r="1265" spans="2:11">
      <c r="B1265" s="137"/>
      <c r="C1265" s="137"/>
      <c r="D1265" s="202"/>
      <c r="E1265" s="137"/>
      <c r="H1265" s="137"/>
      <c r="I1265" s="137"/>
      <c r="J1265" s="202"/>
      <c r="K1265" s="137"/>
    </row>
    <row r="1266" spans="2:11">
      <c r="B1266" s="137"/>
      <c r="C1266" s="137"/>
      <c r="D1266" s="202"/>
      <c r="E1266" s="137"/>
      <c r="H1266" s="137"/>
      <c r="I1266" s="137"/>
      <c r="J1266" s="202"/>
      <c r="K1266" s="137"/>
    </row>
    <row r="1267" spans="2:11">
      <c r="B1267" s="137"/>
      <c r="C1267" s="137"/>
      <c r="D1267" s="202"/>
      <c r="E1267" s="137"/>
      <c r="H1267" s="137"/>
      <c r="I1267" s="137"/>
      <c r="J1267" s="202"/>
      <c r="K1267" s="137"/>
    </row>
    <row r="1268" spans="2:11">
      <c r="B1268" s="137"/>
      <c r="C1268" s="137"/>
      <c r="D1268" s="202"/>
      <c r="E1268" s="137"/>
      <c r="H1268" s="137"/>
      <c r="I1268" s="137"/>
      <c r="J1268" s="202"/>
      <c r="K1268" s="137"/>
    </row>
    <row r="1269" spans="2:11">
      <c r="B1269" s="137"/>
      <c r="C1269" s="137"/>
      <c r="D1269" s="202"/>
      <c r="E1269" s="137"/>
      <c r="H1269" s="137"/>
      <c r="I1269" s="137"/>
      <c r="J1269" s="202"/>
      <c r="K1269" s="137"/>
    </row>
    <row r="1270" spans="2:11">
      <c r="B1270" s="137"/>
      <c r="C1270" s="137"/>
      <c r="D1270" s="202"/>
      <c r="E1270" s="137"/>
      <c r="H1270" s="137"/>
      <c r="I1270" s="137"/>
      <c r="J1270" s="202"/>
      <c r="K1270" s="137"/>
    </row>
    <row r="1271" spans="2:11">
      <c r="B1271" s="137"/>
      <c r="C1271" s="137"/>
      <c r="D1271" s="202"/>
      <c r="E1271" s="137"/>
      <c r="H1271" s="137"/>
      <c r="I1271" s="137"/>
      <c r="J1271" s="202"/>
      <c r="K1271" s="137"/>
    </row>
    <row r="1272" spans="2:11">
      <c r="B1272" s="137"/>
      <c r="C1272" s="137"/>
      <c r="D1272" s="202"/>
      <c r="E1272" s="137"/>
      <c r="H1272" s="137"/>
      <c r="I1272" s="137"/>
      <c r="J1272" s="202"/>
      <c r="K1272" s="137"/>
    </row>
    <row r="1273" spans="2:11">
      <c r="B1273" s="137"/>
      <c r="C1273" s="137"/>
      <c r="D1273" s="202"/>
      <c r="E1273" s="137"/>
      <c r="H1273" s="137"/>
      <c r="I1273" s="137"/>
      <c r="J1273" s="202"/>
      <c r="K1273" s="137"/>
    </row>
    <row r="1274" spans="2:11">
      <c r="B1274" s="137"/>
      <c r="C1274" s="137"/>
      <c r="D1274" s="202"/>
      <c r="E1274" s="137"/>
      <c r="H1274" s="137"/>
      <c r="I1274" s="137"/>
      <c r="J1274" s="202"/>
      <c r="K1274" s="137"/>
    </row>
    <row r="1275" spans="2:11">
      <c r="B1275" s="137"/>
      <c r="C1275" s="137"/>
      <c r="D1275" s="202"/>
      <c r="E1275" s="137"/>
      <c r="H1275" s="137"/>
      <c r="I1275" s="137"/>
      <c r="J1275" s="202"/>
      <c r="K1275" s="137"/>
    </row>
    <row r="1276" spans="2:11">
      <c r="B1276" s="137"/>
      <c r="C1276" s="137"/>
      <c r="D1276" s="202"/>
      <c r="E1276" s="137"/>
      <c r="H1276" s="137"/>
      <c r="I1276" s="137"/>
      <c r="J1276" s="202"/>
      <c r="K1276" s="137"/>
    </row>
    <row r="1277" spans="2:11">
      <c r="B1277" s="137"/>
      <c r="C1277" s="137"/>
      <c r="D1277" s="202"/>
      <c r="E1277" s="137"/>
      <c r="H1277" s="137"/>
      <c r="I1277" s="137"/>
      <c r="J1277" s="202"/>
      <c r="K1277" s="137"/>
    </row>
    <row r="1278" spans="2:11">
      <c r="B1278" s="137"/>
      <c r="C1278" s="137"/>
      <c r="D1278" s="202"/>
      <c r="E1278" s="137"/>
      <c r="H1278" s="137"/>
      <c r="I1278" s="137"/>
      <c r="J1278" s="202"/>
      <c r="K1278" s="137"/>
    </row>
    <row r="1279" spans="2:11">
      <c r="B1279" s="137"/>
      <c r="C1279" s="137"/>
      <c r="D1279" s="202"/>
      <c r="E1279" s="137"/>
      <c r="H1279" s="137"/>
      <c r="I1279" s="137"/>
      <c r="J1279" s="202"/>
      <c r="K1279" s="137"/>
    </row>
    <row r="1280" spans="2:11">
      <c r="B1280" s="137"/>
      <c r="C1280" s="137"/>
      <c r="D1280" s="202"/>
      <c r="E1280" s="137"/>
      <c r="H1280" s="137"/>
      <c r="I1280" s="137"/>
      <c r="J1280" s="202"/>
      <c r="K1280" s="137"/>
    </row>
    <row r="1281" spans="2:11">
      <c r="B1281" s="137"/>
      <c r="C1281" s="137"/>
      <c r="D1281" s="202"/>
      <c r="E1281" s="137"/>
      <c r="H1281" s="137"/>
      <c r="I1281" s="137"/>
      <c r="J1281" s="202"/>
      <c r="K1281" s="137"/>
    </row>
    <row r="1282" spans="2:11">
      <c r="B1282" s="137"/>
      <c r="C1282" s="137"/>
      <c r="D1282" s="202"/>
      <c r="E1282" s="137"/>
      <c r="H1282" s="137"/>
      <c r="I1282" s="137"/>
      <c r="J1282" s="202"/>
      <c r="K1282" s="137"/>
    </row>
    <row r="1283" spans="2:11">
      <c r="B1283" s="137"/>
      <c r="C1283" s="137"/>
      <c r="D1283" s="202"/>
      <c r="E1283" s="137"/>
      <c r="H1283" s="137"/>
      <c r="I1283" s="137"/>
      <c r="J1283" s="202"/>
      <c r="K1283" s="137"/>
    </row>
    <row r="1284" spans="2:11">
      <c r="B1284" s="137"/>
      <c r="C1284" s="137"/>
      <c r="D1284" s="202"/>
      <c r="E1284" s="137"/>
      <c r="H1284" s="137"/>
      <c r="I1284" s="137"/>
      <c r="J1284" s="202"/>
      <c r="K1284" s="137"/>
    </row>
    <row r="1285" spans="2:11">
      <c r="B1285" s="137"/>
      <c r="C1285" s="137"/>
      <c r="D1285" s="202"/>
      <c r="E1285" s="137"/>
      <c r="H1285" s="137"/>
      <c r="I1285" s="137"/>
      <c r="J1285" s="202"/>
      <c r="K1285" s="137"/>
    </row>
    <row r="1286" spans="2:11">
      <c r="B1286" s="137"/>
      <c r="C1286" s="137"/>
      <c r="D1286" s="202"/>
      <c r="E1286" s="137"/>
      <c r="H1286" s="137"/>
      <c r="I1286" s="137"/>
      <c r="J1286" s="202"/>
      <c r="K1286" s="137"/>
    </row>
    <row r="1287" spans="2:11">
      <c r="B1287" s="137"/>
      <c r="C1287" s="137"/>
      <c r="D1287" s="202"/>
      <c r="E1287" s="137"/>
      <c r="H1287" s="137"/>
      <c r="I1287" s="137"/>
      <c r="J1287" s="202"/>
      <c r="K1287" s="137"/>
    </row>
    <row r="1288" spans="2:11">
      <c r="B1288" s="137"/>
      <c r="C1288" s="137"/>
      <c r="D1288" s="202"/>
      <c r="E1288" s="137"/>
      <c r="H1288" s="137"/>
      <c r="I1288" s="137"/>
      <c r="J1288" s="202"/>
      <c r="K1288" s="137"/>
    </row>
    <row r="1289" spans="2:11">
      <c r="B1289" s="137"/>
      <c r="C1289" s="137"/>
      <c r="D1289" s="202"/>
      <c r="E1289" s="137"/>
      <c r="H1289" s="137"/>
      <c r="I1289" s="137"/>
      <c r="J1289" s="202"/>
      <c r="K1289" s="137"/>
    </row>
    <row r="1290" spans="2:11">
      <c r="B1290" s="137"/>
      <c r="C1290" s="137"/>
      <c r="D1290" s="202"/>
      <c r="E1290" s="137"/>
      <c r="H1290" s="137"/>
      <c r="I1290" s="137"/>
      <c r="J1290" s="202"/>
      <c r="K1290" s="137"/>
    </row>
    <row r="1291" spans="2:11">
      <c r="B1291" s="137"/>
      <c r="C1291" s="137"/>
      <c r="D1291" s="202"/>
      <c r="E1291" s="137"/>
      <c r="H1291" s="137"/>
      <c r="I1291" s="137"/>
      <c r="J1291" s="202"/>
      <c r="K1291" s="137"/>
    </row>
    <row r="1292" spans="2:11">
      <c r="B1292" s="137"/>
      <c r="C1292" s="137"/>
      <c r="D1292" s="202"/>
      <c r="E1292" s="137"/>
      <c r="H1292" s="137"/>
      <c r="I1292" s="137"/>
      <c r="J1292" s="202"/>
      <c r="K1292" s="137"/>
    </row>
    <row r="1293" spans="2:11">
      <c r="B1293" s="137"/>
      <c r="C1293" s="137"/>
      <c r="D1293" s="202"/>
      <c r="E1293" s="137"/>
      <c r="H1293" s="137"/>
      <c r="I1293" s="137"/>
      <c r="J1293" s="202"/>
      <c r="K1293" s="137"/>
    </row>
    <row r="1294" spans="2:11">
      <c r="B1294" s="137"/>
      <c r="C1294" s="137"/>
      <c r="D1294" s="202"/>
      <c r="E1294" s="137"/>
      <c r="H1294" s="137"/>
      <c r="I1294" s="137"/>
      <c r="J1294" s="202"/>
      <c r="K1294" s="137"/>
    </row>
    <row r="1295" spans="2:11">
      <c r="B1295" s="137"/>
      <c r="C1295" s="137"/>
      <c r="D1295" s="202"/>
      <c r="E1295" s="137"/>
      <c r="H1295" s="137"/>
      <c r="I1295" s="137"/>
      <c r="J1295" s="202"/>
      <c r="K1295" s="137"/>
    </row>
    <row r="1296" spans="2:11">
      <c r="B1296" s="137"/>
      <c r="C1296" s="137"/>
      <c r="D1296" s="202"/>
      <c r="E1296" s="137"/>
      <c r="H1296" s="137"/>
      <c r="I1296" s="137"/>
      <c r="J1296" s="202"/>
      <c r="K1296" s="137"/>
    </row>
    <row r="1297" spans="2:11">
      <c r="B1297" s="137"/>
      <c r="C1297" s="137"/>
      <c r="D1297" s="202"/>
      <c r="E1297" s="137"/>
      <c r="H1297" s="137"/>
      <c r="I1297" s="137"/>
      <c r="J1297" s="202"/>
      <c r="K1297" s="137"/>
    </row>
    <row r="1298" spans="2:11">
      <c r="B1298" s="137"/>
      <c r="C1298" s="137"/>
      <c r="D1298" s="202"/>
      <c r="E1298" s="137"/>
      <c r="H1298" s="137"/>
      <c r="I1298" s="137"/>
      <c r="J1298" s="202"/>
      <c r="K1298" s="137"/>
    </row>
    <row r="1299" spans="2:11">
      <c r="B1299" s="137"/>
      <c r="C1299" s="137"/>
      <c r="D1299" s="202"/>
      <c r="E1299" s="137"/>
      <c r="H1299" s="137"/>
      <c r="I1299" s="137"/>
      <c r="J1299" s="202"/>
      <c r="K1299" s="137"/>
    </row>
    <row r="1300" spans="2:11">
      <c r="B1300" s="137"/>
      <c r="C1300" s="137"/>
      <c r="D1300" s="202"/>
      <c r="E1300" s="137"/>
      <c r="H1300" s="137"/>
      <c r="I1300" s="137"/>
      <c r="J1300" s="202"/>
      <c r="K1300" s="137"/>
    </row>
    <row r="1301" spans="2:11">
      <c r="B1301" s="137"/>
      <c r="C1301" s="137"/>
      <c r="D1301" s="202"/>
      <c r="E1301" s="137"/>
      <c r="H1301" s="137"/>
      <c r="I1301" s="137"/>
      <c r="J1301" s="202"/>
      <c r="K1301" s="137"/>
    </row>
    <row r="1302" spans="2:11">
      <c r="B1302" s="137"/>
      <c r="C1302" s="137"/>
      <c r="D1302" s="202"/>
      <c r="E1302" s="137"/>
      <c r="H1302" s="137"/>
      <c r="I1302" s="137"/>
      <c r="J1302" s="202"/>
      <c r="K1302" s="137"/>
    </row>
    <row r="1303" spans="2:11">
      <c r="B1303" s="137"/>
      <c r="C1303" s="137"/>
      <c r="D1303" s="202"/>
      <c r="E1303" s="137"/>
      <c r="H1303" s="137"/>
      <c r="I1303" s="137"/>
      <c r="J1303" s="202"/>
      <c r="K1303" s="137"/>
    </row>
    <row r="1304" spans="2:11">
      <c r="B1304" s="137"/>
      <c r="C1304" s="137"/>
      <c r="D1304" s="202"/>
      <c r="E1304" s="137"/>
      <c r="H1304" s="137"/>
      <c r="I1304" s="137"/>
      <c r="J1304" s="202"/>
      <c r="K1304" s="137"/>
    </row>
    <row r="1305" spans="2:11">
      <c r="B1305" s="137"/>
      <c r="C1305" s="137"/>
      <c r="D1305" s="202"/>
      <c r="E1305" s="137"/>
      <c r="H1305" s="137"/>
      <c r="I1305" s="137"/>
      <c r="J1305" s="202"/>
      <c r="K1305" s="137"/>
    </row>
    <row r="1306" spans="2:11">
      <c r="B1306" s="137"/>
      <c r="C1306" s="137"/>
      <c r="D1306" s="202"/>
      <c r="E1306" s="137"/>
      <c r="H1306" s="137"/>
      <c r="I1306" s="137"/>
      <c r="J1306" s="202"/>
      <c r="K1306" s="137"/>
    </row>
    <row r="1307" spans="2:11">
      <c r="B1307" s="137"/>
      <c r="C1307" s="137"/>
      <c r="D1307" s="202"/>
      <c r="E1307" s="137"/>
      <c r="H1307" s="137"/>
      <c r="I1307" s="137"/>
      <c r="J1307" s="202"/>
      <c r="K1307" s="137"/>
    </row>
    <row r="1308" spans="2:11">
      <c r="B1308" s="137"/>
      <c r="C1308" s="137"/>
      <c r="D1308" s="202"/>
      <c r="E1308" s="137"/>
      <c r="H1308" s="137"/>
      <c r="I1308" s="137"/>
      <c r="J1308" s="202"/>
      <c r="K1308" s="137"/>
    </row>
    <row r="1309" spans="2:11">
      <c r="B1309" s="137"/>
      <c r="C1309" s="137"/>
      <c r="D1309" s="202"/>
      <c r="E1309" s="137"/>
      <c r="H1309" s="137"/>
      <c r="I1309" s="137"/>
      <c r="J1309" s="202"/>
      <c r="K1309" s="137"/>
    </row>
    <row r="1310" spans="2:11">
      <c r="B1310" s="137"/>
      <c r="C1310" s="137"/>
      <c r="D1310" s="202"/>
      <c r="E1310" s="137"/>
      <c r="H1310" s="137"/>
      <c r="I1310" s="137"/>
      <c r="J1310" s="202"/>
      <c r="K1310" s="137"/>
    </row>
    <row r="1311" spans="2:11">
      <c r="B1311" s="137"/>
      <c r="C1311" s="137"/>
      <c r="D1311" s="202"/>
      <c r="E1311" s="137"/>
      <c r="H1311" s="137"/>
      <c r="I1311" s="137"/>
      <c r="J1311" s="202"/>
      <c r="K1311" s="137"/>
    </row>
    <row r="1312" spans="2:11">
      <c r="B1312" s="137"/>
      <c r="C1312" s="137"/>
      <c r="D1312" s="202"/>
      <c r="E1312" s="137"/>
      <c r="H1312" s="137"/>
      <c r="I1312" s="137"/>
      <c r="J1312" s="202"/>
      <c r="K1312" s="137"/>
    </row>
    <row r="1313" spans="2:11">
      <c r="B1313" s="137"/>
      <c r="C1313" s="137"/>
      <c r="D1313" s="202"/>
      <c r="E1313" s="137"/>
      <c r="H1313" s="137"/>
      <c r="I1313" s="137"/>
      <c r="J1313" s="202"/>
      <c r="K1313" s="137"/>
    </row>
    <row r="1314" spans="2:11">
      <c r="B1314" s="137"/>
      <c r="C1314" s="137"/>
      <c r="D1314" s="202"/>
      <c r="E1314" s="137"/>
      <c r="H1314" s="137"/>
      <c r="I1314" s="137"/>
      <c r="J1314" s="202"/>
      <c r="K1314" s="137"/>
    </row>
    <row r="1315" spans="2:11">
      <c r="B1315" s="137"/>
      <c r="C1315" s="137"/>
      <c r="D1315" s="202"/>
      <c r="E1315" s="137"/>
      <c r="H1315" s="137"/>
      <c r="I1315" s="137"/>
      <c r="J1315" s="202"/>
      <c r="K1315" s="137"/>
    </row>
    <row r="1316" spans="2:11">
      <c r="B1316" s="137"/>
      <c r="C1316" s="137"/>
      <c r="D1316" s="202"/>
      <c r="E1316" s="137"/>
      <c r="H1316" s="137"/>
      <c r="I1316" s="137"/>
      <c r="J1316" s="202"/>
      <c r="K1316" s="137"/>
    </row>
    <row r="1317" spans="2:11">
      <c r="B1317" s="137"/>
      <c r="C1317" s="137"/>
      <c r="D1317" s="202"/>
      <c r="E1317" s="137"/>
      <c r="H1317" s="137"/>
      <c r="I1317" s="137"/>
      <c r="J1317" s="202"/>
      <c r="K1317" s="137"/>
    </row>
    <row r="1318" spans="2:11">
      <c r="B1318" s="137"/>
      <c r="C1318" s="137"/>
      <c r="D1318" s="202"/>
      <c r="E1318" s="137"/>
      <c r="H1318" s="137"/>
      <c r="I1318" s="137"/>
      <c r="J1318" s="202"/>
      <c r="K1318" s="137"/>
    </row>
    <row r="1319" spans="2:11">
      <c r="B1319" s="137"/>
      <c r="C1319" s="137"/>
      <c r="D1319" s="202"/>
      <c r="E1319" s="137"/>
      <c r="H1319" s="137"/>
      <c r="I1319" s="137"/>
      <c r="J1319" s="202"/>
      <c r="K1319" s="137"/>
    </row>
    <row r="1320" spans="2:11">
      <c r="B1320" s="137"/>
      <c r="C1320" s="137"/>
      <c r="D1320" s="202"/>
      <c r="E1320" s="137"/>
      <c r="H1320" s="137"/>
      <c r="I1320" s="137"/>
      <c r="J1320" s="202"/>
      <c r="K1320" s="137"/>
    </row>
    <row r="1321" spans="2:11">
      <c r="B1321" s="137"/>
      <c r="C1321" s="137"/>
      <c r="D1321" s="202"/>
      <c r="E1321" s="137"/>
      <c r="H1321" s="137"/>
      <c r="I1321" s="137"/>
      <c r="J1321" s="202"/>
      <c r="K1321" s="137"/>
    </row>
    <row r="1322" spans="2:11">
      <c r="B1322" s="137"/>
      <c r="C1322" s="137"/>
      <c r="D1322" s="202"/>
      <c r="E1322" s="137"/>
      <c r="H1322" s="137"/>
      <c r="I1322" s="137"/>
      <c r="J1322" s="202"/>
      <c r="K1322" s="137"/>
    </row>
    <row r="1323" spans="2:11">
      <c r="B1323" s="137"/>
      <c r="C1323" s="137"/>
      <c r="D1323" s="202"/>
      <c r="E1323" s="137"/>
      <c r="H1323" s="137"/>
      <c r="I1323" s="137"/>
      <c r="J1323" s="202"/>
      <c r="K1323" s="137"/>
    </row>
    <row r="1324" spans="2:11">
      <c r="B1324" s="137"/>
      <c r="C1324" s="137"/>
      <c r="D1324" s="202"/>
      <c r="E1324" s="137"/>
      <c r="H1324" s="137"/>
      <c r="I1324" s="137"/>
      <c r="J1324" s="202"/>
      <c r="K1324" s="137"/>
    </row>
    <row r="1325" spans="2:11">
      <c r="B1325" s="137"/>
      <c r="C1325" s="137"/>
      <c r="D1325" s="202"/>
      <c r="E1325" s="137"/>
      <c r="H1325" s="137"/>
      <c r="I1325" s="137"/>
      <c r="J1325" s="202"/>
      <c r="K1325" s="137"/>
    </row>
    <row r="1326" spans="2:11">
      <c r="B1326" s="137"/>
      <c r="C1326" s="137"/>
      <c r="D1326" s="202"/>
      <c r="E1326" s="137"/>
      <c r="H1326" s="137"/>
      <c r="I1326" s="137"/>
      <c r="J1326" s="202"/>
      <c r="K1326" s="137"/>
    </row>
    <row r="1327" spans="2:11">
      <c r="B1327" s="137"/>
      <c r="C1327" s="137"/>
      <c r="D1327" s="202"/>
      <c r="E1327" s="137"/>
      <c r="H1327" s="137"/>
      <c r="I1327" s="137"/>
      <c r="J1327" s="202"/>
      <c r="K1327" s="137"/>
    </row>
    <row r="1328" spans="2:11">
      <c r="B1328" s="137"/>
      <c r="C1328" s="137"/>
      <c r="D1328" s="202"/>
      <c r="E1328" s="137"/>
      <c r="H1328" s="137"/>
      <c r="I1328" s="137"/>
      <c r="J1328" s="202"/>
      <c r="K1328" s="137"/>
    </row>
    <row r="1329" spans="2:11">
      <c r="B1329" s="137"/>
      <c r="C1329" s="137"/>
      <c r="D1329" s="202"/>
      <c r="E1329" s="137"/>
      <c r="H1329" s="137"/>
      <c r="I1329" s="137"/>
      <c r="J1329" s="202"/>
      <c r="K1329" s="137"/>
    </row>
    <row r="1330" spans="2:11">
      <c r="B1330" s="137"/>
      <c r="C1330" s="137"/>
      <c r="D1330" s="202"/>
      <c r="E1330" s="137"/>
      <c r="H1330" s="137"/>
      <c r="I1330" s="137"/>
      <c r="J1330" s="202"/>
      <c r="K1330" s="137"/>
    </row>
    <row r="1331" spans="2:11">
      <c r="B1331" s="137"/>
      <c r="C1331" s="137"/>
      <c r="D1331" s="202"/>
      <c r="E1331" s="137"/>
      <c r="H1331" s="137"/>
      <c r="I1331" s="137"/>
      <c r="J1331" s="202"/>
      <c r="K1331" s="137"/>
    </row>
    <row r="1332" spans="2:11">
      <c r="B1332" s="137"/>
      <c r="C1332" s="137"/>
      <c r="D1332" s="202"/>
      <c r="E1332" s="137"/>
      <c r="H1332" s="137"/>
      <c r="I1332" s="137"/>
      <c r="J1332" s="202"/>
      <c r="K1332" s="137"/>
    </row>
    <row r="1333" spans="2:11">
      <c r="B1333" s="137"/>
      <c r="C1333" s="137"/>
      <c r="D1333" s="202"/>
      <c r="E1333" s="137"/>
      <c r="H1333" s="137"/>
      <c r="I1333" s="137"/>
      <c r="J1333" s="202"/>
      <c r="K1333" s="137"/>
    </row>
    <row r="1334" spans="2:11">
      <c r="B1334" s="137"/>
      <c r="C1334" s="137"/>
      <c r="D1334" s="202"/>
      <c r="E1334" s="137"/>
      <c r="H1334" s="137"/>
      <c r="I1334" s="137"/>
      <c r="J1334" s="202"/>
      <c r="K1334" s="137"/>
    </row>
    <row r="1335" spans="2:11">
      <c r="B1335" s="137"/>
      <c r="C1335" s="137"/>
      <c r="D1335" s="202"/>
      <c r="E1335" s="137"/>
      <c r="H1335" s="137"/>
      <c r="I1335" s="137"/>
      <c r="J1335" s="202"/>
      <c r="K1335" s="137"/>
    </row>
    <row r="1336" spans="2:11">
      <c r="B1336" s="137"/>
      <c r="C1336" s="137"/>
      <c r="D1336" s="202"/>
      <c r="E1336" s="137"/>
      <c r="H1336" s="137"/>
      <c r="I1336" s="137"/>
      <c r="J1336" s="202"/>
      <c r="K1336" s="137"/>
    </row>
    <row r="1337" spans="2:11">
      <c r="B1337" s="137"/>
      <c r="C1337" s="137"/>
      <c r="D1337" s="202"/>
      <c r="E1337" s="137"/>
      <c r="H1337" s="137"/>
      <c r="I1337" s="137"/>
      <c r="J1337" s="202"/>
      <c r="K1337" s="137"/>
    </row>
    <row r="1338" spans="2:11">
      <c r="B1338" s="137"/>
      <c r="C1338" s="137"/>
      <c r="D1338" s="202"/>
      <c r="E1338" s="137"/>
      <c r="H1338" s="137"/>
      <c r="I1338" s="137"/>
      <c r="J1338" s="202"/>
      <c r="K1338" s="137"/>
    </row>
    <row r="1339" spans="2:11">
      <c r="B1339" s="137"/>
      <c r="C1339" s="137"/>
      <c r="D1339" s="202"/>
      <c r="E1339" s="137"/>
      <c r="H1339" s="137"/>
      <c r="I1339" s="137"/>
      <c r="J1339" s="202"/>
      <c r="K1339" s="137"/>
    </row>
    <row r="1340" spans="2:11">
      <c r="B1340" s="137"/>
      <c r="C1340" s="137"/>
      <c r="D1340" s="202"/>
      <c r="E1340" s="137"/>
      <c r="H1340" s="137"/>
      <c r="I1340" s="137"/>
      <c r="J1340" s="202"/>
      <c r="K1340" s="137"/>
    </row>
    <row r="1341" spans="2:11">
      <c r="B1341" s="137"/>
      <c r="C1341" s="137"/>
      <c r="D1341" s="202"/>
      <c r="E1341" s="137"/>
      <c r="H1341" s="137"/>
      <c r="I1341" s="137"/>
      <c r="J1341" s="202"/>
      <c r="K1341" s="137"/>
    </row>
    <row r="1342" spans="2:11">
      <c r="B1342" s="137"/>
      <c r="C1342" s="137"/>
      <c r="D1342" s="202"/>
      <c r="E1342" s="137"/>
      <c r="H1342" s="137"/>
      <c r="I1342" s="137"/>
      <c r="J1342" s="202"/>
      <c r="K1342" s="137"/>
    </row>
    <row r="1343" spans="2:11">
      <c r="B1343" s="137"/>
      <c r="C1343" s="137"/>
      <c r="D1343" s="202"/>
      <c r="E1343" s="137"/>
      <c r="H1343" s="137"/>
      <c r="I1343" s="137"/>
      <c r="J1343" s="202"/>
      <c r="K1343" s="137"/>
    </row>
    <row r="1344" spans="2:11">
      <c r="B1344" s="137"/>
      <c r="C1344" s="137"/>
      <c r="D1344" s="202"/>
      <c r="E1344" s="137"/>
      <c r="H1344" s="137"/>
      <c r="I1344" s="137"/>
      <c r="J1344" s="202"/>
      <c r="K1344" s="137"/>
    </row>
    <row r="1345" spans="2:11">
      <c r="B1345" s="137"/>
      <c r="C1345" s="137"/>
      <c r="D1345" s="202"/>
      <c r="E1345" s="137"/>
      <c r="H1345" s="137"/>
      <c r="I1345" s="137"/>
      <c r="J1345" s="202"/>
      <c r="K1345" s="137"/>
    </row>
    <row r="1346" spans="2:11">
      <c r="B1346" s="137"/>
      <c r="C1346" s="137"/>
      <c r="D1346" s="202"/>
      <c r="E1346" s="137"/>
      <c r="H1346" s="137"/>
      <c r="I1346" s="137"/>
      <c r="J1346" s="202"/>
      <c r="K1346" s="137"/>
    </row>
    <row r="1347" spans="2:11">
      <c r="B1347" s="137"/>
      <c r="C1347" s="137"/>
      <c r="D1347" s="202"/>
      <c r="E1347" s="137"/>
      <c r="H1347" s="137"/>
      <c r="I1347" s="137"/>
      <c r="J1347" s="202"/>
      <c r="K1347" s="137"/>
    </row>
    <row r="1348" spans="2:11">
      <c r="B1348" s="137"/>
      <c r="C1348" s="137"/>
      <c r="D1348" s="202"/>
      <c r="E1348" s="137"/>
      <c r="H1348" s="137"/>
      <c r="I1348" s="137"/>
      <c r="J1348" s="202"/>
      <c r="K1348" s="137"/>
    </row>
    <row r="1349" spans="2:11">
      <c r="B1349" s="137"/>
      <c r="C1349" s="137"/>
      <c r="D1349" s="202"/>
      <c r="E1349" s="137"/>
      <c r="H1349" s="137"/>
      <c r="I1349" s="137"/>
      <c r="J1349" s="202"/>
      <c r="K1349" s="137"/>
    </row>
    <row r="1350" spans="2:11">
      <c r="B1350" s="137"/>
      <c r="C1350" s="137"/>
      <c r="D1350" s="202"/>
      <c r="E1350" s="137"/>
      <c r="H1350" s="137"/>
      <c r="I1350" s="137"/>
      <c r="J1350" s="202"/>
      <c r="K1350" s="137"/>
    </row>
    <row r="1351" spans="2:11">
      <c r="B1351" s="137"/>
      <c r="C1351" s="137"/>
      <c r="D1351" s="202"/>
      <c r="E1351" s="137"/>
      <c r="H1351" s="137"/>
      <c r="I1351" s="137"/>
      <c r="J1351" s="202"/>
      <c r="K1351" s="137"/>
    </row>
    <row r="1352" spans="2:11">
      <c r="B1352" s="137"/>
      <c r="C1352" s="137"/>
      <c r="D1352" s="202"/>
      <c r="E1352" s="137"/>
      <c r="H1352" s="137"/>
      <c r="I1352" s="137"/>
      <c r="J1352" s="202"/>
      <c r="K1352" s="137"/>
    </row>
    <row r="1353" spans="2:11">
      <c r="B1353" s="137"/>
      <c r="C1353" s="137"/>
      <c r="D1353" s="202"/>
      <c r="E1353" s="137"/>
      <c r="H1353" s="137"/>
      <c r="I1353" s="137"/>
      <c r="J1353" s="202"/>
      <c r="K1353" s="137"/>
    </row>
    <row r="1354" spans="2:11">
      <c r="B1354" s="137"/>
      <c r="C1354" s="137"/>
      <c r="D1354" s="202"/>
      <c r="E1354" s="137"/>
      <c r="H1354" s="137"/>
      <c r="I1354" s="137"/>
      <c r="J1354" s="202"/>
      <c r="K1354" s="137"/>
    </row>
    <row r="1355" spans="2:11">
      <c r="B1355" s="137"/>
      <c r="C1355" s="137"/>
      <c r="D1355" s="202"/>
      <c r="E1355" s="137"/>
      <c r="H1355" s="137"/>
      <c r="I1355" s="137"/>
      <c r="J1355" s="202"/>
      <c r="K1355" s="137"/>
    </row>
    <row r="1356" spans="2:11">
      <c r="B1356" s="137"/>
      <c r="C1356" s="137"/>
      <c r="D1356" s="202"/>
      <c r="E1356" s="137"/>
      <c r="H1356" s="137"/>
      <c r="I1356" s="137"/>
      <c r="J1356" s="202"/>
      <c r="K1356" s="137"/>
    </row>
    <row r="1357" spans="2:11">
      <c r="B1357" s="137"/>
      <c r="C1357" s="137"/>
      <c r="D1357" s="202"/>
      <c r="E1357" s="137"/>
      <c r="H1357" s="137"/>
      <c r="I1357" s="137"/>
      <c r="J1357" s="202"/>
      <c r="K1357" s="137"/>
    </row>
    <row r="1358" spans="2:11">
      <c r="B1358" s="137"/>
      <c r="C1358" s="137"/>
      <c r="D1358" s="202"/>
      <c r="E1358" s="137"/>
      <c r="H1358" s="137"/>
      <c r="I1358" s="137"/>
      <c r="J1358" s="202"/>
      <c r="K1358" s="137"/>
    </row>
    <row r="1359" spans="2:11">
      <c r="B1359" s="137"/>
      <c r="C1359" s="137"/>
      <c r="D1359" s="202"/>
      <c r="E1359" s="137"/>
      <c r="H1359" s="137"/>
      <c r="I1359" s="137"/>
      <c r="J1359" s="202"/>
      <c r="K1359" s="137"/>
    </row>
    <row r="1360" spans="2:11">
      <c r="B1360" s="137"/>
      <c r="C1360" s="137"/>
      <c r="D1360" s="202"/>
      <c r="E1360" s="137"/>
      <c r="H1360" s="137"/>
      <c r="I1360" s="137"/>
      <c r="J1360" s="202"/>
      <c r="K1360" s="137"/>
    </row>
    <row r="1361" spans="2:11">
      <c r="B1361" s="137"/>
      <c r="C1361" s="137"/>
      <c r="D1361" s="202"/>
      <c r="E1361" s="137"/>
      <c r="H1361" s="137"/>
      <c r="I1361" s="137"/>
      <c r="J1361" s="202"/>
      <c r="K1361" s="137"/>
    </row>
    <row r="1362" spans="2:11">
      <c r="B1362" s="137"/>
      <c r="C1362" s="137"/>
      <c r="D1362" s="202"/>
      <c r="E1362" s="137"/>
      <c r="H1362" s="137"/>
      <c r="I1362" s="137"/>
      <c r="J1362" s="202"/>
      <c r="K1362" s="137"/>
    </row>
    <row r="1363" spans="2:11">
      <c r="B1363" s="137"/>
      <c r="C1363" s="137"/>
      <c r="D1363" s="202"/>
      <c r="E1363" s="137"/>
      <c r="H1363" s="137"/>
      <c r="I1363" s="137"/>
      <c r="J1363" s="202"/>
      <c r="K1363" s="137"/>
    </row>
    <row r="1364" spans="2:11">
      <c r="B1364" s="137"/>
      <c r="C1364" s="137"/>
      <c r="D1364" s="202"/>
      <c r="E1364" s="137"/>
      <c r="H1364" s="137"/>
      <c r="I1364" s="137"/>
      <c r="J1364" s="202"/>
      <c r="K1364" s="137"/>
    </row>
    <row r="1365" spans="2:11">
      <c r="B1365" s="137"/>
      <c r="C1365" s="137"/>
      <c r="D1365" s="202"/>
      <c r="E1365" s="137"/>
      <c r="H1365" s="137"/>
      <c r="I1365" s="137"/>
      <c r="J1365" s="202"/>
      <c r="K1365" s="137"/>
    </row>
    <row r="1366" spans="2:11">
      <c r="B1366" s="137"/>
      <c r="C1366" s="137"/>
      <c r="D1366" s="202"/>
      <c r="E1366" s="137"/>
      <c r="H1366" s="137"/>
      <c r="I1366" s="137"/>
      <c r="J1366" s="202"/>
      <c r="K1366" s="137"/>
    </row>
    <row r="1367" spans="2:11">
      <c r="B1367" s="137"/>
      <c r="C1367" s="137"/>
      <c r="D1367" s="202"/>
      <c r="E1367" s="137"/>
      <c r="H1367" s="137"/>
      <c r="I1367" s="137"/>
      <c r="J1367" s="202"/>
      <c r="K1367" s="137"/>
    </row>
    <row r="1368" spans="2:11">
      <c r="B1368" s="137"/>
      <c r="C1368" s="137"/>
      <c r="D1368" s="202"/>
      <c r="E1368" s="137"/>
      <c r="H1368" s="137"/>
      <c r="I1368" s="137"/>
      <c r="J1368" s="202"/>
      <c r="K1368" s="137"/>
    </row>
    <row r="1369" spans="2:11">
      <c r="B1369" s="137"/>
      <c r="C1369" s="137"/>
      <c r="D1369" s="202"/>
      <c r="E1369" s="137"/>
      <c r="H1369" s="137"/>
      <c r="I1369" s="137"/>
      <c r="J1369" s="202"/>
      <c r="K1369" s="137"/>
    </row>
    <row r="1370" spans="2:11">
      <c r="B1370" s="137"/>
      <c r="C1370" s="137"/>
      <c r="D1370" s="202"/>
      <c r="E1370" s="137"/>
      <c r="H1370" s="137"/>
      <c r="I1370" s="137"/>
      <c r="J1370" s="202"/>
      <c r="K1370" s="137"/>
    </row>
    <row r="1371" spans="2:11">
      <c r="B1371" s="137"/>
      <c r="C1371" s="137"/>
      <c r="D1371" s="202"/>
      <c r="E1371" s="137"/>
      <c r="H1371" s="137"/>
      <c r="I1371" s="137"/>
      <c r="J1371" s="202"/>
      <c r="K1371" s="137"/>
    </row>
    <row r="1372" spans="2:11">
      <c r="B1372" s="137"/>
      <c r="C1372" s="137"/>
      <c r="D1372" s="202"/>
      <c r="E1372" s="137"/>
      <c r="H1372" s="137"/>
      <c r="I1372" s="137"/>
      <c r="J1372" s="202"/>
      <c r="K1372" s="137"/>
    </row>
    <row r="1373" spans="2:11">
      <c r="B1373" s="137"/>
      <c r="C1373" s="137"/>
      <c r="D1373" s="202"/>
      <c r="E1373" s="137"/>
      <c r="H1373" s="137"/>
      <c r="I1373" s="137"/>
      <c r="J1373" s="202"/>
      <c r="K1373" s="137"/>
    </row>
    <row r="1374" spans="2:11">
      <c r="B1374" s="137"/>
      <c r="C1374" s="137"/>
      <c r="D1374" s="202"/>
      <c r="E1374" s="137"/>
      <c r="H1374" s="137"/>
      <c r="I1374" s="137"/>
      <c r="J1374" s="202"/>
      <c r="K1374" s="137"/>
    </row>
    <row r="1375" spans="2:11">
      <c r="B1375" s="137"/>
      <c r="C1375" s="137"/>
      <c r="D1375" s="202"/>
      <c r="E1375" s="137"/>
      <c r="H1375" s="137"/>
      <c r="I1375" s="137"/>
      <c r="J1375" s="202"/>
      <c r="K1375" s="137"/>
    </row>
    <row r="1376" spans="2:11">
      <c r="B1376" s="137"/>
      <c r="C1376" s="137"/>
      <c r="D1376" s="202"/>
      <c r="E1376" s="137"/>
      <c r="H1376" s="137"/>
      <c r="I1376" s="137"/>
      <c r="J1376" s="202"/>
      <c r="K1376" s="137"/>
    </row>
    <row r="1377" spans="2:11">
      <c r="B1377" s="137"/>
      <c r="C1377" s="137"/>
      <c r="D1377" s="202"/>
      <c r="E1377" s="137"/>
      <c r="H1377" s="137"/>
      <c r="I1377" s="137"/>
      <c r="J1377" s="202"/>
      <c r="K1377" s="137"/>
    </row>
    <row r="1378" spans="2:11">
      <c r="B1378" s="137"/>
      <c r="C1378" s="137"/>
      <c r="D1378" s="202"/>
      <c r="E1378" s="137"/>
      <c r="H1378" s="137"/>
      <c r="I1378" s="137"/>
      <c r="J1378" s="202"/>
      <c r="K1378" s="137"/>
    </row>
    <row r="1379" spans="2:11">
      <c r="B1379" s="137"/>
      <c r="C1379" s="137"/>
      <c r="D1379" s="202"/>
      <c r="E1379" s="137"/>
      <c r="H1379" s="137"/>
      <c r="I1379" s="137"/>
      <c r="J1379" s="202"/>
      <c r="K1379" s="137"/>
    </row>
    <row r="1380" spans="2:11">
      <c r="B1380" s="137"/>
      <c r="C1380" s="137"/>
      <c r="D1380" s="202"/>
      <c r="E1380" s="137"/>
      <c r="H1380" s="137"/>
      <c r="I1380" s="137"/>
      <c r="J1380" s="202"/>
      <c r="K1380" s="137"/>
    </row>
    <row r="1381" spans="2:11">
      <c r="B1381" s="137"/>
      <c r="C1381" s="137"/>
      <c r="D1381" s="202"/>
      <c r="E1381" s="137"/>
      <c r="H1381" s="137"/>
      <c r="I1381" s="137"/>
      <c r="J1381" s="202"/>
      <c r="K1381" s="137"/>
    </row>
    <row r="1382" spans="2:11">
      <c r="B1382" s="137"/>
      <c r="C1382" s="137"/>
      <c r="D1382" s="202"/>
      <c r="E1382" s="137"/>
      <c r="H1382" s="137"/>
      <c r="I1382" s="137"/>
      <c r="J1382" s="202"/>
      <c r="K1382" s="137"/>
    </row>
    <row r="1383" spans="2:11">
      <c r="B1383" s="137"/>
      <c r="C1383" s="137"/>
      <c r="D1383" s="202"/>
      <c r="E1383" s="137"/>
      <c r="H1383" s="137"/>
      <c r="I1383" s="137"/>
      <c r="J1383" s="202"/>
      <c r="K1383" s="137"/>
    </row>
    <row r="1384" spans="2:11">
      <c r="B1384" s="137"/>
      <c r="C1384" s="137"/>
      <c r="D1384" s="202"/>
      <c r="E1384" s="137"/>
      <c r="H1384" s="137"/>
      <c r="I1384" s="137"/>
      <c r="J1384" s="202"/>
      <c r="K1384" s="137"/>
    </row>
    <row r="1385" spans="2:11">
      <c r="B1385" s="137"/>
      <c r="C1385" s="137"/>
      <c r="D1385" s="202"/>
      <c r="E1385" s="137"/>
      <c r="H1385" s="137"/>
      <c r="I1385" s="137"/>
      <c r="J1385" s="202"/>
      <c r="K1385" s="137"/>
    </row>
    <row r="1386" spans="2:11">
      <c r="B1386" s="137"/>
      <c r="C1386" s="137"/>
      <c r="D1386" s="202"/>
      <c r="E1386" s="137"/>
      <c r="H1386" s="137"/>
      <c r="I1386" s="137"/>
      <c r="J1386" s="202"/>
      <c r="K1386" s="137"/>
    </row>
    <row r="1387" spans="2:11">
      <c r="B1387" s="137"/>
      <c r="C1387" s="137"/>
      <c r="D1387" s="202"/>
      <c r="E1387" s="137"/>
      <c r="H1387" s="137"/>
      <c r="I1387" s="137"/>
      <c r="J1387" s="202"/>
      <c r="K1387" s="137"/>
    </row>
    <row r="1388" spans="2:11">
      <c r="B1388" s="137"/>
      <c r="C1388" s="137"/>
      <c r="D1388" s="202"/>
      <c r="E1388" s="137"/>
      <c r="H1388" s="137"/>
      <c r="I1388" s="137"/>
      <c r="J1388" s="202"/>
      <c r="K1388" s="137"/>
    </row>
    <row r="1389" spans="2:11">
      <c r="B1389" s="137"/>
      <c r="C1389" s="137"/>
      <c r="D1389" s="202"/>
      <c r="E1389" s="137"/>
      <c r="H1389" s="137"/>
      <c r="I1389" s="137"/>
      <c r="J1389" s="202"/>
      <c r="K1389" s="137"/>
    </row>
    <row r="1390" spans="2:11">
      <c r="B1390" s="137"/>
      <c r="C1390" s="137"/>
      <c r="D1390" s="202"/>
      <c r="E1390" s="137"/>
      <c r="H1390" s="137"/>
      <c r="I1390" s="137"/>
      <c r="J1390" s="202"/>
      <c r="K1390" s="137"/>
    </row>
    <row r="1391" spans="2:11">
      <c r="B1391" s="137"/>
      <c r="C1391" s="137"/>
      <c r="D1391" s="202"/>
      <c r="E1391" s="137"/>
      <c r="H1391" s="137"/>
      <c r="I1391" s="137"/>
      <c r="J1391" s="202"/>
      <c r="K1391" s="137"/>
    </row>
    <row r="1392" spans="2:11">
      <c r="B1392" s="137"/>
      <c r="C1392" s="137"/>
      <c r="D1392" s="202"/>
      <c r="E1392" s="137"/>
      <c r="H1392" s="137"/>
      <c r="I1392" s="137"/>
      <c r="J1392" s="202"/>
      <c r="K1392" s="137"/>
    </row>
    <row r="1393" spans="2:11">
      <c r="B1393" s="137"/>
      <c r="C1393" s="137"/>
      <c r="D1393" s="202"/>
      <c r="E1393" s="137"/>
      <c r="H1393" s="137"/>
      <c r="I1393" s="137"/>
      <c r="J1393" s="202"/>
      <c r="K1393" s="137"/>
    </row>
    <row r="1394" spans="2:11">
      <c r="B1394" s="137"/>
      <c r="C1394" s="137"/>
      <c r="D1394" s="202"/>
      <c r="E1394" s="137"/>
      <c r="H1394" s="137"/>
      <c r="I1394" s="137"/>
      <c r="J1394" s="202"/>
      <c r="K1394" s="137"/>
    </row>
    <row r="1395" spans="2:11">
      <c r="B1395" s="137"/>
      <c r="C1395" s="137"/>
      <c r="D1395" s="202"/>
      <c r="E1395" s="137"/>
      <c r="H1395" s="137"/>
      <c r="I1395" s="137"/>
      <c r="J1395" s="202"/>
      <c r="K1395" s="137"/>
    </row>
    <row r="1396" spans="2:11">
      <c r="B1396" s="137"/>
      <c r="C1396" s="137"/>
      <c r="D1396" s="202"/>
      <c r="E1396" s="137"/>
      <c r="H1396" s="137"/>
      <c r="I1396" s="137"/>
      <c r="J1396" s="202"/>
      <c r="K1396" s="137"/>
    </row>
    <row r="1397" spans="2:11">
      <c r="B1397" s="137"/>
      <c r="C1397" s="137"/>
      <c r="D1397" s="202"/>
      <c r="E1397" s="137"/>
      <c r="H1397" s="137"/>
      <c r="I1397" s="137"/>
      <c r="J1397" s="202"/>
      <c r="K1397" s="137"/>
    </row>
    <row r="1398" spans="2:11">
      <c r="B1398" s="137"/>
      <c r="C1398" s="137"/>
      <c r="D1398" s="202"/>
      <c r="E1398" s="137"/>
      <c r="H1398" s="137"/>
      <c r="I1398" s="137"/>
      <c r="J1398" s="202"/>
      <c r="K1398" s="137"/>
    </row>
    <row r="1399" spans="2:11">
      <c r="B1399" s="137"/>
      <c r="C1399" s="137"/>
      <c r="D1399" s="202"/>
      <c r="E1399" s="137"/>
      <c r="H1399" s="137"/>
      <c r="I1399" s="137"/>
      <c r="J1399" s="202"/>
      <c r="K1399" s="137"/>
    </row>
    <row r="1400" spans="2:11">
      <c r="B1400" s="137"/>
      <c r="C1400" s="137"/>
      <c r="D1400" s="202"/>
      <c r="E1400" s="137"/>
      <c r="H1400" s="137"/>
      <c r="I1400" s="137"/>
      <c r="J1400" s="202"/>
      <c r="K1400" s="137"/>
    </row>
    <row r="1401" spans="2:11">
      <c r="B1401" s="137"/>
      <c r="C1401" s="137"/>
      <c r="D1401" s="202"/>
      <c r="E1401" s="137"/>
      <c r="H1401" s="137"/>
      <c r="I1401" s="137"/>
      <c r="J1401" s="202"/>
      <c r="K1401" s="137"/>
    </row>
    <row r="1402" spans="2:11">
      <c r="B1402" s="137"/>
      <c r="C1402" s="137"/>
      <c r="D1402" s="202"/>
      <c r="E1402" s="137"/>
      <c r="H1402" s="137"/>
      <c r="I1402" s="137"/>
      <c r="J1402" s="202"/>
      <c r="K1402" s="137"/>
    </row>
    <row r="1403" spans="2:11">
      <c r="B1403" s="137"/>
      <c r="C1403" s="137"/>
      <c r="D1403" s="202"/>
      <c r="E1403" s="137"/>
      <c r="H1403" s="137"/>
      <c r="I1403" s="137"/>
      <c r="J1403" s="202"/>
      <c r="K1403" s="137"/>
    </row>
    <row r="1404" spans="2:11">
      <c r="B1404" s="137"/>
      <c r="C1404" s="137"/>
      <c r="D1404" s="202"/>
      <c r="E1404" s="137"/>
      <c r="H1404" s="137"/>
      <c r="I1404" s="137"/>
      <c r="J1404" s="202"/>
      <c r="K1404" s="137"/>
    </row>
    <row r="1405" spans="2:11">
      <c r="B1405" s="137"/>
      <c r="C1405" s="137"/>
      <c r="D1405" s="202"/>
      <c r="E1405" s="137"/>
      <c r="H1405" s="137"/>
      <c r="I1405" s="137"/>
      <c r="J1405" s="202"/>
      <c r="K1405" s="137"/>
    </row>
    <row r="1406" spans="2:11">
      <c r="B1406" s="137"/>
      <c r="C1406" s="137"/>
      <c r="D1406" s="202"/>
      <c r="E1406" s="137"/>
      <c r="H1406" s="137"/>
      <c r="I1406" s="137"/>
      <c r="J1406" s="202"/>
      <c r="K1406" s="137"/>
    </row>
    <row r="1407" spans="2:11">
      <c r="B1407" s="137"/>
      <c r="C1407" s="137"/>
      <c r="D1407" s="202"/>
      <c r="E1407" s="137"/>
      <c r="H1407" s="137"/>
      <c r="I1407" s="137"/>
      <c r="J1407" s="202"/>
      <c r="K1407" s="137"/>
    </row>
    <row r="1408" spans="2:11">
      <c r="B1408" s="137"/>
      <c r="C1408" s="137"/>
      <c r="D1408" s="202"/>
      <c r="E1408" s="137"/>
      <c r="H1408" s="137"/>
      <c r="I1408" s="137"/>
      <c r="J1408" s="202"/>
      <c r="K1408" s="137"/>
    </row>
    <row r="1409" spans="2:11">
      <c r="B1409" s="137"/>
      <c r="C1409" s="137"/>
      <c r="D1409" s="202"/>
      <c r="E1409" s="137"/>
      <c r="H1409" s="137"/>
      <c r="I1409" s="137"/>
      <c r="J1409" s="202"/>
      <c r="K1409" s="137"/>
    </row>
    <row r="1410" spans="2:11">
      <c r="B1410" s="137"/>
      <c r="C1410" s="137"/>
      <c r="D1410" s="202"/>
      <c r="E1410" s="137"/>
      <c r="H1410" s="137"/>
      <c r="I1410" s="137"/>
      <c r="J1410" s="202"/>
      <c r="K1410" s="137"/>
    </row>
    <row r="1411" spans="2:11">
      <c r="B1411" s="137"/>
      <c r="C1411" s="137"/>
      <c r="D1411" s="202"/>
      <c r="E1411" s="137"/>
      <c r="H1411" s="137"/>
      <c r="I1411" s="137"/>
      <c r="J1411" s="202"/>
      <c r="K1411" s="137"/>
    </row>
    <row r="1412" spans="2:11">
      <c r="B1412" s="137"/>
      <c r="C1412" s="137"/>
      <c r="D1412" s="202"/>
      <c r="E1412" s="137"/>
      <c r="H1412" s="137"/>
      <c r="I1412" s="137"/>
      <c r="J1412" s="202"/>
      <c r="K1412" s="137"/>
    </row>
    <row r="1413" spans="2:11">
      <c r="B1413" s="137"/>
      <c r="C1413" s="137"/>
      <c r="D1413" s="202"/>
      <c r="E1413" s="137"/>
      <c r="H1413" s="137"/>
      <c r="I1413" s="137"/>
      <c r="J1413" s="202"/>
      <c r="K1413" s="137"/>
    </row>
    <row r="1414" spans="2:11">
      <c r="B1414" s="137"/>
      <c r="C1414" s="137"/>
      <c r="D1414" s="202"/>
      <c r="E1414" s="137"/>
      <c r="H1414" s="137"/>
      <c r="I1414" s="137"/>
      <c r="J1414" s="202"/>
      <c r="K1414" s="137"/>
    </row>
    <row r="1415" spans="2:11">
      <c r="B1415" s="137"/>
      <c r="C1415" s="137"/>
      <c r="D1415" s="202"/>
      <c r="E1415" s="137"/>
      <c r="H1415" s="137"/>
      <c r="I1415" s="137"/>
      <c r="J1415" s="202"/>
      <c r="K1415" s="137"/>
    </row>
    <row r="1416" spans="2:11">
      <c r="B1416" s="137"/>
      <c r="C1416" s="137"/>
      <c r="D1416" s="202"/>
      <c r="E1416" s="137"/>
      <c r="H1416" s="137"/>
      <c r="I1416" s="137"/>
      <c r="J1416" s="202"/>
      <c r="K1416" s="137"/>
    </row>
    <row r="1417" spans="2:11">
      <c r="B1417" s="137"/>
      <c r="C1417" s="137"/>
      <c r="D1417" s="202"/>
      <c r="E1417" s="137"/>
      <c r="H1417" s="137"/>
      <c r="I1417" s="137"/>
      <c r="J1417" s="202"/>
      <c r="K1417" s="137"/>
    </row>
    <row r="1418" spans="2:11">
      <c r="B1418" s="137"/>
      <c r="C1418" s="137"/>
      <c r="D1418" s="202"/>
      <c r="E1418" s="137"/>
      <c r="H1418" s="137"/>
      <c r="I1418" s="137"/>
      <c r="J1418" s="202"/>
      <c r="K1418" s="137"/>
    </row>
    <row r="1419" spans="2:11">
      <c r="B1419" s="137"/>
      <c r="C1419" s="137"/>
      <c r="D1419" s="202"/>
      <c r="E1419" s="137"/>
      <c r="H1419" s="137"/>
      <c r="I1419" s="137"/>
      <c r="J1419" s="202"/>
      <c r="K1419" s="137"/>
    </row>
    <row r="1420" spans="2:11">
      <c r="B1420" s="137"/>
      <c r="C1420" s="137"/>
      <c r="D1420" s="202"/>
      <c r="E1420" s="137"/>
      <c r="H1420" s="137"/>
      <c r="I1420" s="137"/>
      <c r="J1420" s="202"/>
      <c r="K1420" s="137"/>
    </row>
    <row r="1421" spans="2:11">
      <c r="B1421" s="137"/>
      <c r="C1421" s="137"/>
      <c r="D1421" s="202"/>
      <c r="E1421" s="137"/>
      <c r="H1421" s="137"/>
      <c r="I1421" s="137"/>
      <c r="J1421" s="202"/>
      <c r="K1421" s="137"/>
    </row>
    <row r="1422" spans="2:11">
      <c r="B1422" s="137"/>
      <c r="C1422" s="137"/>
      <c r="D1422" s="202"/>
      <c r="E1422" s="137"/>
      <c r="H1422" s="137"/>
      <c r="I1422" s="137"/>
      <c r="J1422" s="202"/>
      <c r="K1422" s="137"/>
    </row>
    <row r="1423" spans="2:11">
      <c r="B1423" s="137"/>
      <c r="C1423" s="137"/>
      <c r="D1423" s="202"/>
      <c r="E1423" s="137"/>
      <c r="H1423" s="137"/>
      <c r="I1423" s="137"/>
      <c r="J1423" s="202"/>
      <c r="K1423" s="137"/>
    </row>
    <row r="1424" spans="2:11">
      <c r="B1424" s="137"/>
      <c r="C1424" s="137"/>
      <c r="D1424" s="202"/>
      <c r="E1424" s="137"/>
      <c r="H1424" s="137"/>
      <c r="I1424" s="137"/>
      <c r="J1424" s="202"/>
      <c r="K1424" s="137"/>
    </row>
    <row r="1425" spans="2:11">
      <c r="B1425" s="137"/>
      <c r="C1425" s="137"/>
      <c r="D1425" s="202"/>
      <c r="E1425" s="137"/>
      <c r="H1425" s="137"/>
      <c r="I1425" s="137"/>
      <c r="J1425" s="202"/>
      <c r="K1425" s="137"/>
    </row>
    <row r="1426" spans="2:11">
      <c r="B1426" s="137"/>
      <c r="C1426" s="137"/>
      <c r="D1426" s="202"/>
      <c r="E1426" s="137"/>
      <c r="H1426" s="137"/>
      <c r="I1426" s="137"/>
      <c r="J1426" s="202"/>
      <c r="K1426" s="137"/>
    </row>
    <row r="1427" spans="2:11">
      <c r="B1427" s="137"/>
      <c r="C1427" s="137"/>
      <c r="D1427" s="202"/>
      <c r="E1427" s="137"/>
      <c r="H1427" s="137"/>
      <c r="I1427" s="137"/>
      <c r="J1427" s="202"/>
      <c r="K1427" s="137"/>
    </row>
    <row r="1428" spans="2:11">
      <c r="B1428" s="137"/>
      <c r="C1428" s="137"/>
      <c r="D1428" s="202"/>
      <c r="E1428" s="137"/>
      <c r="H1428" s="137"/>
      <c r="I1428" s="137"/>
      <c r="J1428" s="202"/>
      <c r="K1428" s="137"/>
    </row>
    <row r="1429" spans="2:11">
      <c r="B1429" s="137"/>
      <c r="C1429" s="137"/>
      <c r="D1429" s="202"/>
      <c r="E1429" s="137"/>
      <c r="H1429" s="137"/>
      <c r="I1429" s="137"/>
      <c r="J1429" s="202"/>
      <c r="K1429" s="137"/>
    </row>
    <row r="1430" spans="2:11">
      <c r="B1430" s="137"/>
      <c r="C1430" s="137"/>
      <c r="D1430" s="202"/>
      <c r="E1430" s="137"/>
      <c r="H1430" s="137"/>
      <c r="I1430" s="137"/>
      <c r="J1430" s="202"/>
      <c r="K1430" s="137"/>
    </row>
    <row r="1431" spans="2:11">
      <c r="B1431" s="137"/>
      <c r="C1431" s="137"/>
      <c r="D1431" s="202"/>
      <c r="E1431" s="137"/>
      <c r="H1431" s="137"/>
      <c r="I1431" s="137"/>
      <c r="J1431" s="202"/>
      <c r="K1431" s="137"/>
    </row>
    <row r="1432" spans="2:11">
      <c r="B1432" s="137"/>
      <c r="C1432" s="137"/>
      <c r="D1432" s="202"/>
      <c r="E1432" s="137"/>
      <c r="H1432" s="137"/>
      <c r="I1432" s="137"/>
      <c r="J1432" s="202"/>
      <c r="K1432" s="137"/>
    </row>
    <row r="1433" spans="2:11">
      <c r="B1433" s="137"/>
      <c r="C1433" s="137"/>
      <c r="D1433" s="202"/>
      <c r="E1433" s="137"/>
      <c r="H1433" s="137"/>
      <c r="I1433" s="137"/>
      <c r="J1433" s="202"/>
      <c r="K1433" s="137"/>
    </row>
    <row r="1434" spans="2:11">
      <c r="B1434" s="137"/>
      <c r="C1434" s="137"/>
      <c r="D1434" s="202"/>
      <c r="E1434" s="137"/>
      <c r="H1434" s="137"/>
      <c r="I1434" s="137"/>
      <c r="J1434" s="202"/>
      <c r="K1434" s="137"/>
    </row>
    <row r="1435" spans="2:11">
      <c r="B1435" s="137"/>
      <c r="C1435" s="137"/>
      <c r="D1435" s="202"/>
      <c r="E1435" s="137"/>
      <c r="H1435" s="137"/>
      <c r="I1435" s="137"/>
      <c r="J1435" s="202"/>
      <c r="K1435" s="137"/>
    </row>
    <row r="1436" spans="2:11">
      <c r="B1436" s="137"/>
      <c r="C1436" s="137"/>
      <c r="D1436" s="202"/>
      <c r="E1436" s="137"/>
      <c r="H1436" s="137"/>
      <c r="I1436" s="137"/>
      <c r="J1436" s="202"/>
      <c r="K1436" s="137"/>
    </row>
    <row r="1437" spans="2:11">
      <c r="B1437" s="137"/>
      <c r="C1437" s="137"/>
      <c r="D1437" s="202"/>
      <c r="E1437" s="137"/>
      <c r="H1437" s="137"/>
      <c r="I1437" s="137"/>
      <c r="J1437" s="202"/>
      <c r="K1437" s="137"/>
    </row>
    <row r="1438" spans="2:11">
      <c r="B1438" s="137"/>
      <c r="C1438" s="137"/>
      <c r="D1438" s="202"/>
      <c r="E1438" s="137"/>
      <c r="H1438" s="137"/>
      <c r="I1438" s="137"/>
      <c r="J1438" s="202"/>
      <c r="K1438" s="137"/>
    </row>
    <row r="1439" spans="2:11">
      <c r="B1439" s="137"/>
      <c r="C1439" s="137"/>
      <c r="D1439" s="202"/>
      <c r="E1439" s="137"/>
      <c r="H1439" s="137"/>
      <c r="I1439" s="137"/>
      <c r="J1439" s="202"/>
      <c r="K1439" s="137"/>
    </row>
    <row r="1440" spans="2:11">
      <c r="B1440" s="137"/>
      <c r="C1440" s="137"/>
      <c r="D1440" s="202"/>
      <c r="E1440" s="137"/>
      <c r="H1440" s="137"/>
      <c r="I1440" s="137"/>
      <c r="J1440" s="202"/>
      <c r="K1440" s="137"/>
    </row>
    <row r="1441" spans="2:11">
      <c r="B1441" s="137"/>
      <c r="C1441" s="137"/>
      <c r="D1441" s="202"/>
      <c r="E1441" s="137"/>
      <c r="H1441" s="137"/>
      <c r="I1441" s="137"/>
      <c r="J1441" s="202"/>
      <c r="K1441" s="137"/>
    </row>
    <row r="1442" spans="2:11">
      <c r="B1442" s="137"/>
      <c r="C1442" s="137"/>
      <c r="D1442" s="202"/>
      <c r="E1442" s="137"/>
      <c r="H1442" s="137"/>
      <c r="I1442" s="137"/>
      <c r="J1442" s="202"/>
      <c r="K1442" s="137"/>
    </row>
    <row r="1443" spans="2:11">
      <c r="B1443" s="137"/>
      <c r="C1443" s="137"/>
      <c r="D1443" s="202"/>
      <c r="E1443" s="137"/>
      <c r="H1443" s="137"/>
      <c r="I1443" s="137"/>
      <c r="J1443" s="202"/>
      <c r="K1443" s="137"/>
    </row>
    <row r="1444" spans="2:11">
      <c r="B1444" s="137"/>
      <c r="C1444" s="137"/>
      <c r="D1444" s="202"/>
      <c r="E1444" s="137"/>
      <c r="H1444" s="137"/>
      <c r="I1444" s="137"/>
      <c r="J1444" s="202"/>
      <c r="K1444" s="137"/>
    </row>
    <row r="1445" spans="2:11">
      <c r="B1445" s="137"/>
      <c r="C1445" s="137"/>
      <c r="D1445" s="202"/>
      <c r="E1445" s="137"/>
      <c r="H1445" s="137"/>
      <c r="I1445" s="137"/>
      <c r="J1445" s="202"/>
      <c r="K1445" s="137"/>
    </row>
    <row r="1446" spans="2:11">
      <c r="B1446" s="137"/>
      <c r="C1446" s="137"/>
      <c r="D1446" s="202"/>
      <c r="E1446" s="137"/>
      <c r="H1446" s="137"/>
      <c r="I1446" s="137"/>
      <c r="J1446" s="202"/>
      <c r="K1446" s="137"/>
    </row>
    <row r="1447" spans="2:11">
      <c r="B1447" s="137"/>
      <c r="C1447" s="137"/>
      <c r="D1447" s="202"/>
      <c r="E1447" s="137"/>
      <c r="H1447" s="137"/>
      <c r="I1447" s="137"/>
      <c r="J1447" s="202"/>
      <c r="K1447" s="137"/>
    </row>
    <row r="1448" spans="2:11">
      <c r="B1448" s="137"/>
      <c r="C1448" s="137"/>
      <c r="D1448" s="202"/>
      <c r="E1448" s="137"/>
      <c r="H1448" s="137"/>
      <c r="I1448" s="137"/>
      <c r="J1448" s="202"/>
      <c r="K1448" s="137"/>
    </row>
    <row r="1449" spans="2:11">
      <c r="B1449" s="137"/>
      <c r="C1449" s="137"/>
      <c r="D1449" s="202"/>
      <c r="E1449" s="137"/>
      <c r="H1449" s="137"/>
      <c r="I1449" s="137"/>
      <c r="J1449" s="202"/>
      <c r="K1449" s="137"/>
    </row>
    <row r="1450" spans="2:11">
      <c r="B1450" s="137"/>
      <c r="C1450" s="137"/>
      <c r="D1450" s="202"/>
      <c r="E1450" s="137"/>
      <c r="H1450" s="137"/>
      <c r="I1450" s="137"/>
      <c r="J1450" s="202"/>
      <c r="K1450" s="137"/>
    </row>
    <row r="1451" spans="2:11">
      <c r="B1451" s="137"/>
      <c r="C1451" s="137"/>
      <c r="D1451" s="202"/>
      <c r="E1451" s="137"/>
      <c r="H1451" s="137"/>
      <c r="I1451" s="137"/>
      <c r="J1451" s="202"/>
      <c r="K1451" s="137"/>
    </row>
    <row r="1452" spans="2:11">
      <c r="B1452" s="137"/>
      <c r="C1452" s="137"/>
      <c r="D1452" s="202"/>
      <c r="E1452" s="137"/>
      <c r="H1452" s="137"/>
      <c r="I1452" s="137"/>
      <c r="J1452" s="202"/>
      <c r="K1452" s="137"/>
    </row>
    <row r="1453" spans="2:11">
      <c r="B1453" s="137"/>
      <c r="C1453" s="137"/>
      <c r="D1453" s="202"/>
      <c r="E1453" s="137"/>
      <c r="H1453" s="137"/>
      <c r="I1453" s="137"/>
      <c r="J1453" s="202"/>
      <c r="K1453" s="137"/>
    </row>
    <row r="1454" spans="2:11">
      <c r="B1454" s="137"/>
      <c r="C1454" s="137"/>
      <c r="D1454" s="202"/>
      <c r="E1454" s="137"/>
      <c r="H1454" s="137"/>
      <c r="I1454" s="137"/>
      <c r="J1454" s="202"/>
      <c r="K1454" s="137"/>
    </row>
    <row r="1455" spans="2:11">
      <c r="B1455" s="137"/>
      <c r="C1455" s="137"/>
      <c r="D1455" s="202"/>
      <c r="E1455" s="137"/>
      <c r="H1455" s="137"/>
      <c r="I1455" s="137"/>
      <c r="J1455" s="202"/>
      <c r="K1455" s="137"/>
    </row>
    <row r="1456" spans="2:11">
      <c r="B1456" s="137"/>
      <c r="C1456" s="137"/>
      <c r="D1456" s="202"/>
      <c r="E1456" s="137"/>
      <c r="H1456" s="137"/>
      <c r="I1456" s="137"/>
      <c r="J1456" s="202"/>
      <c r="K1456" s="137"/>
    </row>
    <row r="1457" spans="2:11">
      <c r="B1457" s="137"/>
      <c r="C1457" s="137"/>
      <c r="D1457" s="202"/>
      <c r="E1457" s="137"/>
      <c r="H1457" s="137"/>
      <c r="I1457" s="137"/>
      <c r="J1457" s="202"/>
      <c r="K1457" s="137"/>
    </row>
    <row r="1458" spans="2:11">
      <c r="B1458" s="137"/>
      <c r="C1458" s="137"/>
      <c r="D1458" s="202"/>
      <c r="E1458" s="137"/>
      <c r="H1458" s="137"/>
      <c r="I1458" s="137"/>
      <c r="J1458" s="202"/>
      <c r="K1458" s="137"/>
    </row>
    <row r="1459" spans="2:11">
      <c r="B1459" s="137"/>
      <c r="C1459" s="137"/>
      <c r="D1459" s="202"/>
      <c r="E1459" s="137"/>
      <c r="H1459" s="137"/>
      <c r="I1459" s="137"/>
      <c r="J1459" s="202"/>
      <c r="K1459" s="137"/>
    </row>
    <row r="1460" spans="2:11">
      <c r="B1460" s="137"/>
      <c r="C1460" s="137"/>
      <c r="D1460" s="202"/>
      <c r="E1460" s="137"/>
      <c r="H1460" s="137"/>
      <c r="I1460" s="137"/>
      <c r="J1460" s="202"/>
      <c r="K1460" s="137"/>
    </row>
    <row r="1461" spans="2:11">
      <c r="B1461" s="137"/>
      <c r="C1461" s="137"/>
      <c r="D1461" s="202"/>
      <c r="E1461" s="137"/>
      <c r="H1461" s="137"/>
      <c r="I1461" s="137"/>
      <c r="J1461" s="202"/>
      <c r="K1461" s="137"/>
    </row>
    <row r="1462" spans="2:11">
      <c r="B1462" s="137"/>
      <c r="C1462" s="137"/>
      <c r="D1462" s="202"/>
      <c r="E1462" s="137"/>
      <c r="H1462" s="137"/>
      <c r="I1462" s="137"/>
      <c r="J1462" s="202"/>
      <c r="K1462" s="137"/>
    </row>
    <row r="1463" spans="2:11">
      <c r="B1463" s="137"/>
      <c r="C1463" s="137"/>
      <c r="D1463" s="202"/>
      <c r="E1463" s="137"/>
      <c r="H1463" s="137"/>
      <c r="I1463" s="137"/>
      <c r="J1463" s="202"/>
      <c r="K1463" s="137"/>
    </row>
    <row r="1464" spans="2:11">
      <c r="B1464" s="137"/>
      <c r="C1464" s="137"/>
      <c r="D1464" s="202"/>
      <c r="E1464" s="137"/>
      <c r="H1464" s="137"/>
      <c r="I1464" s="137"/>
      <c r="J1464" s="202"/>
      <c r="K1464" s="137"/>
    </row>
    <row r="1465" spans="2:11">
      <c r="B1465" s="137"/>
      <c r="C1465" s="137"/>
      <c r="D1465" s="202"/>
      <c r="E1465" s="137"/>
      <c r="H1465" s="137"/>
      <c r="I1465" s="137"/>
      <c r="J1465" s="202"/>
      <c r="K1465" s="137"/>
    </row>
    <row r="1466" spans="2:11">
      <c r="B1466" s="137"/>
      <c r="C1466" s="137"/>
      <c r="D1466" s="202"/>
      <c r="E1466" s="137"/>
      <c r="H1466" s="137"/>
      <c r="I1466" s="137"/>
      <c r="J1466" s="202"/>
      <c r="K1466" s="137"/>
    </row>
    <row r="1467" spans="2:11">
      <c r="B1467" s="137"/>
      <c r="C1467" s="137"/>
      <c r="D1467" s="202"/>
      <c r="E1467" s="137"/>
      <c r="H1467" s="137"/>
      <c r="I1467" s="137"/>
      <c r="J1467" s="202"/>
      <c r="K1467" s="137"/>
    </row>
    <row r="1468" spans="2:11">
      <c r="B1468" s="137"/>
      <c r="C1468" s="137"/>
      <c r="D1468" s="202"/>
      <c r="E1468" s="137"/>
      <c r="H1468" s="137"/>
      <c r="I1468" s="137"/>
      <c r="J1468" s="202"/>
      <c r="K1468" s="137"/>
    </row>
    <row r="1469" spans="2:11">
      <c r="B1469" s="137"/>
      <c r="C1469" s="137"/>
      <c r="D1469" s="202"/>
      <c r="E1469" s="137"/>
      <c r="H1469" s="137"/>
      <c r="I1469" s="137"/>
      <c r="J1469" s="202"/>
      <c r="K1469" s="137"/>
    </row>
    <row r="1470" spans="2:11">
      <c r="B1470" s="137"/>
      <c r="C1470" s="137"/>
      <c r="D1470" s="202"/>
      <c r="E1470" s="137"/>
      <c r="H1470" s="137"/>
      <c r="I1470" s="137"/>
      <c r="J1470" s="202"/>
      <c r="K1470" s="137"/>
    </row>
    <row r="1471" spans="2:11">
      <c r="B1471" s="137"/>
      <c r="C1471" s="137"/>
      <c r="D1471" s="202"/>
      <c r="E1471" s="137"/>
      <c r="H1471" s="137"/>
      <c r="I1471" s="137"/>
      <c r="J1471" s="202"/>
      <c r="K1471" s="137"/>
    </row>
    <row r="1472" spans="2:11">
      <c r="B1472" s="137"/>
      <c r="C1472" s="137"/>
      <c r="D1472" s="202"/>
      <c r="E1472" s="137"/>
      <c r="H1472" s="137"/>
      <c r="I1472" s="137"/>
      <c r="J1472" s="202"/>
      <c r="K1472" s="137"/>
    </row>
    <row r="1473" spans="2:11">
      <c r="B1473" s="137"/>
      <c r="C1473" s="137"/>
      <c r="D1473" s="202"/>
      <c r="E1473" s="137"/>
      <c r="H1473" s="137"/>
      <c r="I1473" s="137"/>
      <c r="J1473" s="202"/>
      <c r="K1473" s="137"/>
    </row>
    <row r="1474" spans="2:11">
      <c r="B1474" s="137"/>
      <c r="C1474" s="137"/>
      <c r="D1474" s="202"/>
      <c r="E1474" s="137"/>
      <c r="H1474" s="137"/>
      <c r="I1474" s="137"/>
      <c r="J1474" s="202"/>
      <c r="K1474" s="137"/>
    </row>
    <row r="1475" spans="2:11">
      <c r="B1475" s="137"/>
      <c r="C1475" s="137"/>
      <c r="D1475" s="202"/>
      <c r="E1475" s="137"/>
      <c r="H1475" s="137"/>
      <c r="I1475" s="137"/>
      <c r="J1475" s="202"/>
      <c r="K1475" s="137"/>
    </row>
    <row r="1476" spans="2:11">
      <c r="B1476" s="137"/>
      <c r="C1476" s="137"/>
      <c r="D1476" s="202"/>
      <c r="E1476" s="137"/>
      <c r="H1476" s="137"/>
      <c r="I1476" s="137"/>
      <c r="J1476" s="202"/>
      <c r="K1476" s="137"/>
    </row>
    <row r="1477" spans="2:11">
      <c r="B1477" s="137"/>
      <c r="C1477" s="137"/>
      <c r="D1477" s="202"/>
      <c r="E1477" s="137"/>
      <c r="H1477" s="137"/>
      <c r="I1477" s="137"/>
      <c r="J1477" s="202"/>
      <c r="K1477" s="137"/>
    </row>
    <row r="1478" spans="2:11">
      <c r="B1478" s="137"/>
      <c r="C1478" s="137"/>
      <c r="D1478" s="202"/>
      <c r="E1478" s="137"/>
      <c r="H1478" s="137"/>
      <c r="I1478" s="137"/>
      <c r="J1478" s="202"/>
      <c r="K1478" s="137"/>
    </row>
    <row r="1479" spans="2:11">
      <c r="B1479" s="137"/>
      <c r="C1479" s="137"/>
      <c r="D1479" s="202"/>
      <c r="E1479" s="137"/>
      <c r="H1479" s="137"/>
      <c r="I1479" s="137"/>
      <c r="J1479" s="202"/>
      <c r="K1479" s="137"/>
    </row>
    <row r="1480" spans="2:11">
      <c r="B1480" s="137"/>
      <c r="C1480" s="137"/>
      <c r="D1480" s="202"/>
      <c r="E1480" s="137"/>
      <c r="H1480" s="137"/>
      <c r="I1480" s="137"/>
      <c r="J1480" s="202"/>
      <c r="K1480" s="137"/>
    </row>
    <row r="1481" spans="2:11">
      <c r="B1481" s="137"/>
      <c r="C1481" s="137"/>
      <c r="D1481" s="202"/>
      <c r="E1481" s="137"/>
      <c r="H1481" s="137"/>
      <c r="I1481" s="137"/>
      <c r="J1481" s="202"/>
      <c r="K1481" s="137"/>
    </row>
    <row r="1482" spans="2:11">
      <c r="B1482" s="137"/>
      <c r="C1482" s="137"/>
      <c r="D1482" s="202"/>
      <c r="E1482" s="137"/>
      <c r="H1482" s="137"/>
      <c r="I1482" s="137"/>
      <c r="J1482" s="202"/>
      <c r="K1482" s="137"/>
    </row>
    <row r="1483" spans="2:11">
      <c r="B1483" s="137"/>
      <c r="C1483" s="137"/>
      <c r="D1483" s="202"/>
      <c r="E1483" s="137"/>
      <c r="H1483" s="137"/>
      <c r="I1483" s="137"/>
      <c r="J1483" s="202"/>
      <c r="K1483" s="137"/>
    </row>
    <row r="1484" spans="2:11">
      <c r="B1484" s="137"/>
      <c r="C1484" s="137"/>
      <c r="D1484" s="202"/>
      <c r="E1484" s="137"/>
      <c r="H1484" s="137"/>
      <c r="I1484" s="137"/>
      <c r="J1484" s="202"/>
      <c r="K1484" s="137"/>
    </row>
    <row r="1485" spans="2:11">
      <c r="B1485" s="137"/>
      <c r="C1485" s="137"/>
      <c r="D1485" s="202"/>
      <c r="E1485" s="137"/>
      <c r="H1485" s="137"/>
      <c r="I1485" s="137"/>
      <c r="J1485" s="202"/>
      <c r="K1485" s="137"/>
    </row>
    <row r="1486" spans="2:11">
      <c r="B1486" s="137"/>
      <c r="C1486" s="137"/>
      <c r="D1486" s="202"/>
      <c r="E1486" s="137"/>
      <c r="H1486" s="137"/>
      <c r="I1486" s="137"/>
      <c r="J1486" s="202"/>
      <c r="K1486" s="137"/>
    </row>
    <row r="1487" spans="2:11">
      <c r="B1487" s="137"/>
      <c r="C1487" s="137"/>
      <c r="D1487" s="202"/>
      <c r="E1487" s="137"/>
      <c r="H1487" s="137"/>
      <c r="I1487" s="137"/>
      <c r="J1487" s="202"/>
      <c r="K1487" s="137"/>
    </row>
    <row r="1488" spans="2:11">
      <c r="B1488" s="137"/>
      <c r="C1488" s="137"/>
      <c r="D1488" s="202"/>
      <c r="E1488" s="137"/>
      <c r="H1488" s="137"/>
      <c r="I1488" s="137"/>
      <c r="J1488" s="202"/>
      <c r="K1488" s="137"/>
    </row>
    <row r="1489" spans="2:11">
      <c r="B1489" s="137"/>
      <c r="C1489" s="137"/>
      <c r="D1489" s="202"/>
      <c r="E1489" s="137"/>
      <c r="H1489" s="137"/>
      <c r="I1489" s="137"/>
      <c r="J1489" s="202"/>
      <c r="K1489" s="137"/>
    </row>
    <row r="1490" spans="2:11">
      <c r="B1490" s="137"/>
      <c r="C1490" s="137"/>
      <c r="D1490" s="202"/>
      <c r="E1490" s="137"/>
      <c r="H1490" s="137"/>
      <c r="I1490" s="137"/>
      <c r="J1490" s="202"/>
      <c r="K1490" s="137"/>
    </row>
    <row r="1491" spans="2:11">
      <c r="B1491" s="137"/>
      <c r="C1491" s="137"/>
      <c r="D1491" s="202"/>
      <c r="E1491" s="137"/>
      <c r="H1491" s="137"/>
      <c r="I1491" s="137"/>
      <c r="J1491" s="202"/>
      <c r="K1491" s="137"/>
    </row>
    <row r="1492" spans="2:11">
      <c r="B1492" s="137"/>
      <c r="C1492" s="137"/>
      <c r="D1492" s="202"/>
      <c r="E1492" s="137"/>
      <c r="H1492" s="137"/>
      <c r="I1492" s="137"/>
      <c r="J1492" s="202"/>
      <c r="K1492" s="137"/>
    </row>
    <row r="1493" spans="2:11">
      <c r="B1493" s="137"/>
      <c r="C1493" s="137"/>
      <c r="D1493" s="202"/>
      <c r="E1493" s="137"/>
      <c r="H1493" s="137"/>
      <c r="I1493" s="137"/>
      <c r="J1493" s="202"/>
      <c r="K1493" s="137"/>
    </row>
    <row r="1494" spans="2:11">
      <c r="B1494" s="137"/>
      <c r="C1494" s="137"/>
      <c r="D1494" s="202"/>
      <c r="E1494" s="137"/>
      <c r="H1494" s="137"/>
      <c r="I1494" s="137"/>
      <c r="J1494" s="202"/>
      <c r="K1494" s="137"/>
    </row>
    <row r="1495" spans="2:11">
      <c r="B1495" s="137"/>
      <c r="C1495" s="137"/>
      <c r="D1495" s="202"/>
      <c r="E1495" s="137"/>
      <c r="H1495" s="137"/>
      <c r="I1495" s="137"/>
      <c r="J1495" s="202"/>
      <c r="K1495" s="137"/>
    </row>
    <row r="1496" spans="2:11">
      <c r="B1496" s="137"/>
      <c r="C1496" s="137"/>
      <c r="D1496" s="202"/>
      <c r="E1496" s="137"/>
      <c r="H1496" s="137"/>
      <c r="I1496" s="137"/>
      <c r="J1496" s="202"/>
      <c r="K1496" s="137"/>
    </row>
    <row r="1497" spans="2:11">
      <c r="B1497" s="137"/>
      <c r="C1497" s="137"/>
      <c r="D1497" s="202"/>
      <c r="E1497" s="137"/>
      <c r="H1497" s="137"/>
      <c r="I1497" s="137"/>
      <c r="J1497" s="202"/>
      <c r="K1497" s="137"/>
    </row>
    <row r="1498" spans="2:11">
      <c r="B1498" s="137"/>
      <c r="C1498" s="137"/>
      <c r="D1498" s="202"/>
      <c r="E1498" s="137"/>
      <c r="H1498" s="137"/>
      <c r="I1498" s="137"/>
      <c r="J1498" s="202"/>
      <c r="K1498" s="137"/>
    </row>
    <row r="1499" spans="2:11">
      <c r="B1499" s="137"/>
      <c r="C1499" s="137"/>
      <c r="D1499" s="202"/>
      <c r="E1499" s="137"/>
      <c r="H1499" s="137"/>
      <c r="I1499" s="137"/>
      <c r="J1499" s="202"/>
      <c r="K1499" s="137"/>
    </row>
    <row r="1500" spans="2:11">
      <c r="B1500" s="137"/>
      <c r="C1500" s="137"/>
      <c r="D1500" s="202"/>
      <c r="E1500" s="137"/>
      <c r="H1500" s="137"/>
      <c r="I1500" s="137"/>
      <c r="J1500" s="202"/>
      <c r="K1500" s="137"/>
    </row>
    <row r="1501" spans="2:11">
      <c r="B1501" s="137"/>
      <c r="C1501" s="137"/>
      <c r="D1501" s="202"/>
      <c r="E1501" s="137"/>
      <c r="H1501" s="137"/>
      <c r="I1501" s="137"/>
      <c r="J1501" s="202"/>
      <c r="K1501" s="137"/>
    </row>
    <row r="1502" spans="2:11">
      <c r="B1502" s="137"/>
      <c r="C1502" s="137"/>
      <c r="D1502" s="202"/>
      <c r="E1502" s="137"/>
      <c r="H1502" s="137"/>
      <c r="I1502" s="137"/>
      <c r="J1502" s="202"/>
      <c r="K1502" s="137"/>
    </row>
    <row r="1503" spans="2:11">
      <c r="B1503" s="137"/>
      <c r="C1503" s="137"/>
      <c r="D1503" s="202"/>
      <c r="E1503" s="137"/>
      <c r="H1503" s="137"/>
      <c r="I1503" s="137"/>
      <c r="J1503" s="202"/>
      <c r="K1503" s="137"/>
    </row>
    <row r="1504" spans="2:11">
      <c r="B1504" s="137"/>
      <c r="C1504" s="137"/>
      <c r="D1504" s="202"/>
      <c r="E1504" s="137"/>
      <c r="H1504" s="137"/>
      <c r="I1504" s="137"/>
      <c r="J1504" s="202"/>
      <c r="K1504" s="137"/>
    </row>
    <row r="1505" spans="2:11">
      <c r="B1505" s="137"/>
      <c r="C1505" s="137"/>
      <c r="D1505" s="202"/>
      <c r="E1505" s="137"/>
      <c r="H1505" s="137"/>
      <c r="I1505" s="137"/>
      <c r="J1505" s="202"/>
      <c r="K1505" s="137"/>
    </row>
    <row r="1506" spans="2:11">
      <c r="B1506" s="137"/>
      <c r="C1506" s="137"/>
      <c r="D1506" s="202"/>
      <c r="E1506" s="137"/>
      <c r="H1506" s="137"/>
      <c r="I1506" s="137"/>
      <c r="J1506" s="202"/>
      <c r="K1506" s="137"/>
    </row>
    <row r="1507" spans="2:11">
      <c r="B1507" s="137"/>
      <c r="C1507" s="137"/>
      <c r="D1507" s="202"/>
      <c r="E1507" s="137"/>
      <c r="H1507" s="137"/>
      <c r="I1507" s="137"/>
      <c r="J1507" s="202"/>
      <c r="K1507" s="137"/>
    </row>
    <row r="1508" spans="2:11">
      <c r="B1508" s="137"/>
      <c r="C1508" s="137"/>
      <c r="D1508" s="202"/>
      <c r="E1508" s="137"/>
      <c r="H1508" s="137"/>
      <c r="I1508" s="137"/>
      <c r="J1508" s="202"/>
      <c r="K1508" s="137"/>
    </row>
    <row r="1509" spans="2:11">
      <c r="B1509" s="137"/>
      <c r="C1509" s="137"/>
      <c r="D1509" s="202"/>
      <c r="E1509" s="137"/>
      <c r="H1509" s="137"/>
      <c r="I1509" s="137"/>
      <c r="J1509" s="202"/>
      <c r="K1509" s="137"/>
    </row>
    <row r="1510" spans="2:11">
      <c r="B1510" s="137"/>
      <c r="C1510" s="137"/>
      <c r="D1510" s="202"/>
      <c r="E1510" s="137"/>
      <c r="H1510" s="137"/>
      <c r="I1510" s="137"/>
      <c r="J1510" s="202"/>
      <c r="K1510" s="137"/>
    </row>
    <row r="1511" spans="2:11">
      <c r="B1511" s="137"/>
      <c r="C1511" s="137"/>
      <c r="D1511" s="202"/>
      <c r="E1511" s="137"/>
      <c r="H1511" s="137"/>
      <c r="I1511" s="137"/>
      <c r="J1511" s="202"/>
      <c r="K1511" s="137"/>
    </row>
    <row r="1512" spans="2:11">
      <c r="B1512" s="137"/>
      <c r="C1512" s="137"/>
      <c r="D1512" s="202"/>
      <c r="E1512" s="137"/>
      <c r="H1512" s="137"/>
      <c r="I1512" s="137"/>
      <c r="J1512" s="202"/>
      <c r="K1512" s="137"/>
    </row>
    <row r="1513" spans="2:11">
      <c r="B1513" s="137"/>
      <c r="C1513" s="137"/>
      <c r="D1513" s="202"/>
      <c r="E1513" s="137"/>
      <c r="H1513" s="137"/>
      <c r="I1513" s="137"/>
      <c r="J1513" s="202"/>
      <c r="K1513" s="137"/>
    </row>
    <row r="1514" spans="2:11">
      <c r="B1514" s="137"/>
      <c r="C1514" s="137"/>
      <c r="D1514" s="202"/>
      <c r="E1514" s="137"/>
      <c r="H1514" s="137"/>
      <c r="I1514" s="137"/>
      <c r="J1514" s="202"/>
      <c r="K1514" s="137"/>
    </row>
    <row r="1515" spans="2:11">
      <c r="B1515" s="137"/>
      <c r="C1515" s="137"/>
      <c r="D1515" s="202"/>
      <c r="E1515" s="137"/>
      <c r="H1515" s="137"/>
      <c r="I1515" s="137"/>
      <c r="J1515" s="202"/>
      <c r="K1515" s="137"/>
    </row>
    <row r="1516" spans="2:11">
      <c r="B1516" s="137"/>
      <c r="C1516" s="137"/>
      <c r="D1516" s="202"/>
      <c r="E1516" s="137"/>
      <c r="H1516" s="137"/>
      <c r="I1516" s="137"/>
      <c r="J1516" s="202"/>
      <c r="K1516" s="137"/>
    </row>
    <row r="1517" spans="2:11">
      <c r="B1517" s="137"/>
      <c r="C1517" s="137"/>
      <c r="D1517" s="202"/>
      <c r="E1517" s="137"/>
      <c r="H1517" s="137"/>
      <c r="I1517" s="137"/>
      <c r="J1517" s="202"/>
      <c r="K1517" s="137"/>
    </row>
    <row r="1518" spans="2:11">
      <c r="B1518" s="137"/>
      <c r="C1518" s="137"/>
      <c r="D1518" s="202"/>
      <c r="E1518" s="137"/>
      <c r="H1518" s="137"/>
      <c r="I1518" s="137"/>
      <c r="J1518" s="202"/>
      <c r="K1518" s="137"/>
    </row>
    <row r="1519" spans="2:11">
      <c r="B1519" s="137"/>
      <c r="C1519" s="137"/>
      <c r="D1519" s="202"/>
      <c r="E1519" s="137"/>
      <c r="H1519" s="137"/>
      <c r="I1519" s="137"/>
      <c r="J1519" s="202"/>
      <c r="K1519" s="137"/>
    </row>
    <row r="1520" spans="2:11">
      <c r="B1520" s="137"/>
      <c r="C1520" s="137"/>
      <c r="D1520" s="202"/>
      <c r="E1520" s="137"/>
      <c r="H1520" s="137"/>
      <c r="I1520" s="137"/>
      <c r="J1520" s="202"/>
      <c r="K1520" s="137"/>
    </row>
    <row r="1521" spans="2:11">
      <c r="B1521" s="137"/>
      <c r="C1521" s="137"/>
      <c r="D1521" s="202"/>
      <c r="E1521" s="137"/>
      <c r="H1521" s="137"/>
      <c r="I1521" s="137"/>
      <c r="J1521" s="202"/>
      <c r="K1521" s="137"/>
    </row>
    <row r="1522" spans="2:11">
      <c r="B1522" s="137"/>
      <c r="C1522" s="137"/>
      <c r="D1522" s="202"/>
      <c r="E1522" s="137"/>
      <c r="H1522" s="137"/>
      <c r="I1522" s="137"/>
      <c r="J1522" s="202"/>
      <c r="K1522" s="137"/>
    </row>
    <row r="1523" spans="2:11">
      <c r="B1523" s="137"/>
      <c r="C1523" s="137"/>
      <c r="D1523" s="202"/>
      <c r="E1523" s="137"/>
      <c r="H1523" s="137"/>
      <c r="I1523" s="137"/>
      <c r="J1523" s="202"/>
      <c r="K1523" s="137"/>
    </row>
    <row r="1524" spans="2:11">
      <c r="B1524" s="137"/>
      <c r="C1524" s="137"/>
      <c r="D1524" s="202"/>
      <c r="E1524" s="137"/>
      <c r="H1524" s="137"/>
      <c r="I1524" s="137"/>
      <c r="J1524" s="202"/>
      <c r="K1524" s="137"/>
    </row>
    <row r="1525" spans="2:11">
      <c r="B1525" s="137"/>
      <c r="C1525" s="137"/>
      <c r="D1525" s="202"/>
      <c r="E1525" s="137"/>
      <c r="H1525" s="137"/>
      <c r="I1525" s="137"/>
      <c r="J1525" s="202"/>
      <c r="K1525" s="137"/>
    </row>
    <row r="1526" spans="2:11">
      <c r="B1526" s="137"/>
      <c r="C1526" s="137"/>
      <c r="D1526" s="202"/>
      <c r="E1526" s="137"/>
      <c r="H1526" s="137"/>
      <c r="I1526" s="137"/>
      <c r="J1526" s="202"/>
      <c r="K1526" s="137"/>
    </row>
    <row r="1527" spans="2:11">
      <c r="B1527" s="137"/>
      <c r="C1527" s="137"/>
      <c r="D1527" s="202"/>
      <c r="E1527" s="137"/>
      <c r="H1527" s="137"/>
      <c r="I1527" s="137"/>
      <c r="J1527" s="202"/>
      <c r="K1527" s="137"/>
    </row>
    <row r="1528" spans="2:11">
      <c r="B1528" s="137"/>
      <c r="C1528" s="137"/>
      <c r="D1528" s="202"/>
      <c r="E1528" s="137"/>
      <c r="H1528" s="137"/>
      <c r="I1528" s="137"/>
      <c r="J1528" s="202"/>
      <c r="K1528" s="137"/>
    </row>
    <row r="1529" spans="2:11">
      <c r="B1529" s="137"/>
      <c r="C1529" s="137"/>
      <c r="D1529" s="202"/>
      <c r="E1529" s="137"/>
      <c r="H1529" s="137"/>
      <c r="I1529" s="137"/>
      <c r="J1529" s="202"/>
      <c r="K1529" s="137"/>
    </row>
    <row r="1530" spans="2:11">
      <c r="B1530" s="137"/>
      <c r="C1530" s="137"/>
      <c r="D1530" s="202"/>
      <c r="E1530" s="137"/>
      <c r="H1530" s="137"/>
      <c r="I1530" s="137"/>
      <c r="J1530" s="202"/>
      <c r="K1530" s="137"/>
    </row>
    <row r="1531" spans="2:11">
      <c r="B1531" s="137"/>
      <c r="C1531" s="137"/>
      <c r="D1531" s="202"/>
      <c r="E1531" s="137"/>
      <c r="H1531" s="137"/>
      <c r="I1531" s="137"/>
      <c r="J1531" s="202"/>
      <c r="K1531" s="137"/>
    </row>
    <row r="1532" spans="2:11">
      <c r="B1532" s="137"/>
      <c r="C1532" s="137"/>
      <c r="D1532" s="202"/>
      <c r="E1532" s="137"/>
      <c r="H1532" s="137"/>
      <c r="I1532" s="137"/>
      <c r="J1532" s="202"/>
      <c r="K1532" s="137"/>
    </row>
    <row r="1533" spans="2:11">
      <c r="B1533" s="137"/>
      <c r="C1533" s="137"/>
      <c r="D1533" s="202"/>
      <c r="E1533" s="137"/>
      <c r="H1533" s="137"/>
      <c r="I1533" s="137"/>
      <c r="J1533" s="202"/>
      <c r="K1533" s="137"/>
    </row>
    <row r="1534" spans="2:11">
      <c r="B1534" s="137"/>
      <c r="C1534" s="137"/>
      <c r="D1534" s="202"/>
      <c r="E1534" s="137"/>
      <c r="H1534" s="137"/>
      <c r="I1534" s="137"/>
      <c r="J1534" s="202"/>
      <c r="K1534" s="137"/>
    </row>
    <row r="1535" spans="2:11">
      <c r="B1535" s="137"/>
      <c r="C1535" s="137"/>
      <c r="D1535" s="202"/>
      <c r="E1535" s="137"/>
      <c r="H1535" s="137"/>
      <c r="I1535" s="137"/>
      <c r="J1535" s="202"/>
      <c r="K1535" s="137"/>
    </row>
    <row r="1536" spans="2:11">
      <c r="B1536" s="137"/>
      <c r="C1536" s="137"/>
      <c r="D1536" s="202"/>
      <c r="E1536" s="137"/>
      <c r="H1536" s="137"/>
      <c r="I1536" s="137"/>
      <c r="J1536" s="202"/>
      <c r="K1536" s="137"/>
    </row>
    <row r="1537" spans="2:11">
      <c r="B1537" s="137"/>
      <c r="C1537" s="137"/>
      <c r="D1537" s="202"/>
      <c r="E1537" s="137"/>
      <c r="H1537" s="137"/>
      <c r="I1537" s="137"/>
      <c r="J1537" s="202"/>
      <c r="K1537" s="137"/>
    </row>
    <row r="1538" spans="2:11">
      <c r="B1538" s="137"/>
      <c r="C1538" s="137"/>
      <c r="D1538" s="202"/>
      <c r="E1538" s="137"/>
      <c r="H1538" s="137"/>
      <c r="I1538" s="137"/>
      <c r="J1538" s="202"/>
      <c r="K1538" s="137"/>
    </row>
    <row r="1539" spans="2:11">
      <c r="B1539" s="137"/>
      <c r="C1539" s="137"/>
      <c r="D1539" s="202"/>
      <c r="E1539" s="137"/>
      <c r="H1539" s="137"/>
      <c r="I1539" s="137"/>
      <c r="J1539" s="202"/>
      <c r="K1539" s="137"/>
    </row>
    <row r="1540" spans="2:11">
      <c r="B1540" s="137"/>
      <c r="C1540" s="137"/>
      <c r="D1540" s="202"/>
      <c r="E1540" s="137"/>
      <c r="H1540" s="137"/>
      <c r="I1540" s="137"/>
      <c r="J1540" s="202"/>
      <c r="K1540" s="137"/>
    </row>
    <row r="1541" spans="2:11">
      <c r="B1541" s="137"/>
      <c r="C1541" s="137"/>
      <c r="D1541" s="202"/>
      <c r="E1541" s="137"/>
      <c r="H1541" s="137"/>
      <c r="I1541" s="137"/>
      <c r="J1541" s="202"/>
      <c r="K1541" s="137"/>
    </row>
    <row r="1542" spans="2:11">
      <c r="B1542" s="137"/>
      <c r="C1542" s="137"/>
      <c r="D1542" s="202"/>
      <c r="E1542" s="137"/>
      <c r="H1542" s="137"/>
      <c r="I1542" s="137"/>
      <c r="J1542" s="202"/>
      <c r="K1542" s="137"/>
    </row>
    <row r="1543" spans="2:11">
      <c r="B1543" s="137"/>
      <c r="C1543" s="137"/>
      <c r="D1543" s="202"/>
      <c r="E1543" s="137"/>
      <c r="H1543" s="137"/>
      <c r="I1543" s="137"/>
      <c r="J1543" s="202"/>
      <c r="K1543" s="137"/>
    </row>
    <row r="1544" spans="2:11">
      <c r="B1544" s="137"/>
      <c r="C1544" s="137"/>
      <c r="D1544" s="202"/>
      <c r="E1544" s="137"/>
      <c r="H1544" s="137"/>
      <c r="I1544" s="137"/>
      <c r="J1544" s="202"/>
      <c r="K1544" s="137"/>
    </row>
    <row r="1545" spans="2:11">
      <c r="B1545" s="137"/>
      <c r="C1545" s="137"/>
      <c r="D1545" s="202"/>
      <c r="E1545" s="137"/>
      <c r="H1545" s="137"/>
      <c r="I1545" s="137"/>
      <c r="J1545" s="202"/>
      <c r="K1545" s="137"/>
    </row>
    <row r="1546" spans="2:11">
      <c r="B1546" s="137"/>
      <c r="C1546" s="137"/>
      <c r="D1546" s="202"/>
      <c r="E1546" s="137"/>
      <c r="H1546" s="137"/>
      <c r="I1546" s="137"/>
      <c r="J1546" s="202"/>
      <c r="K1546" s="137"/>
    </row>
    <row r="1547" spans="2:11">
      <c r="B1547" s="137"/>
      <c r="C1547" s="137"/>
      <c r="D1547" s="202"/>
      <c r="E1547" s="137"/>
      <c r="H1547" s="137"/>
      <c r="I1547" s="137"/>
      <c r="J1547" s="202"/>
      <c r="K1547" s="137"/>
    </row>
    <row r="1548" spans="2:11">
      <c r="B1548" s="137"/>
      <c r="C1548" s="137"/>
      <c r="D1548" s="202"/>
      <c r="E1548" s="137"/>
      <c r="H1548" s="137"/>
      <c r="I1548" s="137"/>
      <c r="J1548" s="202"/>
      <c r="K1548" s="137"/>
    </row>
    <row r="1549" spans="2:11">
      <c r="B1549" s="137"/>
      <c r="C1549" s="137"/>
      <c r="D1549" s="202"/>
      <c r="E1549" s="137"/>
      <c r="H1549" s="137"/>
      <c r="I1549" s="137"/>
      <c r="J1549" s="202"/>
      <c r="K1549" s="137"/>
    </row>
    <row r="1550" spans="2:11">
      <c r="B1550" s="137"/>
      <c r="C1550" s="137"/>
      <c r="D1550" s="202"/>
      <c r="E1550" s="137"/>
      <c r="H1550" s="137"/>
      <c r="I1550" s="137"/>
      <c r="J1550" s="202"/>
      <c r="K1550" s="137"/>
    </row>
    <row r="1551" spans="2:11">
      <c r="B1551" s="137"/>
      <c r="C1551" s="137"/>
      <c r="D1551" s="202"/>
      <c r="E1551" s="137"/>
      <c r="H1551" s="137"/>
      <c r="I1551" s="137"/>
      <c r="J1551" s="202"/>
      <c r="K1551" s="137"/>
    </row>
    <row r="1552" spans="2:11">
      <c r="B1552" s="137"/>
      <c r="C1552" s="137"/>
      <c r="D1552" s="202"/>
      <c r="E1552" s="137"/>
      <c r="H1552" s="137"/>
      <c r="I1552" s="137"/>
      <c r="J1552" s="202"/>
      <c r="K1552" s="137"/>
    </row>
    <row r="1553" spans="2:11">
      <c r="B1553" s="137"/>
      <c r="C1553" s="137"/>
      <c r="D1553" s="202"/>
      <c r="E1553" s="137"/>
      <c r="H1553" s="137"/>
      <c r="I1553" s="137"/>
      <c r="J1553" s="202"/>
      <c r="K1553" s="137"/>
    </row>
    <row r="1554" spans="2:11">
      <c r="B1554" s="137"/>
      <c r="C1554" s="137"/>
      <c r="D1554" s="202"/>
      <c r="E1554" s="137"/>
      <c r="H1554" s="137"/>
      <c r="I1554" s="137"/>
      <c r="J1554" s="202"/>
      <c r="K1554" s="137"/>
    </row>
    <row r="1555" spans="2:11">
      <c r="B1555" s="137"/>
      <c r="C1555" s="137"/>
      <c r="D1555" s="202"/>
      <c r="E1555" s="137"/>
      <c r="H1555" s="137"/>
      <c r="I1555" s="137"/>
      <c r="J1555" s="202"/>
      <c r="K1555" s="137"/>
    </row>
    <row r="1556" spans="2:11">
      <c r="B1556" s="137"/>
      <c r="C1556" s="137"/>
      <c r="D1556" s="202"/>
      <c r="E1556" s="137"/>
      <c r="H1556" s="137"/>
      <c r="I1556" s="137"/>
      <c r="J1556" s="202"/>
      <c r="K1556" s="137"/>
    </row>
    <row r="1557" spans="2:11">
      <c r="B1557" s="137"/>
      <c r="C1557" s="137"/>
      <c r="D1557" s="202"/>
      <c r="E1557" s="137"/>
      <c r="H1557" s="137"/>
      <c r="I1557" s="137"/>
      <c r="J1557" s="202"/>
      <c r="K1557" s="137"/>
    </row>
    <row r="1558" spans="2:11">
      <c r="B1558" s="137"/>
      <c r="C1558" s="137"/>
      <c r="D1558" s="202"/>
      <c r="E1558" s="137"/>
      <c r="H1558" s="137"/>
      <c r="I1558" s="137"/>
      <c r="J1558" s="202"/>
      <c r="K1558" s="137"/>
    </row>
    <row r="1559" spans="2:11">
      <c r="B1559" s="137"/>
      <c r="C1559" s="137"/>
      <c r="D1559" s="202"/>
      <c r="E1559" s="137"/>
      <c r="H1559" s="137"/>
      <c r="I1559" s="137"/>
      <c r="J1559" s="202"/>
      <c r="K1559" s="137"/>
    </row>
    <row r="1560" spans="2:11">
      <c r="B1560" s="137"/>
      <c r="C1560" s="137"/>
      <c r="D1560" s="202"/>
      <c r="E1560" s="137"/>
      <c r="H1560" s="137"/>
      <c r="I1560" s="137"/>
      <c r="J1560" s="202"/>
      <c r="K1560" s="137"/>
    </row>
    <row r="1561" spans="2:11">
      <c r="B1561" s="137"/>
      <c r="C1561" s="137"/>
      <c r="D1561" s="202"/>
      <c r="E1561" s="137"/>
      <c r="H1561" s="137"/>
      <c r="I1561" s="137"/>
      <c r="J1561" s="202"/>
      <c r="K1561" s="137"/>
    </row>
    <row r="1562" spans="2:11">
      <c r="B1562" s="137"/>
      <c r="C1562" s="137"/>
      <c r="D1562" s="202"/>
      <c r="E1562" s="137"/>
      <c r="H1562" s="137"/>
      <c r="I1562" s="137"/>
      <c r="J1562" s="202"/>
      <c r="K1562" s="137"/>
    </row>
    <row r="1563" spans="2:11">
      <c r="B1563" s="137"/>
      <c r="C1563" s="137"/>
      <c r="D1563" s="202"/>
      <c r="E1563" s="137"/>
      <c r="H1563" s="137"/>
      <c r="I1563" s="137"/>
      <c r="J1563" s="202"/>
      <c r="K1563" s="137"/>
    </row>
    <row r="1564" spans="2:11">
      <c r="B1564" s="137"/>
      <c r="C1564" s="137"/>
      <c r="D1564" s="202"/>
      <c r="E1564" s="137"/>
      <c r="H1564" s="137"/>
      <c r="I1564" s="137"/>
      <c r="J1564" s="202"/>
      <c r="K1564" s="137"/>
    </row>
    <row r="1565" spans="2:11">
      <c r="B1565" s="137"/>
      <c r="C1565" s="137"/>
      <c r="D1565" s="202"/>
      <c r="E1565" s="137"/>
      <c r="H1565" s="137"/>
      <c r="I1565" s="137"/>
      <c r="J1565" s="202"/>
      <c r="K1565" s="137"/>
    </row>
    <row r="1566" spans="2:11">
      <c r="B1566" s="137"/>
      <c r="C1566" s="137"/>
      <c r="D1566" s="202"/>
      <c r="E1566" s="137"/>
      <c r="H1566" s="137"/>
      <c r="I1566" s="137"/>
      <c r="J1566" s="202"/>
      <c r="K1566" s="137"/>
    </row>
    <row r="1567" spans="2:11">
      <c r="B1567" s="137"/>
      <c r="C1567" s="137"/>
      <c r="D1567" s="202"/>
      <c r="E1567" s="137"/>
      <c r="H1567" s="137"/>
      <c r="I1567" s="137"/>
      <c r="J1567" s="202"/>
      <c r="K1567" s="137"/>
    </row>
    <row r="1568" spans="2:11">
      <c r="B1568" s="137"/>
      <c r="C1568" s="137"/>
      <c r="D1568" s="202"/>
      <c r="E1568" s="137"/>
      <c r="H1568" s="137"/>
      <c r="I1568" s="137"/>
      <c r="J1568" s="202"/>
      <c r="K1568" s="137"/>
    </row>
    <row r="1569" spans="2:11">
      <c r="B1569" s="137"/>
      <c r="C1569" s="137"/>
      <c r="D1569" s="202"/>
      <c r="E1569" s="137"/>
      <c r="H1569" s="137"/>
      <c r="I1569" s="137"/>
      <c r="J1569" s="202"/>
      <c r="K1569" s="137"/>
    </row>
    <row r="1570" spans="2:11">
      <c r="B1570" s="137"/>
      <c r="C1570" s="137"/>
      <c r="D1570" s="202"/>
      <c r="E1570" s="137"/>
      <c r="H1570" s="137"/>
      <c r="I1570" s="137"/>
      <c r="J1570" s="202"/>
      <c r="K1570" s="137"/>
    </row>
    <row r="1571" spans="2:11">
      <c r="B1571" s="137"/>
      <c r="C1571" s="137"/>
      <c r="D1571" s="202"/>
      <c r="E1571" s="137"/>
      <c r="H1571" s="137"/>
      <c r="I1571" s="137"/>
      <c r="J1571" s="202"/>
      <c r="K1571" s="137"/>
    </row>
    <row r="1572" spans="2:11">
      <c r="B1572" s="137"/>
      <c r="C1572" s="137"/>
      <c r="D1572" s="202"/>
      <c r="E1572" s="137"/>
      <c r="H1572" s="137"/>
      <c r="I1572" s="137"/>
      <c r="J1572" s="202"/>
      <c r="K1572" s="137"/>
    </row>
    <row r="1573" spans="2:11">
      <c r="B1573" s="137"/>
      <c r="C1573" s="137"/>
      <c r="D1573" s="202"/>
      <c r="E1573" s="137"/>
      <c r="H1573" s="137"/>
      <c r="I1573" s="137"/>
      <c r="J1573" s="202"/>
      <c r="K1573" s="137"/>
    </row>
    <row r="1574" spans="2:11">
      <c r="B1574" s="137"/>
      <c r="C1574" s="137"/>
      <c r="D1574" s="202"/>
      <c r="E1574" s="137"/>
      <c r="H1574" s="137"/>
      <c r="I1574" s="137"/>
      <c r="J1574" s="202"/>
      <c r="K1574" s="137"/>
    </row>
    <row r="1575" spans="2:11">
      <c r="B1575" s="137"/>
      <c r="C1575" s="137"/>
      <c r="D1575" s="202"/>
      <c r="E1575" s="137"/>
      <c r="H1575" s="137"/>
      <c r="I1575" s="137"/>
      <c r="J1575" s="202"/>
      <c r="K1575" s="137"/>
    </row>
    <row r="1576" spans="2:11">
      <c r="B1576" s="137"/>
      <c r="C1576" s="137"/>
      <c r="D1576" s="202"/>
      <c r="E1576" s="137"/>
      <c r="H1576" s="137"/>
      <c r="I1576" s="137"/>
      <c r="J1576" s="202"/>
      <c r="K1576" s="137"/>
    </row>
    <row r="1577" spans="2:11">
      <c r="B1577" s="137"/>
      <c r="C1577" s="137"/>
      <c r="D1577" s="202"/>
      <c r="E1577" s="137"/>
      <c r="H1577" s="137"/>
      <c r="I1577" s="137"/>
      <c r="J1577" s="202"/>
      <c r="K1577" s="137"/>
    </row>
    <row r="1578" spans="2:11">
      <c r="B1578" s="137"/>
      <c r="C1578" s="137"/>
      <c r="D1578" s="202"/>
      <c r="E1578" s="137"/>
      <c r="H1578" s="137"/>
      <c r="I1578" s="137"/>
      <c r="J1578" s="202"/>
      <c r="K1578" s="137"/>
    </row>
    <row r="1579" spans="2:11">
      <c r="B1579" s="137"/>
      <c r="C1579" s="137"/>
      <c r="D1579" s="202"/>
      <c r="E1579" s="137"/>
      <c r="H1579" s="137"/>
      <c r="I1579" s="137"/>
      <c r="J1579" s="202"/>
      <c r="K1579" s="137"/>
    </row>
    <row r="1580" spans="2:11">
      <c r="B1580" s="137"/>
      <c r="C1580" s="137"/>
      <c r="D1580" s="202"/>
      <c r="E1580" s="137"/>
      <c r="H1580" s="137"/>
      <c r="I1580" s="137"/>
      <c r="J1580" s="202"/>
      <c r="K1580" s="137"/>
    </row>
    <row r="1581" spans="2:11">
      <c r="B1581" s="137"/>
      <c r="C1581" s="137"/>
      <c r="D1581" s="202"/>
      <c r="E1581" s="137"/>
      <c r="H1581" s="137"/>
      <c r="I1581" s="137"/>
      <c r="J1581" s="202"/>
      <c r="K1581" s="137"/>
    </row>
    <row r="1582" spans="2:11">
      <c r="B1582" s="137"/>
      <c r="C1582" s="137"/>
      <c r="D1582" s="202"/>
      <c r="E1582" s="137"/>
      <c r="H1582" s="137"/>
      <c r="I1582" s="137"/>
      <c r="J1582" s="202"/>
      <c r="K1582" s="137"/>
    </row>
    <row r="1583" spans="2:11">
      <c r="B1583" s="137"/>
      <c r="C1583" s="137"/>
      <c r="D1583" s="202"/>
      <c r="E1583" s="137"/>
      <c r="H1583" s="137"/>
      <c r="I1583" s="137"/>
      <c r="J1583" s="202"/>
      <c r="K1583" s="137"/>
    </row>
    <row r="1584" spans="2:11">
      <c r="B1584" s="137"/>
      <c r="C1584" s="137"/>
      <c r="D1584" s="202"/>
      <c r="E1584" s="137"/>
      <c r="H1584" s="137"/>
      <c r="I1584" s="137"/>
      <c r="J1584" s="202"/>
      <c r="K1584" s="137"/>
    </row>
    <row r="1585" spans="2:11">
      <c r="B1585" s="137"/>
      <c r="C1585" s="137"/>
      <c r="D1585" s="202"/>
      <c r="E1585" s="137"/>
      <c r="H1585" s="137"/>
      <c r="I1585" s="137"/>
      <c r="J1585" s="202"/>
      <c r="K1585" s="137"/>
    </row>
    <row r="1586" spans="2:11">
      <c r="B1586" s="137"/>
      <c r="C1586" s="137"/>
      <c r="D1586" s="202"/>
      <c r="E1586" s="137"/>
      <c r="H1586" s="137"/>
      <c r="I1586" s="137"/>
      <c r="J1586" s="202"/>
      <c r="K1586" s="137"/>
    </row>
    <row r="1587" spans="2:11">
      <c r="B1587" s="137"/>
      <c r="C1587" s="137"/>
      <c r="D1587" s="202"/>
      <c r="E1587" s="137"/>
      <c r="H1587" s="137"/>
      <c r="I1587" s="137"/>
      <c r="J1587" s="202"/>
      <c r="K1587" s="137"/>
    </row>
    <row r="1588" spans="2:11">
      <c r="B1588" s="137"/>
      <c r="C1588" s="137"/>
      <c r="D1588" s="202"/>
      <c r="E1588" s="137"/>
      <c r="H1588" s="137"/>
      <c r="I1588" s="137"/>
      <c r="J1588" s="202"/>
      <c r="K1588" s="137"/>
    </row>
    <row r="1589" spans="2:11">
      <c r="B1589" s="137"/>
      <c r="C1589" s="137"/>
      <c r="D1589" s="202"/>
      <c r="E1589" s="137"/>
      <c r="H1589" s="137"/>
      <c r="I1589" s="137"/>
      <c r="J1589" s="202"/>
      <c r="K1589" s="137"/>
    </row>
    <row r="1590" spans="2:11">
      <c r="B1590" s="137"/>
      <c r="C1590" s="137"/>
      <c r="D1590" s="202"/>
      <c r="E1590" s="137"/>
      <c r="H1590" s="137"/>
      <c r="I1590" s="137"/>
      <c r="J1590" s="202"/>
      <c r="K1590" s="137"/>
    </row>
    <row r="1591" spans="2:11">
      <c r="B1591" s="137"/>
      <c r="C1591" s="137"/>
      <c r="D1591" s="202"/>
      <c r="E1591" s="137"/>
      <c r="H1591" s="137"/>
      <c r="I1591" s="137"/>
      <c r="J1591" s="202"/>
      <c r="K1591" s="137"/>
    </row>
    <row r="1592" spans="2:11">
      <c r="B1592" s="137"/>
      <c r="C1592" s="137"/>
      <c r="D1592" s="202"/>
      <c r="E1592" s="137"/>
      <c r="H1592" s="137"/>
      <c r="I1592" s="137"/>
      <c r="J1592" s="202"/>
      <c r="K1592" s="137"/>
    </row>
    <row r="1593" spans="2:11">
      <c r="B1593" s="137"/>
      <c r="C1593" s="137"/>
      <c r="D1593" s="202"/>
      <c r="E1593" s="137"/>
      <c r="H1593" s="137"/>
      <c r="I1593" s="137"/>
      <c r="J1593" s="202"/>
      <c r="K1593" s="137"/>
    </row>
    <row r="1594" spans="2:11">
      <c r="B1594" s="137"/>
      <c r="C1594" s="137"/>
      <c r="D1594" s="202"/>
      <c r="E1594" s="137"/>
      <c r="H1594" s="137"/>
      <c r="I1594" s="137"/>
      <c r="J1594" s="202"/>
      <c r="K1594" s="137"/>
    </row>
    <row r="1595" spans="2:11">
      <c r="B1595" s="137"/>
      <c r="C1595" s="137"/>
      <c r="D1595" s="202"/>
      <c r="E1595" s="137"/>
      <c r="H1595" s="137"/>
      <c r="I1595" s="137"/>
      <c r="J1595" s="202"/>
      <c r="K1595" s="137"/>
    </row>
    <row r="1596" spans="2:11">
      <c r="B1596" s="137"/>
      <c r="C1596" s="137"/>
      <c r="D1596" s="202"/>
      <c r="E1596" s="137"/>
      <c r="H1596" s="137"/>
      <c r="I1596" s="137"/>
      <c r="J1596" s="202"/>
      <c r="K1596" s="137"/>
    </row>
    <row r="1597" spans="2:11">
      <c r="B1597" s="137"/>
      <c r="C1597" s="137"/>
      <c r="D1597" s="202"/>
      <c r="E1597" s="137"/>
      <c r="H1597" s="137"/>
      <c r="I1597" s="137"/>
      <c r="J1597" s="202"/>
      <c r="K1597" s="137"/>
    </row>
    <row r="1598" spans="2:11">
      <c r="B1598" s="137"/>
      <c r="C1598" s="137"/>
      <c r="D1598" s="202"/>
      <c r="E1598" s="137"/>
      <c r="H1598" s="137"/>
      <c r="I1598" s="137"/>
      <c r="J1598" s="202"/>
      <c r="K1598" s="137"/>
    </row>
    <row r="1599" spans="2:11">
      <c r="B1599" s="137"/>
      <c r="C1599" s="137"/>
      <c r="D1599" s="202"/>
      <c r="E1599" s="137"/>
      <c r="H1599" s="137"/>
      <c r="I1599" s="137"/>
      <c r="J1599" s="202"/>
      <c r="K1599" s="137"/>
    </row>
    <row r="1600" spans="2:11">
      <c r="B1600" s="137"/>
      <c r="C1600" s="137"/>
      <c r="D1600" s="202"/>
      <c r="E1600" s="137"/>
      <c r="H1600" s="137"/>
      <c r="I1600" s="137"/>
      <c r="J1600" s="202"/>
      <c r="K1600" s="137"/>
    </row>
    <row r="1601" spans="2:11">
      <c r="B1601" s="137"/>
      <c r="C1601" s="137"/>
      <c r="D1601" s="202"/>
      <c r="E1601" s="137"/>
      <c r="H1601" s="137"/>
      <c r="I1601" s="137"/>
      <c r="J1601" s="202"/>
      <c r="K1601" s="137"/>
    </row>
    <row r="1602" spans="2:11">
      <c r="B1602" s="137"/>
      <c r="C1602" s="137"/>
      <c r="D1602" s="202"/>
      <c r="E1602" s="137"/>
      <c r="H1602" s="137"/>
      <c r="I1602" s="137"/>
      <c r="J1602" s="202"/>
      <c r="K1602" s="137"/>
    </row>
    <row r="1603" spans="2:11">
      <c r="B1603" s="137"/>
      <c r="C1603" s="137"/>
      <c r="D1603" s="202"/>
      <c r="E1603" s="137"/>
      <c r="H1603" s="137"/>
      <c r="I1603" s="137"/>
      <c r="J1603" s="202"/>
      <c r="K1603" s="137"/>
    </row>
    <row r="1604" spans="2:11">
      <c r="B1604" s="137"/>
      <c r="C1604" s="137"/>
      <c r="D1604" s="202"/>
      <c r="E1604" s="137"/>
      <c r="H1604" s="137"/>
      <c r="I1604" s="137"/>
      <c r="J1604" s="202"/>
      <c r="K1604" s="137"/>
    </row>
    <row r="1605" spans="2:11">
      <c r="B1605" s="137"/>
      <c r="C1605" s="137"/>
      <c r="D1605" s="202"/>
      <c r="E1605" s="137"/>
      <c r="H1605" s="137"/>
      <c r="I1605" s="137"/>
      <c r="J1605" s="202"/>
      <c r="K1605" s="137"/>
    </row>
    <row r="1606" spans="2:11">
      <c r="B1606" s="137"/>
      <c r="C1606" s="137"/>
      <c r="D1606" s="202"/>
      <c r="E1606" s="137"/>
      <c r="H1606" s="137"/>
      <c r="I1606" s="137"/>
      <c r="J1606" s="202"/>
      <c r="K1606" s="137"/>
    </row>
    <row r="1607" spans="2:11">
      <c r="B1607" s="137"/>
      <c r="C1607" s="137"/>
      <c r="D1607" s="202"/>
      <c r="E1607" s="137"/>
      <c r="H1607" s="137"/>
      <c r="I1607" s="137"/>
      <c r="J1607" s="202"/>
      <c r="K1607" s="137"/>
    </row>
    <row r="1608" spans="2:11">
      <c r="B1608" s="137"/>
      <c r="C1608" s="137"/>
      <c r="D1608" s="202"/>
      <c r="E1608" s="137"/>
      <c r="H1608" s="137"/>
      <c r="I1608" s="137"/>
      <c r="J1608" s="202"/>
      <c r="K1608" s="137"/>
    </row>
    <row r="1609" spans="2:11">
      <c r="B1609" s="137"/>
      <c r="C1609" s="137"/>
      <c r="D1609" s="202"/>
      <c r="E1609" s="137"/>
      <c r="H1609" s="137"/>
      <c r="I1609" s="137"/>
      <c r="J1609" s="202"/>
      <c r="K1609" s="137"/>
    </row>
    <row r="1610" spans="2:11">
      <c r="B1610" s="137"/>
      <c r="C1610" s="137"/>
      <c r="D1610" s="202"/>
      <c r="E1610" s="137"/>
      <c r="H1610" s="137"/>
      <c r="I1610" s="137"/>
      <c r="J1610" s="202"/>
      <c r="K1610" s="137"/>
    </row>
    <row r="1611" spans="2:11">
      <c r="B1611" s="137"/>
      <c r="C1611" s="137"/>
      <c r="D1611" s="202"/>
      <c r="E1611" s="137"/>
      <c r="H1611" s="137"/>
      <c r="I1611" s="137"/>
      <c r="J1611" s="202"/>
      <c r="K1611" s="137"/>
    </row>
    <row r="1612" spans="2:11">
      <c r="B1612" s="137"/>
      <c r="C1612" s="137"/>
      <c r="D1612" s="202"/>
      <c r="E1612" s="137"/>
      <c r="H1612" s="137"/>
      <c r="I1612" s="137"/>
      <c r="J1612" s="202"/>
      <c r="K1612" s="137"/>
    </row>
    <row r="1613" spans="2:11">
      <c r="B1613" s="137"/>
      <c r="C1613" s="137"/>
      <c r="D1613" s="202"/>
      <c r="E1613" s="137"/>
      <c r="H1613" s="137"/>
      <c r="I1613" s="137"/>
      <c r="J1613" s="202"/>
      <c r="K1613" s="137"/>
    </row>
    <row r="1614" spans="2:11">
      <c r="B1614" s="137"/>
      <c r="C1614" s="137"/>
      <c r="D1614" s="202"/>
      <c r="E1614" s="137"/>
      <c r="H1614" s="137"/>
      <c r="I1614" s="137"/>
      <c r="J1614" s="202"/>
      <c r="K1614" s="137"/>
    </row>
    <row r="1615" spans="2:11">
      <c r="B1615" s="137"/>
      <c r="C1615" s="137"/>
      <c r="D1615" s="202"/>
      <c r="E1615" s="137"/>
      <c r="H1615" s="137"/>
      <c r="I1615" s="137"/>
      <c r="J1615" s="202"/>
      <c r="K1615" s="137"/>
    </row>
    <row r="1616" spans="2:11">
      <c r="B1616" s="137"/>
      <c r="C1616" s="137"/>
      <c r="D1616" s="202"/>
      <c r="E1616" s="137"/>
      <c r="H1616" s="137"/>
      <c r="I1616" s="137"/>
      <c r="J1616" s="202"/>
      <c r="K1616" s="137"/>
    </row>
    <row r="1617" spans="2:11">
      <c r="B1617" s="137"/>
      <c r="C1617" s="137"/>
      <c r="D1617" s="202"/>
      <c r="E1617" s="137"/>
      <c r="H1617" s="137"/>
      <c r="I1617" s="137"/>
      <c r="J1617" s="202"/>
      <c r="K1617" s="137"/>
    </row>
    <row r="1618" spans="2:11">
      <c r="B1618" s="137"/>
      <c r="C1618" s="137"/>
      <c r="D1618" s="202"/>
      <c r="E1618" s="137"/>
      <c r="H1618" s="137"/>
      <c r="I1618" s="137"/>
      <c r="J1618" s="202"/>
      <c r="K1618" s="137"/>
    </row>
    <row r="1619" spans="2:11">
      <c r="B1619" s="137"/>
      <c r="C1619" s="137"/>
      <c r="D1619" s="202"/>
      <c r="E1619" s="137"/>
      <c r="H1619" s="137"/>
      <c r="I1619" s="137"/>
      <c r="J1619" s="202"/>
      <c r="K1619" s="137"/>
    </row>
    <row r="1620" spans="2:11">
      <c r="B1620" s="137"/>
      <c r="C1620" s="137"/>
      <c r="D1620" s="202"/>
      <c r="E1620" s="137"/>
      <c r="H1620" s="137"/>
      <c r="I1620" s="137"/>
      <c r="J1620" s="202"/>
      <c r="K1620" s="137"/>
    </row>
    <row r="1621" spans="2:11">
      <c r="B1621" s="137"/>
      <c r="C1621" s="137"/>
      <c r="D1621" s="202"/>
      <c r="E1621" s="137"/>
      <c r="H1621" s="137"/>
      <c r="I1621" s="137"/>
      <c r="J1621" s="202"/>
      <c r="K1621" s="137"/>
    </row>
    <row r="1622" spans="2:11">
      <c r="B1622" s="137"/>
      <c r="C1622" s="137"/>
      <c r="D1622" s="202"/>
      <c r="E1622" s="137"/>
      <c r="H1622" s="137"/>
      <c r="I1622" s="137"/>
      <c r="J1622" s="202"/>
      <c r="K1622" s="137"/>
    </row>
    <row r="1623" spans="2:11">
      <c r="B1623" s="137"/>
      <c r="C1623" s="137"/>
      <c r="D1623" s="202"/>
      <c r="E1623" s="137"/>
      <c r="H1623" s="137"/>
      <c r="I1623" s="137"/>
      <c r="J1623" s="202"/>
      <c r="K1623" s="137"/>
    </row>
    <row r="1624" spans="2:11">
      <c r="B1624" s="137"/>
      <c r="C1624" s="137"/>
      <c r="D1624" s="202"/>
      <c r="E1624" s="137"/>
      <c r="H1624" s="137"/>
      <c r="I1624" s="137"/>
      <c r="J1624" s="202"/>
      <c r="K1624" s="137"/>
    </row>
    <row r="1625" spans="2:11">
      <c r="B1625" s="137"/>
      <c r="C1625" s="137"/>
      <c r="D1625" s="202"/>
      <c r="E1625" s="137"/>
      <c r="H1625" s="137"/>
      <c r="I1625" s="137"/>
      <c r="J1625" s="202"/>
      <c r="K1625" s="137"/>
    </row>
    <row r="1626" spans="2:11">
      <c r="B1626" s="137"/>
      <c r="C1626" s="137"/>
      <c r="D1626" s="202"/>
      <c r="E1626" s="137"/>
      <c r="H1626" s="137"/>
      <c r="I1626" s="137"/>
      <c r="J1626" s="202"/>
      <c r="K1626" s="137"/>
    </row>
    <row r="1627" spans="2:11">
      <c r="B1627" s="137"/>
      <c r="C1627" s="137"/>
      <c r="D1627" s="202"/>
      <c r="E1627" s="137"/>
      <c r="H1627" s="137"/>
      <c r="I1627" s="137"/>
      <c r="J1627" s="202"/>
      <c r="K1627" s="137"/>
    </row>
    <row r="1628" spans="2:11">
      <c r="B1628" s="137"/>
      <c r="C1628" s="137"/>
      <c r="D1628" s="202"/>
      <c r="E1628" s="137"/>
      <c r="H1628" s="137"/>
      <c r="I1628" s="137"/>
      <c r="J1628" s="202"/>
      <c r="K1628" s="137"/>
    </row>
    <row r="1629" spans="2:11">
      <c r="B1629" s="137"/>
      <c r="C1629" s="137"/>
      <c r="D1629" s="202"/>
      <c r="E1629" s="137"/>
      <c r="H1629" s="137"/>
      <c r="I1629" s="137"/>
      <c r="J1629" s="202"/>
      <c r="K1629" s="137"/>
    </row>
    <row r="1630" spans="2:11">
      <c r="B1630" s="137"/>
      <c r="C1630" s="137"/>
      <c r="D1630" s="202"/>
      <c r="E1630" s="137"/>
      <c r="H1630" s="137"/>
      <c r="I1630" s="137"/>
      <c r="J1630" s="202"/>
      <c r="K1630" s="137"/>
    </row>
    <row r="1631" spans="2:11">
      <c r="B1631" s="137"/>
      <c r="C1631" s="137"/>
      <c r="D1631" s="202"/>
      <c r="E1631" s="137"/>
      <c r="H1631" s="137"/>
      <c r="I1631" s="137"/>
      <c r="J1631" s="202"/>
      <c r="K1631" s="137"/>
    </row>
    <row r="1632" spans="2:11">
      <c r="B1632" s="137"/>
      <c r="C1632" s="137"/>
      <c r="D1632" s="202"/>
      <c r="E1632" s="137"/>
      <c r="H1632" s="137"/>
      <c r="I1632" s="137"/>
      <c r="J1632" s="202"/>
      <c r="K1632" s="137"/>
    </row>
    <row r="1633" spans="2:11">
      <c r="B1633" s="137"/>
      <c r="C1633" s="137"/>
      <c r="D1633" s="202"/>
      <c r="E1633" s="137"/>
      <c r="H1633" s="137"/>
      <c r="I1633" s="137"/>
      <c r="J1633" s="202"/>
      <c r="K1633" s="137"/>
    </row>
    <row r="1634" spans="2:11">
      <c r="B1634" s="137"/>
      <c r="C1634" s="137"/>
      <c r="D1634" s="202"/>
      <c r="E1634" s="137"/>
      <c r="H1634" s="137"/>
      <c r="I1634" s="137"/>
      <c r="J1634" s="202"/>
      <c r="K1634" s="137"/>
    </row>
    <row r="1635" spans="2:11">
      <c r="B1635" s="137"/>
      <c r="C1635" s="137"/>
      <c r="D1635" s="202"/>
      <c r="E1635" s="137"/>
      <c r="H1635" s="137"/>
      <c r="I1635" s="137"/>
      <c r="J1635" s="202"/>
      <c r="K1635" s="137"/>
    </row>
    <row r="1636" spans="2:11">
      <c r="B1636" s="137"/>
      <c r="C1636" s="137"/>
      <c r="D1636" s="202"/>
      <c r="E1636" s="137"/>
      <c r="H1636" s="137"/>
      <c r="I1636" s="137"/>
      <c r="J1636" s="202"/>
      <c r="K1636" s="137"/>
    </row>
    <row r="1637" spans="2:11">
      <c r="B1637" s="137"/>
      <c r="C1637" s="137"/>
      <c r="D1637" s="202"/>
      <c r="E1637" s="137"/>
      <c r="H1637" s="137"/>
      <c r="I1637" s="137"/>
      <c r="J1637" s="202"/>
      <c r="K1637" s="137"/>
    </row>
    <row r="1638" spans="2:11">
      <c r="B1638" s="137"/>
      <c r="C1638" s="137"/>
      <c r="D1638" s="202"/>
      <c r="E1638" s="137"/>
      <c r="H1638" s="137"/>
      <c r="I1638" s="137"/>
      <c r="J1638" s="202"/>
      <c r="K1638" s="137"/>
    </row>
    <row r="1639" spans="2:11">
      <c r="B1639" s="137"/>
      <c r="C1639" s="137"/>
      <c r="D1639" s="202"/>
      <c r="E1639" s="137"/>
      <c r="H1639" s="137"/>
      <c r="I1639" s="137"/>
      <c r="J1639" s="202"/>
      <c r="K1639" s="137"/>
    </row>
    <row r="1640" spans="2:11">
      <c r="B1640" s="137"/>
      <c r="C1640" s="137"/>
      <c r="D1640" s="202"/>
      <c r="E1640" s="137"/>
      <c r="H1640" s="137"/>
      <c r="I1640" s="137"/>
      <c r="J1640" s="202"/>
      <c r="K1640" s="137"/>
    </row>
    <row r="1641" spans="2:11">
      <c r="B1641" s="137"/>
      <c r="C1641" s="137"/>
      <c r="D1641" s="202"/>
      <c r="E1641" s="137"/>
      <c r="H1641" s="137"/>
      <c r="I1641" s="137"/>
      <c r="J1641" s="202"/>
      <c r="K1641" s="137"/>
    </row>
    <row r="1642" spans="2:11">
      <c r="B1642" s="137"/>
      <c r="C1642" s="137"/>
      <c r="D1642" s="202"/>
      <c r="E1642" s="137"/>
      <c r="H1642" s="137"/>
      <c r="I1642" s="137"/>
      <c r="J1642" s="202"/>
      <c r="K1642" s="137"/>
    </row>
    <row r="1643" spans="2:11">
      <c r="B1643" s="137"/>
      <c r="C1643" s="137"/>
      <c r="D1643" s="202"/>
      <c r="E1643" s="137"/>
      <c r="H1643" s="137"/>
      <c r="I1643" s="137"/>
      <c r="J1643" s="202"/>
      <c r="K1643" s="137"/>
    </row>
    <row r="1644" spans="2:11">
      <c r="B1644" s="137"/>
      <c r="C1644" s="137"/>
      <c r="D1644" s="202"/>
      <c r="E1644" s="137"/>
      <c r="H1644" s="137"/>
      <c r="I1644" s="137"/>
      <c r="J1644" s="202"/>
      <c r="K1644" s="137"/>
    </row>
    <row r="1645" spans="2:11">
      <c r="B1645" s="137"/>
      <c r="C1645" s="137"/>
      <c r="D1645" s="202"/>
      <c r="E1645" s="137"/>
      <c r="H1645" s="137"/>
      <c r="I1645" s="137"/>
      <c r="J1645" s="202"/>
      <c r="K1645" s="137"/>
    </row>
    <row r="1646" spans="2:11">
      <c r="B1646" s="137"/>
      <c r="C1646" s="137"/>
      <c r="D1646" s="202"/>
      <c r="E1646" s="137"/>
      <c r="H1646" s="137"/>
      <c r="I1646" s="137"/>
      <c r="J1646" s="202"/>
      <c r="K1646" s="137"/>
    </row>
    <row r="1647" spans="2:11">
      <c r="B1647" s="137"/>
      <c r="C1647" s="137"/>
      <c r="D1647" s="202"/>
      <c r="E1647" s="137"/>
      <c r="H1647" s="137"/>
      <c r="I1647" s="137"/>
      <c r="J1647" s="202"/>
      <c r="K1647" s="137"/>
    </row>
    <row r="1648" spans="2:11">
      <c r="B1648" s="137"/>
      <c r="C1648" s="137"/>
      <c r="D1648" s="202"/>
      <c r="E1648" s="137"/>
      <c r="H1648" s="137"/>
      <c r="I1648" s="137"/>
      <c r="J1648" s="202"/>
      <c r="K1648" s="137"/>
    </row>
    <row r="1649" spans="2:11">
      <c r="B1649" s="137"/>
      <c r="C1649" s="137"/>
      <c r="D1649" s="202"/>
      <c r="E1649" s="137"/>
      <c r="H1649" s="137"/>
      <c r="I1649" s="137"/>
      <c r="J1649" s="202"/>
      <c r="K1649" s="137"/>
    </row>
    <row r="1650" spans="2:11">
      <c r="B1650" s="137"/>
      <c r="C1650" s="137"/>
      <c r="D1650" s="202"/>
      <c r="E1650" s="137"/>
      <c r="H1650" s="137"/>
      <c r="I1650" s="137"/>
      <c r="J1650" s="202"/>
      <c r="K1650" s="137"/>
    </row>
    <row r="1651" spans="2:11">
      <c r="B1651" s="137"/>
      <c r="C1651" s="137"/>
      <c r="D1651" s="202"/>
      <c r="E1651" s="137"/>
      <c r="H1651" s="137"/>
      <c r="I1651" s="137"/>
      <c r="J1651" s="202"/>
      <c r="K1651" s="137"/>
    </row>
    <row r="1652" spans="2:11">
      <c r="B1652" s="137"/>
      <c r="C1652" s="137"/>
      <c r="D1652" s="202"/>
      <c r="E1652" s="137"/>
      <c r="H1652" s="137"/>
      <c r="I1652" s="137"/>
      <c r="J1652" s="202"/>
      <c r="K1652" s="137"/>
    </row>
    <row r="1653" spans="2:11">
      <c r="B1653" s="137"/>
      <c r="C1653" s="137"/>
      <c r="D1653" s="202"/>
      <c r="E1653" s="137"/>
      <c r="H1653" s="137"/>
      <c r="I1653" s="137"/>
      <c r="J1653" s="202"/>
      <c r="K1653" s="137"/>
    </row>
    <row r="1654" spans="2:11">
      <c r="B1654" s="137"/>
      <c r="C1654" s="137"/>
      <c r="D1654" s="202"/>
      <c r="E1654" s="137"/>
      <c r="H1654" s="137"/>
      <c r="I1654" s="137"/>
      <c r="J1654" s="202"/>
      <c r="K1654" s="137"/>
    </row>
    <row r="1655" spans="2:11">
      <c r="B1655" s="137"/>
      <c r="C1655" s="137"/>
      <c r="D1655" s="202"/>
      <c r="E1655" s="137"/>
      <c r="H1655" s="137"/>
      <c r="I1655" s="137"/>
      <c r="J1655" s="202"/>
      <c r="K1655" s="137"/>
    </row>
    <row r="1656" spans="2:11">
      <c r="B1656" s="137"/>
      <c r="C1656" s="137"/>
      <c r="D1656" s="202"/>
      <c r="E1656" s="137"/>
      <c r="H1656" s="137"/>
      <c r="I1656" s="137"/>
      <c r="J1656" s="202"/>
      <c r="K1656" s="137"/>
    </row>
    <row r="1657" spans="2:11">
      <c r="B1657" s="137"/>
      <c r="C1657" s="137"/>
      <c r="D1657" s="202"/>
      <c r="E1657" s="137"/>
      <c r="H1657" s="137"/>
      <c r="I1657" s="137"/>
      <c r="J1657" s="202"/>
      <c r="K1657" s="137"/>
    </row>
    <row r="1658" spans="2:11">
      <c r="B1658" s="137"/>
      <c r="C1658" s="137"/>
      <c r="D1658" s="202"/>
      <c r="E1658" s="137"/>
      <c r="H1658" s="137"/>
      <c r="I1658" s="137"/>
      <c r="J1658" s="202"/>
      <c r="K1658" s="137"/>
    </row>
    <row r="1659" spans="2:11">
      <c r="B1659" s="137"/>
      <c r="C1659" s="137"/>
      <c r="D1659" s="202"/>
      <c r="E1659" s="137"/>
      <c r="H1659" s="137"/>
      <c r="I1659" s="137"/>
      <c r="J1659" s="202"/>
      <c r="K1659" s="137"/>
    </row>
    <row r="1660" spans="2:11">
      <c r="B1660" s="137"/>
      <c r="C1660" s="137"/>
      <c r="D1660" s="202"/>
      <c r="E1660" s="137"/>
      <c r="H1660" s="137"/>
      <c r="I1660" s="137"/>
      <c r="J1660" s="202"/>
      <c r="K1660" s="137"/>
    </row>
    <row r="1661" spans="2:11">
      <c r="B1661" s="137"/>
      <c r="C1661" s="137"/>
      <c r="D1661" s="202"/>
      <c r="E1661" s="137"/>
      <c r="H1661" s="137"/>
      <c r="I1661" s="137"/>
      <c r="J1661" s="202"/>
      <c r="K1661" s="137"/>
    </row>
    <row r="1662" spans="2:11">
      <c r="B1662" s="137"/>
      <c r="C1662" s="137"/>
      <c r="D1662" s="202"/>
      <c r="E1662" s="137"/>
      <c r="H1662" s="137"/>
      <c r="I1662" s="137"/>
      <c r="J1662" s="202"/>
      <c r="K1662" s="137"/>
    </row>
    <row r="1663" spans="2:11">
      <c r="B1663" s="137"/>
      <c r="C1663" s="137"/>
      <c r="D1663" s="202"/>
      <c r="E1663" s="137"/>
      <c r="H1663" s="137"/>
      <c r="I1663" s="137"/>
      <c r="J1663" s="202"/>
      <c r="K1663" s="137"/>
    </row>
    <row r="1664" spans="2:11">
      <c r="B1664" s="137"/>
      <c r="C1664" s="137"/>
      <c r="D1664" s="202"/>
      <c r="E1664" s="137"/>
      <c r="H1664" s="137"/>
      <c r="I1664" s="137"/>
      <c r="J1664" s="202"/>
      <c r="K1664" s="137"/>
    </row>
    <row r="1665" spans="2:11">
      <c r="B1665" s="137"/>
      <c r="C1665" s="137"/>
      <c r="D1665" s="202"/>
      <c r="E1665" s="137"/>
      <c r="H1665" s="137"/>
      <c r="I1665" s="137"/>
      <c r="J1665" s="202"/>
      <c r="K1665" s="137"/>
    </row>
    <row r="1666" spans="2:11">
      <c r="B1666" s="137"/>
      <c r="C1666" s="137"/>
      <c r="D1666" s="202"/>
      <c r="E1666" s="137"/>
      <c r="H1666" s="137"/>
      <c r="I1666" s="137"/>
      <c r="J1666" s="202"/>
      <c r="K1666" s="137"/>
    </row>
    <row r="1667" spans="2:11">
      <c r="B1667" s="137"/>
      <c r="C1667" s="137"/>
      <c r="D1667" s="202"/>
      <c r="E1667" s="137"/>
      <c r="H1667" s="137"/>
      <c r="I1667" s="137"/>
      <c r="J1667" s="202"/>
      <c r="K1667" s="137"/>
    </row>
    <row r="1668" spans="2:11">
      <c r="B1668" s="137"/>
      <c r="C1668" s="137"/>
      <c r="D1668" s="202"/>
      <c r="E1668" s="137"/>
      <c r="H1668" s="137"/>
      <c r="I1668" s="137"/>
      <c r="J1668" s="202"/>
      <c r="K1668" s="137"/>
    </row>
    <row r="1669" spans="2:11">
      <c r="B1669" s="137"/>
      <c r="C1669" s="137"/>
      <c r="D1669" s="202"/>
      <c r="E1669" s="137"/>
      <c r="H1669" s="137"/>
      <c r="I1669" s="137"/>
      <c r="J1669" s="202"/>
      <c r="K1669" s="137"/>
    </row>
    <row r="1670" spans="2:11">
      <c r="B1670" s="137"/>
      <c r="C1670" s="137"/>
      <c r="D1670" s="202"/>
      <c r="E1670" s="137"/>
      <c r="H1670" s="137"/>
      <c r="I1670" s="137"/>
      <c r="J1670" s="202"/>
      <c r="K1670" s="137"/>
    </row>
    <row r="1671" spans="2:11">
      <c r="B1671" s="137"/>
      <c r="C1671" s="137"/>
      <c r="D1671" s="202"/>
      <c r="E1671" s="137"/>
      <c r="H1671" s="137"/>
      <c r="I1671" s="137"/>
      <c r="J1671" s="202"/>
      <c r="K1671" s="137"/>
    </row>
    <row r="1672" spans="2:11">
      <c r="B1672" s="137"/>
      <c r="C1672" s="137"/>
      <c r="D1672" s="202"/>
      <c r="E1672" s="137"/>
      <c r="H1672" s="137"/>
      <c r="I1672" s="137"/>
      <c r="J1672" s="202"/>
      <c r="K1672" s="137"/>
    </row>
    <row r="1673" spans="2:11">
      <c r="B1673" s="137"/>
      <c r="C1673" s="137"/>
      <c r="D1673" s="202"/>
      <c r="E1673" s="137"/>
      <c r="H1673" s="137"/>
      <c r="I1673" s="137"/>
      <c r="J1673" s="202"/>
      <c r="K1673" s="137"/>
    </row>
    <row r="1674" spans="2:11">
      <c r="B1674" s="137"/>
      <c r="C1674" s="137"/>
      <c r="D1674" s="202"/>
      <c r="E1674" s="137"/>
      <c r="H1674" s="137"/>
      <c r="I1674" s="137"/>
      <c r="J1674" s="202"/>
      <c r="K1674" s="137"/>
    </row>
    <row r="1675" spans="2:11">
      <c r="B1675" s="137"/>
      <c r="C1675" s="137"/>
      <c r="D1675" s="202"/>
      <c r="E1675" s="137"/>
      <c r="H1675" s="137"/>
      <c r="I1675" s="137"/>
      <c r="J1675" s="202"/>
      <c r="K1675" s="137"/>
    </row>
    <row r="1676" spans="2:11">
      <c r="B1676" s="137"/>
      <c r="C1676" s="137"/>
      <c r="D1676" s="202"/>
      <c r="E1676" s="137"/>
      <c r="H1676" s="137"/>
      <c r="I1676" s="137"/>
      <c r="J1676" s="202"/>
      <c r="K1676" s="137"/>
    </row>
    <row r="1677" spans="2:11">
      <c r="B1677" s="137"/>
      <c r="C1677" s="137"/>
      <c r="D1677" s="202"/>
      <c r="E1677" s="137"/>
      <c r="H1677" s="137"/>
      <c r="I1677" s="137"/>
      <c r="J1677" s="202"/>
      <c r="K1677" s="137"/>
    </row>
    <row r="1678" spans="2:11">
      <c r="B1678" s="137"/>
      <c r="C1678" s="137"/>
      <c r="D1678" s="202"/>
      <c r="E1678" s="137"/>
      <c r="H1678" s="137"/>
      <c r="I1678" s="137"/>
      <c r="J1678" s="202"/>
      <c r="K1678" s="137"/>
    </row>
    <row r="1679" spans="2:11">
      <c r="B1679" s="137"/>
      <c r="C1679" s="137"/>
      <c r="D1679" s="202"/>
      <c r="E1679" s="137"/>
      <c r="H1679" s="137"/>
      <c r="I1679" s="137"/>
      <c r="J1679" s="202"/>
      <c r="K1679" s="137"/>
    </row>
    <row r="1680" spans="2:11">
      <c r="B1680" s="137"/>
      <c r="C1680" s="137"/>
      <c r="D1680" s="202"/>
      <c r="E1680" s="137"/>
      <c r="H1680" s="137"/>
      <c r="I1680" s="137"/>
      <c r="J1680" s="202"/>
      <c r="K1680" s="137"/>
    </row>
    <row r="1681" spans="2:11">
      <c r="B1681" s="137"/>
      <c r="C1681" s="137"/>
      <c r="D1681" s="202"/>
      <c r="E1681" s="137"/>
      <c r="H1681" s="137"/>
      <c r="I1681" s="137"/>
      <c r="J1681" s="202"/>
      <c r="K1681" s="137"/>
    </row>
    <row r="1682" spans="2:11">
      <c r="B1682" s="137"/>
      <c r="C1682" s="137"/>
      <c r="D1682" s="202"/>
      <c r="E1682" s="137"/>
      <c r="H1682" s="137"/>
      <c r="I1682" s="137"/>
      <c r="J1682" s="202"/>
      <c r="K1682" s="137"/>
    </row>
    <row r="1683" spans="2:11">
      <c r="B1683" s="137"/>
      <c r="C1683" s="137"/>
      <c r="D1683" s="202"/>
      <c r="E1683" s="137"/>
      <c r="H1683" s="137"/>
      <c r="I1683" s="137"/>
      <c r="J1683" s="202"/>
      <c r="K1683" s="137"/>
    </row>
    <row r="1684" spans="2:11">
      <c r="B1684" s="137"/>
      <c r="C1684" s="137"/>
      <c r="D1684" s="202"/>
      <c r="E1684" s="137"/>
      <c r="H1684" s="137"/>
      <c r="I1684" s="137"/>
      <c r="J1684" s="202"/>
      <c r="K1684" s="137"/>
    </row>
    <row r="1685" spans="2:11">
      <c r="B1685" s="137"/>
      <c r="C1685" s="137"/>
      <c r="D1685" s="202"/>
      <c r="E1685" s="137"/>
      <c r="H1685" s="137"/>
      <c r="I1685" s="137"/>
      <c r="J1685" s="202"/>
      <c r="K1685" s="137"/>
    </row>
    <row r="1686" spans="2:11">
      <c r="B1686" s="137"/>
      <c r="C1686" s="137"/>
      <c r="D1686" s="202"/>
      <c r="E1686" s="137"/>
      <c r="H1686" s="137"/>
      <c r="I1686" s="137"/>
      <c r="J1686" s="202"/>
      <c r="K1686" s="137"/>
    </row>
    <row r="1687" spans="2:11">
      <c r="B1687" s="137"/>
      <c r="C1687" s="137"/>
      <c r="D1687" s="202"/>
      <c r="E1687" s="137"/>
      <c r="H1687" s="137"/>
      <c r="I1687" s="137"/>
      <c r="J1687" s="202"/>
      <c r="K1687" s="137"/>
    </row>
    <row r="1688" spans="2:11">
      <c r="B1688" s="137"/>
      <c r="C1688" s="137"/>
      <c r="D1688" s="202"/>
      <c r="E1688" s="137"/>
      <c r="H1688" s="137"/>
      <c r="I1688" s="137"/>
      <c r="J1688" s="202"/>
      <c r="K1688" s="137"/>
    </row>
    <row r="1689" spans="2:11">
      <c r="B1689" s="137"/>
      <c r="C1689" s="137"/>
      <c r="D1689" s="202"/>
      <c r="E1689" s="137"/>
      <c r="H1689" s="137"/>
      <c r="I1689" s="137"/>
      <c r="J1689" s="202"/>
      <c r="K1689" s="137"/>
    </row>
    <row r="1690" spans="2:11">
      <c r="B1690" s="137"/>
      <c r="C1690" s="137"/>
      <c r="D1690" s="202"/>
      <c r="E1690" s="137"/>
      <c r="H1690" s="137"/>
      <c r="I1690" s="137"/>
      <c r="J1690" s="202"/>
      <c r="K1690" s="137"/>
    </row>
    <row r="1691" spans="2:11">
      <c r="B1691" s="137"/>
      <c r="C1691" s="137"/>
      <c r="D1691" s="202"/>
      <c r="E1691" s="137"/>
      <c r="H1691" s="137"/>
      <c r="I1691" s="137"/>
      <c r="J1691" s="202"/>
      <c r="K1691" s="137"/>
    </row>
    <row r="1692" spans="2:11">
      <c r="B1692" s="137"/>
      <c r="C1692" s="137"/>
      <c r="D1692" s="202"/>
      <c r="E1692" s="137"/>
      <c r="H1692" s="137"/>
      <c r="I1692" s="137"/>
      <c r="J1692" s="202"/>
      <c r="K1692" s="137"/>
    </row>
    <row r="1693" spans="2:11">
      <c r="B1693" s="137"/>
      <c r="C1693" s="137"/>
      <c r="D1693" s="202"/>
      <c r="E1693" s="137"/>
      <c r="H1693" s="137"/>
      <c r="I1693" s="137"/>
      <c r="J1693" s="202"/>
      <c r="K1693" s="137"/>
    </row>
    <row r="1694" spans="2:11">
      <c r="B1694" s="137"/>
      <c r="C1694" s="137"/>
      <c r="D1694" s="202"/>
      <c r="E1694" s="137"/>
      <c r="H1694" s="137"/>
      <c r="I1694" s="137"/>
      <c r="J1694" s="202"/>
      <c r="K1694" s="137"/>
    </row>
    <row r="1695" spans="2:11">
      <c r="B1695" s="137"/>
      <c r="C1695" s="137"/>
      <c r="D1695" s="202"/>
      <c r="E1695" s="137"/>
      <c r="H1695" s="137"/>
      <c r="I1695" s="137"/>
      <c r="J1695" s="202"/>
      <c r="K1695" s="137"/>
    </row>
    <row r="1696" spans="2:11">
      <c r="B1696" s="137"/>
      <c r="C1696" s="137"/>
      <c r="D1696" s="202"/>
      <c r="E1696" s="137"/>
      <c r="H1696" s="137"/>
      <c r="I1696" s="137"/>
      <c r="J1696" s="202"/>
      <c r="K1696" s="137"/>
    </row>
    <row r="1697" spans="2:11">
      <c r="B1697" s="137"/>
      <c r="C1697" s="137"/>
      <c r="D1697" s="202"/>
      <c r="E1697" s="137"/>
      <c r="H1697" s="137"/>
      <c r="I1697" s="137"/>
      <c r="J1697" s="202"/>
      <c r="K1697" s="137"/>
    </row>
    <row r="1698" spans="2:11">
      <c r="B1698" s="137"/>
      <c r="C1698" s="137"/>
      <c r="D1698" s="202"/>
      <c r="E1698" s="137"/>
      <c r="H1698" s="137"/>
      <c r="I1698" s="137"/>
      <c r="J1698" s="202"/>
      <c r="K1698" s="137"/>
    </row>
    <row r="1699" spans="2:11">
      <c r="B1699" s="137"/>
      <c r="C1699" s="137"/>
      <c r="D1699" s="202"/>
      <c r="E1699" s="137"/>
      <c r="H1699" s="137"/>
      <c r="I1699" s="137"/>
      <c r="J1699" s="202"/>
      <c r="K1699" s="137"/>
    </row>
    <row r="1700" spans="2:11">
      <c r="B1700" s="137"/>
      <c r="C1700" s="137"/>
      <c r="D1700" s="202"/>
      <c r="E1700" s="137"/>
      <c r="H1700" s="137"/>
      <c r="I1700" s="137"/>
      <c r="J1700" s="202"/>
      <c r="K1700" s="137"/>
    </row>
    <row r="1701" spans="2:11">
      <c r="B1701" s="137"/>
      <c r="C1701" s="137"/>
      <c r="D1701" s="202"/>
      <c r="E1701" s="137"/>
      <c r="H1701" s="137"/>
      <c r="I1701" s="137"/>
      <c r="J1701" s="202"/>
      <c r="K1701" s="137"/>
    </row>
    <row r="1702" spans="2:11">
      <c r="B1702" s="137"/>
      <c r="C1702" s="137"/>
      <c r="D1702" s="202"/>
      <c r="E1702" s="137"/>
      <c r="H1702" s="137"/>
      <c r="I1702" s="137"/>
      <c r="J1702" s="202"/>
      <c r="K1702" s="137"/>
    </row>
    <row r="1703" spans="2:11">
      <c r="B1703" s="137"/>
      <c r="C1703" s="137"/>
      <c r="D1703" s="202"/>
      <c r="E1703" s="137"/>
      <c r="H1703" s="137"/>
      <c r="I1703" s="137"/>
      <c r="J1703" s="202"/>
      <c r="K1703" s="137"/>
    </row>
    <row r="1704" spans="2:11">
      <c r="B1704" s="137"/>
      <c r="C1704" s="137"/>
      <c r="D1704" s="202"/>
      <c r="E1704" s="137"/>
      <c r="H1704" s="137"/>
      <c r="I1704" s="137"/>
      <c r="J1704" s="202"/>
      <c r="K1704" s="137"/>
    </row>
    <row r="1705" spans="2:11">
      <c r="B1705" s="137"/>
      <c r="C1705" s="137"/>
      <c r="D1705" s="202"/>
      <c r="E1705" s="137"/>
      <c r="H1705" s="137"/>
      <c r="I1705" s="137"/>
      <c r="J1705" s="202"/>
      <c r="K1705" s="137"/>
    </row>
    <row r="1706" spans="2:11">
      <c r="B1706" s="137"/>
      <c r="C1706" s="137"/>
      <c r="D1706" s="202"/>
      <c r="E1706" s="137"/>
      <c r="H1706" s="137"/>
      <c r="I1706" s="137"/>
      <c r="J1706" s="202"/>
      <c r="K1706" s="137"/>
    </row>
    <row r="1707" spans="2:11">
      <c r="B1707" s="137"/>
      <c r="C1707" s="137"/>
      <c r="D1707" s="202"/>
      <c r="E1707" s="137"/>
      <c r="H1707" s="137"/>
      <c r="I1707" s="137"/>
      <c r="J1707" s="202"/>
      <c r="K1707" s="137"/>
    </row>
    <row r="1708" spans="2:11">
      <c r="B1708" s="137"/>
      <c r="C1708" s="137"/>
      <c r="D1708" s="202"/>
      <c r="E1708" s="137"/>
      <c r="H1708" s="137"/>
      <c r="I1708" s="137"/>
      <c r="J1708" s="202"/>
      <c r="K1708" s="137"/>
    </row>
    <row r="1709" spans="2:11">
      <c r="B1709" s="137"/>
      <c r="C1709" s="137"/>
      <c r="D1709" s="202"/>
      <c r="E1709" s="137"/>
      <c r="H1709" s="137"/>
      <c r="I1709" s="137"/>
      <c r="J1709" s="202"/>
      <c r="K1709" s="137"/>
    </row>
    <row r="1710" spans="2:11">
      <c r="B1710" s="137"/>
      <c r="C1710" s="137"/>
      <c r="D1710" s="202"/>
      <c r="E1710" s="137"/>
      <c r="H1710" s="137"/>
      <c r="I1710" s="137"/>
      <c r="J1710" s="202"/>
      <c r="K1710" s="137"/>
    </row>
    <row r="1711" spans="2:11">
      <c r="B1711" s="137"/>
      <c r="C1711" s="137"/>
      <c r="D1711" s="202"/>
      <c r="E1711" s="137"/>
      <c r="H1711" s="137"/>
      <c r="I1711" s="137"/>
      <c r="J1711" s="202"/>
      <c r="K1711" s="137"/>
    </row>
    <row r="1712" spans="2:11">
      <c r="B1712" s="137"/>
      <c r="C1712" s="137"/>
      <c r="D1712" s="202"/>
      <c r="E1712" s="137"/>
      <c r="H1712" s="137"/>
      <c r="I1712" s="137"/>
      <c r="J1712" s="202"/>
      <c r="K1712" s="137"/>
    </row>
    <row r="1713" spans="2:11">
      <c r="B1713" s="137"/>
      <c r="C1713" s="137"/>
      <c r="D1713" s="202"/>
      <c r="E1713" s="137"/>
      <c r="H1713" s="137"/>
      <c r="I1713" s="137"/>
      <c r="J1713" s="202"/>
      <c r="K1713" s="137"/>
    </row>
    <row r="1714" spans="2:11">
      <c r="B1714" s="137"/>
      <c r="C1714" s="137"/>
      <c r="D1714" s="202"/>
      <c r="E1714" s="137"/>
      <c r="H1714" s="137"/>
      <c r="I1714" s="137"/>
      <c r="J1714" s="202"/>
      <c r="K1714" s="137"/>
    </row>
    <row r="1715" spans="2:11">
      <c r="B1715" s="137"/>
      <c r="C1715" s="137"/>
      <c r="D1715" s="202"/>
      <c r="E1715" s="137"/>
      <c r="H1715" s="137"/>
      <c r="I1715" s="137"/>
      <c r="J1715" s="202"/>
      <c r="K1715" s="137"/>
    </row>
    <row r="1716" spans="2:11">
      <c r="B1716" s="137"/>
      <c r="C1716" s="137"/>
      <c r="D1716" s="202"/>
      <c r="E1716" s="137"/>
      <c r="H1716" s="137"/>
      <c r="I1716" s="137"/>
      <c r="J1716" s="202"/>
      <c r="K1716" s="137"/>
    </row>
    <row r="1717" spans="2:11">
      <c r="B1717" s="137"/>
      <c r="C1717" s="137"/>
      <c r="D1717" s="202"/>
      <c r="E1717" s="137"/>
      <c r="H1717" s="137"/>
      <c r="I1717" s="137"/>
      <c r="J1717" s="202"/>
      <c r="K1717" s="137"/>
    </row>
    <row r="1718" spans="2:11">
      <c r="B1718" s="137"/>
      <c r="C1718" s="137"/>
      <c r="D1718" s="202"/>
      <c r="E1718" s="137"/>
      <c r="H1718" s="137"/>
      <c r="I1718" s="137"/>
      <c r="J1718" s="202"/>
      <c r="K1718" s="137"/>
    </row>
    <row r="1719" spans="2:11">
      <c r="B1719" s="137"/>
      <c r="C1719" s="137"/>
      <c r="D1719" s="202"/>
      <c r="E1719" s="137"/>
      <c r="H1719" s="137"/>
      <c r="I1719" s="137"/>
      <c r="J1719" s="202"/>
      <c r="K1719" s="137"/>
    </row>
    <row r="1720" spans="2:11">
      <c r="B1720" s="137"/>
      <c r="C1720" s="137"/>
      <c r="D1720" s="202"/>
      <c r="E1720" s="137"/>
      <c r="H1720" s="137"/>
      <c r="I1720" s="137"/>
      <c r="J1720" s="202"/>
      <c r="K1720" s="137"/>
    </row>
    <row r="1721" spans="2:11">
      <c r="B1721" s="137"/>
      <c r="C1721" s="137"/>
      <c r="D1721" s="202"/>
      <c r="E1721" s="137"/>
      <c r="H1721" s="137"/>
      <c r="I1721" s="137"/>
      <c r="J1721" s="202"/>
      <c r="K1721" s="137"/>
    </row>
    <row r="1722" spans="2:11">
      <c r="B1722" s="137"/>
      <c r="C1722" s="137"/>
      <c r="D1722" s="202"/>
      <c r="E1722" s="137"/>
      <c r="H1722" s="137"/>
      <c r="I1722" s="137"/>
      <c r="J1722" s="202"/>
      <c r="K1722" s="137"/>
    </row>
    <row r="1723" spans="2:11">
      <c r="B1723" s="137"/>
      <c r="C1723" s="137"/>
      <c r="D1723" s="202"/>
      <c r="E1723" s="137"/>
      <c r="H1723" s="137"/>
      <c r="I1723" s="137"/>
      <c r="J1723" s="202"/>
      <c r="K1723" s="137"/>
    </row>
    <row r="1724" spans="2:11">
      <c r="B1724" s="137"/>
      <c r="C1724" s="137"/>
      <c r="D1724" s="202"/>
      <c r="E1724" s="137"/>
      <c r="H1724" s="137"/>
      <c r="I1724" s="137"/>
      <c r="J1724" s="202"/>
      <c r="K1724" s="137"/>
    </row>
    <row r="1725" spans="2:11">
      <c r="B1725" s="137"/>
      <c r="C1725" s="137"/>
      <c r="D1725" s="202"/>
      <c r="E1725" s="137"/>
      <c r="H1725" s="137"/>
      <c r="I1725" s="137"/>
      <c r="J1725" s="202"/>
      <c r="K1725" s="137"/>
    </row>
    <row r="1726" spans="2:11">
      <c r="B1726" s="137"/>
      <c r="C1726" s="137"/>
      <c r="D1726" s="202"/>
      <c r="E1726" s="137"/>
      <c r="H1726" s="137"/>
      <c r="I1726" s="137"/>
      <c r="J1726" s="202"/>
      <c r="K1726" s="137"/>
    </row>
    <row r="1727" spans="2:11">
      <c r="B1727" s="137"/>
      <c r="C1727" s="137"/>
      <c r="D1727" s="202"/>
      <c r="E1727" s="137"/>
      <c r="H1727" s="137"/>
      <c r="I1727" s="137"/>
      <c r="J1727" s="202"/>
      <c r="K1727" s="137"/>
    </row>
    <row r="1728" spans="2:11">
      <c r="B1728" s="137"/>
      <c r="C1728" s="137"/>
      <c r="D1728" s="202"/>
      <c r="E1728" s="137"/>
      <c r="H1728" s="137"/>
      <c r="I1728" s="137"/>
      <c r="J1728" s="202"/>
      <c r="K1728" s="137"/>
    </row>
    <row r="1729" spans="2:11">
      <c r="B1729" s="137"/>
      <c r="C1729" s="137"/>
      <c r="D1729" s="202"/>
      <c r="E1729" s="137"/>
      <c r="H1729" s="137"/>
      <c r="I1729" s="137"/>
      <c r="J1729" s="202"/>
      <c r="K1729" s="137"/>
    </row>
    <row r="1730" spans="2:11">
      <c r="B1730" s="137"/>
      <c r="C1730" s="137"/>
      <c r="D1730" s="202"/>
      <c r="E1730" s="137"/>
      <c r="H1730" s="137"/>
      <c r="I1730" s="137"/>
      <c r="J1730" s="202"/>
      <c r="K1730" s="137"/>
    </row>
    <row r="1731" spans="2:11">
      <c r="B1731" s="137"/>
      <c r="C1731" s="137"/>
      <c r="D1731" s="202"/>
      <c r="E1731" s="137"/>
      <c r="H1731" s="137"/>
      <c r="I1731" s="137"/>
      <c r="J1731" s="202"/>
      <c r="K1731" s="137"/>
    </row>
    <row r="1732" spans="2:11">
      <c r="B1732" s="137"/>
      <c r="C1732" s="137"/>
      <c r="D1732" s="202"/>
      <c r="E1732" s="137"/>
      <c r="H1732" s="137"/>
      <c r="I1732" s="137"/>
      <c r="J1732" s="202"/>
      <c r="K1732" s="137"/>
    </row>
    <row r="1733" spans="2:11">
      <c r="B1733" s="137"/>
      <c r="C1733" s="137"/>
      <c r="D1733" s="202"/>
      <c r="E1733" s="137"/>
      <c r="H1733" s="137"/>
      <c r="I1733" s="137"/>
      <c r="J1733" s="202"/>
      <c r="K1733" s="137"/>
    </row>
    <row r="1734" spans="2:11">
      <c r="B1734" s="137"/>
      <c r="C1734" s="137"/>
      <c r="D1734" s="202"/>
      <c r="E1734" s="137"/>
      <c r="H1734" s="137"/>
      <c r="I1734" s="137"/>
      <c r="J1734" s="202"/>
      <c r="K1734" s="137"/>
    </row>
    <row r="1735" spans="2:11">
      <c r="B1735" s="137"/>
      <c r="C1735" s="137"/>
      <c r="D1735" s="202"/>
      <c r="E1735" s="137"/>
      <c r="H1735" s="137"/>
      <c r="I1735" s="137"/>
      <c r="J1735" s="202"/>
      <c r="K1735" s="137"/>
    </row>
    <row r="1736" spans="2:11">
      <c r="B1736" s="137"/>
      <c r="C1736" s="137"/>
      <c r="D1736" s="202"/>
      <c r="E1736" s="137"/>
      <c r="H1736" s="137"/>
      <c r="I1736" s="137"/>
      <c r="J1736" s="202"/>
      <c r="K1736" s="137"/>
    </row>
    <row r="1737" spans="2:11">
      <c r="B1737" s="137"/>
      <c r="C1737" s="137"/>
      <c r="D1737" s="202"/>
      <c r="E1737" s="137"/>
      <c r="H1737" s="137"/>
      <c r="I1737" s="137"/>
      <c r="J1737" s="202"/>
      <c r="K1737" s="137"/>
    </row>
    <row r="1738" spans="2:11">
      <c r="B1738" s="137"/>
      <c r="C1738" s="137"/>
      <c r="D1738" s="202"/>
      <c r="E1738" s="137"/>
      <c r="H1738" s="137"/>
      <c r="I1738" s="137"/>
      <c r="J1738" s="202"/>
      <c r="K1738" s="137"/>
    </row>
    <row r="1739" spans="2:11">
      <c r="B1739" s="137"/>
      <c r="C1739" s="137"/>
      <c r="D1739" s="202"/>
      <c r="E1739" s="137"/>
      <c r="H1739" s="137"/>
      <c r="I1739" s="137"/>
      <c r="J1739" s="202"/>
      <c r="K1739" s="137"/>
    </row>
    <row r="1740" spans="2:11">
      <c r="B1740" s="137"/>
      <c r="C1740" s="137"/>
      <c r="D1740" s="202"/>
      <c r="E1740" s="137"/>
      <c r="H1740" s="137"/>
      <c r="I1740" s="137"/>
      <c r="J1740" s="202"/>
      <c r="K1740" s="137"/>
    </row>
    <row r="1741" spans="2:11">
      <c r="B1741" s="137"/>
      <c r="C1741" s="137"/>
      <c r="D1741" s="202"/>
      <c r="E1741" s="137"/>
      <c r="H1741" s="137"/>
      <c r="I1741" s="137"/>
      <c r="J1741" s="202"/>
      <c r="K1741" s="137"/>
    </row>
    <row r="1742" spans="2:11">
      <c r="B1742" s="137"/>
      <c r="C1742" s="137"/>
      <c r="D1742" s="202"/>
      <c r="E1742" s="137"/>
      <c r="H1742" s="137"/>
      <c r="I1742" s="137"/>
      <c r="J1742" s="202"/>
      <c r="K1742" s="137"/>
    </row>
    <row r="1743" spans="2:11">
      <c r="B1743" s="137"/>
      <c r="C1743" s="137"/>
      <c r="D1743" s="202"/>
      <c r="E1743" s="137"/>
      <c r="H1743" s="137"/>
      <c r="I1743" s="137"/>
      <c r="J1743" s="202"/>
      <c r="K1743" s="137"/>
    </row>
    <row r="1744" spans="2:11">
      <c r="B1744" s="137"/>
      <c r="C1744" s="137"/>
      <c r="D1744" s="202"/>
      <c r="E1744" s="137"/>
      <c r="H1744" s="137"/>
      <c r="I1744" s="137"/>
      <c r="J1744" s="202"/>
      <c r="K1744" s="137"/>
    </row>
    <row r="1745" spans="2:11">
      <c r="B1745" s="137"/>
      <c r="C1745" s="137"/>
      <c r="D1745" s="202"/>
      <c r="E1745" s="137"/>
      <c r="H1745" s="137"/>
      <c r="I1745" s="137"/>
      <c r="J1745" s="202"/>
      <c r="K1745" s="137"/>
    </row>
    <row r="1746" spans="2:11">
      <c r="B1746" s="137"/>
      <c r="C1746" s="137"/>
      <c r="D1746" s="202"/>
      <c r="E1746" s="137"/>
      <c r="H1746" s="137"/>
      <c r="I1746" s="137"/>
      <c r="J1746" s="202"/>
      <c r="K1746" s="137"/>
    </row>
    <row r="1747" spans="2:11">
      <c r="B1747" s="137"/>
      <c r="C1747" s="137"/>
      <c r="D1747" s="202"/>
      <c r="E1747" s="137"/>
      <c r="H1747" s="137"/>
      <c r="I1747" s="137"/>
      <c r="J1747" s="202"/>
      <c r="K1747" s="137"/>
    </row>
    <row r="1748" spans="2:11">
      <c r="B1748" s="137"/>
      <c r="C1748" s="137"/>
      <c r="D1748" s="202"/>
      <c r="E1748" s="137"/>
      <c r="H1748" s="137"/>
      <c r="I1748" s="137"/>
      <c r="J1748" s="202"/>
      <c r="K1748" s="137"/>
    </row>
    <row r="1749" spans="2:11">
      <c r="B1749" s="137"/>
      <c r="C1749" s="137"/>
      <c r="D1749" s="202"/>
      <c r="E1749" s="137"/>
      <c r="H1749" s="137"/>
      <c r="I1749" s="137"/>
      <c r="J1749" s="202"/>
      <c r="K1749" s="137"/>
    </row>
    <row r="1750" spans="2:11">
      <c r="B1750" s="137"/>
      <c r="C1750" s="137"/>
      <c r="D1750" s="202"/>
      <c r="E1750" s="137"/>
      <c r="H1750" s="137"/>
      <c r="I1750" s="137"/>
      <c r="J1750" s="202"/>
      <c r="K1750" s="137"/>
    </row>
    <row r="1751" spans="2:11">
      <c r="B1751" s="137"/>
      <c r="C1751" s="137"/>
      <c r="D1751" s="202"/>
      <c r="E1751" s="137"/>
      <c r="H1751" s="137"/>
      <c r="I1751" s="137"/>
      <c r="J1751" s="202"/>
      <c r="K1751" s="137"/>
    </row>
    <row r="1752" spans="2:11">
      <c r="B1752" s="137"/>
      <c r="C1752" s="137"/>
      <c r="D1752" s="202"/>
      <c r="E1752" s="137"/>
      <c r="H1752" s="137"/>
      <c r="I1752" s="137"/>
      <c r="J1752" s="202"/>
      <c r="K1752" s="137"/>
    </row>
    <row r="1753" spans="2:11">
      <c r="B1753" s="137"/>
      <c r="C1753" s="137"/>
      <c r="D1753" s="202"/>
      <c r="E1753" s="137"/>
      <c r="H1753" s="137"/>
      <c r="I1753" s="137"/>
      <c r="J1753" s="202"/>
      <c r="K1753" s="137"/>
    </row>
    <row r="1754" spans="2:11">
      <c r="B1754" s="137"/>
      <c r="C1754" s="137"/>
      <c r="D1754" s="202"/>
      <c r="E1754" s="137"/>
      <c r="H1754" s="137"/>
      <c r="I1754" s="137"/>
      <c r="J1754" s="202"/>
      <c r="K1754" s="137"/>
    </row>
    <row r="1755" spans="2:11">
      <c r="B1755" s="137"/>
      <c r="C1755" s="137"/>
      <c r="D1755" s="202"/>
      <c r="E1755" s="137"/>
      <c r="H1755" s="137"/>
      <c r="I1755" s="137"/>
      <c r="J1755" s="202"/>
      <c r="K1755" s="137"/>
    </row>
    <row r="1756" spans="2:11">
      <c r="B1756" s="137"/>
      <c r="C1756" s="137"/>
      <c r="D1756" s="202"/>
      <c r="E1756" s="137"/>
      <c r="H1756" s="137"/>
      <c r="I1756" s="137"/>
      <c r="J1756" s="202"/>
      <c r="K1756" s="137"/>
    </row>
    <row r="1757" spans="2:11">
      <c r="B1757" s="137"/>
      <c r="C1757" s="137"/>
      <c r="D1757" s="202"/>
      <c r="E1757" s="137"/>
      <c r="H1757" s="137"/>
      <c r="I1757" s="137"/>
      <c r="J1757" s="202"/>
      <c r="K1757" s="137"/>
    </row>
    <row r="1758" spans="2:11">
      <c r="B1758" s="137"/>
      <c r="C1758" s="137"/>
      <c r="D1758" s="202"/>
      <c r="E1758" s="137"/>
      <c r="H1758" s="137"/>
      <c r="I1758" s="137"/>
      <c r="J1758" s="202"/>
      <c r="K1758" s="137"/>
    </row>
    <row r="1759" spans="2:11">
      <c r="B1759" s="137"/>
      <c r="C1759" s="137"/>
      <c r="D1759" s="202"/>
      <c r="E1759" s="137"/>
      <c r="H1759" s="137"/>
      <c r="I1759" s="137"/>
      <c r="J1759" s="202"/>
      <c r="K1759" s="137"/>
    </row>
    <row r="1760" spans="2:11">
      <c r="B1760" s="137"/>
      <c r="C1760" s="137"/>
      <c r="D1760" s="202"/>
      <c r="E1760" s="137"/>
      <c r="H1760" s="137"/>
      <c r="I1760" s="137"/>
      <c r="J1760" s="202"/>
      <c r="K1760" s="137"/>
    </row>
    <row r="1761" spans="2:11">
      <c r="B1761" s="137"/>
      <c r="C1761" s="137"/>
      <c r="D1761" s="202"/>
      <c r="E1761" s="137"/>
      <c r="H1761" s="137"/>
      <c r="I1761" s="137"/>
      <c r="J1761" s="202"/>
      <c r="K1761" s="137"/>
    </row>
    <row r="1762" spans="2:11">
      <c r="B1762" s="137"/>
      <c r="C1762" s="137"/>
      <c r="D1762" s="202"/>
      <c r="E1762" s="137"/>
      <c r="H1762" s="137"/>
      <c r="I1762" s="137"/>
      <c r="J1762" s="202"/>
      <c r="K1762" s="137"/>
    </row>
    <row r="1763" spans="2:11">
      <c r="B1763" s="137"/>
      <c r="C1763" s="137"/>
      <c r="D1763" s="202"/>
      <c r="E1763" s="137"/>
      <c r="H1763" s="137"/>
      <c r="I1763" s="137"/>
      <c r="J1763" s="202"/>
      <c r="K1763" s="137"/>
    </row>
    <row r="1764" spans="2:11">
      <c r="B1764" s="137"/>
      <c r="C1764" s="137"/>
      <c r="D1764" s="202"/>
      <c r="E1764" s="137"/>
      <c r="H1764" s="137"/>
      <c r="I1764" s="137"/>
      <c r="J1764" s="202"/>
      <c r="K1764" s="137"/>
    </row>
    <row r="1765" spans="2:11">
      <c r="B1765" s="137"/>
      <c r="C1765" s="137"/>
      <c r="D1765" s="202"/>
      <c r="E1765" s="137"/>
      <c r="H1765" s="137"/>
      <c r="I1765" s="137"/>
      <c r="J1765" s="202"/>
      <c r="K1765" s="137"/>
    </row>
    <row r="1766" spans="2:11">
      <c r="B1766" s="137"/>
      <c r="C1766" s="137"/>
      <c r="D1766" s="202"/>
      <c r="E1766" s="137"/>
      <c r="H1766" s="137"/>
      <c r="I1766" s="137"/>
      <c r="J1766" s="202"/>
      <c r="K1766" s="137"/>
    </row>
    <row r="1767" spans="2:11">
      <c r="B1767" s="137"/>
      <c r="C1767" s="137"/>
      <c r="D1767" s="202"/>
      <c r="E1767" s="137"/>
      <c r="H1767" s="137"/>
      <c r="I1767" s="137"/>
      <c r="J1767" s="202"/>
      <c r="K1767" s="137"/>
    </row>
    <row r="1768" spans="2:11">
      <c r="B1768" s="137"/>
      <c r="C1768" s="137"/>
      <c r="D1768" s="202"/>
      <c r="E1768" s="137"/>
      <c r="H1768" s="137"/>
      <c r="I1768" s="137"/>
      <c r="J1768" s="202"/>
      <c r="K1768" s="137"/>
    </row>
    <row r="1769" spans="2:11">
      <c r="B1769" s="137"/>
      <c r="C1769" s="137"/>
      <c r="D1769" s="202"/>
      <c r="E1769" s="137"/>
      <c r="H1769" s="137"/>
      <c r="I1769" s="137"/>
      <c r="J1769" s="202"/>
      <c r="K1769" s="137"/>
    </row>
    <row r="1770" spans="2:11">
      <c r="B1770" s="137"/>
      <c r="C1770" s="137"/>
      <c r="D1770" s="202"/>
      <c r="E1770" s="137"/>
      <c r="H1770" s="137"/>
      <c r="I1770" s="137"/>
      <c r="J1770" s="202"/>
      <c r="K1770" s="137"/>
    </row>
    <row r="1771" spans="2:11">
      <c r="B1771" s="137"/>
      <c r="C1771" s="137"/>
      <c r="D1771" s="202"/>
      <c r="E1771" s="137"/>
      <c r="H1771" s="137"/>
      <c r="I1771" s="137"/>
      <c r="J1771" s="202"/>
      <c r="K1771" s="137"/>
    </row>
    <row r="1772" spans="2:11">
      <c r="B1772" s="137"/>
      <c r="C1772" s="137"/>
      <c r="D1772" s="202"/>
      <c r="E1772" s="137"/>
      <c r="H1772" s="137"/>
      <c r="I1772" s="137"/>
      <c r="J1772" s="202"/>
      <c r="K1772" s="137"/>
    </row>
    <row r="1773" spans="2:11">
      <c r="B1773" s="137"/>
      <c r="C1773" s="137"/>
      <c r="D1773" s="202"/>
      <c r="E1773" s="137"/>
      <c r="H1773" s="137"/>
      <c r="I1773" s="137"/>
      <c r="J1773" s="202"/>
      <c r="K1773" s="137"/>
    </row>
    <row r="1774" spans="2:11">
      <c r="B1774" s="137"/>
      <c r="C1774" s="137"/>
      <c r="D1774" s="202"/>
      <c r="E1774" s="137"/>
      <c r="H1774" s="137"/>
      <c r="I1774" s="137"/>
      <c r="J1774" s="202"/>
      <c r="K1774" s="137"/>
    </row>
    <row r="1775" spans="2:11">
      <c r="B1775" s="137"/>
      <c r="C1775" s="137"/>
      <c r="D1775" s="202"/>
      <c r="E1775" s="137"/>
      <c r="H1775" s="137"/>
      <c r="I1775" s="137"/>
      <c r="J1775" s="202"/>
      <c r="K1775" s="137"/>
    </row>
    <row r="1776" spans="2:11">
      <c r="B1776" s="137"/>
      <c r="C1776" s="137"/>
      <c r="D1776" s="202"/>
      <c r="E1776" s="137"/>
      <c r="H1776" s="137"/>
      <c r="I1776" s="137"/>
      <c r="J1776" s="202"/>
      <c r="K1776" s="137"/>
    </row>
    <row r="1777" spans="2:11">
      <c r="B1777" s="137"/>
      <c r="C1777" s="137"/>
      <c r="D1777" s="202"/>
      <c r="E1777" s="137"/>
      <c r="H1777" s="137"/>
      <c r="I1777" s="137"/>
      <c r="J1777" s="202"/>
      <c r="K1777" s="137"/>
    </row>
    <row r="1778" spans="2:11">
      <c r="B1778" s="137"/>
      <c r="C1778" s="137"/>
      <c r="D1778" s="202"/>
      <c r="E1778" s="137"/>
      <c r="H1778" s="137"/>
      <c r="I1778" s="137"/>
      <c r="J1778" s="202"/>
      <c r="K1778" s="137"/>
    </row>
    <row r="1779" spans="2:11">
      <c r="B1779" s="137"/>
      <c r="C1779" s="137"/>
      <c r="D1779" s="202"/>
      <c r="E1779" s="137"/>
      <c r="H1779" s="137"/>
      <c r="I1779" s="137"/>
      <c r="J1779" s="202"/>
      <c r="K1779" s="137"/>
    </row>
    <row r="1780" spans="2:11">
      <c r="B1780" s="137"/>
      <c r="C1780" s="137"/>
      <c r="D1780" s="202"/>
      <c r="E1780" s="137"/>
      <c r="H1780" s="137"/>
      <c r="I1780" s="137"/>
      <c r="J1780" s="202"/>
      <c r="K1780" s="137"/>
    </row>
    <row r="1781" spans="2:11">
      <c r="B1781" s="137"/>
      <c r="C1781" s="137"/>
      <c r="D1781" s="202"/>
      <c r="E1781" s="137"/>
      <c r="H1781" s="137"/>
      <c r="I1781" s="137"/>
      <c r="J1781" s="202"/>
      <c r="K1781" s="137"/>
    </row>
    <row r="1782" spans="2:11">
      <c r="B1782" s="137"/>
      <c r="C1782" s="137"/>
      <c r="D1782" s="202"/>
      <c r="E1782" s="137"/>
      <c r="H1782" s="137"/>
      <c r="I1782" s="137"/>
      <c r="J1782" s="202"/>
      <c r="K1782" s="137"/>
    </row>
    <row r="1783" spans="2:11">
      <c r="B1783" s="137"/>
      <c r="C1783" s="137"/>
      <c r="D1783" s="202"/>
      <c r="E1783" s="137"/>
      <c r="H1783" s="137"/>
      <c r="I1783" s="137"/>
      <c r="J1783" s="202"/>
      <c r="K1783" s="137"/>
    </row>
    <row r="1784" spans="2:11">
      <c r="B1784" s="137"/>
      <c r="C1784" s="137"/>
      <c r="D1784" s="202"/>
      <c r="E1784" s="137"/>
      <c r="H1784" s="137"/>
      <c r="I1784" s="137"/>
      <c r="J1784" s="202"/>
      <c r="K1784" s="137"/>
    </row>
    <row r="1785" spans="2:11">
      <c r="B1785" s="137"/>
      <c r="C1785" s="137"/>
      <c r="D1785" s="202"/>
      <c r="E1785" s="137"/>
      <c r="H1785" s="137"/>
      <c r="I1785" s="137"/>
      <c r="J1785" s="202"/>
      <c r="K1785" s="137"/>
    </row>
    <row r="1786" spans="2:11">
      <c r="B1786" s="137"/>
      <c r="C1786" s="137"/>
      <c r="D1786" s="202"/>
      <c r="E1786" s="137"/>
      <c r="H1786" s="137"/>
      <c r="I1786" s="137"/>
      <c r="J1786" s="202"/>
      <c r="K1786" s="137"/>
    </row>
    <row r="1787" spans="2:11">
      <c r="B1787" s="137"/>
      <c r="C1787" s="137"/>
      <c r="D1787" s="202"/>
      <c r="E1787" s="137"/>
      <c r="H1787" s="137"/>
      <c r="I1787" s="137"/>
      <c r="J1787" s="202"/>
      <c r="K1787" s="137"/>
    </row>
    <row r="1788" spans="2:11">
      <c r="B1788" s="137"/>
      <c r="C1788" s="137"/>
      <c r="D1788" s="202"/>
      <c r="E1788" s="137"/>
      <c r="H1788" s="137"/>
      <c r="I1788" s="137"/>
      <c r="J1788" s="202"/>
      <c r="K1788" s="137"/>
    </row>
    <row r="1789" spans="2:11">
      <c r="B1789" s="137"/>
      <c r="C1789" s="137"/>
      <c r="D1789" s="202"/>
      <c r="E1789" s="137"/>
      <c r="H1789" s="137"/>
      <c r="I1789" s="137"/>
      <c r="J1789" s="202"/>
      <c r="K1789" s="137"/>
    </row>
    <row r="1790" spans="2:11">
      <c r="B1790" s="137"/>
      <c r="C1790" s="137"/>
      <c r="D1790" s="202"/>
      <c r="E1790" s="137"/>
      <c r="H1790" s="137"/>
      <c r="I1790" s="137"/>
      <c r="J1790" s="202"/>
      <c r="K1790" s="137"/>
    </row>
    <row r="1791" spans="2:11">
      <c r="B1791" s="137"/>
      <c r="C1791" s="137"/>
      <c r="D1791" s="202"/>
      <c r="E1791" s="137"/>
      <c r="H1791" s="137"/>
      <c r="I1791" s="137"/>
      <c r="J1791" s="202"/>
      <c r="K1791" s="137"/>
    </row>
    <row r="1792" spans="2:11">
      <c r="B1792" s="137"/>
      <c r="C1792" s="137"/>
      <c r="D1792" s="202"/>
      <c r="E1792" s="137"/>
      <c r="H1792" s="137"/>
      <c r="I1792" s="137"/>
      <c r="J1792" s="202"/>
      <c r="K1792" s="137"/>
    </row>
    <row r="1793" spans="2:11">
      <c r="B1793" s="137"/>
      <c r="C1793" s="137"/>
      <c r="D1793" s="202"/>
      <c r="E1793" s="137"/>
      <c r="H1793" s="137"/>
      <c r="I1793" s="137"/>
      <c r="J1793" s="202"/>
      <c r="K1793" s="137"/>
    </row>
    <row r="1794" spans="2:11">
      <c r="B1794" s="137"/>
      <c r="C1794" s="137"/>
      <c r="D1794" s="202"/>
      <c r="E1794" s="137"/>
      <c r="H1794" s="137"/>
      <c r="I1794" s="137"/>
      <c r="J1794" s="202"/>
      <c r="K1794" s="137"/>
    </row>
    <row r="1795" spans="2:11">
      <c r="B1795" s="137"/>
      <c r="C1795" s="137"/>
      <c r="D1795" s="202"/>
      <c r="E1795" s="137"/>
      <c r="H1795" s="137"/>
      <c r="I1795" s="137"/>
      <c r="J1795" s="202"/>
      <c r="K1795" s="137"/>
    </row>
    <row r="1796" spans="2:11">
      <c r="B1796" s="137"/>
      <c r="C1796" s="137"/>
      <c r="D1796" s="202"/>
      <c r="E1796" s="137"/>
      <c r="H1796" s="137"/>
      <c r="I1796" s="137"/>
      <c r="J1796" s="202"/>
      <c r="K1796" s="137"/>
    </row>
    <row r="1797" spans="2:11">
      <c r="B1797" s="137"/>
      <c r="C1797" s="137"/>
      <c r="D1797" s="202"/>
      <c r="E1797" s="137"/>
      <c r="H1797" s="137"/>
      <c r="I1797" s="137"/>
      <c r="J1797" s="202"/>
      <c r="K1797" s="137"/>
    </row>
    <row r="1798" spans="2:11">
      <c r="B1798" s="137"/>
      <c r="C1798" s="137"/>
      <c r="D1798" s="202"/>
      <c r="E1798" s="137"/>
      <c r="H1798" s="137"/>
      <c r="I1798" s="137"/>
      <c r="J1798" s="202"/>
      <c r="K1798" s="137"/>
    </row>
    <row r="1799" spans="2:11">
      <c r="B1799" s="137"/>
      <c r="C1799" s="137"/>
      <c r="D1799" s="202"/>
      <c r="E1799" s="137"/>
      <c r="H1799" s="137"/>
      <c r="I1799" s="137"/>
      <c r="J1799" s="202"/>
      <c r="K1799" s="137"/>
    </row>
    <row r="1800" spans="2:11">
      <c r="B1800" s="137"/>
      <c r="C1800" s="137"/>
      <c r="D1800" s="202"/>
      <c r="E1800" s="137"/>
      <c r="H1800" s="137"/>
      <c r="I1800" s="137"/>
      <c r="J1800" s="202"/>
      <c r="K1800" s="137"/>
    </row>
    <row r="1801" spans="2:11">
      <c r="B1801" s="137"/>
      <c r="C1801" s="137"/>
      <c r="D1801" s="202"/>
      <c r="E1801" s="137"/>
      <c r="H1801" s="137"/>
      <c r="I1801" s="137"/>
      <c r="J1801" s="202"/>
      <c r="K1801" s="137"/>
    </row>
    <row r="1802" spans="2:11">
      <c r="B1802" s="137"/>
      <c r="C1802" s="137"/>
      <c r="D1802" s="202"/>
      <c r="E1802" s="137"/>
      <c r="H1802" s="137"/>
      <c r="I1802" s="137"/>
      <c r="J1802" s="202"/>
      <c r="K1802" s="137"/>
    </row>
    <row r="1803" spans="2:11">
      <c r="B1803" s="137"/>
      <c r="C1803" s="137"/>
      <c r="D1803" s="202"/>
      <c r="E1803" s="137"/>
      <c r="H1803" s="137"/>
      <c r="I1803" s="137"/>
      <c r="J1803" s="202"/>
      <c r="K1803" s="137"/>
    </row>
    <row r="1804" spans="2:11">
      <c r="B1804" s="137"/>
      <c r="C1804" s="137"/>
      <c r="D1804" s="202"/>
      <c r="E1804" s="137"/>
      <c r="H1804" s="137"/>
      <c r="I1804" s="137"/>
      <c r="J1804" s="202"/>
      <c r="K1804" s="137"/>
    </row>
    <row r="1805" spans="2:11">
      <c r="B1805" s="137"/>
      <c r="C1805" s="137"/>
      <c r="D1805" s="202"/>
      <c r="E1805" s="137"/>
      <c r="H1805" s="137"/>
      <c r="I1805" s="137"/>
      <c r="J1805" s="202"/>
      <c r="K1805" s="137"/>
    </row>
    <row r="1806" spans="2:11">
      <c r="B1806" s="137"/>
      <c r="C1806" s="137"/>
      <c r="D1806" s="202"/>
      <c r="E1806" s="137"/>
      <c r="H1806" s="137"/>
      <c r="I1806" s="137"/>
      <c r="J1806" s="202"/>
      <c r="K1806" s="137"/>
    </row>
    <row r="1807" spans="2:11">
      <c r="B1807" s="137"/>
      <c r="C1807" s="137"/>
      <c r="D1807" s="202"/>
      <c r="E1807" s="137"/>
      <c r="H1807" s="137"/>
      <c r="I1807" s="137"/>
      <c r="J1807" s="202"/>
      <c r="K1807" s="137"/>
    </row>
    <row r="1808" spans="2:11">
      <c r="B1808" s="137"/>
      <c r="C1808" s="137"/>
      <c r="D1808" s="202"/>
      <c r="E1808" s="137"/>
      <c r="H1808" s="137"/>
      <c r="I1808" s="137"/>
      <c r="J1808" s="202"/>
      <c r="K1808" s="137"/>
    </row>
    <row r="1809" spans="2:11">
      <c r="B1809" s="137"/>
      <c r="C1809" s="137"/>
      <c r="D1809" s="202"/>
      <c r="E1809" s="137"/>
      <c r="H1809" s="137"/>
      <c r="I1809" s="137"/>
      <c r="J1809" s="202"/>
      <c r="K1809" s="137"/>
    </row>
    <row r="1810" spans="2:11">
      <c r="B1810" s="137"/>
      <c r="C1810" s="137"/>
      <c r="D1810" s="202"/>
      <c r="E1810" s="137"/>
      <c r="H1810" s="137"/>
      <c r="I1810" s="137"/>
      <c r="J1810" s="202"/>
      <c r="K1810" s="137"/>
    </row>
    <row r="1811" spans="2:11">
      <c r="B1811" s="137"/>
      <c r="C1811" s="137"/>
      <c r="D1811" s="202"/>
      <c r="E1811" s="137"/>
      <c r="H1811" s="137"/>
      <c r="I1811" s="137"/>
      <c r="J1811" s="202"/>
      <c r="K1811" s="137"/>
    </row>
    <row r="1812" spans="2:11">
      <c r="B1812" s="137"/>
      <c r="C1812" s="137"/>
      <c r="D1812" s="202"/>
      <c r="E1812" s="137"/>
      <c r="H1812" s="137"/>
      <c r="I1812" s="137"/>
      <c r="J1812" s="202"/>
      <c r="K1812" s="137"/>
    </row>
    <row r="1813" spans="2:11">
      <c r="B1813" s="137"/>
      <c r="C1813" s="137"/>
      <c r="D1813" s="202"/>
      <c r="E1813" s="137"/>
      <c r="H1813" s="137"/>
      <c r="I1813" s="137"/>
      <c r="J1813" s="202"/>
      <c r="K1813" s="137"/>
    </row>
    <row r="1814" spans="2:11">
      <c r="B1814" s="137"/>
      <c r="C1814" s="137"/>
      <c r="D1814" s="202"/>
      <c r="E1814" s="137"/>
      <c r="H1814" s="137"/>
      <c r="I1814" s="137"/>
      <c r="J1814" s="202"/>
      <c r="K1814" s="137"/>
    </row>
    <row r="1815" spans="2:11">
      <c r="B1815" s="137"/>
      <c r="C1815" s="137"/>
      <c r="D1815" s="202"/>
      <c r="E1815" s="137"/>
      <c r="H1815" s="137"/>
      <c r="I1815" s="137"/>
      <c r="J1815" s="202"/>
      <c r="K1815" s="137"/>
    </row>
    <row r="1816" spans="2:11">
      <c r="B1816" s="137"/>
      <c r="C1816" s="137"/>
      <c r="D1816" s="202"/>
      <c r="E1816" s="137"/>
      <c r="H1816" s="137"/>
      <c r="I1816" s="137"/>
      <c r="J1816" s="202"/>
      <c r="K1816" s="137"/>
    </row>
    <row r="1817" spans="2:11">
      <c r="B1817" s="137"/>
      <c r="C1817" s="137"/>
      <c r="D1817" s="202"/>
      <c r="E1817" s="137"/>
      <c r="H1817" s="137"/>
      <c r="I1817" s="137"/>
      <c r="J1817" s="202"/>
      <c r="K1817" s="137"/>
    </row>
    <row r="1818" spans="2:11">
      <c r="B1818" s="137"/>
      <c r="C1818" s="137"/>
      <c r="D1818" s="202"/>
      <c r="E1818" s="137"/>
      <c r="H1818" s="137"/>
      <c r="I1818" s="137"/>
      <c r="J1818" s="202"/>
      <c r="K1818" s="137"/>
    </row>
    <row r="1819" spans="2:11">
      <c r="B1819" s="137"/>
      <c r="C1819" s="137"/>
      <c r="D1819" s="202"/>
      <c r="E1819" s="137"/>
      <c r="H1819" s="137"/>
      <c r="I1819" s="137"/>
      <c r="J1819" s="202"/>
      <c r="K1819" s="137"/>
    </row>
    <row r="1820" spans="2:11">
      <c r="B1820" s="137"/>
      <c r="C1820" s="137"/>
      <c r="D1820" s="202"/>
      <c r="E1820" s="137"/>
      <c r="H1820" s="137"/>
      <c r="I1820" s="137"/>
      <c r="J1820" s="202"/>
      <c r="K1820" s="137"/>
    </row>
    <row r="1821" spans="2:11">
      <c r="B1821" s="137"/>
      <c r="C1821" s="137"/>
      <c r="D1821" s="202"/>
      <c r="E1821" s="137"/>
      <c r="H1821" s="137"/>
      <c r="I1821" s="137"/>
      <c r="J1821" s="202"/>
      <c r="K1821" s="137"/>
    </row>
    <row r="1822" spans="2:11">
      <c r="B1822" s="137"/>
      <c r="C1822" s="137"/>
      <c r="D1822" s="202"/>
      <c r="E1822" s="137"/>
      <c r="H1822" s="137"/>
      <c r="I1822" s="137"/>
      <c r="J1822" s="202"/>
      <c r="K1822" s="137"/>
    </row>
    <row r="1823" spans="2:11">
      <c r="B1823" s="137"/>
      <c r="C1823" s="137"/>
      <c r="D1823" s="202"/>
      <c r="E1823" s="137"/>
      <c r="H1823" s="137"/>
      <c r="I1823" s="137"/>
      <c r="J1823" s="202"/>
      <c r="K1823" s="137"/>
    </row>
    <row r="1824" spans="2:11">
      <c r="B1824" s="137"/>
      <c r="C1824" s="137"/>
      <c r="D1824" s="202"/>
      <c r="E1824" s="137"/>
      <c r="H1824" s="137"/>
      <c r="I1824" s="137"/>
      <c r="J1824" s="202"/>
      <c r="K1824" s="137"/>
    </row>
    <row r="1825" spans="2:11">
      <c r="B1825" s="137"/>
      <c r="C1825" s="137"/>
      <c r="D1825" s="202"/>
      <c r="E1825" s="137"/>
      <c r="H1825" s="137"/>
      <c r="I1825" s="137"/>
      <c r="J1825" s="202"/>
      <c r="K1825" s="137"/>
    </row>
    <row r="1826" spans="2:11">
      <c r="B1826" s="137"/>
      <c r="C1826" s="137"/>
      <c r="D1826" s="202"/>
      <c r="E1826" s="137"/>
      <c r="H1826" s="137"/>
      <c r="I1826" s="137"/>
      <c r="J1826" s="202"/>
      <c r="K1826" s="137"/>
    </row>
    <row r="1827" spans="2:11">
      <c r="B1827" s="137"/>
      <c r="C1827" s="137"/>
      <c r="D1827" s="202"/>
      <c r="E1827" s="137"/>
      <c r="H1827" s="137"/>
      <c r="I1827" s="137"/>
      <c r="J1827" s="202"/>
      <c r="K1827" s="137"/>
    </row>
    <row r="1828" spans="2:11">
      <c r="B1828" s="137"/>
      <c r="C1828" s="137"/>
      <c r="D1828" s="202"/>
      <c r="E1828" s="137"/>
      <c r="H1828" s="137"/>
      <c r="I1828" s="137"/>
      <c r="J1828" s="202"/>
      <c r="K1828" s="137"/>
    </row>
    <row r="1829" spans="2:11">
      <c r="B1829" s="137"/>
      <c r="C1829" s="137"/>
      <c r="D1829" s="202"/>
      <c r="E1829" s="137"/>
      <c r="H1829" s="137"/>
      <c r="I1829" s="137"/>
      <c r="J1829" s="202"/>
      <c r="K1829" s="137"/>
    </row>
    <row r="1830" spans="2:11">
      <c r="B1830" s="137"/>
      <c r="C1830" s="137"/>
      <c r="D1830" s="202"/>
      <c r="E1830" s="137"/>
      <c r="H1830" s="137"/>
      <c r="I1830" s="137"/>
      <c r="J1830" s="202"/>
      <c r="K1830" s="137"/>
    </row>
    <row r="1831" spans="2:11">
      <c r="B1831" s="137"/>
      <c r="C1831" s="137"/>
      <c r="D1831" s="202"/>
      <c r="E1831" s="137"/>
      <c r="H1831" s="137"/>
      <c r="I1831" s="137"/>
      <c r="J1831" s="202"/>
      <c r="K1831" s="137"/>
    </row>
    <row r="1832" spans="2:11">
      <c r="B1832" s="137"/>
      <c r="C1832" s="137"/>
      <c r="D1832" s="202"/>
      <c r="E1832" s="137"/>
      <c r="H1832" s="137"/>
      <c r="I1832" s="137"/>
      <c r="J1832" s="202"/>
      <c r="K1832" s="137"/>
    </row>
    <row r="1833" spans="2:11">
      <c r="B1833" s="137"/>
      <c r="C1833" s="137"/>
      <c r="D1833" s="202"/>
      <c r="E1833" s="137"/>
      <c r="H1833" s="137"/>
      <c r="I1833" s="137"/>
      <c r="J1833" s="202"/>
      <c r="K1833" s="137"/>
    </row>
    <row r="1834" spans="2:11">
      <c r="B1834" s="137"/>
      <c r="C1834" s="137"/>
      <c r="D1834" s="202"/>
      <c r="E1834" s="137"/>
      <c r="H1834" s="137"/>
      <c r="I1834" s="137"/>
      <c r="J1834" s="202"/>
      <c r="K1834" s="137"/>
    </row>
    <row r="1835" spans="2:11">
      <c r="B1835" s="137"/>
      <c r="C1835" s="137"/>
      <c r="D1835" s="202"/>
      <c r="E1835" s="137"/>
      <c r="H1835" s="137"/>
      <c r="I1835" s="137"/>
      <c r="J1835" s="202"/>
      <c r="K1835" s="137"/>
    </row>
    <row r="1836" spans="2:11">
      <c r="B1836" s="137"/>
      <c r="C1836" s="137"/>
      <c r="D1836" s="202"/>
      <c r="E1836" s="137"/>
      <c r="H1836" s="137"/>
      <c r="I1836" s="137"/>
      <c r="J1836" s="202"/>
      <c r="K1836" s="137"/>
    </row>
    <row r="1837" spans="2:11">
      <c r="B1837" s="137"/>
      <c r="C1837" s="137"/>
      <c r="D1837" s="202"/>
      <c r="E1837" s="137"/>
      <c r="H1837" s="137"/>
      <c r="I1837" s="137"/>
      <c r="J1837" s="202"/>
      <c r="K1837" s="137"/>
    </row>
    <row r="1838" spans="2:11">
      <c r="B1838" s="137"/>
      <c r="C1838" s="137"/>
      <c r="D1838" s="202"/>
      <c r="E1838" s="137"/>
      <c r="H1838" s="137"/>
      <c r="I1838" s="137"/>
      <c r="J1838" s="202"/>
      <c r="K1838" s="137"/>
    </row>
    <row r="1839" spans="2:11">
      <c r="B1839" s="137"/>
      <c r="C1839" s="137"/>
      <c r="D1839" s="202"/>
      <c r="E1839" s="137"/>
      <c r="H1839" s="137"/>
      <c r="I1839" s="137"/>
      <c r="J1839" s="202"/>
      <c r="K1839" s="137"/>
    </row>
    <row r="1840" spans="2:11">
      <c r="B1840" s="137"/>
      <c r="C1840" s="137"/>
      <c r="D1840" s="202"/>
      <c r="E1840" s="137"/>
      <c r="H1840" s="137"/>
      <c r="I1840" s="137"/>
      <c r="J1840" s="202"/>
      <c r="K1840" s="137"/>
    </row>
    <row r="1841" spans="2:11">
      <c r="B1841" s="137"/>
      <c r="C1841" s="137"/>
      <c r="D1841" s="202"/>
      <c r="E1841" s="137"/>
      <c r="H1841" s="137"/>
      <c r="I1841" s="137"/>
      <c r="J1841" s="202"/>
      <c r="K1841" s="137"/>
    </row>
    <row r="1842" spans="2:11">
      <c r="B1842" s="137"/>
      <c r="C1842" s="137"/>
      <c r="D1842" s="202"/>
      <c r="E1842" s="137"/>
      <c r="H1842" s="137"/>
      <c r="I1842" s="137"/>
      <c r="J1842" s="202"/>
      <c r="K1842" s="137"/>
    </row>
    <row r="1843" spans="2:11">
      <c r="B1843" s="137"/>
      <c r="C1843" s="137"/>
      <c r="D1843" s="202"/>
      <c r="E1843" s="137"/>
      <c r="H1843" s="137"/>
      <c r="I1843" s="137"/>
      <c r="J1843" s="202"/>
      <c r="K1843" s="137"/>
    </row>
    <row r="1844" spans="2:11">
      <c r="B1844" s="137"/>
      <c r="C1844" s="137"/>
      <c r="D1844" s="202"/>
      <c r="E1844" s="137"/>
      <c r="H1844" s="137"/>
      <c r="I1844" s="137"/>
      <c r="J1844" s="202"/>
      <c r="K1844" s="137"/>
    </row>
    <row r="1845" spans="2:11">
      <c r="B1845" s="137"/>
      <c r="C1845" s="137"/>
      <c r="D1845" s="202"/>
      <c r="E1845" s="137"/>
      <c r="H1845" s="137"/>
      <c r="I1845" s="137"/>
      <c r="J1845" s="202"/>
      <c r="K1845" s="137"/>
    </row>
    <row r="1846" spans="2:11">
      <c r="B1846" s="137"/>
      <c r="C1846" s="137"/>
      <c r="D1846" s="202"/>
      <c r="E1846" s="137"/>
      <c r="H1846" s="137"/>
      <c r="I1846" s="137"/>
      <c r="J1846" s="202"/>
      <c r="K1846" s="137"/>
    </row>
    <row r="1847" spans="2:11">
      <c r="B1847" s="137"/>
      <c r="C1847" s="137"/>
      <c r="D1847" s="202"/>
      <c r="E1847" s="137"/>
      <c r="H1847" s="137"/>
      <c r="I1847" s="137"/>
      <c r="J1847" s="202"/>
      <c r="K1847" s="137"/>
    </row>
    <row r="1848" spans="2:11">
      <c r="B1848" s="137"/>
      <c r="C1848" s="137"/>
      <c r="D1848" s="202"/>
      <c r="E1848" s="137"/>
      <c r="H1848" s="137"/>
      <c r="I1848" s="137"/>
      <c r="J1848" s="202"/>
      <c r="K1848" s="137"/>
    </row>
    <row r="1849" spans="2:11">
      <c r="B1849" s="137"/>
      <c r="C1849" s="137"/>
      <c r="D1849" s="202"/>
      <c r="E1849" s="137"/>
      <c r="H1849" s="137"/>
      <c r="I1849" s="137"/>
      <c r="J1849" s="202"/>
      <c r="K1849" s="137"/>
    </row>
    <row r="1850" spans="2:11">
      <c r="B1850" s="137"/>
      <c r="C1850" s="137"/>
      <c r="D1850" s="202"/>
      <c r="E1850" s="137"/>
      <c r="H1850" s="137"/>
      <c r="I1850" s="137"/>
      <c r="J1850" s="202"/>
      <c r="K1850" s="137"/>
    </row>
    <row r="1851" spans="2:11">
      <c r="B1851" s="137"/>
      <c r="C1851" s="137"/>
      <c r="D1851" s="202"/>
      <c r="E1851" s="137"/>
      <c r="H1851" s="137"/>
      <c r="I1851" s="137"/>
      <c r="J1851" s="202"/>
      <c r="K1851" s="137"/>
    </row>
    <row r="1852" spans="2:11">
      <c r="B1852" s="137"/>
      <c r="C1852" s="137"/>
      <c r="D1852" s="202"/>
      <c r="E1852" s="137"/>
      <c r="H1852" s="137"/>
      <c r="I1852" s="137"/>
      <c r="J1852" s="202"/>
      <c r="K1852" s="137"/>
    </row>
    <row r="1853" spans="2:11">
      <c r="B1853" s="137"/>
      <c r="C1853" s="137"/>
      <c r="D1853" s="202"/>
      <c r="E1853" s="137"/>
      <c r="H1853" s="137"/>
      <c r="I1853" s="137"/>
      <c r="J1853" s="202"/>
      <c r="K1853" s="137"/>
    </row>
    <row r="1854" spans="2:11">
      <c r="B1854" s="137"/>
      <c r="C1854" s="137"/>
      <c r="D1854" s="202"/>
      <c r="E1854" s="137"/>
      <c r="H1854" s="137"/>
      <c r="I1854" s="137"/>
      <c r="J1854" s="202"/>
      <c r="K1854" s="137"/>
    </row>
    <row r="1855" spans="2:11">
      <c r="B1855" s="137"/>
      <c r="C1855" s="137"/>
      <c r="D1855" s="202"/>
      <c r="E1855" s="137"/>
      <c r="H1855" s="137"/>
      <c r="I1855" s="137"/>
      <c r="J1855" s="202"/>
      <c r="K1855" s="137"/>
    </row>
    <row r="1856" spans="2:11">
      <c r="B1856" s="137"/>
      <c r="C1856" s="137"/>
      <c r="D1856" s="202"/>
      <c r="E1856" s="137"/>
      <c r="H1856" s="137"/>
      <c r="I1856" s="137"/>
      <c r="J1856" s="202"/>
      <c r="K1856" s="137"/>
    </row>
    <row r="1857" spans="2:11">
      <c r="B1857" s="137"/>
      <c r="C1857" s="137"/>
      <c r="D1857" s="202"/>
      <c r="E1857" s="137"/>
      <c r="H1857" s="137"/>
      <c r="I1857" s="137"/>
      <c r="J1857" s="202"/>
      <c r="K1857" s="137"/>
    </row>
    <row r="1858" spans="2:11">
      <c r="B1858" s="137"/>
      <c r="C1858" s="137"/>
      <c r="D1858" s="202"/>
      <c r="E1858" s="137"/>
      <c r="H1858" s="137"/>
      <c r="I1858" s="137"/>
      <c r="J1858" s="202"/>
      <c r="K1858" s="137"/>
    </row>
    <row r="1859" spans="2:11">
      <c r="B1859" s="137"/>
      <c r="C1859" s="137"/>
      <c r="D1859" s="202"/>
      <c r="E1859" s="137"/>
      <c r="H1859" s="137"/>
      <c r="I1859" s="137"/>
      <c r="J1859" s="202"/>
      <c r="K1859" s="137"/>
    </row>
    <row r="1860" spans="2:11">
      <c r="B1860" s="137"/>
      <c r="C1860" s="137"/>
      <c r="D1860" s="202"/>
      <c r="E1860" s="137"/>
      <c r="H1860" s="137"/>
      <c r="I1860" s="137"/>
      <c r="J1860" s="202"/>
      <c r="K1860" s="137"/>
    </row>
    <row r="1861" spans="2:11">
      <c r="B1861" s="137"/>
      <c r="C1861" s="137"/>
      <c r="D1861" s="202"/>
      <c r="E1861" s="137"/>
      <c r="H1861" s="137"/>
      <c r="I1861" s="137"/>
      <c r="J1861" s="202"/>
      <c r="K1861" s="137"/>
    </row>
    <row r="1862" spans="2:11">
      <c r="B1862" s="137"/>
      <c r="C1862" s="137"/>
      <c r="D1862" s="202"/>
      <c r="E1862" s="137"/>
      <c r="H1862" s="137"/>
      <c r="I1862" s="137"/>
      <c r="J1862" s="202"/>
      <c r="K1862" s="137"/>
    </row>
    <row r="1863" spans="2:11">
      <c r="B1863" s="137"/>
      <c r="C1863" s="137"/>
      <c r="D1863" s="202"/>
      <c r="E1863" s="137"/>
      <c r="H1863" s="137"/>
      <c r="I1863" s="137"/>
      <c r="J1863" s="202"/>
      <c r="K1863" s="137"/>
    </row>
    <row r="1864" spans="2:11">
      <c r="B1864" s="137"/>
      <c r="C1864" s="137"/>
      <c r="D1864" s="202"/>
      <c r="E1864" s="137"/>
      <c r="H1864" s="137"/>
      <c r="I1864" s="137"/>
      <c r="J1864" s="202"/>
      <c r="K1864" s="137"/>
    </row>
    <row r="1865" spans="2:11">
      <c r="B1865" s="137"/>
      <c r="C1865" s="137"/>
      <c r="D1865" s="202"/>
      <c r="E1865" s="137"/>
      <c r="H1865" s="137"/>
      <c r="I1865" s="137"/>
      <c r="J1865" s="202"/>
      <c r="K1865" s="137"/>
    </row>
    <row r="1866" spans="2:11">
      <c r="B1866" s="137"/>
      <c r="C1866" s="137"/>
      <c r="D1866" s="202"/>
      <c r="E1866" s="137"/>
      <c r="H1866" s="137"/>
      <c r="I1866" s="137"/>
      <c r="J1866" s="202"/>
      <c r="K1866" s="137"/>
    </row>
    <row r="1867" spans="2:11">
      <c r="B1867" s="137"/>
      <c r="C1867" s="137"/>
      <c r="D1867" s="202"/>
      <c r="E1867" s="137"/>
      <c r="H1867" s="137"/>
      <c r="I1867" s="137"/>
      <c r="J1867" s="202"/>
      <c r="K1867" s="137"/>
    </row>
    <row r="1868" spans="2:11">
      <c r="B1868" s="137"/>
      <c r="C1868" s="137"/>
      <c r="D1868" s="202"/>
      <c r="E1868" s="137"/>
      <c r="H1868" s="137"/>
      <c r="I1868" s="137"/>
      <c r="J1868" s="202"/>
      <c r="K1868" s="137"/>
    </row>
    <row r="1869" spans="2:11">
      <c r="B1869" s="137"/>
      <c r="C1869" s="137"/>
      <c r="D1869" s="202"/>
      <c r="E1869" s="137"/>
      <c r="H1869" s="137"/>
      <c r="I1869" s="137"/>
      <c r="J1869" s="202"/>
      <c r="K1869" s="137"/>
    </row>
    <row r="1870" spans="2:11">
      <c r="B1870" s="137"/>
      <c r="C1870" s="137"/>
      <c r="D1870" s="202"/>
      <c r="E1870" s="137"/>
      <c r="H1870" s="137"/>
      <c r="I1870" s="137"/>
      <c r="J1870" s="202"/>
      <c r="K1870" s="137"/>
    </row>
    <row r="1871" spans="2:11">
      <c r="B1871" s="137"/>
      <c r="C1871" s="137"/>
      <c r="D1871" s="202"/>
      <c r="E1871" s="137"/>
      <c r="H1871" s="137"/>
      <c r="I1871" s="137"/>
      <c r="J1871" s="202"/>
      <c r="K1871" s="137"/>
    </row>
    <row r="1872" spans="2:11">
      <c r="B1872" s="137"/>
      <c r="C1872" s="137"/>
      <c r="D1872" s="202"/>
      <c r="E1872" s="137"/>
      <c r="H1872" s="137"/>
      <c r="I1872" s="137"/>
      <c r="J1872" s="202"/>
      <c r="K1872" s="137"/>
    </row>
    <row r="1873" spans="2:11">
      <c r="B1873" s="137"/>
      <c r="C1873" s="137"/>
      <c r="D1873" s="202"/>
      <c r="E1873" s="137"/>
      <c r="H1873" s="137"/>
      <c r="I1873" s="137"/>
      <c r="J1873" s="202"/>
      <c r="K1873" s="137"/>
    </row>
    <row r="1874" spans="2:11">
      <c r="B1874" s="137"/>
      <c r="C1874" s="137"/>
      <c r="D1874" s="202"/>
      <c r="E1874" s="137"/>
      <c r="H1874" s="137"/>
      <c r="I1874" s="137"/>
      <c r="J1874" s="202"/>
      <c r="K1874" s="137"/>
    </row>
    <row r="1875" spans="2:11">
      <c r="B1875" s="137"/>
      <c r="C1875" s="137"/>
      <c r="D1875" s="202"/>
      <c r="E1875" s="137"/>
      <c r="H1875" s="137"/>
      <c r="I1875" s="137"/>
      <c r="J1875" s="202"/>
      <c r="K1875" s="137"/>
    </row>
    <row r="1876" spans="2:11">
      <c r="B1876" s="137"/>
      <c r="C1876" s="137"/>
      <c r="D1876" s="202"/>
      <c r="E1876" s="137"/>
      <c r="H1876" s="137"/>
      <c r="I1876" s="137"/>
      <c r="J1876" s="202"/>
      <c r="K1876" s="137"/>
    </row>
    <row r="1877" spans="2:11">
      <c r="B1877" s="137"/>
      <c r="C1877" s="137"/>
      <c r="D1877" s="202"/>
      <c r="E1877" s="137"/>
      <c r="H1877" s="137"/>
      <c r="I1877" s="137"/>
      <c r="J1877" s="202"/>
      <c r="K1877" s="137"/>
    </row>
    <row r="1878" spans="2:11">
      <c r="B1878" s="137"/>
      <c r="C1878" s="137"/>
      <c r="D1878" s="202"/>
      <c r="E1878" s="137"/>
      <c r="H1878" s="137"/>
      <c r="I1878" s="137"/>
      <c r="J1878" s="202"/>
      <c r="K1878" s="137"/>
    </row>
    <row r="1879" spans="2:11">
      <c r="B1879" s="137"/>
      <c r="C1879" s="137"/>
      <c r="D1879" s="202"/>
      <c r="E1879" s="137"/>
      <c r="H1879" s="137"/>
      <c r="I1879" s="137"/>
      <c r="J1879" s="202"/>
      <c r="K1879" s="137"/>
    </row>
    <row r="1880" spans="2:11">
      <c r="B1880" s="137"/>
      <c r="C1880" s="137"/>
      <c r="D1880" s="202"/>
      <c r="E1880" s="137"/>
      <c r="H1880" s="137"/>
      <c r="I1880" s="137"/>
      <c r="J1880" s="202"/>
      <c r="K1880" s="137"/>
    </row>
    <row r="1881" spans="2:11">
      <c r="B1881" s="137"/>
      <c r="C1881" s="137"/>
      <c r="D1881" s="202"/>
      <c r="E1881" s="137"/>
      <c r="H1881" s="137"/>
      <c r="I1881" s="137"/>
      <c r="J1881" s="202"/>
      <c r="K1881" s="137"/>
    </row>
    <row r="1882" spans="2:11">
      <c r="B1882" s="137"/>
      <c r="C1882" s="137"/>
      <c r="D1882" s="202"/>
      <c r="E1882" s="137"/>
      <c r="H1882" s="137"/>
      <c r="I1882" s="137"/>
      <c r="J1882" s="202"/>
      <c r="K1882" s="137"/>
    </row>
    <row r="1883" spans="2:11">
      <c r="B1883" s="137"/>
      <c r="C1883" s="137"/>
      <c r="D1883" s="202"/>
      <c r="E1883" s="137"/>
      <c r="H1883" s="137"/>
      <c r="I1883" s="137"/>
      <c r="J1883" s="202"/>
      <c r="K1883" s="137"/>
    </row>
    <row r="1884" spans="2:11">
      <c r="B1884" s="137"/>
      <c r="C1884" s="137"/>
      <c r="D1884" s="202"/>
      <c r="E1884" s="137"/>
      <c r="H1884" s="137"/>
      <c r="I1884" s="137"/>
      <c r="J1884" s="202"/>
      <c r="K1884" s="137"/>
    </row>
    <row r="1885" spans="2:11">
      <c r="B1885" s="137"/>
      <c r="C1885" s="137"/>
      <c r="D1885" s="202"/>
      <c r="E1885" s="137"/>
      <c r="H1885" s="137"/>
      <c r="I1885" s="137"/>
      <c r="J1885" s="202"/>
      <c r="K1885" s="137"/>
    </row>
    <row r="1886" spans="2:11">
      <c r="B1886" s="137"/>
      <c r="C1886" s="137"/>
      <c r="D1886" s="202"/>
      <c r="E1886" s="137"/>
      <c r="H1886" s="137"/>
      <c r="I1886" s="137"/>
      <c r="J1886" s="202"/>
      <c r="K1886" s="137"/>
    </row>
    <row r="1887" spans="2:11">
      <c r="B1887" s="137"/>
      <c r="C1887" s="137"/>
      <c r="D1887" s="202"/>
      <c r="E1887" s="137"/>
      <c r="H1887" s="137"/>
      <c r="I1887" s="137"/>
      <c r="J1887" s="202"/>
      <c r="K1887" s="137"/>
    </row>
    <row r="1888" spans="2:11">
      <c r="B1888" s="137"/>
      <c r="C1888" s="137"/>
      <c r="D1888" s="202"/>
      <c r="E1888" s="137"/>
      <c r="H1888" s="137"/>
      <c r="I1888" s="137"/>
      <c r="J1888" s="202"/>
      <c r="K1888" s="137"/>
    </row>
    <row r="1889" spans="2:11">
      <c r="B1889" s="137"/>
      <c r="C1889" s="137"/>
      <c r="D1889" s="202"/>
      <c r="E1889" s="137"/>
      <c r="H1889" s="137"/>
      <c r="I1889" s="137"/>
      <c r="J1889" s="202"/>
      <c r="K1889" s="137"/>
    </row>
    <row r="1890" spans="2:11">
      <c r="B1890" s="137"/>
      <c r="C1890" s="137"/>
      <c r="D1890" s="202"/>
      <c r="E1890" s="137"/>
      <c r="H1890" s="137"/>
      <c r="I1890" s="137"/>
      <c r="J1890" s="202"/>
      <c r="K1890" s="137"/>
    </row>
    <row r="1891" spans="2:11">
      <c r="B1891" s="137"/>
      <c r="C1891" s="137"/>
      <c r="D1891" s="202"/>
      <c r="E1891" s="137"/>
      <c r="H1891" s="137"/>
      <c r="I1891" s="137"/>
      <c r="J1891" s="202"/>
      <c r="K1891" s="137"/>
    </row>
    <row r="1892" spans="2:11">
      <c r="B1892" s="137"/>
      <c r="C1892" s="137"/>
      <c r="D1892" s="202"/>
      <c r="E1892" s="137"/>
      <c r="H1892" s="137"/>
      <c r="I1892" s="137"/>
      <c r="J1892" s="202"/>
      <c r="K1892" s="137"/>
    </row>
    <row r="1893" spans="2:11">
      <c r="B1893" s="137"/>
      <c r="C1893" s="137"/>
      <c r="D1893" s="202"/>
      <c r="E1893" s="137"/>
      <c r="H1893" s="137"/>
      <c r="I1893" s="137"/>
      <c r="J1893" s="202"/>
      <c r="K1893" s="137"/>
    </row>
    <row r="1894" spans="2:11">
      <c r="B1894" s="137"/>
      <c r="C1894" s="137"/>
      <c r="D1894" s="202"/>
      <c r="E1894" s="137"/>
      <c r="H1894" s="137"/>
      <c r="I1894" s="137"/>
      <c r="J1894" s="202"/>
      <c r="K1894" s="137"/>
    </row>
    <row r="1895" spans="2:11">
      <c r="B1895" s="137"/>
      <c r="C1895" s="137"/>
      <c r="D1895" s="202"/>
      <c r="E1895" s="137"/>
      <c r="H1895" s="137"/>
      <c r="I1895" s="137"/>
      <c r="J1895" s="202"/>
      <c r="K1895" s="137"/>
    </row>
    <row r="1896" spans="2:11">
      <c r="B1896" s="137"/>
      <c r="C1896" s="137"/>
      <c r="D1896" s="202"/>
      <c r="E1896" s="137"/>
      <c r="H1896" s="137"/>
      <c r="I1896" s="137"/>
      <c r="J1896" s="202"/>
      <c r="K1896" s="137"/>
    </row>
    <row r="1897" spans="2:11">
      <c r="B1897" s="137"/>
      <c r="C1897" s="137"/>
      <c r="D1897" s="202"/>
      <c r="E1897" s="137"/>
      <c r="H1897" s="137"/>
      <c r="I1897" s="137"/>
      <c r="J1897" s="202"/>
      <c r="K1897" s="137"/>
    </row>
    <row r="1898" spans="2:11">
      <c r="B1898" s="137"/>
      <c r="C1898" s="137"/>
      <c r="D1898" s="202"/>
      <c r="E1898" s="137"/>
      <c r="H1898" s="137"/>
      <c r="I1898" s="137"/>
      <c r="J1898" s="202"/>
      <c r="K1898" s="137"/>
    </row>
    <row r="1899" spans="2:11">
      <c r="B1899" s="137"/>
      <c r="C1899" s="137"/>
      <c r="D1899" s="202"/>
      <c r="E1899" s="137"/>
      <c r="H1899" s="137"/>
      <c r="I1899" s="137"/>
      <c r="J1899" s="202"/>
      <c r="K1899" s="137"/>
    </row>
    <row r="1900" spans="2:11">
      <c r="B1900" s="137"/>
      <c r="C1900" s="137"/>
      <c r="D1900" s="202"/>
      <c r="E1900" s="137"/>
      <c r="H1900" s="137"/>
      <c r="I1900" s="137"/>
      <c r="J1900" s="202"/>
      <c r="K1900" s="137"/>
    </row>
    <row r="1901" spans="2:11">
      <c r="B1901" s="137"/>
      <c r="C1901" s="137"/>
      <c r="D1901" s="202"/>
      <c r="E1901" s="137"/>
      <c r="H1901" s="137"/>
      <c r="I1901" s="137"/>
      <c r="J1901" s="202"/>
      <c r="K1901" s="137"/>
    </row>
    <row r="1902" spans="2:11">
      <c r="B1902" s="137"/>
      <c r="C1902" s="137"/>
      <c r="D1902" s="202"/>
      <c r="E1902" s="137"/>
      <c r="H1902" s="137"/>
      <c r="I1902" s="137"/>
      <c r="J1902" s="202"/>
      <c r="K1902" s="137"/>
    </row>
    <row r="1903" spans="2:11">
      <c r="B1903" s="137"/>
      <c r="C1903" s="137"/>
      <c r="D1903" s="202"/>
      <c r="E1903" s="137"/>
      <c r="H1903" s="137"/>
      <c r="I1903" s="137"/>
      <c r="J1903" s="202"/>
      <c r="K1903" s="137"/>
    </row>
    <row r="1904" spans="2:11">
      <c r="B1904" s="137"/>
      <c r="C1904" s="137"/>
      <c r="D1904" s="202"/>
      <c r="E1904" s="137"/>
      <c r="H1904" s="137"/>
      <c r="I1904" s="137"/>
      <c r="J1904" s="202"/>
      <c r="K1904" s="137"/>
    </row>
    <row r="1905" spans="2:11">
      <c r="B1905" s="137"/>
      <c r="C1905" s="137"/>
      <c r="D1905" s="202"/>
      <c r="E1905" s="137"/>
      <c r="H1905" s="137"/>
      <c r="I1905" s="137"/>
      <c r="J1905" s="202"/>
      <c r="K1905" s="137"/>
    </row>
    <row r="1906" spans="2:11">
      <c r="B1906" s="137"/>
      <c r="C1906" s="137"/>
      <c r="D1906" s="202"/>
      <c r="E1906" s="137"/>
      <c r="H1906" s="137"/>
      <c r="I1906" s="137"/>
      <c r="J1906" s="202"/>
      <c r="K1906" s="137"/>
    </row>
    <row r="1907" spans="2:11">
      <c r="B1907" s="137"/>
      <c r="C1907" s="137"/>
      <c r="D1907" s="202"/>
      <c r="E1907" s="137"/>
      <c r="H1907" s="137"/>
      <c r="I1907" s="137"/>
      <c r="J1907" s="202"/>
      <c r="K1907" s="137"/>
    </row>
    <row r="1908" spans="2:11">
      <c r="B1908" s="137"/>
      <c r="C1908" s="137"/>
      <c r="D1908" s="202"/>
      <c r="E1908" s="137"/>
      <c r="H1908" s="137"/>
      <c r="I1908" s="137"/>
      <c r="J1908" s="202"/>
      <c r="K1908" s="137"/>
    </row>
    <row r="1909" spans="2:11">
      <c r="B1909" s="137"/>
      <c r="C1909" s="137"/>
      <c r="D1909" s="202"/>
      <c r="E1909" s="137"/>
      <c r="H1909" s="137"/>
      <c r="I1909" s="137"/>
      <c r="J1909" s="202"/>
      <c r="K1909" s="137"/>
    </row>
    <row r="1910" spans="2:11">
      <c r="B1910" s="137"/>
      <c r="C1910" s="137"/>
      <c r="D1910" s="202"/>
      <c r="E1910" s="137"/>
      <c r="H1910" s="137"/>
      <c r="I1910" s="137"/>
      <c r="J1910" s="202"/>
      <c r="K1910" s="137"/>
    </row>
    <row r="1911" spans="2:11">
      <c r="B1911" s="137"/>
      <c r="C1911" s="137"/>
      <c r="D1911" s="202"/>
      <c r="E1911" s="137"/>
      <c r="H1911" s="137"/>
      <c r="I1911" s="137"/>
      <c r="J1911" s="202"/>
      <c r="K1911" s="137"/>
    </row>
    <row r="1912" spans="2:11">
      <c r="B1912" s="137"/>
      <c r="C1912" s="137"/>
      <c r="D1912" s="202"/>
      <c r="E1912" s="137"/>
      <c r="H1912" s="137"/>
      <c r="I1912" s="137"/>
      <c r="J1912" s="202"/>
      <c r="K1912" s="137"/>
    </row>
    <row r="1913" spans="2:11">
      <c r="B1913" s="137"/>
      <c r="C1913" s="137"/>
      <c r="D1913" s="202"/>
      <c r="E1913" s="137"/>
      <c r="H1913" s="137"/>
      <c r="I1913" s="137"/>
      <c r="J1913" s="202"/>
      <c r="K1913" s="137"/>
    </row>
    <row r="1914" spans="2:11">
      <c r="B1914" s="137"/>
      <c r="C1914" s="137"/>
      <c r="D1914" s="202"/>
      <c r="E1914" s="137"/>
      <c r="H1914" s="137"/>
      <c r="I1914" s="137"/>
      <c r="J1914" s="202"/>
      <c r="K1914" s="137"/>
    </row>
    <row r="1915" spans="2:11">
      <c r="B1915" s="137"/>
      <c r="C1915" s="137"/>
      <c r="D1915" s="202"/>
      <c r="E1915" s="137"/>
      <c r="H1915" s="137"/>
      <c r="I1915" s="137"/>
      <c r="J1915" s="202"/>
      <c r="K1915" s="137"/>
    </row>
    <row r="1916" spans="2:11">
      <c r="B1916" s="137"/>
      <c r="C1916" s="137"/>
      <c r="D1916" s="202"/>
      <c r="E1916" s="137"/>
      <c r="H1916" s="137"/>
      <c r="I1916" s="137"/>
      <c r="J1916" s="202"/>
      <c r="K1916" s="137"/>
    </row>
    <row r="1917" spans="2:11">
      <c r="B1917" s="137"/>
      <c r="C1917" s="137"/>
      <c r="D1917" s="202"/>
      <c r="E1917" s="137"/>
      <c r="H1917" s="137"/>
      <c r="I1917" s="137"/>
      <c r="J1917" s="202"/>
      <c r="K1917" s="137"/>
    </row>
    <row r="1918" spans="2:11">
      <c r="B1918" s="137"/>
      <c r="C1918" s="137"/>
      <c r="D1918" s="202"/>
      <c r="E1918" s="137"/>
      <c r="H1918" s="137"/>
      <c r="I1918" s="137"/>
      <c r="J1918" s="202"/>
      <c r="K1918" s="137"/>
    </row>
    <row r="1919" spans="2:11">
      <c r="B1919" s="137"/>
      <c r="C1919" s="137"/>
      <c r="D1919" s="202"/>
      <c r="E1919" s="137"/>
      <c r="H1919" s="137"/>
      <c r="I1919" s="137"/>
      <c r="J1919" s="202"/>
      <c r="K1919" s="137"/>
    </row>
    <row r="1920" spans="2:11">
      <c r="B1920" s="137"/>
      <c r="C1920" s="137"/>
      <c r="D1920" s="202"/>
      <c r="E1920" s="137"/>
      <c r="H1920" s="137"/>
      <c r="I1920" s="137"/>
      <c r="J1920" s="202"/>
      <c r="K1920" s="137"/>
    </row>
    <row r="1921" spans="2:11">
      <c r="B1921" s="137"/>
      <c r="C1921" s="137"/>
      <c r="D1921" s="202"/>
      <c r="E1921" s="137"/>
      <c r="H1921" s="137"/>
      <c r="I1921" s="137"/>
      <c r="J1921" s="202"/>
      <c r="K1921" s="137"/>
    </row>
    <row r="1922" spans="2:11">
      <c r="B1922" s="137"/>
      <c r="C1922" s="137"/>
      <c r="D1922" s="202"/>
      <c r="E1922" s="137"/>
      <c r="H1922" s="137"/>
      <c r="I1922" s="137"/>
      <c r="J1922" s="202"/>
      <c r="K1922" s="137"/>
    </row>
    <row r="1923" spans="2:11">
      <c r="B1923" s="137"/>
      <c r="C1923" s="137"/>
      <c r="D1923" s="202"/>
      <c r="E1923" s="137"/>
      <c r="H1923" s="137"/>
      <c r="I1923" s="137"/>
      <c r="J1923" s="202"/>
      <c r="K1923" s="137"/>
    </row>
    <row r="1924" spans="2:11">
      <c r="B1924" s="137"/>
      <c r="C1924" s="137"/>
      <c r="D1924" s="202"/>
      <c r="E1924" s="137"/>
      <c r="H1924" s="137"/>
      <c r="I1924" s="137"/>
      <c r="J1924" s="202"/>
      <c r="K1924" s="137"/>
    </row>
    <row r="1925" spans="2:11">
      <c r="B1925" s="137"/>
      <c r="C1925" s="137"/>
      <c r="D1925" s="202"/>
      <c r="E1925" s="137"/>
      <c r="H1925" s="137"/>
      <c r="I1925" s="137"/>
      <c r="J1925" s="202"/>
      <c r="K1925" s="137"/>
    </row>
    <row r="1926" spans="2:11">
      <c r="B1926" s="137"/>
      <c r="C1926" s="137"/>
      <c r="D1926" s="202"/>
      <c r="E1926" s="137"/>
      <c r="H1926" s="137"/>
      <c r="I1926" s="137"/>
      <c r="J1926" s="202"/>
      <c r="K1926" s="137"/>
    </row>
    <row r="1927" spans="2:11">
      <c r="B1927" s="137"/>
      <c r="C1927" s="137"/>
      <c r="D1927" s="202"/>
      <c r="E1927" s="137"/>
      <c r="H1927" s="137"/>
      <c r="I1927" s="137"/>
      <c r="J1927" s="202"/>
      <c r="K1927" s="137"/>
    </row>
    <row r="1928" spans="2:11">
      <c r="B1928" s="137"/>
      <c r="C1928" s="137"/>
      <c r="D1928" s="202"/>
      <c r="E1928" s="137"/>
      <c r="H1928" s="137"/>
      <c r="I1928" s="137"/>
      <c r="J1928" s="202"/>
      <c r="K1928" s="137"/>
    </row>
    <row r="1929" spans="2:11">
      <c r="B1929" s="137"/>
      <c r="C1929" s="137"/>
      <c r="D1929" s="202"/>
      <c r="E1929" s="137"/>
      <c r="H1929" s="137"/>
      <c r="I1929" s="137"/>
      <c r="J1929" s="202"/>
      <c r="K1929" s="137"/>
    </row>
    <row r="1930" spans="2:11">
      <c r="B1930" s="137"/>
      <c r="C1930" s="137"/>
      <c r="D1930" s="202"/>
      <c r="E1930" s="137"/>
      <c r="H1930" s="137"/>
      <c r="I1930" s="137"/>
      <c r="J1930" s="202"/>
      <c r="K1930" s="137"/>
    </row>
    <row r="1931" spans="2:11">
      <c r="B1931" s="137"/>
      <c r="C1931" s="137"/>
      <c r="D1931" s="202"/>
      <c r="E1931" s="137"/>
      <c r="H1931" s="137"/>
      <c r="I1931" s="137"/>
      <c r="J1931" s="202"/>
      <c r="K1931" s="137"/>
    </row>
    <row r="1932" spans="2:11">
      <c r="B1932" s="137"/>
      <c r="C1932" s="137"/>
      <c r="D1932" s="202"/>
      <c r="E1932" s="137"/>
      <c r="H1932" s="137"/>
      <c r="I1932" s="137"/>
      <c r="J1932" s="202"/>
      <c r="K1932" s="137"/>
    </row>
    <row r="1933" spans="2:11">
      <c r="B1933" s="137"/>
      <c r="C1933" s="137"/>
      <c r="D1933" s="202"/>
      <c r="E1933" s="137"/>
      <c r="H1933" s="137"/>
      <c r="I1933" s="137"/>
      <c r="J1933" s="202"/>
      <c r="K1933" s="137"/>
    </row>
    <row r="1934" spans="2:11">
      <c r="B1934" s="137"/>
      <c r="C1934" s="137"/>
      <c r="D1934" s="202"/>
      <c r="E1934" s="137"/>
      <c r="H1934" s="137"/>
      <c r="I1934" s="137"/>
      <c r="J1934" s="202"/>
      <c r="K1934" s="137"/>
    </row>
    <row r="1935" spans="2:11">
      <c r="B1935" s="137"/>
      <c r="C1935" s="137"/>
      <c r="D1935" s="202"/>
      <c r="E1935" s="137"/>
      <c r="H1935" s="137"/>
      <c r="I1935" s="137"/>
      <c r="J1935" s="202"/>
      <c r="K1935" s="137"/>
    </row>
    <row r="1936" spans="2:11">
      <c r="B1936" s="137"/>
      <c r="C1936" s="137"/>
      <c r="D1936" s="202"/>
      <c r="E1936" s="137"/>
      <c r="H1936" s="137"/>
      <c r="I1936" s="137"/>
      <c r="J1936" s="202"/>
      <c r="K1936" s="137"/>
    </row>
    <row r="1937" spans="2:11">
      <c r="B1937" s="137"/>
      <c r="C1937" s="137"/>
      <c r="D1937" s="202"/>
      <c r="E1937" s="137"/>
      <c r="H1937" s="137"/>
      <c r="I1937" s="137"/>
      <c r="J1937" s="202"/>
      <c r="K1937" s="137"/>
    </row>
    <row r="1938" spans="2:11">
      <c r="B1938" s="137"/>
      <c r="C1938" s="137"/>
      <c r="D1938" s="202"/>
      <c r="E1938" s="137"/>
      <c r="H1938" s="137"/>
      <c r="I1938" s="137"/>
      <c r="J1938" s="202"/>
      <c r="K1938" s="137"/>
    </row>
    <row r="1939" spans="2:11">
      <c r="B1939" s="137"/>
      <c r="C1939" s="137"/>
      <c r="D1939" s="202"/>
      <c r="E1939" s="137"/>
      <c r="H1939" s="137"/>
      <c r="I1939" s="137"/>
      <c r="J1939" s="202"/>
      <c r="K1939" s="137"/>
    </row>
    <row r="1940" spans="2:11">
      <c r="B1940" s="137"/>
      <c r="C1940" s="137"/>
      <c r="D1940" s="202"/>
      <c r="E1940" s="137"/>
      <c r="H1940" s="137"/>
      <c r="I1940" s="137"/>
      <c r="J1940" s="202"/>
      <c r="K1940" s="137"/>
    </row>
    <row r="1941" spans="2:11">
      <c r="B1941" s="137"/>
      <c r="C1941" s="137"/>
      <c r="D1941" s="202"/>
      <c r="E1941" s="137"/>
      <c r="H1941" s="137"/>
      <c r="I1941" s="137"/>
      <c r="J1941" s="202"/>
      <c r="K1941" s="137"/>
    </row>
    <row r="1942" spans="2:11">
      <c r="B1942" s="137"/>
      <c r="C1942" s="137"/>
      <c r="D1942" s="202"/>
      <c r="E1942" s="137"/>
      <c r="H1942" s="137"/>
      <c r="I1942" s="137"/>
      <c r="J1942" s="202"/>
      <c r="K1942" s="137"/>
    </row>
    <row r="1943" spans="2:11">
      <c r="B1943" s="137"/>
      <c r="C1943" s="137"/>
      <c r="D1943" s="202"/>
      <c r="E1943" s="137"/>
      <c r="H1943" s="137"/>
      <c r="I1943" s="137"/>
      <c r="J1943" s="202"/>
      <c r="K1943" s="137"/>
    </row>
    <row r="1944" spans="2:11">
      <c r="B1944" s="137"/>
      <c r="C1944" s="137"/>
      <c r="D1944" s="202"/>
      <c r="E1944" s="137"/>
      <c r="H1944" s="137"/>
      <c r="I1944" s="137"/>
      <c r="J1944" s="202"/>
      <c r="K1944" s="137"/>
    </row>
    <row r="1945" spans="2:11">
      <c r="B1945" s="137"/>
      <c r="C1945" s="137"/>
      <c r="D1945" s="202"/>
      <c r="E1945" s="137"/>
      <c r="H1945" s="137"/>
      <c r="I1945" s="137"/>
      <c r="J1945" s="202"/>
      <c r="K1945" s="137"/>
    </row>
    <row r="1946" spans="2:11">
      <c r="B1946" s="137"/>
      <c r="C1946" s="137"/>
      <c r="D1946" s="202"/>
      <c r="E1946" s="137"/>
      <c r="H1946" s="137"/>
      <c r="I1946" s="137"/>
      <c r="J1946" s="202"/>
      <c r="K1946" s="137"/>
    </row>
    <row r="1947" spans="2:11">
      <c r="B1947" s="137"/>
      <c r="C1947" s="137"/>
      <c r="D1947" s="202"/>
      <c r="E1947" s="137"/>
      <c r="H1947" s="137"/>
      <c r="I1947" s="137"/>
      <c r="J1947" s="202"/>
      <c r="K1947" s="137"/>
    </row>
    <row r="1948" spans="2:11">
      <c r="B1948" s="137"/>
      <c r="C1948" s="137"/>
      <c r="D1948" s="202"/>
      <c r="E1948" s="137"/>
      <c r="H1948" s="137"/>
      <c r="I1948" s="137"/>
      <c r="J1948" s="202"/>
      <c r="K1948" s="137"/>
    </row>
    <row r="1949" spans="2:11">
      <c r="B1949" s="137"/>
      <c r="C1949" s="137"/>
      <c r="D1949" s="202"/>
      <c r="E1949" s="137"/>
      <c r="H1949" s="137"/>
      <c r="I1949" s="137"/>
      <c r="J1949" s="202"/>
      <c r="K1949" s="137"/>
    </row>
    <row r="1950" spans="2:11">
      <c r="B1950" s="137"/>
      <c r="C1950" s="137"/>
      <c r="D1950" s="202"/>
      <c r="E1950" s="137"/>
      <c r="H1950" s="137"/>
      <c r="I1950" s="137"/>
      <c r="J1950" s="202"/>
      <c r="K1950" s="137"/>
    </row>
    <row r="1951" spans="2:11">
      <c r="B1951" s="137"/>
      <c r="C1951" s="137"/>
      <c r="D1951" s="202"/>
      <c r="E1951" s="137"/>
      <c r="H1951" s="137"/>
      <c r="I1951" s="137"/>
      <c r="J1951" s="202"/>
      <c r="K1951" s="137"/>
    </row>
    <row r="1952" spans="2:11">
      <c r="B1952" s="137"/>
      <c r="C1952" s="137"/>
      <c r="D1952" s="202"/>
      <c r="E1952" s="137"/>
      <c r="H1952" s="137"/>
      <c r="I1952" s="137"/>
      <c r="J1952" s="202"/>
      <c r="K1952" s="137"/>
    </row>
    <row r="1953" spans="2:11">
      <c r="B1953" s="137"/>
      <c r="C1953" s="137"/>
      <c r="D1953" s="202"/>
      <c r="E1953" s="137"/>
      <c r="H1953" s="137"/>
      <c r="I1953" s="137"/>
      <c r="J1953" s="202"/>
      <c r="K1953" s="137"/>
    </row>
    <row r="1954" spans="2:11">
      <c r="B1954" s="137"/>
      <c r="C1954" s="137"/>
      <c r="D1954" s="202"/>
      <c r="E1954" s="137"/>
      <c r="H1954" s="137"/>
      <c r="I1954" s="137"/>
      <c r="J1954" s="202"/>
      <c r="K1954" s="137"/>
    </row>
    <row r="1955" spans="2:11">
      <c r="B1955" s="137"/>
      <c r="C1955" s="137"/>
      <c r="D1955" s="202"/>
      <c r="E1955" s="137"/>
      <c r="H1955" s="137"/>
      <c r="I1955" s="137"/>
      <c r="J1955" s="202"/>
      <c r="K1955" s="137"/>
    </row>
    <row r="1956" spans="2:11">
      <c r="B1956" s="137"/>
      <c r="C1956" s="137"/>
      <c r="D1956" s="202"/>
      <c r="E1956" s="137"/>
      <c r="H1956" s="137"/>
      <c r="I1956" s="137"/>
      <c r="J1956" s="202"/>
      <c r="K1956" s="137"/>
    </row>
    <row r="1957" spans="2:11">
      <c r="B1957" s="137"/>
      <c r="C1957" s="137"/>
      <c r="D1957" s="202"/>
      <c r="E1957" s="137"/>
      <c r="H1957" s="137"/>
      <c r="I1957" s="137"/>
      <c r="J1957" s="202"/>
      <c r="K1957" s="137"/>
    </row>
    <row r="1958" spans="2:11">
      <c r="B1958" s="137"/>
      <c r="C1958" s="137"/>
      <c r="D1958" s="202"/>
      <c r="E1958" s="137"/>
      <c r="H1958" s="137"/>
      <c r="I1958" s="137"/>
      <c r="J1958" s="202"/>
      <c r="K1958" s="137"/>
    </row>
    <row r="1959" spans="2:11">
      <c r="B1959" s="137"/>
      <c r="C1959" s="137"/>
      <c r="D1959" s="202"/>
      <c r="E1959" s="137"/>
      <c r="H1959" s="137"/>
      <c r="I1959" s="137"/>
      <c r="J1959" s="202"/>
      <c r="K1959" s="137"/>
    </row>
    <row r="1960" spans="2:11">
      <c r="B1960" s="137"/>
      <c r="C1960" s="137"/>
      <c r="D1960" s="202"/>
      <c r="E1960" s="137"/>
      <c r="H1960" s="137"/>
      <c r="I1960" s="137"/>
      <c r="J1960" s="202"/>
      <c r="K1960" s="137"/>
    </row>
    <row r="1961" spans="2:11">
      <c r="B1961" s="137"/>
      <c r="C1961" s="137"/>
      <c r="D1961" s="202"/>
      <c r="E1961" s="137"/>
      <c r="H1961" s="137"/>
      <c r="I1961" s="137"/>
      <c r="J1961" s="202"/>
      <c r="K1961" s="137"/>
    </row>
    <row r="1962" spans="2:11">
      <c r="B1962" s="137"/>
      <c r="C1962" s="137"/>
      <c r="D1962" s="202"/>
      <c r="E1962" s="137"/>
      <c r="H1962" s="137"/>
      <c r="I1962" s="137"/>
      <c r="J1962" s="202"/>
      <c r="K1962" s="137"/>
    </row>
    <row r="1963" spans="2:11">
      <c r="B1963" s="137"/>
      <c r="C1963" s="137"/>
      <c r="D1963" s="202"/>
      <c r="E1963" s="137"/>
      <c r="H1963" s="137"/>
      <c r="I1963" s="137"/>
      <c r="J1963" s="202"/>
      <c r="K1963" s="137"/>
    </row>
    <row r="1964" spans="2:11">
      <c r="B1964" s="137"/>
      <c r="C1964" s="137"/>
      <c r="D1964" s="202"/>
      <c r="E1964" s="137"/>
      <c r="H1964" s="137"/>
      <c r="I1964" s="137"/>
      <c r="J1964" s="202"/>
      <c r="K1964" s="137"/>
    </row>
    <row r="1965" spans="2:11">
      <c r="B1965" s="137"/>
      <c r="C1965" s="137"/>
      <c r="D1965" s="202"/>
      <c r="E1965" s="137"/>
      <c r="H1965" s="137"/>
      <c r="I1965" s="137"/>
      <c r="J1965" s="202"/>
      <c r="K1965" s="137"/>
    </row>
    <row r="1966" spans="2:11">
      <c r="B1966" s="137"/>
      <c r="C1966" s="137"/>
      <c r="D1966" s="202"/>
      <c r="E1966" s="137"/>
      <c r="H1966" s="137"/>
      <c r="I1966" s="137"/>
      <c r="J1966" s="202"/>
      <c r="K1966" s="137"/>
    </row>
    <row r="1967" spans="2:11">
      <c r="B1967" s="137"/>
      <c r="C1967" s="137"/>
      <c r="D1967" s="202"/>
      <c r="E1967" s="137"/>
      <c r="H1967" s="137"/>
      <c r="I1967" s="137"/>
      <c r="J1967" s="202"/>
      <c r="K1967" s="137"/>
    </row>
    <row r="1968" spans="2:11">
      <c r="B1968" s="137"/>
      <c r="C1968" s="137"/>
      <c r="D1968" s="202"/>
      <c r="E1968" s="137"/>
      <c r="H1968" s="137"/>
      <c r="I1968" s="137"/>
      <c r="J1968" s="202"/>
      <c r="K1968" s="137"/>
    </row>
    <row r="1969" spans="2:11">
      <c r="B1969" s="137"/>
      <c r="C1969" s="137"/>
      <c r="D1969" s="202"/>
      <c r="E1969" s="137"/>
      <c r="H1969" s="137"/>
      <c r="I1969" s="137"/>
      <c r="J1969" s="202"/>
      <c r="K1969" s="137"/>
    </row>
    <row r="1970" spans="2:11">
      <c r="B1970" s="137"/>
      <c r="C1970" s="137"/>
      <c r="D1970" s="202"/>
      <c r="E1970" s="137"/>
      <c r="H1970" s="137"/>
      <c r="I1970" s="137"/>
      <c r="J1970" s="202"/>
      <c r="K1970" s="137"/>
    </row>
    <row r="1971" spans="2:11">
      <c r="B1971" s="137"/>
      <c r="C1971" s="137"/>
      <c r="D1971" s="202"/>
      <c r="E1971" s="137"/>
      <c r="H1971" s="137"/>
      <c r="I1971" s="137"/>
      <c r="J1971" s="202"/>
      <c r="K1971" s="137"/>
    </row>
    <row r="1972" spans="2:11">
      <c r="B1972" s="137"/>
      <c r="C1972" s="137"/>
      <c r="D1972" s="202"/>
      <c r="E1972" s="137"/>
      <c r="H1972" s="137"/>
      <c r="I1972" s="137"/>
      <c r="J1972" s="202"/>
      <c r="K1972" s="137"/>
    </row>
    <row r="1973" spans="2:11">
      <c r="B1973" s="137"/>
      <c r="C1973" s="137"/>
      <c r="D1973" s="202"/>
      <c r="E1973" s="137"/>
      <c r="H1973" s="137"/>
      <c r="I1973" s="137"/>
      <c r="J1973" s="202"/>
      <c r="K1973" s="137"/>
    </row>
    <row r="1974" spans="2:11">
      <c r="B1974" s="137"/>
      <c r="C1974" s="137"/>
      <c r="D1974" s="202"/>
      <c r="E1974" s="137"/>
      <c r="H1974" s="137"/>
      <c r="I1974" s="137"/>
      <c r="J1974" s="202"/>
      <c r="K1974" s="137"/>
    </row>
    <row r="1975" spans="2:11">
      <c r="B1975" s="137"/>
      <c r="C1975" s="137"/>
      <c r="D1975" s="202"/>
      <c r="E1975" s="137"/>
      <c r="H1975" s="137"/>
      <c r="I1975" s="137"/>
      <c r="J1975" s="202"/>
      <c r="K1975" s="137"/>
    </row>
    <row r="1976" spans="2:11">
      <c r="B1976" s="137"/>
      <c r="C1976" s="137"/>
      <c r="D1976" s="202"/>
      <c r="E1976" s="137"/>
      <c r="H1976" s="137"/>
      <c r="I1976" s="137"/>
      <c r="J1976" s="202"/>
      <c r="K1976" s="137"/>
    </row>
    <row r="1977" spans="2:11">
      <c r="B1977" s="137"/>
      <c r="C1977" s="137"/>
      <c r="D1977" s="202"/>
      <c r="E1977" s="137"/>
      <c r="H1977" s="137"/>
      <c r="I1977" s="137"/>
      <c r="J1977" s="202"/>
      <c r="K1977" s="137"/>
    </row>
    <row r="1978" spans="2:11">
      <c r="B1978" s="137"/>
      <c r="C1978" s="137"/>
      <c r="D1978" s="202"/>
      <c r="E1978" s="137"/>
      <c r="H1978" s="137"/>
      <c r="I1978" s="137"/>
      <c r="J1978" s="202"/>
      <c r="K1978" s="137"/>
    </row>
    <row r="1979" spans="2:11">
      <c r="B1979" s="137"/>
      <c r="C1979" s="137"/>
      <c r="D1979" s="202"/>
      <c r="E1979" s="137"/>
      <c r="H1979" s="137"/>
      <c r="I1979" s="137"/>
      <c r="J1979" s="202"/>
      <c r="K1979" s="137"/>
    </row>
    <row r="1980" spans="2:11">
      <c r="B1980" s="137"/>
      <c r="C1980" s="137"/>
      <c r="D1980" s="202"/>
      <c r="E1980" s="137"/>
      <c r="H1980" s="137"/>
      <c r="I1980" s="137"/>
      <c r="J1980" s="202"/>
      <c r="K1980" s="137"/>
    </row>
    <row r="1981" spans="2:11">
      <c r="B1981" s="137"/>
      <c r="C1981" s="137"/>
      <c r="D1981" s="202"/>
      <c r="E1981" s="137"/>
      <c r="H1981" s="137"/>
      <c r="I1981" s="137"/>
      <c r="J1981" s="202"/>
      <c r="K1981" s="137"/>
    </row>
    <row r="1982" spans="2:11">
      <c r="B1982" s="137"/>
      <c r="C1982" s="137"/>
      <c r="D1982" s="202"/>
      <c r="E1982" s="137"/>
      <c r="H1982" s="137"/>
      <c r="I1982" s="137"/>
      <c r="J1982" s="202"/>
      <c r="K1982" s="137"/>
    </row>
    <row r="1983" spans="2:11">
      <c r="B1983" s="137"/>
      <c r="C1983" s="137"/>
      <c r="D1983" s="202"/>
      <c r="E1983" s="137"/>
      <c r="H1983" s="137"/>
      <c r="I1983" s="137"/>
      <c r="J1983" s="202"/>
      <c r="K1983" s="137"/>
    </row>
    <row r="1984" spans="2:11">
      <c r="B1984" s="137"/>
      <c r="C1984" s="137"/>
      <c r="D1984" s="202"/>
      <c r="E1984" s="137"/>
      <c r="H1984" s="137"/>
      <c r="I1984" s="137"/>
      <c r="J1984" s="202"/>
      <c r="K1984" s="137"/>
    </row>
    <row r="1985" spans="2:11">
      <c r="B1985" s="137"/>
      <c r="C1985" s="137"/>
      <c r="D1985" s="202"/>
      <c r="E1985" s="137"/>
      <c r="H1985" s="137"/>
      <c r="I1985" s="137"/>
      <c r="J1985" s="202"/>
      <c r="K1985" s="137"/>
    </row>
    <row r="1986" spans="2:11">
      <c r="B1986" s="137"/>
      <c r="C1986" s="137"/>
      <c r="D1986" s="202"/>
      <c r="E1986" s="137"/>
      <c r="H1986" s="137"/>
      <c r="I1986" s="137"/>
      <c r="J1986" s="202"/>
      <c r="K1986" s="137"/>
    </row>
    <row r="1987" spans="2:11">
      <c r="B1987" s="137"/>
      <c r="C1987" s="137"/>
      <c r="D1987" s="202"/>
      <c r="E1987" s="137"/>
      <c r="H1987" s="137"/>
      <c r="I1987" s="137"/>
      <c r="J1987" s="202"/>
      <c r="K1987" s="137"/>
    </row>
    <row r="1988" spans="2:11">
      <c r="B1988" s="137"/>
      <c r="C1988" s="137"/>
      <c r="D1988" s="202"/>
      <c r="E1988" s="137"/>
      <c r="H1988" s="137"/>
      <c r="I1988" s="137"/>
      <c r="J1988" s="202"/>
      <c r="K1988" s="137"/>
    </row>
    <row r="1989" spans="2:11">
      <c r="B1989" s="137"/>
      <c r="C1989" s="137"/>
      <c r="D1989" s="202"/>
      <c r="E1989" s="137"/>
      <c r="H1989" s="137"/>
      <c r="I1989" s="137"/>
      <c r="J1989" s="202"/>
      <c r="K1989" s="137"/>
    </row>
    <row r="1990" spans="2:11">
      <c r="B1990" s="137"/>
      <c r="C1990" s="137"/>
      <c r="D1990" s="202"/>
      <c r="E1990" s="137"/>
      <c r="H1990" s="137"/>
      <c r="I1990" s="137"/>
      <c r="J1990" s="202"/>
      <c r="K1990" s="137"/>
    </row>
    <row r="1991" spans="2:11">
      <c r="B1991" s="137"/>
      <c r="C1991" s="137"/>
      <c r="D1991" s="202"/>
      <c r="E1991" s="137"/>
      <c r="H1991" s="137"/>
      <c r="I1991" s="137"/>
      <c r="J1991" s="202"/>
      <c r="K1991" s="137"/>
    </row>
    <row r="1992" spans="2:11">
      <c r="B1992" s="137"/>
      <c r="C1992" s="137"/>
      <c r="D1992" s="202"/>
      <c r="E1992" s="137"/>
      <c r="H1992" s="137"/>
      <c r="I1992" s="137"/>
      <c r="J1992" s="202"/>
      <c r="K1992" s="137"/>
    </row>
    <row r="1993" spans="2:11">
      <c r="B1993" s="137"/>
      <c r="C1993" s="137"/>
      <c r="D1993" s="202"/>
      <c r="E1993" s="137"/>
      <c r="H1993" s="137"/>
      <c r="I1993" s="137"/>
      <c r="J1993" s="202"/>
      <c r="K1993" s="137"/>
    </row>
    <row r="1994" spans="2:11">
      <c r="B1994" s="137"/>
      <c r="C1994" s="137"/>
      <c r="D1994" s="202"/>
      <c r="E1994" s="137"/>
      <c r="H1994" s="137"/>
      <c r="I1994" s="137"/>
      <c r="J1994" s="202"/>
      <c r="K1994" s="137"/>
    </row>
    <row r="1995" spans="2:11">
      <c r="B1995" s="137"/>
      <c r="C1995" s="137"/>
      <c r="D1995" s="202"/>
      <c r="E1995" s="137"/>
      <c r="H1995" s="137"/>
      <c r="I1995" s="137"/>
      <c r="J1995" s="202"/>
      <c r="K1995" s="137"/>
    </row>
    <row r="1996" spans="2:11">
      <c r="B1996" s="137"/>
      <c r="C1996" s="137"/>
      <c r="D1996" s="202"/>
      <c r="E1996" s="137"/>
      <c r="H1996" s="137"/>
      <c r="I1996" s="137"/>
      <c r="J1996" s="202"/>
      <c r="K1996" s="137"/>
    </row>
    <row r="1997" spans="2:11">
      <c r="B1997" s="137"/>
      <c r="C1997" s="137"/>
      <c r="D1997" s="202"/>
      <c r="E1997" s="137"/>
      <c r="H1997" s="137"/>
      <c r="I1997" s="137"/>
      <c r="J1997" s="202"/>
      <c r="K1997" s="137"/>
    </row>
    <row r="1998" spans="2:11">
      <c r="B1998" s="137"/>
      <c r="C1998" s="137"/>
      <c r="D1998" s="202"/>
      <c r="E1998" s="137"/>
      <c r="H1998" s="137"/>
      <c r="I1998" s="137"/>
      <c r="J1998" s="202"/>
      <c r="K1998" s="137"/>
    </row>
    <row r="1999" spans="2:11">
      <c r="B1999" s="137"/>
      <c r="C1999" s="137"/>
      <c r="D1999" s="202"/>
      <c r="E1999" s="137"/>
      <c r="H1999" s="137"/>
      <c r="I1999" s="137"/>
      <c r="J1999" s="202"/>
      <c r="K1999" s="137"/>
    </row>
    <row r="2000" spans="2:11">
      <c r="B2000" s="137"/>
      <c r="C2000" s="137"/>
      <c r="D2000" s="202"/>
      <c r="E2000" s="137"/>
      <c r="H2000" s="137"/>
      <c r="I2000" s="137"/>
      <c r="J2000" s="202"/>
      <c r="K2000" s="137"/>
    </row>
    <row r="2001" spans="2:11">
      <c r="B2001" s="137"/>
      <c r="C2001" s="137"/>
      <c r="D2001" s="202"/>
      <c r="E2001" s="137"/>
      <c r="H2001" s="137"/>
      <c r="I2001" s="137"/>
      <c r="J2001" s="202"/>
      <c r="K2001" s="137"/>
    </row>
    <row r="2002" spans="2:11">
      <c r="B2002" s="137"/>
      <c r="C2002" s="137"/>
      <c r="D2002" s="202"/>
      <c r="E2002" s="137"/>
      <c r="H2002" s="137"/>
      <c r="I2002" s="137"/>
      <c r="J2002" s="202"/>
      <c r="K2002" s="137"/>
    </row>
    <row r="2003" spans="2:11">
      <c r="B2003" s="137"/>
      <c r="C2003" s="137"/>
      <c r="D2003" s="202"/>
      <c r="E2003" s="137"/>
      <c r="H2003" s="137"/>
      <c r="I2003" s="137"/>
      <c r="J2003" s="202"/>
      <c r="K2003" s="137"/>
    </row>
    <row r="2004" spans="2:11">
      <c r="B2004" s="137"/>
      <c r="C2004" s="137"/>
      <c r="D2004" s="202"/>
      <c r="E2004" s="137"/>
      <c r="H2004" s="137"/>
      <c r="I2004" s="137"/>
      <c r="J2004" s="202"/>
      <c r="K2004" s="137"/>
    </row>
    <row r="2005" spans="2:11">
      <c r="B2005" s="137"/>
      <c r="C2005" s="137"/>
      <c r="D2005" s="202"/>
      <c r="E2005" s="137"/>
      <c r="H2005" s="137"/>
      <c r="I2005" s="137"/>
      <c r="J2005" s="202"/>
      <c r="K2005" s="137"/>
    </row>
    <row r="2006" spans="2:11">
      <c r="B2006" s="137"/>
      <c r="C2006" s="137"/>
      <c r="D2006" s="202"/>
      <c r="E2006" s="137"/>
      <c r="H2006" s="137"/>
      <c r="I2006" s="137"/>
      <c r="J2006" s="202"/>
      <c r="K2006" s="137"/>
    </row>
    <row r="2007" spans="2:11">
      <c r="B2007" s="137"/>
      <c r="C2007" s="137"/>
      <c r="D2007" s="202"/>
      <c r="E2007" s="137"/>
      <c r="H2007" s="137"/>
      <c r="I2007" s="137"/>
      <c r="J2007" s="202"/>
      <c r="K2007" s="137"/>
    </row>
    <row r="2008" spans="2:11">
      <c r="B2008" s="137"/>
      <c r="C2008" s="137"/>
      <c r="D2008" s="202"/>
      <c r="E2008" s="137"/>
      <c r="H2008" s="137"/>
      <c r="I2008" s="137"/>
      <c r="J2008" s="202"/>
      <c r="K2008" s="137"/>
    </row>
    <row r="2009" spans="2:11">
      <c r="B2009" s="137"/>
      <c r="C2009" s="137"/>
      <c r="D2009" s="202"/>
      <c r="E2009" s="137"/>
      <c r="H2009" s="137"/>
      <c r="I2009" s="137"/>
      <c r="J2009" s="202"/>
      <c r="K2009" s="137"/>
    </row>
    <row r="2010" spans="2:11">
      <c r="B2010" s="137"/>
      <c r="C2010" s="137"/>
      <c r="D2010" s="202"/>
      <c r="E2010" s="137"/>
      <c r="H2010" s="137"/>
      <c r="I2010" s="137"/>
      <c r="J2010" s="202"/>
      <c r="K2010" s="137"/>
    </row>
    <row r="2011" spans="2:11">
      <c r="B2011" s="137"/>
      <c r="C2011" s="137"/>
      <c r="D2011" s="202"/>
      <c r="E2011" s="137"/>
      <c r="H2011" s="137"/>
      <c r="I2011" s="137"/>
      <c r="J2011" s="202"/>
      <c r="K2011" s="137"/>
    </row>
    <row r="2012" spans="2:11">
      <c r="B2012" s="137"/>
      <c r="C2012" s="137"/>
      <c r="D2012" s="202"/>
      <c r="E2012" s="137"/>
      <c r="H2012" s="137"/>
      <c r="I2012" s="137"/>
      <c r="J2012" s="202"/>
      <c r="K2012" s="137"/>
    </row>
    <row r="2013" spans="2:11">
      <c r="B2013" s="137"/>
      <c r="C2013" s="137"/>
      <c r="D2013" s="202"/>
      <c r="E2013" s="137"/>
      <c r="H2013" s="137"/>
      <c r="I2013" s="137"/>
      <c r="J2013" s="202"/>
      <c r="K2013" s="137"/>
    </row>
    <row r="2014" spans="2:11">
      <c r="B2014" s="137"/>
      <c r="C2014" s="137"/>
      <c r="D2014" s="202"/>
      <c r="E2014" s="137"/>
      <c r="H2014" s="137"/>
      <c r="I2014" s="137"/>
      <c r="J2014" s="202"/>
      <c r="K2014" s="137"/>
    </row>
    <row r="2015" spans="2:11">
      <c r="B2015" s="137"/>
      <c r="C2015" s="137"/>
      <c r="D2015" s="202"/>
      <c r="E2015" s="137"/>
      <c r="H2015" s="137"/>
      <c r="I2015" s="137"/>
      <c r="J2015" s="202"/>
      <c r="K2015" s="137"/>
    </row>
    <row r="2016" spans="2:11">
      <c r="B2016" s="137"/>
      <c r="C2016" s="137"/>
      <c r="D2016" s="202"/>
      <c r="E2016" s="137"/>
      <c r="H2016" s="137"/>
      <c r="I2016" s="137"/>
      <c r="J2016" s="202"/>
      <c r="K2016" s="137"/>
    </row>
    <row r="2017" spans="2:11">
      <c r="B2017" s="137"/>
      <c r="C2017" s="137"/>
      <c r="D2017" s="202"/>
      <c r="E2017" s="137"/>
      <c r="H2017" s="137"/>
      <c r="I2017" s="137"/>
      <c r="J2017" s="202"/>
      <c r="K2017" s="137"/>
    </row>
    <row r="2018" spans="2:11">
      <c r="B2018" s="137"/>
      <c r="C2018" s="137"/>
      <c r="D2018" s="202"/>
      <c r="E2018" s="137"/>
      <c r="H2018" s="137"/>
      <c r="I2018" s="137"/>
      <c r="J2018" s="202"/>
      <c r="K2018" s="137"/>
    </row>
    <row r="2019" spans="2:11">
      <c r="B2019" s="137"/>
      <c r="C2019" s="137"/>
      <c r="D2019" s="202"/>
      <c r="E2019" s="137"/>
      <c r="H2019" s="137"/>
      <c r="I2019" s="137"/>
      <c r="J2019" s="202"/>
      <c r="K2019" s="137"/>
    </row>
    <row r="2020" spans="2:11">
      <c r="B2020" s="137"/>
      <c r="C2020" s="137"/>
      <c r="D2020" s="202"/>
      <c r="E2020" s="137"/>
      <c r="H2020" s="137"/>
      <c r="I2020" s="137"/>
      <c r="J2020" s="202"/>
      <c r="K2020" s="137"/>
    </row>
    <row r="2021" spans="2:11">
      <c r="B2021" s="137"/>
      <c r="C2021" s="137"/>
      <c r="D2021" s="202"/>
      <c r="E2021" s="137"/>
      <c r="H2021" s="137"/>
      <c r="I2021" s="137"/>
      <c r="J2021" s="202"/>
      <c r="K2021" s="137"/>
    </row>
    <row r="2022" spans="2:11">
      <c r="B2022" s="137"/>
      <c r="C2022" s="137"/>
      <c r="D2022" s="202"/>
      <c r="E2022" s="137"/>
      <c r="H2022" s="137"/>
      <c r="I2022" s="137"/>
      <c r="J2022" s="202"/>
      <c r="K2022" s="137"/>
    </row>
    <row r="2023" spans="2:11">
      <c r="B2023" s="137"/>
      <c r="C2023" s="137"/>
      <c r="D2023" s="202"/>
      <c r="E2023" s="137"/>
      <c r="H2023" s="137"/>
      <c r="I2023" s="137"/>
      <c r="J2023" s="202"/>
      <c r="K2023" s="137"/>
    </row>
    <row r="2024" spans="2:11">
      <c r="B2024" s="137"/>
      <c r="C2024" s="137"/>
      <c r="D2024" s="202"/>
      <c r="E2024" s="137"/>
      <c r="H2024" s="137"/>
      <c r="I2024" s="137"/>
      <c r="J2024" s="202"/>
      <c r="K2024" s="137"/>
    </row>
    <row r="2025" spans="2:11">
      <c r="B2025" s="137"/>
      <c r="C2025" s="137"/>
      <c r="D2025" s="202"/>
      <c r="E2025" s="137"/>
      <c r="H2025" s="137"/>
      <c r="I2025" s="137"/>
      <c r="J2025" s="202"/>
      <c r="K2025" s="137"/>
    </row>
    <row r="2026" spans="2:11">
      <c r="B2026" s="137"/>
      <c r="C2026" s="137"/>
      <c r="D2026" s="202"/>
      <c r="E2026" s="137"/>
      <c r="H2026" s="137"/>
      <c r="I2026" s="137"/>
      <c r="J2026" s="202"/>
      <c r="K2026" s="137"/>
    </row>
    <row r="2027" spans="2:11">
      <c r="B2027" s="137"/>
      <c r="C2027" s="137"/>
      <c r="D2027" s="202"/>
      <c r="E2027" s="137"/>
      <c r="H2027" s="137"/>
      <c r="I2027" s="137"/>
      <c r="J2027" s="202"/>
      <c r="K2027" s="137"/>
    </row>
    <row r="2028" spans="2:11">
      <c r="B2028" s="137"/>
      <c r="C2028" s="137"/>
      <c r="D2028" s="202"/>
      <c r="E2028" s="137"/>
      <c r="H2028" s="137"/>
      <c r="I2028" s="137"/>
      <c r="J2028" s="202"/>
      <c r="K2028" s="137"/>
    </row>
    <row r="2029" spans="2:11">
      <c r="B2029" s="137"/>
      <c r="C2029" s="137"/>
      <c r="D2029" s="202"/>
      <c r="E2029" s="137"/>
      <c r="H2029" s="137"/>
      <c r="I2029" s="137"/>
      <c r="J2029" s="202"/>
      <c r="K2029" s="137"/>
    </row>
    <row r="2030" spans="2:11">
      <c r="B2030" s="137"/>
      <c r="C2030" s="137"/>
      <c r="D2030" s="202"/>
      <c r="E2030" s="137"/>
      <c r="H2030" s="137"/>
      <c r="I2030" s="137"/>
      <c r="J2030" s="202"/>
      <c r="K2030" s="137"/>
    </row>
    <row r="2031" spans="2:11">
      <c r="B2031" s="137"/>
      <c r="C2031" s="137"/>
      <c r="D2031" s="202"/>
      <c r="E2031" s="137"/>
      <c r="H2031" s="137"/>
      <c r="I2031" s="137"/>
      <c r="J2031" s="202"/>
      <c r="K2031" s="137"/>
    </row>
    <row r="2032" spans="2:11">
      <c r="B2032" s="137"/>
      <c r="C2032" s="137"/>
      <c r="D2032" s="202"/>
      <c r="E2032" s="137"/>
      <c r="H2032" s="137"/>
      <c r="I2032" s="137"/>
      <c r="J2032" s="202"/>
      <c r="K2032" s="137"/>
    </row>
    <row r="2033" spans="2:11">
      <c r="B2033" s="137"/>
      <c r="C2033" s="137"/>
      <c r="D2033" s="202"/>
      <c r="E2033" s="137"/>
      <c r="H2033" s="137"/>
      <c r="I2033" s="137"/>
      <c r="J2033" s="202"/>
      <c r="K2033" s="137"/>
    </row>
    <row r="2034" spans="2:11">
      <c r="B2034" s="137"/>
      <c r="C2034" s="137"/>
      <c r="D2034" s="202"/>
      <c r="E2034" s="137"/>
      <c r="H2034" s="137"/>
      <c r="I2034" s="137"/>
      <c r="J2034" s="202"/>
      <c r="K2034" s="137"/>
    </row>
    <row r="2035" spans="2:11">
      <c r="B2035" s="137"/>
      <c r="C2035" s="137"/>
      <c r="D2035" s="202"/>
      <c r="E2035" s="137"/>
      <c r="H2035" s="137"/>
      <c r="I2035" s="137"/>
      <c r="J2035" s="202"/>
      <c r="K2035" s="137"/>
    </row>
    <row r="2036" spans="2:11">
      <c r="B2036" s="137"/>
      <c r="C2036" s="137"/>
      <c r="D2036" s="202"/>
      <c r="E2036" s="137"/>
      <c r="H2036" s="137"/>
      <c r="I2036" s="137"/>
      <c r="J2036" s="202"/>
      <c r="K2036" s="137"/>
    </row>
    <row r="2037" spans="2:11">
      <c r="B2037" s="137"/>
      <c r="C2037" s="137"/>
      <c r="D2037" s="202"/>
      <c r="E2037" s="137"/>
      <c r="H2037" s="137"/>
      <c r="I2037" s="137"/>
      <c r="J2037" s="202"/>
      <c r="K2037" s="137"/>
    </row>
    <row r="2038" spans="2:11">
      <c r="B2038" s="137"/>
      <c r="C2038" s="137"/>
      <c r="D2038" s="202"/>
      <c r="E2038" s="137"/>
      <c r="H2038" s="137"/>
      <c r="I2038" s="137"/>
      <c r="J2038" s="202"/>
      <c r="K2038" s="137"/>
    </row>
    <row r="2039" spans="2:11">
      <c r="B2039" s="137"/>
      <c r="C2039" s="137"/>
      <c r="D2039" s="202"/>
      <c r="E2039" s="137"/>
      <c r="H2039" s="137"/>
      <c r="I2039" s="137"/>
      <c r="J2039" s="202"/>
      <c r="K2039" s="137"/>
    </row>
    <row r="2040" spans="2:11">
      <c r="B2040" s="137"/>
      <c r="C2040" s="137"/>
      <c r="D2040" s="202"/>
      <c r="E2040" s="137"/>
      <c r="H2040" s="137"/>
      <c r="I2040" s="137"/>
      <c r="J2040" s="202"/>
      <c r="K2040" s="137"/>
    </row>
    <row r="2041" spans="2:11">
      <c r="B2041" s="137"/>
      <c r="C2041" s="137"/>
      <c r="D2041" s="202"/>
      <c r="E2041" s="137"/>
      <c r="H2041" s="137"/>
      <c r="I2041" s="137"/>
      <c r="J2041" s="202"/>
      <c r="K2041" s="137"/>
    </row>
    <row r="2042" spans="2:11">
      <c r="B2042" s="137"/>
      <c r="C2042" s="137"/>
      <c r="D2042" s="202"/>
      <c r="E2042" s="137"/>
      <c r="H2042" s="137"/>
      <c r="I2042" s="137"/>
      <c r="J2042" s="202"/>
      <c r="K2042" s="137"/>
    </row>
    <row r="2043" spans="2:11">
      <c r="B2043" s="137"/>
      <c r="C2043" s="137"/>
      <c r="D2043" s="202"/>
      <c r="E2043" s="137"/>
      <c r="H2043" s="137"/>
      <c r="I2043" s="137"/>
      <c r="J2043" s="202"/>
      <c r="K2043" s="137"/>
    </row>
    <row r="2044" spans="2:11">
      <c r="B2044" s="137"/>
      <c r="C2044" s="137"/>
      <c r="D2044" s="202"/>
      <c r="E2044" s="137"/>
      <c r="H2044" s="137"/>
      <c r="I2044" s="137"/>
      <c r="J2044" s="202"/>
      <c r="K2044" s="137"/>
    </row>
    <row r="2045" spans="2:11">
      <c r="B2045" s="137"/>
      <c r="C2045" s="137"/>
      <c r="D2045" s="202"/>
      <c r="E2045" s="137"/>
      <c r="H2045" s="137"/>
      <c r="I2045" s="137"/>
      <c r="J2045" s="202"/>
      <c r="K2045" s="137"/>
    </row>
    <row r="2046" spans="2:11">
      <c r="B2046" s="137"/>
      <c r="C2046" s="137"/>
      <c r="D2046" s="202"/>
      <c r="E2046" s="137"/>
      <c r="H2046" s="137"/>
      <c r="I2046" s="137"/>
      <c r="J2046" s="202"/>
      <c r="K2046" s="137"/>
    </row>
    <row r="2047" spans="2:11">
      <c r="B2047" s="137"/>
      <c r="C2047" s="137"/>
      <c r="D2047" s="202"/>
      <c r="E2047" s="137"/>
      <c r="H2047" s="137"/>
      <c r="I2047" s="137"/>
      <c r="J2047" s="202"/>
      <c r="K2047" s="137"/>
    </row>
    <row r="2048" spans="2:11">
      <c r="B2048" s="137"/>
      <c r="C2048" s="137"/>
      <c r="D2048" s="202"/>
      <c r="E2048" s="137"/>
      <c r="H2048" s="137"/>
      <c r="I2048" s="137"/>
      <c r="J2048" s="202"/>
      <c r="K2048" s="137"/>
    </row>
    <row r="2049" spans="2:11">
      <c r="B2049" s="137"/>
      <c r="C2049" s="137"/>
      <c r="D2049" s="202"/>
      <c r="E2049" s="137"/>
      <c r="H2049" s="137"/>
      <c r="I2049" s="137"/>
      <c r="J2049" s="202"/>
      <c r="K2049" s="137"/>
    </row>
    <row r="2050" spans="2:11">
      <c r="B2050" s="137"/>
      <c r="C2050" s="137"/>
      <c r="D2050" s="202"/>
      <c r="E2050" s="137"/>
      <c r="H2050" s="137"/>
      <c r="I2050" s="137"/>
      <c r="J2050" s="202"/>
      <c r="K2050" s="137"/>
    </row>
    <row r="2051" spans="2:11">
      <c r="B2051" s="137"/>
      <c r="C2051" s="137"/>
      <c r="D2051" s="202"/>
      <c r="E2051" s="137"/>
      <c r="H2051" s="137"/>
      <c r="I2051" s="137"/>
      <c r="J2051" s="202"/>
      <c r="K2051" s="137"/>
    </row>
    <row r="2052" spans="2:11">
      <c r="B2052" s="137"/>
      <c r="C2052" s="137"/>
      <c r="D2052" s="202"/>
      <c r="E2052" s="137"/>
      <c r="H2052" s="137"/>
      <c r="I2052" s="137"/>
      <c r="J2052" s="202"/>
      <c r="K2052" s="137"/>
    </row>
    <row r="2053" spans="2:11">
      <c r="B2053" s="137"/>
      <c r="C2053" s="137"/>
      <c r="D2053" s="202"/>
      <c r="E2053" s="137"/>
      <c r="H2053" s="137"/>
      <c r="I2053" s="137"/>
      <c r="J2053" s="202"/>
      <c r="K2053" s="137"/>
    </row>
    <row r="2054" spans="2:11">
      <c r="B2054" s="137"/>
      <c r="C2054" s="137"/>
      <c r="D2054" s="202"/>
      <c r="E2054" s="137"/>
      <c r="H2054" s="137"/>
      <c r="I2054" s="137"/>
      <c r="J2054" s="202"/>
      <c r="K2054" s="137"/>
    </row>
    <row r="2055" spans="2:11">
      <c r="B2055" s="137"/>
      <c r="C2055" s="137"/>
      <c r="D2055" s="202"/>
      <c r="E2055" s="137"/>
      <c r="H2055" s="137"/>
      <c r="I2055" s="137"/>
      <c r="J2055" s="202"/>
      <c r="K2055" s="137"/>
    </row>
    <row r="2056" spans="2:11">
      <c r="B2056" s="137"/>
      <c r="C2056" s="137"/>
      <c r="D2056" s="202"/>
      <c r="E2056" s="137"/>
      <c r="H2056" s="137"/>
      <c r="I2056" s="137"/>
      <c r="J2056" s="202"/>
      <c r="K2056" s="137"/>
    </row>
    <row r="2057" spans="2:11">
      <c r="B2057" s="137"/>
      <c r="C2057" s="137"/>
      <c r="D2057" s="202"/>
      <c r="E2057" s="137"/>
      <c r="H2057" s="137"/>
      <c r="I2057" s="137"/>
      <c r="J2057" s="202"/>
      <c r="K2057" s="137"/>
    </row>
    <row r="2058" spans="2:11">
      <c r="B2058" s="137"/>
      <c r="C2058" s="137"/>
      <c r="D2058" s="202"/>
      <c r="E2058" s="137"/>
      <c r="H2058" s="137"/>
      <c r="I2058" s="137"/>
      <c r="J2058" s="202"/>
      <c r="K2058" s="137"/>
    </row>
    <row r="2059" spans="2:11">
      <c r="B2059" s="137"/>
      <c r="C2059" s="137"/>
      <c r="D2059" s="202"/>
      <c r="E2059" s="137"/>
      <c r="H2059" s="137"/>
      <c r="I2059" s="137"/>
      <c r="J2059" s="202"/>
      <c r="K2059" s="137"/>
    </row>
    <row r="2060" spans="2:11">
      <c r="B2060" s="137"/>
      <c r="C2060" s="137"/>
      <c r="D2060" s="202"/>
      <c r="E2060" s="137"/>
      <c r="H2060" s="137"/>
      <c r="I2060" s="137"/>
      <c r="J2060" s="202"/>
      <c r="K2060" s="137"/>
    </row>
    <row r="2061" spans="2:11">
      <c r="B2061" s="137"/>
      <c r="C2061" s="137"/>
      <c r="D2061" s="202"/>
      <c r="E2061" s="137"/>
      <c r="H2061" s="137"/>
      <c r="I2061" s="137"/>
      <c r="J2061" s="202"/>
      <c r="K2061" s="137"/>
    </row>
    <row r="2062" spans="2:11">
      <c r="B2062" s="137"/>
      <c r="C2062" s="137"/>
      <c r="D2062" s="202"/>
      <c r="E2062" s="137"/>
      <c r="H2062" s="137"/>
      <c r="I2062" s="137"/>
      <c r="J2062" s="202"/>
      <c r="K2062" s="137"/>
    </row>
    <row r="2063" spans="2:11">
      <c r="B2063" s="137"/>
      <c r="C2063" s="137"/>
      <c r="D2063" s="202"/>
      <c r="E2063" s="137"/>
      <c r="H2063" s="137"/>
      <c r="I2063" s="137"/>
      <c r="J2063" s="202"/>
      <c r="K2063" s="137"/>
    </row>
    <row r="2064" spans="2:11">
      <c r="B2064" s="137"/>
      <c r="C2064" s="137"/>
      <c r="D2064" s="202"/>
      <c r="E2064" s="137"/>
      <c r="H2064" s="137"/>
      <c r="I2064" s="137"/>
      <c r="J2064" s="202"/>
      <c r="K2064" s="137"/>
    </row>
    <row r="2065" spans="2:11">
      <c r="B2065" s="137"/>
      <c r="C2065" s="137"/>
      <c r="D2065" s="202"/>
      <c r="E2065" s="137"/>
      <c r="H2065" s="137"/>
      <c r="I2065" s="137"/>
      <c r="J2065" s="202"/>
      <c r="K2065" s="137"/>
    </row>
    <row r="2066" spans="2:11">
      <c r="B2066" s="137"/>
      <c r="C2066" s="137"/>
      <c r="D2066" s="202"/>
      <c r="E2066" s="137"/>
      <c r="H2066" s="137"/>
      <c r="I2066" s="137"/>
      <c r="J2066" s="202"/>
      <c r="K2066" s="137"/>
    </row>
    <row r="2067" spans="2:11">
      <c r="B2067" s="137"/>
      <c r="C2067" s="137"/>
      <c r="D2067" s="202"/>
      <c r="E2067" s="137"/>
      <c r="H2067" s="137"/>
      <c r="I2067" s="137"/>
      <c r="J2067" s="202"/>
      <c r="K2067" s="137"/>
    </row>
    <row r="2068" spans="2:11">
      <c r="B2068" s="137"/>
      <c r="C2068" s="137"/>
      <c r="D2068" s="202"/>
      <c r="E2068" s="137"/>
      <c r="H2068" s="137"/>
      <c r="I2068" s="137"/>
      <c r="J2068" s="202"/>
      <c r="K2068" s="137"/>
    </row>
    <row r="2069" spans="2:11">
      <c r="B2069" s="137"/>
      <c r="C2069" s="137"/>
      <c r="D2069" s="202"/>
      <c r="E2069" s="137"/>
      <c r="H2069" s="137"/>
      <c r="I2069" s="137"/>
      <c r="J2069" s="202"/>
      <c r="K2069" s="137"/>
    </row>
    <row r="2070" spans="2:11">
      <c r="B2070" s="137"/>
      <c r="C2070" s="137"/>
      <c r="D2070" s="202"/>
      <c r="E2070" s="137"/>
      <c r="H2070" s="137"/>
      <c r="I2070" s="137"/>
      <c r="J2070" s="202"/>
      <c r="K2070" s="137"/>
    </row>
    <row r="2071" spans="2:11">
      <c r="B2071" s="137"/>
      <c r="C2071" s="137"/>
      <c r="D2071" s="202"/>
      <c r="E2071" s="137"/>
      <c r="H2071" s="137"/>
      <c r="I2071" s="137"/>
      <c r="J2071" s="202"/>
      <c r="K2071" s="137"/>
    </row>
    <row r="2072" spans="2:11">
      <c r="B2072" s="137"/>
      <c r="C2072" s="137"/>
      <c r="D2072" s="202"/>
      <c r="E2072" s="137"/>
      <c r="H2072" s="137"/>
      <c r="I2072" s="137"/>
      <c r="J2072" s="202"/>
      <c r="K2072" s="137"/>
    </row>
    <row r="2073" spans="2:11">
      <c r="B2073" s="137"/>
      <c r="C2073" s="137"/>
      <c r="D2073" s="202"/>
      <c r="E2073" s="137"/>
      <c r="H2073" s="137"/>
      <c r="I2073" s="137"/>
      <c r="J2073" s="202"/>
      <c r="K2073" s="137"/>
    </row>
    <row r="2074" spans="2:11">
      <c r="B2074" s="137"/>
      <c r="C2074" s="137"/>
      <c r="D2074" s="202"/>
      <c r="E2074" s="137"/>
      <c r="H2074" s="137"/>
      <c r="I2074" s="137"/>
      <c r="J2074" s="202"/>
      <c r="K2074" s="137"/>
    </row>
    <row r="2075" spans="2:11">
      <c r="B2075" s="137"/>
      <c r="C2075" s="137"/>
      <c r="D2075" s="202"/>
      <c r="E2075" s="137"/>
      <c r="H2075" s="137"/>
      <c r="I2075" s="137"/>
      <c r="J2075" s="202"/>
      <c r="K2075" s="137"/>
    </row>
    <row r="2076" spans="2:11">
      <c r="B2076" s="137"/>
      <c r="C2076" s="137"/>
      <c r="D2076" s="202"/>
      <c r="E2076" s="137"/>
      <c r="H2076" s="137"/>
      <c r="I2076" s="137"/>
      <c r="J2076" s="202"/>
      <c r="K2076" s="137"/>
    </row>
    <row r="2077" spans="2:11">
      <c r="B2077" s="137"/>
      <c r="C2077" s="137"/>
      <c r="D2077" s="202"/>
      <c r="E2077" s="137"/>
      <c r="H2077" s="137"/>
      <c r="I2077" s="137"/>
      <c r="J2077" s="202"/>
      <c r="K2077" s="137"/>
    </row>
    <row r="2078" spans="2:11">
      <c r="B2078" s="137"/>
      <c r="C2078" s="137"/>
      <c r="D2078" s="202"/>
      <c r="E2078" s="137"/>
      <c r="H2078" s="137"/>
      <c r="I2078" s="137"/>
      <c r="J2078" s="202"/>
      <c r="K2078" s="137"/>
    </row>
    <row r="2079" spans="2:11">
      <c r="B2079" s="137"/>
      <c r="C2079" s="137"/>
      <c r="D2079" s="202"/>
      <c r="E2079" s="137"/>
      <c r="H2079" s="137"/>
      <c r="I2079" s="137"/>
      <c r="J2079" s="202"/>
      <c r="K2079" s="137"/>
    </row>
    <row r="2080" spans="2:11">
      <c r="B2080" s="137"/>
      <c r="C2080" s="137"/>
      <c r="D2080" s="202"/>
      <c r="E2080" s="137"/>
      <c r="H2080" s="137"/>
      <c r="I2080" s="137"/>
      <c r="J2080" s="202"/>
      <c r="K2080" s="137"/>
    </row>
    <row r="2081" spans="2:11">
      <c r="B2081" s="137"/>
      <c r="C2081" s="137"/>
      <c r="D2081" s="202"/>
      <c r="E2081" s="137"/>
      <c r="H2081" s="137"/>
      <c r="I2081" s="137"/>
      <c r="J2081" s="202"/>
      <c r="K2081" s="137"/>
    </row>
    <row r="2082" spans="2:11">
      <c r="B2082" s="137"/>
      <c r="C2082" s="137"/>
      <c r="D2082" s="202"/>
      <c r="E2082" s="137"/>
      <c r="H2082" s="137"/>
      <c r="I2082" s="137"/>
      <c r="J2082" s="202"/>
      <c r="K2082" s="137"/>
    </row>
    <row r="2083" spans="2:11">
      <c r="B2083" s="137"/>
      <c r="C2083" s="137"/>
      <c r="D2083" s="202"/>
      <c r="E2083" s="137"/>
      <c r="H2083" s="137"/>
      <c r="I2083" s="137"/>
      <c r="J2083" s="202"/>
      <c r="K2083" s="137"/>
    </row>
    <row r="2084" spans="2:11">
      <c r="B2084" s="137"/>
      <c r="C2084" s="137"/>
      <c r="D2084" s="202"/>
      <c r="E2084" s="137"/>
      <c r="H2084" s="137"/>
      <c r="I2084" s="137"/>
      <c r="J2084" s="202"/>
      <c r="K2084" s="137"/>
    </row>
    <row r="2085" spans="2:11">
      <c r="B2085" s="137"/>
      <c r="C2085" s="137"/>
      <c r="D2085" s="202"/>
      <c r="E2085" s="137"/>
      <c r="H2085" s="137"/>
      <c r="I2085" s="137"/>
      <c r="J2085" s="202"/>
      <c r="K2085" s="137"/>
    </row>
    <row r="2086" spans="2:11">
      <c r="B2086" s="137"/>
      <c r="C2086" s="137"/>
      <c r="D2086" s="202"/>
      <c r="E2086" s="137"/>
      <c r="H2086" s="137"/>
      <c r="I2086" s="137"/>
      <c r="J2086" s="202"/>
      <c r="K2086" s="137"/>
    </row>
    <row r="2087" spans="2:11">
      <c r="B2087" s="137"/>
      <c r="C2087" s="137"/>
      <c r="D2087" s="202"/>
      <c r="E2087" s="137"/>
      <c r="H2087" s="137"/>
      <c r="I2087" s="137"/>
      <c r="J2087" s="202"/>
      <c r="K2087" s="137"/>
    </row>
    <row r="2088" spans="2:11">
      <c r="B2088" s="137"/>
      <c r="C2088" s="137"/>
      <c r="D2088" s="202"/>
      <c r="E2088" s="137"/>
      <c r="H2088" s="137"/>
      <c r="I2088" s="137"/>
      <c r="J2088" s="202"/>
      <c r="K2088" s="137"/>
    </row>
    <row r="2089" spans="2:11">
      <c r="B2089" s="137"/>
      <c r="C2089" s="137"/>
      <c r="D2089" s="202"/>
      <c r="E2089" s="137"/>
      <c r="H2089" s="137"/>
      <c r="I2089" s="137"/>
      <c r="J2089" s="202"/>
      <c r="K2089" s="137"/>
    </row>
    <row r="2090" spans="2:11">
      <c r="B2090" s="137"/>
      <c r="C2090" s="137"/>
      <c r="D2090" s="202"/>
      <c r="E2090" s="137"/>
      <c r="H2090" s="137"/>
      <c r="I2090" s="137"/>
      <c r="J2090" s="202"/>
      <c r="K2090" s="137"/>
    </row>
    <row r="2091" spans="2:11">
      <c r="B2091" s="137"/>
      <c r="C2091" s="137"/>
      <c r="D2091" s="202"/>
      <c r="E2091" s="137"/>
      <c r="H2091" s="137"/>
      <c r="I2091" s="137"/>
      <c r="J2091" s="202"/>
      <c r="K2091" s="137"/>
    </row>
    <row r="2092" spans="2:11">
      <c r="B2092" s="137"/>
      <c r="C2092" s="137"/>
      <c r="D2092" s="202"/>
      <c r="E2092" s="137"/>
      <c r="H2092" s="137"/>
      <c r="I2092" s="137"/>
      <c r="J2092" s="202"/>
      <c r="K2092" s="137"/>
    </row>
    <row r="2093" spans="2:11">
      <c r="B2093" s="137"/>
      <c r="C2093" s="137"/>
      <c r="D2093" s="202"/>
      <c r="E2093" s="137"/>
      <c r="H2093" s="137"/>
      <c r="I2093" s="137"/>
      <c r="J2093" s="202"/>
      <c r="K2093" s="137"/>
    </row>
    <row r="2094" spans="2:11">
      <c r="B2094" s="137"/>
      <c r="C2094" s="137"/>
      <c r="D2094" s="202"/>
      <c r="E2094" s="137"/>
      <c r="H2094" s="137"/>
      <c r="I2094" s="137"/>
      <c r="J2094" s="202"/>
      <c r="K2094" s="137"/>
    </row>
    <row r="2095" spans="2:11">
      <c r="B2095" s="137"/>
      <c r="C2095" s="137"/>
      <c r="D2095" s="202"/>
      <c r="E2095" s="137"/>
      <c r="H2095" s="137"/>
      <c r="I2095" s="137"/>
      <c r="J2095" s="202"/>
      <c r="K2095" s="137"/>
    </row>
    <row r="2096" spans="2:11">
      <c r="B2096" s="137"/>
      <c r="C2096" s="137"/>
      <c r="D2096" s="202"/>
      <c r="E2096" s="137"/>
      <c r="H2096" s="137"/>
      <c r="I2096" s="137"/>
      <c r="J2096" s="202"/>
      <c r="K2096" s="137"/>
    </row>
    <row r="2097" spans="2:11">
      <c r="B2097" s="137"/>
      <c r="C2097" s="137"/>
      <c r="D2097" s="202"/>
      <c r="E2097" s="137"/>
      <c r="H2097" s="137"/>
      <c r="I2097" s="137"/>
      <c r="J2097" s="202"/>
      <c r="K2097" s="137"/>
    </row>
    <row r="2098" spans="2:11">
      <c r="B2098" s="137"/>
      <c r="C2098" s="137"/>
      <c r="D2098" s="202"/>
      <c r="E2098" s="137"/>
      <c r="H2098" s="137"/>
      <c r="I2098" s="137"/>
      <c r="J2098" s="202"/>
      <c r="K2098" s="137"/>
    </row>
    <row r="2099" spans="2:11">
      <c r="B2099" s="137"/>
      <c r="C2099" s="137"/>
      <c r="D2099" s="202"/>
      <c r="E2099" s="137"/>
      <c r="H2099" s="137"/>
      <c r="I2099" s="137"/>
      <c r="J2099" s="202"/>
      <c r="K2099" s="137"/>
    </row>
    <row r="2100" spans="2:11">
      <c r="B2100" s="137"/>
      <c r="C2100" s="137"/>
      <c r="D2100" s="202"/>
      <c r="E2100" s="137"/>
      <c r="H2100" s="137"/>
      <c r="I2100" s="137"/>
      <c r="J2100" s="202"/>
      <c r="K2100" s="137"/>
    </row>
    <row r="2101" spans="2:11">
      <c r="B2101" s="137"/>
      <c r="C2101" s="137"/>
      <c r="D2101" s="202"/>
      <c r="E2101" s="137"/>
      <c r="H2101" s="137"/>
      <c r="I2101" s="137"/>
      <c r="J2101" s="202"/>
      <c r="K2101" s="137"/>
    </row>
    <row r="2102" spans="2:11">
      <c r="B2102" s="137"/>
      <c r="C2102" s="137"/>
      <c r="D2102" s="202"/>
      <c r="E2102" s="137"/>
      <c r="H2102" s="137"/>
      <c r="I2102" s="137"/>
      <c r="J2102" s="202"/>
      <c r="K2102" s="137"/>
    </row>
    <row r="2103" spans="2:11">
      <c r="B2103" s="137"/>
      <c r="C2103" s="137"/>
      <c r="D2103" s="202"/>
      <c r="E2103" s="137"/>
      <c r="H2103" s="137"/>
      <c r="I2103" s="137"/>
      <c r="J2103" s="202"/>
      <c r="K2103" s="137"/>
    </row>
    <row r="2104" spans="2:11">
      <c r="B2104" s="137"/>
      <c r="C2104" s="137"/>
      <c r="D2104" s="202"/>
      <c r="E2104" s="137"/>
      <c r="H2104" s="137"/>
      <c r="I2104" s="137"/>
      <c r="J2104" s="202"/>
      <c r="K2104" s="137"/>
    </row>
    <row r="2105" spans="2:11">
      <c r="B2105" s="137"/>
      <c r="C2105" s="137"/>
      <c r="D2105" s="202"/>
      <c r="E2105" s="137"/>
      <c r="H2105" s="137"/>
      <c r="I2105" s="137"/>
      <c r="J2105" s="202"/>
      <c r="K2105" s="137"/>
    </row>
    <row r="2106" spans="2:11">
      <c r="B2106" s="137"/>
      <c r="C2106" s="137"/>
      <c r="D2106" s="202"/>
      <c r="E2106" s="137"/>
      <c r="H2106" s="137"/>
      <c r="I2106" s="137"/>
      <c r="J2106" s="202"/>
      <c r="K2106" s="137"/>
    </row>
    <row r="2107" spans="2:11">
      <c r="B2107" s="137"/>
      <c r="C2107" s="137"/>
      <c r="D2107" s="202"/>
      <c r="E2107" s="137"/>
      <c r="H2107" s="137"/>
      <c r="I2107" s="137"/>
      <c r="J2107" s="202"/>
      <c r="K2107" s="137"/>
    </row>
    <row r="2108" spans="2:11">
      <c r="B2108" s="137"/>
      <c r="C2108" s="137"/>
      <c r="D2108" s="202"/>
      <c r="E2108" s="137"/>
      <c r="H2108" s="137"/>
      <c r="I2108" s="137"/>
      <c r="J2108" s="202"/>
      <c r="K2108" s="137"/>
    </row>
    <row r="2109" spans="2:11">
      <c r="B2109" s="137"/>
      <c r="C2109" s="137"/>
      <c r="D2109" s="202"/>
      <c r="E2109" s="137"/>
      <c r="H2109" s="137"/>
      <c r="I2109" s="137"/>
      <c r="J2109" s="202"/>
      <c r="K2109" s="137"/>
    </row>
    <row r="2110" spans="2:11">
      <c r="B2110" s="137"/>
      <c r="C2110" s="137"/>
      <c r="D2110" s="202"/>
      <c r="E2110" s="137"/>
      <c r="H2110" s="137"/>
      <c r="I2110" s="137"/>
      <c r="J2110" s="202"/>
      <c r="K2110" s="137"/>
    </row>
    <row r="2111" spans="2:11">
      <c r="B2111" s="137"/>
      <c r="C2111" s="137"/>
      <c r="D2111" s="202"/>
      <c r="E2111" s="137"/>
      <c r="H2111" s="137"/>
      <c r="I2111" s="137"/>
      <c r="J2111" s="202"/>
      <c r="K2111" s="137"/>
    </row>
    <row r="2112" spans="2:11">
      <c r="B2112" s="137"/>
      <c r="C2112" s="137"/>
      <c r="D2112" s="202"/>
      <c r="E2112" s="137"/>
      <c r="H2112" s="137"/>
      <c r="I2112" s="137"/>
      <c r="J2112" s="202"/>
      <c r="K2112" s="137"/>
    </row>
    <row r="2113" spans="2:11">
      <c r="B2113" s="137"/>
      <c r="C2113" s="137"/>
      <c r="D2113" s="202"/>
      <c r="E2113" s="137"/>
      <c r="H2113" s="137"/>
      <c r="I2113" s="137"/>
      <c r="J2113" s="202"/>
      <c r="K2113" s="137"/>
    </row>
    <row r="2114" spans="2:11">
      <c r="B2114" s="137"/>
      <c r="C2114" s="137"/>
      <c r="D2114" s="202"/>
      <c r="E2114" s="137"/>
      <c r="H2114" s="137"/>
      <c r="I2114" s="137"/>
      <c r="J2114" s="202"/>
      <c r="K2114" s="137"/>
    </row>
    <row r="2115" spans="2:11">
      <c r="B2115" s="137"/>
      <c r="C2115" s="137"/>
      <c r="D2115" s="202"/>
      <c r="E2115" s="137"/>
      <c r="H2115" s="137"/>
      <c r="I2115" s="137"/>
      <c r="J2115" s="202"/>
      <c r="K2115" s="137"/>
    </row>
    <row r="2116" spans="2:11">
      <c r="B2116" s="137"/>
      <c r="C2116" s="137"/>
      <c r="D2116" s="202"/>
      <c r="E2116" s="137"/>
      <c r="H2116" s="137"/>
      <c r="I2116" s="137"/>
      <c r="J2116" s="202"/>
      <c r="K2116" s="137"/>
    </row>
    <row r="2117" spans="2:11">
      <c r="B2117" s="137"/>
      <c r="C2117" s="137"/>
      <c r="D2117" s="202"/>
      <c r="E2117" s="137"/>
      <c r="H2117" s="137"/>
      <c r="I2117" s="137"/>
      <c r="J2117" s="202"/>
      <c r="K2117" s="137"/>
    </row>
    <row r="2118" spans="2:11">
      <c r="B2118" s="137"/>
      <c r="C2118" s="137"/>
      <c r="D2118" s="202"/>
      <c r="E2118" s="137"/>
      <c r="H2118" s="137"/>
      <c r="I2118" s="137"/>
      <c r="J2118" s="202"/>
      <c r="K2118" s="137"/>
    </row>
    <row r="2119" spans="2:11">
      <c r="B2119" s="137"/>
      <c r="C2119" s="137"/>
      <c r="D2119" s="202"/>
      <c r="E2119" s="137"/>
      <c r="H2119" s="137"/>
      <c r="I2119" s="137"/>
      <c r="J2119" s="202"/>
      <c r="K2119" s="137"/>
    </row>
    <row r="2120" spans="2:11">
      <c r="B2120" s="137"/>
      <c r="C2120" s="137"/>
      <c r="D2120" s="202"/>
      <c r="E2120" s="137"/>
      <c r="H2120" s="137"/>
      <c r="I2120" s="137"/>
      <c r="J2120" s="202"/>
      <c r="K2120" s="137"/>
    </row>
    <row r="2121" spans="2:11">
      <c r="B2121" s="137"/>
      <c r="C2121" s="137"/>
      <c r="D2121" s="202"/>
      <c r="E2121" s="137"/>
      <c r="H2121" s="137"/>
      <c r="I2121" s="137"/>
      <c r="J2121" s="202"/>
      <c r="K2121" s="137"/>
    </row>
    <row r="2122" spans="2:11">
      <c r="B2122" s="137"/>
      <c r="C2122" s="137"/>
      <c r="D2122" s="202"/>
      <c r="E2122" s="137"/>
      <c r="H2122" s="137"/>
      <c r="I2122" s="137"/>
      <c r="J2122" s="202"/>
      <c r="K2122" s="137"/>
    </row>
    <row r="2123" spans="2:11">
      <c r="B2123" s="137"/>
      <c r="C2123" s="137"/>
      <c r="D2123" s="202"/>
      <c r="E2123" s="137"/>
      <c r="H2123" s="137"/>
      <c r="I2123" s="137"/>
      <c r="J2123" s="202"/>
      <c r="K2123" s="137"/>
    </row>
    <row r="2124" spans="2:11">
      <c r="B2124" s="137"/>
      <c r="C2124" s="137"/>
      <c r="D2124" s="202"/>
      <c r="E2124" s="137"/>
      <c r="H2124" s="137"/>
      <c r="I2124" s="137"/>
      <c r="J2124" s="202"/>
      <c r="K2124" s="137"/>
    </row>
    <row r="2125" spans="2:11">
      <c r="B2125" s="137"/>
      <c r="C2125" s="137"/>
      <c r="D2125" s="202"/>
      <c r="E2125" s="137"/>
      <c r="H2125" s="137"/>
      <c r="I2125" s="137"/>
      <c r="J2125" s="202"/>
      <c r="K2125" s="137"/>
    </row>
    <row r="2126" spans="2:11">
      <c r="B2126" s="137"/>
      <c r="C2126" s="137"/>
      <c r="D2126" s="202"/>
      <c r="E2126" s="137"/>
      <c r="H2126" s="137"/>
      <c r="I2126" s="137"/>
      <c r="J2126" s="202"/>
      <c r="K2126" s="137"/>
    </row>
    <row r="2127" spans="2:11">
      <c r="B2127" s="137"/>
      <c r="C2127" s="137"/>
      <c r="D2127" s="202"/>
      <c r="E2127" s="137"/>
      <c r="H2127" s="137"/>
      <c r="I2127" s="137"/>
      <c r="J2127" s="202"/>
      <c r="K2127" s="137"/>
    </row>
    <row r="2128" spans="2:11">
      <c r="B2128" s="137"/>
      <c r="C2128" s="137"/>
      <c r="D2128" s="202"/>
      <c r="E2128" s="137"/>
      <c r="H2128" s="137"/>
      <c r="I2128" s="137"/>
      <c r="J2128" s="202"/>
      <c r="K2128" s="137"/>
    </row>
    <row r="2129" spans="2:11">
      <c r="B2129" s="137"/>
      <c r="C2129" s="137"/>
      <c r="D2129" s="202"/>
      <c r="E2129" s="137"/>
      <c r="H2129" s="137"/>
      <c r="I2129" s="137"/>
      <c r="J2129" s="202"/>
      <c r="K2129" s="137"/>
    </row>
    <row r="2130" spans="2:11">
      <c r="B2130" s="137"/>
      <c r="C2130" s="137"/>
      <c r="D2130" s="202"/>
      <c r="E2130" s="137"/>
      <c r="H2130" s="137"/>
      <c r="I2130" s="137"/>
      <c r="J2130" s="202"/>
      <c r="K2130" s="137"/>
    </row>
    <row r="2131" spans="2:11">
      <c r="B2131" s="137"/>
      <c r="C2131" s="137"/>
      <c r="D2131" s="202"/>
      <c r="E2131" s="137"/>
      <c r="H2131" s="137"/>
      <c r="I2131" s="137"/>
      <c r="J2131" s="202"/>
      <c r="K2131" s="137"/>
    </row>
    <row r="2132" spans="2:11">
      <c r="B2132" s="137"/>
      <c r="C2132" s="137"/>
      <c r="D2132" s="202"/>
      <c r="E2132" s="137"/>
      <c r="H2132" s="137"/>
      <c r="I2132" s="137"/>
      <c r="J2132" s="202"/>
      <c r="K2132" s="137"/>
    </row>
    <row r="2133" spans="2:11">
      <c r="B2133" s="137"/>
      <c r="C2133" s="137"/>
      <c r="D2133" s="202"/>
      <c r="E2133" s="137"/>
      <c r="H2133" s="137"/>
      <c r="I2133" s="137"/>
      <c r="J2133" s="202"/>
      <c r="K2133" s="137"/>
    </row>
    <row r="2134" spans="2:11">
      <c r="B2134" s="137"/>
      <c r="C2134" s="137"/>
      <c r="D2134" s="202"/>
      <c r="E2134" s="137"/>
      <c r="H2134" s="137"/>
      <c r="I2134" s="137"/>
      <c r="J2134" s="202"/>
      <c r="K2134" s="137"/>
    </row>
    <row r="2135" spans="2:11">
      <c r="B2135" s="137"/>
      <c r="C2135" s="137"/>
      <c r="D2135" s="202"/>
      <c r="E2135" s="137"/>
      <c r="H2135" s="137"/>
      <c r="I2135" s="137"/>
      <c r="J2135" s="202"/>
      <c r="K2135" s="137"/>
    </row>
    <row r="2136" spans="2:11">
      <c r="B2136" s="137"/>
      <c r="C2136" s="137"/>
      <c r="D2136" s="202"/>
      <c r="E2136" s="137"/>
      <c r="H2136" s="137"/>
      <c r="I2136" s="137"/>
      <c r="J2136" s="202"/>
      <c r="K2136" s="137"/>
    </row>
    <row r="2137" spans="2:11">
      <c r="B2137" s="137"/>
      <c r="C2137" s="137"/>
      <c r="D2137" s="202"/>
      <c r="E2137" s="137"/>
      <c r="H2137" s="137"/>
      <c r="I2137" s="137"/>
      <c r="J2137" s="202"/>
      <c r="K2137" s="137"/>
    </row>
    <row r="2138" spans="2:11">
      <c r="B2138" s="137"/>
      <c r="C2138" s="137"/>
      <c r="D2138" s="202"/>
      <c r="E2138" s="137"/>
      <c r="H2138" s="137"/>
      <c r="I2138" s="137"/>
      <c r="J2138" s="202"/>
      <c r="K2138" s="137"/>
    </row>
    <row r="2139" spans="2:11">
      <c r="B2139" s="137"/>
      <c r="C2139" s="137"/>
      <c r="D2139" s="202"/>
      <c r="E2139" s="137"/>
      <c r="H2139" s="137"/>
      <c r="I2139" s="137"/>
      <c r="J2139" s="202"/>
      <c r="K2139" s="137"/>
    </row>
    <row r="2140" spans="2:11">
      <c r="B2140" s="137"/>
      <c r="C2140" s="137"/>
      <c r="D2140" s="202"/>
      <c r="E2140" s="137"/>
      <c r="H2140" s="137"/>
      <c r="I2140" s="137"/>
      <c r="J2140" s="202"/>
      <c r="K2140" s="137"/>
    </row>
    <row r="2141" spans="2:11">
      <c r="B2141" s="137"/>
      <c r="C2141" s="137"/>
      <c r="D2141" s="202"/>
      <c r="E2141" s="137"/>
      <c r="H2141" s="137"/>
      <c r="I2141" s="137"/>
      <c r="J2141" s="202"/>
      <c r="K2141" s="137"/>
    </row>
    <row r="2142" spans="2:11">
      <c r="B2142" s="137"/>
      <c r="C2142" s="137"/>
      <c r="D2142" s="202"/>
      <c r="E2142" s="137"/>
      <c r="H2142" s="137"/>
      <c r="I2142" s="137"/>
      <c r="J2142" s="202"/>
      <c r="K2142" s="137"/>
    </row>
    <row r="2143" spans="2:11">
      <c r="B2143" s="137"/>
      <c r="C2143" s="137"/>
      <c r="D2143" s="202"/>
      <c r="E2143" s="137"/>
      <c r="H2143" s="137"/>
      <c r="I2143" s="137"/>
      <c r="J2143" s="202"/>
      <c r="K2143" s="137"/>
    </row>
    <row r="2144" spans="2:11">
      <c r="B2144" s="137"/>
      <c r="C2144" s="137"/>
      <c r="D2144" s="202"/>
      <c r="E2144" s="137"/>
      <c r="H2144" s="137"/>
      <c r="I2144" s="137"/>
      <c r="J2144" s="202"/>
      <c r="K2144" s="137"/>
    </row>
    <row r="2145" spans="2:11">
      <c r="B2145" s="137"/>
      <c r="C2145" s="137"/>
      <c r="D2145" s="202"/>
      <c r="E2145" s="137"/>
      <c r="H2145" s="137"/>
      <c r="I2145" s="137"/>
      <c r="J2145" s="202"/>
      <c r="K2145" s="137"/>
    </row>
    <row r="2146" spans="2:11">
      <c r="B2146" s="137"/>
      <c r="C2146" s="137"/>
      <c r="D2146" s="202"/>
      <c r="E2146" s="137"/>
      <c r="H2146" s="137"/>
      <c r="I2146" s="137"/>
      <c r="J2146" s="202"/>
      <c r="K2146" s="137"/>
    </row>
    <row r="2147" spans="2:11">
      <c r="B2147" s="137"/>
      <c r="C2147" s="137"/>
      <c r="D2147" s="202"/>
      <c r="E2147" s="137"/>
      <c r="H2147" s="137"/>
      <c r="I2147" s="137"/>
      <c r="J2147" s="202"/>
      <c r="K2147" s="137"/>
    </row>
    <row r="2148" spans="2:11">
      <c r="B2148" s="137"/>
      <c r="C2148" s="137"/>
      <c r="D2148" s="202"/>
      <c r="E2148" s="137"/>
      <c r="H2148" s="137"/>
      <c r="I2148" s="137"/>
      <c r="J2148" s="202"/>
      <c r="K2148" s="137"/>
    </row>
    <row r="2149" spans="2:11">
      <c r="B2149" s="137"/>
      <c r="C2149" s="137"/>
      <c r="D2149" s="202"/>
      <c r="E2149" s="137"/>
      <c r="H2149" s="137"/>
      <c r="I2149" s="137"/>
      <c r="J2149" s="202"/>
      <c r="K2149" s="137"/>
    </row>
    <row r="2150" spans="2:11">
      <c r="B2150" s="137"/>
      <c r="C2150" s="137"/>
      <c r="D2150" s="202"/>
      <c r="E2150" s="137"/>
      <c r="H2150" s="137"/>
      <c r="I2150" s="137"/>
      <c r="J2150" s="202"/>
      <c r="K2150" s="137"/>
    </row>
    <row r="2151" spans="2:11">
      <c r="B2151" s="137"/>
      <c r="C2151" s="137"/>
      <c r="D2151" s="202"/>
      <c r="E2151" s="137"/>
      <c r="H2151" s="137"/>
      <c r="I2151" s="137"/>
      <c r="J2151" s="202"/>
      <c r="K2151" s="137"/>
    </row>
    <row r="2152" spans="2:11">
      <c r="B2152" s="137"/>
      <c r="C2152" s="137"/>
      <c r="D2152" s="202"/>
      <c r="E2152" s="137"/>
      <c r="H2152" s="137"/>
      <c r="I2152" s="137"/>
      <c r="J2152" s="202"/>
      <c r="K2152" s="137"/>
    </row>
    <row r="2153" spans="2:11">
      <c r="B2153" s="137"/>
      <c r="C2153" s="137"/>
      <c r="D2153" s="202"/>
      <c r="E2153" s="137"/>
      <c r="H2153" s="137"/>
      <c r="I2153" s="137"/>
      <c r="J2153" s="202"/>
      <c r="K2153" s="137"/>
    </row>
    <row r="2154" spans="2:11">
      <c r="B2154" s="137"/>
      <c r="C2154" s="137"/>
      <c r="D2154" s="202"/>
      <c r="E2154" s="137"/>
      <c r="H2154" s="137"/>
      <c r="I2154" s="137"/>
      <c r="J2154" s="202"/>
      <c r="K2154" s="137"/>
    </row>
    <row r="2155" spans="2:11">
      <c r="B2155" s="137"/>
      <c r="C2155" s="137"/>
      <c r="D2155" s="202"/>
      <c r="E2155" s="137"/>
      <c r="H2155" s="137"/>
      <c r="I2155" s="137"/>
      <c r="J2155" s="202"/>
      <c r="K2155" s="137"/>
    </row>
    <row r="2156" spans="2:11">
      <c r="B2156" s="137"/>
      <c r="C2156" s="137"/>
      <c r="D2156" s="202"/>
      <c r="E2156" s="137"/>
      <c r="H2156" s="137"/>
      <c r="I2156" s="137"/>
      <c r="J2156" s="202"/>
      <c r="K2156" s="137"/>
    </row>
    <row r="2157" spans="2:11">
      <c r="B2157" s="137"/>
      <c r="C2157" s="137"/>
      <c r="D2157" s="202"/>
      <c r="E2157" s="137"/>
      <c r="H2157" s="137"/>
      <c r="I2157" s="137"/>
      <c r="J2157" s="202"/>
      <c r="K2157" s="137"/>
    </row>
    <row r="2158" spans="2:11">
      <c r="B2158" s="137"/>
      <c r="C2158" s="137"/>
      <c r="D2158" s="202"/>
      <c r="E2158" s="137"/>
      <c r="H2158" s="137"/>
      <c r="I2158" s="137"/>
      <c r="J2158" s="202"/>
      <c r="K2158" s="137"/>
    </row>
    <row r="2159" spans="2:11">
      <c r="B2159" s="137"/>
      <c r="C2159" s="137"/>
      <c r="D2159" s="202"/>
      <c r="E2159" s="137"/>
      <c r="H2159" s="137"/>
      <c r="I2159" s="137"/>
      <c r="J2159" s="202"/>
      <c r="K2159" s="137"/>
    </row>
    <row r="2160" spans="2:11">
      <c r="B2160" s="137"/>
      <c r="C2160" s="137"/>
      <c r="D2160" s="202"/>
      <c r="E2160" s="137"/>
      <c r="H2160" s="137"/>
      <c r="I2160" s="137"/>
      <c r="J2160" s="202"/>
      <c r="K2160" s="137"/>
    </row>
    <row r="2161" spans="2:11">
      <c r="B2161" s="137"/>
      <c r="C2161" s="137"/>
      <c r="D2161" s="202"/>
      <c r="E2161" s="137"/>
      <c r="H2161" s="137"/>
      <c r="I2161" s="137"/>
      <c r="J2161" s="202"/>
      <c r="K2161" s="137"/>
    </row>
    <row r="2162" spans="2:11">
      <c r="B2162" s="137"/>
      <c r="C2162" s="137"/>
      <c r="D2162" s="202"/>
      <c r="E2162" s="137"/>
      <c r="H2162" s="137"/>
      <c r="I2162" s="137"/>
      <c r="J2162" s="202"/>
      <c r="K2162" s="137"/>
    </row>
    <row r="2163" spans="2:11">
      <c r="B2163" s="137"/>
      <c r="C2163" s="137"/>
      <c r="D2163" s="202"/>
      <c r="E2163" s="137"/>
      <c r="H2163" s="137"/>
      <c r="I2163" s="137"/>
      <c r="J2163" s="202"/>
      <c r="K2163" s="137"/>
    </row>
    <row r="2164" spans="2:11">
      <c r="B2164" s="137"/>
      <c r="C2164" s="137"/>
      <c r="D2164" s="202"/>
      <c r="E2164" s="137"/>
      <c r="H2164" s="137"/>
      <c r="I2164" s="137"/>
      <c r="J2164" s="202"/>
      <c r="K2164" s="137"/>
    </row>
    <row r="2165" spans="2:11">
      <c r="B2165" s="137"/>
      <c r="C2165" s="137"/>
      <c r="D2165" s="202"/>
      <c r="E2165" s="137"/>
      <c r="H2165" s="137"/>
      <c r="I2165" s="137"/>
      <c r="J2165" s="202"/>
      <c r="K2165" s="137"/>
    </row>
    <row r="2166" spans="2:11">
      <c r="B2166" s="137"/>
      <c r="C2166" s="137"/>
      <c r="D2166" s="202"/>
      <c r="E2166" s="137"/>
      <c r="H2166" s="137"/>
      <c r="I2166" s="137"/>
      <c r="J2166" s="202"/>
      <c r="K2166" s="137"/>
    </row>
    <row r="2167" spans="2:11">
      <c r="B2167" s="137"/>
      <c r="C2167" s="137"/>
      <c r="D2167" s="202"/>
      <c r="E2167" s="137"/>
      <c r="H2167" s="137"/>
      <c r="I2167" s="137"/>
      <c r="J2167" s="202"/>
      <c r="K2167" s="137"/>
    </row>
    <row r="2168" spans="2:11">
      <c r="B2168" s="137"/>
      <c r="C2168" s="137"/>
      <c r="D2168" s="202"/>
      <c r="E2168" s="137"/>
      <c r="H2168" s="137"/>
      <c r="I2168" s="137"/>
      <c r="J2168" s="202"/>
      <c r="K2168" s="137"/>
    </row>
    <row r="2169" spans="2:11">
      <c r="B2169" s="137"/>
      <c r="C2169" s="137"/>
      <c r="D2169" s="202"/>
      <c r="E2169" s="137"/>
      <c r="H2169" s="137"/>
      <c r="I2169" s="137"/>
      <c r="J2169" s="202"/>
      <c r="K2169" s="137"/>
    </row>
    <row r="2170" spans="2:11">
      <c r="B2170" s="137"/>
      <c r="C2170" s="137"/>
      <c r="D2170" s="202"/>
      <c r="E2170" s="137"/>
      <c r="H2170" s="137"/>
      <c r="I2170" s="137"/>
      <c r="J2170" s="202"/>
      <c r="K2170" s="137"/>
    </row>
    <row r="2171" spans="2:11">
      <c r="B2171" s="137"/>
      <c r="C2171" s="137"/>
      <c r="D2171" s="202"/>
      <c r="E2171" s="137"/>
      <c r="H2171" s="137"/>
      <c r="I2171" s="137"/>
      <c r="J2171" s="202"/>
      <c r="K2171" s="137"/>
    </row>
    <row r="2172" spans="2:11">
      <c r="B2172" s="137"/>
      <c r="C2172" s="137"/>
      <c r="D2172" s="202"/>
      <c r="E2172" s="137"/>
      <c r="H2172" s="137"/>
      <c r="I2172" s="137"/>
      <c r="J2172" s="202"/>
      <c r="K2172" s="137"/>
    </row>
    <row r="2173" spans="2:11">
      <c r="B2173" s="137"/>
      <c r="C2173" s="137"/>
      <c r="D2173" s="202"/>
      <c r="E2173" s="137"/>
      <c r="H2173" s="137"/>
      <c r="I2173" s="137"/>
      <c r="J2173" s="202"/>
      <c r="K2173" s="137"/>
    </row>
    <row r="2174" spans="2:11">
      <c r="B2174" s="137"/>
      <c r="C2174" s="137"/>
      <c r="D2174" s="202"/>
      <c r="E2174" s="137"/>
      <c r="H2174" s="137"/>
      <c r="I2174" s="137"/>
      <c r="J2174" s="202"/>
      <c r="K2174" s="137"/>
    </row>
    <row r="2175" spans="2:11">
      <c r="B2175" s="137"/>
      <c r="C2175" s="137"/>
      <c r="D2175" s="202"/>
      <c r="E2175" s="137"/>
      <c r="H2175" s="137"/>
      <c r="I2175" s="137"/>
      <c r="J2175" s="202"/>
      <c r="K2175" s="137"/>
    </row>
    <row r="2176" spans="2:11">
      <c r="B2176" s="137"/>
      <c r="C2176" s="137"/>
      <c r="D2176" s="202"/>
      <c r="E2176" s="137"/>
      <c r="H2176" s="137"/>
      <c r="I2176" s="137"/>
      <c r="J2176" s="202"/>
      <c r="K2176" s="137"/>
    </row>
    <row r="2177" spans="2:11">
      <c r="B2177" s="137"/>
      <c r="C2177" s="137"/>
      <c r="D2177" s="202"/>
      <c r="E2177" s="137"/>
      <c r="H2177" s="137"/>
      <c r="I2177" s="137"/>
      <c r="J2177" s="202"/>
      <c r="K2177" s="137"/>
    </row>
    <row r="2178" spans="2:11">
      <c r="B2178" s="137"/>
      <c r="C2178" s="137"/>
      <c r="D2178" s="202"/>
      <c r="E2178" s="137"/>
      <c r="H2178" s="137"/>
      <c r="I2178" s="137"/>
      <c r="J2178" s="202"/>
      <c r="K2178" s="137"/>
    </row>
    <row r="2179" spans="2:11">
      <c r="B2179" s="137"/>
      <c r="C2179" s="137"/>
      <c r="D2179" s="202"/>
      <c r="E2179" s="137"/>
      <c r="H2179" s="137"/>
      <c r="I2179" s="137"/>
      <c r="J2179" s="202"/>
      <c r="K2179" s="137"/>
    </row>
    <row r="2180" spans="2:11">
      <c r="B2180" s="137"/>
      <c r="C2180" s="137"/>
      <c r="D2180" s="202"/>
      <c r="E2180" s="137"/>
      <c r="H2180" s="137"/>
      <c r="I2180" s="137"/>
      <c r="J2180" s="202"/>
      <c r="K2180" s="137"/>
    </row>
    <row r="2181" spans="2:11">
      <c r="B2181" s="137"/>
      <c r="C2181" s="137"/>
      <c r="D2181" s="202"/>
      <c r="E2181" s="137"/>
      <c r="H2181" s="137"/>
      <c r="I2181" s="137"/>
      <c r="J2181" s="202"/>
      <c r="K2181" s="137"/>
    </row>
    <row r="2182" spans="2:11">
      <c r="B2182" s="137"/>
      <c r="C2182" s="137"/>
      <c r="D2182" s="202"/>
      <c r="E2182" s="137"/>
      <c r="H2182" s="137"/>
      <c r="I2182" s="137"/>
      <c r="J2182" s="202"/>
      <c r="K2182" s="137"/>
    </row>
    <row r="2183" spans="2:11">
      <c r="B2183" s="137"/>
      <c r="C2183" s="137"/>
      <c r="D2183" s="202"/>
      <c r="E2183" s="137"/>
      <c r="H2183" s="137"/>
      <c r="I2183" s="137"/>
      <c r="J2183" s="202"/>
      <c r="K2183" s="137"/>
    </row>
    <row r="2184" spans="2:11">
      <c r="B2184" s="137"/>
      <c r="C2184" s="137"/>
      <c r="D2184" s="202"/>
      <c r="E2184" s="137"/>
      <c r="H2184" s="137"/>
      <c r="I2184" s="137"/>
      <c r="J2184" s="202"/>
      <c r="K2184" s="137"/>
    </row>
    <row r="2185" spans="2:11">
      <c r="B2185" s="137"/>
      <c r="C2185" s="137"/>
      <c r="D2185" s="202"/>
      <c r="E2185" s="137"/>
      <c r="H2185" s="137"/>
      <c r="I2185" s="137"/>
      <c r="J2185" s="202"/>
      <c r="K2185" s="137"/>
    </row>
    <row r="2186" spans="2:11">
      <c r="B2186" s="137"/>
      <c r="C2186" s="137"/>
      <c r="D2186" s="202"/>
      <c r="E2186" s="137"/>
      <c r="H2186" s="137"/>
      <c r="I2186" s="137"/>
      <c r="J2186" s="202"/>
      <c r="K2186" s="137"/>
    </row>
    <row r="2187" spans="2:11">
      <c r="B2187" s="137"/>
      <c r="C2187" s="137"/>
      <c r="D2187" s="202"/>
      <c r="E2187" s="137"/>
      <c r="H2187" s="137"/>
      <c r="I2187" s="137"/>
      <c r="J2187" s="202"/>
      <c r="K2187" s="137"/>
    </row>
    <row r="2188" spans="2:11">
      <c r="B2188" s="137"/>
      <c r="C2188" s="137"/>
      <c r="D2188" s="202"/>
      <c r="E2188" s="137"/>
      <c r="H2188" s="137"/>
      <c r="I2188" s="137"/>
      <c r="J2188" s="202"/>
      <c r="K2188" s="137"/>
    </row>
    <row r="2189" spans="2:11">
      <c r="B2189" s="137"/>
      <c r="C2189" s="137"/>
      <c r="D2189" s="202"/>
      <c r="E2189" s="137"/>
      <c r="H2189" s="137"/>
      <c r="I2189" s="137"/>
      <c r="J2189" s="202"/>
      <c r="K2189" s="137"/>
    </row>
    <row r="2190" spans="2:11">
      <c r="B2190" s="137"/>
      <c r="C2190" s="137"/>
      <c r="D2190" s="202"/>
      <c r="E2190" s="137"/>
      <c r="H2190" s="137"/>
      <c r="I2190" s="137"/>
      <c r="J2190" s="202"/>
      <c r="K2190" s="137"/>
    </row>
    <row r="2191" spans="2:11">
      <c r="B2191" s="137"/>
      <c r="C2191" s="137"/>
      <c r="D2191" s="202"/>
      <c r="E2191" s="137"/>
      <c r="H2191" s="137"/>
      <c r="I2191" s="137"/>
      <c r="J2191" s="202"/>
      <c r="K2191" s="137"/>
    </row>
    <row r="2192" spans="2:11">
      <c r="B2192" s="137"/>
      <c r="C2192" s="137"/>
      <c r="D2192" s="202"/>
      <c r="E2192" s="137"/>
      <c r="H2192" s="137"/>
      <c r="I2192" s="137"/>
      <c r="J2192" s="202"/>
      <c r="K2192" s="137"/>
    </row>
    <row r="2193" spans="2:11">
      <c r="B2193" s="137"/>
      <c r="C2193" s="137"/>
      <c r="D2193" s="202"/>
      <c r="E2193" s="137"/>
      <c r="H2193" s="137"/>
      <c r="I2193" s="137"/>
      <c r="J2193" s="202"/>
      <c r="K2193" s="137"/>
    </row>
    <row r="2194" spans="2:11">
      <c r="B2194" s="137"/>
      <c r="C2194" s="137"/>
      <c r="D2194" s="202"/>
      <c r="E2194" s="137"/>
      <c r="H2194" s="137"/>
      <c r="I2194" s="137"/>
      <c r="J2194" s="202"/>
      <c r="K2194" s="137"/>
    </row>
    <row r="2195" spans="2:11">
      <c r="B2195" s="137"/>
      <c r="C2195" s="137"/>
      <c r="D2195" s="202"/>
      <c r="E2195" s="137"/>
      <c r="H2195" s="137"/>
      <c r="I2195" s="137"/>
      <c r="J2195" s="202"/>
      <c r="K2195" s="137"/>
    </row>
    <row r="2196" spans="2:11">
      <c r="B2196" s="137"/>
      <c r="C2196" s="137"/>
      <c r="D2196" s="202"/>
      <c r="E2196" s="137"/>
      <c r="H2196" s="137"/>
      <c r="I2196" s="137"/>
      <c r="J2196" s="202"/>
      <c r="K2196" s="137"/>
    </row>
    <row r="2197" spans="2:11">
      <c r="B2197" s="137"/>
      <c r="C2197" s="137"/>
      <c r="D2197" s="202"/>
      <c r="E2197" s="137"/>
      <c r="H2197" s="137"/>
      <c r="I2197" s="137"/>
      <c r="J2197" s="202"/>
      <c r="K2197" s="137"/>
    </row>
    <row r="2198" spans="2:11">
      <c r="B2198" s="137"/>
      <c r="C2198" s="137"/>
      <c r="D2198" s="202"/>
      <c r="E2198" s="137"/>
      <c r="H2198" s="137"/>
      <c r="I2198" s="137"/>
      <c r="J2198" s="202"/>
      <c r="K2198" s="137"/>
    </row>
    <row r="2199" spans="2:11">
      <c r="B2199" s="137"/>
      <c r="C2199" s="137"/>
      <c r="D2199" s="202"/>
      <c r="E2199" s="137"/>
      <c r="H2199" s="137"/>
      <c r="I2199" s="137"/>
      <c r="J2199" s="202"/>
      <c r="K2199" s="137"/>
    </row>
    <row r="2200" spans="2:11">
      <c r="B2200" s="137"/>
      <c r="C2200" s="137"/>
      <c r="D2200" s="202"/>
      <c r="E2200" s="137"/>
      <c r="H2200" s="137"/>
      <c r="I2200" s="137"/>
      <c r="J2200" s="202"/>
      <c r="K2200" s="137"/>
    </row>
    <row r="2201" spans="2:11">
      <c r="B2201" s="137"/>
      <c r="C2201" s="137"/>
      <c r="D2201" s="202"/>
      <c r="E2201" s="137"/>
      <c r="H2201" s="137"/>
      <c r="I2201" s="137"/>
      <c r="J2201" s="202"/>
      <c r="K2201" s="137"/>
    </row>
    <row r="2202" spans="2:11">
      <c r="B2202" s="137"/>
      <c r="C2202" s="137"/>
      <c r="D2202" s="202"/>
      <c r="E2202" s="137"/>
      <c r="H2202" s="137"/>
      <c r="I2202" s="137"/>
      <c r="J2202" s="202"/>
      <c r="K2202" s="137"/>
    </row>
    <row r="2203" spans="2:11">
      <c r="B2203" s="137"/>
      <c r="C2203" s="137"/>
      <c r="D2203" s="202"/>
      <c r="E2203" s="137"/>
      <c r="H2203" s="137"/>
      <c r="I2203" s="137"/>
      <c r="J2203" s="202"/>
      <c r="K2203" s="137"/>
    </row>
    <row r="2204" spans="2:11">
      <c r="B2204" s="137"/>
      <c r="C2204" s="137"/>
      <c r="D2204" s="202"/>
      <c r="E2204" s="137"/>
      <c r="H2204" s="137"/>
      <c r="I2204" s="137"/>
      <c r="J2204" s="202"/>
      <c r="K2204" s="137"/>
    </row>
    <row r="2205" spans="2:11">
      <c r="B2205" s="137"/>
      <c r="C2205" s="137"/>
      <c r="D2205" s="202"/>
      <c r="E2205" s="137"/>
      <c r="H2205" s="137"/>
      <c r="I2205" s="137"/>
      <c r="J2205" s="202"/>
      <c r="K2205" s="137"/>
    </row>
    <row r="2206" spans="2:11">
      <c r="B2206" s="137"/>
      <c r="C2206" s="137"/>
      <c r="D2206" s="202"/>
      <c r="E2206" s="137"/>
      <c r="H2206" s="137"/>
      <c r="I2206" s="137"/>
      <c r="J2206" s="202"/>
      <c r="K2206" s="137"/>
    </row>
    <row r="2207" spans="2:11">
      <c r="B2207" s="137"/>
      <c r="C2207" s="137"/>
      <c r="D2207" s="202"/>
      <c r="E2207" s="137"/>
      <c r="H2207" s="137"/>
      <c r="I2207" s="137"/>
      <c r="J2207" s="202"/>
      <c r="K2207" s="137"/>
    </row>
    <row r="2208" spans="2:11">
      <c r="B2208" s="137"/>
      <c r="C2208" s="137"/>
      <c r="D2208" s="202"/>
      <c r="E2208" s="137"/>
      <c r="H2208" s="137"/>
      <c r="I2208" s="137"/>
      <c r="J2208" s="202"/>
      <c r="K2208" s="137"/>
    </row>
    <row r="2209" spans="2:11">
      <c r="B2209" s="137"/>
      <c r="C2209" s="137"/>
      <c r="D2209" s="202"/>
      <c r="E2209" s="137"/>
      <c r="H2209" s="137"/>
      <c r="I2209" s="137"/>
      <c r="J2209" s="202"/>
      <c r="K2209" s="137"/>
    </row>
    <row r="2210" spans="2:11">
      <c r="B2210" s="137"/>
      <c r="C2210" s="137"/>
      <c r="D2210" s="202"/>
      <c r="E2210" s="137"/>
      <c r="H2210" s="137"/>
      <c r="I2210" s="137"/>
      <c r="J2210" s="202"/>
      <c r="K2210" s="137"/>
    </row>
    <row r="2211" spans="2:11">
      <c r="B2211" s="137"/>
      <c r="C2211" s="137"/>
      <c r="D2211" s="202"/>
      <c r="E2211" s="137"/>
      <c r="H2211" s="137"/>
      <c r="I2211" s="137"/>
      <c r="J2211" s="202"/>
      <c r="K2211" s="137"/>
    </row>
    <row r="2212" spans="2:11">
      <c r="B2212" s="137"/>
      <c r="C2212" s="137"/>
      <c r="D2212" s="202"/>
      <c r="E2212" s="137"/>
      <c r="H2212" s="137"/>
      <c r="I2212" s="137"/>
      <c r="J2212" s="202"/>
      <c r="K2212" s="137"/>
    </row>
    <row r="2213" spans="2:11">
      <c r="B2213" s="137"/>
      <c r="C2213" s="137"/>
      <c r="D2213" s="202"/>
      <c r="E2213" s="137"/>
      <c r="H2213" s="137"/>
      <c r="I2213" s="137"/>
      <c r="J2213" s="202"/>
      <c r="K2213" s="137"/>
    </row>
    <row r="2214" spans="2:11">
      <c r="B2214" s="137"/>
      <c r="C2214" s="137"/>
      <c r="D2214" s="202"/>
      <c r="E2214" s="137"/>
      <c r="H2214" s="137"/>
      <c r="I2214" s="137"/>
      <c r="J2214" s="202"/>
      <c r="K2214" s="137"/>
    </row>
    <row r="2215" spans="2:11">
      <c r="B2215" s="137"/>
      <c r="C2215" s="137"/>
      <c r="D2215" s="202"/>
      <c r="E2215" s="137"/>
      <c r="H2215" s="137"/>
      <c r="I2215" s="137"/>
      <c r="J2215" s="202"/>
      <c r="K2215" s="137"/>
    </row>
    <row r="2216" spans="2:11">
      <c r="B2216" s="137"/>
      <c r="C2216" s="137"/>
      <c r="D2216" s="202"/>
      <c r="E2216" s="137"/>
      <c r="H2216" s="137"/>
      <c r="I2216" s="137"/>
      <c r="J2216" s="202"/>
      <c r="K2216" s="137"/>
    </row>
    <row r="2217" spans="2:11">
      <c r="B2217" s="137"/>
      <c r="C2217" s="137"/>
      <c r="D2217" s="202"/>
      <c r="E2217" s="137"/>
      <c r="H2217" s="137"/>
      <c r="I2217" s="137"/>
      <c r="J2217" s="202"/>
      <c r="K2217" s="137"/>
    </row>
    <row r="2218" spans="2:11">
      <c r="B2218" s="137"/>
      <c r="C2218" s="137"/>
      <c r="D2218" s="202"/>
      <c r="E2218" s="137"/>
      <c r="H2218" s="137"/>
      <c r="I2218" s="137"/>
      <c r="J2218" s="202"/>
      <c r="K2218" s="137"/>
    </row>
    <row r="2219" spans="2:11">
      <c r="B2219" s="137"/>
      <c r="C2219" s="137"/>
      <c r="D2219" s="202"/>
      <c r="E2219" s="137"/>
      <c r="H2219" s="137"/>
      <c r="I2219" s="137"/>
      <c r="J2219" s="202"/>
      <c r="K2219" s="137"/>
    </row>
    <row r="2220" spans="2:11">
      <c r="B2220" s="137"/>
      <c r="C2220" s="137"/>
      <c r="D2220" s="202"/>
      <c r="E2220" s="137"/>
      <c r="H2220" s="137"/>
      <c r="I2220" s="137"/>
      <c r="J2220" s="202"/>
      <c r="K2220" s="137"/>
    </row>
    <row r="2221" spans="2:11">
      <c r="B2221" s="137"/>
      <c r="C2221" s="137"/>
      <c r="D2221" s="202"/>
      <c r="E2221" s="137"/>
      <c r="H2221" s="137"/>
      <c r="I2221" s="137"/>
      <c r="J2221" s="202"/>
      <c r="K2221" s="137"/>
    </row>
    <row r="2222" spans="2:11">
      <c r="B2222" s="137"/>
      <c r="C2222" s="137"/>
      <c r="D2222" s="202"/>
      <c r="E2222" s="137"/>
      <c r="H2222" s="137"/>
      <c r="I2222" s="137"/>
      <c r="J2222" s="202"/>
      <c r="K2222" s="137"/>
    </row>
    <row r="2223" spans="2:11">
      <c r="B2223" s="137"/>
      <c r="C2223" s="137"/>
      <c r="D2223" s="202"/>
      <c r="E2223" s="137"/>
      <c r="H2223" s="137"/>
      <c r="I2223" s="137"/>
      <c r="J2223" s="202"/>
      <c r="K2223" s="137"/>
    </row>
    <row r="2224" spans="2:11">
      <c r="B2224" s="137"/>
      <c r="C2224" s="137"/>
      <c r="D2224" s="202"/>
      <c r="E2224" s="137"/>
      <c r="H2224" s="137"/>
      <c r="I2224" s="137"/>
      <c r="J2224" s="202"/>
      <c r="K2224" s="137"/>
    </row>
    <row r="2225" spans="2:11">
      <c r="B2225" s="137"/>
      <c r="C2225" s="137"/>
      <c r="D2225" s="202"/>
      <c r="E2225" s="137"/>
      <c r="H2225" s="137"/>
      <c r="I2225" s="137"/>
      <c r="J2225" s="202"/>
      <c r="K2225" s="137"/>
    </row>
    <row r="2226" spans="2:11">
      <c r="B2226" s="137"/>
      <c r="C2226" s="137"/>
      <c r="D2226" s="202"/>
      <c r="E2226" s="137"/>
      <c r="H2226" s="137"/>
      <c r="I2226" s="137"/>
      <c r="J2226" s="202"/>
      <c r="K2226" s="137"/>
    </row>
    <row r="2227" spans="2:11">
      <c r="B2227" s="137"/>
      <c r="C2227" s="137"/>
      <c r="D2227" s="202"/>
      <c r="E2227" s="137"/>
      <c r="H2227" s="137"/>
      <c r="I2227" s="137"/>
      <c r="J2227" s="202"/>
      <c r="K2227" s="137"/>
    </row>
    <row r="2228" spans="2:11">
      <c r="B2228" s="137"/>
      <c r="C2228" s="137"/>
      <c r="D2228" s="202"/>
      <c r="E2228" s="137"/>
      <c r="H2228" s="137"/>
      <c r="I2228" s="137"/>
      <c r="J2228" s="202"/>
      <c r="K2228" s="137"/>
    </row>
    <row r="2229" spans="2:11">
      <c r="B2229" s="137"/>
      <c r="C2229" s="137"/>
      <c r="D2229" s="202"/>
      <c r="E2229" s="137"/>
      <c r="H2229" s="137"/>
      <c r="I2229" s="137"/>
      <c r="J2229" s="202"/>
      <c r="K2229" s="137"/>
    </row>
    <row r="2230" spans="2:11">
      <c r="B2230" s="137"/>
      <c r="C2230" s="137"/>
      <c r="D2230" s="202"/>
      <c r="E2230" s="137"/>
      <c r="H2230" s="137"/>
      <c r="I2230" s="137"/>
      <c r="J2230" s="202"/>
      <c r="K2230" s="137"/>
    </row>
    <row r="2231" spans="2:11">
      <c r="B2231" s="137"/>
      <c r="C2231" s="137"/>
      <c r="D2231" s="202"/>
      <c r="E2231" s="137"/>
      <c r="H2231" s="137"/>
      <c r="I2231" s="137"/>
      <c r="J2231" s="202"/>
      <c r="K2231" s="137"/>
    </row>
    <row r="2232" spans="2:11">
      <c r="B2232" s="137"/>
      <c r="C2232" s="137"/>
      <c r="D2232" s="202"/>
      <c r="E2232" s="137"/>
      <c r="H2232" s="137"/>
      <c r="I2232" s="137"/>
      <c r="J2232" s="202"/>
      <c r="K2232" s="137"/>
    </row>
    <row r="2233" spans="2:11">
      <c r="B2233" s="137"/>
      <c r="C2233" s="137"/>
      <c r="D2233" s="202"/>
      <c r="E2233" s="137"/>
      <c r="H2233" s="137"/>
      <c r="I2233" s="137"/>
      <c r="J2233" s="202"/>
      <c r="K2233" s="137"/>
    </row>
    <row r="2234" spans="2:11">
      <c r="B2234" s="137"/>
      <c r="C2234" s="137"/>
      <c r="D2234" s="202"/>
      <c r="E2234" s="137"/>
      <c r="H2234" s="137"/>
      <c r="I2234" s="137"/>
      <c r="J2234" s="202"/>
      <c r="K2234" s="137"/>
    </row>
    <row r="2235" spans="2:11">
      <c r="B2235" s="137"/>
      <c r="C2235" s="137"/>
      <c r="D2235" s="202"/>
      <c r="E2235" s="137"/>
      <c r="H2235" s="137"/>
      <c r="I2235" s="137"/>
      <c r="J2235" s="202"/>
      <c r="K2235" s="137"/>
    </row>
    <row r="2236" spans="2:11">
      <c r="B2236" s="137"/>
      <c r="C2236" s="137"/>
      <c r="D2236" s="202"/>
      <c r="E2236" s="137"/>
      <c r="H2236" s="137"/>
      <c r="I2236" s="137"/>
      <c r="J2236" s="202"/>
      <c r="K2236" s="137"/>
    </row>
    <row r="2237" spans="2:11">
      <c r="B2237" s="137"/>
      <c r="C2237" s="137"/>
      <c r="D2237" s="202"/>
      <c r="E2237" s="137"/>
      <c r="H2237" s="137"/>
      <c r="I2237" s="137"/>
      <c r="J2237" s="202"/>
      <c r="K2237" s="137"/>
    </row>
    <row r="2238" spans="2:11">
      <c r="B2238" s="137"/>
      <c r="C2238" s="137"/>
      <c r="D2238" s="202"/>
      <c r="E2238" s="137"/>
      <c r="H2238" s="137"/>
      <c r="I2238" s="137"/>
      <c r="J2238" s="202"/>
      <c r="K2238" s="137"/>
    </row>
    <row r="2239" spans="2:11">
      <c r="B2239" s="137"/>
      <c r="C2239" s="137"/>
      <c r="D2239" s="202"/>
      <c r="E2239" s="137"/>
      <c r="H2239" s="137"/>
      <c r="I2239" s="137"/>
      <c r="J2239" s="202"/>
      <c r="K2239" s="137"/>
    </row>
    <row r="2240" spans="2:11">
      <c r="B2240" s="137"/>
      <c r="C2240" s="137"/>
      <c r="D2240" s="202"/>
      <c r="E2240" s="137"/>
      <c r="H2240" s="137"/>
      <c r="I2240" s="137"/>
      <c r="J2240" s="202"/>
      <c r="K2240" s="137"/>
    </row>
    <row r="2241" spans="2:11">
      <c r="B2241" s="137"/>
      <c r="C2241" s="137"/>
      <c r="D2241" s="202"/>
      <c r="E2241" s="137"/>
      <c r="H2241" s="137"/>
      <c r="I2241" s="137"/>
      <c r="J2241" s="202"/>
      <c r="K2241" s="137"/>
    </row>
    <row r="2242" spans="2:11">
      <c r="B2242" s="137"/>
      <c r="C2242" s="137"/>
      <c r="D2242" s="202"/>
      <c r="E2242" s="137"/>
      <c r="H2242" s="137"/>
      <c r="I2242" s="137"/>
      <c r="J2242" s="202"/>
      <c r="K2242" s="137"/>
    </row>
    <row r="2243" spans="2:11">
      <c r="B2243" s="137"/>
      <c r="C2243" s="137"/>
      <c r="D2243" s="202"/>
      <c r="E2243" s="137"/>
      <c r="H2243" s="137"/>
      <c r="I2243" s="137"/>
      <c r="J2243" s="202"/>
      <c r="K2243" s="137"/>
    </row>
    <row r="2244" spans="2:11">
      <c r="B2244" s="137"/>
      <c r="C2244" s="137"/>
      <c r="D2244" s="202"/>
      <c r="E2244" s="137"/>
      <c r="H2244" s="137"/>
      <c r="I2244" s="137"/>
      <c r="J2244" s="202"/>
      <c r="K2244" s="137"/>
    </row>
    <row r="2245" spans="2:11">
      <c r="B2245" s="137"/>
      <c r="C2245" s="137"/>
      <c r="D2245" s="202"/>
      <c r="E2245" s="137"/>
      <c r="H2245" s="137"/>
      <c r="I2245" s="137"/>
      <c r="J2245" s="202"/>
      <c r="K2245" s="137"/>
    </row>
    <row r="2246" spans="2:11">
      <c r="B2246" s="137"/>
      <c r="C2246" s="137"/>
      <c r="D2246" s="202"/>
      <c r="E2246" s="137"/>
      <c r="H2246" s="137"/>
      <c r="I2246" s="137"/>
      <c r="J2246" s="202"/>
      <c r="K2246" s="137"/>
    </row>
    <row r="2247" spans="2:11">
      <c r="B2247" s="137"/>
      <c r="C2247" s="137"/>
      <c r="D2247" s="202"/>
      <c r="E2247" s="137"/>
      <c r="H2247" s="137"/>
      <c r="I2247" s="137"/>
      <c r="J2247" s="202"/>
      <c r="K2247" s="137"/>
    </row>
    <row r="2248" spans="2:11">
      <c r="B2248" s="137"/>
      <c r="C2248" s="137"/>
      <c r="D2248" s="202"/>
      <c r="E2248" s="137"/>
      <c r="H2248" s="137"/>
      <c r="I2248" s="137"/>
      <c r="J2248" s="202"/>
      <c r="K2248" s="137"/>
    </row>
    <row r="2249" spans="2:11">
      <c r="B2249" s="137"/>
      <c r="C2249" s="137"/>
      <c r="D2249" s="202"/>
      <c r="E2249" s="137"/>
      <c r="H2249" s="137"/>
      <c r="I2249" s="137"/>
      <c r="J2249" s="202"/>
      <c r="K2249" s="137"/>
    </row>
    <row r="2250" spans="2:11">
      <c r="B2250" s="137"/>
      <c r="C2250" s="137"/>
      <c r="D2250" s="202"/>
      <c r="E2250" s="137"/>
      <c r="H2250" s="137"/>
      <c r="I2250" s="137"/>
      <c r="J2250" s="202"/>
      <c r="K2250" s="137"/>
    </row>
    <row r="2251" spans="2:11">
      <c r="B2251" s="137"/>
      <c r="C2251" s="137"/>
      <c r="D2251" s="202"/>
      <c r="E2251" s="137"/>
      <c r="H2251" s="137"/>
      <c r="I2251" s="137"/>
      <c r="J2251" s="202"/>
      <c r="K2251" s="137"/>
    </row>
    <row r="2252" spans="2:11">
      <c r="B2252" s="137"/>
      <c r="C2252" s="137"/>
      <c r="D2252" s="202"/>
      <c r="E2252" s="137"/>
      <c r="H2252" s="137"/>
      <c r="I2252" s="137"/>
      <c r="J2252" s="202"/>
      <c r="K2252" s="137"/>
    </row>
    <row r="2253" spans="2:11">
      <c r="B2253" s="137"/>
      <c r="C2253" s="137"/>
      <c r="D2253" s="202"/>
      <c r="E2253" s="137"/>
      <c r="H2253" s="137"/>
      <c r="I2253" s="137"/>
      <c r="J2253" s="202"/>
      <c r="K2253" s="137"/>
    </row>
    <row r="2254" spans="2:11">
      <c r="B2254" s="137"/>
      <c r="C2254" s="137"/>
      <c r="D2254" s="202"/>
      <c r="E2254" s="137"/>
      <c r="H2254" s="137"/>
      <c r="I2254" s="137"/>
      <c r="J2254" s="202"/>
      <c r="K2254" s="137"/>
    </row>
    <row r="2255" spans="2:11">
      <c r="B2255" s="137"/>
      <c r="C2255" s="137"/>
      <c r="D2255" s="202"/>
      <c r="E2255" s="137"/>
      <c r="H2255" s="137"/>
      <c r="I2255" s="137"/>
      <c r="J2255" s="202"/>
      <c r="K2255" s="137"/>
    </row>
    <row r="2256" spans="2:11">
      <c r="B2256" s="137"/>
      <c r="C2256" s="137"/>
      <c r="D2256" s="202"/>
      <c r="E2256" s="137"/>
      <c r="H2256" s="137"/>
      <c r="I2256" s="137"/>
      <c r="J2256" s="202"/>
      <c r="K2256" s="137"/>
    </row>
    <row r="2257" spans="2:11">
      <c r="B2257" s="137"/>
      <c r="C2257" s="137"/>
      <c r="D2257" s="202"/>
      <c r="E2257" s="137"/>
      <c r="H2257" s="137"/>
      <c r="I2257" s="137"/>
      <c r="J2257" s="202"/>
      <c r="K2257" s="137"/>
    </row>
    <row r="2258" spans="2:11">
      <c r="B2258" s="137"/>
      <c r="C2258" s="137"/>
      <c r="D2258" s="202"/>
      <c r="E2258" s="137"/>
      <c r="H2258" s="137"/>
      <c r="I2258" s="137"/>
      <c r="J2258" s="202"/>
      <c r="K2258" s="137"/>
    </row>
    <row r="2259" spans="2:11">
      <c r="B2259" s="137"/>
      <c r="C2259" s="137"/>
      <c r="D2259" s="202"/>
      <c r="E2259" s="137"/>
      <c r="H2259" s="137"/>
      <c r="I2259" s="137"/>
      <c r="J2259" s="202"/>
      <c r="K2259" s="137"/>
    </row>
    <row r="2260" spans="2:11">
      <c r="B2260" s="137"/>
      <c r="C2260" s="137"/>
      <c r="D2260" s="202"/>
      <c r="E2260" s="137"/>
      <c r="H2260" s="137"/>
      <c r="I2260" s="137"/>
      <c r="J2260" s="202"/>
      <c r="K2260" s="137"/>
    </row>
    <row r="2261" spans="2:11">
      <c r="B2261" s="137"/>
      <c r="C2261" s="137"/>
      <c r="D2261" s="202"/>
      <c r="E2261" s="137"/>
      <c r="H2261" s="137"/>
      <c r="I2261" s="137"/>
      <c r="J2261" s="202"/>
      <c r="K2261" s="137"/>
    </row>
    <row r="2262" spans="2:11">
      <c r="B2262" s="137"/>
      <c r="C2262" s="137"/>
      <c r="D2262" s="202"/>
      <c r="E2262" s="137"/>
      <c r="H2262" s="137"/>
      <c r="I2262" s="137"/>
      <c r="J2262" s="202"/>
      <c r="K2262" s="137"/>
    </row>
    <row r="2263" spans="2:11">
      <c r="B2263" s="137"/>
      <c r="C2263" s="137"/>
      <c r="D2263" s="202"/>
      <c r="E2263" s="137"/>
      <c r="H2263" s="137"/>
      <c r="I2263" s="137"/>
      <c r="J2263" s="202"/>
      <c r="K2263" s="137"/>
    </row>
    <row r="2264" spans="2:11">
      <c r="B2264" s="137"/>
      <c r="C2264" s="137"/>
      <c r="D2264" s="202"/>
      <c r="E2264" s="137"/>
      <c r="H2264" s="137"/>
      <c r="I2264" s="137"/>
      <c r="J2264" s="202"/>
      <c r="K2264" s="137"/>
    </row>
    <row r="2265" spans="2:11">
      <c r="B2265" s="137"/>
      <c r="C2265" s="137"/>
      <c r="D2265" s="202"/>
      <c r="E2265" s="137"/>
      <c r="H2265" s="137"/>
      <c r="I2265" s="137"/>
      <c r="J2265" s="202"/>
      <c r="K2265" s="137"/>
    </row>
    <row r="2266" spans="2:11">
      <c r="B2266" s="137"/>
      <c r="C2266" s="137"/>
      <c r="D2266" s="202"/>
      <c r="E2266" s="137"/>
      <c r="H2266" s="137"/>
      <c r="I2266" s="137"/>
      <c r="J2266" s="202"/>
      <c r="K2266" s="137"/>
    </row>
    <row r="2267" spans="2:11">
      <c r="B2267" s="137"/>
      <c r="C2267" s="137"/>
      <c r="D2267" s="202"/>
      <c r="E2267" s="137"/>
      <c r="H2267" s="137"/>
      <c r="I2267" s="137"/>
      <c r="J2267" s="202"/>
      <c r="K2267" s="137"/>
    </row>
    <row r="2268" spans="2:11">
      <c r="B2268" s="137"/>
      <c r="C2268" s="137"/>
      <c r="D2268" s="202"/>
      <c r="E2268" s="137"/>
      <c r="H2268" s="137"/>
      <c r="I2268" s="137"/>
      <c r="J2268" s="202"/>
      <c r="K2268" s="137"/>
    </row>
    <row r="2269" spans="2:11">
      <c r="B2269" s="137"/>
      <c r="C2269" s="137"/>
      <c r="D2269" s="202"/>
      <c r="E2269" s="137"/>
      <c r="H2269" s="137"/>
      <c r="I2269" s="137"/>
      <c r="J2269" s="202"/>
      <c r="K2269" s="137"/>
    </row>
    <row r="2270" spans="2:11">
      <c r="B2270" s="137"/>
      <c r="C2270" s="137"/>
      <c r="D2270" s="202"/>
      <c r="E2270" s="137"/>
      <c r="H2270" s="137"/>
      <c r="I2270" s="137"/>
      <c r="J2270" s="202"/>
      <c r="K2270" s="137"/>
    </row>
    <row r="2271" spans="2:11">
      <c r="B2271" s="137"/>
      <c r="C2271" s="137"/>
      <c r="D2271" s="202"/>
      <c r="E2271" s="137"/>
      <c r="H2271" s="137"/>
      <c r="I2271" s="137"/>
      <c r="J2271" s="202"/>
      <c r="K2271" s="137"/>
    </row>
    <row r="2272" spans="2:11">
      <c r="B2272" s="137"/>
      <c r="C2272" s="137"/>
      <c r="D2272" s="202"/>
      <c r="E2272" s="137"/>
      <c r="H2272" s="137"/>
      <c r="I2272" s="137"/>
      <c r="J2272" s="202"/>
      <c r="K2272" s="137"/>
    </row>
    <row r="2273" spans="2:11">
      <c r="B2273" s="137"/>
      <c r="C2273" s="137"/>
      <c r="D2273" s="202"/>
      <c r="E2273" s="137"/>
      <c r="H2273" s="137"/>
      <c r="I2273" s="137"/>
      <c r="J2273" s="202"/>
      <c r="K2273" s="137"/>
    </row>
    <row r="2274" spans="2:11">
      <c r="B2274" s="137"/>
      <c r="C2274" s="137"/>
      <c r="D2274" s="202"/>
      <c r="E2274" s="137"/>
      <c r="H2274" s="137"/>
      <c r="I2274" s="137"/>
      <c r="J2274" s="202"/>
      <c r="K2274" s="137"/>
    </row>
    <row r="2275" spans="2:11">
      <c r="B2275" s="137"/>
      <c r="C2275" s="137"/>
      <c r="D2275" s="202"/>
      <c r="E2275" s="137"/>
      <c r="H2275" s="137"/>
      <c r="I2275" s="137"/>
      <c r="J2275" s="202"/>
      <c r="K2275" s="137"/>
    </row>
    <row r="2276" spans="2:11">
      <c r="B2276" s="137"/>
      <c r="C2276" s="137"/>
      <c r="D2276" s="202"/>
      <c r="E2276" s="137"/>
      <c r="H2276" s="137"/>
      <c r="I2276" s="137"/>
      <c r="J2276" s="202"/>
      <c r="K2276" s="137"/>
    </row>
    <row r="2277" spans="2:11">
      <c r="B2277" s="137"/>
      <c r="C2277" s="137"/>
      <c r="D2277" s="202"/>
      <c r="E2277" s="137"/>
      <c r="H2277" s="137"/>
      <c r="I2277" s="137"/>
      <c r="J2277" s="202"/>
      <c r="K2277" s="137"/>
    </row>
    <row r="2278" spans="2:11">
      <c r="B2278" s="137"/>
      <c r="C2278" s="137"/>
      <c r="D2278" s="202"/>
      <c r="E2278" s="137"/>
      <c r="H2278" s="137"/>
      <c r="I2278" s="137"/>
      <c r="J2278" s="202"/>
      <c r="K2278" s="137"/>
    </row>
    <row r="2279" spans="2:11">
      <c r="B2279" s="137"/>
      <c r="C2279" s="137"/>
      <c r="D2279" s="202"/>
      <c r="E2279" s="137"/>
      <c r="H2279" s="137"/>
      <c r="I2279" s="137"/>
      <c r="J2279" s="202"/>
      <c r="K2279" s="137"/>
    </row>
    <row r="2280" spans="2:11">
      <c r="B2280" s="137"/>
      <c r="C2280" s="137"/>
      <c r="D2280" s="202"/>
      <c r="E2280" s="137"/>
      <c r="H2280" s="137"/>
      <c r="I2280" s="137"/>
      <c r="J2280" s="202"/>
      <c r="K2280" s="137"/>
    </row>
    <row r="2281" spans="2:11">
      <c r="B2281" s="137"/>
      <c r="C2281" s="137"/>
      <c r="D2281" s="202"/>
      <c r="E2281" s="137"/>
      <c r="H2281" s="137"/>
      <c r="I2281" s="137"/>
      <c r="J2281" s="202"/>
      <c r="K2281" s="137"/>
    </row>
    <row r="2282" spans="2:11">
      <c r="B2282" s="137"/>
      <c r="C2282" s="137"/>
      <c r="D2282" s="202"/>
      <c r="E2282" s="137"/>
      <c r="H2282" s="137"/>
      <c r="I2282" s="137"/>
      <c r="J2282" s="202"/>
      <c r="K2282" s="137"/>
    </row>
    <row r="2283" spans="2:11">
      <c r="B2283" s="137"/>
      <c r="C2283" s="137"/>
      <c r="D2283" s="202"/>
      <c r="E2283" s="137"/>
      <c r="H2283" s="137"/>
      <c r="I2283" s="137"/>
      <c r="J2283" s="202"/>
      <c r="K2283" s="137"/>
    </row>
    <row r="2284" spans="2:11">
      <c r="B2284" s="137"/>
      <c r="C2284" s="137"/>
      <c r="D2284" s="202"/>
      <c r="E2284" s="137"/>
      <c r="H2284" s="137"/>
      <c r="I2284" s="137"/>
      <c r="J2284" s="202"/>
      <c r="K2284" s="137"/>
    </row>
    <row r="2285" spans="2:11">
      <c r="B2285" s="137"/>
      <c r="C2285" s="137"/>
      <c r="D2285" s="202"/>
      <c r="E2285" s="137"/>
      <c r="H2285" s="137"/>
      <c r="I2285" s="137"/>
      <c r="J2285" s="202"/>
      <c r="K2285" s="137"/>
    </row>
    <row r="2286" spans="2:11">
      <c r="B2286" s="137"/>
      <c r="C2286" s="137"/>
      <c r="D2286" s="202"/>
      <c r="E2286" s="137"/>
      <c r="H2286" s="137"/>
      <c r="I2286" s="137"/>
      <c r="J2286" s="202"/>
      <c r="K2286" s="137"/>
    </row>
    <row r="2287" spans="2:11">
      <c r="B2287" s="137"/>
      <c r="C2287" s="137"/>
      <c r="D2287" s="202"/>
      <c r="E2287" s="137"/>
      <c r="H2287" s="137"/>
      <c r="I2287" s="137"/>
      <c r="J2287" s="202"/>
      <c r="K2287" s="137"/>
    </row>
    <row r="2288" spans="2:11">
      <c r="B2288" s="137"/>
      <c r="C2288" s="137"/>
      <c r="D2288" s="202"/>
      <c r="E2288" s="137"/>
      <c r="H2288" s="137"/>
      <c r="I2288" s="137"/>
      <c r="J2288" s="202"/>
      <c r="K2288" s="137"/>
    </row>
    <row r="2289" spans="2:11">
      <c r="B2289" s="137"/>
      <c r="C2289" s="137"/>
      <c r="D2289" s="202"/>
      <c r="E2289" s="137"/>
      <c r="H2289" s="137"/>
      <c r="I2289" s="137"/>
      <c r="J2289" s="202"/>
      <c r="K2289" s="137"/>
    </row>
    <row r="2290" spans="2:11">
      <c r="B2290" s="137"/>
      <c r="C2290" s="137"/>
      <c r="D2290" s="202"/>
      <c r="E2290" s="137"/>
      <c r="H2290" s="137"/>
      <c r="I2290" s="137"/>
      <c r="J2290" s="202"/>
      <c r="K2290" s="137"/>
    </row>
    <row r="2291" spans="2:11">
      <c r="B2291" s="137"/>
      <c r="C2291" s="137"/>
      <c r="D2291" s="202"/>
      <c r="E2291" s="137"/>
      <c r="H2291" s="137"/>
      <c r="I2291" s="137"/>
      <c r="J2291" s="202"/>
      <c r="K2291" s="137"/>
    </row>
    <row r="2292" spans="2:11">
      <c r="B2292" s="137"/>
      <c r="C2292" s="137"/>
      <c r="D2292" s="202"/>
      <c r="E2292" s="137"/>
      <c r="H2292" s="137"/>
      <c r="I2292" s="137"/>
      <c r="J2292" s="202"/>
      <c r="K2292" s="137"/>
    </row>
    <row r="2293" spans="2:11">
      <c r="B2293" s="137"/>
      <c r="C2293" s="137"/>
      <c r="D2293" s="202"/>
      <c r="E2293" s="137"/>
      <c r="H2293" s="137"/>
      <c r="I2293" s="137"/>
      <c r="J2293" s="202"/>
      <c r="K2293" s="137"/>
    </row>
    <row r="2294" spans="2:11">
      <c r="B2294" s="137"/>
      <c r="C2294" s="137"/>
      <c r="D2294" s="202"/>
      <c r="E2294" s="137"/>
      <c r="H2294" s="137"/>
      <c r="I2294" s="137"/>
      <c r="J2294" s="202"/>
      <c r="K2294" s="137"/>
    </row>
    <row r="2295" spans="2:11">
      <c r="B2295" s="137"/>
      <c r="C2295" s="137"/>
      <c r="D2295" s="202"/>
      <c r="E2295" s="137"/>
      <c r="H2295" s="137"/>
      <c r="I2295" s="137"/>
      <c r="J2295" s="202"/>
      <c r="K2295" s="137"/>
    </row>
    <row r="2296" spans="2:11">
      <c r="B2296" s="137"/>
      <c r="C2296" s="137"/>
      <c r="D2296" s="202"/>
      <c r="E2296" s="137"/>
      <c r="H2296" s="137"/>
      <c r="I2296" s="137"/>
      <c r="J2296" s="202"/>
      <c r="K2296" s="137"/>
    </row>
    <row r="2297" spans="2:11">
      <c r="B2297" s="137"/>
      <c r="C2297" s="137"/>
      <c r="D2297" s="202"/>
      <c r="E2297" s="137"/>
      <c r="H2297" s="137"/>
      <c r="I2297" s="137"/>
      <c r="J2297" s="202"/>
      <c r="K2297" s="137"/>
    </row>
    <row r="2298" spans="2:11">
      <c r="B2298" s="137"/>
      <c r="C2298" s="137"/>
      <c r="D2298" s="202"/>
      <c r="E2298" s="137"/>
      <c r="H2298" s="137"/>
      <c r="I2298" s="137"/>
      <c r="J2298" s="202"/>
      <c r="K2298" s="137"/>
    </row>
    <row r="2299" spans="2:11">
      <c r="B2299" s="137"/>
      <c r="C2299" s="137"/>
      <c r="D2299" s="202"/>
      <c r="E2299" s="137"/>
      <c r="H2299" s="137"/>
      <c r="I2299" s="137"/>
      <c r="J2299" s="202"/>
      <c r="K2299" s="137"/>
    </row>
    <row r="2300" spans="2:11">
      <c r="B2300" s="137"/>
      <c r="C2300" s="137"/>
      <c r="D2300" s="202"/>
      <c r="E2300" s="137"/>
      <c r="H2300" s="137"/>
      <c r="I2300" s="137"/>
      <c r="J2300" s="202"/>
      <c r="K2300" s="137"/>
    </row>
    <row r="2301" spans="2:11">
      <c r="B2301" s="137"/>
      <c r="C2301" s="137"/>
      <c r="D2301" s="202"/>
      <c r="E2301" s="137"/>
      <c r="H2301" s="137"/>
      <c r="I2301" s="137"/>
      <c r="J2301" s="202"/>
      <c r="K2301" s="137"/>
    </row>
    <row r="2302" spans="2:11">
      <c r="B2302" s="137"/>
      <c r="C2302" s="137"/>
      <c r="D2302" s="202"/>
      <c r="E2302" s="137"/>
      <c r="H2302" s="137"/>
      <c r="I2302" s="137"/>
      <c r="J2302" s="202"/>
      <c r="K2302" s="137"/>
    </row>
    <row r="2303" spans="2:11">
      <c r="B2303" s="137"/>
      <c r="C2303" s="137"/>
      <c r="D2303" s="202"/>
      <c r="E2303" s="137"/>
      <c r="H2303" s="137"/>
      <c r="I2303" s="137"/>
      <c r="J2303" s="202"/>
      <c r="K2303" s="137"/>
    </row>
    <row r="2304" spans="2:11">
      <c r="B2304" s="137"/>
      <c r="C2304" s="137"/>
      <c r="D2304" s="202"/>
      <c r="E2304" s="137"/>
      <c r="H2304" s="137"/>
      <c r="I2304" s="137"/>
      <c r="J2304" s="202"/>
      <c r="K2304" s="137"/>
    </row>
    <row r="2305" spans="2:11">
      <c r="B2305" s="137"/>
      <c r="C2305" s="137"/>
      <c r="D2305" s="202"/>
      <c r="E2305" s="137"/>
      <c r="H2305" s="137"/>
      <c r="I2305" s="137"/>
      <c r="J2305" s="202"/>
      <c r="K2305" s="137"/>
    </row>
    <row r="2306" spans="2:11">
      <c r="B2306" s="137"/>
      <c r="C2306" s="137"/>
      <c r="D2306" s="202"/>
      <c r="E2306" s="137"/>
      <c r="H2306" s="137"/>
      <c r="I2306" s="137"/>
      <c r="J2306" s="202"/>
      <c r="K2306" s="137"/>
    </row>
    <row r="2307" spans="2:11">
      <c r="B2307" s="137"/>
      <c r="C2307" s="137"/>
      <c r="D2307" s="202"/>
      <c r="E2307" s="137"/>
      <c r="H2307" s="137"/>
      <c r="I2307" s="137"/>
      <c r="J2307" s="202"/>
      <c r="K2307" s="137"/>
    </row>
    <row r="2308" spans="2:11">
      <c r="B2308" s="137"/>
      <c r="C2308" s="137"/>
      <c r="D2308" s="202"/>
      <c r="E2308" s="137"/>
      <c r="H2308" s="137"/>
      <c r="I2308" s="137"/>
      <c r="J2308" s="202"/>
      <c r="K2308" s="137"/>
    </row>
    <row r="2309" spans="2:11">
      <c r="B2309" s="137"/>
      <c r="C2309" s="137"/>
      <c r="D2309" s="202"/>
      <c r="E2309" s="137"/>
      <c r="H2309" s="137"/>
      <c r="I2309" s="137"/>
      <c r="J2309" s="202"/>
      <c r="K2309" s="137"/>
    </row>
    <row r="2310" spans="2:11">
      <c r="B2310" s="137"/>
      <c r="C2310" s="137"/>
      <c r="D2310" s="202"/>
      <c r="E2310" s="137"/>
      <c r="H2310" s="137"/>
      <c r="I2310" s="137"/>
      <c r="J2310" s="202"/>
      <c r="K2310" s="137"/>
    </row>
    <row r="2311" spans="2:11">
      <c r="B2311" s="137"/>
      <c r="C2311" s="137"/>
      <c r="D2311" s="202"/>
      <c r="E2311" s="137"/>
      <c r="H2311" s="137"/>
      <c r="I2311" s="137"/>
      <c r="J2311" s="202"/>
      <c r="K2311" s="137"/>
    </row>
    <row r="2312" spans="2:11">
      <c r="B2312" s="137"/>
      <c r="C2312" s="137"/>
      <c r="D2312" s="202"/>
      <c r="E2312" s="137"/>
      <c r="H2312" s="137"/>
      <c r="I2312" s="137"/>
      <c r="J2312" s="202"/>
      <c r="K2312" s="137"/>
    </row>
    <row r="2313" spans="2:11">
      <c r="B2313" s="137"/>
      <c r="C2313" s="137"/>
      <c r="D2313" s="202"/>
      <c r="E2313" s="137"/>
      <c r="H2313" s="137"/>
      <c r="I2313" s="137"/>
      <c r="J2313" s="202"/>
      <c r="K2313" s="137"/>
    </row>
    <row r="2314" spans="2:11">
      <c r="B2314" s="137"/>
      <c r="C2314" s="137"/>
      <c r="D2314" s="202"/>
      <c r="E2314" s="137"/>
      <c r="H2314" s="137"/>
      <c r="I2314" s="137"/>
      <c r="J2314" s="202"/>
      <c r="K2314" s="137"/>
    </row>
    <row r="2315" spans="2:11">
      <c r="B2315" s="137"/>
      <c r="C2315" s="137"/>
      <c r="D2315" s="202"/>
      <c r="E2315" s="137"/>
      <c r="H2315" s="137"/>
      <c r="I2315" s="137"/>
      <c r="J2315" s="202"/>
      <c r="K2315" s="137"/>
    </row>
    <row r="2316" spans="2:11">
      <c r="B2316" s="137"/>
      <c r="C2316" s="137"/>
      <c r="D2316" s="202"/>
      <c r="E2316" s="137"/>
      <c r="H2316" s="137"/>
      <c r="I2316" s="137"/>
      <c r="J2316" s="202"/>
      <c r="K2316" s="137"/>
    </row>
    <row r="2317" spans="2:11">
      <c r="B2317" s="137"/>
      <c r="C2317" s="137"/>
      <c r="D2317" s="202"/>
      <c r="E2317" s="137"/>
      <c r="H2317" s="137"/>
      <c r="I2317" s="137"/>
      <c r="J2317" s="202"/>
      <c r="K2317" s="137"/>
    </row>
    <row r="2318" spans="2:11">
      <c r="B2318" s="137"/>
      <c r="C2318" s="137"/>
      <c r="D2318" s="202"/>
      <c r="E2318" s="137"/>
      <c r="H2318" s="137"/>
      <c r="I2318" s="137"/>
      <c r="J2318" s="202"/>
      <c r="K2318" s="137"/>
    </row>
    <row r="2319" spans="2:11">
      <c r="B2319" s="137"/>
      <c r="C2319" s="137"/>
      <c r="D2319" s="202"/>
      <c r="E2319" s="137"/>
      <c r="H2319" s="137"/>
      <c r="I2319" s="137"/>
      <c r="J2319" s="202"/>
      <c r="K2319" s="137"/>
    </row>
    <row r="2320" spans="2:11">
      <c r="B2320" s="137"/>
      <c r="C2320" s="137"/>
      <c r="D2320" s="202"/>
      <c r="E2320" s="137"/>
      <c r="H2320" s="137"/>
      <c r="I2320" s="137"/>
      <c r="J2320" s="202"/>
      <c r="K2320" s="137"/>
    </row>
    <row r="2321" spans="2:11">
      <c r="B2321" s="137"/>
      <c r="C2321" s="137"/>
      <c r="D2321" s="202"/>
      <c r="E2321" s="137"/>
      <c r="H2321" s="137"/>
      <c r="I2321" s="137"/>
      <c r="J2321" s="202"/>
      <c r="K2321" s="137"/>
    </row>
    <row r="2322" spans="2:11">
      <c r="B2322" s="137"/>
      <c r="C2322" s="137"/>
      <c r="D2322" s="202"/>
      <c r="E2322" s="137"/>
      <c r="H2322" s="137"/>
      <c r="I2322" s="137"/>
      <c r="J2322" s="202"/>
      <c r="K2322" s="137"/>
    </row>
    <row r="2323" spans="2:11">
      <c r="B2323" s="137"/>
      <c r="C2323" s="137"/>
      <c r="D2323" s="202"/>
      <c r="E2323" s="137"/>
      <c r="H2323" s="137"/>
      <c r="I2323" s="137"/>
      <c r="J2323" s="202"/>
      <c r="K2323" s="137"/>
    </row>
    <row r="2324" spans="2:11">
      <c r="B2324" s="137"/>
      <c r="C2324" s="137"/>
      <c r="D2324" s="202"/>
      <c r="E2324" s="137"/>
      <c r="H2324" s="137"/>
      <c r="I2324" s="137"/>
      <c r="J2324" s="202"/>
      <c r="K2324" s="137"/>
    </row>
    <row r="2325" spans="2:11">
      <c r="B2325" s="137"/>
      <c r="C2325" s="137"/>
      <c r="D2325" s="202"/>
      <c r="E2325" s="137"/>
      <c r="H2325" s="137"/>
      <c r="I2325" s="137"/>
      <c r="J2325" s="202"/>
      <c r="K2325" s="137"/>
    </row>
    <row r="2326" spans="2:11">
      <c r="B2326" s="137"/>
      <c r="C2326" s="137"/>
      <c r="D2326" s="202"/>
      <c r="E2326" s="137"/>
      <c r="H2326" s="137"/>
      <c r="I2326" s="137"/>
      <c r="J2326" s="202"/>
      <c r="K2326" s="137"/>
    </row>
    <row r="2327" spans="2:11">
      <c r="B2327" s="137"/>
      <c r="C2327" s="137"/>
      <c r="D2327" s="202"/>
      <c r="E2327" s="137"/>
      <c r="H2327" s="137"/>
      <c r="I2327" s="137"/>
      <c r="J2327" s="202"/>
      <c r="K2327" s="137"/>
    </row>
    <row r="2328" spans="2:11">
      <c r="B2328" s="137"/>
      <c r="C2328" s="137"/>
      <c r="D2328" s="202"/>
      <c r="E2328" s="137"/>
      <c r="H2328" s="137"/>
      <c r="I2328" s="137"/>
      <c r="J2328" s="202"/>
      <c r="K2328" s="137"/>
    </row>
    <row r="2329" spans="2:11">
      <c r="B2329" s="137"/>
      <c r="C2329" s="137"/>
      <c r="D2329" s="202"/>
      <c r="E2329" s="137"/>
      <c r="H2329" s="137"/>
      <c r="I2329" s="137"/>
      <c r="J2329" s="202"/>
      <c r="K2329" s="137"/>
    </row>
    <row r="2330" spans="2:11">
      <c r="B2330" s="137"/>
      <c r="C2330" s="137"/>
      <c r="D2330" s="202"/>
      <c r="E2330" s="137"/>
      <c r="H2330" s="137"/>
      <c r="I2330" s="137"/>
      <c r="J2330" s="202"/>
      <c r="K2330" s="137"/>
    </row>
    <row r="2331" spans="2:11">
      <c r="B2331" s="137"/>
      <c r="C2331" s="137"/>
      <c r="D2331" s="202"/>
      <c r="E2331" s="137"/>
      <c r="H2331" s="137"/>
      <c r="I2331" s="137"/>
      <c r="J2331" s="202"/>
      <c r="K2331" s="137"/>
    </row>
    <row r="2332" spans="2:11">
      <c r="B2332" s="137"/>
      <c r="C2332" s="137"/>
      <c r="D2332" s="202"/>
      <c r="E2332" s="137"/>
      <c r="H2332" s="137"/>
      <c r="I2332" s="137"/>
      <c r="J2332" s="202"/>
      <c r="K2332" s="137"/>
    </row>
    <row r="2333" spans="2:11">
      <c r="B2333" s="137"/>
      <c r="C2333" s="137"/>
      <c r="D2333" s="202"/>
      <c r="E2333" s="137"/>
      <c r="H2333" s="137"/>
      <c r="I2333" s="137"/>
      <c r="J2333" s="202"/>
      <c r="K2333" s="137"/>
    </row>
    <row r="2334" spans="2:11">
      <c r="B2334" s="137"/>
      <c r="C2334" s="137"/>
      <c r="D2334" s="202"/>
      <c r="E2334" s="137"/>
      <c r="H2334" s="137"/>
      <c r="I2334" s="137"/>
      <c r="J2334" s="202"/>
      <c r="K2334" s="137"/>
    </row>
    <row r="2335" spans="2:11">
      <c r="B2335" s="137"/>
      <c r="C2335" s="137"/>
      <c r="D2335" s="202"/>
      <c r="E2335" s="137"/>
      <c r="H2335" s="137"/>
      <c r="I2335" s="137"/>
      <c r="J2335" s="202"/>
      <c r="K2335" s="137"/>
    </row>
    <row r="2336" spans="2:11">
      <c r="B2336" s="137"/>
      <c r="C2336" s="137"/>
      <c r="D2336" s="202"/>
      <c r="E2336" s="137"/>
      <c r="H2336" s="137"/>
      <c r="I2336" s="137"/>
      <c r="J2336" s="202"/>
      <c r="K2336" s="137"/>
    </row>
    <row r="2337" spans="2:11">
      <c r="B2337" s="137"/>
      <c r="C2337" s="137"/>
      <c r="D2337" s="202"/>
      <c r="E2337" s="137"/>
      <c r="H2337" s="137"/>
      <c r="I2337" s="137"/>
      <c r="J2337" s="202"/>
      <c r="K2337" s="137"/>
    </row>
    <row r="2338" spans="2:11">
      <c r="B2338" s="137"/>
      <c r="C2338" s="137"/>
      <c r="D2338" s="202"/>
      <c r="E2338" s="137"/>
      <c r="H2338" s="137"/>
      <c r="I2338" s="137"/>
      <c r="J2338" s="202"/>
      <c r="K2338" s="137"/>
    </row>
    <row r="2339" spans="2:11">
      <c r="B2339" s="137"/>
      <c r="C2339" s="137"/>
      <c r="D2339" s="202"/>
      <c r="E2339" s="137"/>
      <c r="H2339" s="137"/>
      <c r="I2339" s="137"/>
      <c r="J2339" s="202"/>
      <c r="K2339" s="137"/>
    </row>
    <row r="2340" spans="2:11">
      <c r="B2340" s="137"/>
      <c r="C2340" s="137"/>
      <c r="D2340" s="202"/>
      <c r="E2340" s="137"/>
      <c r="H2340" s="137"/>
      <c r="I2340" s="137"/>
      <c r="J2340" s="202"/>
      <c r="K2340" s="137"/>
    </row>
    <row r="2341" spans="2:11">
      <c r="B2341" s="137"/>
      <c r="C2341" s="137"/>
      <c r="D2341" s="202"/>
      <c r="E2341" s="137"/>
      <c r="H2341" s="137"/>
      <c r="I2341" s="137"/>
      <c r="J2341" s="202"/>
      <c r="K2341" s="137"/>
    </row>
    <row r="2342" spans="2:11">
      <c r="B2342" s="137"/>
      <c r="C2342" s="137"/>
      <c r="D2342" s="202"/>
      <c r="E2342" s="137"/>
      <c r="H2342" s="137"/>
      <c r="I2342" s="137"/>
      <c r="J2342" s="202"/>
      <c r="K2342" s="137"/>
    </row>
    <row r="2343" spans="2:11">
      <c r="B2343" s="137"/>
      <c r="C2343" s="137"/>
      <c r="D2343" s="202"/>
      <c r="E2343" s="137"/>
      <c r="H2343" s="137"/>
      <c r="I2343" s="137"/>
      <c r="J2343" s="202"/>
      <c r="K2343" s="137"/>
    </row>
    <row r="2344" spans="2:11">
      <c r="B2344" s="137"/>
      <c r="C2344" s="137"/>
      <c r="D2344" s="202"/>
      <c r="E2344" s="137"/>
      <c r="H2344" s="137"/>
      <c r="I2344" s="137"/>
      <c r="J2344" s="202"/>
      <c r="K2344" s="137"/>
    </row>
    <row r="2345" spans="2:11">
      <c r="B2345" s="137"/>
      <c r="C2345" s="137"/>
      <c r="D2345" s="202"/>
      <c r="E2345" s="137"/>
      <c r="H2345" s="137"/>
      <c r="I2345" s="137"/>
      <c r="J2345" s="202"/>
      <c r="K2345" s="137"/>
    </row>
    <row r="2346" spans="2:11">
      <c r="B2346" s="137"/>
      <c r="C2346" s="137"/>
      <c r="D2346" s="202"/>
      <c r="E2346" s="137"/>
      <c r="H2346" s="137"/>
      <c r="I2346" s="137"/>
      <c r="J2346" s="202"/>
      <c r="K2346" s="137"/>
    </row>
    <row r="2347" spans="2:11">
      <c r="B2347" s="137"/>
      <c r="C2347" s="137"/>
      <c r="D2347" s="202"/>
      <c r="E2347" s="137"/>
      <c r="H2347" s="137"/>
      <c r="I2347" s="137"/>
      <c r="J2347" s="202"/>
      <c r="K2347" s="137"/>
    </row>
    <row r="2348" spans="2:11">
      <c r="B2348" s="137"/>
      <c r="C2348" s="137"/>
      <c r="D2348" s="202"/>
      <c r="E2348" s="137"/>
      <c r="H2348" s="137"/>
      <c r="I2348" s="137"/>
      <c r="J2348" s="202"/>
      <c r="K2348" s="137"/>
    </row>
    <row r="2349" spans="2:11">
      <c r="B2349" s="137"/>
      <c r="C2349" s="137"/>
      <c r="D2349" s="202"/>
      <c r="E2349" s="137"/>
      <c r="H2349" s="137"/>
      <c r="I2349" s="137"/>
      <c r="J2349" s="202"/>
      <c r="K2349" s="137"/>
    </row>
    <row r="2350" spans="2:11">
      <c r="B2350" s="137"/>
      <c r="C2350" s="137"/>
      <c r="D2350" s="202"/>
      <c r="E2350" s="137"/>
      <c r="H2350" s="137"/>
      <c r="I2350" s="137"/>
      <c r="J2350" s="202"/>
      <c r="K2350" s="137"/>
    </row>
    <row r="2351" spans="2:11">
      <c r="B2351" s="137"/>
      <c r="C2351" s="137"/>
      <c r="D2351" s="202"/>
      <c r="E2351" s="137"/>
      <c r="H2351" s="137"/>
      <c r="I2351" s="137"/>
      <c r="J2351" s="202"/>
      <c r="K2351" s="137"/>
    </row>
    <row r="2352" spans="2:11">
      <c r="B2352" s="137"/>
      <c r="C2352" s="137"/>
      <c r="D2352" s="202"/>
      <c r="E2352" s="137"/>
      <c r="H2352" s="137"/>
      <c r="I2352" s="137"/>
      <c r="J2352" s="202"/>
      <c r="K2352" s="137"/>
    </row>
    <row r="2353" spans="2:11">
      <c r="B2353" s="137"/>
      <c r="C2353" s="137"/>
      <c r="D2353" s="202"/>
      <c r="E2353" s="137"/>
      <c r="H2353" s="137"/>
      <c r="I2353" s="137"/>
      <c r="J2353" s="202"/>
      <c r="K2353" s="137"/>
    </row>
    <row r="2354" spans="2:11">
      <c r="B2354" s="137"/>
      <c r="C2354" s="137"/>
      <c r="D2354" s="202"/>
      <c r="E2354" s="137"/>
      <c r="H2354" s="137"/>
      <c r="I2354" s="137"/>
      <c r="J2354" s="202"/>
      <c r="K2354" s="137"/>
    </row>
    <row r="2355" spans="2:11">
      <c r="B2355" s="137"/>
      <c r="C2355" s="137"/>
      <c r="D2355" s="202"/>
      <c r="E2355" s="137"/>
      <c r="H2355" s="137"/>
      <c r="I2355" s="137"/>
      <c r="J2355" s="202"/>
      <c r="K2355" s="137"/>
    </row>
    <row r="2356" spans="2:11">
      <c r="B2356" s="137"/>
      <c r="C2356" s="137"/>
      <c r="D2356" s="202"/>
      <c r="E2356" s="137"/>
      <c r="H2356" s="137"/>
      <c r="I2356" s="137"/>
      <c r="J2356" s="202"/>
      <c r="K2356" s="137"/>
    </row>
    <row r="2357" spans="2:11">
      <c r="B2357" s="137"/>
      <c r="C2357" s="137"/>
      <c r="D2357" s="202"/>
      <c r="E2357" s="137"/>
      <c r="H2357" s="137"/>
      <c r="I2357" s="137"/>
      <c r="J2357" s="202"/>
      <c r="K2357" s="137"/>
    </row>
    <row r="2358" spans="2:11">
      <c r="B2358" s="137"/>
      <c r="C2358" s="137"/>
      <c r="D2358" s="202"/>
      <c r="E2358" s="137"/>
      <c r="H2358" s="137"/>
      <c r="I2358" s="137"/>
      <c r="J2358" s="202"/>
      <c r="K2358" s="137"/>
    </row>
    <row r="2359" spans="2:11">
      <c r="B2359" s="137"/>
      <c r="C2359" s="137"/>
      <c r="D2359" s="202"/>
      <c r="E2359" s="137"/>
      <c r="H2359" s="137"/>
      <c r="I2359" s="137"/>
      <c r="J2359" s="202"/>
      <c r="K2359" s="137"/>
    </row>
    <row r="2360" spans="2:11">
      <c r="B2360" s="137"/>
      <c r="C2360" s="137"/>
      <c r="D2360" s="202"/>
      <c r="E2360" s="137"/>
      <c r="H2360" s="137"/>
      <c r="I2360" s="137"/>
      <c r="J2360" s="202"/>
      <c r="K2360" s="137"/>
    </row>
    <row r="2361" spans="2:11">
      <c r="B2361" s="137"/>
      <c r="C2361" s="137"/>
      <c r="D2361" s="202"/>
      <c r="E2361" s="137"/>
      <c r="H2361" s="137"/>
      <c r="I2361" s="137"/>
      <c r="J2361" s="202"/>
      <c r="K2361" s="137"/>
    </row>
    <row r="2362" spans="2:11">
      <c r="B2362" s="137"/>
      <c r="C2362" s="137"/>
      <c r="D2362" s="202"/>
      <c r="E2362" s="137"/>
      <c r="H2362" s="137"/>
      <c r="I2362" s="137"/>
      <c r="J2362" s="202"/>
      <c r="K2362" s="137"/>
    </row>
    <row r="2363" spans="2:11">
      <c r="B2363" s="137"/>
      <c r="C2363" s="137"/>
      <c r="D2363" s="202"/>
      <c r="E2363" s="137"/>
      <c r="H2363" s="137"/>
      <c r="I2363" s="137"/>
      <c r="J2363" s="202"/>
      <c r="K2363" s="137"/>
    </row>
    <row r="2364" spans="2:11">
      <c r="B2364" s="137"/>
      <c r="C2364" s="137"/>
      <c r="D2364" s="202"/>
      <c r="E2364" s="137"/>
      <c r="H2364" s="137"/>
      <c r="I2364" s="137"/>
      <c r="J2364" s="202"/>
      <c r="K2364" s="137"/>
    </row>
    <row r="2365" spans="2:11">
      <c r="B2365" s="137"/>
      <c r="C2365" s="137"/>
      <c r="D2365" s="202"/>
      <c r="E2365" s="137"/>
      <c r="H2365" s="137"/>
      <c r="I2365" s="137"/>
      <c r="J2365" s="202"/>
      <c r="K2365" s="137"/>
    </row>
    <row r="2366" spans="2:11">
      <c r="B2366" s="137"/>
      <c r="C2366" s="137"/>
      <c r="D2366" s="202"/>
      <c r="E2366" s="137"/>
      <c r="H2366" s="137"/>
      <c r="I2366" s="137"/>
      <c r="J2366" s="202"/>
      <c r="K2366" s="137"/>
    </row>
    <row r="2367" spans="2:11">
      <c r="B2367" s="137"/>
      <c r="C2367" s="137"/>
      <c r="D2367" s="202"/>
      <c r="E2367" s="137"/>
      <c r="H2367" s="137"/>
      <c r="I2367" s="137"/>
      <c r="J2367" s="202"/>
      <c r="K2367" s="137"/>
    </row>
    <row r="2368" spans="2:11">
      <c r="B2368" s="137"/>
      <c r="C2368" s="137"/>
      <c r="D2368" s="202"/>
      <c r="E2368" s="137"/>
      <c r="H2368" s="137"/>
      <c r="I2368" s="137"/>
      <c r="J2368" s="202"/>
      <c r="K2368" s="137"/>
    </row>
    <row r="2369" spans="2:11">
      <c r="B2369" s="137"/>
      <c r="C2369" s="137"/>
      <c r="D2369" s="202"/>
      <c r="E2369" s="137"/>
      <c r="H2369" s="137"/>
      <c r="I2369" s="137"/>
      <c r="J2369" s="202"/>
      <c r="K2369" s="137"/>
    </row>
    <row r="2370" spans="2:11">
      <c r="B2370" s="137"/>
      <c r="C2370" s="137"/>
      <c r="D2370" s="202"/>
      <c r="E2370" s="137"/>
      <c r="H2370" s="137"/>
      <c r="I2370" s="137"/>
      <c r="J2370" s="202"/>
      <c r="K2370" s="137"/>
    </row>
    <row r="2371" spans="2:11">
      <c r="B2371" s="137"/>
      <c r="C2371" s="137"/>
      <c r="D2371" s="202"/>
      <c r="E2371" s="137"/>
      <c r="H2371" s="137"/>
      <c r="I2371" s="137"/>
      <c r="J2371" s="202"/>
      <c r="K2371" s="137"/>
    </row>
    <row r="2372" spans="2:11">
      <c r="B2372" s="137"/>
      <c r="C2372" s="137"/>
      <c r="D2372" s="202"/>
      <c r="E2372" s="137"/>
      <c r="H2372" s="137"/>
      <c r="I2372" s="137"/>
      <c r="J2372" s="202"/>
      <c r="K2372" s="137"/>
    </row>
    <row r="2373" spans="2:11">
      <c r="B2373" s="137"/>
      <c r="C2373" s="137"/>
      <c r="D2373" s="202"/>
      <c r="E2373" s="137"/>
      <c r="H2373" s="137"/>
      <c r="I2373" s="137"/>
      <c r="J2373" s="202"/>
      <c r="K2373" s="137"/>
    </row>
    <row r="2374" spans="2:11">
      <c r="B2374" s="137"/>
      <c r="C2374" s="137"/>
      <c r="D2374" s="202"/>
      <c r="E2374" s="137"/>
      <c r="H2374" s="137"/>
      <c r="I2374" s="137"/>
      <c r="J2374" s="202"/>
      <c r="K2374" s="137"/>
    </row>
    <row r="2375" spans="2:11">
      <c r="B2375" s="137"/>
      <c r="C2375" s="137"/>
      <c r="D2375" s="202"/>
      <c r="E2375" s="137"/>
      <c r="H2375" s="137"/>
      <c r="I2375" s="137"/>
      <c r="J2375" s="202"/>
      <c r="K2375" s="137"/>
    </row>
    <row r="2376" spans="2:11">
      <c r="B2376" s="137"/>
      <c r="C2376" s="137"/>
      <c r="D2376" s="202"/>
      <c r="E2376" s="137"/>
      <c r="H2376" s="137"/>
      <c r="I2376" s="137"/>
      <c r="J2376" s="202"/>
      <c r="K2376" s="137"/>
    </row>
    <row r="2377" spans="2:11">
      <c r="B2377" s="137"/>
      <c r="C2377" s="137"/>
      <c r="D2377" s="202"/>
      <c r="E2377" s="137"/>
      <c r="H2377" s="137"/>
      <c r="I2377" s="137"/>
      <c r="J2377" s="202"/>
      <c r="K2377" s="137"/>
    </row>
    <row r="2378" spans="2:11">
      <c r="B2378" s="137"/>
      <c r="C2378" s="137"/>
      <c r="D2378" s="202"/>
      <c r="E2378" s="137"/>
      <c r="H2378" s="137"/>
      <c r="I2378" s="137"/>
      <c r="J2378" s="202"/>
      <c r="K2378" s="137"/>
    </row>
    <row r="2379" spans="2:11">
      <c r="B2379" s="137"/>
      <c r="C2379" s="137"/>
      <c r="D2379" s="202"/>
      <c r="E2379" s="137"/>
      <c r="H2379" s="137"/>
      <c r="I2379" s="137"/>
      <c r="J2379" s="202"/>
      <c r="K2379" s="137"/>
    </row>
    <row r="2380" spans="2:11">
      <c r="B2380" s="137"/>
      <c r="C2380" s="137"/>
      <c r="D2380" s="202"/>
      <c r="E2380" s="137"/>
      <c r="H2380" s="137"/>
      <c r="I2380" s="137"/>
      <c r="J2380" s="202"/>
      <c r="K2380" s="137"/>
    </row>
    <row r="2381" spans="2:11">
      <c r="B2381" s="137"/>
      <c r="C2381" s="137"/>
      <c r="D2381" s="202"/>
      <c r="E2381" s="137"/>
      <c r="H2381" s="137"/>
      <c r="I2381" s="137"/>
      <c r="J2381" s="202"/>
      <c r="K2381" s="137"/>
    </row>
    <row r="2382" spans="2:11">
      <c r="B2382" s="137"/>
      <c r="C2382" s="137"/>
      <c r="D2382" s="202"/>
      <c r="E2382" s="137"/>
      <c r="H2382" s="137"/>
      <c r="I2382" s="137"/>
      <c r="J2382" s="202"/>
      <c r="K2382" s="137"/>
    </row>
    <row r="2383" spans="2:11">
      <c r="B2383" s="137"/>
      <c r="C2383" s="137"/>
      <c r="D2383" s="202"/>
      <c r="E2383" s="137"/>
      <c r="H2383" s="137"/>
      <c r="I2383" s="137"/>
      <c r="J2383" s="202"/>
      <c r="K2383" s="137"/>
    </row>
    <row r="2384" spans="2:11">
      <c r="B2384" s="137"/>
      <c r="C2384" s="137"/>
      <c r="D2384" s="202"/>
      <c r="E2384" s="137"/>
      <c r="H2384" s="137"/>
      <c r="I2384" s="137"/>
      <c r="J2384" s="202"/>
      <c r="K2384" s="137"/>
    </row>
    <row r="2385" spans="2:11">
      <c r="B2385" s="137"/>
      <c r="C2385" s="137"/>
      <c r="D2385" s="202"/>
      <c r="E2385" s="137"/>
      <c r="H2385" s="137"/>
      <c r="I2385" s="137"/>
      <c r="J2385" s="202"/>
      <c r="K2385" s="137"/>
    </row>
    <row r="2386" spans="2:11">
      <c r="B2386" s="137"/>
      <c r="C2386" s="137"/>
      <c r="D2386" s="202"/>
      <c r="E2386" s="137"/>
      <c r="H2386" s="137"/>
      <c r="I2386" s="137"/>
      <c r="J2386" s="202"/>
      <c r="K2386" s="137"/>
    </row>
    <row r="2387" spans="2:11">
      <c r="B2387" s="137"/>
      <c r="C2387" s="137"/>
      <c r="D2387" s="202"/>
      <c r="E2387" s="137"/>
      <c r="H2387" s="137"/>
      <c r="I2387" s="137"/>
      <c r="J2387" s="202"/>
      <c r="K2387" s="137"/>
    </row>
    <row r="2388" spans="2:11">
      <c r="B2388" s="137"/>
      <c r="C2388" s="137"/>
      <c r="D2388" s="202"/>
      <c r="E2388" s="137"/>
      <c r="H2388" s="137"/>
      <c r="I2388" s="137"/>
      <c r="J2388" s="202"/>
      <c r="K2388" s="137"/>
    </row>
    <row r="2389" spans="2:11">
      <c r="B2389" s="137"/>
      <c r="C2389" s="137"/>
      <c r="D2389" s="202"/>
      <c r="E2389" s="137"/>
      <c r="H2389" s="137"/>
      <c r="I2389" s="137"/>
      <c r="J2389" s="202"/>
      <c r="K2389" s="137"/>
    </row>
    <row r="2390" spans="2:11">
      <c r="B2390" s="137"/>
      <c r="C2390" s="137"/>
      <c r="D2390" s="202"/>
      <c r="E2390" s="137"/>
      <c r="H2390" s="137"/>
      <c r="I2390" s="137"/>
      <c r="J2390" s="202"/>
      <c r="K2390" s="137"/>
    </row>
    <row r="2391" spans="2:11">
      <c r="B2391" s="137"/>
      <c r="C2391" s="137"/>
      <c r="D2391" s="202"/>
      <c r="E2391" s="137"/>
      <c r="H2391" s="137"/>
      <c r="I2391" s="137"/>
      <c r="J2391" s="202"/>
      <c r="K2391" s="137"/>
    </row>
    <row r="2392" spans="2:11">
      <c r="B2392" s="137"/>
      <c r="C2392" s="137"/>
      <c r="D2392" s="202"/>
      <c r="E2392" s="137"/>
      <c r="H2392" s="137"/>
      <c r="I2392" s="137"/>
      <c r="J2392" s="202"/>
      <c r="K2392" s="137"/>
    </row>
    <row r="2393" spans="2:11">
      <c r="B2393" s="137"/>
      <c r="C2393" s="137"/>
      <c r="D2393" s="202"/>
      <c r="E2393" s="137"/>
      <c r="H2393" s="137"/>
      <c r="I2393" s="137"/>
      <c r="J2393" s="202"/>
      <c r="K2393" s="137"/>
    </row>
    <row r="2394" spans="2:11">
      <c r="B2394" s="137"/>
      <c r="C2394" s="137"/>
      <c r="D2394" s="202"/>
      <c r="E2394" s="137"/>
      <c r="H2394" s="137"/>
      <c r="I2394" s="137"/>
      <c r="J2394" s="202"/>
      <c r="K2394" s="137"/>
    </row>
    <row r="2395" spans="2:11">
      <c r="B2395" s="137"/>
      <c r="C2395" s="137"/>
      <c r="D2395" s="202"/>
      <c r="E2395" s="137"/>
      <c r="H2395" s="137"/>
      <c r="I2395" s="137"/>
      <c r="J2395" s="202"/>
      <c r="K2395" s="137"/>
    </row>
    <row r="2396" spans="2:11">
      <c r="B2396" s="137"/>
      <c r="C2396" s="137"/>
      <c r="D2396" s="202"/>
      <c r="E2396" s="137"/>
      <c r="H2396" s="137"/>
      <c r="I2396" s="137"/>
      <c r="J2396" s="202"/>
      <c r="K2396" s="137"/>
    </row>
    <row r="2397" spans="2:11">
      <c r="B2397" s="137"/>
      <c r="C2397" s="137"/>
      <c r="D2397" s="202"/>
      <c r="E2397" s="137"/>
      <c r="H2397" s="137"/>
      <c r="I2397" s="137"/>
      <c r="J2397" s="202"/>
      <c r="K2397" s="137"/>
    </row>
    <row r="2398" spans="2:11">
      <c r="B2398" s="137"/>
      <c r="C2398" s="137"/>
      <c r="D2398" s="202"/>
      <c r="E2398" s="137"/>
      <c r="H2398" s="137"/>
      <c r="I2398" s="137"/>
      <c r="J2398" s="202"/>
      <c r="K2398" s="137"/>
    </row>
    <row r="2399" spans="2:11">
      <c r="B2399" s="137"/>
      <c r="C2399" s="137"/>
      <c r="D2399" s="202"/>
      <c r="E2399" s="137"/>
      <c r="H2399" s="137"/>
      <c r="I2399" s="137"/>
      <c r="J2399" s="202"/>
      <c r="K2399" s="137"/>
    </row>
    <row r="2400" spans="2:11">
      <c r="B2400" s="137"/>
      <c r="C2400" s="137"/>
      <c r="D2400" s="202"/>
      <c r="E2400" s="137"/>
      <c r="H2400" s="137"/>
      <c r="I2400" s="137"/>
      <c r="J2400" s="202"/>
      <c r="K2400" s="137"/>
    </row>
    <row r="2401" spans="2:11">
      <c r="B2401" s="137"/>
      <c r="C2401" s="137"/>
      <c r="D2401" s="202"/>
      <c r="E2401" s="137"/>
      <c r="H2401" s="137"/>
      <c r="I2401" s="137"/>
      <c r="J2401" s="202"/>
      <c r="K2401" s="137"/>
    </row>
    <row r="2402" spans="2:11">
      <c r="B2402" s="137"/>
      <c r="C2402" s="137"/>
      <c r="D2402" s="202"/>
      <c r="E2402" s="137"/>
      <c r="H2402" s="137"/>
      <c r="I2402" s="137"/>
      <c r="J2402" s="202"/>
      <c r="K2402" s="137"/>
    </row>
    <row r="2403" spans="2:11">
      <c r="B2403" s="137"/>
      <c r="C2403" s="137"/>
      <c r="D2403" s="202"/>
      <c r="E2403" s="137"/>
      <c r="H2403" s="137"/>
      <c r="I2403" s="137"/>
      <c r="J2403" s="202"/>
      <c r="K2403" s="137"/>
    </row>
    <row r="2404" spans="2:11">
      <c r="B2404" s="137"/>
      <c r="C2404" s="137"/>
      <c r="D2404" s="202"/>
      <c r="E2404" s="137"/>
      <c r="H2404" s="137"/>
      <c r="I2404" s="137"/>
      <c r="J2404" s="202"/>
      <c r="K2404" s="137"/>
    </row>
    <row r="2405" spans="2:11">
      <c r="B2405" s="137"/>
      <c r="C2405" s="137"/>
      <c r="D2405" s="202"/>
      <c r="E2405" s="137"/>
      <c r="H2405" s="137"/>
      <c r="I2405" s="137"/>
      <c r="J2405" s="202"/>
      <c r="K2405" s="137"/>
    </row>
    <row r="2406" spans="2:11">
      <c r="B2406" s="137"/>
      <c r="C2406" s="137"/>
      <c r="D2406" s="202"/>
      <c r="E2406" s="137"/>
      <c r="H2406" s="137"/>
      <c r="I2406" s="137"/>
      <c r="J2406" s="202"/>
      <c r="K2406" s="137"/>
    </row>
    <row r="2407" spans="2:11">
      <c r="B2407" s="137"/>
      <c r="C2407" s="137"/>
      <c r="D2407" s="202"/>
      <c r="E2407" s="137"/>
      <c r="H2407" s="137"/>
      <c r="I2407" s="137"/>
      <c r="J2407" s="202"/>
      <c r="K2407" s="137"/>
    </row>
    <row r="2408" spans="2:11">
      <c r="B2408" s="137"/>
      <c r="C2408" s="137"/>
      <c r="D2408" s="202"/>
      <c r="E2408" s="137"/>
      <c r="H2408" s="137"/>
      <c r="I2408" s="137"/>
      <c r="J2408" s="202"/>
      <c r="K2408" s="137"/>
    </row>
    <row r="2409" spans="2:11">
      <c r="B2409" s="137"/>
      <c r="C2409" s="137"/>
      <c r="D2409" s="202"/>
      <c r="E2409" s="137"/>
      <c r="H2409" s="137"/>
      <c r="I2409" s="137"/>
      <c r="J2409" s="202"/>
      <c r="K2409" s="137"/>
    </row>
    <row r="2410" spans="2:11">
      <c r="B2410" s="137"/>
      <c r="C2410" s="137"/>
      <c r="D2410" s="202"/>
      <c r="E2410" s="137"/>
      <c r="H2410" s="137"/>
      <c r="I2410" s="137"/>
      <c r="J2410" s="202"/>
      <c r="K2410" s="137"/>
    </row>
    <row r="2411" spans="2:11">
      <c r="B2411" s="137"/>
      <c r="C2411" s="137"/>
      <c r="D2411" s="202"/>
      <c r="E2411" s="137"/>
      <c r="H2411" s="137"/>
      <c r="I2411" s="137"/>
      <c r="J2411" s="202"/>
      <c r="K2411" s="137"/>
    </row>
    <row r="2412" spans="2:11">
      <c r="B2412" s="137"/>
      <c r="C2412" s="137"/>
      <c r="D2412" s="202"/>
      <c r="E2412" s="137"/>
      <c r="H2412" s="137"/>
      <c r="I2412" s="137"/>
      <c r="J2412" s="202"/>
      <c r="K2412" s="137"/>
    </row>
    <row r="2413" spans="2:11">
      <c r="B2413" s="137"/>
      <c r="C2413" s="137"/>
      <c r="D2413" s="202"/>
      <c r="E2413" s="137"/>
      <c r="H2413" s="137"/>
      <c r="I2413" s="137"/>
      <c r="J2413" s="202"/>
      <c r="K2413" s="137"/>
    </row>
    <row r="2414" spans="2:11">
      <c r="B2414" s="137"/>
      <c r="C2414" s="137"/>
      <c r="D2414" s="202"/>
      <c r="E2414" s="137"/>
      <c r="H2414" s="137"/>
      <c r="I2414" s="137"/>
      <c r="J2414" s="202"/>
      <c r="K2414" s="137"/>
    </row>
    <row r="2415" spans="2:11">
      <c r="B2415" s="137"/>
      <c r="C2415" s="137"/>
      <c r="D2415" s="202"/>
      <c r="E2415" s="137"/>
      <c r="H2415" s="137"/>
      <c r="I2415" s="137"/>
      <c r="J2415" s="202"/>
      <c r="K2415" s="137"/>
    </row>
    <row r="2416" spans="2:11">
      <c r="B2416" s="137"/>
      <c r="C2416" s="137"/>
      <c r="D2416" s="202"/>
      <c r="E2416" s="137"/>
      <c r="H2416" s="137"/>
      <c r="I2416" s="137"/>
      <c r="J2416" s="202"/>
      <c r="K2416" s="137"/>
    </row>
    <row r="2417" spans="2:11">
      <c r="B2417" s="137"/>
      <c r="C2417" s="137"/>
      <c r="D2417" s="202"/>
      <c r="E2417" s="137"/>
      <c r="H2417" s="137"/>
      <c r="I2417" s="137"/>
      <c r="J2417" s="202"/>
      <c r="K2417" s="137"/>
    </row>
    <row r="2418" spans="2:11">
      <c r="B2418" s="137"/>
      <c r="C2418" s="137"/>
      <c r="D2418" s="202"/>
      <c r="E2418" s="137"/>
      <c r="H2418" s="137"/>
      <c r="I2418" s="137"/>
      <c r="J2418" s="202"/>
      <c r="K2418" s="137"/>
    </row>
    <row r="2419" spans="2:11">
      <c r="B2419" s="137"/>
      <c r="C2419" s="137"/>
      <c r="D2419" s="202"/>
      <c r="E2419" s="137"/>
      <c r="H2419" s="137"/>
      <c r="I2419" s="137"/>
      <c r="J2419" s="202"/>
      <c r="K2419" s="137"/>
    </row>
    <row r="2420" spans="2:11">
      <c r="B2420" s="137"/>
      <c r="C2420" s="137"/>
      <c r="D2420" s="202"/>
      <c r="E2420" s="137"/>
      <c r="H2420" s="137"/>
      <c r="I2420" s="137"/>
      <c r="J2420" s="202"/>
      <c r="K2420" s="137"/>
    </row>
    <row r="2421" spans="2:11">
      <c r="B2421" s="137"/>
      <c r="C2421" s="137"/>
      <c r="D2421" s="202"/>
      <c r="E2421" s="137"/>
      <c r="H2421" s="137"/>
      <c r="I2421" s="137"/>
      <c r="J2421" s="202"/>
      <c r="K2421" s="137"/>
    </row>
    <row r="2422" spans="2:11">
      <c r="B2422" s="137"/>
      <c r="C2422" s="137"/>
      <c r="D2422" s="202"/>
      <c r="E2422" s="137"/>
      <c r="H2422" s="137"/>
      <c r="I2422" s="137"/>
      <c r="J2422" s="202"/>
      <c r="K2422" s="137"/>
    </row>
    <row r="2423" spans="2:11">
      <c r="B2423" s="137"/>
      <c r="C2423" s="137"/>
      <c r="D2423" s="202"/>
      <c r="E2423" s="137"/>
      <c r="H2423" s="137"/>
      <c r="I2423" s="137"/>
      <c r="J2423" s="202"/>
      <c r="K2423" s="137"/>
    </row>
    <row r="2424" spans="2:11">
      <c r="B2424" s="137"/>
      <c r="C2424" s="137"/>
      <c r="D2424" s="202"/>
      <c r="E2424" s="137"/>
      <c r="H2424" s="137"/>
      <c r="I2424" s="137"/>
      <c r="J2424" s="202"/>
      <c r="K2424" s="137"/>
    </row>
    <row r="2425" spans="2:11">
      <c r="B2425" s="137"/>
      <c r="C2425" s="137"/>
      <c r="D2425" s="202"/>
      <c r="E2425" s="137"/>
      <c r="H2425" s="137"/>
      <c r="I2425" s="137"/>
      <c r="J2425" s="202"/>
      <c r="K2425" s="137"/>
    </row>
    <row r="2426" spans="2:11">
      <c r="B2426" s="137"/>
      <c r="C2426" s="137"/>
      <c r="D2426" s="202"/>
      <c r="E2426" s="137"/>
      <c r="H2426" s="137"/>
      <c r="I2426" s="137"/>
      <c r="J2426" s="202"/>
      <c r="K2426" s="137"/>
    </row>
    <row r="2427" spans="2:11">
      <c r="B2427" s="137"/>
      <c r="C2427" s="137"/>
      <c r="D2427" s="202"/>
      <c r="E2427" s="137"/>
      <c r="H2427" s="137"/>
      <c r="I2427" s="137"/>
      <c r="J2427" s="202"/>
      <c r="K2427" s="137"/>
    </row>
    <row r="2428" spans="2:11">
      <c r="B2428" s="137"/>
      <c r="C2428" s="137"/>
      <c r="D2428" s="202"/>
      <c r="E2428" s="137"/>
      <c r="H2428" s="137"/>
      <c r="I2428" s="137"/>
      <c r="J2428" s="202"/>
      <c r="K2428" s="137"/>
    </row>
    <row r="2429" spans="2:11">
      <c r="B2429" s="137"/>
      <c r="C2429" s="137"/>
      <c r="D2429" s="202"/>
      <c r="E2429" s="137"/>
      <c r="H2429" s="137"/>
      <c r="I2429" s="137"/>
      <c r="J2429" s="202"/>
      <c r="K2429" s="137"/>
    </row>
    <row r="2430" spans="2:11">
      <c r="B2430" s="137"/>
      <c r="C2430" s="137"/>
      <c r="D2430" s="202"/>
      <c r="E2430" s="137"/>
      <c r="H2430" s="137"/>
      <c r="I2430" s="137"/>
      <c r="J2430" s="202"/>
      <c r="K2430" s="137"/>
    </row>
    <row r="2431" spans="2:11">
      <c r="B2431" s="137"/>
      <c r="C2431" s="137"/>
      <c r="D2431" s="202"/>
      <c r="E2431" s="137"/>
      <c r="H2431" s="137"/>
      <c r="I2431" s="137"/>
      <c r="J2431" s="202"/>
      <c r="K2431" s="137"/>
    </row>
    <row r="2432" spans="2:11">
      <c r="B2432" s="137"/>
      <c r="C2432" s="137"/>
      <c r="D2432" s="202"/>
      <c r="E2432" s="137"/>
      <c r="H2432" s="137"/>
      <c r="I2432" s="137"/>
      <c r="J2432" s="202"/>
      <c r="K2432" s="137"/>
    </row>
    <row r="2433" spans="2:11">
      <c r="B2433" s="137"/>
      <c r="C2433" s="137"/>
      <c r="D2433" s="202"/>
      <c r="E2433" s="137"/>
      <c r="H2433" s="137"/>
      <c r="I2433" s="137"/>
      <c r="J2433" s="202"/>
      <c r="K2433" s="137"/>
    </row>
    <row r="2434" spans="2:11">
      <c r="B2434" s="137"/>
      <c r="C2434" s="137"/>
      <c r="D2434" s="202"/>
      <c r="E2434" s="137"/>
      <c r="H2434" s="137"/>
      <c r="I2434" s="137"/>
      <c r="J2434" s="202"/>
      <c r="K2434" s="137"/>
    </row>
    <row r="2435" spans="2:11">
      <c r="B2435" s="137"/>
      <c r="C2435" s="137"/>
      <c r="D2435" s="202"/>
      <c r="E2435" s="137"/>
      <c r="H2435" s="137"/>
      <c r="I2435" s="137"/>
      <c r="J2435" s="202"/>
      <c r="K2435" s="137"/>
    </row>
    <row r="2436" spans="2:11">
      <c r="B2436" s="137"/>
      <c r="C2436" s="137"/>
      <c r="D2436" s="202"/>
      <c r="E2436" s="137"/>
      <c r="H2436" s="137"/>
      <c r="I2436" s="137"/>
      <c r="J2436" s="202"/>
      <c r="K2436" s="137"/>
    </row>
    <row r="2437" spans="2:11">
      <c r="B2437" s="137"/>
      <c r="C2437" s="137"/>
      <c r="D2437" s="202"/>
      <c r="E2437" s="137"/>
      <c r="H2437" s="137"/>
      <c r="I2437" s="137"/>
      <c r="J2437" s="202"/>
      <c r="K2437" s="137"/>
    </row>
    <row r="2438" spans="2:11">
      <c r="B2438" s="137"/>
      <c r="C2438" s="137"/>
      <c r="D2438" s="202"/>
      <c r="E2438" s="137"/>
      <c r="H2438" s="137"/>
      <c r="I2438" s="137"/>
      <c r="J2438" s="202"/>
      <c r="K2438" s="137"/>
    </row>
    <row r="2439" spans="2:11">
      <c r="B2439" s="137"/>
      <c r="C2439" s="137"/>
      <c r="D2439" s="202"/>
      <c r="E2439" s="137"/>
      <c r="H2439" s="137"/>
      <c r="I2439" s="137"/>
      <c r="J2439" s="202"/>
      <c r="K2439" s="137"/>
    </row>
    <row r="2440" spans="2:11">
      <c r="B2440" s="137"/>
      <c r="C2440" s="137"/>
      <c r="D2440" s="202"/>
      <c r="E2440" s="137"/>
      <c r="H2440" s="137"/>
      <c r="I2440" s="137"/>
      <c r="J2440" s="202"/>
      <c r="K2440" s="137"/>
    </row>
    <row r="2441" spans="2:11">
      <c r="B2441" s="137"/>
      <c r="C2441" s="137"/>
      <c r="D2441" s="202"/>
      <c r="E2441" s="137"/>
      <c r="H2441" s="137"/>
      <c r="I2441" s="137"/>
      <c r="J2441" s="202"/>
      <c r="K2441" s="137"/>
    </row>
    <row r="2442" spans="2:11">
      <c r="B2442" s="137"/>
      <c r="C2442" s="137"/>
      <c r="D2442" s="202"/>
      <c r="E2442" s="137"/>
      <c r="H2442" s="137"/>
      <c r="I2442" s="137"/>
      <c r="J2442" s="202"/>
      <c r="K2442" s="137"/>
    </row>
    <row r="2443" spans="2:11">
      <c r="B2443" s="137"/>
      <c r="C2443" s="137"/>
      <c r="D2443" s="202"/>
      <c r="E2443" s="137"/>
      <c r="H2443" s="137"/>
      <c r="I2443" s="137"/>
      <c r="J2443" s="202"/>
      <c r="K2443" s="137"/>
    </row>
    <row r="2444" spans="2:11">
      <c r="B2444" s="137"/>
      <c r="C2444" s="137"/>
      <c r="D2444" s="202"/>
      <c r="E2444" s="137"/>
      <c r="H2444" s="137"/>
      <c r="I2444" s="137"/>
      <c r="J2444" s="202"/>
      <c r="K2444" s="137"/>
    </row>
    <row r="2445" spans="2:11">
      <c r="B2445" s="137"/>
      <c r="C2445" s="137"/>
      <c r="D2445" s="202"/>
      <c r="E2445" s="137"/>
      <c r="H2445" s="137"/>
      <c r="I2445" s="137"/>
      <c r="J2445" s="202"/>
      <c r="K2445" s="137"/>
    </row>
    <row r="2446" spans="2:11">
      <c r="B2446" s="137"/>
      <c r="C2446" s="137"/>
      <c r="D2446" s="202"/>
      <c r="E2446" s="137"/>
      <c r="H2446" s="137"/>
      <c r="I2446" s="137"/>
      <c r="J2446" s="202"/>
      <c r="K2446" s="137"/>
    </row>
    <row r="2447" spans="2:11">
      <c r="B2447" s="137"/>
      <c r="C2447" s="137"/>
      <c r="D2447" s="202"/>
      <c r="E2447" s="137"/>
      <c r="H2447" s="137"/>
      <c r="I2447" s="137"/>
      <c r="J2447" s="202"/>
      <c r="K2447" s="137"/>
    </row>
    <row r="2448" spans="2:11">
      <c r="B2448" s="137"/>
      <c r="C2448" s="137"/>
      <c r="D2448" s="202"/>
      <c r="E2448" s="137"/>
      <c r="H2448" s="137"/>
      <c r="I2448" s="137"/>
      <c r="J2448" s="202"/>
      <c r="K2448" s="137"/>
    </row>
    <row r="2449" spans="2:11">
      <c r="B2449" s="137"/>
      <c r="C2449" s="137"/>
      <c r="D2449" s="202"/>
      <c r="E2449" s="137"/>
      <c r="H2449" s="137"/>
      <c r="I2449" s="137"/>
      <c r="J2449" s="202"/>
      <c r="K2449" s="137"/>
    </row>
    <row r="2450" spans="2:11">
      <c r="B2450" s="137"/>
      <c r="C2450" s="137"/>
      <c r="D2450" s="202"/>
      <c r="E2450" s="137"/>
      <c r="H2450" s="137"/>
      <c r="I2450" s="137"/>
      <c r="J2450" s="202"/>
      <c r="K2450" s="137"/>
    </row>
    <row r="2451" spans="2:11">
      <c r="B2451" s="137"/>
      <c r="C2451" s="137"/>
      <c r="D2451" s="202"/>
      <c r="E2451" s="137"/>
      <c r="H2451" s="137"/>
      <c r="I2451" s="137"/>
      <c r="J2451" s="202"/>
      <c r="K2451" s="137"/>
    </row>
    <row r="2452" spans="2:11">
      <c r="B2452" s="137"/>
      <c r="C2452" s="137"/>
      <c r="D2452" s="202"/>
      <c r="E2452" s="137"/>
      <c r="H2452" s="137"/>
      <c r="I2452" s="137"/>
      <c r="J2452" s="202"/>
      <c r="K2452" s="137"/>
    </row>
    <row r="2453" spans="2:11">
      <c r="B2453" s="137"/>
      <c r="C2453" s="137"/>
      <c r="D2453" s="202"/>
      <c r="E2453" s="137"/>
      <c r="H2453" s="137"/>
      <c r="I2453" s="137"/>
      <c r="J2453" s="202"/>
      <c r="K2453" s="137"/>
    </row>
    <row r="2454" spans="2:11">
      <c r="B2454" s="137"/>
      <c r="C2454" s="137"/>
      <c r="D2454" s="202"/>
      <c r="E2454" s="137"/>
      <c r="H2454" s="137"/>
      <c r="I2454" s="137"/>
      <c r="J2454" s="202"/>
      <c r="K2454" s="137"/>
    </row>
    <row r="2455" spans="2:11">
      <c r="B2455" s="137"/>
      <c r="C2455" s="137"/>
      <c r="D2455" s="202"/>
      <c r="E2455" s="137"/>
      <c r="H2455" s="137"/>
      <c r="I2455" s="137"/>
      <c r="J2455" s="202"/>
      <c r="K2455" s="137"/>
    </row>
    <row r="2456" spans="2:11">
      <c r="B2456" s="137"/>
      <c r="C2456" s="137"/>
      <c r="D2456" s="202"/>
      <c r="E2456" s="137"/>
      <c r="H2456" s="137"/>
      <c r="I2456" s="137"/>
      <c r="J2456" s="202"/>
      <c r="K2456" s="137"/>
    </row>
    <row r="2457" spans="2:11">
      <c r="B2457" s="137"/>
      <c r="C2457" s="137"/>
      <c r="D2457" s="202"/>
      <c r="E2457" s="137"/>
      <c r="H2457" s="137"/>
      <c r="I2457" s="137"/>
      <c r="J2457" s="202"/>
      <c r="K2457" s="137"/>
    </row>
    <row r="2458" spans="2:11">
      <c r="B2458" s="137"/>
      <c r="C2458" s="137"/>
      <c r="D2458" s="202"/>
      <c r="E2458" s="137"/>
      <c r="H2458" s="137"/>
      <c r="I2458" s="137"/>
      <c r="J2458" s="202"/>
      <c r="K2458" s="137"/>
    </row>
    <row r="2459" spans="2:11">
      <c r="B2459" s="137"/>
      <c r="C2459" s="137"/>
      <c r="D2459" s="202"/>
      <c r="E2459" s="137"/>
      <c r="H2459" s="137"/>
      <c r="I2459" s="137"/>
      <c r="J2459" s="202"/>
      <c r="K2459" s="137"/>
    </row>
    <row r="2460" spans="2:11">
      <c r="B2460" s="137"/>
      <c r="C2460" s="137"/>
      <c r="D2460" s="202"/>
      <c r="E2460" s="137"/>
      <c r="H2460" s="137"/>
      <c r="I2460" s="137"/>
      <c r="J2460" s="202"/>
      <c r="K2460" s="137"/>
    </row>
    <row r="2461" spans="2:11">
      <c r="B2461" s="137"/>
      <c r="C2461" s="137"/>
      <c r="D2461" s="202"/>
      <c r="E2461" s="137"/>
      <c r="H2461" s="137"/>
      <c r="I2461" s="137"/>
      <c r="J2461" s="202"/>
      <c r="K2461" s="137"/>
    </row>
    <row r="2462" spans="2:11">
      <c r="B2462" s="137"/>
      <c r="C2462" s="137"/>
      <c r="D2462" s="202"/>
      <c r="E2462" s="137"/>
      <c r="H2462" s="137"/>
      <c r="I2462" s="137"/>
      <c r="J2462" s="202"/>
      <c r="K2462" s="137"/>
    </row>
    <row r="2463" spans="2:11">
      <c r="B2463" s="137"/>
      <c r="C2463" s="137"/>
      <c r="D2463" s="202"/>
      <c r="E2463" s="137"/>
      <c r="H2463" s="137"/>
      <c r="I2463" s="137"/>
      <c r="J2463" s="202"/>
      <c r="K2463" s="137"/>
    </row>
    <row r="2464" spans="2:11">
      <c r="B2464" s="137"/>
      <c r="C2464" s="137"/>
      <c r="D2464" s="202"/>
      <c r="E2464" s="137"/>
      <c r="H2464" s="137"/>
      <c r="I2464" s="137"/>
      <c r="J2464" s="202"/>
      <c r="K2464" s="137"/>
    </row>
    <row r="2465" spans="2:11">
      <c r="B2465" s="137"/>
      <c r="C2465" s="137"/>
      <c r="D2465" s="202"/>
      <c r="E2465" s="137"/>
      <c r="H2465" s="137"/>
      <c r="I2465" s="137"/>
      <c r="J2465" s="202"/>
      <c r="K2465" s="137"/>
    </row>
    <row r="2466" spans="2:11">
      <c r="B2466" s="137"/>
      <c r="C2466" s="137"/>
      <c r="D2466" s="202"/>
      <c r="E2466" s="137"/>
      <c r="H2466" s="137"/>
      <c r="I2466" s="137"/>
      <c r="J2466" s="202"/>
      <c r="K2466" s="137"/>
    </row>
    <row r="2467" spans="2:11">
      <c r="B2467" s="137"/>
      <c r="C2467" s="137"/>
      <c r="D2467" s="202"/>
      <c r="E2467" s="137"/>
      <c r="H2467" s="137"/>
      <c r="I2467" s="137"/>
      <c r="J2467" s="202"/>
      <c r="K2467" s="137"/>
    </row>
    <row r="2468" spans="2:11">
      <c r="B2468" s="137"/>
      <c r="C2468" s="137"/>
      <c r="D2468" s="202"/>
      <c r="E2468" s="137"/>
      <c r="H2468" s="137"/>
      <c r="I2468" s="137"/>
      <c r="J2468" s="202"/>
      <c r="K2468" s="137"/>
    </row>
    <row r="2469" spans="2:11">
      <c r="B2469" s="137"/>
      <c r="C2469" s="137"/>
      <c r="D2469" s="202"/>
      <c r="E2469" s="137"/>
      <c r="H2469" s="137"/>
      <c r="I2469" s="137"/>
      <c r="J2469" s="202"/>
      <c r="K2469" s="137"/>
    </row>
    <row r="2470" spans="2:11">
      <c r="B2470" s="137"/>
      <c r="C2470" s="137"/>
      <c r="D2470" s="202"/>
      <c r="E2470" s="137"/>
      <c r="H2470" s="137"/>
      <c r="I2470" s="137"/>
      <c r="J2470" s="202"/>
      <c r="K2470" s="137"/>
    </row>
    <row r="2471" spans="2:11">
      <c r="B2471" s="137"/>
      <c r="C2471" s="137"/>
      <c r="D2471" s="202"/>
      <c r="E2471" s="137"/>
      <c r="H2471" s="137"/>
      <c r="I2471" s="137"/>
      <c r="J2471" s="202"/>
      <c r="K2471" s="137"/>
    </row>
    <row r="2472" spans="2:11">
      <c r="B2472" s="137"/>
      <c r="C2472" s="137"/>
      <c r="D2472" s="202"/>
      <c r="E2472" s="137"/>
      <c r="H2472" s="137"/>
      <c r="I2472" s="137"/>
      <c r="J2472" s="202"/>
      <c r="K2472" s="137"/>
    </row>
    <row r="2473" spans="2:11">
      <c r="B2473" s="137"/>
      <c r="C2473" s="137"/>
      <c r="D2473" s="202"/>
      <c r="E2473" s="137"/>
      <c r="H2473" s="137"/>
      <c r="I2473" s="137"/>
      <c r="J2473" s="202"/>
      <c r="K2473" s="137"/>
    </row>
    <row r="2474" spans="2:11">
      <c r="B2474" s="137"/>
      <c r="C2474" s="137"/>
      <c r="D2474" s="202"/>
      <c r="E2474" s="137"/>
      <c r="H2474" s="137"/>
      <c r="I2474" s="137"/>
      <c r="J2474" s="202"/>
      <c r="K2474" s="137"/>
    </row>
    <row r="2475" spans="2:11">
      <c r="B2475" s="137"/>
      <c r="C2475" s="137"/>
      <c r="D2475" s="202"/>
      <c r="E2475" s="137"/>
      <c r="H2475" s="137"/>
      <c r="I2475" s="137"/>
      <c r="J2475" s="202"/>
      <c r="K2475" s="137"/>
    </row>
    <row r="2476" spans="2:11">
      <c r="B2476" s="137"/>
      <c r="C2476" s="137"/>
      <c r="D2476" s="202"/>
      <c r="E2476" s="137"/>
      <c r="H2476" s="137"/>
      <c r="I2476" s="137"/>
      <c r="J2476" s="202"/>
      <c r="K2476" s="137"/>
    </row>
    <row r="2477" spans="2:11">
      <c r="B2477" s="137"/>
      <c r="C2477" s="137"/>
      <c r="D2477" s="202"/>
      <c r="E2477" s="137"/>
      <c r="H2477" s="137"/>
      <c r="I2477" s="137"/>
      <c r="J2477" s="202"/>
      <c r="K2477" s="137"/>
    </row>
    <row r="2478" spans="2:11">
      <c r="B2478" s="137"/>
      <c r="C2478" s="137"/>
      <c r="D2478" s="202"/>
      <c r="E2478" s="137"/>
      <c r="H2478" s="137"/>
      <c r="I2478" s="137"/>
      <c r="J2478" s="202"/>
      <c r="K2478" s="137"/>
    </row>
    <row r="2479" spans="2:11">
      <c r="B2479" s="137"/>
      <c r="C2479" s="137"/>
      <c r="D2479" s="202"/>
      <c r="E2479" s="137"/>
      <c r="H2479" s="137"/>
      <c r="I2479" s="137"/>
      <c r="J2479" s="202"/>
      <c r="K2479" s="137"/>
    </row>
    <row r="2480" spans="2:11">
      <c r="B2480" s="137"/>
      <c r="C2480" s="137"/>
      <c r="D2480" s="202"/>
      <c r="E2480" s="137"/>
      <c r="H2480" s="137"/>
      <c r="I2480" s="137"/>
      <c r="J2480" s="202"/>
      <c r="K2480" s="137"/>
    </row>
    <row r="2481" spans="2:11">
      <c r="B2481" s="137"/>
      <c r="C2481" s="137"/>
      <c r="D2481" s="202"/>
      <c r="E2481" s="137"/>
      <c r="H2481" s="137"/>
      <c r="I2481" s="137"/>
      <c r="J2481" s="202"/>
      <c r="K2481" s="137"/>
    </row>
    <row r="2482" spans="2:11">
      <c r="B2482" s="137"/>
      <c r="C2482" s="137"/>
      <c r="D2482" s="202"/>
      <c r="E2482" s="137"/>
      <c r="H2482" s="137"/>
      <c r="I2482" s="137"/>
      <c r="J2482" s="202"/>
      <c r="K2482" s="137"/>
    </row>
    <row r="2483" spans="2:11">
      <c r="B2483" s="137"/>
      <c r="C2483" s="137"/>
      <c r="D2483" s="202"/>
      <c r="E2483" s="137"/>
      <c r="H2483" s="137"/>
      <c r="I2483" s="137"/>
      <c r="J2483" s="202"/>
      <c r="K2483" s="137"/>
    </row>
    <row r="2484" spans="2:11">
      <c r="B2484" s="137"/>
      <c r="C2484" s="137"/>
      <c r="D2484" s="202"/>
      <c r="E2484" s="137"/>
      <c r="H2484" s="137"/>
      <c r="I2484" s="137"/>
      <c r="J2484" s="202"/>
      <c r="K2484" s="137"/>
    </row>
    <row r="2485" spans="2:11">
      <c r="B2485" s="137"/>
      <c r="C2485" s="137"/>
      <c r="D2485" s="202"/>
      <c r="E2485" s="137"/>
      <c r="H2485" s="137"/>
      <c r="I2485" s="137"/>
      <c r="J2485" s="202"/>
      <c r="K2485" s="137"/>
    </row>
    <row r="2486" spans="2:11">
      <c r="B2486" s="137"/>
      <c r="C2486" s="137"/>
      <c r="D2486" s="202"/>
      <c r="E2486" s="137"/>
      <c r="H2486" s="137"/>
      <c r="I2486" s="137"/>
      <c r="J2486" s="202"/>
      <c r="K2486" s="137"/>
    </row>
    <row r="2487" spans="2:11">
      <c r="B2487" s="137"/>
      <c r="C2487" s="137"/>
      <c r="D2487" s="202"/>
      <c r="E2487" s="137"/>
      <c r="H2487" s="137"/>
      <c r="I2487" s="137"/>
      <c r="J2487" s="202"/>
      <c r="K2487" s="137"/>
    </row>
    <row r="2488" spans="2:11">
      <c r="B2488" s="137"/>
      <c r="C2488" s="137"/>
      <c r="D2488" s="202"/>
      <c r="E2488" s="137"/>
      <c r="H2488" s="137"/>
      <c r="I2488" s="137"/>
      <c r="J2488" s="202"/>
      <c r="K2488" s="137"/>
    </row>
    <row r="2489" spans="2:11">
      <c r="B2489" s="137"/>
      <c r="C2489" s="137"/>
      <c r="D2489" s="202"/>
      <c r="E2489" s="137"/>
      <c r="H2489" s="137"/>
      <c r="I2489" s="137"/>
      <c r="J2489" s="202"/>
      <c r="K2489" s="137"/>
    </row>
    <row r="2490" spans="2:11">
      <c r="B2490" s="137"/>
      <c r="C2490" s="137"/>
      <c r="D2490" s="202"/>
      <c r="E2490" s="137"/>
      <c r="H2490" s="137"/>
      <c r="I2490" s="137"/>
      <c r="J2490" s="202"/>
      <c r="K2490" s="137"/>
    </row>
    <row r="2491" spans="2:11">
      <c r="B2491" s="137"/>
      <c r="C2491" s="137"/>
      <c r="D2491" s="202"/>
      <c r="E2491" s="137"/>
      <c r="H2491" s="137"/>
      <c r="I2491" s="137"/>
      <c r="J2491" s="202"/>
      <c r="K2491" s="137"/>
    </row>
    <row r="2492" spans="2:11">
      <c r="B2492" s="137"/>
      <c r="C2492" s="137"/>
      <c r="D2492" s="202"/>
      <c r="E2492" s="137"/>
      <c r="H2492" s="137"/>
      <c r="I2492" s="137"/>
      <c r="J2492" s="202"/>
      <c r="K2492" s="137"/>
    </row>
    <row r="2493" spans="2:11">
      <c r="B2493" s="137"/>
      <c r="C2493" s="137"/>
      <c r="D2493" s="202"/>
      <c r="E2493" s="137"/>
      <c r="H2493" s="137"/>
      <c r="I2493" s="137"/>
      <c r="J2493" s="202"/>
      <c r="K2493" s="137"/>
    </row>
    <row r="2494" spans="2:11">
      <c r="B2494" s="137"/>
      <c r="C2494" s="137"/>
      <c r="D2494" s="202"/>
      <c r="E2494" s="137"/>
      <c r="H2494" s="137"/>
      <c r="I2494" s="137"/>
      <c r="J2494" s="202"/>
      <c r="K2494" s="137"/>
    </row>
    <row r="2495" spans="2:11">
      <c r="B2495" s="137"/>
      <c r="C2495" s="137"/>
      <c r="D2495" s="202"/>
      <c r="E2495" s="137"/>
      <c r="H2495" s="137"/>
      <c r="I2495" s="137"/>
      <c r="J2495" s="202"/>
      <c r="K2495" s="137"/>
    </row>
    <row r="2496" spans="2:11">
      <c r="B2496" s="137"/>
      <c r="C2496" s="137"/>
      <c r="D2496" s="202"/>
      <c r="E2496" s="137"/>
      <c r="H2496" s="137"/>
      <c r="I2496" s="137"/>
      <c r="J2496" s="202"/>
      <c r="K2496" s="137"/>
    </row>
    <row r="2497" spans="2:11">
      <c r="B2497" s="137"/>
      <c r="C2497" s="137"/>
      <c r="D2497" s="202"/>
      <c r="E2497" s="137"/>
      <c r="H2497" s="137"/>
      <c r="I2497" s="137"/>
      <c r="J2497" s="202"/>
      <c r="K2497" s="137"/>
    </row>
    <row r="2498" spans="2:11">
      <c r="B2498" s="137"/>
      <c r="C2498" s="137"/>
      <c r="D2498" s="202"/>
      <c r="E2498" s="137"/>
      <c r="H2498" s="137"/>
      <c r="I2498" s="137"/>
      <c r="J2498" s="202"/>
      <c r="K2498" s="137"/>
    </row>
    <row r="2499" spans="2:11">
      <c r="B2499" s="137"/>
      <c r="C2499" s="137"/>
      <c r="D2499" s="202"/>
      <c r="E2499" s="137"/>
      <c r="H2499" s="137"/>
      <c r="I2499" s="137"/>
      <c r="J2499" s="202"/>
      <c r="K2499" s="137"/>
    </row>
    <row r="2500" spans="2:11">
      <c r="B2500" s="137"/>
      <c r="C2500" s="137"/>
      <c r="D2500" s="202"/>
      <c r="E2500" s="137"/>
      <c r="H2500" s="137"/>
      <c r="I2500" s="137"/>
      <c r="J2500" s="202"/>
      <c r="K2500" s="137"/>
    </row>
    <row r="2501" spans="2:11">
      <c r="B2501" s="137"/>
      <c r="C2501" s="137"/>
      <c r="D2501" s="202"/>
      <c r="E2501" s="137"/>
      <c r="H2501" s="137"/>
      <c r="I2501" s="137"/>
      <c r="J2501" s="202"/>
      <c r="K2501" s="137"/>
    </row>
    <row r="2502" spans="2:11">
      <c r="B2502" s="137"/>
      <c r="C2502" s="137"/>
      <c r="D2502" s="202"/>
      <c r="E2502" s="137"/>
      <c r="H2502" s="137"/>
      <c r="I2502" s="137"/>
      <c r="J2502" s="202"/>
      <c r="K2502" s="137"/>
    </row>
    <row r="2503" spans="2:11">
      <c r="B2503" s="137"/>
      <c r="C2503" s="137"/>
      <c r="D2503" s="202"/>
      <c r="E2503" s="137"/>
      <c r="H2503" s="137"/>
      <c r="I2503" s="137"/>
      <c r="J2503" s="202"/>
      <c r="K2503" s="137"/>
    </row>
    <row r="2504" spans="2:11">
      <c r="B2504" s="137"/>
      <c r="C2504" s="137"/>
      <c r="D2504" s="202"/>
      <c r="E2504" s="137"/>
      <c r="H2504" s="137"/>
      <c r="I2504" s="137"/>
      <c r="J2504" s="202"/>
      <c r="K2504" s="137"/>
    </row>
    <row r="2505" spans="2:11">
      <c r="B2505" s="137"/>
      <c r="C2505" s="137"/>
      <c r="D2505" s="202"/>
      <c r="E2505" s="137"/>
      <c r="H2505" s="137"/>
      <c r="I2505" s="137"/>
      <c r="J2505" s="202"/>
      <c r="K2505" s="137"/>
    </row>
    <row r="2506" spans="2:11">
      <c r="B2506" s="137"/>
      <c r="C2506" s="137"/>
      <c r="D2506" s="202"/>
      <c r="E2506" s="137"/>
      <c r="H2506" s="137"/>
      <c r="I2506" s="137"/>
      <c r="J2506" s="202"/>
      <c r="K2506" s="137"/>
    </row>
    <row r="2507" spans="2:11">
      <c r="B2507" s="137"/>
      <c r="C2507" s="137"/>
      <c r="D2507" s="202"/>
      <c r="E2507" s="137"/>
      <c r="H2507" s="137"/>
      <c r="I2507" s="137"/>
      <c r="J2507" s="202"/>
      <c r="K2507" s="137"/>
    </row>
    <row r="2508" spans="2:11">
      <c r="B2508" s="137"/>
      <c r="C2508" s="137"/>
      <c r="D2508" s="202"/>
      <c r="E2508" s="137"/>
      <c r="H2508" s="137"/>
      <c r="I2508" s="137"/>
      <c r="J2508" s="202"/>
      <c r="K2508" s="137"/>
    </row>
    <row r="2509" spans="2:11">
      <c r="B2509" s="137"/>
      <c r="C2509" s="137"/>
      <c r="D2509" s="202"/>
      <c r="E2509" s="137"/>
      <c r="H2509" s="137"/>
      <c r="I2509" s="137"/>
      <c r="J2509" s="202"/>
      <c r="K2509" s="137"/>
    </row>
    <row r="2510" spans="2:11">
      <c r="B2510" s="137"/>
      <c r="C2510" s="137"/>
      <c r="D2510" s="202"/>
      <c r="E2510" s="137"/>
      <c r="H2510" s="137"/>
      <c r="I2510" s="137"/>
      <c r="J2510" s="202"/>
      <c r="K2510" s="137"/>
    </row>
    <row r="2511" spans="2:11">
      <c r="B2511" s="137"/>
      <c r="C2511" s="137"/>
      <c r="D2511" s="202"/>
      <c r="E2511" s="137"/>
      <c r="H2511" s="137"/>
      <c r="I2511" s="137"/>
      <c r="J2511" s="202"/>
      <c r="K2511" s="137"/>
    </row>
    <row r="2512" spans="2:11">
      <c r="B2512" s="137"/>
      <c r="C2512" s="137"/>
      <c r="D2512" s="202"/>
      <c r="E2512" s="137"/>
      <c r="H2512" s="137"/>
      <c r="I2512" s="137"/>
      <c r="J2512" s="202"/>
      <c r="K2512" s="137"/>
    </row>
    <row r="2513" spans="2:11">
      <c r="B2513" s="137"/>
      <c r="C2513" s="137"/>
      <c r="D2513" s="202"/>
      <c r="E2513" s="137"/>
      <c r="H2513" s="137"/>
      <c r="I2513" s="137"/>
      <c r="J2513" s="202"/>
      <c r="K2513" s="137"/>
    </row>
    <row r="2514" spans="2:11">
      <c r="B2514" s="137"/>
      <c r="C2514" s="137"/>
      <c r="D2514" s="202"/>
      <c r="E2514" s="137"/>
      <c r="H2514" s="137"/>
      <c r="I2514" s="137"/>
      <c r="J2514" s="202"/>
      <c r="K2514" s="137"/>
    </row>
    <row r="2515" spans="2:11">
      <c r="B2515" s="137"/>
      <c r="C2515" s="137"/>
      <c r="D2515" s="202"/>
      <c r="E2515" s="137"/>
      <c r="H2515" s="137"/>
      <c r="I2515" s="137"/>
      <c r="J2515" s="202"/>
      <c r="K2515" s="137"/>
    </row>
    <row r="2516" spans="2:11">
      <c r="B2516" s="137"/>
      <c r="C2516" s="137"/>
      <c r="D2516" s="202"/>
      <c r="E2516" s="137"/>
      <c r="H2516" s="137"/>
      <c r="I2516" s="137"/>
      <c r="J2516" s="202"/>
      <c r="K2516" s="137"/>
    </row>
    <row r="2517" spans="2:11">
      <c r="B2517" s="137"/>
      <c r="C2517" s="137"/>
      <c r="D2517" s="202"/>
      <c r="E2517" s="137"/>
      <c r="H2517" s="137"/>
      <c r="I2517" s="137"/>
      <c r="J2517" s="202"/>
      <c r="K2517" s="137"/>
    </row>
    <row r="2518" spans="2:11">
      <c r="B2518" s="137"/>
      <c r="C2518" s="137"/>
      <c r="D2518" s="202"/>
      <c r="E2518" s="137"/>
      <c r="H2518" s="137"/>
      <c r="I2518" s="137"/>
      <c r="J2518" s="202"/>
      <c r="K2518" s="137"/>
    </row>
    <row r="2519" spans="2:11">
      <c r="B2519" s="137"/>
      <c r="C2519" s="137"/>
      <c r="D2519" s="202"/>
      <c r="E2519" s="137"/>
      <c r="H2519" s="137"/>
      <c r="I2519" s="137"/>
      <c r="J2519" s="202"/>
      <c r="K2519" s="137"/>
    </row>
    <row r="2520" spans="2:11">
      <c r="B2520" s="137"/>
      <c r="C2520" s="137"/>
      <c r="D2520" s="202"/>
      <c r="E2520" s="137"/>
      <c r="H2520" s="137"/>
      <c r="I2520" s="137"/>
      <c r="J2520" s="202"/>
      <c r="K2520" s="137"/>
    </row>
    <row r="2521" spans="2:11">
      <c r="B2521" s="137"/>
      <c r="C2521" s="137"/>
      <c r="D2521" s="202"/>
      <c r="E2521" s="137"/>
      <c r="H2521" s="137"/>
      <c r="I2521" s="137"/>
      <c r="J2521" s="202"/>
      <c r="K2521" s="137"/>
    </row>
    <row r="2522" spans="2:11">
      <c r="B2522" s="137"/>
      <c r="C2522" s="137"/>
      <c r="D2522" s="202"/>
      <c r="E2522" s="137"/>
      <c r="H2522" s="137"/>
      <c r="I2522" s="137"/>
      <c r="J2522" s="202"/>
      <c r="K2522" s="137"/>
    </row>
    <row r="2523" spans="2:11">
      <c r="B2523" s="137"/>
      <c r="C2523" s="137"/>
      <c r="D2523" s="202"/>
      <c r="E2523" s="137"/>
      <c r="H2523" s="137"/>
      <c r="I2523" s="137"/>
      <c r="J2523" s="202"/>
      <c r="K2523" s="137"/>
    </row>
    <row r="2524" spans="2:11">
      <c r="B2524" s="137"/>
      <c r="C2524" s="137"/>
      <c r="D2524" s="202"/>
      <c r="E2524" s="137"/>
      <c r="H2524" s="137"/>
      <c r="I2524" s="137"/>
      <c r="J2524" s="202"/>
      <c r="K2524" s="137"/>
    </row>
    <row r="2525" spans="2:11">
      <c r="B2525" s="137"/>
      <c r="C2525" s="137"/>
      <c r="D2525" s="202"/>
      <c r="E2525" s="137"/>
      <c r="H2525" s="137"/>
      <c r="I2525" s="137"/>
      <c r="J2525" s="202"/>
      <c r="K2525" s="137"/>
    </row>
    <row r="2526" spans="2:11">
      <c r="B2526" s="137"/>
      <c r="C2526" s="137"/>
      <c r="D2526" s="202"/>
      <c r="E2526" s="137"/>
      <c r="H2526" s="137"/>
      <c r="I2526" s="137"/>
      <c r="J2526" s="202"/>
      <c r="K2526" s="137"/>
    </row>
    <row r="2527" spans="2:11">
      <c r="B2527" s="137"/>
      <c r="C2527" s="137"/>
      <c r="D2527" s="202"/>
      <c r="E2527" s="137"/>
      <c r="H2527" s="137"/>
      <c r="I2527" s="137"/>
      <c r="J2527" s="202"/>
      <c r="K2527" s="137"/>
    </row>
    <row r="2528" spans="2:11">
      <c r="B2528" s="137"/>
      <c r="C2528" s="137"/>
      <c r="D2528" s="202"/>
      <c r="E2528" s="137"/>
      <c r="H2528" s="137"/>
      <c r="I2528" s="137"/>
      <c r="J2528" s="202"/>
      <c r="K2528" s="137"/>
    </row>
    <row r="2529" spans="2:11">
      <c r="B2529" s="137"/>
      <c r="C2529" s="137"/>
      <c r="D2529" s="202"/>
      <c r="E2529" s="137"/>
      <c r="H2529" s="137"/>
      <c r="I2529" s="137"/>
      <c r="J2529" s="202"/>
      <c r="K2529" s="137"/>
    </row>
    <row r="2530" spans="2:11">
      <c r="B2530" s="137"/>
      <c r="C2530" s="137"/>
      <c r="D2530" s="202"/>
      <c r="E2530" s="137"/>
      <c r="H2530" s="137"/>
      <c r="I2530" s="137"/>
      <c r="J2530" s="202"/>
      <c r="K2530" s="137"/>
    </row>
    <row r="2531" spans="2:11">
      <c r="B2531" s="137"/>
      <c r="C2531" s="137"/>
      <c r="D2531" s="202"/>
      <c r="E2531" s="137"/>
      <c r="H2531" s="137"/>
      <c r="I2531" s="137"/>
      <c r="J2531" s="202"/>
      <c r="K2531" s="137"/>
    </row>
    <row r="2532" spans="2:11">
      <c r="B2532" s="137"/>
      <c r="C2532" s="137"/>
      <c r="D2532" s="202"/>
      <c r="E2532" s="137"/>
      <c r="H2532" s="137"/>
      <c r="I2532" s="137"/>
      <c r="J2532" s="202"/>
      <c r="K2532" s="137"/>
    </row>
    <row r="2533" spans="2:11">
      <c r="B2533" s="137"/>
      <c r="C2533" s="137"/>
      <c r="D2533" s="202"/>
      <c r="E2533" s="137"/>
      <c r="H2533" s="137"/>
      <c r="I2533" s="137"/>
      <c r="J2533" s="202"/>
      <c r="K2533" s="137"/>
    </row>
    <row r="2534" spans="2:11">
      <c r="B2534" s="137"/>
      <c r="C2534" s="137"/>
      <c r="D2534" s="202"/>
      <c r="E2534" s="137"/>
      <c r="H2534" s="137"/>
      <c r="I2534" s="137"/>
      <c r="J2534" s="202"/>
      <c r="K2534" s="137"/>
    </row>
    <row r="2535" spans="2:11">
      <c r="B2535" s="137"/>
      <c r="C2535" s="137"/>
      <c r="D2535" s="202"/>
      <c r="E2535" s="137"/>
      <c r="H2535" s="137"/>
      <c r="I2535" s="137"/>
      <c r="J2535" s="202"/>
      <c r="K2535" s="137"/>
    </row>
    <row r="2536" spans="2:11">
      <c r="B2536" s="137"/>
      <c r="C2536" s="137"/>
      <c r="D2536" s="202"/>
      <c r="E2536" s="137"/>
      <c r="H2536" s="137"/>
      <c r="I2536" s="137"/>
      <c r="J2536" s="202"/>
      <c r="K2536" s="137"/>
    </row>
    <row r="2537" spans="2:11">
      <c r="B2537" s="137"/>
      <c r="C2537" s="137"/>
      <c r="D2537" s="202"/>
      <c r="E2537" s="137"/>
      <c r="H2537" s="137"/>
      <c r="I2537" s="137"/>
      <c r="J2537" s="202"/>
      <c r="K2537" s="137"/>
    </row>
    <row r="2538" spans="2:11">
      <c r="B2538" s="137"/>
      <c r="C2538" s="137"/>
      <c r="D2538" s="202"/>
      <c r="E2538" s="137"/>
      <c r="H2538" s="137"/>
      <c r="I2538" s="137"/>
      <c r="J2538" s="202"/>
      <c r="K2538" s="137"/>
    </row>
    <row r="2539" spans="2:11">
      <c r="B2539" s="137"/>
      <c r="C2539" s="137"/>
      <c r="D2539" s="202"/>
      <c r="E2539" s="137"/>
      <c r="H2539" s="137"/>
      <c r="I2539" s="137"/>
      <c r="J2539" s="202"/>
      <c r="K2539" s="137"/>
    </row>
    <row r="2540" spans="2:11">
      <c r="B2540" s="137"/>
      <c r="C2540" s="137"/>
      <c r="D2540" s="202"/>
      <c r="E2540" s="137"/>
      <c r="H2540" s="137"/>
      <c r="I2540" s="137"/>
      <c r="J2540" s="202"/>
      <c r="K2540" s="137"/>
    </row>
    <row r="2541" spans="2:11">
      <c r="B2541" s="137"/>
      <c r="C2541" s="137"/>
      <c r="D2541" s="202"/>
      <c r="E2541" s="137"/>
      <c r="H2541" s="137"/>
      <c r="I2541" s="137"/>
      <c r="J2541" s="202"/>
      <c r="K2541" s="137"/>
    </row>
    <row r="2542" spans="2:11">
      <c r="B2542" s="137"/>
      <c r="C2542" s="137"/>
      <c r="D2542" s="202"/>
      <c r="E2542" s="137"/>
      <c r="H2542" s="137"/>
      <c r="I2542" s="137"/>
      <c r="J2542" s="202"/>
      <c r="K2542" s="137"/>
    </row>
    <row r="2543" spans="2:11">
      <c r="B2543" s="137"/>
      <c r="C2543" s="137"/>
      <c r="D2543" s="202"/>
      <c r="E2543" s="137"/>
      <c r="H2543" s="137"/>
      <c r="I2543" s="137"/>
      <c r="J2543" s="202"/>
      <c r="K2543" s="137"/>
    </row>
    <row r="2544" spans="2:11">
      <c r="B2544" s="137"/>
      <c r="C2544" s="137"/>
      <c r="D2544" s="202"/>
      <c r="E2544" s="137"/>
      <c r="H2544" s="137"/>
      <c r="I2544" s="137"/>
      <c r="J2544" s="202"/>
      <c r="K2544" s="137"/>
    </row>
    <row r="2545" spans="2:11">
      <c r="B2545" s="137"/>
      <c r="C2545" s="137"/>
      <c r="D2545" s="202"/>
      <c r="E2545" s="137"/>
      <c r="H2545" s="137"/>
      <c r="I2545" s="137"/>
      <c r="J2545" s="202"/>
      <c r="K2545" s="137"/>
    </row>
    <row r="2546" spans="2:11">
      <c r="B2546" s="137"/>
      <c r="C2546" s="137"/>
      <c r="D2546" s="202"/>
      <c r="E2546" s="137"/>
      <c r="H2546" s="137"/>
      <c r="I2546" s="137"/>
      <c r="J2546" s="202"/>
      <c r="K2546" s="137"/>
    </row>
    <row r="2547" spans="2:11">
      <c r="B2547" s="137"/>
      <c r="C2547" s="137"/>
      <c r="D2547" s="202"/>
      <c r="E2547" s="137"/>
      <c r="H2547" s="137"/>
      <c r="I2547" s="137"/>
      <c r="J2547" s="202"/>
      <c r="K2547" s="137"/>
    </row>
    <row r="2548" spans="2:11">
      <c r="B2548" s="137"/>
      <c r="C2548" s="137"/>
      <c r="D2548" s="202"/>
      <c r="E2548" s="137"/>
      <c r="H2548" s="137"/>
      <c r="I2548" s="137"/>
      <c r="J2548" s="202"/>
      <c r="K2548" s="137"/>
    </row>
    <row r="2549" spans="2:11">
      <c r="B2549" s="137"/>
      <c r="C2549" s="137"/>
      <c r="D2549" s="202"/>
      <c r="E2549" s="137"/>
      <c r="H2549" s="137"/>
      <c r="I2549" s="137"/>
      <c r="J2549" s="202"/>
      <c r="K2549" s="137"/>
    </row>
    <row r="2550" spans="2:11">
      <c r="B2550" s="137"/>
      <c r="C2550" s="137"/>
      <c r="D2550" s="202"/>
      <c r="E2550" s="137"/>
      <c r="H2550" s="137"/>
      <c r="I2550" s="137"/>
      <c r="J2550" s="202"/>
      <c r="K2550" s="137"/>
    </row>
    <row r="2551" spans="2:11">
      <c r="B2551" s="137"/>
      <c r="C2551" s="137"/>
      <c r="D2551" s="202"/>
      <c r="E2551" s="137"/>
      <c r="H2551" s="137"/>
      <c r="I2551" s="137"/>
      <c r="J2551" s="202"/>
      <c r="K2551" s="137"/>
    </row>
    <row r="2552" spans="2:11">
      <c r="B2552" s="137"/>
      <c r="C2552" s="137"/>
      <c r="D2552" s="202"/>
      <c r="E2552" s="137"/>
      <c r="H2552" s="137"/>
      <c r="I2552" s="137"/>
      <c r="J2552" s="202"/>
      <c r="K2552" s="137"/>
    </row>
    <row r="2553" spans="2:11">
      <c r="B2553" s="137"/>
      <c r="C2553" s="137"/>
      <c r="D2553" s="202"/>
      <c r="E2553" s="137"/>
      <c r="H2553" s="137"/>
      <c r="I2553" s="137"/>
      <c r="J2553" s="202"/>
      <c r="K2553" s="137"/>
    </row>
    <row r="2554" spans="2:11">
      <c r="B2554" s="137"/>
      <c r="C2554" s="137"/>
      <c r="D2554" s="202"/>
      <c r="E2554" s="137"/>
      <c r="H2554" s="137"/>
      <c r="I2554" s="137"/>
      <c r="J2554" s="202"/>
      <c r="K2554" s="137"/>
    </row>
    <row r="2555" spans="2:11">
      <c r="B2555" s="137"/>
      <c r="C2555" s="137"/>
      <c r="D2555" s="202"/>
      <c r="E2555" s="137"/>
      <c r="H2555" s="137"/>
      <c r="I2555" s="137"/>
      <c r="J2555" s="202"/>
      <c r="K2555" s="137"/>
    </row>
    <row r="2556" spans="2:11">
      <c r="B2556" s="137"/>
      <c r="C2556" s="137"/>
      <c r="D2556" s="202"/>
      <c r="E2556" s="137"/>
      <c r="H2556" s="137"/>
      <c r="I2556" s="137"/>
      <c r="J2556" s="202"/>
      <c r="K2556" s="137"/>
    </row>
    <row r="2557" spans="2:11">
      <c r="B2557" s="137"/>
      <c r="C2557" s="137"/>
      <c r="D2557" s="202"/>
      <c r="E2557" s="137"/>
      <c r="H2557" s="137"/>
      <c r="I2557" s="137"/>
      <c r="J2557" s="202"/>
      <c r="K2557" s="137"/>
    </row>
    <row r="2558" spans="2:11">
      <c r="B2558" s="137"/>
      <c r="C2558" s="137"/>
      <c r="D2558" s="202"/>
      <c r="E2558" s="137"/>
      <c r="H2558" s="137"/>
      <c r="I2558" s="137"/>
      <c r="J2558" s="202"/>
      <c r="K2558" s="137"/>
    </row>
    <row r="2559" spans="2:11">
      <c r="B2559" s="137"/>
      <c r="C2559" s="137"/>
      <c r="D2559" s="202"/>
      <c r="E2559" s="137"/>
      <c r="H2559" s="137"/>
      <c r="I2559" s="137"/>
      <c r="J2559" s="202"/>
      <c r="K2559" s="137"/>
    </row>
    <row r="2560" spans="2:11">
      <c r="B2560" s="137"/>
      <c r="C2560" s="137"/>
      <c r="D2560" s="202"/>
      <c r="E2560" s="137"/>
      <c r="H2560" s="137"/>
      <c r="I2560" s="137"/>
      <c r="J2560" s="202"/>
      <c r="K2560" s="137"/>
    </row>
    <row r="2561" spans="2:11">
      <c r="B2561" s="137"/>
      <c r="C2561" s="137"/>
      <c r="D2561" s="202"/>
      <c r="E2561" s="137"/>
      <c r="H2561" s="137"/>
      <c r="I2561" s="137"/>
      <c r="J2561" s="202"/>
      <c r="K2561" s="137"/>
    </row>
    <row r="2562" spans="2:11">
      <c r="B2562" s="137"/>
      <c r="C2562" s="137"/>
      <c r="D2562" s="202"/>
      <c r="E2562" s="137"/>
      <c r="H2562" s="137"/>
      <c r="I2562" s="137"/>
      <c r="J2562" s="202"/>
      <c r="K2562" s="137"/>
    </row>
    <row r="2563" spans="2:11">
      <c r="B2563" s="137"/>
      <c r="C2563" s="137"/>
      <c r="D2563" s="202"/>
      <c r="E2563" s="137"/>
      <c r="H2563" s="137"/>
      <c r="I2563" s="137"/>
      <c r="J2563" s="202"/>
      <c r="K2563" s="137"/>
    </row>
    <row r="2564" spans="2:11">
      <c r="B2564" s="137"/>
      <c r="C2564" s="137"/>
      <c r="D2564" s="202"/>
      <c r="E2564" s="137"/>
      <c r="H2564" s="137"/>
      <c r="I2564" s="137"/>
      <c r="J2564" s="202"/>
      <c r="K2564" s="137"/>
    </row>
    <row r="2565" spans="2:11">
      <c r="B2565" s="137"/>
      <c r="C2565" s="137"/>
      <c r="D2565" s="202"/>
      <c r="E2565" s="137"/>
      <c r="H2565" s="137"/>
      <c r="I2565" s="137"/>
      <c r="J2565" s="202"/>
      <c r="K2565" s="137"/>
    </row>
    <row r="2566" spans="2:11">
      <c r="B2566" s="137"/>
      <c r="C2566" s="137"/>
      <c r="D2566" s="202"/>
      <c r="E2566" s="137"/>
      <c r="H2566" s="137"/>
      <c r="I2566" s="137"/>
      <c r="J2566" s="202"/>
      <c r="K2566" s="137"/>
    </row>
    <row r="2567" spans="2:11">
      <c r="B2567" s="137"/>
      <c r="C2567" s="137"/>
      <c r="D2567" s="202"/>
      <c r="E2567" s="137"/>
      <c r="H2567" s="137"/>
      <c r="I2567" s="137"/>
      <c r="J2567" s="202"/>
      <c r="K2567" s="137"/>
    </row>
    <row r="2568" spans="2:11">
      <c r="B2568" s="137"/>
      <c r="C2568" s="137"/>
      <c r="D2568" s="202"/>
      <c r="E2568" s="137"/>
      <c r="H2568" s="137"/>
      <c r="I2568" s="137"/>
      <c r="J2568" s="202"/>
      <c r="K2568" s="137"/>
    </row>
    <row r="2569" spans="2:11">
      <c r="B2569" s="137"/>
      <c r="C2569" s="137"/>
      <c r="D2569" s="202"/>
      <c r="E2569" s="137"/>
      <c r="H2569" s="137"/>
      <c r="I2569" s="137"/>
      <c r="J2569" s="202"/>
      <c r="K2569" s="137"/>
    </row>
    <row r="2570" spans="2:11">
      <c r="B2570" s="137"/>
      <c r="C2570" s="137"/>
      <c r="D2570" s="202"/>
      <c r="E2570" s="137"/>
      <c r="H2570" s="137"/>
      <c r="I2570" s="137"/>
      <c r="J2570" s="202"/>
      <c r="K2570" s="137"/>
    </row>
    <row r="2571" spans="2:11">
      <c r="B2571" s="137"/>
      <c r="C2571" s="137"/>
      <c r="D2571" s="202"/>
      <c r="E2571" s="137"/>
      <c r="H2571" s="137"/>
      <c r="I2571" s="137"/>
      <c r="J2571" s="202"/>
      <c r="K2571" s="137"/>
    </row>
    <row r="2572" spans="2:11">
      <c r="B2572" s="137"/>
      <c r="C2572" s="137"/>
      <c r="D2572" s="202"/>
      <c r="E2572" s="137"/>
      <c r="H2572" s="137"/>
      <c r="I2572" s="137"/>
      <c r="J2572" s="202"/>
      <c r="K2572" s="137"/>
    </row>
    <row r="2573" spans="2:11">
      <c r="B2573" s="137"/>
      <c r="C2573" s="137"/>
      <c r="D2573" s="202"/>
      <c r="E2573" s="137"/>
      <c r="H2573" s="137"/>
      <c r="I2573" s="137"/>
      <c r="J2573" s="202"/>
      <c r="K2573" s="137"/>
    </row>
    <row r="2574" spans="2:11">
      <c r="B2574" s="137"/>
      <c r="C2574" s="137"/>
      <c r="D2574" s="202"/>
      <c r="E2574" s="137"/>
      <c r="H2574" s="137"/>
      <c r="I2574" s="137"/>
      <c r="J2574" s="202"/>
      <c r="K2574" s="137"/>
    </row>
    <row r="2575" spans="2:11">
      <c r="B2575" s="137"/>
      <c r="C2575" s="137"/>
      <c r="D2575" s="202"/>
      <c r="E2575" s="137"/>
      <c r="H2575" s="137"/>
      <c r="I2575" s="137"/>
      <c r="J2575" s="202"/>
      <c r="K2575" s="137"/>
    </row>
    <row r="2576" spans="2:11">
      <c r="B2576" s="137"/>
      <c r="C2576" s="137"/>
      <c r="D2576" s="202"/>
      <c r="E2576" s="137"/>
      <c r="H2576" s="137"/>
      <c r="I2576" s="137"/>
      <c r="J2576" s="202"/>
      <c r="K2576" s="137"/>
    </row>
    <row r="2577" spans="2:11">
      <c r="B2577" s="137"/>
      <c r="C2577" s="137"/>
      <c r="D2577" s="202"/>
      <c r="E2577" s="137"/>
      <c r="H2577" s="137"/>
      <c r="I2577" s="137"/>
      <c r="J2577" s="202"/>
      <c r="K2577" s="137"/>
    </row>
    <row r="2578" spans="2:11">
      <c r="B2578" s="137"/>
      <c r="C2578" s="137"/>
      <c r="D2578" s="202"/>
      <c r="E2578" s="137"/>
      <c r="H2578" s="137"/>
      <c r="I2578" s="137"/>
      <c r="J2578" s="202"/>
      <c r="K2578" s="137"/>
    </row>
    <row r="2579" spans="2:11">
      <c r="B2579" s="137"/>
      <c r="C2579" s="137"/>
      <c r="D2579" s="202"/>
      <c r="E2579" s="137"/>
      <c r="H2579" s="137"/>
      <c r="I2579" s="137"/>
      <c r="J2579" s="202"/>
      <c r="K2579" s="137"/>
    </row>
    <row r="2580" spans="2:11">
      <c r="B2580" s="137"/>
      <c r="C2580" s="137"/>
      <c r="D2580" s="202"/>
      <c r="E2580" s="137"/>
      <c r="H2580" s="137"/>
      <c r="I2580" s="137"/>
      <c r="J2580" s="202"/>
      <c r="K2580" s="137"/>
    </row>
    <row r="2581" spans="2:11">
      <c r="B2581" s="137"/>
      <c r="C2581" s="137"/>
      <c r="D2581" s="202"/>
      <c r="E2581" s="137"/>
      <c r="H2581" s="137"/>
      <c r="I2581" s="137"/>
      <c r="J2581" s="202"/>
      <c r="K2581" s="137"/>
    </row>
    <row r="2582" spans="2:11">
      <c r="B2582" s="137"/>
      <c r="C2582" s="137"/>
      <c r="D2582" s="202"/>
      <c r="E2582" s="137"/>
      <c r="H2582" s="137"/>
      <c r="I2582" s="137"/>
      <c r="J2582" s="202"/>
      <c r="K2582" s="137"/>
    </row>
    <row r="2583" spans="2:11">
      <c r="B2583" s="137"/>
      <c r="C2583" s="137"/>
      <c r="D2583" s="202"/>
      <c r="E2583" s="137"/>
      <c r="H2583" s="137"/>
      <c r="I2583" s="137"/>
      <c r="J2583" s="202"/>
      <c r="K2583" s="137"/>
    </row>
    <row r="2584" spans="2:11">
      <c r="B2584" s="137"/>
      <c r="C2584" s="137"/>
      <c r="D2584" s="202"/>
      <c r="E2584" s="137"/>
      <c r="H2584" s="137"/>
      <c r="I2584" s="137"/>
      <c r="J2584" s="202"/>
      <c r="K2584" s="137"/>
    </row>
    <row r="2585" spans="2:11">
      <c r="B2585" s="137"/>
      <c r="C2585" s="137"/>
      <c r="D2585" s="202"/>
      <c r="E2585" s="137"/>
      <c r="H2585" s="137"/>
      <c r="I2585" s="137"/>
      <c r="J2585" s="202"/>
      <c r="K2585" s="137"/>
    </row>
    <row r="2586" spans="2:11">
      <c r="B2586" s="137"/>
      <c r="C2586" s="137"/>
      <c r="D2586" s="202"/>
      <c r="E2586" s="137"/>
      <c r="H2586" s="137"/>
      <c r="I2586" s="137"/>
      <c r="J2586" s="202"/>
      <c r="K2586" s="137"/>
    </row>
    <row r="2587" spans="2:11">
      <c r="B2587" s="137"/>
      <c r="C2587" s="137"/>
      <c r="D2587" s="202"/>
      <c r="E2587" s="137"/>
      <c r="H2587" s="137"/>
      <c r="I2587" s="137"/>
      <c r="J2587" s="202"/>
      <c r="K2587" s="137"/>
    </row>
    <row r="2588" spans="2:11">
      <c r="B2588" s="137"/>
      <c r="C2588" s="137"/>
      <c r="D2588" s="202"/>
      <c r="E2588" s="137"/>
      <c r="H2588" s="137"/>
      <c r="I2588" s="137"/>
      <c r="J2588" s="202"/>
      <c r="K2588" s="137"/>
    </row>
    <row r="2589" spans="2:11">
      <c r="B2589" s="137"/>
      <c r="C2589" s="137"/>
      <c r="D2589" s="202"/>
      <c r="E2589" s="137"/>
      <c r="H2589" s="137"/>
      <c r="I2589" s="137"/>
      <c r="J2589" s="202"/>
      <c r="K2589" s="137"/>
    </row>
    <row r="2590" spans="2:11">
      <c r="B2590" s="137"/>
      <c r="C2590" s="137"/>
      <c r="D2590" s="202"/>
      <c r="E2590" s="137"/>
      <c r="H2590" s="137"/>
      <c r="I2590" s="137"/>
      <c r="J2590" s="202"/>
      <c r="K2590" s="137"/>
    </row>
    <row r="2591" spans="2:11">
      <c r="B2591" s="137"/>
      <c r="C2591" s="137"/>
      <c r="D2591" s="202"/>
      <c r="E2591" s="137"/>
      <c r="H2591" s="137"/>
      <c r="I2591" s="137"/>
      <c r="J2591" s="202"/>
      <c r="K2591" s="137"/>
    </row>
    <row r="2592" spans="2:11">
      <c r="B2592" s="137"/>
      <c r="C2592" s="137"/>
      <c r="D2592" s="202"/>
      <c r="E2592" s="137"/>
      <c r="H2592" s="137"/>
      <c r="I2592" s="137"/>
      <c r="J2592" s="202"/>
      <c r="K2592" s="137"/>
    </row>
    <row r="2593" spans="2:11">
      <c r="B2593" s="137"/>
      <c r="C2593" s="137"/>
      <c r="D2593" s="202"/>
      <c r="E2593" s="137"/>
      <c r="H2593" s="137"/>
      <c r="I2593" s="137"/>
      <c r="J2593" s="202"/>
      <c r="K2593" s="137"/>
    </row>
    <row r="2594" spans="2:11">
      <c r="B2594" s="137"/>
      <c r="C2594" s="137"/>
      <c r="D2594" s="202"/>
      <c r="E2594" s="137"/>
      <c r="H2594" s="137"/>
      <c r="I2594" s="137"/>
      <c r="J2594" s="202"/>
      <c r="K2594" s="137"/>
    </row>
    <row r="2595" spans="2:11">
      <c r="B2595" s="137"/>
      <c r="C2595" s="137"/>
      <c r="D2595" s="202"/>
      <c r="E2595" s="137"/>
      <c r="H2595" s="137"/>
      <c r="I2595" s="137"/>
      <c r="J2595" s="202"/>
      <c r="K2595" s="137"/>
    </row>
    <row r="2596" spans="2:11">
      <c r="B2596" s="137"/>
      <c r="C2596" s="137"/>
      <c r="D2596" s="202"/>
      <c r="E2596" s="137"/>
      <c r="H2596" s="137"/>
      <c r="I2596" s="137"/>
      <c r="J2596" s="202"/>
      <c r="K2596" s="137"/>
    </row>
    <row r="2597" spans="2:11">
      <c r="B2597" s="137"/>
      <c r="C2597" s="137"/>
      <c r="D2597" s="202"/>
      <c r="E2597" s="137"/>
      <c r="H2597" s="137"/>
      <c r="I2597" s="137"/>
      <c r="J2597" s="202"/>
      <c r="K2597" s="137"/>
    </row>
    <row r="2598" spans="2:11">
      <c r="B2598" s="137"/>
      <c r="C2598" s="137"/>
      <c r="D2598" s="202"/>
      <c r="E2598" s="137"/>
      <c r="H2598" s="137"/>
      <c r="I2598" s="137"/>
      <c r="J2598" s="202"/>
      <c r="K2598" s="137"/>
    </row>
    <row r="2599" spans="2:11">
      <c r="B2599" s="137"/>
      <c r="C2599" s="137"/>
      <c r="D2599" s="202"/>
      <c r="E2599" s="137"/>
      <c r="H2599" s="137"/>
      <c r="I2599" s="137"/>
      <c r="J2599" s="202"/>
      <c r="K2599" s="137"/>
    </row>
    <row r="2600" spans="2:11">
      <c r="B2600" s="137"/>
      <c r="C2600" s="137"/>
      <c r="D2600" s="202"/>
      <c r="E2600" s="137"/>
      <c r="H2600" s="137"/>
      <c r="I2600" s="137"/>
      <c r="J2600" s="202"/>
      <c r="K2600" s="137"/>
    </row>
    <row r="2601" spans="2:11">
      <c r="B2601" s="137"/>
      <c r="C2601" s="137"/>
      <c r="D2601" s="202"/>
      <c r="E2601" s="137"/>
      <c r="H2601" s="137"/>
      <c r="I2601" s="137"/>
      <c r="J2601" s="202"/>
      <c r="K2601" s="137"/>
    </row>
    <row r="2602" spans="2:11">
      <c r="B2602" s="137"/>
      <c r="C2602" s="137"/>
      <c r="D2602" s="202"/>
      <c r="E2602" s="137"/>
      <c r="H2602" s="137"/>
      <c r="I2602" s="137"/>
      <c r="J2602" s="202"/>
      <c r="K2602" s="137"/>
    </row>
    <row r="2603" spans="2:11">
      <c r="B2603" s="137"/>
      <c r="C2603" s="137"/>
      <c r="D2603" s="202"/>
      <c r="E2603" s="137"/>
      <c r="H2603" s="137"/>
      <c r="I2603" s="137"/>
      <c r="J2603" s="202"/>
      <c r="K2603" s="137"/>
    </row>
    <row r="2604" spans="2:11">
      <c r="B2604" s="137"/>
      <c r="C2604" s="137"/>
      <c r="D2604" s="202"/>
      <c r="E2604" s="137"/>
      <c r="H2604" s="137"/>
      <c r="I2604" s="137"/>
      <c r="J2604" s="202"/>
      <c r="K2604" s="137"/>
    </row>
    <row r="2605" spans="2:11">
      <c r="B2605" s="137"/>
      <c r="C2605" s="137"/>
      <c r="D2605" s="202"/>
      <c r="E2605" s="137"/>
      <c r="H2605" s="137"/>
      <c r="I2605" s="137"/>
      <c r="J2605" s="202"/>
      <c r="K2605" s="137"/>
    </row>
    <row r="2606" spans="2:11">
      <c r="B2606" s="137"/>
      <c r="C2606" s="137"/>
      <c r="D2606" s="202"/>
      <c r="E2606" s="137"/>
      <c r="H2606" s="137"/>
      <c r="I2606" s="137"/>
      <c r="J2606" s="202"/>
      <c r="K2606" s="137"/>
    </row>
    <row r="2607" spans="2:11">
      <c r="B2607" s="137"/>
      <c r="C2607" s="137"/>
      <c r="D2607" s="202"/>
      <c r="E2607" s="137"/>
      <c r="H2607" s="137"/>
      <c r="I2607" s="137"/>
      <c r="J2607" s="202"/>
      <c r="K2607" s="137"/>
    </row>
    <row r="2608" spans="2:11">
      <c r="B2608" s="137"/>
      <c r="C2608" s="137"/>
      <c r="D2608" s="202"/>
      <c r="E2608" s="137"/>
      <c r="H2608" s="137"/>
      <c r="I2608" s="137"/>
      <c r="J2608" s="202"/>
      <c r="K2608" s="137"/>
    </row>
    <row r="2609" spans="2:11">
      <c r="B2609" s="137"/>
      <c r="C2609" s="137"/>
      <c r="D2609" s="202"/>
      <c r="E2609" s="137"/>
      <c r="H2609" s="137"/>
      <c r="I2609" s="137"/>
      <c r="J2609" s="202"/>
      <c r="K2609" s="137"/>
    </row>
    <row r="2610" spans="2:11">
      <c r="B2610" s="137"/>
      <c r="C2610" s="137"/>
      <c r="D2610" s="202"/>
      <c r="E2610" s="137"/>
      <c r="H2610" s="137"/>
      <c r="I2610" s="137"/>
      <c r="J2610" s="202"/>
      <c r="K2610" s="137"/>
    </row>
    <row r="2611" spans="2:11">
      <c r="B2611" s="137"/>
      <c r="C2611" s="137"/>
      <c r="D2611" s="202"/>
      <c r="E2611" s="137"/>
      <c r="H2611" s="137"/>
      <c r="I2611" s="137"/>
      <c r="J2611" s="202"/>
      <c r="K2611" s="137"/>
    </row>
    <row r="2612" spans="2:11">
      <c r="B2612" s="137"/>
      <c r="C2612" s="137"/>
      <c r="D2612" s="202"/>
      <c r="E2612" s="137"/>
      <c r="H2612" s="137"/>
      <c r="I2612" s="137"/>
      <c r="J2612" s="202"/>
      <c r="K2612" s="137"/>
    </row>
    <row r="2613" spans="2:11">
      <c r="B2613" s="137"/>
      <c r="C2613" s="137"/>
      <c r="D2613" s="202"/>
      <c r="E2613" s="137"/>
      <c r="H2613" s="137"/>
      <c r="I2613" s="137"/>
      <c r="J2613" s="202"/>
      <c r="K2613" s="137"/>
    </row>
    <row r="2614" spans="2:11">
      <c r="B2614" s="137"/>
      <c r="C2614" s="137"/>
      <c r="D2614" s="202"/>
      <c r="E2614" s="137"/>
      <c r="H2614" s="137"/>
      <c r="I2614" s="137"/>
      <c r="J2614" s="202"/>
      <c r="K2614" s="137"/>
    </row>
    <row r="2615" spans="2:11">
      <c r="B2615" s="137"/>
      <c r="C2615" s="137"/>
      <c r="D2615" s="202"/>
      <c r="E2615" s="137"/>
      <c r="H2615" s="137"/>
      <c r="I2615" s="137"/>
      <c r="J2615" s="202"/>
      <c r="K2615" s="137"/>
    </row>
    <row r="2616" spans="2:11">
      <c r="B2616" s="137"/>
      <c r="C2616" s="137"/>
      <c r="D2616" s="202"/>
      <c r="E2616" s="137"/>
      <c r="H2616" s="137"/>
      <c r="I2616" s="137"/>
      <c r="J2616" s="202"/>
      <c r="K2616" s="137"/>
    </row>
    <row r="2617" spans="2:11">
      <c r="B2617" s="137"/>
      <c r="C2617" s="137"/>
      <c r="D2617" s="202"/>
      <c r="E2617" s="137"/>
      <c r="H2617" s="137"/>
      <c r="I2617" s="137"/>
      <c r="J2617" s="202"/>
      <c r="K2617" s="137"/>
    </row>
    <row r="2618" spans="2:11">
      <c r="B2618" s="137"/>
      <c r="C2618" s="137"/>
      <c r="D2618" s="202"/>
      <c r="E2618" s="137"/>
      <c r="H2618" s="137"/>
      <c r="I2618" s="137"/>
      <c r="J2618" s="202"/>
      <c r="K2618" s="137"/>
    </row>
    <row r="2619" spans="2:11">
      <c r="B2619" s="137"/>
      <c r="C2619" s="137"/>
      <c r="D2619" s="202"/>
      <c r="E2619" s="137"/>
      <c r="H2619" s="137"/>
      <c r="I2619" s="137"/>
      <c r="J2619" s="202"/>
      <c r="K2619" s="137"/>
    </row>
    <row r="2620" spans="2:11">
      <c r="B2620" s="137"/>
      <c r="C2620" s="137"/>
      <c r="D2620" s="202"/>
      <c r="E2620" s="137"/>
      <c r="H2620" s="137"/>
      <c r="I2620" s="137"/>
      <c r="J2620" s="202"/>
      <c r="K2620" s="137"/>
    </row>
    <row r="2621" spans="2:11">
      <c r="B2621" s="137"/>
      <c r="C2621" s="137"/>
      <c r="D2621" s="202"/>
      <c r="E2621" s="137"/>
      <c r="H2621" s="137"/>
      <c r="I2621" s="137"/>
      <c r="J2621" s="202"/>
      <c r="K2621" s="137"/>
    </row>
    <row r="2622" spans="2:11">
      <c r="B2622" s="137"/>
      <c r="C2622" s="137"/>
      <c r="D2622" s="202"/>
      <c r="E2622" s="137"/>
      <c r="H2622" s="137"/>
      <c r="I2622" s="137"/>
      <c r="J2622" s="202"/>
      <c r="K2622" s="137"/>
    </row>
    <row r="2623" spans="2:11">
      <c r="B2623" s="137"/>
      <c r="C2623" s="137"/>
      <c r="D2623" s="202"/>
      <c r="E2623" s="137"/>
      <c r="H2623" s="137"/>
      <c r="I2623" s="137"/>
      <c r="J2623" s="202"/>
      <c r="K2623" s="137"/>
    </row>
    <row r="2624" spans="2:11">
      <c r="B2624" s="137"/>
      <c r="C2624" s="137"/>
      <c r="D2624" s="202"/>
      <c r="E2624" s="137"/>
      <c r="H2624" s="137"/>
      <c r="I2624" s="137"/>
      <c r="J2624" s="202"/>
      <c r="K2624" s="137"/>
    </row>
    <row r="2625" spans="2:11">
      <c r="B2625" s="137"/>
      <c r="C2625" s="137"/>
      <c r="D2625" s="202"/>
      <c r="E2625" s="137"/>
      <c r="H2625" s="137"/>
      <c r="I2625" s="137"/>
      <c r="J2625" s="202"/>
      <c r="K2625" s="137"/>
    </row>
    <row r="2626" spans="2:11">
      <c r="B2626" s="137"/>
      <c r="C2626" s="137"/>
      <c r="D2626" s="202"/>
      <c r="E2626" s="137"/>
      <c r="H2626" s="137"/>
      <c r="I2626" s="137"/>
      <c r="J2626" s="202"/>
      <c r="K2626" s="137"/>
    </row>
    <row r="2627" spans="2:11">
      <c r="B2627" s="137"/>
      <c r="C2627" s="137"/>
      <c r="D2627" s="202"/>
      <c r="E2627" s="137"/>
      <c r="H2627" s="137"/>
      <c r="I2627" s="137"/>
      <c r="J2627" s="202"/>
      <c r="K2627" s="137"/>
    </row>
    <row r="2628" spans="2:11">
      <c r="B2628" s="137"/>
      <c r="C2628" s="137"/>
      <c r="D2628" s="202"/>
      <c r="E2628" s="137"/>
      <c r="H2628" s="137"/>
      <c r="I2628" s="137"/>
      <c r="J2628" s="202"/>
      <c r="K2628" s="137"/>
    </row>
    <row r="2629" spans="2:11">
      <c r="B2629" s="137"/>
      <c r="C2629" s="137"/>
      <c r="D2629" s="202"/>
      <c r="E2629" s="137"/>
      <c r="H2629" s="137"/>
      <c r="I2629" s="137"/>
      <c r="J2629" s="202"/>
      <c r="K2629" s="137"/>
    </row>
    <row r="2630" spans="2:11">
      <c r="B2630" s="137"/>
      <c r="C2630" s="137"/>
      <c r="D2630" s="202"/>
      <c r="E2630" s="137"/>
      <c r="H2630" s="137"/>
      <c r="I2630" s="137"/>
      <c r="J2630" s="202"/>
      <c r="K2630" s="137"/>
    </row>
    <row r="2631" spans="2:11">
      <c r="B2631" s="137"/>
      <c r="C2631" s="137"/>
      <c r="D2631" s="202"/>
      <c r="E2631" s="137"/>
      <c r="H2631" s="137"/>
      <c r="I2631" s="137"/>
      <c r="J2631" s="202"/>
      <c r="K2631" s="137"/>
    </row>
    <row r="2632" spans="2:11">
      <c r="B2632" s="137"/>
      <c r="C2632" s="137"/>
      <c r="D2632" s="202"/>
      <c r="E2632" s="137"/>
      <c r="H2632" s="137"/>
      <c r="I2632" s="137"/>
      <c r="J2632" s="202"/>
      <c r="K2632" s="137"/>
    </row>
    <row r="2633" spans="2:11">
      <c r="B2633" s="137"/>
      <c r="C2633" s="137"/>
      <c r="D2633" s="202"/>
      <c r="E2633" s="137"/>
      <c r="H2633" s="137"/>
      <c r="I2633" s="137"/>
      <c r="J2633" s="202"/>
      <c r="K2633" s="137"/>
    </row>
    <row r="2634" spans="2:11">
      <c r="B2634" s="137"/>
      <c r="C2634" s="137"/>
      <c r="D2634" s="202"/>
      <c r="E2634" s="137"/>
      <c r="H2634" s="137"/>
      <c r="I2634" s="137"/>
      <c r="J2634" s="202"/>
      <c r="K2634" s="137"/>
    </row>
    <row r="2635" spans="2:11">
      <c r="B2635" s="137"/>
      <c r="C2635" s="137"/>
      <c r="D2635" s="202"/>
      <c r="E2635" s="137"/>
      <c r="H2635" s="137"/>
      <c r="I2635" s="137"/>
      <c r="J2635" s="202"/>
      <c r="K2635" s="137"/>
    </row>
    <row r="2636" spans="2:11">
      <c r="B2636" s="137"/>
      <c r="C2636" s="137"/>
      <c r="D2636" s="202"/>
      <c r="E2636" s="137"/>
      <c r="H2636" s="137"/>
      <c r="I2636" s="137"/>
      <c r="J2636" s="202"/>
      <c r="K2636" s="137"/>
    </row>
    <row r="2637" spans="2:11">
      <c r="B2637" s="137"/>
      <c r="C2637" s="137"/>
      <c r="D2637" s="202"/>
      <c r="E2637" s="137"/>
      <c r="H2637" s="137"/>
      <c r="I2637" s="137"/>
      <c r="J2637" s="202"/>
      <c r="K2637" s="137"/>
    </row>
    <row r="2638" spans="2:11">
      <c r="B2638" s="137"/>
      <c r="C2638" s="137"/>
      <c r="D2638" s="202"/>
      <c r="E2638" s="137"/>
      <c r="H2638" s="137"/>
      <c r="I2638" s="137"/>
      <c r="J2638" s="202"/>
      <c r="K2638" s="137"/>
    </row>
    <row r="2639" spans="2:11">
      <c r="B2639" s="137"/>
      <c r="C2639" s="137"/>
      <c r="D2639" s="202"/>
      <c r="E2639" s="137"/>
      <c r="H2639" s="137"/>
      <c r="I2639" s="137"/>
      <c r="J2639" s="202"/>
      <c r="K2639" s="137"/>
    </row>
    <row r="2640" spans="2:11">
      <c r="B2640" s="137"/>
      <c r="C2640" s="137"/>
      <c r="D2640" s="202"/>
      <c r="E2640" s="137"/>
      <c r="H2640" s="137"/>
      <c r="I2640" s="137"/>
      <c r="J2640" s="202"/>
      <c r="K2640" s="137"/>
    </row>
    <row r="2641" spans="2:11">
      <c r="B2641" s="137"/>
      <c r="C2641" s="137"/>
      <c r="D2641" s="202"/>
      <c r="E2641" s="137"/>
      <c r="H2641" s="137"/>
      <c r="I2641" s="137"/>
      <c r="J2641" s="202"/>
      <c r="K2641" s="137"/>
    </row>
    <row r="2642" spans="2:11">
      <c r="B2642" s="137"/>
      <c r="C2642" s="137"/>
      <c r="D2642" s="202"/>
      <c r="E2642" s="137"/>
      <c r="H2642" s="137"/>
      <c r="I2642" s="137"/>
      <c r="J2642" s="202"/>
      <c r="K2642" s="137"/>
    </row>
    <row r="2643" spans="2:11">
      <c r="B2643" s="137"/>
      <c r="C2643" s="137"/>
      <c r="D2643" s="202"/>
      <c r="E2643" s="137"/>
      <c r="H2643" s="137"/>
      <c r="I2643" s="137"/>
      <c r="J2643" s="202"/>
      <c r="K2643" s="137"/>
    </row>
    <row r="2644" spans="2:11">
      <c r="B2644" s="137"/>
      <c r="C2644" s="137"/>
      <c r="D2644" s="202"/>
      <c r="E2644" s="137"/>
      <c r="H2644" s="137"/>
      <c r="I2644" s="137"/>
      <c r="J2644" s="202"/>
      <c r="K2644" s="137"/>
    </row>
    <row r="2645" spans="2:11">
      <c r="B2645" s="137"/>
      <c r="C2645" s="137"/>
      <c r="D2645" s="202"/>
      <c r="E2645" s="137"/>
      <c r="H2645" s="137"/>
      <c r="I2645" s="137"/>
      <c r="J2645" s="202"/>
      <c r="K2645" s="137"/>
    </row>
    <row r="2646" spans="2:11">
      <c r="B2646" s="137"/>
      <c r="C2646" s="137"/>
      <c r="D2646" s="202"/>
      <c r="E2646" s="137"/>
      <c r="H2646" s="137"/>
      <c r="I2646" s="137"/>
      <c r="J2646" s="202"/>
      <c r="K2646" s="137"/>
    </row>
    <row r="2647" spans="2:11">
      <c r="B2647" s="137"/>
      <c r="C2647" s="137"/>
      <c r="D2647" s="202"/>
      <c r="E2647" s="137"/>
      <c r="H2647" s="137"/>
      <c r="I2647" s="137"/>
      <c r="J2647" s="202"/>
      <c r="K2647" s="137"/>
    </row>
    <row r="2648" spans="2:11">
      <c r="B2648" s="137"/>
      <c r="C2648" s="137"/>
      <c r="D2648" s="202"/>
      <c r="E2648" s="137"/>
      <c r="H2648" s="137"/>
      <c r="I2648" s="137"/>
      <c r="J2648" s="202"/>
      <c r="K2648" s="137"/>
    </row>
    <row r="2649" spans="2:11">
      <c r="B2649" s="137"/>
      <c r="C2649" s="137"/>
      <c r="D2649" s="202"/>
      <c r="E2649" s="137"/>
      <c r="H2649" s="137"/>
      <c r="I2649" s="137"/>
      <c r="J2649" s="202"/>
      <c r="K2649" s="137"/>
    </row>
    <row r="2650" spans="2:11">
      <c r="B2650" s="137"/>
      <c r="C2650" s="137"/>
      <c r="D2650" s="202"/>
      <c r="E2650" s="137"/>
      <c r="H2650" s="137"/>
      <c r="I2650" s="137"/>
      <c r="J2650" s="202"/>
      <c r="K2650" s="137"/>
    </row>
    <row r="2651" spans="2:11">
      <c r="B2651" s="137"/>
      <c r="C2651" s="137"/>
      <c r="D2651" s="202"/>
      <c r="E2651" s="137"/>
      <c r="H2651" s="137"/>
      <c r="I2651" s="137"/>
      <c r="J2651" s="202"/>
      <c r="K2651" s="137"/>
    </row>
    <row r="2652" spans="2:11">
      <c r="B2652" s="137"/>
      <c r="C2652" s="137"/>
      <c r="D2652" s="202"/>
      <c r="E2652" s="137"/>
      <c r="H2652" s="137"/>
      <c r="I2652" s="137"/>
      <c r="J2652" s="202"/>
      <c r="K2652" s="137"/>
    </row>
    <row r="2653" spans="2:11">
      <c r="B2653" s="137"/>
      <c r="C2653" s="137"/>
      <c r="D2653" s="202"/>
      <c r="E2653" s="137"/>
      <c r="H2653" s="137"/>
      <c r="I2653" s="137"/>
      <c r="J2653" s="202"/>
      <c r="K2653" s="137"/>
    </row>
    <row r="2654" spans="2:11">
      <c r="B2654" s="137"/>
      <c r="C2654" s="137"/>
      <c r="D2654" s="202"/>
      <c r="E2654" s="137"/>
      <c r="H2654" s="137"/>
      <c r="I2654" s="137"/>
      <c r="J2654" s="202"/>
      <c r="K2654" s="137"/>
    </row>
    <row r="2655" spans="2:11">
      <c r="B2655" s="137"/>
      <c r="C2655" s="137"/>
      <c r="D2655" s="202"/>
      <c r="E2655" s="137"/>
      <c r="H2655" s="137"/>
      <c r="I2655" s="137"/>
      <c r="J2655" s="202"/>
      <c r="K2655" s="137"/>
    </row>
    <row r="2656" spans="2:11">
      <c r="B2656" s="137"/>
      <c r="C2656" s="137"/>
      <c r="D2656" s="202"/>
      <c r="E2656" s="137"/>
      <c r="H2656" s="137"/>
      <c r="I2656" s="137"/>
      <c r="J2656" s="202"/>
      <c r="K2656" s="137"/>
    </row>
    <row r="2657" spans="2:11">
      <c r="B2657" s="137"/>
      <c r="C2657" s="137"/>
      <c r="D2657" s="202"/>
      <c r="E2657" s="137"/>
      <c r="H2657" s="137"/>
      <c r="I2657" s="137"/>
      <c r="J2657" s="202"/>
      <c r="K2657" s="137"/>
    </row>
    <row r="2658" spans="2:11">
      <c r="B2658" s="137"/>
      <c r="C2658" s="137"/>
      <c r="D2658" s="202"/>
      <c r="E2658" s="137"/>
      <c r="H2658" s="137"/>
      <c r="I2658" s="137"/>
      <c r="J2658" s="202"/>
      <c r="K2658" s="137"/>
    </row>
    <row r="2659" spans="2:11">
      <c r="B2659" s="137"/>
      <c r="C2659" s="137"/>
      <c r="D2659" s="202"/>
      <c r="E2659" s="137"/>
      <c r="H2659" s="137"/>
      <c r="I2659" s="137"/>
      <c r="J2659" s="202"/>
      <c r="K2659" s="137"/>
    </row>
    <row r="2660" spans="2:11">
      <c r="B2660" s="137"/>
      <c r="C2660" s="137"/>
      <c r="D2660" s="202"/>
      <c r="E2660" s="137"/>
      <c r="H2660" s="137"/>
      <c r="I2660" s="137"/>
      <c r="J2660" s="202"/>
      <c r="K2660" s="137"/>
    </row>
    <row r="2661" spans="2:11">
      <c r="B2661" s="137"/>
      <c r="C2661" s="137"/>
      <c r="D2661" s="202"/>
      <c r="E2661" s="137"/>
      <c r="H2661" s="137"/>
      <c r="I2661" s="137"/>
      <c r="J2661" s="202"/>
      <c r="K2661" s="137"/>
    </row>
    <row r="2662" spans="2:11">
      <c r="B2662" s="137"/>
      <c r="C2662" s="137"/>
      <c r="D2662" s="202"/>
      <c r="E2662" s="137"/>
      <c r="H2662" s="137"/>
      <c r="I2662" s="137"/>
      <c r="J2662" s="202"/>
      <c r="K2662" s="137"/>
    </row>
    <row r="2663" spans="2:11">
      <c r="B2663" s="137"/>
      <c r="C2663" s="137"/>
      <c r="D2663" s="202"/>
      <c r="E2663" s="137"/>
      <c r="H2663" s="137"/>
      <c r="I2663" s="137"/>
      <c r="J2663" s="202"/>
      <c r="K2663" s="137"/>
    </row>
    <row r="2664" spans="2:11">
      <c r="B2664" s="137"/>
      <c r="C2664" s="137"/>
      <c r="D2664" s="202"/>
      <c r="E2664" s="137"/>
      <c r="H2664" s="137"/>
      <c r="I2664" s="137"/>
      <c r="J2664" s="202"/>
      <c r="K2664" s="137"/>
    </row>
    <row r="2665" spans="2:11">
      <c r="B2665" s="137"/>
      <c r="C2665" s="137"/>
      <c r="D2665" s="202"/>
      <c r="E2665" s="137"/>
      <c r="H2665" s="137"/>
      <c r="I2665" s="137"/>
      <c r="J2665" s="202"/>
      <c r="K2665" s="137"/>
    </row>
    <row r="2666" spans="2:11">
      <c r="B2666" s="137"/>
      <c r="C2666" s="137"/>
      <c r="D2666" s="202"/>
      <c r="E2666" s="137"/>
      <c r="H2666" s="137"/>
      <c r="I2666" s="137"/>
      <c r="J2666" s="202"/>
      <c r="K2666" s="137"/>
    </row>
    <row r="2667" spans="2:11">
      <c r="B2667" s="137"/>
      <c r="C2667" s="137"/>
      <c r="D2667" s="202"/>
      <c r="E2667" s="137"/>
      <c r="H2667" s="137"/>
      <c r="I2667" s="137"/>
      <c r="J2667" s="202"/>
      <c r="K2667" s="137"/>
    </row>
    <row r="2668" spans="2:11">
      <c r="B2668" s="137"/>
      <c r="C2668" s="137"/>
      <c r="D2668" s="202"/>
      <c r="E2668" s="137"/>
      <c r="H2668" s="137"/>
      <c r="I2668" s="137"/>
      <c r="J2668" s="202"/>
      <c r="K2668" s="137"/>
    </row>
    <row r="2669" spans="2:11">
      <c r="B2669" s="137"/>
      <c r="C2669" s="137"/>
      <c r="D2669" s="202"/>
      <c r="E2669" s="137"/>
      <c r="H2669" s="137"/>
      <c r="I2669" s="137"/>
      <c r="J2669" s="202"/>
      <c r="K2669" s="137"/>
    </row>
    <row r="2670" spans="2:11">
      <c r="B2670" s="137"/>
      <c r="C2670" s="137"/>
      <c r="D2670" s="202"/>
      <c r="E2670" s="137"/>
      <c r="H2670" s="137"/>
      <c r="I2670" s="137"/>
      <c r="J2670" s="202"/>
      <c r="K2670" s="137"/>
    </row>
    <row r="2671" spans="2:11">
      <c r="B2671" s="137"/>
      <c r="C2671" s="137"/>
      <c r="D2671" s="202"/>
      <c r="E2671" s="137"/>
      <c r="H2671" s="137"/>
      <c r="I2671" s="137"/>
      <c r="J2671" s="202"/>
      <c r="K2671" s="137"/>
    </row>
    <row r="2672" spans="2:11">
      <c r="B2672" s="137"/>
      <c r="C2672" s="137"/>
      <c r="D2672" s="202"/>
      <c r="E2672" s="137"/>
      <c r="H2672" s="137"/>
      <c r="I2672" s="137"/>
      <c r="J2672" s="202"/>
      <c r="K2672" s="137"/>
    </row>
    <row r="2673" spans="2:11">
      <c r="B2673" s="137"/>
      <c r="C2673" s="137"/>
      <c r="D2673" s="202"/>
      <c r="E2673" s="137"/>
      <c r="H2673" s="137"/>
      <c r="I2673" s="137"/>
      <c r="J2673" s="202"/>
      <c r="K2673" s="137"/>
    </row>
    <row r="2674" spans="2:11">
      <c r="B2674" s="137"/>
      <c r="C2674" s="137"/>
      <c r="D2674" s="202"/>
      <c r="E2674" s="137"/>
      <c r="H2674" s="137"/>
      <c r="I2674" s="137"/>
      <c r="J2674" s="202"/>
      <c r="K2674" s="137"/>
    </row>
    <row r="2675" spans="2:11">
      <c r="B2675" s="137"/>
      <c r="C2675" s="137"/>
      <c r="D2675" s="202"/>
      <c r="E2675" s="137"/>
      <c r="H2675" s="137"/>
      <c r="I2675" s="137"/>
      <c r="J2675" s="202"/>
      <c r="K2675" s="137"/>
    </row>
    <row r="2676" spans="2:11">
      <c r="B2676" s="137"/>
      <c r="C2676" s="137"/>
      <c r="D2676" s="202"/>
      <c r="E2676" s="137"/>
      <c r="H2676" s="137"/>
      <c r="I2676" s="137"/>
      <c r="J2676" s="202"/>
      <c r="K2676" s="137"/>
    </row>
    <row r="2677" spans="2:11">
      <c r="B2677" s="137"/>
      <c r="C2677" s="137"/>
      <c r="D2677" s="202"/>
      <c r="E2677" s="137"/>
      <c r="H2677" s="137"/>
      <c r="I2677" s="137"/>
      <c r="J2677" s="202"/>
      <c r="K2677" s="137"/>
    </row>
    <row r="2678" spans="2:11">
      <c r="B2678" s="137"/>
      <c r="C2678" s="137"/>
      <c r="D2678" s="202"/>
      <c r="E2678" s="137"/>
      <c r="H2678" s="137"/>
      <c r="I2678" s="137"/>
      <c r="J2678" s="202"/>
      <c r="K2678" s="137"/>
    </row>
    <row r="2679" spans="2:11">
      <c r="B2679" s="137"/>
      <c r="C2679" s="137"/>
      <c r="D2679" s="202"/>
      <c r="E2679" s="137"/>
      <c r="H2679" s="137"/>
      <c r="I2679" s="137"/>
      <c r="J2679" s="202"/>
      <c r="K2679" s="137"/>
    </row>
    <row r="2680" spans="2:11">
      <c r="B2680" s="137"/>
      <c r="C2680" s="137"/>
      <c r="D2680" s="202"/>
      <c r="E2680" s="137"/>
      <c r="H2680" s="137"/>
      <c r="I2680" s="137"/>
      <c r="J2680" s="202"/>
      <c r="K2680" s="137"/>
    </row>
    <row r="2681" spans="2:11">
      <c r="B2681" s="137"/>
      <c r="C2681" s="137"/>
      <c r="D2681" s="202"/>
      <c r="E2681" s="137"/>
      <c r="H2681" s="137"/>
      <c r="I2681" s="137"/>
      <c r="J2681" s="202"/>
      <c r="K2681" s="137"/>
    </row>
    <row r="2682" spans="2:11">
      <c r="B2682" s="137"/>
      <c r="C2682" s="137"/>
      <c r="D2682" s="202"/>
      <c r="E2682" s="137"/>
      <c r="H2682" s="137"/>
      <c r="I2682" s="137"/>
      <c r="J2682" s="202"/>
      <c r="K2682" s="137"/>
    </row>
    <row r="2683" spans="2:11">
      <c r="B2683" s="137"/>
      <c r="C2683" s="137"/>
      <c r="D2683" s="202"/>
      <c r="E2683" s="137"/>
      <c r="H2683" s="137"/>
      <c r="I2683" s="137"/>
      <c r="J2683" s="202"/>
      <c r="K2683" s="137"/>
    </row>
    <row r="2684" spans="2:11">
      <c r="B2684" s="137"/>
      <c r="C2684" s="137"/>
      <c r="D2684" s="202"/>
      <c r="E2684" s="137"/>
      <c r="H2684" s="137"/>
      <c r="I2684" s="137"/>
      <c r="J2684" s="202"/>
      <c r="K2684" s="137"/>
    </row>
    <row r="2685" spans="2:11">
      <c r="B2685" s="137"/>
      <c r="C2685" s="137"/>
      <c r="D2685" s="202"/>
      <c r="E2685" s="137"/>
      <c r="H2685" s="137"/>
      <c r="I2685" s="137"/>
      <c r="J2685" s="202"/>
      <c r="K2685" s="137"/>
    </row>
    <row r="2686" spans="2:11">
      <c r="B2686" s="137"/>
      <c r="C2686" s="137"/>
      <c r="D2686" s="202"/>
      <c r="E2686" s="137"/>
      <c r="H2686" s="137"/>
      <c r="I2686" s="137"/>
      <c r="J2686" s="202"/>
      <c r="K2686" s="137"/>
    </row>
    <row r="2687" spans="2:11">
      <c r="B2687" s="137"/>
      <c r="C2687" s="137"/>
      <c r="D2687" s="202"/>
      <c r="E2687" s="137"/>
      <c r="H2687" s="137"/>
      <c r="I2687" s="137"/>
      <c r="J2687" s="202"/>
      <c r="K2687" s="137"/>
    </row>
    <row r="2688" spans="2:11">
      <c r="B2688" s="137"/>
      <c r="C2688" s="137"/>
      <c r="D2688" s="202"/>
      <c r="E2688" s="137"/>
      <c r="H2688" s="137"/>
      <c r="I2688" s="137"/>
      <c r="J2688" s="202"/>
      <c r="K2688" s="137"/>
    </row>
    <row r="2689" spans="2:11">
      <c r="B2689" s="137"/>
      <c r="C2689" s="137"/>
      <c r="D2689" s="202"/>
      <c r="E2689" s="137"/>
      <c r="H2689" s="137"/>
      <c r="I2689" s="137"/>
      <c r="J2689" s="202"/>
      <c r="K2689" s="137"/>
    </row>
    <row r="2690" spans="2:11">
      <c r="B2690" s="137"/>
      <c r="C2690" s="137"/>
      <c r="D2690" s="202"/>
      <c r="E2690" s="137"/>
      <c r="H2690" s="137"/>
      <c r="I2690" s="137"/>
      <c r="J2690" s="202"/>
      <c r="K2690" s="137"/>
    </row>
    <row r="2691" spans="2:11">
      <c r="B2691" s="137"/>
      <c r="C2691" s="137"/>
      <c r="D2691" s="202"/>
      <c r="E2691" s="137"/>
      <c r="H2691" s="137"/>
      <c r="I2691" s="137"/>
      <c r="J2691" s="202"/>
      <c r="K2691" s="137"/>
    </row>
    <row r="2692" spans="2:11">
      <c r="B2692" s="137"/>
      <c r="C2692" s="137"/>
      <c r="D2692" s="202"/>
      <c r="E2692" s="137"/>
      <c r="H2692" s="137"/>
      <c r="I2692" s="137"/>
      <c r="J2692" s="202"/>
      <c r="K2692" s="137"/>
    </row>
    <row r="2693" spans="2:11">
      <c r="B2693" s="137"/>
      <c r="C2693" s="137"/>
      <c r="D2693" s="202"/>
      <c r="E2693" s="137"/>
      <c r="H2693" s="137"/>
      <c r="I2693" s="137"/>
      <c r="J2693" s="202"/>
      <c r="K2693" s="137"/>
    </row>
    <row r="2694" spans="2:11">
      <c r="B2694" s="137"/>
      <c r="C2694" s="137"/>
      <c r="D2694" s="202"/>
      <c r="E2694" s="137"/>
      <c r="H2694" s="137"/>
      <c r="I2694" s="137"/>
      <c r="J2694" s="202"/>
      <c r="K2694" s="137"/>
    </row>
    <row r="2695" spans="2:11">
      <c r="B2695" s="137"/>
      <c r="C2695" s="137"/>
      <c r="D2695" s="202"/>
      <c r="E2695" s="137"/>
      <c r="H2695" s="137"/>
      <c r="I2695" s="137"/>
      <c r="J2695" s="202"/>
      <c r="K2695" s="137"/>
    </row>
    <row r="2696" spans="2:11">
      <c r="B2696" s="137"/>
      <c r="C2696" s="137"/>
      <c r="D2696" s="202"/>
      <c r="E2696" s="137"/>
      <c r="H2696" s="137"/>
      <c r="I2696" s="137"/>
      <c r="J2696" s="202"/>
      <c r="K2696" s="137"/>
    </row>
    <row r="2697" spans="2:11">
      <c r="B2697" s="137"/>
      <c r="C2697" s="137"/>
      <c r="D2697" s="202"/>
      <c r="E2697" s="137"/>
      <c r="H2697" s="137"/>
      <c r="I2697" s="137"/>
      <c r="J2697" s="202"/>
      <c r="K2697" s="137"/>
    </row>
    <row r="2698" spans="2:11">
      <c r="B2698" s="137"/>
      <c r="C2698" s="137"/>
      <c r="D2698" s="202"/>
      <c r="E2698" s="137"/>
      <c r="H2698" s="137"/>
      <c r="I2698" s="137"/>
      <c r="J2698" s="202"/>
      <c r="K2698" s="137"/>
    </row>
    <row r="2699" spans="2:11">
      <c r="B2699" s="137"/>
      <c r="C2699" s="137"/>
      <c r="D2699" s="202"/>
      <c r="E2699" s="137"/>
      <c r="H2699" s="137"/>
      <c r="I2699" s="137"/>
      <c r="J2699" s="202"/>
      <c r="K2699" s="137"/>
    </row>
    <row r="2700" spans="2:11">
      <c r="B2700" s="137"/>
      <c r="C2700" s="137"/>
      <c r="D2700" s="202"/>
      <c r="E2700" s="137"/>
      <c r="H2700" s="137"/>
      <c r="I2700" s="137"/>
      <c r="J2700" s="202"/>
      <c r="K2700" s="137"/>
    </row>
    <row r="2701" spans="2:11">
      <c r="B2701" s="137"/>
      <c r="C2701" s="137"/>
      <c r="D2701" s="202"/>
      <c r="E2701" s="137"/>
      <c r="H2701" s="137"/>
      <c r="I2701" s="137"/>
      <c r="J2701" s="202"/>
      <c r="K2701" s="137"/>
    </row>
    <row r="2702" spans="2:11">
      <c r="B2702" s="137"/>
      <c r="C2702" s="137"/>
      <c r="D2702" s="202"/>
      <c r="E2702" s="137"/>
      <c r="H2702" s="137"/>
      <c r="I2702" s="137"/>
      <c r="J2702" s="202"/>
      <c r="K2702" s="137"/>
    </row>
    <row r="2703" spans="2:11">
      <c r="B2703" s="137"/>
      <c r="C2703" s="137"/>
      <c r="D2703" s="202"/>
      <c r="E2703" s="137"/>
      <c r="H2703" s="137"/>
      <c r="I2703" s="137"/>
      <c r="J2703" s="202"/>
      <c r="K2703" s="137"/>
    </row>
    <row r="2704" spans="2:11">
      <c r="B2704" s="137"/>
      <c r="C2704" s="137"/>
      <c r="D2704" s="202"/>
      <c r="E2704" s="137"/>
      <c r="H2704" s="137"/>
      <c r="I2704" s="137"/>
      <c r="J2704" s="202"/>
      <c r="K2704" s="137"/>
    </row>
    <row r="2705" spans="2:11">
      <c r="B2705" s="137"/>
      <c r="C2705" s="137"/>
      <c r="D2705" s="202"/>
      <c r="E2705" s="137"/>
      <c r="H2705" s="137"/>
      <c r="I2705" s="137"/>
      <c r="J2705" s="202"/>
      <c r="K2705" s="137"/>
    </row>
    <row r="2706" spans="2:11">
      <c r="B2706" s="137"/>
      <c r="C2706" s="137"/>
      <c r="D2706" s="202"/>
      <c r="E2706" s="137"/>
      <c r="H2706" s="137"/>
      <c r="I2706" s="137"/>
      <c r="J2706" s="202"/>
      <c r="K2706" s="137"/>
    </row>
    <row r="2707" spans="2:11">
      <c r="B2707" s="137"/>
      <c r="C2707" s="137"/>
      <c r="D2707" s="202"/>
      <c r="E2707" s="137"/>
      <c r="H2707" s="137"/>
      <c r="I2707" s="137"/>
      <c r="J2707" s="202"/>
      <c r="K2707" s="137"/>
    </row>
    <row r="2708" spans="2:11">
      <c r="B2708" s="137"/>
      <c r="C2708" s="137"/>
      <c r="D2708" s="202"/>
      <c r="E2708" s="137"/>
      <c r="H2708" s="137"/>
      <c r="I2708" s="137"/>
      <c r="J2708" s="202"/>
      <c r="K2708" s="137"/>
    </row>
    <row r="2709" spans="2:11">
      <c r="B2709" s="137"/>
      <c r="C2709" s="137"/>
      <c r="D2709" s="202"/>
      <c r="E2709" s="137"/>
      <c r="H2709" s="137"/>
      <c r="I2709" s="137"/>
      <c r="J2709" s="202"/>
      <c r="K2709" s="137"/>
    </row>
    <row r="2710" spans="2:11">
      <c r="B2710" s="137"/>
      <c r="C2710" s="137"/>
      <c r="D2710" s="202"/>
      <c r="E2710" s="137"/>
      <c r="H2710" s="137"/>
      <c r="I2710" s="137"/>
      <c r="J2710" s="202"/>
      <c r="K2710" s="137"/>
    </row>
    <row r="2711" spans="2:11">
      <c r="B2711" s="137"/>
      <c r="C2711" s="137"/>
      <c r="D2711" s="202"/>
      <c r="E2711" s="137"/>
      <c r="H2711" s="137"/>
      <c r="I2711" s="137"/>
      <c r="J2711" s="202"/>
      <c r="K2711" s="137"/>
    </row>
    <row r="2712" spans="2:11">
      <c r="B2712" s="137"/>
      <c r="C2712" s="137"/>
      <c r="D2712" s="202"/>
      <c r="E2712" s="137"/>
      <c r="H2712" s="137"/>
      <c r="I2712" s="137"/>
      <c r="J2712" s="202"/>
      <c r="K2712" s="137"/>
    </row>
    <row r="2713" spans="2:11">
      <c r="B2713" s="137"/>
      <c r="C2713" s="137"/>
      <c r="D2713" s="202"/>
      <c r="E2713" s="137"/>
      <c r="H2713" s="137"/>
      <c r="I2713" s="137"/>
      <c r="J2713" s="202"/>
      <c r="K2713" s="137"/>
    </row>
    <row r="2714" spans="2:11">
      <c r="B2714" s="137"/>
      <c r="C2714" s="137"/>
      <c r="D2714" s="202"/>
      <c r="E2714" s="137"/>
      <c r="H2714" s="137"/>
      <c r="I2714" s="137"/>
      <c r="J2714" s="202"/>
      <c r="K2714" s="137"/>
    </row>
    <row r="2715" spans="2:11">
      <c r="B2715" s="137"/>
      <c r="C2715" s="137"/>
      <c r="D2715" s="202"/>
      <c r="E2715" s="137"/>
      <c r="H2715" s="137"/>
      <c r="I2715" s="137"/>
      <c r="J2715" s="202"/>
      <c r="K2715" s="137"/>
    </row>
    <row r="2716" spans="2:11">
      <c r="B2716" s="137"/>
      <c r="C2716" s="137"/>
      <c r="D2716" s="202"/>
      <c r="E2716" s="137"/>
      <c r="H2716" s="137"/>
      <c r="I2716" s="137"/>
      <c r="J2716" s="202"/>
      <c r="K2716" s="137"/>
    </row>
    <row r="2717" spans="2:11">
      <c r="B2717" s="137"/>
      <c r="C2717" s="137"/>
      <c r="D2717" s="202"/>
      <c r="E2717" s="137"/>
      <c r="H2717" s="137"/>
      <c r="I2717" s="137"/>
      <c r="J2717" s="202"/>
      <c r="K2717" s="137"/>
    </row>
    <row r="2718" spans="2:11">
      <c r="B2718" s="137"/>
      <c r="C2718" s="137"/>
      <c r="D2718" s="202"/>
      <c r="E2718" s="137"/>
      <c r="H2718" s="137"/>
      <c r="I2718" s="137"/>
      <c r="J2718" s="202"/>
      <c r="K2718" s="137"/>
    </row>
    <row r="2719" spans="2:11">
      <c r="B2719" s="137"/>
      <c r="C2719" s="137"/>
      <c r="D2719" s="202"/>
      <c r="E2719" s="137"/>
      <c r="H2719" s="137"/>
      <c r="I2719" s="137"/>
      <c r="J2719" s="202"/>
      <c r="K2719" s="137"/>
    </row>
    <row r="2720" spans="2:11">
      <c r="B2720" s="137"/>
      <c r="C2720" s="137"/>
      <c r="D2720" s="202"/>
      <c r="E2720" s="137"/>
      <c r="H2720" s="137"/>
      <c r="I2720" s="137"/>
      <c r="J2720" s="202"/>
      <c r="K2720" s="137"/>
    </row>
    <row r="2721" spans="2:11">
      <c r="B2721" s="137"/>
      <c r="C2721" s="137"/>
      <c r="D2721" s="202"/>
      <c r="E2721" s="137"/>
      <c r="H2721" s="137"/>
      <c r="I2721" s="137"/>
      <c r="J2721" s="202"/>
      <c r="K2721" s="137"/>
    </row>
    <row r="2722" spans="2:11">
      <c r="B2722" s="137"/>
      <c r="C2722" s="137"/>
      <c r="D2722" s="202"/>
      <c r="E2722" s="137"/>
      <c r="H2722" s="137"/>
      <c r="I2722" s="137"/>
      <c r="J2722" s="202"/>
      <c r="K2722" s="137"/>
    </row>
    <row r="2723" spans="2:11">
      <c r="B2723" s="137"/>
      <c r="C2723" s="137"/>
      <c r="D2723" s="202"/>
      <c r="E2723" s="137"/>
      <c r="H2723" s="137"/>
      <c r="I2723" s="137"/>
      <c r="J2723" s="202"/>
      <c r="K2723" s="137"/>
    </row>
    <row r="2724" spans="2:11">
      <c r="B2724" s="137"/>
      <c r="C2724" s="137"/>
      <c r="D2724" s="202"/>
      <c r="E2724" s="137"/>
      <c r="H2724" s="137"/>
      <c r="I2724" s="137"/>
      <c r="J2724" s="202"/>
      <c r="K2724" s="137"/>
    </row>
    <row r="2725" spans="2:11">
      <c r="B2725" s="137"/>
      <c r="C2725" s="137"/>
      <c r="D2725" s="202"/>
      <c r="E2725" s="137"/>
      <c r="H2725" s="137"/>
      <c r="I2725" s="137"/>
      <c r="J2725" s="202"/>
      <c r="K2725" s="137"/>
    </row>
    <row r="2726" spans="2:11">
      <c r="B2726" s="137"/>
      <c r="C2726" s="137"/>
      <c r="D2726" s="202"/>
      <c r="E2726" s="137"/>
      <c r="H2726" s="137"/>
      <c r="I2726" s="137"/>
      <c r="J2726" s="202"/>
      <c r="K2726" s="137"/>
    </row>
    <row r="2727" spans="2:11">
      <c r="B2727" s="137"/>
      <c r="C2727" s="137"/>
      <c r="D2727" s="202"/>
      <c r="E2727" s="137"/>
      <c r="H2727" s="137"/>
      <c r="I2727" s="137"/>
      <c r="J2727" s="202"/>
      <c r="K2727" s="137"/>
    </row>
    <row r="2728" spans="2:11">
      <c r="B2728" s="137"/>
      <c r="C2728" s="137"/>
      <c r="D2728" s="202"/>
      <c r="E2728" s="137"/>
      <c r="H2728" s="137"/>
      <c r="I2728" s="137"/>
      <c r="J2728" s="202"/>
      <c r="K2728" s="137"/>
    </row>
    <row r="2729" spans="2:11">
      <c r="B2729" s="137"/>
      <c r="C2729" s="137"/>
      <c r="D2729" s="202"/>
      <c r="E2729" s="137"/>
      <c r="H2729" s="137"/>
      <c r="I2729" s="137"/>
      <c r="J2729" s="202"/>
      <c r="K2729" s="137"/>
    </row>
    <row r="2730" spans="2:11">
      <c r="B2730" s="137"/>
      <c r="C2730" s="137"/>
      <c r="D2730" s="202"/>
      <c r="E2730" s="137"/>
      <c r="H2730" s="137"/>
      <c r="I2730" s="137"/>
      <c r="J2730" s="202"/>
      <c r="K2730" s="137"/>
    </row>
    <row r="2731" spans="2:11">
      <c r="B2731" s="137"/>
      <c r="C2731" s="137"/>
      <c r="D2731" s="202"/>
      <c r="E2731" s="137"/>
      <c r="H2731" s="137"/>
      <c r="I2731" s="137"/>
      <c r="J2731" s="202"/>
      <c r="K2731" s="137"/>
    </row>
    <row r="2732" spans="2:11">
      <c r="B2732" s="137"/>
      <c r="C2732" s="137"/>
      <c r="D2732" s="202"/>
      <c r="E2732" s="137"/>
      <c r="H2732" s="137"/>
      <c r="I2732" s="137"/>
      <c r="J2732" s="202"/>
      <c r="K2732" s="137"/>
    </row>
    <row r="2733" spans="2:11">
      <c r="B2733" s="137"/>
      <c r="C2733" s="137"/>
      <c r="D2733" s="202"/>
      <c r="E2733" s="137"/>
      <c r="H2733" s="137"/>
      <c r="I2733" s="137"/>
      <c r="J2733" s="202"/>
      <c r="K2733" s="137"/>
    </row>
    <row r="2734" spans="2:11">
      <c r="B2734" s="137"/>
      <c r="C2734" s="137"/>
      <c r="D2734" s="202"/>
      <c r="E2734" s="137"/>
      <c r="H2734" s="137"/>
      <c r="I2734" s="137"/>
      <c r="J2734" s="202"/>
      <c r="K2734" s="137"/>
    </row>
    <row r="2735" spans="2:11">
      <c r="B2735" s="137"/>
      <c r="C2735" s="137"/>
      <c r="D2735" s="202"/>
      <c r="E2735" s="137"/>
      <c r="H2735" s="137"/>
      <c r="I2735" s="137"/>
      <c r="J2735" s="202"/>
      <c r="K2735" s="137"/>
    </row>
    <row r="2736" spans="2:11">
      <c r="B2736" s="137"/>
      <c r="C2736" s="137"/>
      <c r="D2736" s="202"/>
      <c r="E2736" s="137"/>
      <c r="H2736" s="137"/>
      <c r="I2736" s="137"/>
      <c r="J2736" s="202"/>
      <c r="K2736" s="137"/>
    </row>
    <row r="2737" spans="2:11">
      <c r="B2737" s="137"/>
      <c r="C2737" s="137"/>
      <c r="D2737" s="202"/>
      <c r="E2737" s="137"/>
      <c r="H2737" s="137"/>
      <c r="I2737" s="137"/>
      <c r="J2737" s="202"/>
      <c r="K2737" s="137"/>
    </row>
    <row r="2738" spans="2:11">
      <c r="B2738" s="137"/>
      <c r="C2738" s="137"/>
      <c r="D2738" s="202"/>
      <c r="E2738" s="137"/>
      <c r="H2738" s="137"/>
      <c r="I2738" s="137"/>
      <c r="J2738" s="202"/>
      <c r="K2738" s="137"/>
    </row>
    <row r="2739" spans="2:11">
      <c r="B2739" s="137"/>
      <c r="C2739" s="137"/>
      <c r="D2739" s="202"/>
      <c r="E2739" s="137"/>
      <c r="H2739" s="137"/>
      <c r="I2739" s="137"/>
      <c r="J2739" s="202"/>
      <c r="K2739" s="137"/>
    </row>
    <row r="2740" spans="2:11">
      <c r="B2740" s="137"/>
      <c r="C2740" s="137"/>
      <c r="D2740" s="202"/>
      <c r="E2740" s="137"/>
      <c r="H2740" s="137"/>
      <c r="I2740" s="137"/>
      <c r="J2740" s="202"/>
      <c r="K2740" s="137"/>
    </row>
    <row r="2741" spans="2:11">
      <c r="B2741" s="137"/>
      <c r="C2741" s="137"/>
      <c r="D2741" s="202"/>
      <c r="E2741" s="137"/>
      <c r="H2741" s="137"/>
      <c r="I2741" s="137"/>
      <c r="J2741" s="202"/>
      <c r="K2741" s="137"/>
    </row>
    <row r="2742" spans="2:11">
      <c r="B2742" s="137"/>
      <c r="C2742" s="137"/>
      <c r="D2742" s="202"/>
      <c r="E2742" s="137"/>
      <c r="H2742" s="137"/>
      <c r="I2742" s="137"/>
      <c r="J2742" s="202"/>
      <c r="K2742" s="137"/>
    </row>
    <row r="2743" spans="2:11">
      <c r="B2743" s="137"/>
      <c r="C2743" s="137"/>
      <c r="D2743" s="202"/>
      <c r="E2743" s="137"/>
      <c r="H2743" s="137"/>
      <c r="I2743" s="137"/>
      <c r="J2743" s="202"/>
      <c r="K2743" s="137"/>
    </row>
    <row r="2744" spans="2:11">
      <c r="B2744" s="137"/>
      <c r="C2744" s="137"/>
      <c r="D2744" s="202"/>
      <c r="E2744" s="137"/>
      <c r="H2744" s="137"/>
      <c r="I2744" s="137"/>
      <c r="J2744" s="202"/>
      <c r="K2744" s="137"/>
    </row>
    <row r="2745" spans="2:11">
      <c r="B2745" s="137"/>
      <c r="C2745" s="137"/>
      <c r="D2745" s="202"/>
      <c r="E2745" s="137"/>
      <c r="H2745" s="137"/>
      <c r="I2745" s="137"/>
      <c r="J2745" s="202"/>
      <c r="K2745" s="137"/>
    </row>
    <row r="2746" spans="2:11">
      <c r="B2746" s="137"/>
      <c r="C2746" s="137"/>
      <c r="D2746" s="202"/>
      <c r="E2746" s="137"/>
      <c r="H2746" s="137"/>
      <c r="I2746" s="137"/>
      <c r="J2746" s="202"/>
      <c r="K2746" s="137"/>
    </row>
    <row r="2747" spans="2:11">
      <c r="B2747" s="137"/>
      <c r="C2747" s="137"/>
      <c r="D2747" s="202"/>
      <c r="E2747" s="137"/>
      <c r="H2747" s="137"/>
      <c r="I2747" s="137"/>
      <c r="J2747" s="202"/>
      <c r="K2747" s="137"/>
    </row>
    <row r="2748" spans="2:11">
      <c r="B2748" s="137"/>
      <c r="C2748" s="137"/>
      <c r="D2748" s="202"/>
      <c r="E2748" s="137"/>
      <c r="H2748" s="137"/>
      <c r="I2748" s="137"/>
      <c r="J2748" s="202"/>
      <c r="K2748" s="137"/>
    </row>
    <row r="2749" spans="2:11">
      <c r="B2749" s="137"/>
      <c r="C2749" s="137"/>
      <c r="D2749" s="202"/>
      <c r="E2749" s="137"/>
      <c r="H2749" s="137"/>
      <c r="I2749" s="137"/>
      <c r="J2749" s="202"/>
      <c r="K2749" s="137"/>
    </row>
    <row r="2750" spans="2:11">
      <c r="B2750" s="137"/>
      <c r="C2750" s="137"/>
      <c r="D2750" s="202"/>
      <c r="E2750" s="137"/>
      <c r="H2750" s="137"/>
      <c r="I2750" s="137"/>
      <c r="J2750" s="202"/>
      <c r="K2750" s="137"/>
    </row>
    <row r="2751" spans="2:11">
      <c r="B2751" s="137"/>
      <c r="C2751" s="137"/>
      <c r="D2751" s="202"/>
      <c r="E2751" s="137"/>
      <c r="H2751" s="137"/>
      <c r="I2751" s="137"/>
      <c r="J2751" s="202"/>
      <c r="K2751" s="137"/>
    </row>
    <row r="2752" spans="2:11">
      <c r="B2752" s="137"/>
      <c r="C2752" s="137"/>
      <c r="D2752" s="202"/>
      <c r="E2752" s="137"/>
      <c r="H2752" s="137"/>
      <c r="I2752" s="137"/>
      <c r="J2752" s="202"/>
      <c r="K2752" s="137"/>
    </row>
    <row r="2753" spans="2:11">
      <c r="B2753" s="137"/>
      <c r="C2753" s="137"/>
      <c r="D2753" s="202"/>
      <c r="E2753" s="137"/>
      <c r="H2753" s="137"/>
      <c r="I2753" s="137"/>
      <c r="J2753" s="202"/>
      <c r="K2753" s="137"/>
    </row>
    <row r="2754" spans="2:11">
      <c r="B2754" s="137"/>
      <c r="C2754" s="137"/>
      <c r="D2754" s="202"/>
      <c r="E2754" s="137"/>
      <c r="H2754" s="137"/>
      <c r="I2754" s="137"/>
      <c r="J2754" s="202"/>
      <c r="K2754" s="137"/>
    </row>
    <row r="2755" spans="2:11">
      <c r="B2755" s="137"/>
      <c r="C2755" s="137"/>
      <c r="D2755" s="202"/>
      <c r="E2755" s="137"/>
      <c r="H2755" s="137"/>
      <c r="I2755" s="137"/>
      <c r="J2755" s="202"/>
      <c r="K2755" s="137"/>
    </row>
    <row r="2756" spans="2:11">
      <c r="B2756" s="137"/>
      <c r="C2756" s="137"/>
      <c r="D2756" s="202"/>
      <c r="E2756" s="137"/>
      <c r="H2756" s="137"/>
      <c r="I2756" s="137"/>
      <c r="J2756" s="202"/>
      <c r="K2756" s="137"/>
    </row>
    <row r="2757" spans="2:11">
      <c r="B2757" s="137"/>
      <c r="C2757" s="137"/>
      <c r="D2757" s="202"/>
      <c r="E2757" s="137"/>
      <c r="H2757" s="137"/>
      <c r="I2757" s="137"/>
      <c r="J2757" s="202"/>
      <c r="K2757" s="137"/>
    </row>
    <row r="2758" spans="2:11">
      <c r="B2758" s="137"/>
      <c r="C2758" s="137"/>
      <c r="D2758" s="202"/>
      <c r="E2758" s="137"/>
      <c r="H2758" s="137"/>
      <c r="I2758" s="137"/>
      <c r="J2758" s="202"/>
      <c r="K2758" s="137"/>
    </row>
    <row r="2759" spans="2:11">
      <c r="B2759" s="137"/>
      <c r="C2759" s="137"/>
      <c r="D2759" s="202"/>
      <c r="E2759" s="137"/>
      <c r="H2759" s="137"/>
      <c r="I2759" s="137"/>
      <c r="J2759" s="202"/>
      <c r="K2759" s="137"/>
    </row>
    <row r="2760" spans="2:11">
      <c r="B2760" s="137"/>
      <c r="C2760" s="137"/>
      <c r="D2760" s="202"/>
      <c r="E2760" s="137"/>
      <c r="H2760" s="137"/>
      <c r="I2760" s="137"/>
      <c r="J2760" s="202"/>
      <c r="K2760" s="137"/>
    </row>
    <row r="2761" spans="2:11">
      <c r="B2761" s="137"/>
      <c r="C2761" s="137"/>
      <c r="D2761" s="202"/>
      <c r="E2761" s="137"/>
      <c r="H2761" s="137"/>
      <c r="I2761" s="137"/>
      <c r="J2761" s="202"/>
      <c r="K2761" s="137"/>
    </row>
    <row r="2762" spans="2:11">
      <c r="B2762" s="137"/>
      <c r="C2762" s="137"/>
      <c r="D2762" s="202"/>
      <c r="E2762" s="137"/>
      <c r="H2762" s="137"/>
      <c r="I2762" s="137"/>
      <c r="J2762" s="202"/>
      <c r="K2762" s="137"/>
    </row>
    <row r="2763" spans="2:11">
      <c r="B2763" s="137"/>
      <c r="C2763" s="137"/>
      <c r="D2763" s="202"/>
      <c r="E2763" s="137"/>
      <c r="H2763" s="137"/>
      <c r="I2763" s="137"/>
      <c r="J2763" s="202"/>
      <c r="K2763" s="137"/>
    </row>
    <row r="2764" spans="2:11">
      <c r="B2764" s="137"/>
      <c r="C2764" s="137"/>
      <c r="D2764" s="202"/>
      <c r="E2764" s="137"/>
      <c r="H2764" s="137"/>
      <c r="I2764" s="137"/>
      <c r="J2764" s="202"/>
      <c r="K2764" s="137"/>
    </row>
    <row r="2765" spans="2:11">
      <c r="B2765" s="137"/>
      <c r="C2765" s="137"/>
      <c r="D2765" s="202"/>
      <c r="E2765" s="137"/>
      <c r="H2765" s="137"/>
      <c r="I2765" s="137"/>
      <c r="J2765" s="202"/>
      <c r="K2765" s="137"/>
    </row>
    <row r="2766" spans="2:11">
      <c r="B2766" s="137"/>
      <c r="C2766" s="137"/>
      <c r="D2766" s="202"/>
      <c r="E2766" s="137"/>
      <c r="H2766" s="137"/>
      <c r="I2766" s="137"/>
      <c r="J2766" s="202"/>
      <c r="K2766" s="137"/>
    </row>
    <row r="2767" spans="2:11">
      <c r="B2767" s="137"/>
      <c r="C2767" s="137"/>
      <c r="D2767" s="202"/>
      <c r="E2767" s="137"/>
      <c r="H2767" s="137"/>
      <c r="I2767" s="137"/>
      <c r="J2767" s="202"/>
      <c r="K2767" s="137"/>
    </row>
    <row r="2768" spans="2:11">
      <c r="B2768" s="137"/>
      <c r="C2768" s="137"/>
      <c r="D2768" s="202"/>
      <c r="E2768" s="137"/>
      <c r="H2768" s="137"/>
      <c r="I2768" s="137"/>
      <c r="J2768" s="202"/>
      <c r="K2768" s="137"/>
    </row>
    <row r="2769" spans="2:11">
      <c r="B2769" s="137"/>
      <c r="C2769" s="137"/>
      <c r="D2769" s="202"/>
      <c r="E2769" s="137"/>
      <c r="H2769" s="137"/>
      <c r="I2769" s="137"/>
      <c r="J2769" s="202"/>
      <c r="K2769" s="137"/>
    </row>
    <row r="2770" spans="2:11">
      <c r="B2770" s="137"/>
      <c r="C2770" s="137"/>
      <c r="D2770" s="202"/>
      <c r="E2770" s="137"/>
      <c r="H2770" s="137"/>
      <c r="I2770" s="137"/>
      <c r="J2770" s="202"/>
      <c r="K2770" s="137"/>
    </row>
    <row r="2771" spans="2:11">
      <c r="B2771" s="137"/>
      <c r="C2771" s="137"/>
      <c r="D2771" s="202"/>
      <c r="E2771" s="137"/>
      <c r="H2771" s="137"/>
      <c r="I2771" s="137"/>
      <c r="J2771" s="202"/>
      <c r="K2771" s="137"/>
    </row>
    <row r="2772" spans="2:11">
      <c r="B2772" s="137"/>
      <c r="C2772" s="137"/>
      <c r="D2772" s="202"/>
      <c r="E2772" s="137"/>
      <c r="H2772" s="137"/>
      <c r="I2772" s="137"/>
      <c r="J2772" s="202"/>
      <c r="K2772" s="137"/>
    </row>
    <row r="2773" spans="2:11">
      <c r="B2773" s="137"/>
      <c r="C2773" s="137"/>
      <c r="D2773" s="202"/>
      <c r="E2773" s="137"/>
      <c r="H2773" s="137"/>
      <c r="I2773" s="137"/>
      <c r="J2773" s="202"/>
      <c r="K2773" s="137"/>
    </row>
    <row r="2774" spans="2:11">
      <c r="B2774" s="137"/>
      <c r="C2774" s="137"/>
      <c r="D2774" s="202"/>
      <c r="E2774" s="137"/>
      <c r="H2774" s="137"/>
      <c r="I2774" s="137"/>
      <c r="J2774" s="202"/>
      <c r="K2774" s="137"/>
    </row>
    <row r="2775" spans="2:11">
      <c r="B2775" s="137"/>
      <c r="C2775" s="137"/>
      <c r="D2775" s="202"/>
      <c r="E2775" s="137"/>
      <c r="H2775" s="137"/>
      <c r="I2775" s="137"/>
      <c r="J2775" s="202"/>
      <c r="K2775" s="137"/>
    </row>
    <row r="2776" spans="2:11">
      <c r="B2776" s="137"/>
      <c r="C2776" s="137"/>
      <c r="D2776" s="202"/>
      <c r="E2776" s="137"/>
      <c r="H2776" s="137"/>
      <c r="I2776" s="137"/>
      <c r="J2776" s="202"/>
      <c r="K2776" s="137"/>
    </row>
    <row r="2777" spans="2:11">
      <c r="B2777" s="137"/>
      <c r="C2777" s="137"/>
      <c r="D2777" s="202"/>
      <c r="E2777" s="137"/>
      <c r="H2777" s="137"/>
      <c r="I2777" s="137"/>
      <c r="J2777" s="202"/>
      <c r="K2777" s="137"/>
    </row>
    <row r="2778" spans="2:11">
      <c r="B2778" s="137"/>
      <c r="C2778" s="137"/>
      <c r="D2778" s="202"/>
      <c r="E2778" s="137"/>
      <c r="H2778" s="137"/>
      <c r="I2778" s="137"/>
      <c r="J2778" s="202"/>
      <c r="K2778" s="137"/>
    </row>
    <row r="2779" spans="2:11">
      <c r="B2779" s="137"/>
      <c r="C2779" s="137"/>
      <c r="D2779" s="202"/>
      <c r="E2779" s="137"/>
      <c r="H2779" s="137"/>
      <c r="I2779" s="137"/>
      <c r="J2779" s="202"/>
      <c r="K2779" s="137"/>
    </row>
    <row r="2780" spans="2:11">
      <c r="B2780" s="137"/>
      <c r="C2780" s="137"/>
      <c r="D2780" s="202"/>
      <c r="E2780" s="137"/>
      <c r="H2780" s="137"/>
      <c r="I2780" s="137"/>
      <c r="J2780" s="202"/>
      <c r="K2780" s="137"/>
    </row>
    <row r="2781" spans="2:11">
      <c r="B2781" s="137"/>
      <c r="C2781" s="137"/>
      <c r="D2781" s="202"/>
      <c r="E2781" s="137"/>
      <c r="H2781" s="137"/>
      <c r="I2781" s="137"/>
      <c r="J2781" s="202"/>
      <c r="K2781" s="137"/>
    </row>
    <row r="2782" spans="2:11">
      <c r="B2782" s="137"/>
      <c r="C2782" s="137"/>
      <c r="D2782" s="202"/>
      <c r="E2782" s="137"/>
      <c r="H2782" s="137"/>
      <c r="I2782" s="137"/>
      <c r="J2782" s="202"/>
      <c r="K2782" s="137"/>
    </row>
    <row r="2783" spans="2:11">
      <c r="B2783" s="137"/>
      <c r="C2783" s="137"/>
      <c r="D2783" s="202"/>
      <c r="E2783" s="137"/>
      <c r="H2783" s="137"/>
      <c r="I2783" s="137"/>
      <c r="J2783" s="202"/>
      <c r="K2783" s="137"/>
    </row>
    <row r="2784" spans="2:11">
      <c r="B2784" s="137"/>
      <c r="C2784" s="137"/>
      <c r="D2784" s="202"/>
      <c r="E2784" s="137"/>
      <c r="H2784" s="137"/>
      <c r="I2784" s="137"/>
      <c r="J2784" s="202"/>
      <c r="K2784" s="137"/>
    </row>
    <row r="2785" spans="2:11">
      <c r="B2785" s="137"/>
      <c r="C2785" s="137"/>
      <c r="D2785" s="202"/>
      <c r="E2785" s="137"/>
      <c r="H2785" s="137"/>
      <c r="I2785" s="137"/>
      <c r="J2785" s="202"/>
      <c r="K2785" s="137"/>
    </row>
    <row r="2786" spans="2:11">
      <c r="B2786" s="137"/>
      <c r="C2786" s="137"/>
      <c r="D2786" s="202"/>
      <c r="E2786" s="137"/>
      <c r="H2786" s="137"/>
      <c r="I2786" s="137"/>
      <c r="J2786" s="202"/>
      <c r="K2786" s="137"/>
    </row>
    <row r="2787" spans="2:11">
      <c r="B2787" s="137"/>
      <c r="C2787" s="137"/>
      <c r="D2787" s="202"/>
      <c r="E2787" s="137"/>
      <c r="H2787" s="137"/>
      <c r="I2787" s="137"/>
      <c r="J2787" s="202"/>
      <c r="K2787" s="137"/>
    </row>
    <row r="2788" spans="2:11">
      <c r="B2788" s="137"/>
      <c r="C2788" s="137"/>
      <c r="D2788" s="202"/>
      <c r="E2788" s="137"/>
      <c r="H2788" s="137"/>
      <c r="I2788" s="137"/>
      <c r="J2788" s="202"/>
      <c r="K2788" s="137"/>
    </row>
    <row r="2789" spans="2:11">
      <c r="B2789" s="137"/>
      <c r="C2789" s="137"/>
      <c r="D2789" s="202"/>
      <c r="E2789" s="137"/>
      <c r="H2789" s="137"/>
      <c r="I2789" s="137"/>
      <c r="J2789" s="202"/>
      <c r="K2789" s="137"/>
    </row>
    <row r="2790" spans="2:11">
      <c r="B2790" s="137"/>
      <c r="C2790" s="137"/>
      <c r="D2790" s="202"/>
      <c r="E2790" s="137"/>
      <c r="H2790" s="137"/>
      <c r="I2790" s="137"/>
      <c r="J2790" s="202"/>
      <c r="K2790" s="137"/>
    </row>
    <row r="2791" spans="2:11">
      <c r="B2791" s="137"/>
      <c r="C2791" s="137"/>
      <c r="D2791" s="202"/>
      <c r="E2791" s="137"/>
      <c r="H2791" s="137"/>
      <c r="I2791" s="137"/>
      <c r="J2791" s="202"/>
      <c r="K2791" s="137"/>
    </row>
    <row r="2792" spans="2:11">
      <c r="B2792" s="137"/>
      <c r="C2792" s="137"/>
      <c r="D2792" s="202"/>
      <c r="E2792" s="137"/>
      <c r="H2792" s="137"/>
      <c r="I2792" s="137"/>
      <c r="J2792" s="202"/>
      <c r="K2792" s="137"/>
    </row>
    <row r="2793" spans="2:11">
      <c r="B2793" s="137"/>
      <c r="C2793" s="137"/>
      <c r="D2793" s="202"/>
      <c r="E2793" s="137"/>
      <c r="H2793" s="137"/>
      <c r="I2793" s="137"/>
      <c r="J2793" s="202"/>
      <c r="K2793" s="137"/>
    </row>
    <row r="2794" spans="2:11">
      <c r="B2794" s="137"/>
      <c r="C2794" s="137"/>
      <c r="D2794" s="202"/>
      <c r="E2794" s="137"/>
      <c r="H2794" s="137"/>
      <c r="I2794" s="137"/>
      <c r="J2794" s="202"/>
      <c r="K2794" s="137"/>
    </row>
    <row r="2795" spans="2:11">
      <c r="B2795" s="137"/>
      <c r="C2795" s="137"/>
      <c r="D2795" s="202"/>
      <c r="E2795" s="137"/>
      <c r="H2795" s="137"/>
      <c r="I2795" s="137"/>
      <c r="J2795" s="202"/>
      <c r="K2795" s="137"/>
    </row>
    <row r="2796" spans="2:11">
      <c r="B2796" s="137"/>
      <c r="C2796" s="137"/>
      <c r="D2796" s="202"/>
      <c r="E2796" s="137"/>
      <c r="H2796" s="137"/>
      <c r="I2796" s="137"/>
      <c r="J2796" s="202"/>
      <c r="K2796" s="137"/>
    </row>
    <row r="2797" spans="2:11">
      <c r="B2797" s="137"/>
      <c r="C2797" s="137"/>
      <c r="D2797" s="202"/>
      <c r="E2797" s="137"/>
      <c r="H2797" s="137"/>
      <c r="I2797" s="137"/>
      <c r="J2797" s="202"/>
      <c r="K2797" s="137"/>
    </row>
    <row r="2798" spans="2:11">
      <c r="B2798" s="137"/>
      <c r="C2798" s="137"/>
      <c r="D2798" s="202"/>
      <c r="E2798" s="137"/>
      <c r="H2798" s="137"/>
      <c r="I2798" s="137"/>
      <c r="J2798" s="202"/>
      <c r="K2798" s="137"/>
    </row>
    <row r="2799" spans="2:11">
      <c r="B2799" s="137"/>
      <c r="C2799" s="137"/>
      <c r="D2799" s="202"/>
      <c r="E2799" s="137"/>
      <c r="H2799" s="137"/>
      <c r="I2799" s="137"/>
      <c r="J2799" s="202"/>
      <c r="K2799" s="137"/>
    </row>
    <row r="2800" spans="2:11">
      <c r="B2800" s="137"/>
      <c r="C2800" s="137"/>
      <c r="D2800" s="202"/>
      <c r="E2800" s="137"/>
      <c r="H2800" s="137"/>
      <c r="I2800" s="137"/>
      <c r="J2800" s="202"/>
      <c r="K2800" s="137"/>
    </row>
    <row r="2801" spans="2:11">
      <c r="B2801" s="137"/>
      <c r="C2801" s="137"/>
      <c r="D2801" s="202"/>
      <c r="E2801" s="137"/>
      <c r="H2801" s="137"/>
      <c r="I2801" s="137"/>
      <c r="J2801" s="202"/>
      <c r="K2801" s="137"/>
    </row>
    <row r="2802" spans="2:11">
      <c r="B2802" s="137"/>
      <c r="C2802" s="137"/>
      <c r="D2802" s="202"/>
      <c r="E2802" s="137"/>
      <c r="H2802" s="137"/>
      <c r="I2802" s="137"/>
      <c r="J2802" s="202"/>
      <c r="K2802" s="137"/>
    </row>
    <row r="2803" spans="2:11">
      <c r="B2803" s="137"/>
      <c r="C2803" s="137"/>
      <c r="D2803" s="202"/>
      <c r="E2803" s="137"/>
      <c r="H2803" s="137"/>
      <c r="I2803" s="137"/>
      <c r="J2803" s="202"/>
      <c r="K2803" s="137"/>
    </row>
    <row r="2804" spans="2:11">
      <c r="B2804" s="137"/>
      <c r="C2804" s="137"/>
      <c r="D2804" s="202"/>
      <c r="E2804" s="137"/>
      <c r="H2804" s="137"/>
      <c r="I2804" s="137"/>
      <c r="J2804" s="202"/>
      <c r="K2804" s="137"/>
    </row>
    <row r="2805" spans="2:11">
      <c r="B2805" s="137"/>
      <c r="C2805" s="137"/>
      <c r="D2805" s="202"/>
      <c r="E2805" s="137"/>
      <c r="H2805" s="137"/>
      <c r="I2805" s="137"/>
      <c r="J2805" s="202"/>
      <c r="K2805" s="137"/>
    </row>
    <row r="2806" spans="2:11">
      <c r="B2806" s="137"/>
      <c r="C2806" s="137"/>
      <c r="D2806" s="202"/>
      <c r="E2806" s="137"/>
      <c r="H2806" s="137"/>
      <c r="I2806" s="137"/>
      <c r="J2806" s="202"/>
      <c r="K2806" s="137"/>
    </row>
    <row r="2807" spans="2:11">
      <c r="B2807" s="137"/>
      <c r="C2807" s="137"/>
      <c r="D2807" s="202"/>
      <c r="E2807" s="137"/>
      <c r="H2807" s="137"/>
      <c r="I2807" s="137"/>
      <c r="J2807" s="202"/>
      <c r="K2807" s="137"/>
    </row>
    <row r="2808" spans="2:11">
      <c r="B2808" s="137"/>
      <c r="C2808" s="137"/>
      <c r="D2808" s="202"/>
      <c r="E2808" s="137"/>
      <c r="H2808" s="137"/>
      <c r="I2808" s="137"/>
      <c r="J2808" s="202"/>
      <c r="K2808" s="137"/>
    </row>
    <row r="2809" spans="2:11">
      <c r="B2809" s="137"/>
      <c r="C2809" s="137"/>
      <c r="D2809" s="202"/>
      <c r="E2809" s="137"/>
      <c r="H2809" s="137"/>
      <c r="I2809" s="137"/>
      <c r="J2809" s="202"/>
      <c r="K2809" s="137"/>
    </row>
    <row r="2810" spans="2:11">
      <c r="B2810" s="137"/>
      <c r="C2810" s="137"/>
      <c r="D2810" s="202"/>
      <c r="E2810" s="137"/>
      <c r="H2810" s="137"/>
      <c r="I2810" s="137"/>
      <c r="J2810" s="202"/>
      <c r="K2810" s="137"/>
    </row>
    <row r="2811" spans="2:11">
      <c r="B2811" s="137"/>
      <c r="C2811" s="137"/>
      <c r="D2811" s="202"/>
      <c r="E2811" s="137"/>
      <c r="H2811" s="137"/>
      <c r="I2811" s="137"/>
      <c r="J2811" s="202"/>
      <c r="K2811" s="137"/>
    </row>
    <row r="2812" spans="2:11">
      <c r="B2812" s="137"/>
      <c r="C2812" s="137"/>
      <c r="D2812" s="202"/>
      <c r="E2812" s="137"/>
      <c r="H2812" s="137"/>
      <c r="I2812" s="137"/>
      <c r="J2812" s="202"/>
      <c r="K2812" s="137"/>
    </row>
    <row r="2813" spans="2:11">
      <c r="B2813" s="137"/>
      <c r="C2813" s="137"/>
      <c r="D2813" s="202"/>
      <c r="E2813" s="137"/>
      <c r="H2813" s="137"/>
      <c r="I2813" s="137"/>
      <c r="J2813" s="202"/>
      <c r="K2813" s="137"/>
    </row>
    <row r="2814" spans="2:11">
      <c r="B2814" s="137"/>
      <c r="C2814" s="137"/>
      <c r="D2814" s="202"/>
      <c r="E2814" s="137"/>
      <c r="H2814" s="137"/>
      <c r="I2814" s="137"/>
      <c r="J2814" s="202"/>
      <c r="K2814" s="137"/>
    </row>
    <row r="2815" spans="2:11">
      <c r="B2815" s="137"/>
      <c r="C2815" s="137"/>
      <c r="D2815" s="202"/>
      <c r="E2815" s="137"/>
      <c r="H2815" s="137"/>
      <c r="I2815" s="137"/>
      <c r="J2815" s="202"/>
      <c r="K2815" s="137"/>
    </row>
    <row r="2816" spans="2:11">
      <c r="B2816" s="137"/>
      <c r="C2816" s="137"/>
      <c r="D2816" s="202"/>
      <c r="E2816" s="137"/>
      <c r="H2816" s="137"/>
      <c r="I2816" s="137"/>
      <c r="J2816" s="202"/>
      <c r="K2816" s="137"/>
    </row>
    <row r="2817" spans="2:11">
      <c r="B2817" s="137"/>
      <c r="C2817" s="137"/>
      <c r="D2817" s="202"/>
      <c r="E2817" s="137"/>
      <c r="H2817" s="137"/>
      <c r="I2817" s="137"/>
      <c r="J2817" s="202"/>
      <c r="K2817" s="137"/>
    </row>
    <row r="2818" spans="2:11">
      <c r="B2818" s="137"/>
      <c r="C2818" s="137"/>
      <c r="D2818" s="202"/>
      <c r="E2818" s="137"/>
      <c r="H2818" s="137"/>
      <c r="I2818" s="137"/>
      <c r="J2818" s="202"/>
      <c r="K2818" s="137"/>
    </row>
    <row r="2819" spans="2:11">
      <c r="B2819" s="137"/>
      <c r="C2819" s="137"/>
      <c r="D2819" s="202"/>
      <c r="E2819" s="137"/>
      <c r="H2819" s="137"/>
      <c r="I2819" s="137"/>
      <c r="J2819" s="202"/>
      <c r="K2819" s="137"/>
    </row>
    <row r="2820" spans="2:11">
      <c r="B2820" s="137"/>
      <c r="C2820" s="137"/>
      <c r="D2820" s="202"/>
      <c r="E2820" s="137"/>
      <c r="H2820" s="137"/>
      <c r="I2820" s="137"/>
      <c r="J2820" s="202"/>
      <c r="K2820" s="137"/>
    </row>
    <row r="2821" spans="2:11">
      <c r="B2821" s="137"/>
      <c r="C2821" s="137"/>
      <c r="D2821" s="202"/>
      <c r="E2821" s="137"/>
      <c r="H2821" s="137"/>
      <c r="I2821" s="137"/>
      <c r="J2821" s="202"/>
      <c r="K2821" s="137"/>
    </row>
    <row r="2822" spans="2:11">
      <c r="B2822" s="137"/>
      <c r="C2822" s="137"/>
      <c r="D2822" s="202"/>
      <c r="E2822" s="137"/>
      <c r="H2822" s="137"/>
      <c r="I2822" s="137"/>
      <c r="J2822" s="202"/>
      <c r="K2822" s="137"/>
    </row>
    <row r="2823" spans="2:11">
      <c r="B2823" s="137"/>
      <c r="C2823" s="137"/>
      <c r="D2823" s="202"/>
      <c r="E2823" s="137"/>
      <c r="H2823" s="137"/>
      <c r="I2823" s="137"/>
      <c r="J2823" s="202"/>
      <c r="K2823" s="137"/>
    </row>
    <row r="2824" spans="2:11">
      <c r="B2824" s="137"/>
      <c r="C2824" s="137"/>
      <c r="D2824" s="202"/>
      <c r="E2824" s="137"/>
      <c r="H2824" s="137"/>
      <c r="I2824" s="137"/>
      <c r="J2824" s="202"/>
      <c r="K2824" s="137"/>
    </row>
    <row r="2825" spans="2:11">
      <c r="B2825" s="137"/>
      <c r="C2825" s="137"/>
      <c r="D2825" s="202"/>
      <c r="E2825" s="137"/>
      <c r="H2825" s="137"/>
      <c r="I2825" s="137"/>
      <c r="J2825" s="202"/>
      <c r="K2825" s="137"/>
    </row>
    <row r="2826" spans="2:11">
      <c r="B2826" s="137"/>
      <c r="C2826" s="137"/>
      <c r="D2826" s="202"/>
      <c r="E2826" s="137"/>
      <c r="H2826" s="137"/>
      <c r="I2826" s="137"/>
      <c r="J2826" s="202"/>
      <c r="K2826" s="137"/>
    </row>
    <row r="2827" spans="2:11">
      <c r="B2827" s="137"/>
      <c r="C2827" s="137"/>
      <c r="D2827" s="202"/>
      <c r="E2827" s="137"/>
      <c r="H2827" s="137"/>
      <c r="I2827" s="137"/>
      <c r="J2827" s="202"/>
      <c r="K2827" s="137"/>
    </row>
    <row r="2828" spans="2:11">
      <c r="B2828" s="137"/>
      <c r="C2828" s="137"/>
      <c r="D2828" s="202"/>
      <c r="E2828" s="137"/>
      <c r="H2828" s="137"/>
      <c r="I2828" s="137"/>
      <c r="J2828" s="202"/>
      <c r="K2828" s="137"/>
    </row>
    <row r="2829" spans="2:11">
      <c r="B2829" s="137"/>
      <c r="C2829" s="137"/>
      <c r="D2829" s="202"/>
      <c r="E2829" s="137"/>
      <c r="H2829" s="137"/>
      <c r="I2829" s="137"/>
      <c r="J2829" s="202"/>
      <c r="K2829" s="137"/>
    </row>
    <row r="2830" spans="2:11">
      <c r="B2830" s="137"/>
      <c r="C2830" s="137"/>
      <c r="D2830" s="202"/>
      <c r="E2830" s="137"/>
      <c r="H2830" s="137"/>
      <c r="I2830" s="137"/>
      <c r="J2830" s="202"/>
      <c r="K2830" s="137"/>
    </row>
    <row r="2831" spans="2:11">
      <c r="B2831" s="137"/>
      <c r="C2831" s="137"/>
      <c r="D2831" s="202"/>
      <c r="E2831" s="137"/>
      <c r="H2831" s="137"/>
      <c r="I2831" s="137"/>
      <c r="J2831" s="202"/>
      <c r="K2831" s="137"/>
    </row>
    <row r="2832" spans="2:11">
      <c r="B2832" s="137"/>
      <c r="C2832" s="137"/>
      <c r="D2832" s="202"/>
      <c r="E2832" s="137"/>
      <c r="H2832" s="137"/>
      <c r="I2832" s="137"/>
      <c r="J2832" s="202"/>
      <c r="K2832" s="137"/>
    </row>
    <row r="2833" spans="2:11">
      <c r="B2833" s="137"/>
      <c r="C2833" s="137"/>
      <c r="D2833" s="202"/>
      <c r="E2833" s="137"/>
      <c r="H2833" s="137"/>
      <c r="I2833" s="137"/>
      <c r="J2833" s="202"/>
      <c r="K2833" s="137"/>
    </row>
    <row r="2834" spans="2:11">
      <c r="B2834" s="137"/>
      <c r="C2834" s="137"/>
      <c r="D2834" s="202"/>
      <c r="E2834" s="137"/>
      <c r="H2834" s="137"/>
      <c r="I2834" s="137"/>
      <c r="J2834" s="202"/>
      <c r="K2834" s="137"/>
    </row>
    <row r="2835" spans="2:11">
      <c r="B2835" s="137"/>
      <c r="C2835" s="137"/>
      <c r="D2835" s="202"/>
      <c r="E2835" s="137"/>
      <c r="H2835" s="137"/>
      <c r="I2835" s="137"/>
      <c r="J2835" s="202"/>
      <c r="K2835" s="137"/>
    </row>
    <row r="2836" spans="2:11">
      <c r="B2836" s="137"/>
      <c r="C2836" s="137"/>
      <c r="D2836" s="202"/>
      <c r="E2836" s="137"/>
      <c r="H2836" s="137"/>
      <c r="I2836" s="137"/>
      <c r="J2836" s="202"/>
      <c r="K2836" s="137"/>
    </row>
    <row r="2837" spans="2:11">
      <c r="B2837" s="137"/>
      <c r="C2837" s="137"/>
      <c r="D2837" s="202"/>
      <c r="E2837" s="137"/>
      <c r="H2837" s="137"/>
      <c r="I2837" s="137"/>
      <c r="J2837" s="202"/>
      <c r="K2837" s="137"/>
    </row>
    <row r="2838" spans="2:11">
      <c r="B2838" s="137"/>
      <c r="C2838" s="137"/>
      <c r="D2838" s="202"/>
      <c r="E2838" s="137"/>
      <c r="H2838" s="137"/>
      <c r="I2838" s="137"/>
      <c r="J2838" s="202"/>
      <c r="K2838" s="137"/>
    </row>
    <row r="2839" spans="2:11">
      <c r="B2839" s="137"/>
      <c r="C2839" s="137"/>
      <c r="D2839" s="202"/>
      <c r="E2839" s="137"/>
      <c r="H2839" s="137"/>
      <c r="I2839" s="137"/>
      <c r="J2839" s="202"/>
      <c r="K2839" s="137"/>
    </row>
    <row r="2840" spans="2:11">
      <c r="B2840" s="137"/>
      <c r="C2840" s="137"/>
      <c r="D2840" s="202"/>
      <c r="E2840" s="137"/>
      <c r="H2840" s="137"/>
      <c r="I2840" s="137"/>
      <c r="J2840" s="202"/>
      <c r="K2840" s="137"/>
    </row>
    <row r="2841" spans="2:11">
      <c r="B2841" s="137"/>
      <c r="C2841" s="137"/>
      <c r="D2841" s="202"/>
      <c r="E2841" s="137"/>
      <c r="H2841" s="137"/>
      <c r="I2841" s="137"/>
      <c r="J2841" s="202"/>
      <c r="K2841" s="137"/>
    </row>
    <row r="2842" spans="2:11">
      <c r="B2842" s="137"/>
      <c r="C2842" s="137"/>
      <c r="D2842" s="202"/>
      <c r="E2842" s="137"/>
      <c r="H2842" s="137"/>
      <c r="I2842" s="137"/>
      <c r="J2842" s="202"/>
      <c r="K2842" s="137"/>
    </row>
    <row r="2843" spans="2:11">
      <c r="B2843" s="137"/>
      <c r="C2843" s="137"/>
      <c r="D2843" s="202"/>
      <c r="E2843" s="137"/>
      <c r="H2843" s="137"/>
      <c r="I2843" s="137"/>
      <c r="J2843" s="202"/>
      <c r="K2843" s="137"/>
    </row>
    <row r="2844" spans="2:11">
      <c r="B2844" s="137"/>
      <c r="C2844" s="137"/>
      <c r="D2844" s="202"/>
      <c r="E2844" s="137"/>
      <c r="H2844" s="137"/>
      <c r="I2844" s="137"/>
      <c r="J2844" s="202"/>
      <c r="K2844" s="137"/>
    </row>
    <row r="2845" spans="2:11">
      <c r="B2845" s="137"/>
      <c r="C2845" s="137"/>
      <c r="D2845" s="202"/>
      <c r="E2845" s="137"/>
      <c r="H2845" s="137"/>
      <c r="I2845" s="137"/>
      <c r="J2845" s="202"/>
      <c r="K2845" s="137"/>
    </row>
    <row r="2846" spans="2:11">
      <c r="B2846" s="137"/>
      <c r="C2846" s="137"/>
      <c r="D2846" s="202"/>
      <c r="E2846" s="137"/>
      <c r="H2846" s="137"/>
      <c r="I2846" s="137"/>
      <c r="J2846" s="202"/>
      <c r="K2846" s="137"/>
    </row>
    <row r="2847" spans="2:11">
      <c r="B2847" s="137"/>
      <c r="C2847" s="137"/>
      <c r="D2847" s="202"/>
      <c r="E2847" s="137"/>
      <c r="H2847" s="137"/>
      <c r="I2847" s="137"/>
      <c r="J2847" s="202"/>
      <c r="K2847" s="137"/>
    </row>
    <row r="2848" spans="2:11">
      <c r="B2848" s="137"/>
      <c r="C2848" s="137"/>
      <c r="D2848" s="202"/>
      <c r="E2848" s="137"/>
      <c r="H2848" s="137"/>
      <c r="I2848" s="137"/>
      <c r="J2848" s="202"/>
      <c r="K2848" s="137"/>
    </row>
    <row r="2849" spans="2:11">
      <c r="B2849" s="137"/>
      <c r="C2849" s="137"/>
      <c r="D2849" s="202"/>
      <c r="E2849" s="137"/>
      <c r="H2849" s="137"/>
      <c r="I2849" s="137"/>
      <c r="J2849" s="202"/>
      <c r="K2849" s="137"/>
    </row>
    <row r="2850" spans="2:11">
      <c r="B2850" s="137"/>
      <c r="C2850" s="137"/>
      <c r="D2850" s="202"/>
      <c r="E2850" s="137"/>
      <c r="H2850" s="137"/>
      <c r="I2850" s="137"/>
      <c r="J2850" s="202"/>
      <c r="K2850" s="137"/>
    </row>
    <row r="2851" spans="2:11">
      <c r="B2851" s="137"/>
      <c r="C2851" s="137"/>
      <c r="D2851" s="202"/>
      <c r="E2851" s="137"/>
      <c r="H2851" s="137"/>
      <c r="I2851" s="137"/>
      <c r="J2851" s="202"/>
      <c r="K2851" s="137"/>
    </row>
    <row r="2852" spans="2:11">
      <c r="B2852" s="137"/>
      <c r="C2852" s="137"/>
      <c r="D2852" s="202"/>
      <c r="E2852" s="137"/>
      <c r="H2852" s="137"/>
      <c r="I2852" s="137"/>
      <c r="J2852" s="202"/>
      <c r="K2852" s="137"/>
    </row>
    <row r="2853" spans="2:11">
      <c r="B2853" s="137"/>
      <c r="C2853" s="137"/>
      <c r="D2853" s="202"/>
      <c r="E2853" s="137"/>
      <c r="H2853" s="137"/>
      <c r="I2853" s="137"/>
      <c r="J2853" s="202"/>
      <c r="K2853" s="137"/>
    </row>
    <row r="2854" spans="2:11">
      <c r="B2854" s="137"/>
      <c r="C2854" s="137"/>
      <c r="D2854" s="202"/>
      <c r="E2854" s="137"/>
      <c r="H2854" s="137"/>
      <c r="I2854" s="137"/>
      <c r="J2854" s="202"/>
      <c r="K2854" s="137"/>
    </row>
    <row r="2855" spans="2:11">
      <c r="B2855" s="137"/>
      <c r="C2855" s="137"/>
      <c r="D2855" s="202"/>
      <c r="E2855" s="137"/>
      <c r="H2855" s="137"/>
      <c r="I2855" s="137"/>
      <c r="J2855" s="202"/>
      <c r="K2855" s="137"/>
    </row>
    <row r="2856" spans="2:11">
      <c r="B2856" s="137"/>
      <c r="C2856" s="137"/>
      <c r="D2856" s="202"/>
      <c r="E2856" s="137"/>
      <c r="H2856" s="137"/>
      <c r="I2856" s="137"/>
      <c r="J2856" s="202"/>
      <c r="K2856" s="137"/>
    </row>
    <row r="2857" spans="2:11">
      <c r="B2857" s="137"/>
      <c r="C2857" s="137"/>
      <c r="D2857" s="202"/>
      <c r="E2857" s="137"/>
      <c r="H2857" s="137"/>
      <c r="I2857" s="137"/>
      <c r="J2857" s="202"/>
      <c r="K2857" s="137"/>
    </row>
    <row r="2858" spans="2:11">
      <c r="B2858" s="137"/>
      <c r="C2858" s="137"/>
      <c r="D2858" s="202"/>
      <c r="E2858" s="137"/>
      <c r="H2858" s="137"/>
      <c r="I2858" s="137"/>
      <c r="J2858" s="202"/>
      <c r="K2858" s="137"/>
    </row>
    <row r="2859" spans="2:11">
      <c r="B2859" s="137"/>
      <c r="C2859" s="137"/>
      <c r="D2859" s="202"/>
      <c r="E2859" s="137"/>
      <c r="H2859" s="137"/>
      <c r="I2859" s="137"/>
      <c r="J2859" s="202"/>
      <c r="K2859" s="137"/>
    </row>
    <row r="2860" spans="2:11">
      <c r="B2860" s="137"/>
      <c r="C2860" s="137"/>
      <c r="D2860" s="202"/>
      <c r="E2860" s="137"/>
      <c r="H2860" s="137"/>
      <c r="I2860" s="137"/>
      <c r="J2860" s="202"/>
      <c r="K2860" s="137"/>
    </row>
    <row r="2861" spans="2:11">
      <c r="B2861" s="137"/>
      <c r="C2861" s="137"/>
      <c r="D2861" s="202"/>
      <c r="E2861" s="137"/>
      <c r="H2861" s="137"/>
      <c r="I2861" s="137"/>
      <c r="J2861" s="202"/>
      <c r="K2861" s="137"/>
    </row>
    <row r="2862" spans="2:11">
      <c r="B2862" s="137"/>
      <c r="C2862" s="137"/>
      <c r="D2862" s="202"/>
      <c r="E2862" s="137"/>
      <c r="H2862" s="137"/>
      <c r="I2862" s="137"/>
      <c r="J2862" s="202"/>
      <c r="K2862" s="137"/>
    </row>
    <row r="2863" spans="2:11">
      <c r="B2863" s="137"/>
      <c r="C2863" s="137"/>
      <c r="D2863" s="202"/>
      <c r="E2863" s="137"/>
      <c r="H2863" s="137"/>
      <c r="I2863" s="137"/>
      <c r="J2863" s="202"/>
      <c r="K2863" s="137"/>
    </row>
    <row r="2864" spans="2:11">
      <c r="B2864" s="137"/>
      <c r="C2864" s="137"/>
      <c r="D2864" s="202"/>
      <c r="E2864" s="137"/>
      <c r="H2864" s="137"/>
      <c r="I2864" s="137"/>
      <c r="J2864" s="202"/>
      <c r="K2864" s="137"/>
    </row>
    <row r="2865" spans="2:11">
      <c r="B2865" s="137"/>
      <c r="C2865" s="137"/>
      <c r="D2865" s="202"/>
      <c r="E2865" s="137"/>
      <c r="H2865" s="137"/>
      <c r="I2865" s="137"/>
      <c r="J2865" s="202"/>
      <c r="K2865" s="137"/>
    </row>
    <row r="2866" spans="2:11">
      <c r="B2866" s="137"/>
      <c r="C2866" s="137"/>
      <c r="D2866" s="202"/>
      <c r="E2866" s="137"/>
      <c r="H2866" s="137"/>
      <c r="I2866" s="137"/>
      <c r="J2866" s="202"/>
      <c r="K2866" s="137"/>
    </row>
    <row r="2867" spans="2:11">
      <c r="B2867" s="137"/>
      <c r="C2867" s="137"/>
      <c r="D2867" s="202"/>
      <c r="E2867" s="137"/>
      <c r="H2867" s="137"/>
      <c r="I2867" s="137"/>
      <c r="J2867" s="202"/>
      <c r="K2867" s="137"/>
    </row>
    <row r="2868" spans="2:11">
      <c r="B2868" s="137"/>
      <c r="C2868" s="137"/>
      <c r="D2868" s="202"/>
      <c r="E2868" s="137"/>
      <c r="H2868" s="137"/>
      <c r="I2868" s="137"/>
      <c r="J2868" s="202"/>
      <c r="K2868" s="137"/>
    </row>
    <row r="2869" spans="2:11">
      <c r="B2869" s="137"/>
      <c r="C2869" s="137"/>
      <c r="D2869" s="202"/>
      <c r="E2869" s="137"/>
      <c r="H2869" s="137"/>
      <c r="I2869" s="137"/>
      <c r="J2869" s="202"/>
      <c r="K2869" s="137"/>
    </row>
    <row r="2870" spans="2:11">
      <c r="B2870" s="137"/>
      <c r="C2870" s="137"/>
      <c r="D2870" s="202"/>
      <c r="E2870" s="137"/>
      <c r="H2870" s="137"/>
      <c r="I2870" s="137"/>
      <c r="J2870" s="202"/>
      <c r="K2870" s="137"/>
    </row>
    <row r="2871" spans="2:11">
      <c r="B2871" s="137"/>
      <c r="C2871" s="137"/>
      <c r="D2871" s="202"/>
      <c r="E2871" s="137"/>
      <c r="H2871" s="137"/>
      <c r="I2871" s="137"/>
      <c r="J2871" s="202"/>
      <c r="K2871" s="137"/>
    </row>
    <row r="2872" spans="2:11">
      <c r="B2872" s="137"/>
      <c r="C2872" s="137"/>
      <c r="D2872" s="202"/>
      <c r="E2872" s="137"/>
      <c r="H2872" s="137"/>
      <c r="I2872" s="137"/>
      <c r="J2872" s="202"/>
      <c r="K2872" s="137"/>
    </row>
    <row r="2873" spans="2:11">
      <c r="B2873" s="137"/>
      <c r="C2873" s="137"/>
      <c r="D2873" s="202"/>
      <c r="E2873" s="137"/>
      <c r="H2873" s="137"/>
      <c r="I2873" s="137"/>
      <c r="J2873" s="202"/>
      <c r="K2873" s="137"/>
    </row>
    <row r="2874" spans="2:11">
      <c r="B2874" s="137"/>
      <c r="C2874" s="137"/>
      <c r="D2874" s="202"/>
      <c r="E2874" s="137"/>
      <c r="H2874" s="137"/>
      <c r="I2874" s="137"/>
      <c r="J2874" s="202"/>
      <c r="K2874" s="137"/>
    </row>
    <row r="2875" spans="2:11">
      <c r="B2875" s="137"/>
      <c r="C2875" s="137"/>
      <c r="D2875" s="202"/>
      <c r="E2875" s="137"/>
      <c r="H2875" s="137"/>
      <c r="I2875" s="137"/>
      <c r="J2875" s="202"/>
      <c r="K2875" s="137"/>
    </row>
    <row r="2876" spans="2:11">
      <c r="B2876" s="137"/>
      <c r="C2876" s="137"/>
      <c r="D2876" s="202"/>
      <c r="E2876" s="137"/>
      <c r="H2876" s="137"/>
      <c r="I2876" s="137"/>
      <c r="J2876" s="202"/>
      <c r="K2876" s="137"/>
    </row>
    <row r="2877" spans="2:11">
      <c r="B2877" s="137"/>
      <c r="C2877" s="137"/>
      <c r="D2877" s="202"/>
      <c r="E2877" s="137"/>
      <c r="H2877" s="137"/>
      <c r="I2877" s="137"/>
      <c r="J2877" s="202"/>
      <c r="K2877" s="137"/>
    </row>
    <row r="2878" spans="2:11">
      <c r="B2878" s="137"/>
      <c r="C2878" s="137"/>
      <c r="D2878" s="202"/>
      <c r="E2878" s="137"/>
      <c r="H2878" s="137"/>
      <c r="I2878" s="137"/>
      <c r="J2878" s="202"/>
      <c r="K2878" s="137"/>
    </row>
    <row r="2879" spans="2:11">
      <c r="B2879" s="137"/>
      <c r="C2879" s="137"/>
      <c r="D2879" s="202"/>
      <c r="E2879" s="137"/>
      <c r="H2879" s="137"/>
      <c r="I2879" s="137"/>
      <c r="J2879" s="202"/>
      <c r="K2879" s="137"/>
    </row>
    <row r="2880" spans="2:11">
      <c r="B2880" s="137"/>
      <c r="C2880" s="137"/>
      <c r="D2880" s="202"/>
      <c r="E2880" s="137"/>
      <c r="H2880" s="137"/>
      <c r="I2880" s="137"/>
      <c r="J2880" s="202"/>
      <c r="K2880" s="137"/>
    </row>
    <row r="2881" spans="2:11">
      <c r="B2881" s="137"/>
      <c r="C2881" s="137"/>
      <c r="D2881" s="202"/>
      <c r="E2881" s="137"/>
      <c r="H2881" s="137"/>
      <c r="I2881" s="137"/>
      <c r="J2881" s="202"/>
      <c r="K2881" s="137"/>
    </row>
    <row r="2882" spans="2:11">
      <c r="B2882" s="137"/>
      <c r="C2882" s="137"/>
      <c r="D2882" s="202"/>
      <c r="E2882" s="137"/>
      <c r="H2882" s="137"/>
      <c r="I2882" s="137"/>
      <c r="J2882" s="202"/>
      <c r="K2882" s="137"/>
    </row>
    <row r="2883" spans="2:11">
      <c r="B2883" s="137"/>
      <c r="C2883" s="137"/>
      <c r="D2883" s="202"/>
      <c r="E2883" s="137"/>
      <c r="H2883" s="137"/>
      <c r="I2883" s="137"/>
      <c r="J2883" s="202"/>
      <c r="K2883" s="137"/>
    </row>
    <row r="2884" spans="2:11">
      <c r="B2884" s="137"/>
      <c r="C2884" s="137"/>
      <c r="D2884" s="202"/>
      <c r="E2884" s="137"/>
      <c r="H2884" s="137"/>
      <c r="I2884" s="137"/>
      <c r="J2884" s="202"/>
      <c r="K2884" s="137"/>
    </row>
    <row r="2885" spans="2:11">
      <c r="B2885" s="137"/>
      <c r="C2885" s="137"/>
      <c r="D2885" s="202"/>
      <c r="E2885" s="137"/>
      <c r="H2885" s="137"/>
      <c r="I2885" s="137"/>
      <c r="J2885" s="202"/>
      <c r="K2885" s="137"/>
    </row>
    <row r="2886" spans="2:11">
      <c r="B2886" s="137"/>
      <c r="C2886" s="137"/>
      <c r="D2886" s="202"/>
      <c r="E2886" s="137"/>
      <c r="H2886" s="137"/>
      <c r="I2886" s="137"/>
      <c r="J2886" s="202"/>
      <c r="K2886" s="137"/>
    </row>
    <row r="2887" spans="2:11">
      <c r="B2887" s="137"/>
      <c r="C2887" s="137"/>
      <c r="D2887" s="202"/>
      <c r="E2887" s="137"/>
      <c r="H2887" s="137"/>
      <c r="I2887" s="137"/>
      <c r="J2887" s="202"/>
      <c r="K2887" s="137"/>
    </row>
    <row r="2888" spans="2:11">
      <c r="B2888" s="137"/>
      <c r="C2888" s="137"/>
      <c r="D2888" s="202"/>
      <c r="E2888" s="137"/>
      <c r="H2888" s="137"/>
      <c r="I2888" s="137"/>
      <c r="J2888" s="202"/>
      <c r="K2888" s="137"/>
    </row>
    <row r="2889" spans="2:11">
      <c r="B2889" s="137"/>
      <c r="C2889" s="137"/>
      <c r="D2889" s="202"/>
      <c r="E2889" s="137"/>
      <c r="H2889" s="137"/>
      <c r="I2889" s="137"/>
      <c r="J2889" s="202"/>
      <c r="K2889" s="137"/>
    </row>
    <row r="2890" spans="2:11">
      <c r="B2890" s="137"/>
      <c r="C2890" s="137"/>
      <c r="D2890" s="202"/>
      <c r="E2890" s="137"/>
      <c r="H2890" s="137"/>
      <c r="I2890" s="137"/>
      <c r="J2890" s="202"/>
      <c r="K2890" s="137"/>
    </row>
    <row r="2891" spans="2:11">
      <c r="B2891" s="137"/>
      <c r="C2891" s="137"/>
      <c r="D2891" s="202"/>
      <c r="E2891" s="137"/>
      <c r="H2891" s="137"/>
      <c r="I2891" s="137"/>
      <c r="J2891" s="202"/>
      <c r="K2891" s="137"/>
    </row>
    <row r="2892" spans="2:11">
      <c r="B2892" s="137"/>
      <c r="C2892" s="137"/>
      <c r="D2892" s="202"/>
      <c r="E2892" s="137"/>
      <c r="H2892" s="137"/>
      <c r="I2892" s="137"/>
      <c r="J2892" s="202"/>
      <c r="K2892" s="137"/>
    </row>
    <row r="2893" spans="2:11">
      <c r="B2893" s="137"/>
      <c r="C2893" s="137"/>
      <c r="D2893" s="202"/>
      <c r="E2893" s="137"/>
      <c r="H2893" s="137"/>
      <c r="I2893" s="137"/>
      <c r="J2893" s="202"/>
      <c r="K2893" s="137"/>
    </row>
    <row r="2894" spans="2:11">
      <c r="B2894" s="137"/>
      <c r="C2894" s="137"/>
      <c r="D2894" s="202"/>
      <c r="E2894" s="137"/>
      <c r="H2894" s="137"/>
      <c r="I2894" s="137"/>
      <c r="J2894" s="202"/>
      <c r="K2894" s="137"/>
    </row>
    <row r="2895" spans="2:11">
      <c r="B2895" s="137"/>
      <c r="C2895" s="137"/>
      <c r="D2895" s="202"/>
      <c r="E2895" s="137"/>
      <c r="H2895" s="137"/>
      <c r="I2895" s="137"/>
      <c r="J2895" s="202"/>
      <c r="K2895" s="137"/>
    </row>
    <row r="2896" spans="2:11">
      <c r="B2896" s="137"/>
      <c r="C2896" s="137"/>
      <c r="D2896" s="202"/>
      <c r="E2896" s="137"/>
      <c r="H2896" s="137"/>
      <c r="I2896" s="137"/>
      <c r="J2896" s="202"/>
      <c r="K2896" s="137"/>
    </row>
    <row r="2897" spans="2:11">
      <c r="B2897" s="137"/>
      <c r="C2897" s="137"/>
      <c r="D2897" s="202"/>
      <c r="E2897" s="137"/>
      <c r="H2897" s="137"/>
      <c r="I2897" s="137"/>
      <c r="J2897" s="202"/>
      <c r="K2897" s="137"/>
    </row>
    <row r="2898" spans="2:11">
      <c r="B2898" s="137"/>
      <c r="C2898" s="137"/>
      <c r="D2898" s="202"/>
      <c r="E2898" s="137"/>
      <c r="H2898" s="137"/>
      <c r="I2898" s="137"/>
      <c r="J2898" s="202"/>
      <c r="K2898" s="137"/>
    </row>
    <row r="2899" spans="2:11">
      <c r="B2899" s="137"/>
      <c r="C2899" s="137"/>
      <c r="D2899" s="202"/>
      <c r="E2899" s="137"/>
      <c r="H2899" s="137"/>
      <c r="I2899" s="137"/>
      <c r="J2899" s="202"/>
      <c r="K2899" s="137"/>
    </row>
    <row r="2900" spans="2:11">
      <c r="B2900" s="137"/>
      <c r="C2900" s="137"/>
      <c r="D2900" s="202"/>
      <c r="E2900" s="137"/>
      <c r="H2900" s="137"/>
      <c r="I2900" s="137"/>
      <c r="J2900" s="202"/>
      <c r="K2900" s="137"/>
    </row>
    <row r="2901" spans="2:11">
      <c r="B2901" s="137"/>
      <c r="C2901" s="137"/>
      <c r="D2901" s="202"/>
      <c r="E2901" s="137"/>
      <c r="H2901" s="137"/>
      <c r="I2901" s="137"/>
      <c r="J2901" s="202"/>
      <c r="K2901" s="137"/>
    </row>
    <row r="2902" spans="2:11">
      <c r="B2902" s="137"/>
      <c r="C2902" s="137"/>
      <c r="D2902" s="202"/>
      <c r="E2902" s="137"/>
      <c r="H2902" s="137"/>
      <c r="I2902" s="137"/>
      <c r="J2902" s="202"/>
      <c r="K2902" s="137"/>
    </row>
    <row r="2903" spans="2:11">
      <c r="B2903" s="137"/>
      <c r="C2903" s="137"/>
      <c r="D2903" s="202"/>
      <c r="E2903" s="137"/>
      <c r="H2903" s="137"/>
      <c r="I2903" s="137"/>
      <c r="J2903" s="202"/>
      <c r="K2903" s="137"/>
    </row>
    <row r="2904" spans="2:11">
      <c r="B2904" s="137"/>
      <c r="C2904" s="137"/>
      <c r="D2904" s="202"/>
      <c r="E2904" s="137"/>
      <c r="H2904" s="137"/>
      <c r="I2904" s="137"/>
      <c r="J2904" s="202"/>
      <c r="K2904" s="137"/>
    </row>
    <row r="2905" spans="2:11">
      <c r="B2905" s="137"/>
      <c r="C2905" s="137"/>
      <c r="D2905" s="202"/>
      <c r="E2905" s="137"/>
      <c r="H2905" s="137"/>
      <c r="I2905" s="137"/>
      <c r="J2905" s="202"/>
      <c r="K2905" s="137"/>
    </row>
    <row r="2906" spans="2:11">
      <c r="B2906" s="137"/>
      <c r="C2906" s="137"/>
      <c r="D2906" s="202"/>
      <c r="E2906" s="137"/>
      <c r="H2906" s="137"/>
      <c r="I2906" s="137"/>
      <c r="J2906" s="202"/>
      <c r="K2906" s="137"/>
    </row>
    <row r="2907" spans="2:11">
      <c r="B2907" s="137"/>
      <c r="C2907" s="137"/>
      <c r="D2907" s="202"/>
      <c r="E2907" s="137"/>
      <c r="H2907" s="137"/>
      <c r="I2907" s="137"/>
      <c r="J2907" s="202"/>
      <c r="K2907" s="137"/>
    </row>
    <row r="2908" spans="2:11">
      <c r="B2908" s="137"/>
      <c r="C2908" s="137"/>
      <c r="D2908" s="202"/>
      <c r="E2908" s="137"/>
      <c r="H2908" s="137"/>
      <c r="I2908" s="137"/>
      <c r="J2908" s="202"/>
      <c r="K2908" s="137"/>
    </row>
    <row r="2909" spans="2:11">
      <c r="B2909" s="137"/>
      <c r="C2909" s="137"/>
      <c r="D2909" s="202"/>
      <c r="E2909" s="137"/>
      <c r="H2909" s="137"/>
      <c r="I2909" s="137"/>
      <c r="J2909" s="202"/>
      <c r="K2909" s="137"/>
    </row>
    <row r="2910" spans="2:11">
      <c r="B2910" s="137"/>
      <c r="C2910" s="137"/>
      <c r="D2910" s="202"/>
      <c r="E2910" s="137"/>
      <c r="H2910" s="137"/>
      <c r="I2910" s="137"/>
      <c r="J2910" s="202"/>
      <c r="K2910" s="137"/>
    </row>
    <row r="2911" spans="2:11">
      <c r="B2911" s="137"/>
      <c r="C2911" s="137"/>
      <c r="D2911" s="202"/>
      <c r="E2911" s="137"/>
      <c r="H2911" s="137"/>
      <c r="I2911" s="137"/>
      <c r="J2911" s="202"/>
      <c r="K2911" s="137"/>
    </row>
    <row r="2912" spans="2:11">
      <c r="B2912" s="137"/>
      <c r="C2912" s="137"/>
      <c r="D2912" s="202"/>
      <c r="E2912" s="137"/>
      <c r="H2912" s="137"/>
      <c r="I2912" s="137"/>
      <c r="J2912" s="202"/>
      <c r="K2912" s="137"/>
    </row>
    <row r="2913" spans="2:11">
      <c r="B2913" s="137"/>
      <c r="C2913" s="137"/>
      <c r="D2913" s="202"/>
      <c r="E2913" s="137"/>
      <c r="H2913" s="137"/>
      <c r="I2913" s="137"/>
      <c r="J2913" s="202"/>
      <c r="K2913" s="137"/>
    </row>
    <row r="2914" spans="2:11">
      <c r="B2914" s="137"/>
      <c r="C2914" s="137"/>
      <c r="D2914" s="202"/>
      <c r="E2914" s="137"/>
      <c r="H2914" s="137"/>
      <c r="I2914" s="137"/>
      <c r="J2914" s="202"/>
      <c r="K2914" s="137"/>
    </row>
    <row r="2915" spans="2:11">
      <c r="B2915" s="137"/>
      <c r="C2915" s="137"/>
      <c r="D2915" s="202"/>
      <c r="E2915" s="137"/>
      <c r="H2915" s="137"/>
      <c r="I2915" s="137"/>
      <c r="J2915" s="202"/>
      <c r="K2915" s="137"/>
    </row>
    <row r="2916" spans="2:11">
      <c r="B2916" s="137"/>
      <c r="C2916" s="137"/>
      <c r="D2916" s="202"/>
      <c r="E2916" s="137"/>
      <c r="H2916" s="137"/>
      <c r="I2916" s="137"/>
      <c r="J2916" s="202"/>
      <c r="K2916" s="137"/>
    </row>
    <row r="2917" spans="2:11">
      <c r="B2917" s="137"/>
      <c r="C2917" s="137"/>
      <c r="D2917" s="202"/>
      <c r="E2917" s="137"/>
      <c r="H2917" s="137"/>
      <c r="I2917" s="137"/>
      <c r="J2917" s="202"/>
      <c r="K2917" s="137"/>
    </row>
    <row r="2918" spans="2:11">
      <c r="B2918" s="137"/>
      <c r="C2918" s="137"/>
      <c r="D2918" s="202"/>
      <c r="E2918" s="137"/>
      <c r="H2918" s="137"/>
      <c r="I2918" s="137"/>
      <c r="J2918" s="202"/>
      <c r="K2918" s="137"/>
    </row>
    <row r="2919" spans="2:11">
      <c r="B2919" s="137"/>
      <c r="C2919" s="137"/>
      <c r="D2919" s="202"/>
      <c r="E2919" s="137"/>
      <c r="H2919" s="137"/>
      <c r="I2919" s="137"/>
      <c r="J2919" s="202"/>
      <c r="K2919" s="137"/>
    </row>
    <row r="2920" spans="2:11">
      <c r="B2920" s="137"/>
      <c r="C2920" s="137"/>
      <c r="D2920" s="202"/>
      <c r="E2920" s="137"/>
      <c r="H2920" s="137"/>
      <c r="I2920" s="137"/>
      <c r="J2920" s="202"/>
      <c r="K2920" s="137"/>
    </row>
    <row r="2921" spans="2:11">
      <c r="B2921" s="137"/>
      <c r="C2921" s="137"/>
      <c r="D2921" s="202"/>
      <c r="E2921" s="137"/>
      <c r="H2921" s="137"/>
      <c r="I2921" s="137"/>
      <c r="J2921" s="202"/>
      <c r="K2921" s="137"/>
    </row>
    <row r="2922" spans="2:11">
      <c r="B2922" s="137"/>
      <c r="C2922" s="137"/>
      <c r="D2922" s="202"/>
      <c r="E2922" s="137"/>
      <c r="H2922" s="137"/>
      <c r="I2922" s="137"/>
      <c r="J2922" s="202"/>
      <c r="K2922" s="137"/>
    </row>
    <row r="2923" spans="2:11">
      <c r="B2923" s="137"/>
      <c r="C2923" s="137"/>
      <c r="D2923" s="202"/>
      <c r="E2923" s="137"/>
      <c r="H2923" s="137"/>
      <c r="I2923" s="137"/>
      <c r="J2923" s="202"/>
      <c r="K2923" s="137"/>
    </row>
    <row r="2924" spans="2:11">
      <c r="B2924" s="137"/>
      <c r="C2924" s="137"/>
      <c r="D2924" s="202"/>
      <c r="E2924" s="137"/>
      <c r="H2924" s="137"/>
      <c r="I2924" s="137"/>
      <c r="J2924" s="202"/>
      <c r="K2924" s="137"/>
    </row>
    <row r="2925" spans="2:11">
      <c r="B2925" s="137"/>
      <c r="C2925" s="137"/>
      <c r="D2925" s="202"/>
      <c r="E2925" s="137"/>
      <c r="H2925" s="137"/>
      <c r="I2925" s="137"/>
      <c r="J2925" s="202"/>
      <c r="K2925" s="137"/>
    </row>
    <row r="2926" spans="2:11">
      <c r="B2926" s="137"/>
      <c r="C2926" s="137"/>
      <c r="D2926" s="202"/>
      <c r="E2926" s="137"/>
      <c r="H2926" s="137"/>
      <c r="I2926" s="137"/>
      <c r="J2926" s="202"/>
      <c r="K2926" s="137"/>
    </row>
    <row r="2927" spans="2:11">
      <c r="B2927" s="137"/>
      <c r="C2927" s="137"/>
      <c r="D2927" s="202"/>
      <c r="E2927" s="137"/>
      <c r="H2927" s="137"/>
      <c r="I2927" s="137"/>
      <c r="J2927" s="202"/>
      <c r="K2927" s="137"/>
    </row>
    <row r="2928" spans="2:11">
      <c r="B2928" s="137"/>
      <c r="C2928" s="137"/>
      <c r="D2928" s="202"/>
      <c r="E2928" s="137"/>
      <c r="H2928" s="137"/>
      <c r="I2928" s="137"/>
      <c r="J2928" s="202"/>
      <c r="K2928" s="137"/>
    </row>
    <row r="2929" spans="2:11">
      <c r="B2929" s="137"/>
      <c r="C2929" s="137"/>
      <c r="D2929" s="202"/>
      <c r="E2929" s="137"/>
      <c r="H2929" s="137"/>
      <c r="I2929" s="137"/>
      <c r="J2929" s="202"/>
      <c r="K2929" s="137"/>
    </row>
    <row r="2930" spans="2:11">
      <c r="B2930" s="137"/>
      <c r="C2930" s="137"/>
      <c r="D2930" s="202"/>
      <c r="E2930" s="137"/>
      <c r="H2930" s="137"/>
      <c r="I2930" s="137"/>
      <c r="J2930" s="202"/>
      <c r="K2930" s="137"/>
    </row>
    <row r="2931" spans="2:11">
      <c r="B2931" s="137"/>
      <c r="C2931" s="137"/>
      <c r="D2931" s="202"/>
      <c r="E2931" s="137"/>
      <c r="H2931" s="137"/>
      <c r="I2931" s="137"/>
      <c r="J2931" s="202"/>
      <c r="K2931" s="137"/>
    </row>
    <row r="2932" spans="2:11">
      <c r="B2932" s="137"/>
      <c r="C2932" s="137"/>
      <c r="D2932" s="202"/>
      <c r="E2932" s="137"/>
      <c r="H2932" s="137"/>
      <c r="I2932" s="137"/>
      <c r="J2932" s="202"/>
      <c r="K2932" s="137"/>
    </row>
    <row r="2933" spans="2:11">
      <c r="B2933" s="137"/>
      <c r="C2933" s="137"/>
      <c r="D2933" s="202"/>
      <c r="E2933" s="137"/>
      <c r="H2933" s="137"/>
      <c r="I2933" s="137"/>
      <c r="J2933" s="202"/>
      <c r="K2933" s="137"/>
    </row>
    <row r="2934" spans="2:11">
      <c r="B2934" s="137"/>
      <c r="C2934" s="137"/>
      <c r="D2934" s="202"/>
      <c r="E2934" s="137"/>
      <c r="H2934" s="137"/>
      <c r="I2934" s="137"/>
      <c r="J2934" s="202"/>
      <c r="K2934" s="137"/>
    </row>
    <row r="2935" spans="2:11">
      <c r="B2935" s="137"/>
      <c r="C2935" s="137"/>
      <c r="D2935" s="202"/>
      <c r="E2935" s="137"/>
      <c r="H2935" s="137"/>
      <c r="I2935" s="137"/>
      <c r="J2935" s="202"/>
      <c r="K2935" s="137"/>
    </row>
    <row r="2936" spans="2:11">
      <c r="B2936" s="137"/>
      <c r="C2936" s="137"/>
      <c r="D2936" s="202"/>
      <c r="E2936" s="137"/>
      <c r="H2936" s="137"/>
      <c r="I2936" s="137"/>
      <c r="J2936" s="202"/>
      <c r="K2936" s="137"/>
    </row>
    <row r="2937" spans="2:11">
      <c r="B2937" s="137"/>
      <c r="C2937" s="137"/>
      <c r="D2937" s="202"/>
      <c r="E2937" s="137"/>
      <c r="H2937" s="137"/>
      <c r="I2937" s="137"/>
      <c r="J2937" s="202"/>
      <c r="K2937" s="137"/>
    </row>
    <row r="2938" spans="2:11">
      <c r="B2938" s="137"/>
      <c r="C2938" s="137"/>
      <c r="D2938" s="202"/>
      <c r="E2938" s="137"/>
      <c r="H2938" s="137"/>
      <c r="I2938" s="137"/>
      <c r="J2938" s="202"/>
      <c r="K2938" s="137"/>
    </row>
    <row r="2939" spans="2:11">
      <c r="B2939" s="137"/>
      <c r="C2939" s="137"/>
      <c r="D2939" s="202"/>
      <c r="E2939" s="137"/>
      <c r="H2939" s="137"/>
      <c r="I2939" s="137"/>
      <c r="J2939" s="202"/>
      <c r="K2939" s="137"/>
    </row>
    <row r="2940" spans="2:11">
      <c r="B2940" s="137"/>
      <c r="C2940" s="137"/>
      <c r="D2940" s="202"/>
      <c r="E2940" s="137"/>
      <c r="H2940" s="137"/>
      <c r="I2940" s="137"/>
      <c r="J2940" s="202"/>
      <c r="K2940" s="137"/>
    </row>
    <row r="2941" spans="2:11">
      <c r="B2941" s="137"/>
      <c r="C2941" s="137"/>
      <c r="D2941" s="202"/>
      <c r="E2941" s="137"/>
      <c r="H2941" s="137"/>
      <c r="I2941" s="137"/>
      <c r="J2941" s="202"/>
      <c r="K2941" s="137"/>
    </row>
    <row r="2942" spans="2:11">
      <c r="B2942" s="137"/>
      <c r="C2942" s="137"/>
      <c r="D2942" s="202"/>
      <c r="E2942" s="137"/>
      <c r="H2942" s="137"/>
      <c r="I2942" s="137"/>
      <c r="J2942" s="202"/>
      <c r="K2942" s="137"/>
    </row>
    <row r="2943" spans="2:11">
      <c r="B2943" s="137"/>
      <c r="C2943" s="137"/>
      <c r="D2943" s="202"/>
      <c r="E2943" s="137"/>
      <c r="H2943" s="137"/>
      <c r="I2943" s="137"/>
      <c r="J2943" s="202"/>
      <c r="K2943" s="137"/>
    </row>
    <row r="2944" spans="2:11">
      <c r="B2944" s="137"/>
      <c r="C2944" s="137"/>
      <c r="D2944" s="202"/>
      <c r="E2944" s="137"/>
      <c r="H2944" s="137"/>
      <c r="I2944" s="137"/>
      <c r="J2944" s="202"/>
      <c r="K2944" s="137"/>
    </row>
    <row r="2945" spans="2:11">
      <c r="B2945" s="137"/>
      <c r="C2945" s="137"/>
      <c r="D2945" s="202"/>
      <c r="E2945" s="137"/>
      <c r="H2945" s="137"/>
      <c r="I2945" s="137"/>
      <c r="J2945" s="202"/>
      <c r="K2945" s="137"/>
    </row>
    <row r="2946" spans="2:11">
      <c r="B2946" s="137"/>
      <c r="C2946" s="137"/>
      <c r="D2946" s="202"/>
      <c r="E2946" s="137"/>
      <c r="H2946" s="137"/>
      <c r="I2946" s="137"/>
      <c r="J2946" s="202"/>
      <c r="K2946" s="137"/>
    </row>
    <row r="2947" spans="2:11">
      <c r="B2947" s="137"/>
      <c r="C2947" s="137"/>
      <c r="D2947" s="202"/>
      <c r="E2947" s="137"/>
      <c r="H2947" s="137"/>
      <c r="I2947" s="137"/>
      <c r="J2947" s="202"/>
      <c r="K2947" s="137"/>
    </row>
    <row r="2948" spans="2:11">
      <c r="B2948" s="137"/>
      <c r="C2948" s="137"/>
      <c r="D2948" s="202"/>
      <c r="E2948" s="137"/>
      <c r="H2948" s="137"/>
      <c r="I2948" s="137"/>
      <c r="J2948" s="202"/>
      <c r="K2948" s="137"/>
    </row>
    <row r="2949" spans="2:11">
      <c r="B2949" s="137"/>
      <c r="C2949" s="137"/>
      <c r="D2949" s="202"/>
      <c r="E2949" s="137"/>
      <c r="H2949" s="137"/>
      <c r="I2949" s="137"/>
      <c r="J2949" s="202"/>
      <c r="K2949" s="137"/>
    </row>
    <row r="2950" spans="2:11">
      <c r="B2950" s="137"/>
      <c r="C2950" s="137"/>
      <c r="D2950" s="202"/>
      <c r="E2950" s="137"/>
      <c r="H2950" s="137"/>
      <c r="I2950" s="137"/>
      <c r="J2950" s="202"/>
      <c r="K2950" s="137"/>
    </row>
    <row r="2951" spans="2:11">
      <c r="B2951" s="137"/>
      <c r="C2951" s="137"/>
      <c r="D2951" s="202"/>
      <c r="E2951" s="137"/>
      <c r="H2951" s="137"/>
      <c r="I2951" s="137"/>
      <c r="J2951" s="202"/>
      <c r="K2951" s="137"/>
    </row>
    <row r="2952" spans="2:11">
      <c r="B2952" s="137"/>
      <c r="C2952" s="137"/>
      <c r="D2952" s="202"/>
      <c r="E2952" s="137"/>
      <c r="H2952" s="137"/>
      <c r="I2952" s="137"/>
      <c r="J2952" s="202"/>
      <c r="K2952" s="137"/>
    </row>
    <row r="2953" spans="2:11">
      <c r="B2953" s="137"/>
      <c r="C2953" s="137"/>
      <c r="D2953" s="202"/>
      <c r="E2953" s="137"/>
      <c r="H2953" s="137"/>
      <c r="I2953" s="137"/>
      <c r="J2953" s="202"/>
      <c r="K2953" s="137"/>
    </row>
    <row r="2954" spans="2:11">
      <c r="B2954" s="137"/>
      <c r="C2954" s="137"/>
      <c r="D2954" s="202"/>
      <c r="E2954" s="137"/>
      <c r="H2954" s="137"/>
      <c r="I2954" s="137"/>
      <c r="J2954" s="202"/>
      <c r="K2954" s="137"/>
    </row>
    <row r="2955" spans="2:11">
      <c r="B2955" s="137"/>
      <c r="C2955" s="137"/>
      <c r="D2955" s="202"/>
      <c r="E2955" s="137"/>
      <c r="H2955" s="137"/>
      <c r="I2955" s="137"/>
      <c r="J2955" s="202"/>
      <c r="K2955" s="137"/>
    </row>
    <row r="2956" spans="2:11">
      <c r="B2956" s="137"/>
      <c r="C2956" s="137"/>
      <c r="D2956" s="202"/>
      <c r="E2956" s="137"/>
      <c r="H2956" s="137"/>
      <c r="I2956" s="137"/>
      <c r="J2956" s="202"/>
      <c r="K2956" s="137"/>
    </row>
    <row r="2957" spans="2:11">
      <c r="B2957" s="137"/>
      <c r="C2957" s="137"/>
      <c r="D2957" s="202"/>
      <c r="E2957" s="137"/>
      <c r="H2957" s="137"/>
      <c r="I2957" s="137"/>
      <c r="J2957" s="202"/>
      <c r="K2957" s="137"/>
    </row>
    <row r="2958" spans="2:11">
      <c r="B2958" s="137"/>
      <c r="C2958" s="137"/>
      <c r="D2958" s="202"/>
      <c r="E2958" s="137"/>
      <c r="H2958" s="137"/>
      <c r="I2958" s="137"/>
      <c r="J2958" s="202"/>
      <c r="K2958" s="137"/>
    </row>
    <row r="2959" spans="2:11">
      <c r="B2959" s="137"/>
      <c r="C2959" s="137"/>
      <c r="D2959" s="202"/>
      <c r="E2959" s="137"/>
      <c r="H2959" s="137"/>
      <c r="I2959" s="137"/>
      <c r="J2959" s="202"/>
      <c r="K2959" s="137"/>
    </row>
    <row r="2960" spans="2:11">
      <c r="B2960" s="137"/>
      <c r="C2960" s="137"/>
      <c r="D2960" s="202"/>
      <c r="E2960" s="137"/>
      <c r="H2960" s="137"/>
      <c r="I2960" s="137"/>
      <c r="J2960" s="202"/>
      <c r="K2960" s="137"/>
    </row>
    <row r="2961" spans="2:11">
      <c r="B2961" s="137"/>
      <c r="C2961" s="137"/>
      <c r="D2961" s="202"/>
      <c r="E2961" s="137"/>
      <c r="H2961" s="137"/>
      <c r="I2961" s="137"/>
      <c r="J2961" s="202"/>
      <c r="K2961" s="137"/>
    </row>
    <row r="2962" spans="2:11">
      <c r="B2962" s="137"/>
      <c r="C2962" s="137"/>
      <c r="D2962" s="202"/>
      <c r="E2962" s="137"/>
      <c r="H2962" s="137"/>
      <c r="I2962" s="137"/>
      <c r="J2962" s="202"/>
      <c r="K2962" s="137"/>
    </row>
    <row r="2963" spans="2:11">
      <c r="B2963" s="137"/>
      <c r="C2963" s="137"/>
      <c r="D2963" s="202"/>
      <c r="E2963" s="137"/>
      <c r="H2963" s="137"/>
      <c r="I2963" s="137"/>
      <c r="J2963" s="202"/>
      <c r="K2963" s="137"/>
    </row>
    <row r="2964" spans="2:11">
      <c r="B2964" s="137"/>
      <c r="C2964" s="137"/>
      <c r="D2964" s="202"/>
      <c r="E2964" s="137"/>
      <c r="H2964" s="137"/>
      <c r="I2964" s="137"/>
      <c r="J2964" s="202"/>
      <c r="K2964" s="137"/>
    </row>
    <row r="2965" spans="2:11">
      <c r="B2965" s="137"/>
      <c r="C2965" s="137"/>
      <c r="D2965" s="202"/>
      <c r="E2965" s="137"/>
      <c r="H2965" s="137"/>
      <c r="I2965" s="137"/>
      <c r="J2965" s="202"/>
      <c r="K2965" s="137"/>
    </row>
    <row r="2966" spans="2:11">
      <c r="B2966" s="137"/>
      <c r="C2966" s="137"/>
      <c r="D2966" s="202"/>
      <c r="E2966" s="137"/>
      <c r="H2966" s="137"/>
      <c r="I2966" s="137"/>
      <c r="J2966" s="202"/>
      <c r="K2966" s="137"/>
    </row>
    <row r="2967" spans="2:11">
      <c r="B2967" s="137"/>
      <c r="C2967" s="137"/>
      <c r="D2967" s="202"/>
      <c r="E2967" s="137"/>
      <c r="H2967" s="137"/>
      <c r="I2967" s="137"/>
      <c r="J2967" s="202"/>
      <c r="K2967" s="137"/>
    </row>
    <row r="2968" spans="2:11">
      <c r="B2968" s="137"/>
      <c r="C2968" s="137"/>
      <c r="D2968" s="202"/>
      <c r="E2968" s="137"/>
      <c r="H2968" s="137"/>
      <c r="I2968" s="137"/>
      <c r="J2968" s="202"/>
      <c r="K2968" s="137"/>
    </row>
    <row r="2969" spans="2:11">
      <c r="B2969" s="137"/>
      <c r="C2969" s="137"/>
      <c r="D2969" s="202"/>
      <c r="E2969" s="137"/>
      <c r="H2969" s="137"/>
      <c r="I2969" s="137"/>
      <c r="J2969" s="202"/>
      <c r="K2969" s="137"/>
    </row>
    <row r="2970" spans="2:11">
      <c r="B2970" s="137"/>
      <c r="C2970" s="137"/>
      <c r="D2970" s="202"/>
      <c r="E2970" s="137"/>
      <c r="H2970" s="137"/>
      <c r="I2970" s="137"/>
      <c r="J2970" s="202"/>
      <c r="K2970" s="137"/>
    </row>
    <row r="2971" spans="2:11">
      <c r="B2971" s="137"/>
      <c r="C2971" s="137"/>
      <c r="D2971" s="202"/>
      <c r="E2971" s="137"/>
      <c r="H2971" s="137"/>
      <c r="I2971" s="137"/>
      <c r="J2971" s="202"/>
      <c r="K2971" s="137"/>
    </row>
    <row r="2972" spans="2:11">
      <c r="B2972" s="137"/>
      <c r="C2972" s="137"/>
      <c r="D2972" s="202"/>
      <c r="E2972" s="137"/>
      <c r="H2972" s="137"/>
      <c r="I2972" s="137"/>
      <c r="J2972" s="202"/>
      <c r="K2972" s="137"/>
    </row>
    <row r="2973" spans="2:11">
      <c r="B2973" s="137"/>
      <c r="C2973" s="137"/>
      <c r="D2973" s="202"/>
      <c r="E2973" s="137"/>
      <c r="H2973" s="137"/>
      <c r="I2973" s="137"/>
      <c r="J2973" s="202"/>
      <c r="K2973" s="137"/>
    </row>
    <row r="2974" spans="2:11">
      <c r="B2974" s="137"/>
      <c r="C2974" s="137"/>
      <c r="D2974" s="202"/>
      <c r="E2974" s="137"/>
      <c r="H2974" s="137"/>
      <c r="I2974" s="137"/>
      <c r="J2974" s="202"/>
      <c r="K2974" s="137"/>
    </row>
    <row r="2975" spans="2:11">
      <c r="B2975" s="137"/>
      <c r="C2975" s="137"/>
      <c r="D2975" s="202"/>
      <c r="E2975" s="137"/>
      <c r="H2975" s="137"/>
      <c r="I2975" s="137"/>
      <c r="J2975" s="202"/>
      <c r="K2975" s="137"/>
    </row>
    <row r="2976" spans="2:11">
      <c r="B2976" s="137"/>
      <c r="C2976" s="137"/>
      <c r="D2976" s="202"/>
      <c r="E2976" s="137"/>
      <c r="H2976" s="137"/>
      <c r="I2976" s="137"/>
      <c r="J2976" s="202"/>
      <c r="K2976" s="137"/>
    </row>
    <row r="2977" spans="2:11">
      <c r="B2977" s="137"/>
      <c r="C2977" s="137"/>
      <c r="D2977" s="202"/>
      <c r="E2977" s="137"/>
      <c r="H2977" s="137"/>
      <c r="I2977" s="137"/>
      <c r="J2977" s="202"/>
      <c r="K2977" s="137"/>
    </row>
    <row r="2978" spans="2:11">
      <c r="B2978" s="137"/>
      <c r="C2978" s="137"/>
      <c r="D2978" s="202"/>
      <c r="E2978" s="137"/>
      <c r="H2978" s="137"/>
      <c r="I2978" s="137"/>
      <c r="J2978" s="202"/>
      <c r="K2978" s="137"/>
    </row>
    <row r="2979" spans="2:11">
      <c r="B2979" s="137"/>
      <c r="C2979" s="137"/>
      <c r="D2979" s="202"/>
      <c r="E2979" s="137"/>
      <c r="H2979" s="137"/>
      <c r="I2979" s="137"/>
      <c r="J2979" s="202"/>
      <c r="K2979" s="137"/>
    </row>
    <row r="2980" spans="2:11">
      <c r="B2980" s="137"/>
      <c r="C2980" s="137"/>
      <c r="D2980" s="202"/>
      <c r="E2980" s="137"/>
      <c r="H2980" s="137"/>
      <c r="I2980" s="137"/>
      <c r="J2980" s="202"/>
      <c r="K2980" s="137"/>
    </row>
    <row r="2981" spans="2:11">
      <c r="B2981" s="137"/>
      <c r="C2981" s="137"/>
      <c r="D2981" s="202"/>
      <c r="E2981" s="137"/>
      <c r="H2981" s="137"/>
      <c r="I2981" s="137"/>
      <c r="J2981" s="202"/>
      <c r="K2981" s="137"/>
    </row>
    <row r="2982" spans="2:11">
      <c r="B2982" s="137"/>
      <c r="C2982" s="137"/>
      <c r="D2982" s="202"/>
      <c r="E2982" s="137"/>
      <c r="H2982" s="137"/>
      <c r="I2982" s="137"/>
      <c r="J2982" s="202"/>
      <c r="K2982" s="137"/>
    </row>
    <row r="2983" spans="2:11">
      <c r="B2983" s="137"/>
      <c r="C2983" s="137"/>
      <c r="D2983" s="202"/>
      <c r="E2983" s="137"/>
      <c r="H2983" s="137"/>
      <c r="I2983" s="137"/>
      <c r="J2983" s="202"/>
      <c r="K2983" s="137"/>
    </row>
    <row r="2984" spans="2:11">
      <c r="B2984" s="137"/>
      <c r="C2984" s="137"/>
      <c r="D2984" s="202"/>
      <c r="E2984" s="137"/>
      <c r="H2984" s="137"/>
      <c r="I2984" s="137"/>
      <c r="J2984" s="202"/>
      <c r="K2984" s="137"/>
    </row>
    <row r="2985" spans="2:11">
      <c r="B2985" s="137"/>
      <c r="C2985" s="137"/>
      <c r="D2985" s="202"/>
      <c r="E2985" s="137"/>
      <c r="H2985" s="137"/>
      <c r="I2985" s="137"/>
      <c r="J2985" s="202"/>
      <c r="K2985" s="137"/>
    </row>
    <row r="2986" spans="2:11">
      <c r="B2986" s="137"/>
      <c r="C2986" s="137"/>
      <c r="D2986" s="202"/>
      <c r="E2986" s="137"/>
      <c r="H2986" s="137"/>
      <c r="I2986" s="137"/>
      <c r="J2986" s="202"/>
      <c r="K2986" s="137"/>
    </row>
    <row r="2987" spans="2:11">
      <c r="B2987" s="137"/>
      <c r="C2987" s="137"/>
      <c r="D2987" s="202"/>
      <c r="E2987" s="137"/>
      <c r="H2987" s="137"/>
      <c r="I2987" s="137"/>
      <c r="J2987" s="202"/>
      <c r="K2987" s="137"/>
    </row>
    <row r="2988" spans="2:11">
      <c r="B2988" s="137"/>
      <c r="C2988" s="137"/>
      <c r="D2988" s="202"/>
      <c r="E2988" s="137"/>
      <c r="H2988" s="137"/>
      <c r="I2988" s="137"/>
      <c r="J2988" s="202"/>
      <c r="K2988" s="137"/>
    </row>
    <row r="2989" spans="2:11">
      <c r="B2989" s="137"/>
      <c r="C2989" s="137"/>
      <c r="D2989" s="202"/>
      <c r="E2989" s="137"/>
      <c r="H2989" s="137"/>
      <c r="I2989" s="137"/>
      <c r="J2989" s="202"/>
      <c r="K2989" s="137"/>
    </row>
    <row r="2990" spans="2:11">
      <c r="B2990" s="137"/>
      <c r="C2990" s="137"/>
      <c r="D2990" s="202"/>
      <c r="E2990" s="137"/>
      <c r="H2990" s="137"/>
      <c r="I2990" s="137"/>
      <c r="J2990" s="202"/>
      <c r="K2990" s="137"/>
    </row>
    <row r="2991" spans="2:11">
      <c r="B2991" s="137"/>
      <c r="C2991" s="137"/>
      <c r="D2991" s="202"/>
      <c r="E2991" s="137"/>
      <c r="H2991" s="137"/>
      <c r="I2991" s="137"/>
      <c r="J2991" s="202"/>
      <c r="K2991" s="137"/>
    </row>
    <row r="2992" spans="2:11">
      <c r="B2992" s="137"/>
      <c r="C2992" s="137"/>
      <c r="D2992" s="202"/>
      <c r="E2992" s="137"/>
      <c r="H2992" s="137"/>
      <c r="I2992" s="137"/>
      <c r="J2992" s="202"/>
      <c r="K2992" s="137"/>
    </row>
    <row r="2993" spans="2:11">
      <c r="B2993" s="137"/>
      <c r="C2993" s="137"/>
      <c r="D2993" s="202"/>
      <c r="E2993" s="137"/>
      <c r="H2993" s="137"/>
      <c r="I2993" s="137"/>
      <c r="J2993" s="202"/>
      <c r="K2993" s="137"/>
    </row>
    <row r="2994" spans="2:11">
      <c r="B2994" s="137"/>
      <c r="C2994" s="137"/>
      <c r="D2994" s="202"/>
      <c r="E2994" s="137"/>
      <c r="H2994" s="137"/>
      <c r="I2994" s="137"/>
      <c r="J2994" s="202"/>
      <c r="K2994" s="137"/>
    </row>
    <row r="2995" spans="2:11">
      <c r="B2995" s="137"/>
      <c r="C2995" s="137"/>
      <c r="D2995" s="202"/>
      <c r="E2995" s="137"/>
      <c r="H2995" s="137"/>
      <c r="I2995" s="137"/>
      <c r="J2995" s="202"/>
      <c r="K2995" s="137"/>
    </row>
    <row r="2996" spans="2:11">
      <c r="B2996" s="137"/>
      <c r="C2996" s="137"/>
      <c r="D2996" s="202"/>
      <c r="E2996" s="137"/>
      <c r="H2996" s="137"/>
      <c r="I2996" s="137"/>
      <c r="J2996" s="202"/>
      <c r="K2996" s="137"/>
    </row>
    <row r="2997" spans="2:11">
      <c r="B2997" s="137"/>
      <c r="C2997" s="137"/>
      <c r="D2997" s="202"/>
      <c r="E2997" s="137"/>
      <c r="H2997" s="137"/>
      <c r="I2997" s="137"/>
      <c r="J2997" s="202"/>
      <c r="K2997" s="137"/>
    </row>
    <row r="2998" spans="2:11">
      <c r="B2998" s="137"/>
      <c r="C2998" s="137"/>
      <c r="D2998" s="202"/>
      <c r="E2998" s="137"/>
      <c r="H2998" s="137"/>
      <c r="I2998" s="137"/>
      <c r="J2998" s="202"/>
      <c r="K2998" s="137"/>
    </row>
    <row r="2999" spans="2:11">
      <c r="B2999" s="137"/>
      <c r="C2999" s="137"/>
      <c r="D2999" s="202"/>
      <c r="E2999" s="137"/>
      <c r="H2999" s="137"/>
      <c r="I2999" s="137"/>
      <c r="J2999" s="202"/>
      <c r="K2999" s="137"/>
    </row>
    <row r="3000" spans="2:11">
      <c r="B3000" s="137"/>
      <c r="C3000" s="137"/>
      <c r="D3000" s="202"/>
      <c r="E3000" s="137"/>
      <c r="H3000" s="137"/>
      <c r="I3000" s="137"/>
      <c r="J3000" s="202"/>
      <c r="K3000" s="137"/>
    </row>
    <row r="3001" spans="2:11">
      <c r="B3001" s="137"/>
      <c r="C3001" s="137"/>
      <c r="D3001" s="202"/>
      <c r="E3001" s="137"/>
      <c r="H3001" s="137"/>
      <c r="I3001" s="137"/>
      <c r="J3001" s="202"/>
      <c r="K3001" s="137"/>
    </row>
    <row r="3002" spans="2:11">
      <c r="B3002" s="137"/>
      <c r="C3002" s="137"/>
      <c r="D3002" s="202"/>
      <c r="E3002" s="137"/>
      <c r="H3002" s="137"/>
      <c r="I3002" s="137"/>
      <c r="J3002" s="202"/>
      <c r="K3002" s="137"/>
    </row>
    <row r="3003" spans="2:11">
      <c r="B3003" s="137"/>
      <c r="C3003" s="137"/>
      <c r="D3003" s="202"/>
      <c r="E3003" s="137"/>
      <c r="H3003" s="137"/>
      <c r="I3003" s="137"/>
      <c r="J3003" s="202"/>
      <c r="K3003" s="137"/>
    </row>
    <row r="3004" spans="2:11">
      <c r="B3004" s="137"/>
      <c r="C3004" s="137"/>
      <c r="D3004" s="202"/>
      <c r="E3004" s="137"/>
      <c r="H3004" s="137"/>
      <c r="I3004" s="137"/>
      <c r="J3004" s="202"/>
      <c r="K3004" s="137"/>
    </row>
    <row r="3005" spans="2:11">
      <c r="B3005" s="137"/>
      <c r="C3005" s="137"/>
      <c r="D3005" s="202"/>
      <c r="E3005" s="137"/>
      <c r="H3005" s="137"/>
      <c r="I3005" s="137"/>
      <c r="J3005" s="202"/>
      <c r="K3005" s="137"/>
    </row>
    <row r="3006" spans="2:11">
      <c r="B3006" s="137"/>
      <c r="C3006" s="137"/>
      <c r="D3006" s="202"/>
      <c r="E3006" s="137"/>
      <c r="H3006" s="137"/>
      <c r="I3006" s="137"/>
      <c r="J3006" s="202"/>
      <c r="K3006" s="137"/>
    </row>
    <row r="3007" spans="2:11">
      <c r="B3007" s="137"/>
      <c r="C3007" s="137"/>
      <c r="D3007" s="202"/>
      <c r="E3007" s="137"/>
      <c r="H3007" s="137"/>
      <c r="I3007" s="137"/>
      <c r="J3007" s="202"/>
      <c r="K3007" s="137"/>
    </row>
    <row r="3008" spans="2:11">
      <c r="B3008" s="137"/>
      <c r="C3008" s="137"/>
      <c r="D3008" s="202"/>
      <c r="E3008" s="137"/>
      <c r="H3008" s="137"/>
      <c r="I3008" s="137"/>
      <c r="J3008" s="202"/>
      <c r="K3008" s="137"/>
    </row>
    <row r="3009" spans="2:11">
      <c r="B3009" s="137"/>
      <c r="C3009" s="137"/>
      <c r="D3009" s="202"/>
      <c r="E3009" s="137"/>
      <c r="H3009" s="137"/>
      <c r="I3009" s="137"/>
      <c r="J3009" s="202"/>
      <c r="K3009" s="137"/>
    </row>
    <row r="3010" spans="2:11">
      <c r="B3010" s="137"/>
      <c r="C3010" s="137"/>
      <c r="D3010" s="202"/>
      <c r="E3010" s="137"/>
      <c r="H3010" s="137"/>
      <c r="I3010" s="137"/>
      <c r="J3010" s="202"/>
      <c r="K3010" s="137"/>
    </row>
    <row r="3011" spans="2:11">
      <c r="B3011" s="137"/>
      <c r="C3011" s="137"/>
      <c r="D3011" s="202"/>
      <c r="E3011" s="137"/>
      <c r="H3011" s="137"/>
      <c r="I3011" s="137"/>
      <c r="J3011" s="202"/>
      <c r="K3011" s="137"/>
    </row>
    <row r="3012" spans="2:11">
      <c r="B3012" s="137"/>
      <c r="C3012" s="137"/>
      <c r="D3012" s="202"/>
      <c r="E3012" s="137"/>
      <c r="H3012" s="137"/>
      <c r="I3012" s="137"/>
      <c r="J3012" s="202"/>
      <c r="K3012" s="137"/>
    </row>
    <row r="3013" spans="2:11">
      <c r="B3013" s="137"/>
      <c r="C3013" s="137"/>
      <c r="D3013" s="202"/>
      <c r="E3013" s="137"/>
      <c r="H3013" s="137"/>
      <c r="I3013" s="137"/>
      <c r="J3013" s="202"/>
      <c r="K3013" s="137"/>
    </row>
    <row r="3014" spans="2:11">
      <c r="B3014" s="137"/>
      <c r="C3014" s="137"/>
      <c r="D3014" s="202"/>
      <c r="E3014" s="137"/>
      <c r="H3014" s="137"/>
      <c r="I3014" s="137"/>
      <c r="J3014" s="202"/>
      <c r="K3014" s="137"/>
    </row>
    <row r="3015" spans="2:11">
      <c r="B3015" s="137"/>
      <c r="C3015" s="137"/>
      <c r="D3015" s="202"/>
      <c r="E3015" s="137"/>
      <c r="H3015" s="137"/>
      <c r="I3015" s="137"/>
      <c r="J3015" s="202"/>
      <c r="K3015" s="137"/>
    </row>
    <row r="3016" spans="2:11">
      <c r="B3016" s="137"/>
      <c r="C3016" s="137"/>
      <c r="D3016" s="202"/>
      <c r="E3016" s="137"/>
      <c r="H3016" s="137"/>
      <c r="I3016" s="137"/>
      <c r="J3016" s="202"/>
      <c r="K3016" s="137"/>
    </row>
    <row r="3017" spans="2:11">
      <c r="B3017" s="137"/>
      <c r="C3017" s="137"/>
      <c r="D3017" s="202"/>
      <c r="E3017" s="137"/>
      <c r="H3017" s="137"/>
      <c r="I3017" s="137"/>
      <c r="J3017" s="202"/>
      <c r="K3017" s="137"/>
    </row>
    <row r="3018" spans="2:11">
      <c r="B3018" s="137"/>
      <c r="C3018" s="137"/>
      <c r="D3018" s="202"/>
      <c r="E3018" s="137"/>
      <c r="H3018" s="137"/>
      <c r="I3018" s="137"/>
      <c r="J3018" s="202"/>
      <c r="K3018" s="137"/>
    </row>
    <row r="3019" spans="2:11">
      <c r="B3019" s="137"/>
      <c r="C3019" s="137"/>
      <c r="D3019" s="202"/>
      <c r="E3019" s="137"/>
      <c r="H3019" s="137"/>
      <c r="I3019" s="137"/>
      <c r="J3019" s="202"/>
      <c r="K3019" s="137"/>
    </row>
    <row r="3020" spans="2:11">
      <c r="B3020" s="137"/>
      <c r="C3020" s="137"/>
      <c r="D3020" s="202"/>
      <c r="E3020" s="137"/>
      <c r="H3020" s="137"/>
      <c r="I3020" s="137"/>
      <c r="J3020" s="202"/>
      <c r="K3020" s="137"/>
    </row>
    <row r="3021" spans="2:11">
      <c r="B3021" s="137"/>
      <c r="C3021" s="137"/>
      <c r="D3021" s="202"/>
      <c r="E3021" s="137"/>
      <c r="H3021" s="137"/>
      <c r="I3021" s="137"/>
      <c r="J3021" s="202"/>
      <c r="K3021" s="137"/>
    </row>
    <row r="3022" spans="2:11">
      <c r="B3022" s="137"/>
      <c r="C3022" s="137"/>
      <c r="D3022" s="202"/>
      <c r="E3022" s="137"/>
      <c r="H3022" s="137"/>
      <c r="I3022" s="137"/>
      <c r="J3022" s="202"/>
      <c r="K3022" s="137"/>
    </row>
    <row r="3023" spans="2:11">
      <c r="B3023" s="137"/>
      <c r="C3023" s="137"/>
      <c r="D3023" s="202"/>
      <c r="E3023" s="137"/>
      <c r="H3023" s="137"/>
      <c r="I3023" s="137"/>
      <c r="J3023" s="202"/>
      <c r="K3023" s="137"/>
    </row>
    <row r="3024" spans="2:11">
      <c r="B3024" s="137"/>
      <c r="C3024" s="137"/>
      <c r="D3024" s="202"/>
      <c r="E3024" s="137"/>
      <c r="H3024" s="137"/>
      <c r="I3024" s="137"/>
      <c r="J3024" s="202"/>
      <c r="K3024" s="137"/>
    </row>
    <row r="3025" spans="2:11">
      <c r="B3025" s="137"/>
      <c r="C3025" s="137"/>
      <c r="D3025" s="202"/>
      <c r="E3025" s="137"/>
      <c r="H3025" s="137"/>
      <c r="I3025" s="137"/>
      <c r="J3025" s="202"/>
      <c r="K3025" s="137"/>
    </row>
    <row r="3026" spans="2:11">
      <c r="B3026" s="137"/>
      <c r="C3026" s="137"/>
      <c r="D3026" s="202"/>
      <c r="E3026" s="137"/>
      <c r="H3026" s="137"/>
      <c r="I3026" s="137"/>
      <c r="J3026" s="202"/>
      <c r="K3026" s="137"/>
    </row>
    <row r="3027" spans="2:11">
      <c r="B3027" s="137"/>
      <c r="C3027" s="137"/>
      <c r="D3027" s="202"/>
      <c r="E3027" s="137"/>
      <c r="H3027" s="137"/>
      <c r="I3027" s="137"/>
      <c r="J3027" s="202"/>
      <c r="K3027" s="137"/>
    </row>
    <row r="3028" spans="2:11">
      <c r="B3028" s="137"/>
      <c r="C3028" s="137"/>
      <c r="D3028" s="202"/>
      <c r="E3028" s="137"/>
      <c r="H3028" s="137"/>
      <c r="I3028" s="137"/>
      <c r="J3028" s="202"/>
      <c r="K3028" s="137"/>
    </row>
    <row r="3029" spans="2:11">
      <c r="B3029" s="137"/>
      <c r="C3029" s="137"/>
      <c r="D3029" s="202"/>
      <c r="E3029" s="137"/>
      <c r="H3029" s="137"/>
      <c r="I3029" s="137"/>
      <c r="J3029" s="202"/>
      <c r="K3029" s="137"/>
    </row>
    <row r="3030" spans="2:11">
      <c r="B3030" s="137"/>
      <c r="C3030" s="137"/>
      <c r="D3030" s="202"/>
      <c r="E3030" s="137"/>
      <c r="H3030" s="137"/>
      <c r="I3030" s="137"/>
      <c r="J3030" s="202"/>
      <c r="K3030" s="137"/>
    </row>
    <row r="3031" spans="2:11">
      <c r="B3031" s="137"/>
      <c r="C3031" s="137"/>
      <c r="D3031" s="202"/>
      <c r="E3031" s="137"/>
      <c r="H3031" s="137"/>
      <c r="I3031" s="137"/>
      <c r="J3031" s="202"/>
      <c r="K3031" s="137"/>
    </row>
    <row r="3032" spans="2:11">
      <c r="B3032" s="137"/>
      <c r="C3032" s="137"/>
      <c r="D3032" s="202"/>
      <c r="E3032" s="137"/>
      <c r="H3032" s="137"/>
      <c r="I3032" s="137"/>
      <c r="J3032" s="202"/>
      <c r="K3032" s="137"/>
    </row>
    <row r="3033" spans="2:11">
      <c r="B3033" s="137"/>
      <c r="C3033" s="137"/>
      <c r="D3033" s="202"/>
      <c r="E3033" s="137"/>
      <c r="H3033" s="137"/>
      <c r="I3033" s="137"/>
      <c r="J3033" s="202"/>
      <c r="K3033" s="137"/>
    </row>
    <row r="3034" spans="2:11">
      <c r="B3034" s="137"/>
      <c r="C3034" s="137"/>
      <c r="D3034" s="202"/>
      <c r="E3034" s="137"/>
      <c r="H3034" s="137"/>
      <c r="I3034" s="137"/>
      <c r="J3034" s="202"/>
      <c r="K3034" s="137"/>
    </row>
    <row r="3035" spans="2:11">
      <c r="B3035" s="137"/>
      <c r="C3035" s="137"/>
      <c r="D3035" s="202"/>
      <c r="E3035" s="137"/>
      <c r="H3035" s="137"/>
      <c r="I3035" s="137"/>
      <c r="J3035" s="202"/>
      <c r="K3035" s="137"/>
    </row>
    <row r="3036" spans="2:11">
      <c r="B3036" s="137"/>
      <c r="C3036" s="137"/>
      <c r="D3036" s="202"/>
      <c r="E3036" s="137"/>
      <c r="H3036" s="137"/>
      <c r="I3036" s="137"/>
      <c r="J3036" s="202"/>
      <c r="K3036" s="137"/>
    </row>
    <row r="3037" spans="2:11">
      <c r="B3037" s="137"/>
      <c r="C3037" s="137"/>
      <c r="D3037" s="202"/>
      <c r="E3037" s="137"/>
      <c r="H3037" s="137"/>
      <c r="I3037" s="137"/>
      <c r="J3037" s="202"/>
      <c r="K3037" s="137"/>
    </row>
    <row r="3038" spans="2:11">
      <c r="B3038" s="137"/>
      <c r="C3038" s="137"/>
      <c r="D3038" s="202"/>
      <c r="E3038" s="137"/>
      <c r="H3038" s="137"/>
      <c r="I3038" s="137"/>
      <c r="J3038" s="202"/>
      <c r="K3038" s="137"/>
    </row>
    <row r="3039" spans="2:11">
      <c r="B3039" s="137"/>
      <c r="C3039" s="137"/>
      <c r="D3039" s="202"/>
      <c r="E3039" s="137"/>
      <c r="H3039" s="137"/>
      <c r="I3039" s="137"/>
      <c r="J3039" s="202"/>
      <c r="K3039" s="137"/>
    </row>
    <row r="3040" spans="2:11">
      <c r="B3040" s="137"/>
      <c r="C3040" s="137"/>
      <c r="D3040" s="202"/>
      <c r="E3040" s="137"/>
      <c r="H3040" s="137"/>
      <c r="I3040" s="137"/>
      <c r="J3040" s="202"/>
      <c r="K3040" s="137"/>
    </row>
    <row r="3041" spans="2:11">
      <c r="B3041" s="137"/>
      <c r="C3041" s="137"/>
      <c r="D3041" s="202"/>
      <c r="E3041" s="137"/>
      <c r="H3041" s="137"/>
      <c r="I3041" s="137"/>
      <c r="J3041" s="202"/>
      <c r="K3041" s="137"/>
    </row>
    <row r="3042" spans="2:11">
      <c r="B3042" s="137"/>
      <c r="C3042" s="137"/>
      <c r="D3042" s="202"/>
      <c r="E3042" s="137"/>
      <c r="H3042" s="137"/>
      <c r="I3042" s="137"/>
      <c r="J3042" s="202"/>
      <c r="K3042" s="137"/>
    </row>
    <row r="3043" spans="2:11">
      <c r="B3043" s="137"/>
      <c r="C3043" s="137"/>
      <c r="D3043" s="202"/>
      <c r="E3043" s="137"/>
      <c r="H3043" s="137"/>
      <c r="I3043" s="137"/>
      <c r="J3043" s="202"/>
      <c r="K3043" s="137"/>
    </row>
    <row r="3044" spans="2:11">
      <c r="B3044" s="137"/>
      <c r="C3044" s="137"/>
      <c r="D3044" s="202"/>
      <c r="E3044" s="137"/>
      <c r="H3044" s="137"/>
      <c r="I3044" s="137"/>
      <c r="J3044" s="202"/>
      <c r="K3044" s="137"/>
    </row>
    <row r="3045" spans="2:11">
      <c r="B3045" s="137"/>
      <c r="C3045" s="137"/>
      <c r="D3045" s="202"/>
      <c r="E3045" s="137"/>
      <c r="H3045" s="137"/>
      <c r="I3045" s="137"/>
      <c r="J3045" s="202"/>
      <c r="K3045" s="137"/>
    </row>
    <row r="3046" spans="2:11">
      <c r="B3046" s="137"/>
      <c r="C3046" s="137"/>
      <c r="D3046" s="202"/>
      <c r="E3046" s="137"/>
      <c r="H3046" s="137"/>
      <c r="I3046" s="137"/>
      <c r="J3046" s="202"/>
      <c r="K3046" s="137"/>
    </row>
    <row r="3047" spans="2:11">
      <c r="B3047" s="137"/>
      <c r="C3047" s="137"/>
      <c r="D3047" s="202"/>
      <c r="E3047" s="137"/>
      <c r="H3047" s="137"/>
      <c r="I3047" s="137"/>
      <c r="J3047" s="202"/>
      <c r="K3047" s="137"/>
    </row>
    <row r="3048" spans="2:11">
      <c r="B3048" s="137"/>
      <c r="C3048" s="137"/>
      <c r="D3048" s="202"/>
      <c r="E3048" s="137"/>
      <c r="H3048" s="137"/>
      <c r="I3048" s="137"/>
      <c r="J3048" s="202"/>
      <c r="K3048" s="137"/>
    </row>
    <row r="3049" spans="2:11">
      <c r="B3049" s="137"/>
      <c r="C3049" s="137"/>
      <c r="D3049" s="202"/>
      <c r="E3049" s="137"/>
      <c r="H3049" s="137"/>
      <c r="I3049" s="137"/>
      <c r="J3049" s="202"/>
      <c r="K3049" s="137"/>
    </row>
    <row r="3050" spans="2:11">
      <c r="B3050" s="137"/>
      <c r="C3050" s="137"/>
      <c r="D3050" s="202"/>
      <c r="E3050" s="137"/>
      <c r="H3050" s="137"/>
      <c r="I3050" s="137"/>
      <c r="J3050" s="202"/>
      <c r="K3050" s="137"/>
    </row>
    <row r="3051" spans="2:11">
      <c r="B3051" s="137"/>
      <c r="C3051" s="137"/>
      <c r="D3051" s="202"/>
      <c r="E3051" s="137"/>
      <c r="H3051" s="137"/>
      <c r="I3051" s="137"/>
      <c r="J3051" s="202"/>
      <c r="K3051" s="137"/>
    </row>
    <row r="3052" spans="2:11">
      <c r="B3052" s="137"/>
      <c r="C3052" s="137"/>
      <c r="D3052" s="202"/>
      <c r="E3052" s="137"/>
      <c r="H3052" s="137"/>
      <c r="I3052" s="137"/>
      <c r="J3052" s="202"/>
      <c r="K3052" s="137"/>
    </row>
    <row r="3053" spans="2:11">
      <c r="B3053" s="137"/>
      <c r="C3053" s="137"/>
      <c r="D3053" s="202"/>
      <c r="E3053" s="137"/>
      <c r="H3053" s="137"/>
      <c r="I3053" s="137"/>
      <c r="J3053" s="202"/>
      <c r="K3053" s="137"/>
    </row>
    <row r="3054" spans="2:11">
      <c r="B3054" s="137"/>
      <c r="C3054" s="137"/>
      <c r="D3054" s="202"/>
      <c r="E3054" s="137"/>
      <c r="H3054" s="137"/>
      <c r="I3054" s="137"/>
      <c r="J3054" s="202"/>
      <c r="K3054" s="137"/>
    </row>
    <row r="3055" spans="2:11">
      <c r="B3055" s="137"/>
      <c r="C3055" s="137"/>
      <c r="D3055" s="202"/>
      <c r="E3055" s="137"/>
      <c r="H3055" s="137"/>
      <c r="I3055" s="137"/>
      <c r="J3055" s="202"/>
      <c r="K3055" s="137"/>
    </row>
    <row r="3056" spans="2:11">
      <c r="B3056" s="137"/>
      <c r="C3056" s="137"/>
      <c r="D3056" s="202"/>
      <c r="E3056" s="137"/>
      <c r="H3056" s="137"/>
      <c r="I3056" s="137"/>
      <c r="J3056" s="202"/>
      <c r="K3056" s="137"/>
    </row>
    <row r="3057" spans="2:11">
      <c r="B3057" s="137"/>
      <c r="C3057" s="137"/>
      <c r="D3057" s="202"/>
      <c r="E3057" s="137"/>
      <c r="H3057" s="137"/>
      <c r="I3057" s="137"/>
      <c r="J3057" s="202"/>
      <c r="K3057" s="137"/>
    </row>
    <row r="3058" spans="2:11">
      <c r="B3058" s="137"/>
      <c r="C3058" s="137"/>
      <c r="D3058" s="202"/>
      <c r="E3058" s="137"/>
      <c r="H3058" s="137"/>
      <c r="I3058" s="137"/>
      <c r="J3058" s="202"/>
      <c r="K3058" s="137"/>
    </row>
    <row r="3059" spans="2:11">
      <c r="B3059" s="137"/>
      <c r="C3059" s="137"/>
      <c r="D3059" s="202"/>
      <c r="E3059" s="137"/>
      <c r="H3059" s="137"/>
      <c r="I3059" s="137"/>
      <c r="J3059" s="202"/>
      <c r="K3059" s="137"/>
    </row>
    <row r="3060" spans="2:11">
      <c r="B3060" s="137"/>
      <c r="C3060" s="137"/>
      <c r="D3060" s="202"/>
      <c r="E3060" s="137"/>
      <c r="H3060" s="137"/>
      <c r="I3060" s="137"/>
      <c r="J3060" s="202"/>
      <c r="K3060" s="137"/>
    </row>
    <row r="3061" spans="2:11">
      <c r="B3061" s="137"/>
      <c r="C3061" s="137"/>
      <c r="D3061" s="202"/>
      <c r="E3061" s="137"/>
      <c r="H3061" s="137"/>
      <c r="I3061" s="137"/>
      <c r="J3061" s="202"/>
      <c r="K3061" s="137"/>
    </row>
    <row r="3062" spans="2:11">
      <c r="B3062" s="137"/>
      <c r="C3062" s="137"/>
      <c r="D3062" s="202"/>
      <c r="E3062" s="137"/>
      <c r="H3062" s="137"/>
      <c r="I3062" s="137"/>
      <c r="J3062" s="202"/>
      <c r="K3062" s="137"/>
    </row>
    <row r="3063" spans="2:11">
      <c r="B3063" s="137"/>
      <c r="C3063" s="137"/>
      <c r="D3063" s="202"/>
      <c r="E3063" s="137"/>
      <c r="H3063" s="137"/>
      <c r="I3063" s="137"/>
      <c r="J3063" s="202"/>
      <c r="K3063" s="137"/>
    </row>
    <row r="3064" spans="2:11">
      <c r="B3064" s="137"/>
      <c r="C3064" s="137"/>
      <c r="D3064" s="202"/>
      <c r="E3064" s="137"/>
      <c r="H3064" s="137"/>
      <c r="I3064" s="137"/>
      <c r="J3064" s="202"/>
      <c r="K3064" s="137"/>
    </row>
    <row r="3065" spans="2:11">
      <c r="B3065" s="137"/>
      <c r="C3065" s="137"/>
      <c r="D3065" s="202"/>
      <c r="E3065" s="137"/>
      <c r="H3065" s="137"/>
      <c r="I3065" s="137"/>
      <c r="J3065" s="202"/>
      <c r="K3065" s="137"/>
    </row>
    <row r="3066" spans="2:11">
      <c r="B3066" s="137"/>
      <c r="C3066" s="137"/>
      <c r="D3066" s="202"/>
      <c r="E3066" s="137"/>
      <c r="H3066" s="137"/>
      <c r="I3066" s="137"/>
      <c r="J3066" s="202"/>
      <c r="K3066" s="137"/>
    </row>
    <row r="3067" spans="2:11">
      <c r="B3067" s="137"/>
      <c r="C3067" s="137"/>
      <c r="D3067" s="202"/>
      <c r="E3067" s="137"/>
      <c r="H3067" s="137"/>
      <c r="I3067" s="137"/>
      <c r="J3067" s="202"/>
      <c r="K3067" s="137"/>
    </row>
    <row r="3068" spans="2:11">
      <c r="B3068" s="137"/>
      <c r="C3068" s="137"/>
      <c r="D3068" s="202"/>
      <c r="E3068" s="137"/>
      <c r="H3068" s="137"/>
      <c r="I3068" s="137"/>
      <c r="J3068" s="202"/>
      <c r="K3068" s="137"/>
    </row>
    <row r="3069" spans="2:11">
      <c r="B3069" s="137"/>
      <c r="C3069" s="137"/>
      <c r="D3069" s="202"/>
      <c r="E3069" s="137"/>
      <c r="H3069" s="137"/>
      <c r="I3069" s="137"/>
      <c r="J3069" s="202"/>
      <c r="K3069" s="137"/>
    </row>
    <row r="3070" spans="2:11">
      <c r="B3070" s="137"/>
      <c r="C3070" s="137"/>
      <c r="D3070" s="202"/>
      <c r="E3070" s="137"/>
      <c r="H3070" s="137"/>
      <c r="I3070" s="137"/>
      <c r="J3070" s="202"/>
      <c r="K3070" s="137"/>
    </row>
    <row r="3071" spans="2:11">
      <c r="B3071" s="137"/>
      <c r="C3071" s="137"/>
      <c r="D3071" s="202"/>
      <c r="E3071" s="137"/>
      <c r="H3071" s="137"/>
      <c r="I3071" s="137"/>
      <c r="J3071" s="202"/>
      <c r="K3071" s="137"/>
    </row>
    <row r="3072" spans="2:11">
      <c r="B3072" s="137"/>
      <c r="C3072" s="137"/>
      <c r="D3072" s="202"/>
      <c r="E3072" s="137"/>
      <c r="H3072" s="137"/>
      <c r="I3072" s="137"/>
      <c r="J3072" s="202"/>
      <c r="K3072" s="137"/>
    </row>
    <row r="3073" spans="2:11">
      <c r="B3073" s="137"/>
      <c r="C3073" s="137"/>
      <c r="D3073" s="202"/>
      <c r="E3073" s="137"/>
      <c r="H3073" s="137"/>
      <c r="I3073" s="137"/>
      <c r="J3073" s="202"/>
      <c r="K3073" s="137"/>
    </row>
    <row r="3074" spans="2:11">
      <c r="B3074" s="137"/>
      <c r="C3074" s="137"/>
      <c r="D3074" s="202"/>
      <c r="E3074" s="137"/>
      <c r="H3074" s="137"/>
      <c r="I3074" s="137"/>
      <c r="J3074" s="202"/>
      <c r="K3074" s="137"/>
    </row>
    <row r="3075" spans="2:11">
      <c r="B3075" s="137"/>
      <c r="C3075" s="137"/>
      <c r="D3075" s="202"/>
      <c r="E3075" s="137"/>
      <c r="H3075" s="137"/>
      <c r="I3075" s="137"/>
      <c r="J3075" s="202"/>
      <c r="K3075" s="137"/>
    </row>
    <row r="3076" spans="2:11">
      <c r="B3076" s="137"/>
      <c r="C3076" s="137"/>
      <c r="D3076" s="202"/>
      <c r="E3076" s="137"/>
      <c r="H3076" s="137"/>
      <c r="I3076" s="137"/>
      <c r="J3076" s="202"/>
      <c r="K3076" s="137"/>
    </row>
    <row r="3077" spans="2:11">
      <c r="B3077" s="137"/>
      <c r="C3077" s="137"/>
      <c r="D3077" s="202"/>
      <c r="E3077" s="137"/>
      <c r="H3077" s="137"/>
      <c r="I3077" s="137"/>
      <c r="J3077" s="202"/>
      <c r="K3077" s="137"/>
    </row>
    <row r="3078" spans="2:11">
      <c r="B3078" s="137"/>
      <c r="C3078" s="137"/>
      <c r="D3078" s="202"/>
      <c r="E3078" s="137"/>
      <c r="H3078" s="137"/>
      <c r="I3078" s="137"/>
      <c r="J3078" s="202"/>
      <c r="K3078" s="137"/>
    </row>
    <row r="3079" spans="2:11">
      <c r="B3079" s="137"/>
      <c r="C3079" s="137"/>
      <c r="D3079" s="202"/>
      <c r="E3079" s="137"/>
      <c r="H3079" s="137"/>
      <c r="I3079" s="137"/>
      <c r="J3079" s="202"/>
      <c r="K3079" s="137"/>
    </row>
    <row r="3080" spans="2:11">
      <c r="B3080" s="137"/>
      <c r="C3080" s="137"/>
      <c r="D3080" s="202"/>
      <c r="E3080" s="137"/>
      <c r="H3080" s="137"/>
      <c r="I3080" s="137"/>
      <c r="J3080" s="202"/>
      <c r="K3080" s="137"/>
    </row>
    <row r="3081" spans="2:11">
      <c r="B3081" s="137"/>
      <c r="C3081" s="137"/>
      <c r="D3081" s="202"/>
      <c r="E3081" s="137"/>
      <c r="H3081" s="137"/>
      <c r="I3081" s="137"/>
      <c r="J3081" s="202"/>
      <c r="K3081" s="137"/>
    </row>
    <row r="3082" spans="2:11">
      <c r="B3082" s="137"/>
      <c r="C3082" s="137"/>
      <c r="D3082" s="202"/>
      <c r="E3082" s="137"/>
      <c r="H3082" s="137"/>
      <c r="I3082" s="137"/>
      <c r="J3082" s="202"/>
      <c r="K3082" s="137"/>
    </row>
    <row r="3083" spans="2:11">
      <c r="B3083" s="137"/>
      <c r="C3083" s="137"/>
      <c r="D3083" s="202"/>
      <c r="E3083" s="137"/>
      <c r="H3083" s="137"/>
      <c r="I3083" s="137"/>
      <c r="J3083" s="202"/>
      <c r="K3083" s="137"/>
    </row>
    <row r="3084" spans="2:11">
      <c r="B3084" s="137"/>
      <c r="C3084" s="137"/>
      <c r="D3084" s="202"/>
      <c r="E3084" s="137"/>
      <c r="H3084" s="137"/>
      <c r="I3084" s="137"/>
      <c r="J3084" s="202"/>
      <c r="K3084" s="137"/>
    </row>
    <row r="3085" spans="2:11">
      <c r="B3085" s="137"/>
      <c r="C3085" s="137"/>
      <c r="D3085" s="202"/>
      <c r="E3085" s="137"/>
      <c r="H3085" s="137"/>
      <c r="I3085" s="137"/>
      <c r="J3085" s="202"/>
      <c r="K3085" s="137"/>
    </row>
    <row r="3086" spans="2:11">
      <c r="B3086" s="137"/>
      <c r="C3086" s="137"/>
      <c r="D3086" s="202"/>
      <c r="E3086" s="137"/>
      <c r="H3086" s="137"/>
      <c r="I3086" s="137"/>
      <c r="J3086" s="202"/>
      <c r="K3086" s="137"/>
    </row>
    <row r="3087" spans="2:11">
      <c r="B3087" s="137"/>
      <c r="C3087" s="137"/>
      <c r="D3087" s="202"/>
      <c r="E3087" s="137"/>
      <c r="H3087" s="137"/>
      <c r="I3087" s="137"/>
      <c r="J3087" s="202"/>
      <c r="K3087" s="137"/>
    </row>
    <row r="3088" spans="2:11">
      <c r="B3088" s="137"/>
      <c r="C3088" s="137"/>
      <c r="D3088" s="202"/>
      <c r="E3088" s="137"/>
      <c r="H3088" s="137"/>
      <c r="I3088" s="137"/>
      <c r="J3088" s="202"/>
      <c r="K3088" s="137"/>
    </row>
    <row r="3089" spans="2:11">
      <c r="B3089" s="137"/>
      <c r="C3089" s="137"/>
      <c r="D3089" s="202"/>
      <c r="E3089" s="137"/>
      <c r="H3089" s="137"/>
      <c r="I3089" s="137"/>
      <c r="J3089" s="202"/>
      <c r="K3089" s="137"/>
    </row>
    <row r="3090" spans="2:11">
      <c r="B3090" s="137"/>
      <c r="C3090" s="137"/>
      <c r="D3090" s="202"/>
      <c r="E3090" s="137"/>
      <c r="H3090" s="137"/>
      <c r="I3090" s="137"/>
      <c r="J3090" s="202"/>
      <c r="K3090" s="137"/>
    </row>
    <row r="3091" spans="2:11">
      <c r="B3091" s="137"/>
      <c r="C3091" s="137"/>
      <c r="D3091" s="202"/>
      <c r="E3091" s="137"/>
      <c r="H3091" s="137"/>
      <c r="I3091" s="137"/>
      <c r="J3091" s="202"/>
      <c r="K3091" s="137"/>
    </row>
    <row r="3092" spans="2:11">
      <c r="B3092" s="137"/>
      <c r="C3092" s="137"/>
      <c r="D3092" s="202"/>
      <c r="E3092" s="137"/>
      <c r="H3092" s="137"/>
      <c r="I3092" s="137"/>
      <c r="J3092" s="202"/>
      <c r="K3092" s="137"/>
    </row>
    <row r="3093" spans="2:11">
      <c r="B3093" s="137"/>
      <c r="C3093" s="137"/>
      <c r="D3093" s="202"/>
      <c r="E3093" s="137"/>
      <c r="H3093" s="137"/>
      <c r="I3093" s="137"/>
      <c r="J3093" s="202"/>
      <c r="K3093" s="137"/>
    </row>
    <row r="3094" spans="2:11">
      <c r="B3094" s="137"/>
      <c r="C3094" s="137"/>
      <c r="D3094" s="202"/>
      <c r="E3094" s="137"/>
      <c r="H3094" s="137"/>
      <c r="I3094" s="137"/>
      <c r="J3094" s="202"/>
      <c r="K3094" s="137"/>
    </row>
    <row r="3095" spans="2:11">
      <c r="B3095" s="137"/>
      <c r="C3095" s="137"/>
      <c r="D3095" s="202"/>
      <c r="E3095" s="137"/>
      <c r="H3095" s="137"/>
      <c r="I3095" s="137"/>
      <c r="J3095" s="202"/>
      <c r="K3095" s="137"/>
    </row>
    <row r="3096" spans="2:11">
      <c r="B3096" s="137"/>
      <c r="C3096" s="137"/>
      <c r="D3096" s="202"/>
      <c r="E3096" s="137"/>
      <c r="H3096" s="137"/>
      <c r="I3096" s="137"/>
      <c r="J3096" s="202"/>
      <c r="K3096" s="137"/>
    </row>
    <row r="3097" spans="2:11">
      <c r="B3097" s="137"/>
      <c r="C3097" s="137"/>
      <c r="D3097" s="202"/>
      <c r="E3097" s="137"/>
      <c r="H3097" s="137"/>
      <c r="I3097" s="137"/>
      <c r="J3097" s="202"/>
      <c r="K3097" s="137"/>
    </row>
    <row r="3098" spans="2:11">
      <c r="B3098" s="137"/>
      <c r="C3098" s="137"/>
      <c r="D3098" s="202"/>
      <c r="E3098" s="137"/>
      <c r="H3098" s="137"/>
      <c r="I3098" s="137"/>
      <c r="J3098" s="202"/>
      <c r="K3098" s="137"/>
    </row>
    <row r="3099" spans="2:11">
      <c r="B3099" s="137"/>
      <c r="C3099" s="137"/>
      <c r="D3099" s="202"/>
      <c r="E3099" s="137"/>
      <c r="H3099" s="137"/>
      <c r="I3099" s="137"/>
      <c r="J3099" s="202"/>
      <c r="K3099" s="137"/>
    </row>
    <row r="3100" spans="2:11">
      <c r="B3100" s="137"/>
      <c r="C3100" s="137"/>
      <c r="D3100" s="202"/>
      <c r="E3100" s="137"/>
      <c r="H3100" s="137"/>
      <c r="I3100" s="137"/>
      <c r="J3100" s="202"/>
      <c r="K3100" s="137"/>
    </row>
    <row r="3101" spans="2:11">
      <c r="B3101" s="137"/>
      <c r="C3101" s="137"/>
      <c r="D3101" s="202"/>
      <c r="E3101" s="137"/>
      <c r="H3101" s="137"/>
      <c r="I3101" s="137"/>
      <c r="J3101" s="202"/>
      <c r="K3101" s="137"/>
    </row>
    <row r="3102" spans="2:11">
      <c r="B3102" s="137"/>
      <c r="C3102" s="137"/>
      <c r="D3102" s="202"/>
      <c r="E3102" s="137"/>
      <c r="H3102" s="137"/>
      <c r="I3102" s="137"/>
      <c r="J3102" s="202"/>
      <c r="K3102" s="137"/>
    </row>
    <row r="3103" spans="2:11">
      <c r="B3103" s="137"/>
      <c r="C3103" s="137"/>
      <c r="D3103" s="202"/>
      <c r="E3103" s="137"/>
      <c r="H3103" s="137"/>
      <c r="I3103" s="137"/>
      <c r="J3103" s="202"/>
      <c r="K3103" s="137"/>
    </row>
    <row r="3104" spans="2:11">
      <c r="B3104" s="137"/>
      <c r="C3104" s="137"/>
      <c r="D3104" s="202"/>
      <c r="E3104" s="137"/>
      <c r="H3104" s="137"/>
      <c r="I3104" s="137"/>
      <c r="J3104" s="202"/>
      <c r="K3104" s="137"/>
    </row>
    <row r="3105" spans="2:11">
      <c r="B3105" s="137"/>
      <c r="C3105" s="137"/>
      <c r="D3105" s="202"/>
      <c r="E3105" s="137"/>
      <c r="H3105" s="137"/>
      <c r="I3105" s="137"/>
      <c r="J3105" s="202"/>
      <c r="K3105" s="137"/>
    </row>
    <row r="3106" spans="2:11">
      <c r="B3106" s="137"/>
      <c r="C3106" s="137"/>
      <c r="D3106" s="202"/>
      <c r="E3106" s="137"/>
      <c r="H3106" s="137"/>
      <c r="I3106" s="137"/>
      <c r="J3106" s="202"/>
      <c r="K3106" s="137"/>
    </row>
    <row r="3107" spans="2:11">
      <c r="B3107" s="137"/>
      <c r="C3107" s="137"/>
      <c r="D3107" s="202"/>
      <c r="E3107" s="137"/>
      <c r="H3107" s="137"/>
      <c r="I3107" s="137"/>
      <c r="J3107" s="202"/>
      <c r="K3107" s="137"/>
    </row>
    <row r="3108" spans="2:11">
      <c r="B3108" s="137"/>
      <c r="C3108" s="137"/>
      <c r="D3108" s="202"/>
      <c r="E3108" s="137"/>
      <c r="H3108" s="137"/>
      <c r="I3108" s="137"/>
      <c r="J3108" s="202"/>
      <c r="K3108" s="137"/>
    </row>
    <row r="3109" spans="2:11">
      <c r="B3109" s="137"/>
      <c r="C3109" s="137"/>
      <c r="D3109" s="202"/>
      <c r="E3109" s="137"/>
      <c r="H3109" s="137"/>
      <c r="I3109" s="137"/>
      <c r="J3109" s="202"/>
      <c r="K3109" s="137"/>
    </row>
    <row r="3110" spans="2:11">
      <c r="B3110" s="137"/>
      <c r="C3110" s="137"/>
      <c r="D3110" s="202"/>
      <c r="E3110" s="137"/>
      <c r="H3110" s="137"/>
      <c r="I3110" s="137"/>
      <c r="J3110" s="202"/>
      <c r="K3110" s="137"/>
    </row>
    <row r="3111" spans="2:11">
      <c r="B3111" s="137"/>
      <c r="C3111" s="137"/>
      <c r="D3111" s="202"/>
      <c r="E3111" s="137"/>
      <c r="H3111" s="137"/>
      <c r="I3111" s="137"/>
      <c r="J3111" s="202"/>
      <c r="K3111" s="137"/>
    </row>
    <row r="3112" spans="2:11">
      <c r="B3112" s="137"/>
      <c r="C3112" s="137"/>
      <c r="D3112" s="202"/>
      <c r="E3112" s="137"/>
      <c r="H3112" s="137"/>
      <c r="I3112" s="137"/>
      <c r="J3112" s="202"/>
      <c r="K3112" s="137"/>
    </row>
    <row r="3113" spans="2:11">
      <c r="B3113" s="137"/>
      <c r="C3113" s="137"/>
      <c r="D3113" s="202"/>
      <c r="E3113" s="137"/>
      <c r="H3113" s="137"/>
      <c r="I3113" s="137"/>
      <c r="J3113" s="202"/>
      <c r="K3113" s="137"/>
    </row>
    <row r="3114" spans="2:11">
      <c r="B3114" s="137"/>
      <c r="C3114" s="137"/>
      <c r="D3114" s="202"/>
      <c r="E3114" s="137"/>
      <c r="H3114" s="137"/>
      <c r="I3114" s="137"/>
      <c r="J3114" s="202"/>
      <c r="K3114" s="137"/>
    </row>
    <row r="3115" spans="2:11">
      <c r="B3115" s="137"/>
      <c r="C3115" s="137"/>
      <c r="D3115" s="202"/>
      <c r="E3115" s="137"/>
      <c r="H3115" s="137"/>
      <c r="I3115" s="137"/>
      <c r="J3115" s="202"/>
      <c r="K3115" s="137"/>
    </row>
    <row r="3116" spans="2:11">
      <c r="B3116" s="137"/>
      <c r="C3116" s="137"/>
      <c r="D3116" s="202"/>
      <c r="E3116" s="137"/>
      <c r="H3116" s="137"/>
      <c r="I3116" s="137"/>
      <c r="J3116" s="202"/>
      <c r="K3116" s="137"/>
    </row>
    <row r="3117" spans="2:11">
      <c r="B3117" s="137"/>
      <c r="C3117" s="137"/>
      <c r="D3117" s="202"/>
      <c r="E3117" s="137"/>
      <c r="H3117" s="137"/>
      <c r="I3117" s="137"/>
      <c r="J3117" s="202"/>
      <c r="K3117" s="137"/>
    </row>
    <row r="3118" spans="2:11">
      <c r="B3118" s="137"/>
      <c r="C3118" s="137"/>
      <c r="D3118" s="202"/>
      <c r="E3118" s="137"/>
      <c r="H3118" s="137"/>
      <c r="I3118" s="137"/>
      <c r="J3118" s="202"/>
      <c r="K3118" s="137"/>
    </row>
    <row r="3119" spans="2:11">
      <c r="B3119" s="137"/>
      <c r="C3119" s="137"/>
      <c r="D3119" s="202"/>
      <c r="E3119" s="137"/>
      <c r="H3119" s="137"/>
      <c r="I3119" s="137"/>
      <c r="J3119" s="202"/>
      <c r="K3119" s="137"/>
    </row>
    <row r="3120" spans="2:11">
      <c r="B3120" s="137"/>
      <c r="C3120" s="137"/>
      <c r="D3120" s="202"/>
      <c r="E3120" s="137"/>
      <c r="H3120" s="137"/>
      <c r="I3120" s="137"/>
      <c r="J3120" s="202"/>
      <c r="K3120" s="137"/>
    </row>
    <row r="3121" spans="2:11">
      <c r="B3121" s="137"/>
      <c r="C3121" s="137"/>
      <c r="D3121" s="202"/>
      <c r="E3121" s="137"/>
      <c r="H3121" s="137"/>
      <c r="I3121" s="137"/>
      <c r="J3121" s="202"/>
      <c r="K3121" s="137"/>
    </row>
    <row r="3122" spans="2:11">
      <c r="B3122" s="137"/>
      <c r="C3122" s="137"/>
      <c r="D3122" s="202"/>
      <c r="E3122" s="137"/>
      <c r="H3122" s="137"/>
      <c r="I3122" s="137"/>
      <c r="J3122" s="202"/>
      <c r="K3122" s="137"/>
    </row>
    <row r="3123" spans="2:11">
      <c r="B3123" s="137"/>
      <c r="C3123" s="137"/>
      <c r="D3123" s="202"/>
      <c r="E3123" s="137"/>
      <c r="H3123" s="137"/>
      <c r="I3123" s="137"/>
      <c r="J3123" s="202"/>
      <c r="K3123" s="137"/>
    </row>
    <row r="3124" spans="2:11">
      <c r="B3124" s="137"/>
      <c r="C3124" s="137"/>
      <c r="D3124" s="202"/>
      <c r="E3124" s="137"/>
      <c r="H3124" s="137"/>
      <c r="I3124" s="137"/>
      <c r="J3124" s="202"/>
      <c r="K3124" s="137"/>
    </row>
    <row r="3125" spans="2:11">
      <c r="B3125" s="137"/>
      <c r="C3125" s="137"/>
      <c r="D3125" s="202"/>
      <c r="E3125" s="137"/>
      <c r="H3125" s="137"/>
      <c r="I3125" s="137"/>
      <c r="J3125" s="202"/>
      <c r="K3125" s="137"/>
    </row>
    <row r="3126" spans="2:11">
      <c r="B3126" s="137"/>
      <c r="C3126" s="137"/>
      <c r="D3126" s="202"/>
      <c r="E3126" s="137"/>
      <c r="H3126" s="137"/>
      <c r="I3126" s="137"/>
      <c r="J3126" s="202"/>
      <c r="K3126" s="137"/>
    </row>
    <row r="3127" spans="2:11">
      <c r="B3127" s="137"/>
      <c r="C3127" s="137"/>
      <c r="D3127" s="202"/>
      <c r="E3127" s="137"/>
      <c r="H3127" s="137"/>
      <c r="I3127" s="137"/>
      <c r="J3127" s="202"/>
      <c r="K3127" s="137"/>
    </row>
    <row r="3128" spans="2:11">
      <c r="B3128" s="137"/>
      <c r="C3128" s="137"/>
      <c r="D3128" s="202"/>
      <c r="E3128" s="137"/>
      <c r="H3128" s="137"/>
      <c r="I3128" s="137"/>
      <c r="J3128" s="202"/>
      <c r="K3128" s="137"/>
    </row>
    <row r="3129" spans="2:11">
      <c r="B3129" s="137"/>
      <c r="C3129" s="137"/>
      <c r="D3129" s="202"/>
      <c r="E3129" s="137"/>
      <c r="H3129" s="137"/>
      <c r="I3129" s="137"/>
      <c r="J3129" s="202"/>
      <c r="K3129" s="137"/>
    </row>
    <row r="3130" spans="2:11">
      <c r="B3130" s="137"/>
      <c r="C3130" s="137"/>
      <c r="D3130" s="202"/>
      <c r="E3130" s="137"/>
      <c r="H3130" s="137"/>
      <c r="I3130" s="137"/>
      <c r="J3130" s="202"/>
      <c r="K3130" s="137"/>
    </row>
    <row r="3131" spans="2:11">
      <c r="B3131" s="137"/>
      <c r="C3131" s="137"/>
      <c r="D3131" s="202"/>
      <c r="E3131" s="137"/>
      <c r="H3131" s="137"/>
      <c r="I3131" s="137"/>
      <c r="J3131" s="202"/>
      <c r="K3131" s="137"/>
    </row>
    <row r="3132" spans="2:11">
      <c r="B3132" s="137"/>
      <c r="C3132" s="137"/>
      <c r="D3132" s="202"/>
      <c r="E3132" s="137"/>
      <c r="H3132" s="137"/>
      <c r="I3132" s="137"/>
      <c r="J3132" s="202"/>
      <c r="K3132" s="137"/>
    </row>
    <row r="3133" spans="2:11">
      <c r="B3133" s="137"/>
      <c r="C3133" s="137"/>
      <c r="D3133" s="202"/>
      <c r="E3133" s="137"/>
      <c r="H3133" s="137"/>
      <c r="I3133" s="137"/>
      <c r="J3133" s="202"/>
      <c r="K3133" s="137"/>
    </row>
    <row r="3134" spans="2:11">
      <c r="B3134" s="137"/>
      <c r="C3134" s="137"/>
      <c r="D3134" s="202"/>
      <c r="E3134" s="137"/>
      <c r="H3134" s="137"/>
      <c r="I3134" s="137"/>
      <c r="J3134" s="202"/>
      <c r="K3134" s="137"/>
    </row>
    <row r="3135" spans="2:11">
      <c r="B3135" s="137"/>
      <c r="C3135" s="137"/>
      <c r="D3135" s="202"/>
      <c r="E3135" s="137"/>
      <c r="H3135" s="137"/>
      <c r="I3135" s="137"/>
      <c r="J3135" s="202"/>
      <c r="K3135" s="137"/>
    </row>
    <row r="3136" spans="2:11">
      <c r="B3136" s="137"/>
      <c r="C3136" s="137"/>
      <c r="D3136" s="202"/>
      <c r="E3136" s="137"/>
      <c r="H3136" s="137"/>
      <c r="I3136" s="137"/>
      <c r="J3136" s="202"/>
      <c r="K3136" s="137"/>
    </row>
    <row r="3137" spans="2:11">
      <c r="B3137" s="137"/>
      <c r="C3137" s="137"/>
      <c r="D3137" s="202"/>
      <c r="E3137" s="137"/>
      <c r="H3137" s="137"/>
      <c r="I3137" s="137"/>
      <c r="J3137" s="202"/>
      <c r="K3137" s="137"/>
    </row>
    <row r="3138" spans="2:11">
      <c r="B3138" s="137"/>
      <c r="C3138" s="137"/>
      <c r="D3138" s="202"/>
      <c r="E3138" s="137"/>
      <c r="H3138" s="137"/>
      <c r="I3138" s="137"/>
      <c r="J3138" s="202"/>
      <c r="K3138" s="137"/>
    </row>
    <row r="3139" spans="2:11">
      <c r="B3139" s="137"/>
      <c r="C3139" s="137"/>
      <c r="D3139" s="202"/>
      <c r="E3139" s="137"/>
      <c r="H3139" s="137"/>
      <c r="I3139" s="137"/>
      <c r="J3139" s="202"/>
      <c r="K3139" s="137"/>
    </row>
    <row r="3140" spans="2:11">
      <c r="B3140" s="137"/>
      <c r="C3140" s="137"/>
      <c r="D3140" s="202"/>
      <c r="E3140" s="137"/>
      <c r="H3140" s="137"/>
      <c r="I3140" s="137"/>
      <c r="J3140" s="202"/>
      <c r="K3140" s="137"/>
    </row>
    <row r="3141" spans="2:11">
      <c r="B3141" s="137"/>
      <c r="C3141" s="137"/>
      <c r="D3141" s="202"/>
      <c r="E3141" s="137"/>
      <c r="H3141" s="137"/>
      <c r="I3141" s="137"/>
      <c r="J3141" s="202"/>
      <c r="K3141" s="137"/>
    </row>
    <row r="3142" spans="2:11">
      <c r="B3142" s="137"/>
      <c r="C3142" s="137"/>
      <c r="D3142" s="202"/>
      <c r="E3142" s="137"/>
      <c r="H3142" s="137"/>
      <c r="I3142" s="137"/>
      <c r="J3142" s="202"/>
      <c r="K3142" s="137"/>
    </row>
    <row r="3143" spans="2:11">
      <c r="B3143" s="137"/>
      <c r="C3143" s="137"/>
      <c r="D3143" s="202"/>
      <c r="E3143" s="137"/>
      <c r="H3143" s="137"/>
      <c r="I3143" s="137"/>
      <c r="J3143" s="202"/>
      <c r="K3143" s="137"/>
    </row>
    <row r="3144" spans="2:11">
      <c r="B3144" s="137"/>
      <c r="C3144" s="137"/>
      <c r="D3144" s="202"/>
      <c r="E3144" s="137"/>
      <c r="H3144" s="137"/>
      <c r="I3144" s="137"/>
      <c r="J3144" s="202"/>
      <c r="K3144" s="137"/>
    </row>
    <row r="3145" spans="2:11">
      <c r="B3145" s="137"/>
      <c r="C3145" s="137"/>
      <c r="D3145" s="202"/>
      <c r="E3145" s="137"/>
      <c r="H3145" s="137"/>
      <c r="I3145" s="137"/>
      <c r="J3145" s="202"/>
      <c r="K3145" s="137"/>
    </row>
    <row r="3146" spans="2:11">
      <c r="B3146" s="137"/>
      <c r="C3146" s="137"/>
      <c r="D3146" s="202"/>
      <c r="E3146" s="137"/>
      <c r="H3146" s="137"/>
      <c r="I3146" s="137"/>
      <c r="J3146" s="202"/>
      <c r="K3146" s="137"/>
    </row>
    <row r="3147" spans="2:11">
      <c r="B3147" s="137"/>
      <c r="C3147" s="137"/>
      <c r="D3147" s="202"/>
      <c r="E3147" s="137"/>
      <c r="H3147" s="137"/>
      <c r="I3147" s="137"/>
      <c r="J3147" s="202"/>
      <c r="K3147" s="137"/>
    </row>
    <row r="3148" spans="2:11">
      <c r="B3148" s="137"/>
      <c r="C3148" s="137"/>
      <c r="D3148" s="202"/>
      <c r="E3148" s="137"/>
      <c r="H3148" s="137"/>
      <c r="I3148" s="137"/>
      <c r="J3148" s="202"/>
      <c r="K3148" s="137"/>
    </row>
    <row r="3149" spans="2:11">
      <c r="B3149" s="137"/>
      <c r="C3149" s="137"/>
      <c r="D3149" s="202"/>
      <c r="E3149" s="137"/>
      <c r="H3149" s="137"/>
      <c r="I3149" s="137"/>
      <c r="J3149" s="202"/>
      <c r="K3149" s="137"/>
    </row>
    <row r="3150" spans="2:11">
      <c r="B3150" s="137"/>
      <c r="C3150" s="137"/>
      <c r="D3150" s="202"/>
      <c r="E3150" s="137"/>
      <c r="H3150" s="137"/>
      <c r="I3150" s="137"/>
      <c r="J3150" s="202"/>
      <c r="K3150" s="137"/>
    </row>
    <row r="3151" spans="2:11">
      <c r="B3151" s="137"/>
      <c r="C3151" s="137"/>
      <c r="D3151" s="202"/>
      <c r="E3151" s="137"/>
      <c r="H3151" s="137"/>
      <c r="I3151" s="137"/>
      <c r="J3151" s="202"/>
      <c r="K3151" s="137"/>
    </row>
    <row r="3152" spans="2:11">
      <c r="B3152" s="137"/>
      <c r="C3152" s="137"/>
      <c r="D3152" s="202"/>
      <c r="E3152" s="137"/>
      <c r="H3152" s="137"/>
      <c r="I3152" s="137"/>
      <c r="J3152" s="202"/>
      <c r="K3152" s="137"/>
    </row>
    <row r="3153" spans="2:11">
      <c r="B3153" s="137"/>
      <c r="C3153" s="137"/>
      <c r="D3153" s="202"/>
      <c r="E3153" s="137"/>
      <c r="H3153" s="137"/>
      <c r="I3153" s="137"/>
      <c r="J3153" s="202"/>
      <c r="K3153" s="137"/>
    </row>
    <row r="3154" spans="2:11">
      <c r="B3154" s="137"/>
      <c r="C3154" s="137"/>
      <c r="D3154" s="202"/>
      <c r="E3154" s="137"/>
      <c r="H3154" s="137"/>
      <c r="I3154" s="137"/>
      <c r="J3154" s="202"/>
      <c r="K3154" s="137"/>
    </row>
    <row r="3155" spans="2:11">
      <c r="B3155" s="137"/>
      <c r="C3155" s="137"/>
      <c r="D3155" s="202"/>
      <c r="E3155" s="137"/>
      <c r="H3155" s="137"/>
      <c r="I3155" s="137"/>
      <c r="J3155" s="202"/>
      <c r="K3155" s="137"/>
    </row>
    <row r="3156" spans="2:11">
      <c r="B3156" s="137"/>
      <c r="C3156" s="137"/>
      <c r="D3156" s="202"/>
      <c r="E3156" s="137"/>
      <c r="H3156" s="137"/>
      <c r="I3156" s="137"/>
      <c r="J3156" s="202"/>
      <c r="K3156" s="137"/>
    </row>
    <row r="3157" spans="2:11">
      <c r="B3157" s="137"/>
      <c r="C3157" s="137"/>
      <c r="D3157" s="202"/>
      <c r="E3157" s="137"/>
      <c r="H3157" s="137"/>
      <c r="I3157" s="137"/>
      <c r="J3157" s="202"/>
      <c r="K3157" s="137"/>
    </row>
    <row r="3158" spans="2:11">
      <c r="B3158" s="137"/>
      <c r="C3158" s="137"/>
      <c r="D3158" s="202"/>
      <c r="E3158" s="137"/>
      <c r="H3158" s="137"/>
      <c r="I3158" s="137"/>
      <c r="J3158" s="202"/>
      <c r="K3158" s="137"/>
    </row>
    <row r="3159" spans="2:11">
      <c r="B3159" s="137"/>
      <c r="C3159" s="137"/>
      <c r="D3159" s="202"/>
      <c r="E3159" s="137"/>
      <c r="H3159" s="137"/>
      <c r="I3159" s="137"/>
      <c r="J3159" s="202"/>
      <c r="K3159" s="137"/>
    </row>
    <row r="3160" spans="2:11">
      <c r="B3160" s="137"/>
      <c r="C3160" s="137"/>
      <c r="D3160" s="202"/>
      <c r="E3160" s="137"/>
      <c r="H3160" s="137"/>
      <c r="I3160" s="137"/>
      <c r="J3160" s="202"/>
      <c r="K3160" s="137"/>
    </row>
    <row r="3161" spans="2:11">
      <c r="B3161" s="137"/>
      <c r="C3161" s="137"/>
      <c r="D3161" s="202"/>
      <c r="E3161" s="137"/>
      <c r="H3161" s="137"/>
      <c r="I3161" s="137"/>
      <c r="J3161" s="202"/>
      <c r="K3161" s="137"/>
    </row>
    <row r="3162" spans="2:11">
      <c r="B3162" s="137"/>
      <c r="C3162" s="137"/>
      <c r="D3162" s="202"/>
      <c r="E3162" s="137"/>
      <c r="H3162" s="137"/>
      <c r="I3162" s="137"/>
      <c r="J3162" s="202"/>
      <c r="K3162" s="137"/>
    </row>
    <row r="3163" spans="2:11">
      <c r="B3163" s="137"/>
      <c r="C3163" s="137"/>
      <c r="D3163" s="202"/>
      <c r="E3163" s="137"/>
      <c r="H3163" s="137"/>
      <c r="I3163" s="137"/>
      <c r="J3163" s="202"/>
      <c r="K3163" s="137"/>
    </row>
    <row r="3164" spans="2:11">
      <c r="B3164" s="137"/>
      <c r="C3164" s="137"/>
      <c r="D3164" s="202"/>
      <c r="E3164" s="137"/>
      <c r="H3164" s="137"/>
      <c r="I3164" s="137"/>
      <c r="J3164" s="202"/>
      <c r="K3164" s="137"/>
    </row>
    <row r="3165" spans="2:11">
      <c r="B3165" s="137"/>
      <c r="C3165" s="137"/>
      <c r="D3165" s="202"/>
      <c r="E3165" s="137"/>
      <c r="H3165" s="137"/>
      <c r="I3165" s="137"/>
      <c r="J3165" s="202"/>
      <c r="K3165" s="137"/>
    </row>
    <row r="3166" spans="2:11">
      <c r="B3166" s="137"/>
      <c r="C3166" s="137"/>
      <c r="D3166" s="202"/>
      <c r="E3166" s="137"/>
      <c r="H3166" s="137"/>
      <c r="I3166" s="137"/>
      <c r="J3166" s="202"/>
      <c r="K3166" s="137"/>
    </row>
    <row r="3167" spans="2:11">
      <c r="B3167" s="137"/>
      <c r="C3167" s="137"/>
      <c r="D3167" s="202"/>
      <c r="E3167" s="137"/>
      <c r="H3167" s="137"/>
      <c r="I3167" s="137"/>
      <c r="J3167" s="202"/>
      <c r="K3167" s="137"/>
    </row>
    <row r="3168" spans="2:11">
      <c r="B3168" s="137"/>
      <c r="C3168" s="137"/>
      <c r="D3168" s="202"/>
      <c r="E3168" s="137"/>
      <c r="H3168" s="137"/>
      <c r="I3168" s="137"/>
      <c r="J3168" s="202"/>
      <c r="K3168" s="137"/>
    </row>
    <row r="3169" spans="2:11">
      <c r="B3169" s="137"/>
      <c r="C3169" s="137"/>
      <c r="D3169" s="202"/>
      <c r="E3169" s="137"/>
      <c r="H3169" s="137"/>
      <c r="I3169" s="137"/>
      <c r="J3169" s="202"/>
      <c r="K3169" s="137"/>
    </row>
    <row r="3170" spans="2:11">
      <c r="B3170" s="137"/>
      <c r="C3170" s="137"/>
      <c r="D3170" s="202"/>
      <c r="E3170" s="137"/>
      <c r="H3170" s="137"/>
      <c r="I3170" s="137"/>
      <c r="J3170" s="202"/>
      <c r="K3170" s="137"/>
    </row>
    <row r="3171" spans="2:11">
      <c r="B3171" s="137"/>
      <c r="C3171" s="137"/>
      <c r="D3171" s="202"/>
      <c r="E3171" s="137"/>
      <c r="H3171" s="137"/>
      <c r="I3171" s="137"/>
      <c r="J3171" s="202"/>
      <c r="K3171" s="137"/>
    </row>
    <row r="3172" spans="2:11">
      <c r="B3172" s="137"/>
      <c r="C3172" s="137"/>
      <c r="D3172" s="202"/>
      <c r="E3172" s="137"/>
      <c r="H3172" s="137"/>
      <c r="I3172" s="137"/>
      <c r="J3172" s="202"/>
      <c r="K3172" s="137"/>
    </row>
    <row r="3173" spans="2:11">
      <c r="B3173" s="137"/>
      <c r="C3173" s="137"/>
      <c r="D3173" s="202"/>
      <c r="E3173" s="137"/>
      <c r="H3173" s="137"/>
      <c r="I3173" s="137"/>
      <c r="J3173" s="202"/>
      <c r="K3173" s="137"/>
    </row>
    <row r="3174" spans="2:11">
      <c r="B3174" s="137"/>
      <c r="C3174" s="137"/>
      <c r="D3174" s="202"/>
      <c r="E3174" s="137"/>
      <c r="H3174" s="137"/>
      <c r="I3174" s="137"/>
      <c r="J3174" s="202"/>
      <c r="K3174" s="137"/>
    </row>
    <row r="3175" spans="2:11">
      <c r="B3175" s="137"/>
      <c r="C3175" s="137"/>
      <c r="D3175" s="202"/>
      <c r="E3175" s="137"/>
      <c r="H3175" s="137"/>
      <c r="I3175" s="137"/>
      <c r="J3175" s="202"/>
      <c r="K3175" s="137"/>
    </row>
    <row r="3176" spans="2:11">
      <c r="B3176" s="137"/>
      <c r="C3176" s="137"/>
      <c r="D3176" s="202"/>
      <c r="E3176" s="137"/>
      <c r="H3176" s="137"/>
      <c r="I3176" s="137"/>
      <c r="J3176" s="202"/>
      <c r="K3176" s="137"/>
    </row>
    <row r="3177" spans="2:11">
      <c r="B3177" s="137"/>
      <c r="C3177" s="137"/>
      <c r="D3177" s="202"/>
      <c r="E3177" s="137"/>
      <c r="H3177" s="137"/>
      <c r="I3177" s="137"/>
      <c r="J3177" s="202"/>
      <c r="K3177" s="137"/>
    </row>
    <row r="3178" spans="2:11">
      <c r="B3178" s="137"/>
      <c r="C3178" s="137"/>
      <c r="D3178" s="202"/>
      <c r="E3178" s="137"/>
      <c r="H3178" s="137"/>
      <c r="I3178" s="137"/>
      <c r="J3178" s="202"/>
      <c r="K3178" s="137"/>
    </row>
    <row r="3179" spans="2:11">
      <c r="B3179" s="137"/>
      <c r="C3179" s="137"/>
      <c r="D3179" s="202"/>
      <c r="E3179" s="137"/>
      <c r="H3179" s="137"/>
      <c r="I3179" s="137"/>
      <c r="J3179" s="202"/>
      <c r="K3179" s="137"/>
    </row>
    <row r="3180" spans="2:11">
      <c r="B3180" s="137"/>
      <c r="C3180" s="137"/>
      <c r="D3180" s="202"/>
      <c r="E3180" s="137"/>
      <c r="H3180" s="137"/>
      <c r="I3180" s="137"/>
      <c r="J3180" s="202"/>
      <c r="K3180" s="137"/>
    </row>
    <row r="3181" spans="2:11">
      <c r="B3181" s="137"/>
      <c r="C3181" s="137"/>
      <c r="D3181" s="202"/>
      <c r="E3181" s="137"/>
      <c r="H3181" s="137"/>
      <c r="I3181" s="137"/>
      <c r="J3181" s="202"/>
      <c r="K3181" s="137"/>
    </row>
    <row r="3182" spans="2:11">
      <c r="B3182" s="137"/>
      <c r="C3182" s="137"/>
      <c r="D3182" s="202"/>
      <c r="E3182" s="137"/>
      <c r="H3182" s="137"/>
      <c r="I3182" s="137"/>
      <c r="J3182" s="202"/>
      <c r="K3182" s="137"/>
    </row>
    <row r="3183" spans="2:11">
      <c r="B3183" s="137"/>
      <c r="C3183" s="137"/>
      <c r="D3183" s="202"/>
      <c r="E3183" s="137"/>
      <c r="H3183" s="137"/>
      <c r="I3183" s="137"/>
      <c r="J3183" s="202"/>
      <c r="K3183" s="137"/>
    </row>
    <row r="3184" spans="2:11">
      <c r="B3184" s="137"/>
      <c r="C3184" s="137"/>
      <c r="D3184" s="202"/>
      <c r="E3184" s="137"/>
      <c r="H3184" s="137"/>
      <c r="I3184" s="137"/>
      <c r="J3184" s="202"/>
      <c r="K3184" s="137"/>
    </row>
    <row r="3185" spans="2:11">
      <c r="B3185" s="137"/>
      <c r="C3185" s="137"/>
      <c r="D3185" s="202"/>
      <c r="E3185" s="137"/>
      <c r="H3185" s="137"/>
      <c r="I3185" s="137"/>
      <c r="J3185" s="202"/>
      <c r="K3185" s="137"/>
    </row>
    <row r="3186" spans="2:11">
      <c r="B3186" s="137"/>
      <c r="C3186" s="137"/>
      <c r="D3186" s="202"/>
      <c r="E3186" s="137"/>
      <c r="H3186" s="137"/>
      <c r="I3186" s="137"/>
      <c r="J3186" s="202"/>
      <c r="K3186" s="137"/>
    </row>
    <row r="3187" spans="2:11">
      <c r="B3187" s="137"/>
      <c r="C3187" s="137"/>
      <c r="D3187" s="202"/>
      <c r="E3187" s="137"/>
      <c r="H3187" s="137"/>
      <c r="I3187" s="137"/>
      <c r="J3187" s="202"/>
      <c r="K3187" s="137"/>
    </row>
    <row r="3188" spans="2:11">
      <c r="B3188" s="137"/>
      <c r="C3188" s="137"/>
      <c r="D3188" s="202"/>
      <c r="E3188" s="137"/>
      <c r="H3188" s="137"/>
      <c r="I3188" s="137"/>
      <c r="J3188" s="202"/>
      <c r="K3188" s="137"/>
    </row>
    <row r="3189" spans="2:11">
      <c r="B3189" s="137"/>
      <c r="C3189" s="137"/>
      <c r="D3189" s="202"/>
      <c r="E3189" s="137"/>
      <c r="H3189" s="137"/>
      <c r="I3189" s="137"/>
      <c r="J3189" s="202"/>
      <c r="K3189" s="137"/>
    </row>
    <row r="3190" spans="2:11">
      <c r="B3190" s="137"/>
      <c r="C3190" s="137"/>
      <c r="D3190" s="202"/>
      <c r="E3190" s="137"/>
      <c r="H3190" s="137"/>
      <c r="I3190" s="137"/>
      <c r="J3190" s="202"/>
      <c r="K3190" s="137"/>
    </row>
    <row r="3191" spans="2:11">
      <c r="B3191" s="137"/>
      <c r="C3191" s="137"/>
      <c r="D3191" s="202"/>
      <c r="E3191" s="137"/>
      <c r="H3191" s="137"/>
      <c r="I3191" s="137"/>
      <c r="J3191" s="202"/>
      <c r="K3191" s="137"/>
    </row>
    <row r="3192" spans="2:11">
      <c r="B3192" s="137"/>
      <c r="C3192" s="137"/>
      <c r="D3192" s="202"/>
      <c r="E3192" s="137"/>
      <c r="H3192" s="137"/>
      <c r="I3192" s="137"/>
      <c r="J3192" s="202"/>
      <c r="K3192" s="137"/>
    </row>
    <row r="3193" spans="2:11">
      <c r="B3193" s="137"/>
      <c r="C3193" s="137"/>
      <c r="D3193" s="202"/>
      <c r="E3193" s="137"/>
      <c r="H3193" s="137"/>
      <c r="I3193" s="137"/>
      <c r="J3193" s="202"/>
      <c r="K3193" s="137"/>
    </row>
    <row r="3194" spans="2:11">
      <c r="B3194" s="137"/>
      <c r="C3194" s="137"/>
      <c r="D3194" s="202"/>
      <c r="E3194" s="137"/>
      <c r="H3194" s="137"/>
      <c r="I3194" s="137"/>
      <c r="J3194" s="202"/>
      <c r="K3194" s="137"/>
    </row>
    <row r="3195" spans="2:11">
      <c r="B3195" s="137"/>
      <c r="C3195" s="137"/>
      <c r="D3195" s="202"/>
      <c r="E3195" s="137"/>
      <c r="H3195" s="137"/>
      <c r="I3195" s="137"/>
      <c r="J3195" s="202"/>
      <c r="K3195" s="137"/>
    </row>
    <row r="3196" spans="2:11">
      <c r="B3196" s="137"/>
      <c r="C3196" s="137"/>
      <c r="D3196" s="202"/>
      <c r="E3196" s="137"/>
      <c r="H3196" s="137"/>
      <c r="I3196" s="137"/>
      <c r="J3196" s="202"/>
      <c r="K3196" s="137"/>
    </row>
    <row r="3197" spans="2:11">
      <c r="B3197" s="137"/>
      <c r="C3197" s="137"/>
      <c r="D3197" s="202"/>
      <c r="E3197" s="137"/>
      <c r="H3197" s="137"/>
      <c r="I3197" s="137"/>
      <c r="J3197" s="202"/>
      <c r="K3197" s="137"/>
    </row>
    <row r="3198" spans="2:11">
      <c r="B3198" s="137"/>
      <c r="C3198" s="137"/>
      <c r="D3198" s="202"/>
      <c r="E3198" s="137"/>
      <c r="H3198" s="137"/>
      <c r="I3198" s="137"/>
      <c r="J3198" s="202"/>
      <c r="K3198" s="137"/>
    </row>
    <row r="3199" spans="2:11">
      <c r="B3199" s="137"/>
      <c r="C3199" s="137"/>
      <c r="D3199" s="202"/>
      <c r="E3199" s="137"/>
      <c r="H3199" s="137"/>
      <c r="I3199" s="137"/>
      <c r="J3199" s="202"/>
      <c r="K3199" s="137"/>
    </row>
    <row r="3200" spans="2:11">
      <c r="B3200" s="137"/>
      <c r="C3200" s="137"/>
      <c r="D3200" s="202"/>
      <c r="E3200" s="137"/>
      <c r="H3200" s="137"/>
      <c r="I3200" s="137"/>
      <c r="J3200" s="202"/>
      <c r="K3200" s="137"/>
    </row>
    <row r="3201" spans="2:11">
      <c r="B3201" s="137"/>
      <c r="C3201" s="137"/>
      <c r="D3201" s="202"/>
      <c r="E3201" s="137"/>
      <c r="H3201" s="137"/>
      <c r="I3201" s="137"/>
      <c r="J3201" s="202"/>
      <c r="K3201" s="137"/>
    </row>
    <row r="3202" spans="2:11">
      <c r="B3202" s="137"/>
      <c r="C3202" s="137"/>
      <c r="D3202" s="202"/>
      <c r="E3202" s="137"/>
      <c r="H3202" s="137"/>
      <c r="I3202" s="137"/>
      <c r="J3202" s="202"/>
      <c r="K3202" s="137"/>
    </row>
    <row r="3203" spans="2:11">
      <c r="B3203" s="137"/>
      <c r="C3203" s="137"/>
      <c r="D3203" s="202"/>
      <c r="E3203" s="137"/>
      <c r="H3203" s="137"/>
      <c r="I3203" s="137"/>
      <c r="J3203" s="202"/>
      <c r="K3203" s="137"/>
    </row>
    <row r="3204" spans="2:11">
      <c r="B3204" s="137"/>
      <c r="C3204" s="137"/>
      <c r="D3204" s="202"/>
      <c r="E3204" s="137"/>
      <c r="H3204" s="137"/>
      <c r="I3204" s="137"/>
      <c r="J3204" s="202"/>
      <c r="K3204" s="137"/>
    </row>
    <row r="3205" spans="2:11">
      <c r="B3205" s="137"/>
      <c r="C3205" s="137"/>
      <c r="D3205" s="202"/>
      <c r="E3205" s="137"/>
      <c r="H3205" s="137"/>
      <c r="I3205" s="137"/>
      <c r="J3205" s="202"/>
      <c r="K3205" s="137"/>
    </row>
    <row r="3206" spans="2:11">
      <c r="B3206" s="137"/>
      <c r="C3206" s="137"/>
      <c r="D3206" s="202"/>
      <c r="E3206" s="137"/>
      <c r="H3206" s="137"/>
      <c r="I3206" s="137"/>
      <c r="J3206" s="202"/>
      <c r="K3206" s="137"/>
    </row>
    <row r="3207" spans="2:11">
      <c r="B3207" s="137"/>
      <c r="C3207" s="137"/>
      <c r="D3207" s="202"/>
      <c r="E3207" s="137"/>
      <c r="H3207" s="137"/>
      <c r="I3207" s="137"/>
      <c r="J3207" s="202"/>
      <c r="K3207" s="137"/>
    </row>
    <row r="3208" spans="2:11">
      <c r="B3208" s="137"/>
      <c r="C3208" s="137"/>
      <c r="D3208" s="202"/>
      <c r="E3208" s="137"/>
      <c r="H3208" s="137"/>
      <c r="I3208" s="137"/>
      <c r="J3208" s="202"/>
      <c r="K3208" s="137"/>
    </row>
    <row r="3209" spans="2:11">
      <c r="B3209" s="137"/>
      <c r="C3209" s="137"/>
      <c r="D3209" s="202"/>
      <c r="E3209" s="137"/>
      <c r="H3209" s="137"/>
      <c r="I3209" s="137"/>
      <c r="J3209" s="202"/>
      <c r="K3209" s="137"/>
    </row>
    <row r="3210" spans="2:11">
      <c r="B3210" s="137"/>
      <c r="C3210" s="137"/>
      <c r="D3210" s="202"/>
      <c r="E3210" s="137"/>
      <c r="H3210" s="137"/>
      <c r="I3210" s="137"/>
      <c r="J3210" s="202"/>
      <c r="K3210" s="137"/>
    </row>
    <row r="3211" spans="2:11">
      <c r="B3211" s="137"/>
      <c r="C3211" s="137"/>
      <c r="D3211" s="202"/>
      <c r="E3211" s="137"/>
      <c r="H3211" s="137"/>
      <c r="I3211" s="137"/>
      <c r="J3211" s="202"/>
      <c r="K3211" s="137"/>
    </row>
    <row r="3212" spans="2:11">
      <c r="B3212" s="137"/>
      <c r="C3212" s="137"/>
      <c r="D3212" s="202"/>
      <c r="E3212" s="137"/>
      <c r="H3212" s="137"/>
      <c r="I3212" s="137"/>
      <c r="J3212" s="202"/>
      <c r="K3212" s="137"/>
    </row>
    <row r="3213" spans="2:11">
      <c r="B3213" s="137"/>
      <c r="C3213" s="137"/>
      <c r="D3213" s="202"/>
      <c r="E3213" s="137"/>
      <c r="H3213" s="137"/>
      <c r="I3213" s="137"/>
      <c r="J3213" s="202"/>
      <c r="K3213" s="137"/>
    </row>
    <row r="3214" spans="2:11">
      <c r="B3214" s="137"/>
      <c r="C3214" s="137"/>
      <c r="D3214" s="202"/>
      <c r="E3214" s="137"/>
      <c r="H3214" s="137"/>
      <c r="I3214" s="137"/>
      <c r="J3214" s="202"/>
      <c r="K3214" s="137"/>
    </row>
    <row r="3215" spans="2:11">
      <c r="B3215" s="137"/>
      <c r="C3215" s="137"/>
      <c r="D3215" s="202"/>
      <c r="E3215" s="137"/>
      <c r="H3215" s="137"/>
      <c r="I3215" s="137"/>
      <c r="J3215" s="202"/>
      <c r="K3215" s="137"/>
    </row>
    <row r="3216" spans="2:11">
      <c r="B3216" s="137"/>
      <c r="C3216" s="137"/>
      <c r="D3216" s="202"/>
      <c r="E3216" s="137"/>
      <c r="H3216" s="137"/>
      <c r="I3216" s="137"/>
      <c r="J3216" s="202"/>
      <c r="K3216" s="137"/>
    </row>
    <row r="3217" spans="2:11">
      <c r="B3217" s="137"/>
      <c r="C3217" s="137"/>
      <c r="D3217" s="202"/>
      <c r="E3217" s="137"/>
      <c r="H3217" s="137"/>
      <c r="I3217" s="137"/>
      <c r="J3217" s="202"/>
      <c r="K3217" s="137"/>
    </row>
    <row r="3218" spans="2:11">
      <c r="B3218" s="137"/>
      <c r="C3218" s="137"/>
      <c r="D3218" s="202"/>
      <c r="E3218" s="137"/>
      <c r="H3218" s="137"/>
      <c r="I3218" s="137"/>
      <c r="J3218" s="202"/>
      <c r="K3218" s="137"/>
    </row>
    <row r="3219" spans="2:11">
      <c r="B3219" s="137"/>
      <c r="C3219" s="137"/>
      <c r="D3219" s="202"/>
      <c r="E3219" s="137"/>
      <c r="H3219" s="137"/>
      <c r="I3219" s="137"/>
      <c r="J3219" s="202"/>
      <c r="K3219" s="137"/>
    </row>
    <row r="3220" spans="2:11">
      <c r="B3220" s="137"/>
      <c r="C3220" s="137"/>
      <c r="D3220" s="202"/>
      <c r="E3220" s="137"/>
      <c r="H3220" s="137"/>
      <c r="I3220" s="137"/>
      <c r="J3220" s="202"/>
      <c r="K3220" s="137"/>
    </row>
    <row r="3221" spans="2:11">
      <c r="B3221" s="137"/>
      <c r="C3221" s="137"/>
      <c r="D3221" s="202"/>
      <c r="E3221" s="137"/>
      <c r="H3221" s="137"/>
      <c r="I3221" s="137"/>
      <c r="J3221" s="202"/>
      <c r="K3221" s="137"/>
    </row>
    <row r="3222" spans="2:11">
      <c r="B3222" s="137"/>
      <c r="C3222" s="137"/>
      <c r="D3222" s="202"/>
      <c r="E3222" s="137"/>
      <c r="H3222" s="137"/>
      <c r="I3222" s="137"/>
      <c r="J3222" s="202"/>
      <c r="K3222" s="137"/>
    </row>
    <row r="3223" spans="2:11">
      <c r="B3223" s="137"/>
      <c r="C3223" s="137"/>
      <c r="D3223" s="202"/>
      <c r="E3223" s="137"/>
      <c r="H3223" s="137"/>
      <c r="I3223" s="137"/>
      <c r="J3223" s="202"/>
      <c r="K3223" s="137"/>
    </row>
    <row r="3224" spans="2:11">
      <c r="B3224" s="137"/>
      <c r="C3224" s="137"/>
      <c r="D3224" s="202"/>
      <c r="E3224" s="137"/>
      <c r="H3224" s="137"/>
      <c r="I3224" s="137"/>
      <c r="J3224" s="202"/>
      <c r="K3224" s="137"/>
    </row>
    <row r="3225" spans="2:11">
      <c r="B3225" s="137"/>
      <c r="C3225" s="137"/>
      <c r="D3225" s="202"/>
      <c r="E3225" s="137"/>
      <c r="H3225" s="137"/>
      <c r="I3225" s="137"/>
      <c r="J3225" s="202"/>
      <c r="K3225" s="137"/>
    </row>
    <row r="3226" spans="2:11">
      <c r="B3226" s="137"/>
      <c r="C3226" s="137"/>
      <c r="D3226" s="202"/>
      <c r="E3226" s="137"/>
      <c r="H3226" s="137"/>
      <c r="I3226" s="137"/>
      <c r="J3226" s="202"/>
      <c r="K3226" s="137"/>
    </row>
    <row r="3227" spans="2:11">
      <c r="B3227" s="137"/>
      <c r="C3227" s="137"/>
      <c r="D3227" s="202"/>
      <c r="E3227" s="137"/>
      <c r="H3227" s="137"/>
      <c r="I3227" s="137"/>
      <c r="J3227" s="202"/>
      <c r="K3227" s="137"/>
    </row>
    <row r="3228" spans="2:11">
      <c r="B3228" s="137"/>
      <c r="C3228" s="137"/>
      <c r="D3228" s="202"/>
      <c r="E3228" s="137"/>
      <c r="H3228" s="137"/>
      <c r="I3228" s="137"/>
      <c r="J3228" s="202"/>
      <c r="K3228" s="137"/>
    </row>
    <row r="3229" spans="2:11">
      <c r="B3229" s="137"/>
      <c r="C3229" s="137"/>
      <c r="D3229" s="202"/>
      <c r="E3229" s="137"/>
      <c r="H3229" s="137"/>
      <c r="I3229" s="137"/>
      <c r="J3229" s="202"/>
      <c r="K3229" s="137"/>
    </row>
    <row r="3230" spans="2:11">
      <c r="B3230" s="137"/>
      <c r="C3230" s="137"/>
      <c r="D3230" s="202"/>
      <c r="E3230" s="137"/>
      <c r="H3230" s="137"/>
      <c r="I3230" s="137"/>
      <c r="J3230" s="202"/>
      <c r="K3230" s="137"/>
    </row>
    <row r="3231" spans="2:11">
      <c r="B3231" s="137"/>
      <c r="C3231" s="137"/>
      <c r="D3231" s="202"/>
      <c r="E3231" s="137"/>
      <c r="H3231" s="137"/>
      <c r="I3231" s="137"/>
      <c r="J3231" s="202"/>
      <c r="K3231" s="137"/>
    </row>
    <row r="3232" spans="2:11">
      <c r="B3232" s="137"/>
      <c r="C3232" s="137"/>
      <c r="D3232" s="202"/>
      <c r="E3232" s="137"/>
      <c r="H3232" s="137"/>
      <c r="I3232" s="137"/>
      <c r="J3232" s="202"/>
      <c r="K3232" s="137"/>
    </row>
    <row r="3233" spans="2:11">
      <c r="B3233" s="137"/>
      <c r="C3233" s="137"/>
      <c r="D3233" s="202"/>
      <c r="E3233" s="137"/>
      <c r="H3233" s="137"/>
      <c r="I3233" s="137"/>
      <c r="J3233" s="202"/>
      <c r="K3233" s="137"/>
    </row>
    <row r="3234" spans="2:11">
      <c r="B3234" s="137"/>
      <c r="C3234" s="137"/>
      <c r="D3234" s="202"/>
      <c r="E3234" s="137"/>
      <c r="H3234" s="137"/>
      <c r="I3234" s="137"/>
      <c r="J3234" s="202"/>
      <c r="K3234" s="137"/>
    </row>
    <row r="3235" spans="2:11">
      <c r="B3235" s="137"/>
      <c r="C3235" s="137"/>
      <c r="D3235" s="202"/>
      <c r="E3235" s="137"/>
      <c r="H3235" s="137"/>
      <c r="I3235" s="137"/>
      <c r="J3235" s="202"/>
      <c r="K3235" s="137"/>
    </row>
    <row r="3236" spans="2:11">
      <c r="B3236" s="137"/>
      <c r="C3236" s="137"/>
      <c r="D3236" s="202"/>
      <c r="E3236" s="137"/>
      <c r="H3236" s="137"/>
      <c r="I3236" s="137"/>
      <c r="J3236" s="202"/>
      <c r="K3236" s="137"/>
    </row>
    <row r="3237" spans="2:11">
      <c r="B3237" s="137"/>
      <c r="C3237" s="137"/>
      <c r="D3237" s="202"/>
      <c r="E3237" s="137"/>
      <c r="H3237" s="137"/>
      <c r="I3237" s="137"/>
      <c r="J3237" s="202"/>
      <c r="K3237" s="137"/>
    </row>
    <row r="3238" spans="2:11">
      <c r="B3238" s="137"/>
      <c r="C3238" s="137"/>
      <c r="D3238" s="202"/>
      <c r="E3238" s="137"/>
      <c r="H3238" s="137"/>
      <c r="I3238" s="137"/>
      <c r="J3238" s="202"/>
      <c r="K3238" s="137"/>
    </row>
    <row r="3239" spans="2:11">
      <c r="B3239" s="137"/>
      <c r="C3239" s="137"/>
      <c r="D3239" s="202"/>
      <c r="E3239" s="137"/>
      <c r="H3239" s="137"/>
      <c r="I3239" s="137"/>
      <c r="J3239" s="202"/>
      <c r="K3239" s="137"/>
    </row>
    <row r="3240" spans="2:11">
      <c r="B3240" s="137"/>
      <c r="C3240" s="137"/>
      <c r="D3240" s="202"/>
      <c r="E3240" s="137"/>
      <c r="H3240" s="137"/>
      <c r="I3240" s="137"/>
      <c r="J3240" s="202"/>
      <c r="K3240" s="137"/>
    </row>
    <row r="3241" spans="2:11">
      <c r="B3241" s="137"/>
      <c r="C3241" s="137"/>
      <c r="D3241" s="202"/>
      <c r="E3241" s="137"/>
      <c r="H3241" s="137"/>
      <c r="I3241" s="137"/>
      <c r="J3241" s="202"/>
      <c r="K3241" s="137"/>
    </row>
    <row r="3242" spans="2:11">
      <c r="B3242" s="137"/>
      <c r="C3242" s="137"/>
      <c r="D3242" s="202"/>
      <c r="E3242" s="137"/>
      <c r="H3242" s="137"/>
      <c r="I3242" s="137"/>
      <c r="J3242" s="202"/>
      <c r="K3242" s="137"/>
    </row>
    <row r="3243" spans="2:11">
      <c r="B3243" s="137"/>
      <c r="C3243" s="137"/>
      <c r="D3243" s="202"/>
      <c r="E3243" s="137"/>
      <c r="H3243" s="137"/>
      <c r="I3243" s="137"/>
      <c r="J3243" s="202"/>
      <c r="K3243" s="137"/>
    </row>
    <row r="3244" spans="2:11">
      <c r="B3244" s="137"/>
      <c r="C3244" s="137"/>
      <c r="D3244" s="202"/>
      <c r="E3244" s="137"/>
      <c r="H3244" s="137"/>
      <c r="I3244" s="137"/>
      <c r="J3244" s="202"/>
      <c r="K3244" s="137"/>
    </row>
    <row r="3245" spans="2:11">
      <c r="B3245" s="137"/>
      <c r="C3245" s="137"/>
      <c r="D3245" s="202"/>
      <c r="E3245" s="137"/>
      <c r="H3245" s="137"/>
      <c r="I3245" s="137"/>
      <c r="J3245" s="202"/>
      <c r="K3245" s="137"/>
    </row>
    <row r="3246" spans="2:11">
      <c r="B3246" s="137"/>
      <c r="C3246" s="137"/>
      <c r="D3246" s="202"/>
      <c r="E3246" s="137"/>
      <c r="H3246" s="137"/>
      <c r="I3246" s="137"/>
      <c r="J3246" s="202"/>
      <c r="K3246" s="137"/>
    </row>
    <row r="3247" spans="2:11">
      <c r="B3247" s="137"/>
      <c r="C3247" s="137"/>
      <c r="D3247" s="202"/>
      <c r="E3247" s="137"/>
      <c r="H3247" s="137"/>
      <c r="I3247" s="137"/>
      <c r="J3247" s="202"/>
      <c r="K3247" s="137"/>
    </row>
    <row r="3248" spans="2:11">
      <c r="B3248" s="137"/>
      <c r="C3248" s="137"/>
      <c r="D3248" s="202"/>
      <c r="E3248" s="137"/>
      <c r="H3248" s="137"/>
      <c r="I3248" s="137"/>
      <c r="J3248" s="202"/>
      <c r="K3248" s="137"/>
    </row>
    <row r="3249" spans="2:11">
      <c r="B3249" s="137"/>
      <c r="C3249" s="137"/>
      <c r="D3249" s="202"/>
      <c r="E3249" s="137"/>
      <c r="H3249" s="137"/>
      <c r="I3249" s="137"/>
      <c r="J3249" s="202"/>
      <c r="K3249" s="137"/>
    </row>
    <row r="3250" spans="2:11">
      <c r="B3250" s="137"/>
      <c r="C3250" s="137"/>
      <c r="D3250" s="202"/>
      <c r="E3250" s="137"/>
      <c r="H3250" s="137"/>
      <c r="I3250" s="137"/>
      <c r="J3250" s="202"/>
      <c r="K3250" s="137"/>
    </row>
    <row r="3251" spans="2:11">
      <c r="B3251" s="137"/>
      <c r="C3251" s="137"/>
      <c r="D3251" s="202"/>
      <c r="E3251" s="137"/>
      <c r="H3251" s="137"/>
      <c r="I3251" s="137"/>
      <c r="J3251" s="202"/>
      <c r="K3251" s="137"/>
    </row>
    <row r="3252" spans="2:11">
      <c r="B3252" s="137"/>
      <c r="C3252" s="137"/>
      <c r="D3252" s="202"/>
      <c r="E3252" s="137"/>
      <c r="H3252" s="137"/>
      <c r="I3252" s="137"/>
      <c r="J3252" s="202"/>
      <c r="K3252" s="137"/>
    </row>
    <row r="3253" spans="2:11">
      <c r="B3253" s="137"/>
      <c r="C3253" s="137"/>
      <c r="D3253" s="202"/>
      <c r="E3253" s="137"/>
      <c r="H3253" s="137"/>
      <c r="I3253" s="137"/>
      <c r="J3253" s="202"/>
      <c r="K3253" s="137"/>
    </row>
    <row r="3254" spans="2:11">
      <c r="B3254" s="137"/>
      <c r="C3254" s="137"/>
      <c r="D3254" s="202"/>
      <c r="E3254" s="137"/>
      <c r="H3254" s="137"/>
      <c r="I3254" s="137"/>
      <c r="J3254" s="202"/>
      <c r="K3254" s="137"/>
    </row>
    <row r="3255" spans="2:11">
      <c r="B3255" s="137"/>
      <c r="C3255" s="137"/>
      <c r="D3255" s="202"/>
      <c r="E3255" s="137"/>
      <c r="H3255" s="137"/>
      <c r="I3255" s="137"/>
      <c r="J3255" s="202"/>
      <c r="K3255" s="137"/>
    </row>
    <row r="3256" spans="2:11">
      <c r="B3256" s="137"/>
      <c r="C3256" s="137"/>
      <c r="D3256" s="202"/>
      <c r="E3256" s="137"/>
      <c r="H3256" s="137"/>
      <c r="I3256" s="137"/>
      <c r="J3256" s="202"/>
      <c r="K3256" s="137"/>
    </row>
    <row r="3257" spans="2:11">
      <c r="B3257" s="137"/>
      <c r="C3257" s="137"/>
      <c r="D3257" s="202"/>
      <c r="E3257" s="137"/>
      <c r="H3257" s="137"/>
      <c r="I3257" s="137"/>
      <c r="J3257" s="202"/>
      <c r="K3257" s="137"/>
    </row>
    <row r="3258" spans="2:11">
      <c r="B3258" s="137"/>
      <c r="C3258" s="137"/>
      <c r="D3258" s="202"/>
      <c r="E3258" s="137"/>
      <c r="H3258" s="137"/>
      <c r="I3258" s="137"/>
      <c r="J3258" s="202"/>
      <c r="K3258" s="137"/>
    </row>
    <row r="3259" spans="2:11">
      <c r="B3259" s="137"/>
      <c r="C3259" s="137"/>
      <c r="D3259" s="202"/>
      <c r="E3259" s="137"/>
      <c r="H3259" s="137"/>
      <c r="I3259" s="137"/>
      <c r="J3259" s="202"/>
      <c r="K3259" s="137"/>
    </row>
    <row r="3260" spans="2:11">
      <c r="B3260" s="137"/>
      <c r="C3260" s="137"/>
      <c r="D3260" s="202"/>
      <c r="E3260" s="137"/>
      <c r="H3260" s="137"/>
      <c r="I3260" s="137"/>
      <c r="J3260" s="202"/>
      <c r="K3260" s="137"/>
    </row>
    <row r="3261" spans="2:11">
      <c r="B3261" s="137"/>
      <c r="C3261" s="137"/>
      <c r="D3261" s="202"/>
      <c r="E3261" s="137"/>
      <c r="H3261" s="137"/>
      <c r="I3261" s="137"/>
      <c r="J3261" s="202"/>
      <c r="K3261" s="137"/>
    </row>
    <row r="3262" spans="2:11">
      <c r="B3262" s="137"/>
      <c r="C3262" s="137"/>
      <c r="D3262" s="202"/>
      <c r="E3262" s="137"/>
      <c r="H3262" s="137"/>
      <c r="I3262" s="137"/>
      <c r="J3262" s="202"/>
      <c r="K3262" s="137"/>
    </row>
    <row r="3263" spans="2:11">
      <c r="B3263" s="137"/>
      <c r="C3263" s="137"/>
      <c r="D3263" s="202"/>
      <c r="E3263" s="137"/>
      <c r="H3263" s="137"/>
      <c r="I3263" s="137"/>
      <c r="J3263" s="202"/>
      <c r="K3263" s="137"/>
    </row>
    <row r="3264" spans="2:11">
      <c r="B3264" s="137"/>
      <c r="C3264" s="137"/>
      <c r="D3264" s="202"/>
      <c r="E3264" s="137"/>
      <c r="H3264" s="137"/>
      <c r="I3264" s="137"/>
      <c r="J3264" s="202"/>
      <c r="K3264" s="137"/>
    </row>
    <row r="3265" spans="2:11">
      <c r="B3265" s="137"/>
      <c r="C3265" s="137"/>
      <c r="D3265" s="202"/>
      <c r="E3265" s="137"/>
      <c r="H3265" s="137"/>
      <c r="I3265" s="137"/>
      <c r="J3265" s="202"/>
      <c r="K3265" s="137"/>
    </row>
    <row r="3266" spans="2:11">
      <c r="B3266" s="137"/>
      <c r="C3266" s="137"/>
      <c r="D3266" s="202"/>
      <c r="E3266" s="137"/>
      <c r="H3266" s="137"/>
      <c r="I3266" s="137"/>
      <c r="J3266" s="202"/>
      <c r="K3266" s="137"/>
    </row>
    <row r="3267" spans="2:11">
      <c r="B3267" s="137"/>
      <c r="C3267" s="137"/>
      <c r="D3267" s="202"/>
      <c r="E3267" s="137"/>
      <c r="H3267" s="137"/>
      <c r="I3267" s="137"/>
      <c r="J3267" s="202"/>
      <c r="K3267" s="137"/>
    </row>
    <row r="3268" spans="2:11">
      <c r="B3268" s="137"/>
      <c r="C3268" s="137"/>
      <c r="D3268" s="202"/>
      <c r="E3268" s="137"/>
      <c r="H3268" s="137"/>
      <c r="I3268" s="137"/>
      <c r="J3268" s="202"/>
      <c r="K3268" s="137"/>
    </row>
    <row r="3269" spans="2:11">
      <c r="B3269" s="137"/>
      <c r="C3269" s="137"/>
      <c r="D3269" s="202"/>
      <c r="E3269" s="137"/>
      <c r="H3269" s="137"/>
      <c r="I3269" s="137"/>
      <c r="J3269" s="202"/>
      <c r="K3269" s="137"/>
    </row>
    <row r="3270" spans="2:11">
      <c r="B3270" s="137"/>
      <c r="C3270" s="137"/>
      <c r="D3270" s="202"/>
      <c r="E3270" s="137"/>
      <c r="H3270" s="137"/>
      <c r="I3270" s="137"/>
      <c r="J3270" s="202"/>
      <c r="K3270" s="137"/>
    </row>
    <row r="3271" spans="2:11">
      <c r="B3271" s="137"/>
      <c r="C3271" s="137"/>
      <c r="D3271" s="202"/>
      <c r="E3271" s="137"/>
      <c r="H3271" s="137"/>
      <c r="I3271" s="137"/>
      <c r="J3271" s="202"/>
      <c r="K3271" s="137"/>
    </row>
    <row r="3272" spans="2:11">
      <c r="B3272" s="137"/>
      <c r="C3272" s="137"/>
      <c r="D3272" s="202"/>
      <c r="E3272" s="137"/>
      <c r="H3272" s="137"/>
      <c r="I3272" s="137"/>
      <c r="J3272" s="202"/>
      <c r="K3272" s="137"/>
    </row>
    <row r="3273" spans="2:11">
      <c r="B3273" s="137"/>
      <c r="C3273" s="137"/>
      <c r="D3273" s="202"/>
      <c r="E3273" s="137"/>
      <c r="H3273" s="137"/>
      <c r="I3273" s="137"/>
      <c r="J3273" s="202"/>
      <c r="K3273" s="137"/>
    </row>
    <row r="3274" spans="2:11">
      <c r="B3274" s="137"/>
      <c r="C3274" s="137"/>
      <c r="D3274" s="202"/>
      <c r="E3274" s="137"/>
      <c r="H3274" s="137"/>
      <c r="I3274" s="137"/>
      <c r="J3274" s="202"/>
      <c r="K3274" s="137"/>
    </row>
    <row r="3275" spans="2:11">
      <c r="B3275" s="137"/>
      <c r="C3275" s="137"/>
      <c r="D3275" s="202"/>
      <c r="E3275" s="137"/>
      <c r="H3275" s="137"/>
      <c r="I3275" s="137"/>
      <c r="J3275" s="202"/>
      <c r="K3275" s="137"/>
    </row>
    <row r="3276" spans="2:11">
      <c r="B3276" s="137"/>
      <c r="C3276" s="137"/>
      <c r="D3276" s="202"/>
      <c r="E3276" s="137"/>
      <c r="H3276" s="137"/>
      <c r="I3276" s="137"/>
      <c r="J3276" s="202"/>
      <c r="K3276" s="137"/>
    </row>
    <row r="3277" spans="2:11">
      <c r="B3277" s="137"/>
      <c r="C3277" s="137"/>
      <c r="D3277" s="202"/>
      <c r="E3277" s="137"/>
      <c r="H3277" s="137"/>
      <c r="I3277" s="137"/>
      <c r="J3277" s="202"/>
      <c r="K3277" s="137"/>
    </row>
    <row r="3278" spans="2:11">
      <c r="B3278" s="137"/>
      <c r="C3278" s="137"/>
      <c r="D3278" s="202"/>
      <c r="E3278" s="137"/>
      <c r="H3278" s="137"/>
      <c r="I3278" s="137"/>
      <c r="J3278" s="202"/>
      <c r="K3278" s="137"/>
    </row>
    <row r="3279" spans="2:11">
      <c r="B3279" s="137"/>
      <c r="C3279" s="137"/>
      <c r="D3279" s="202"/>
      <c r="E3279" s="137"/>
      <c r="H3279" s="137"/>
      <c r="I3279" s="137"/>
      <c r="J3279" s="202"/>
      <c r="K3279" s="137"/>
    </row>
    <row r="3280" spans="2:11">
      <c r="B3280" s="137"/>
      <c r="C3280" s="137"/>
      <c r="D3280" s="202"/>
      <c r="E3280" s="137"/>
      <c r="H3280" s="137"/>
      <c r="I3280" s="137"/>
      <c r="J3280" s="202"/>
      <c r="K3280" s="137"/>
    </row>
    <row r="3281" spans="2:11">
      <c r="B3281" s="137"/>
      <c r="C3281" s="137"/>
      <c r="D3281" s="202"/>
      <c r="E3281" s="137"/>
      <c r="H3281" s="137"/>
      <c r="I3281" s="137"/>
      <c r="J3281" s="202"/>
      <c r="K3281" s="137"/>
    </row>
    <row r="3282" spans="2:11">
      <c r="B3282" s="137"/>
      <c r="C3282" s="137"/>
      <c r="D3282" s="202"/>
      <c r="E3282" s="137"/>
      <c r="H3282" s="137"/>
      <c r="I3282" s="137"/>
      <c r="J3282" s="202"/>
      <c r="K3282" s="137"/>
    </row>
    <row r="3283" spans="2:11">
      <c r="B3283" s="137"/>
      <c r="C3283" s="137"/>
      <c r="D3283" s="202"/>
      <c r="E3283" s="137"/>
      <c r="H3283" s="137"/>
      <c r="I3283" s="137"/>
      <c r="J3283" s="202"/>
      <c r="K3283" s="137"/>
    </row>
    <row r="3284" spans="2:11">
      <c r="B3284" s="137"/>
      <c r="C3284" s="137"/>
      <c r="D3284" s="202"/>
      <c r="E3284" s="137"/>
      <c r="H3284" s="137"/>
      <c r="I3284" s="137"/>
      <c r="J3284" s="202"/>
      <c r="K3284" s="137"/>
    </row>
    <row r="3285" spans="2:11">
      <c r="B3285" s="137"/>
      <c r="C3285" s="137"/>
      <c r="D3285" s="202"/>
      <c r="E3285" s="137"/>
      <c r="H3285" s="137"/>
      <c r="I3285" s="137"/>
      <c r="J3285" s="202"/>
      <c r="K3285" s="137"/>
    </row>
    <row r="3286" spans="2:11">
      <c r="B3286" s="137"/>
      <c r="C3286" s="137"/>
      <c r="D3286" s="202"/>
      <c r="E3286" s="137"/>
      <c r="H3286" s="137"/>
      <c r="I3286" s="137"/>
      <c r="J3286" s="202"/>
      <c r="K3286" s="137"/>
    </row>
    <row r="3287" spans="2:11">
      <c r="B3287" s="137"/>
      <c r="C3287" s="137"/>
      <c r="D3287" s="202"/>
      <c r="E3287" s="137"/>
      <c r="H3287" s="137"/>
      <c r="I3287" s="137"/>
      <c r="J3287" s="202"/>
      <c r="K3287" s="137"/>
    </row>
    <row r="3288" spans="2:11">
      <c r="B3288" s="137"/>
      <c r="C3288" s="137"/>
      <c r="D3288" s="202"/>
      <c r="E3288" s="137"/>
      <c r="H3288" s="137"/>
      <c r="I3288" s="137"/>
      <c r="J3288" s="202"/>
      <c r="K3288" s="137"/>
    </row>
    <row r="3289" spans="2:11">
      <c r="B3289" s="137"/>
      <c r="C3289" s="137"/>
      <c r="D3289" s="202"/>
      <c r="E3289" s="137"/>
      <c r="H3289" s="137"/>
      <c r="I3289" s="137"/>
      <c r="J3289" s="202"/>
      <c r="K3289" s="137"/>
    </row>
    <row r="3290" spans="2:11">
      <c r="B3290" s="137"/>
      <c r="C3290" s="137"/>
      <c r="D3290" s="202"/>
      <c r="E3290" s="137"/>
      <c r="H3290" s="137"/>
      <c r="I3290" s="137"/>
      <c r="J3290" s="202"/>
      <c r="K3290" s="137"/>
    </row>
    <row r="3291" spans="2:11">
      <c r="B3291" s="137"/>
      <c r="C3291" s="137"/>
      <c r="D3291" s="202"/>
      <c r="E3291" s="137"/>
      <c r="H3291" s="137"/>
      <c r="I3291" s="137"/>
      <c r="J3291" s="202"/>
      <c r="K3291" s="137"/>
    </row>
    <row r="3292" spans="2:11">
      <c r="B3292" s="137"/>
      <c r="C3292" s="137"/>
      <c r="D3292" s="202"/>
      <c r="E3292" s="137"/>
      <c r="H3292" s="137"/>
      <c r="I3292" s="137"/>
      <c r="J3292" s="202"/>
      <c r="K3292" s="137"/>
    </row>
    <row r="3293" spans="2:11">
      <c r="B3293" s="137"/>
      <c r="C3293" s="137"/>
      <c r="D3293" s="202"/>
      <c r="E3293" s="137"/>
      <c r="H3293" s="137"/>
      <c r="I3293" s="137"/>
      <c r="J3293" s="202"/>
      <c r="K3293" s="137"/>
    </row>
    <row r="3294" spans="2:11">
      <c r="B3294" s="137"/>
      <c r="C3294" s="137"/>
      <c r="D3294" s="202"/>
      <c r="E3294" s="137"/>
      <c r="H3294" s="137"/>
      <c r="I3294" s="137"/>
      <c r="J3294" s="202"/>
      <c r="K3294" s="137"/>
    </row>
    <row r="3295" spans="2:11">
      <c r="B3295" s="137"/>
      <c r="C3295" s="137"/>
      <c r="D3295" s="202"/>
      <c r="E3295" s="137"/>
      <c r="H3295" s="137"/>
      <c r="I3295" s="137"/>
      <c r="J3295" s="202"/>
      <c r="K3295" s="137"/>
    </row>
    <row r="3296" spans="2:11">
      <c r="B3296" s="137"/>
      <c r="C3296" s="137"/>
      <c r="D3296" s="202"/>
      <c r="E3296" s="137"/>
      <c r="H3296" s="137"/>
      <c r="I3296" s="137"/>
      <c r="J3296" s="202"/>
      <c r="K3296" s="137"/>
    </row>
    <row r="3297" spans="2:11">
      <c r="B3297" s="137"/>
      <c r="C3297" s="137"/>
      <c r="D3297" s="202"/>
      <c r="E3297" s="137"/>
      <c r="H3297" s="137"/>
      <c r="I3297" s="137"/>
      <c r="J3297" s="202"/>
      <c r="K3297" s="137"/>
    </row>
    <row r="3298" spans="2:11">
      <c r="B3298" s="137"/>
      <c r="C3298" s="137"/>
      <c r="D3298" s="202"/>
      <c r="E3298" s="137"/>
      <c r="H3298" s="137"/>
      <c r="I3298" s="137"/>
      <c r="J3298" s="202"/>
      <c r="K3298" s="137"/>
    </row>
    <row r="3299" spans="2:11">
      <c r="B3299" s="137"/>
      <c r="C3299" s="137"/>
      <c r="D3299" s="202"/>
      <c r="E3299" s="137"/>
      <c r="H3299" s="137"/>
      <c r="I3299" s="137"/>
      <c r="J3299" s="202"/>
      <c r="K3299" s="137"/>
    </row>
    <row r="3300" spans="2:11">
      <c r="B3300" s="137"/>
      <c r="C3300" s="137"/>
      <c r="D3300" s="202"/>
      <c r="E3300" s="137"/>
      <c r="H3300" s="137"/>
      <c r="I3300" s="137"/>
      <c r="J3300" s="202"/>
      <c r="K3300" s="137"/>
    </row>
    <row r="3301" spans="2:11">
      <c r="B3301" s="137"/>
      <c r="C3301" s="137"/>
      <c r="D3301" s="202"/>
      <c r="E3301" s="137"/>
      <c r="H3301" s="137"/>
      <c r="I3301" s="137"/>
      <c r="J3301" s="202"/>
      <c r="K3301" s="137"/>
    </row>
    <row r="3302" spans="2:11">
      <c r="B3302" s="137"/>
      <c r="C3302" s="137"/>
      <c r="D3302" s="202"/>
      <c r="E3302" s="137"/>
      <c r="H3302" s="137"/>
      <c r="I3302" s="137"/>
      <c r="J3302" s="202"/>
      <c r="K3302" s="137"/>
    </row>
    <row r="3303" spans="2:11">
      <c r="B3303" s="137"/>
      <c r="C3303" s="137"/>
      <c r="D3303" s="202"/>
      <c r="E3303" s="137"/>
      <c r="H3303" s="137"/>
      <c r="I3303" s="137"/>
      <c r="J3303" s="202"/>
      <c r="K3303" s="137"/>
    </row>
    <row r="3304" spans="2:11">
      <c r="B3304" s="137"/>
      <c r="C3304" s="137"/>
      <c r="D3304" s="202"/>
      <c r="E3304" s="137"/>
      <c r="H3304" s="137"/>
      <c r="I3304" s="137"/>
      <c r="J3304" s="202"/>
      <c r="K3304" s="137"/>
    </row>
    <row r="3305" spans="2:11">
      <c r="B3305" s="137"/>
      <c r="C3305" s="137"/>
      <c r="D3305" s="202"/>
      <c r="E3305" s="137"/>
      <c r="H3305" s="137"/>
      <c r="I3305" s="137"/>
      <c r="J3305" s="202"/>
      <c r="K3305" s="137"/>
    </row>
    <row r="3306" spans="2:11">
      <c r="B3306" s="137"/>
      <c r="C3306" s="137"/>
      <c r="D3306" s="202"/>
      <c r="E3306" s="137"/>
      <c r="H3306" s="137"/>
      <c r="I3306" s="137"/>
      <c r="J3306" s="202"/>
      <c r="K3306" s="137"/>
    </row>
    <row r="3307" spans="2:11">
      <c r="B3307" s="137"/>
      <c r="C3307" s="137"/>
      <c r="D3307" s="202"/>
      <c r="E3307" s="137"/>
      <c r="H3307" s="137"/>
      <c r="I3307" s="137"/>
      <c r="J3307" s="202"/>
      <c r="K3307" s="137"/>
    </row>
    <row r="3308" spans="2:11">
      <c r="B3308" s="137"/>
      <c r="C3308" s="137"/>
      <c r="D3308" s="202"/>
      <c r="E3308" s="137"/>
      <c r="H3308" s="137"/>
      <c r="I3308" s="137"/>
      <c r="J3308" s="202"/>
      <c r="K3308" s="137"/>
    </row>
    <row r="3309" spans="2:11">
      <c r="B3309" s="137"/>
      <c r="C3309" s="137"/>
      <c r="D3309" s="202"/>
      <c r="E3309" s="137"/>
      <c r="H3309" s="137"/>
      <c r="I3309" s="137"/>
      <c r="J3309" s="202"/>
      <c r="K3309" s="137"/>
    </row>
    <row r="3310" spans="2:11">
      <c r="B3310" s="137"/>
      <c r="C3310" s="137"/>
      <c r="D3310" s="202"/>
      <c r="E3310" s="137"/>
      <c r="H3310" s="137"/>
      <c r="I3310" s="137"/>
      <c r="J3310" s="202"/>
      <c r="K3310" s="137"/>
    </row>
    <row r="3311" spans="2:11">
      <c r="B3311" s="137"/>
      <c r="C3311" s="137"/>
      <c r="D3311" s="202"/>
      <c r="E3311" s="137"/>
      <c r="H3311" s="137"/>
      <c r="I3311" s="137"/>
      <c r="J3311" s="202"/>
      <c r="K3311" s="137"/>
    </row>
    <row r="3312" spans="2:11">
      <c r="B3312" s="137"/>
      <c r="C3312" s="137"/>
      <c r="D3312" s="202"/>
      <c r="E3312" s="137"/>
      <c r="H3312" s="137"/>
      <c r="I3312" s="137"/>
      <c r="J3312" s="202"/>
      <c r="K3312" s="137"/>
    </row>
    <row r="3313" spans="2:11">
      <c r="B3313" s="137"/>
      <c r="C3313" s="137"/>
      <c r="D3313" s="202"/>
      <c r="E3313" s="137"/>
      <c r="H3313" s="137"/>
      <c r="I3313" s="137"/>
      <c r="J3313" s="202"/>
      <c r="K3313" s="137"/>
    </row>
    <row r="3314" spans="2:11">
      <c r="B3314" s="137"/>
      <c r="C3314" s="137"/>
      <c r="D3314" s="202"/>
      <c r="E3314" s="137"/>
      <c r="H3314" s="137"/>
      <c r="I3314" s="137"/>
      <c r="J3314" s="202"/>
      <c r="K3314" s="137"/>
    </row>
    <row r="3315" spans="2:11">
      <c r="B3315" s="137"/>
      <c r="C3315" s="137"/>
      <c r="D3315" s="202"/>
      <c r="E3315" s="137"/>
      <c r="H3315" s="137"/>
      <c r="I3315" s="137"/>
      <c r="J3315" s="202"/>
      <c r="K3315" s="137"/>
    </row>
    <row r="3316" spans="2:11">
      <c r="B3316" s="137"/>
      <c r="C3316" s="137"/>
      <c r="D3316" s="202"/>
      <c r="E3316" s="137"/>
      <c r="H3316" s="137"/>
      <c r="I3316" s="137"/>
      <c r="J3316" s="202"/>
      <c r="K3316" s="137"/>
    </row>
    <row r="3317" spans="2:11">
      <c r="B3317" s="137"/>
      <c r="C3317" s="137"/>
      <c r="D3317" s="202"/>
      <c r="E3317" s="137"/>
      <c r="H3317" s="137"/>
      <c r="I3317" s="137"/>
      <c r="J3317" s="202"/>
      <c r="K3317" s="137"/>
    </row>
    <row r="3318" spans="2:11">
      <c r="B3318" s="137"/>
      <c r="C3318" s="137"/>
      <c r="D3318" s="202"/>
      <c r="E3318" s="137"/>
      <c r="H3318" s="137"/>
      <c r="I3318" s="137"/>
      <c r="J3318" s="202"/>
      <c r="K3318" s="137"/>
    </row>
    <row r="3319" spans="2:11">
      <c r="B3319" s="137"/>
      <c r="C3319" s="137"/>
      <c r="D3319" s="202"/>
      <c r="E3319" s="137"/>
      <c r="H3319" s="137"/>
      <c r="I3319" s="137"/>
      <c r="J3319" s="202"/>
      <c r="K3319" s="137"/>
    </row>
    <row r="3320" spans="2:11">
      <c r="B3320" s="137"/>
      <c r="C3320" s="137"/>
      <c r="D3320" s="202"/>
      <c r="E3320" s="137"/>
      <c r="H3320" s="137"/>
      <c r="I3320" s="137"/>
      <c r="J3320" s="202"/>
      <c r="K3320" s="137"/>
    </row>
    <row r="3321" spans="2:11">
      <c r="B3321" s="137"/>
      <c r="C3321" s="137"/>
      <c r="D3321" s="202"/>
      <c r="E3321" s="137"/>
      <c r="H3321" s="137"/>
      <c r="I3321" s="137"/>
      <c r="J3321" s="202"/>
      <c r="K3321" s="137"/>
    </row>
    <row r="3322" spans="2:11">
      <c r="B3322" s="137"/>
      <c r="C3322" s="137"/>
      <c r="D3322" s="202"/>
      <c r="E3322" s="137"/>
      <c r="H3322" s="137"/>
      <c r="I3322" s="137"/>
      <c r="J3322" s="202"/>
      <c r="K3322" s="137"/>
    </row>
    <row r="3323" spans="2:11">
      <c r="B3323" s="137"/>
      <c r="C3323" s="137"/>
      <c r="D3323" s="202"/>
      <c r="E3323" s="137"/>
      <c r="H3323" s="137"/>
      <c r="I3323" s="137"/>
      <c r="J3323" s="202"/>
      <c r="K3323" s="137"/>
    </row>
    <row r="3324" spans="2:11">
      <c r="B3324" s="137"/>
      <c r="C3324" s="137"/>
      <c r="D3324" s="202"/>
      <c r="E3324" s="137"/>
      <c r="H3324" s="137"/>
      <c r="I3324" s="137"/>
      <c r="J3324" s="202"/>
      <c r="K3324" s="137"/>
    </row>
    <row r="3325" spans="2:11">
      <c r="B3325" s="137"/>
      <c r="C3325" s="137"/>
      <c r="D3325" s="202"/>
      <c r="E3325" s="137"/>
      <c r="H3325" s="137"/>
      <c r="I3325" s="137"/>
      <c r="J3325" s="202"/>
      <c r="K3325" s="137"/>
    </row>
    <row r="3326" spans="2:11">
      <c r="B3326" s="137"/>
      <c r="C3326" s="137"/>
      <c r="D3326" s="202"/>
      <c r="E3326" s="137"/>
      <c r="H3326" s="137"/>
      <c r="I3326" s="137"/>
      <c r="J3326" s="202"/>
      <c r="K3326" s="137"/>
    </row>
    <row r="3327" spans="2:11">
      <c r="B3327" s="137"/>
      <c r="C3327" s="137"/>
      <c r="D3327" s="202"/>
      <c r="E3327" s="137"/>
      <c r="H3327" s="137"/>
      <c r="I3327" s="137"/>
      <c r="J3327" s="202"/>
      <c r="K3327" s="137"/>
    </row>
    <row r="3328" spans="2:11">
      <c r="B3328" s="137"/>
      <c r="C3328" s="137"/>
      <c r="D3328" s="202"/>
      <c r="E3328" s="137"/>
      <c r="H3328" s="137"/>
      <c r="I3328" s="137"/>
      <c r="J3328" s="202"/>
      <c r="K3328" s="137"/>
    </row>
    <row r="3329" spans="2:11">
      <c r="B3329" s="137"/>
      <c r="C3329" s="137"/>
      <c r="D3329" s="202"/>
      <c r="E3329" s="137"/>
      <c r="H3329" s="137"/>
      <c r="I3329" s="137"/>
      <c r="J3329" s="202"/>
      <c r="K3329" s="137"/>
    </row>
    <row r="3330" spans="2:11">
      <c r="B3330" s="137"/>
      <c r="C3330" s="137"/>
      <c r="D3330" s="202"/>
      <c r="E3330" s="137"/>
      <c r="H3330" s="137"/>
      <c r="I3330" s="137"/>
      <c r="J3330" s="202"/>
      <c r="K3330" s="137"/>
    </row>
    <row r="3331" spans="2:11">
      <c r="B3331" s="137"/>
      <c r="C3331" s="137"/>
      <c r="D3331" s="202"/>
      <c r="E3331" s="137"/>
      <c r="H3331" s="137"/>
      <c r="I3331" s="137"/>
      <c r="J3331" s="202"/>
      <c r="K3331" s="137"/>
    </row>
    <row r="3332" spans="2:11">
      <c r="B3332" s="137"/>
      <c r="C3332" s="137"/>
      <c r="D3332" s="202"/>
      <c r="E3332" s="137"/>
      <c r="H3332" s="137"/>
      <c r="I3332" s="137"/>
      <c r="J3332" s="202"/>
      <c r="K3332" s="137"/>
    </row>
    <row r="3333" spans="2:11">
      <c r="B3333" s="137"/>
      <c r="C3333" s="137"/>
      <c r="D3333" s="202"/>
      <c r="E3333" s="137"/>
      <c r="H3333" s="137"/>
      <c r="I3333" s="137"/>
      <c r="J3333" s="202"/>
      <c r="K3333" s="137"/>
    </row>
    <row r="3334" spans="2:11">
      <c r="B3334" s="137"/>
      <c r="C3334" s="137"/>
      <c r="D3334" s="202"/>
      <c r="E3334" s="137"/>
      <c r="H3334" s="137"/>
      <c r="I3334" s="137"/>
      <c r="J3334" s="202"/>
      <c r="K3334" s="137"/>
    </row>
    <row r="3335" spans="2:11">
      <c r="B3335" s="137"/>
      <c r="C3335" s="137"/>
      <c r="D3335" s="202"/>
      <c r="E3335" s="137"/>
      <c r="H3335" s="137"/>
      <c r="I3335" s="137"/>
      <c r="J3335" s="202"/>
      <c r="K3335" s="137"/>
    </row>
    <row r="3336" spans="2:11">
      <c r="B3336" s="137"/>
      <c r="C3336" s="137"/>
      <c r="D3336" s="202"/>
      <c r="E3336" s="137"/>
      <c r="H3336" s="137"/>
      <c r="I3336" s="137"/>
      <c r="J3336" s="202"/>
      <c r="K3336" s="137"/>
    </row>
    <row r="3337" spans="2:11">
      <c r="B3337" s="137"/>
      <c r="C3337" s="137"/>
      <c r="D3337" s="202"/>
      <c r="E3337" s="137"/>
      <c r="H3337" s="137"/>
      <c r="I3337" s="137"/>
      <c r="J3337" s="202"/>
      <c r="K3337" s="137"/>
    </row>
    <row r="3338" spans="2:11">
      <c r="B3338" s="137"/>
      <c r="C3338" s="137"/>
      <c r="D3338" s="202"/>
      <c r="E3338" s="137"/>
      <c r="H3338" s="137"/>
      <c r="I3338" s="137"/>
      <c r="J3338" s="202"/>
      <c r="K3338" s="137"/>
    </row>
    <row r="3339" spans="2:11">
      <c r="B3339" s="137"/>
      <c r="C3339" s="137"/>
      <c r="D3339" s="202"/>
      <c r="E3339" s="137"/>
      <c r="H3339" s="137"/>
      <c r="I3339" s="137"/>
      <c r="J3339" s="202"/>
      <c r="K3339" s="137"/>
    </row>
    <row r="3340" spans="2:11">
      <c r="B3340" s="137"/>
      <c r="C3340" s="137"/>
      <c r="D3340" s="202"/>
      <c r="E3340" s="137"/>
      <c r="H3340" s="137"/>
      <c r="I3340" s="137"/>
      <c r="J3340" s="202"/>
      <c r="K3340" s="137"/>
    </row>
    <row r="3341" spans="2:11">
      <c r="B3341" s="137"/>
      <c r="C3341" s="137"/>
      <c r="D3341" s="202"/>
      <c r="E3341" s="137"/>
      <c r="H3341" s="137"/>
      <c r="I3341" s="137"/>
      <c r="J3341" s="202"/>
      <c r="K3341" s="137"/>
    </row>
    <row r="3342" spans="2:11">
      <c r="B3342" s="137"/>
      <c r="C3342" s="137"/>
      <c r="D3342" s="202"/>
      <c r="E3342" s="137"/>
      <c r="H3342" s="137"/>
      <c r="I3342" s="137"/>
      <c r="J3342" s="202"/>
      <c r="K3342" s="137"/>
    </row>
    <row r="3343" spans="2:11">
      <c r="B3343" s="137"/>
      <c r="C3343" s="137"/>
      <c r="D3343" s="202"/>
      <c r="E3343" s="137"/>
      <c r="H3343" s="137"/>
      <c r="I3343" s="137"/>
      <c r="J3343" s="202"/>
      <c r="K3343" s="137"/>
    </row>
    <row r="3344" spans="2:11">
      <c r="B3344" s="137"/>
      <c r="C3344" s="137"/>
      <c r="D3344" s="202"/>
      <c r="E3344" s="137"/>
      <c r="H3344" s="137"/>
      <c r="I3344" s="137"/>
      <c r="J3344" s="202"/>
      <c r="K3344" s="137"/>
    </row>
    <row r="3345" spans="2:11">
      <c r="B3345" s="137"/>
      <c r="C3345" s="137"/>
      <c r="D3345" s="202"/>
      <c r="E3345" s="137"/>
      <c r="H3345" s="137"/>
      <c r="I3345" s="137"/>
      <c r="J3345" s="202"/>
      <c r="K3345" s="137"/>
    </row>
    <row r="3346" spans="2:11">
      <c r="B3346" s="137"/>
      <c r="C3346" s="137"/>
      <c r="D3346" s="202"/>
      <c r="E3346" s="137"/>
      <c r="H3346" s="137"/>
      <c r="I3346" s="137"/>
      <c r="J3346" s="202"/>
      <c r="K3346" s="137"/>
    </row>
    <row r="3347" spans="2:11">
      <c r="B3347" s="137"/>
      <c r="C3347" s="137"/>
      <c r="D3347" s="202"/>
      <c r="E3347" s="137"/>
      <c r="H3347" s="137"/>
      <c r="I3347" s="137"/>
      <c r="J3347" s="202"/>
      <c r="K3347" s="137"/>
    </row>
    <row r="3348" spans="2:11">
      <c r="B3348" s="137"/>
      <c r="C3348" s="137"/>
      <c r="D3348" s="202"/>
      <c r="E3348" s="137"/>
      <c r="H3348" s="137"/>
      <c r="I3348" s="137"/>
      <c r="J3348" s="202"/>
      <c r="K3348" s="137"/>
    </row>
    <row r="3349" spans="2:11">
      <c r="B3349" s="137"/>
      <c r="C3349" s="137"/>
      <c r="D3349" s="202"/>
      <c r="E3349" s="137"/>
      <c r="H3349" s="137"/>
      <c r="I3349" s="137"/>
      <c r="J3349" s="202"/>
      <c r="K3349" s="137"/>
    </row>
    <row r="3350" spans="2:11">
      <c r="B3350" s="137"/>
      <c r="C3350" s="137"/>
      <c r="D3350" s="202"/>
      <c r="E3350" s="137"/>
      <c r="H3350" s="137"/>
      <c r="I3350" s="137"/>
      <c r="J3350" s="202"/>
      <c r="K3350" s="137"/>
    </row>
    <row r="3351" spans="2:11">
      <c r="B3351" s="137"/>
      <c r="C3351" s="137"/>
      <c r="D3351" s="202"/>
      <c r="E3351" s="137"/>
      <c r="H3351" s="137"/>
      <c r="I3351" s="137"/>
      <c r="J3351" s="202"/>
      <c r="K3351" s="137"/>
    </row>
    <row r="3352" spans="2:11">
      <c r="B3352" s="137"/>
      <c r="C3352" s="137"/>
      <c r="D3352" s="202"/>
      <c r="E3352" s="137"/>
      <c r="H3352" s="137"/>
      <c r="I3352" s="137"/>
      <c r="J3352" s="202"/>
      <c r="K3352" s="137"/>
    </row>
    <row r="3353" spans="2:11">
      <c r="B3353" s="137"/>
      <c r="C3353" s="137"/>
      <c r="D3353" s="202"/>
      <c r="E3353" s="137"/>
      <c r="H3353" s="137"/>
      <c r="I3353" s="137"/>
      <c r="J3353" s="202"/>
      <c r="K3353" s="137"/>
    </row>
    <row r="3354" spans="2:11">
      <c r="B3354" s="137"/>
      <c r="C3354" s="137"/>
      <c r="D3354" s="202"/>
      <c r="E3354" s="137"/>
      <c r="H3354" s="137"/>
      <c r="I3354" s="137"/>
      <c r="J3354" s="202"/>
      <c r="K3354" s="137"/>
    </row>
    <row r="3355" spans="2:11">
      <c r="B3355" s="137"/>
      <c r="C3355" s="137"/>
      <c r="D3355" s="202"/>
      <c r="E3355" s="137"/>
      <c r="H3355" s="137"/>
      <c r="I3355" s="137"/>
      <c r="J3355" s="202"/>
      <c r="K3355" s="137"/>
    </row>
    <row r="3356" spans="2:11">
      <c r="B3356" s="137"/>
      <c r="C3356" s="137"/>
      <c r="D3356" s="202"/>
      <c r="E3356" s="137"/>
      <c r="H3356" s="137"/>
      <c r="I3356" s="137"/>
      <c r="J3356" s="202"/>
      <c r="K3356" s="137"/>
    </row>
    <row r="3357" spans="2:11">
      <c r="B3357" s="137"/>
      <c r="C3357" s="137"/>
      <c r="D3357" s="202"/>
      <c r="E3357" s="137"/>
      <c r="H3357" s="137"/>
      <c r="I3357" s="137"/>
      <c r="J3357" s="202"/>
      <c r="K3357" s="137"/>
    </row>
    <row r="3358" spans="2:11">
      <c r="B3358" s="137"/>
      <c r="C3358" s="137"/>
      <c r="D3358" s="202"/>
      <c r="E3358" s="137"/>
      <c r="H3358" s="137"/>
      <c r="I3358" s="137"/>
      <c r="J3358" s="202"/>
      <c r="K3358" s="137"/>
    </row>
    <row r="3359" spans="2:11">
      <c r="B3359" s="137"/>
      <c r="C3359" s="137"/>
      <c r="D3359" s="202"/>
      <c r="E3359" s="137"/>
      <c r="H3359" s="137"/>
      <c r="I3359" s="137"/>
      <c r="J3359" s="202"/>
      <c r="K3359" s="137"/>
    </row>
    <row r="3360" spans="2:11">
      <c r="B3360" s="137"/>
      <c r="C3360" s="137"/>
      <c r="D3360" s="202"/>
      <c r="E3360" s="137"/>
      <c r="H3360" s="137"/>
      <c r="I3360" s="137"/>
      <c r="J3360" s="202"/>
      <c r="K3360" s="137"/>
    </row>
    <row r="3361" spans="2:11">
      <c r="B3361" s="137"/>
      <c r="C3361" s="137"/>
      <c r="D3361" s="202"/>
      <c r="E3361" s="137"/>
      <c r="H3361" s="137"/>
      <c r="I3361" s="137"/>
      <c r="J3361" s="202"/>
      <c r="K3361" s="137"/>
    </row>
    <row r="3362" spans="2:11">
      <c r="B3362" s="137"/>
      <c r="C3362" s="137"/>
      <c r="D3362" s="202"/>
      <c r="E3362" s="137"/>
      <c r="H3362" s="137"/>
      <c r="I3362" s="137"/>
      <c r="J3362" s="202"/>
      <c r="K3362" s="137"/>
    </row>
    <row r="3363" spans="2:11">
      <c r="B3363" s="137"/>
      <c r="C3363" s="137"/>
      <c r="D3363" s="202"/>
      <c r="E3363" s="137"/>
      <c r="H3363" s="137"/>
      <c r="I3363" s="137"/>
      <c r="J3363" s="202"/>
      <c r="K3363" s="137"/>
    </row>
    <row r="3364" spans="2:11">
      <c r="B3364" s="137"/>
      <c r="C3364" s="137"/>
      <c r="D3364" s="202"/>
      <c r="E3364" s="137"/>
      <c r="H3364" s="137"/>
      <c r="I3364" s="137"/>
      <c r="J3364" s="202"/>
      <c r="K3364" s="137"/>
    </row>
    <row r="3365" spans="2:11">
      <c r="B3365" s="137"/>
      <c r="C3365" s="137"/>
      <c r="D3365" s="202"/>
      <c r="E3365" s="137"/>
      <c r="H3365" s="137"/>
      <c r="I3365" s="137"/>
      <c r="J3365" s="202"/>
      <c r="K3365" s="137"/>
    </row>
    <row r="3366" spans="2:11">
      <c r="B3366" s="137"/>
      <c r="C3366" s="137"/>
      <c r="D3366" s="202"/>
      <c r="E3366" s="137"/>
      <c r="H3366" s="137"/>
      <c r="I3366" s="137"/>
      <c r="J3366" s="202"/>
      <c r="K3366" s="137"/>
    </row>
    <row r="3367" spans="2:11">
      <c r="B3367" s="137"/>
      <c r="C3367" s="137"/>
      <c r="D3367" s="202"/>
      <c r="E3367" s="137"/>
      <c r="H3367" s="137"/>
      <c r="I3367" s="137"/>
      <c r="J3367" s="202"/>
      <c r="K3367" s="137"/>
    </row>
    <row r="3368" spans="2:11">
      <c r="B3368" s="137"/>
      <c r="C3368" s="137"/>
      <c r="D3368" s="202"/>
      <c r="E3368" s="137"/>
      <c r="H3368" s="137"/>
      <c r="I3368" s="137"/>
      <c r="J3368" s="202"/>
      <c r="K3368" s="137"/>
    </row>
    <row r="3369" spans="2:11">
      <c r="B3369" s="137"/>
      <c r="C3369" s="137"/>
      <c r="D3369" s="202"/>
      <c r="E3369" s="137"/>
      <c r="H3369" s="137"/>
      <c r="I3369" s="137"/>
      <c r="J3369" s="202"/>
      <c r="K3369" s="137"/>
    </row>
    <row r="3370" spans="2:11">
      <c r="B3370" s="137"/>
      <c r="C3370" s="137"/>
      <c r="D3370" s="202"/>
      <c r="E3370" s="137"/>
      <c r="H3370" s="137"/>
      <c r="I3370" s="137"/>
      <c r="J3370" s="202"/>
      <c r="K3370" s="137"/>
    </row>
    <row r="3371" spans="2:11">
      <c r="B3371" s="137"/>
      <c r="C3371" s="137"/>
      <c r="D3371" s="202"/>
      <c r="E3371" s="137"/>
      <c r="H3371" s="137"/>
      <c r="I3371" s="137"/>
      <c r="J3371" s="202"/>
      <c r="K3371" s="137"/>
    </row>
    <row r="3372" spans="2:11">
      <c r="B3372" s="137"/>
      <c r="C3372" s="137"/>
      <c r="D3372" s="202"/>
      <c r="E3372" s="137"/>
      <c r="H3372" s="137"/>
      <c r="I3372" s="137"/>
      <c r="J3372" s="202"/>
      <c r="K3372" s="137"/>
    </row>
    <row r="3373" spans="2:11">
      <c r="B3373" s="137"/>
      <c r="C3373" s="137"/>
      <c r="D3373" s="202"/>
      <c r="E3373" s="137"/>
      <c r="H3373" s="137"/>
      <c r="I3373" s="137"/>
      <c r="J3373" s="202"/>
      <c r="K3373" s="137"/>
    </row>
    <row r="3374" spans="2:11">
      <c r="B3374" s="137"/>
      <c r="C3374" s="137"/>
      <c r="D3374" s="202"/>
      <c r="E3374" s="137"/>
      <c r="H3374" s="137"/>
      <c r="I3374" s="137"/>
      <c r="J3374" s="202"/>
      <c r="K3374" s="137"/>
    </row>
    <row r="3375" spans="2:11">
      <c r="B3375" s="137"/>
      <c r="C3375" s="137"/>
      <c r="D3375" s="202"/>
      <c r="E3375" s="137"/>
      <c r="H3375" s="137"/>
      <c r="I3375" s="137"/>
      <c r="J3375" s="202"/>
      <c r="K3375" s="137"/>
    </row>
    <row r="3376" spans="2:11">
      <c r="B3376" s="137"/>
      <c r="C3376" s="137"/>
      <c r="D3376" s="202"/>
      <c r="E3376" s="137"/>
      <c r="H3376" s="137"/>
      <c r="I3376" s="137"/>
      <c r="J3376" s="202"/>
      <c r="K3376" s="137"/>
    </row>
    <row r="3377" spans="2:11">
      <c r="B3377" s="137"/>
      <c r="C3377" s="137"/>
      <c r="D3377" s="202"/>
      <c r="E3377" s="137"/>
      <c r="H3377" s="137"/>
      <c r="I3377" s="137"/>
      <c r="J3377" s="202"/>
      <c r="K3377" s="137"/>
    </row>
    <row r="3378" spans="2:11">
      <c r="B3378" s="137"/>
      <c r="C3378" s="137"/>
      <c r="D3378" s="202"/>
      <c r="E3378" s="137"/>
      <c r="H3378" s="137"/>
      <c r="I3378" s="137"/>
      <c r="J3378" s="202"/>
      <c r="K3378" s="137"/>
    </row>
    <row r="3379" spans="2:11">
      <c r="B3379" s="137"/>
      <c r="C3379" s="137"/>
      <c r="D3379" s="202"/>
      <c r="E3379" s="137"/>
      <c r="H3379" s="137"/>
      <c r="I3379" s="137"/>
      <c r="J3379" s="202"/>
      <c r="K3379" s="137"/>
    </row>
    <row r="3380" spans="2:11">
      <c r="B3380" s="137"/>
      <c r="C3380" s="137"/>
      <c r="D3380" s="202"/>
      <c r="E3380" s="137"/>
      <c r="H3380" s="137"/>
      <c r="I3380" s="137"/>
      <c r="J3380" s="202"/>
      <c r="K3380" s="137"/>
    </row>
    <row r="3381" spans="2:11">
      <c r="B3381" s="137"/>
      <c r="C3381" s="137"/>
      <c r="D3381" s="202"/>
      <c r="E3381" s="137"/>
      <c r="H3381" s="137"/>
      <c r="I3381" s="137"/>
      <c r="J3381" s="202"/>
      <c r="K3381" s="137"/>
    </row>
    <row r="3382" spans="2:11">
      <c r="B3382" s="137"/>
      <c r="C3382" s="137"/>
      <c r="D3382" s="202"/>
      <c r="E3382" s="137"/>
      <c r="H3382" s="137"/>
      <c r="I3382" s="137"/>
      <c r="J3382" s="202"/>
      <c r="K3382" s="137"/>
    </row>
    <row r="3383" spans="2:11">
      <c r="B3383" s="137"/>
      <c r="C3383" s="137"/>
      <c r="D3383" s="202"/>
      <c r="E3383" s="137"/>
      <c r="H3383" s="137"/>
      <c r="I3383" s="137"/>
      <c r="J3383" s="202"/>
      <c r="K3383" s="137"/>
    </row>
    <row r="3384" spans="2:11">
      <c r="B3384" s="137"/>
      <c r="C3384" s="137"/>
      <c r="D3384" s="202"/>
      <c r="E3384" s="137"/>
      <c r="H3384" s="137"/>
      <c r="I3384" s="137"/>
      <c r="J3384" s="202"/>
      <c r="K3384" s="137"/>
    </row>
    <row r="3385" spans="2:11">
      <c r="B3385" s="137"/>
      <c r="C3385" s="137"/>
      <c r="D3385" s="202"/>
      <c r="E3385" s="137"/>
      <c r="H3385" s="137"/>
      <c r="I3385" s="137"/>
      <c r="J3385" s="202"/>
      <c r="K3385" s="137"/>
    </row>
    <row r="3386" spans="2:11">
      <c r="B3386" s="137"/>
      <c r="C3386" s="137"/>
      <c r="D3386" s="202"/>
      <c r="E3386" s="137"/>
      <c r="H3386" s="137"/>
      <c r="I3386" s="137"/>
      <c r="J3386" s="202"/>
      <c r="K3386" s="137"/>
    </row>
    <row r="3387" spans="2:11">
      <c r="B3387" s="137"/>
      <c r="C3387" s="137"/>
      <c r="D3387" s="202"/>
      <c r="E3387" s="137"/>
      <c r="H3387" s="137"/>
      <c r="I3387" s="137"/>
      <c r="J3387" s="202"/>
      <c r="K3387" s="137"/>
    </row>
    <row r="3388" spans="2:11">
      <c r="B3388" s="137"/>
      <c r="C3388" s="137"/>
      <c r="D3388" s="202"/>
      <c r="E3388" s="137"/>
      <c r="H3388" s="137"/>
      <c r="I3388" s="137"/>
      <c r="J3388" s="202"/>
      <c r="K3388" s="137"/>
    </row>
    <row r="3389" spans="2:11">
      <c r="B3389" s="137"/>
      <c r="C3389" s="137"/>
      <c r="D3389" s="202"/>
      <c r="E3389" s="137"/>
      <c r="H3389" s="137"/>
      <c r="I3389" s="137"/>
      <c r="J3389" s="202"/>
      <c r="K3389" s="137"/>
    </row>
    <row r="3390" spans="2:11">
      <c r="B3390" s="137"/>
      <c r="C3390" s="137"/>
      <c r="D3390" s="202"/>
      <c r="E3390" s="137"/>
      <c r="H3390" s="137"/>
      <c r="I3390" s="137"/>
      <c r="J3390" s="202"/>
      <c r="K3390" s="137"/>
    </row>
    <row r="3391" spans="2:11">
      <c r="B3391" s="137"/>
      <c r="C3391" s="137"/>
      <c r="D3391" s="202"/>
      <c r="E3391" s="137"/>
      <c r="H3391" s="137"/>
      <c r="I3391" s="137"/>
      <c r="J3391" s="202"/>
      <c r="K3391" s="137"/>
    </row>
    <row r="3392" spans="2:11">
      <c r="B3392" s="137"/>
      <c r="C3392" s="137"/>
      <c r="D3392" s="202"/>
      <c r="E3392" s="137"/>
      <c r="H3392" s="137"/>
      <c r="I3392" s="137"/>
      <c r="J3392" s="202"/>
      <c r="K3392" s="137"/>
    </row>
    <row r="3393" spans="2:11">
      <c r="B3393" s="137"/>
      <c r="C3393" s="137"/>
      <c r="D3393" s="202"/>
      <c r="E3393" s="137"/>
      <c r="H3393" s="137"/>
      <c r="I3393" s="137"/>
      <c r="J3393" s="202"/>
      <c r="K3393" s="137"/>
    </row>
    <row r="3394" spans="2:11">
      <c r="B3394" s="137"/>
      <c r="C3394" s="137"/>
      <c r="D3394" s="202"/>
      <c r="E3394" s="137"/>
      <c r="H3394" s="137"/>
      <c r="I3394" s="137"/>
      <c r="J3394" s="202"/>
      <c r="K3394" s="137"/>
    </row>
    <row r="3395" spans="2:11">
      <c r="B3395" s="137"/>
      <c r="C3395" s="137"/>
      <c r="D3395" s="202"/>
      <c r="E3395" s="137"/>
      <c r="H3395" s="137"/>
      <c r="I3395" s="137"/>
      <c r="J3395" s="202"/>
      <c r="K3395" s="137"/>
    </row>
    <row r="3396" spans="2:11">
      <c r="B3396" s="137"/>
      <c r="C3396" s="137"/>
      <c r="D3396" s="202"/>
      <c r="E3396" s="137"/>
      <c r="H3396" s="137"/>
      <c r="I3396" s="137"/>
      <c r="J3396" s="202"/>
      <c r="K3396" s="137"/>
    </row>
    <row r="3397" spans="2:11">
      <c r="B3397" s="137"/>
      <c r="C3397" s="137"/>
      <c r="D3397" s="202"/>
      <c r="E3397" s="137"/>
      <c r="H3397" s="137"/>
      <c r="I3397" s="137"/>
      <c r="J3397" s="202"/>
      <c r="K3397" s="137"/>
    </row>
    <row r="3398" spans="2:11">
      <c r="B3398" s="137"/>
      <c r="C3398" s="137"/>
      <c r="D3398" s="202"/>
      <c r="E3398" s="137"/>
      <c r="H3398" s="137"/>
      <c r="I3398" s="137"/>
      <c r="J3398" s="202"/>
      <c r="K3398" s="137"/>
    </row>
    <row r="3399" spans="2:11">
      <c r="B3399" s="137"/>
      <c r="C3399" s="137"/>
      <c r="D3399" s="202"/>
      <c r="E3399" s="137"/>
      <c r="H3399" s="137"/>
      <c r="I3399" s="137"/>
      <c r="J3399" s="202"/>
      <c r="K3399" s="137"/>
    </row>
    <row r="3400" spans="2:11">
      <c r="B3400" s="137"/>
      <c r="C3400" s="137"/>
      <c r="D3400" s="202"/>
      <c r="E3400" s="137"/>
      <c r="H3400" s="137"/>
      <c r="I3400" s="137"/>
      <c r="J3400" s="202"/>
      <c r="K3400" s="137"/>
    </row>
    <row r="3401" spans="2:11">
      <c r="B3401" s="137"/>
      <c r="C3401" s="137"/>
      <c r="D3401" s="202"/>
      <c r="E3401" s="137"/>
      <c r="H3401" s="137"/>
      <c r="I3401" s="137"/>
      <c r="J3401" s="202"/>
      <c r="K3401" s="137"/>
    </row>
    <row r="3402" spans="2:11">
      <c r="B3402" s="137"/>
      <c r="C3402" s="137"/>
      <c r="D3402" s="202"/>
      <c r="E3402" s="137"/>
      <c r="H3402" s="137"/>
      <c r="I3402" s="137"/>
      <c r="J3402" s="202"/>
      <c r="K3402" s="137"/>
    </row>
    <row r="3403" spans="2:11">
      <c r="B3403" s="137"/>
      <c r="C3403" s="137"/>
      <c r="D3403" s="202"/>
      <c r="E3403" s="137"/>
      <c r="H3403" s="137"/>
      <c r="I3403" s="137"/>
      <c r="J3403" s="202"/>
      <c r="K3403" s="137"/>
    </row>
    <row r="3404" spans="2:11">
      <c r="B3404" s="137"/>
      <c r="C3404" s="137"/>
      <c r="D3404" s="202"/>
      <c r="E3404" s="137"/>
      <c r="H3404" s="137"/>
      <c r="I3404" s="137"/>
      <c r="J3404" s="202"/>
      <c r="K3404" s="137"/>
    </row>
    <row r="3405" spans="2:11">
      <c r="B3405" s="137"/>
      <c r="C3405" s="137"/>
      <c r="D3405" s="202"/>
      <c r="E3405" s="137"/>
      <c r="H3405" s="137"/>
      <c r="I3405" s="137"/>
      <c r="J3405" s="202"/>
      <c r="K3405" s="137"/>
    </row>
    <row r="3406" spans="2:11">
      <c r="B3406" s="137"/>
      <c r="C3406" s="137"/>
      <c r="D3406" s="202"/>
      <c r="E3406" s="137"/>
      <c r="H3406" s="137"/>
      <c r="I3406" s="137"/>
      <c r="J3406" s="202"/>
      <c r="K3406" s="137"/>
    </row>
    <row r="3407" spans="2:11">
      <c r="B3407" s="137"/>
      <c r="C3407" s="137"/>
      <c r="D3407" s="202"/>
      <c r="E3407" s="137"/>
      <c r="H3407" s="137"/>
      <c r="I3407" s="137"/>
      <c r="J3407" s="202"/>
      <c r="K3407" s="137"/>
    </row>
    <row r="3408" spans="2:11">
      <c r="B3408" s="137"/>
      <c r="C3408" s="137"/>
      <c r="D3408" s="202"/>
      <c r="E3408" s="137"/>
      <c r="H3408" s="137"/>
      <c r="I3408" s="137"/>
      <c r="J3408" s="202"/>
      <c r="K3408" s="137"/>
    </row>
    <row r="3409" spans="2:11">
      <c r="B3409" s="137"/>
      <c r="C3409" s="137"/>
      <c r="D3409" s="202"/>
      <c r="E3409" s="137"/>
      <c r="H3409" s="137"/>
      <c r="I3409" s="137"/>
      <c r="J3409" s="202"/>
      <c r="K3409" s="137"/>
    </row>
    <row r="3410" spans="2:11">
      <c r="B3410" s="137"/>
      <c r="C3410" s="137"/>
      <c r="D3410" s="202"/>
      <c r="E3410" s="137"/>
      <c r="H3410" s="137"/>
      <c r="I3410" s="137"/>
      <c r="J3410" s="202"/>
      <c r="K3410" s="137"/>
    </row>
    <row r="3411" spans="2:11">
      <c r="B3411" s="137"/>
      <c r="C3411" s="137"/>
      <c r="D3411" s="202"/>
      <c r="E3411" s="137"/>
      <c r="H3411" s="137"/>
      <c r="I3411" s="137"/>
      <c r="J3411" s="202"/>
      <c r="K3411" s="137"/>
    </row>
    <row r="3412" spans="2:11">
      <c r="B3412" s="137"/>
      <c r="C3412" s="137"/>
      <c r="D3412" s="202"/>
      <c r="E3412" s="137"/>
      <c r="H3412" s="137"/>
      <c r="I3412" s="137"/>
      <c r="J3412" s="202"/>
      <c r="K3412" s="137"/>
    </row>
    <row r="3413" spans="2:11">
      <c r="B3413" s="137"/>
      <c r="C3413" s="137"/>
      <c r="D3413" s="202"/>
      <c r="E3413" s="137"/>
      <c r="H3413" s="137"/>
      <c r="I3413" s="137"/>
      <c r="J3413" s="202"/>
      <c r="K3413" s="137"/>
    </row>
    <row r="3414" spans="2:11">
      <c r="B3414" s="137"/>
      <c r="C3414" s="137"/>
      <c r="D3414" s="202"/>
      <c r="E3414" s="137"/>
      <c r="H3414" s="137"/>
      <c r="I3414" s="137"/>
      <c r="J3414" s="202"/>
      <c r="K3414" s="137"/>
    </row>
    <row r="3415" spans="2:11">
      <c r="B3415" s="137"/>
      <c r="C3415" s="137"/>
      <c r="D3415" s="202"/>
      <c r="E3415" s="137"/>
      <c r="H3415" s="137"/>
      <c r="I3415" s="137"/>
      <c r="J3415" s="202"/>
      <c r="K3415" s="137"/>
    </row>
    <row r="3416" spans="2:11">
      <c r="B3416" s="137"/>
      <c r="C3416" s="137"/>
      <c r="D3416" s="202"/>
      <c r="E3416" s="137"/>
      <c r="H3416" s="137"/>
      <c r="I3416" s="137"/>
      <c r="J3416" s="202"/>
      <c r="K3416" s="137"/>
    </row>
    <row r="3417" spans="2:11">
      <c r="B3417" s="137"/>
      <c r="C3417" s="137"/>
      <c r="D3417" s="202"/>
      <c r="E3417" s="137"/>
      <c r="H3417" s="137"/>
      <c r="I3417" s="137"/>
      <c r="J3417" s="202"/>
      <c r="K3417" s="137"/>
    </row>
    <row r="3418" spans="2:11">
      <c r="B3418" s="137"/>
      <c r="C3418" s="137"/>
      <c r="D3418" s="202"/>
      <c r="E3418" s="137"/>
      <c r="H3418" s="137"/>
      <c r="I3418" s="137"/>
      <c r="J3418" s="202"/>
      <c r="K3418" s="137"/>
    </row>
    <row r="3419" spans="2:11">
      <c r="B3419" s="137"/>
      <c r="C3419" s="137"/>
      <c r="D3419" s="202"/>
      <c r="E3419" s="137"/>
      <c r="H3419" s="137"/>
      <c r="I3419" s="137"/>
      <c r="J3419" s="202"/>
      <c r="K3419" s="137"/>
    </row>
    <row r="3420" spans="2:11">
      <c r="B3420" s="137"/>
      <c r="C3420" s="137"/>
      <c r="D3420" s="202"/>
      <c r="E3420" s="137"/>
      <c r="H3420" s="137"/>
      <c r="I3420" s="137"/>
      <c r="J3420" s="202"/>
      <c r="K3420" s="137"/>
    </row>
    <row r="3421" spans="2:11">
      <c r="B3421" s="137"/>
      <c r="C3421" s="137"/>
      <c r="D3421" s="202"/>
      <c r="E3421" s="137"/>
      <c r="H3421" s="137"/>
      <c r="I3421" s="137"/>
      <c r="J3421" s="202"/>
      <c r="K3421" s="137"/>
    </row>
    <row r="3422" spans="2:11">
      <c r="B3422" s="137"/>
      <c r="C3422" s="137"/>
      <c r="D3422" s="202"/>
      <c r="E3422" s="137"/>
      <c r="H3422" s="137"/>
      <c r="I3422" s="137"/>
      <c r="J3422" s="202"/>
      <c r="K3422" s="137"/>
    </row>
    <row r="3423" spans="2:11">
      <c r="B3423" s="137"/>
      <c r="C3423" s="137"/>
      <c r="D3423" s="202"/>
      <c r="E3423" s="137"/>
      <c r="H3423" s="137"/>
      <c r="I3423" s="137"/>
      <c r="J3423" s="202"/>
      <c r="K3423" s="137"/>
    </row>
    <row r="3424" spans="2:11">
      <c r="B3424" s="137"/>
      <c r="C3424" s="137"/>
      <c r="D3424" s="202"/>
      <c r="E3424" s="137"/>
      <c r="H3424" s="137"/>
      <c r="I3424" s="137"/>
      <c r="J3424" s="202"/>
      <c r="K3424" s="137"/>
    </row>
    <row r="3425" spans="2:11">
      <c r="B3425" s="137"/>
      <c r="C3425" s="137"/>
      <c r="D3425" s="202"/>
      <c r="E3425" s="137"/>
      <c r="H3425" s="137"/>
      <c r="I3425" s="137"/>
      <c r="J3425" s="202"/>
      <c r="K3425" s="137"/>
    </row>
    <row r="3426" spans="2:11">
      <c r="B3426" s="137"/>
      <c r="C3426" s="137"/>
      <c r="D3426" s="202"/>
      <c r="E3426" s="137"/>
      <c r="H3426" s="137"/>
      <c r="I3426" s="137"/>
      <c r="J3426" s="202"/>
      <c r="K3426" s="137"/>
    </row>
    <row r="3427" spans="2:11">
      <c r="B3427" s="137"/>
      <c r="C3427" s="137"/>
      <c r="D3427" s="202"/>
      <c r="E3427" s="137"/>
      <c r="H3427" s="137"/>
      <c r="I3427" s="137"/>
      <c r="J3427" s="202"/>
      <c r="K3427" s="137"/>
    </row>
    <row r="3428" spans="2:11">
      <c r="B3428" s="137"/>
      <c r="C3428" s="137"/>
      <c r="D3428" s="202"/>
      <c r="E3428" s="137"/>
      <c r="H3428" s="137"/>
      <c r="I3428" s="137"/>
      <c r="J3428" s="202"/>
      <c r="K3428" s="137"/>
    </row>
    <row r="3429" spans="2:11">
      <c r="B3429" s="137"/>
      <c r="C3429" s="137"/>
      <c r="D3429" s="202"/>
      <c r="E3429" s="137"/>
      <c r="H3429" s="137"/>
      <c r="I3429" s="137"/>
      <c r="J3429" s="202"/>
      <c r="K3429" s="137"/>
    </row>
    <row r="3430" spans="2:11">
      <c r="B3430" s="137"/>
      <c r="C3430" s="137"/>
      <c r="D3430" s="202"/>
      <c r="E3430" s="137"/>
      <c r="H3430" s="137"/>
      <c r="I3430" s="137"/>
      <c r="J3430" s="202"/>
      <c r="K3430" s="137"/>
    </row>
    <row r="3431" spans="2:11">
      <c r="B3431" s="137"/>
      <c r="C3431" s="137"/>
      <c r="D3431" s="202"/>
      <c r="E3431" s="137"/>
      <c r="H3431" s="137"/>
      <c r="I3431" s="137"/>
      <c r="J3431" s="202"/>
      <c r="K3431" s="137"/>
    </row>
    <row r="3432" spans="2:11">
      <c r="B3432" s="137"/>
      <c r="C3432" s="137"/>
      <c r="D3432" s="202"/>
      <c r="E3432" s="137"/>
      <c r="H3432" s="137"/>
      <c r="I3432" s="137"/>
      <c r="J3432" s="202"/>
      <c r="K3432" s="137"/>
    </row>
    <row r="3433" spans="2:11">
      <c r="B3433" s="137"/>
      <c r="C3433" s="137"/>
      <c r="D3433" s="202"/>
      <c r="E3433" s="137"/>
      <c r="H3433" s="137"/>
      <c r="I3433" s="137"/>
      <c r="J3433" s="202"/>
      <c r="K3433" s="137"/>
    </row>
    <row r="3434" spans="2:11">
      <c r="B3434" s="137"/>
      <c r="C3434" s="137"/>
      <c r="D3434" s="202"/>
      <c r="E3434" s="137"/>
      <c r="H3434" s="137"/>
      <c r="I3434" s="137"/>
      <c r="J3434" s="202"/>
      <c r="K3434" s="137"/>
    </row>
    <row r="3435" spans="2:11">
      <c r="B3435" s="137"/>
      <c r="C3435" s="137"/>
      <c r="D3435" s="202"/>
      <c r="E3435" s="137"/>
      <c r="H3435" s="137"/>
      <c r="I3435" s="137"/>
      <c r="J3435" s="202"/>
      <c r="K3435" s="137"/>
    </row>
    <row r="3436" spans="2:11">
      <c r="B3436" s="137"/>
      <c r="C3436" s="137"/>
      <c r="D3436" s="202"/>
      <c r="E3436" s="137"/>
      <c r="H3436" s="137"/>
      <c r="I3436" s="137"/>
      <c r="J3436" s="202"/>
      <c r="K3436" s="137"/>
    </row>
    <row r="3437" spans="2:11">
      <c r="B3437" s="137"/>
      <c r="C3437" s="137"/>
      <c r="D3437" s="202"/>
      <c r="E3437" s="137"/>
      <c r="H3437" s="137"/>
      <c r="I3437" s="137"/>
      <c r="J3437" s="202"/>
      <c r="K3437" s="137"/>
    </row>
    <row r="3438" spans="2:11">
      <c r="B3438" s="137"/>
      <c r="C3438" s="137"/>
      <c r="D3438" s="202"/>
      <c r="E3438" s="137"/>
      <c r="H3438" s="137"/>
      <c r="I3438" s="137"/>
      <c r="J3438" s="202"/>
      <c r="K3438" s="137"/>
    </row>
    <row r="3439" spans="2:11">
      <c r="B3439" s="137"/>
      <c r="C3439" s="137"/>
      <c r="D3439" s="202"/>
      <c r="E3439" s="137"/>
      <c r="H3439" s="137"/>
      <c r="I3439" s="137"/>
      <c r="J3439" s="202"/>
      <c r="K3439" s="137"/>
    </row>
    <row r="3440" spans="2:11">
      <c r="B3440" s="137"/>
      <c r="C3440" s="137"/>
      <c r="D3440" s="202"/>
      <c r="E3440" s="137"/>
      <c r="H3440" s="137"/>
      <c r="I3440" s="137"/>
      <c r="J3440" s="202"/>
      <c r="K3440" s="137"/>
    </row>
    <row r="3441" spans="2:11">
      <c r="B3441" s="137"/>
      <c r="C3441" s="137"/>
      <c r="D3441" s="202"/>
      <c r="E3441" s="137"/>
      <c r="H3441" s="137"/>
      <c r="I3441" s="137"/>
      <c r="J3441" s="202"/>
      <c r="K3441" s="137"/>
    </row>
    <row r="3442" spans="2:11">
      <c r="B3442" s="137"/>
      <c r="C3442" s="137"/>
      <c r="D3442" s="202"/>
      <c r="E3442" s="137"/>
      <c r="H3442" s="137"/>
      <c r="I3442" s="137"/>
      <c r="J3442" s="202"/>
      <c r="K3442" s="137"/>
    </row>
    <row r="3443" spans="2:11">
      <c r="B3443" s="137"/>
      <c r="C3443" s="137"/>
      <c r="D3443" s="202"/>
      <c r="E3443" s="137"/>
      <c r="H3443" s="137"/>
      <c r="I3443" s="137"/>
      <c r="J3443" s="202"/>
      <c r="K3443" s="137"/>
    </row>
    <row r="3444" spans="2:11">
      <c r="B3444" s="137"/>
      <c r="C3444" s="137"/>
      <c r="D3444" s="202"/>
      <c r="E3444" s="137"/>
      <c r="H3444" s="137"/>
      <c r="I3444" s="137"/>
      <c r="J3444" s="202"/>
      <c r="K3444" s="137"/>
    </row>
    <row r="3445" spans="2:11">
      <c r="B3445" s="137"/>
      <c r="C3445" s="137"/>
      <c r="D3445" s="202"/>
      <c r="E3445" s="137"/>
      <c r="H3445" s="137"/>
      <c r="I3445" s="137"/>
      <c r="J3445" s="202"/>
      <c r="K3445" s="137"/>
    </row>
    <row r="3446" spans="2:11">
      <c r="B3446" s="137"/>
      <c r="C3446" s="137"/>
      <c r="D3446" s="202"/>
      <c r="E3446" s="137"/>
      <c r="H3446" s="137"/>
      <c r="I3446" s="137"/>
      <c r="J3446" s="202"/>
      <c r="K3446" s="137"/>
    </row>
    <row r="3447" spans="2:11">
      <c r="B3447" s="137"/>
      <c r="C3447" s="137"/>
      <c r="D3447" s="202"/>
      <c r="E3447" s="137"/>
      <c r="H3447" s="137"/>
      <c r="I3447" s="137"/>
      <c r="J3447" s="202"/>
      <c r="K3447" s="137"/>
    </row>
    <row r="3448" spans="2:11">
      <c r="B3448" s="137"/>
      <c r="C3448" s="137"/>
      <c r="D3448" s="202"/>
      <c r="E3448" s="137"/>
      <c r="H3448" s="137"/>
      <c r="I3448" s="137"/>
      <c r="J3448" s="202"/>
      <c r="K3448" s="137"/>
    </row>
    <row r="3449" spans="2:11">
      <c r="B3449" s="137"/>
      <c r="C3449" s="137"/>
      <c r="D3449" s="202"/>
      <c r="E3449" s="137"/>
      <c r="H3449" s="137"/>
      <c r="I3449" s="137"/>
      <c r="J3449" s="202"/>
      <c r="K3449" s="137"/>
    </row>
    <row r="3450" spans="2:11">
      <c r="B3450" s="137"/>
      <c r="C3450" s="137"/>
      <c r="D3450" s="202"/>
      <c r="E3450" s="137"/>
      <c r="H3450" s="137"/>
      <c r="I3450" s="137"/>
      <c r="J3450" s="202"/>
      <c r="K3450" s="137"/>
    </row>
    <row r="3451" spans="2:11">
      <c r="B3451" s="137"/>
      <c r="C3451" s="137"/>
      <c r="D3451" s="202"/>
      <c r="E3451" s="137"/>
      <c r="H3451" s="137"/>
      <c r="I3451" s="137"/>
      <c r="J3451" s="202"/>
      <c r="K3451" s="137"/>
    </row>
    <row r="3452" spans="2:11">
      <c r="B3452" s="137"/>
      <c r="C3452" s="137"/>
      <c r="D3452" s="202"/>
      <c r="E3452" s="137"/>
      <c r="H3452" s="137"/>
      <c r="I3452" s="137"/>
      <c r="J3452" s="202"/>
      <c r="K3452" s="137"/>
    </row>
    <row r="3453" spans="2:11">
      <c r="B3453" s="137"/>
      <c r="C3453" s="137"/>
      <c r="D3453" s="202"/>
      <c r="E3453" s="137"/>
      <c r="H3453" s="137"/>
      <c r="I3453" s="137"/>
      <c r="J3453" s="202"/>
      <c r="K3453" s="137"/>
    </row>
    <row r="3454" spans="2:11">
      <c r="B3454" s="137"/>
      <c r="C3454" s="137"/>
      <c r="D3454" s="202"/>
      <c r="E3454" s="137"/>
      <c r="H3454" s="137"/>
      <c r="I3454" s="137"/>
      <c r="J3454" s="202"/>
      <c r="K3454" s="137"/>
    </row>
    <row r="3455" spans="2:11">
      <c r="B3455" s="137"/>
      <c r="C3455" s="137"/>
      <c r="D3455" s="202"/>
      <c r="E3455" s="137"/>
      <c r="H3455" s="137"/>
      <c r="I3455" s="137"/>
      <c r="J3455" s="202"/>
      <c r="K3455" s="137"/>
    </row>
    <row r="3456" spans="2:11">
      <c r="B3456" s="137"/>
      <c r="C3456" s="137"/>
      <c r="D3456" s="202"/>
      <c r="E3456" s="137"/>
      <c r="H3456" s="137"/>
      <c r="I3456" s="137"/>
      <c r="J3456" s="202"/>
      <c r="K3456" s="137"/>
    </row>
    <row r="3457" spans="2:11">
      <c r="B3457" s="137"/>
      <c r="C3457" s="137"/>
      <c r="D3457" s="202"/>
      <c r="E3457" s="137"/>
      <c r="H3457" s="137"/>
      <c r="I3457" s="137"/>
      <c r="J3457" s="202"/>
      <c r="K3457" s="137"/>
    </row>
    <row r="3458" spans="2:11">
      <c r="B3458" s="137"/>
      <c r="C3458" s="137"/>
      <c r="D3458" s="202"/>
      <c r="E3458" s="137"/>
      <c r="H3458" s="137"/>
      <c r="I3458" s="137"/>
      <c r="J3458" s="202"/>
      <c r="K3458" s="137"/>
    </row>
    <row r="3459" spans="2:11">
      <c r="B3459" s="137"/>
      <c r="C3459" s="137"/>
      <c r="D3459" s="202"/>
      <c r="E3459" s="137"/>
      <c r="H3459" s="137"/>
      <c r="I3459" s="137"/>
      <c r="J3459" s="202"/>
      <c r="K3459" s="137"/>
    </row>
    <row r="3460" spans="2:11">
      <c r="B3460" s="137"/>
      <c r="C3460" s="137"/>
      <c r="D3460" s="202"/>
      <c r="E3460" s="137"/>
      <c r="H3460" s="137"/>
      <c r="I3460" s="137"/>
      <c r="J3460" s="202"/>
      <c r="K3460" s="137"/>
    </row>
    <row r="3461" spans="2:11">
      <c r="B3461" s="137"/>
      <c r="C3461" s="137"/>
      <c r="D3461" s="202"/>
      <c r="E3461" s="137"/>
      <c r="H3461" s="137"/>
      <c r="I3461" s="137"/>
      <c r="J3461" s="202"/>
      <c r="K3461" s="137"/>
    </row>
    <row r="3462" spans="2:11">
      <c r="B3462" s="137"/>
      <c r="C3462" s="137"/>
      <c r="D3462" s="202"/>
      <c r="E3462" s="137"/>
      <c r="H3462" s="137"/>
      <c r="I3462" s="137"/>
      <c r="J3462" s="202"/>
      <c r="K3462" s="137"/>
    </row>
    <row r="3463" spans="2:11">
      <c r="B3463" s="137"/>
      <c r="C3463" s="137"/>
      <c r="D3463" s="202"/>
      <c r="E3463" s="137"/>
      <c r="H3463" s="137"/>
      <c r="I3463" s="137"/>
      <c r="J3463" s="202"/>
      <c r="K3463" s="137"/>
    </row>
    <row r="3464" spans="2:11">
      <c r="B3464" s="137"/>
      <c r="C3464" s="137"/>
      <c r="D3464" s="202"/>
      <c r="E3464" s="137"/>
      <c r="H3464" s="137"/>
      <c r="I3464" s="137"/>
      <c r="J3464" s="202"/>
      <c r="K3464" s="137"/>
    </row>
    <row r="3465" spans="2:11">
      <c r="B3465" s="137"/>
      <c r="C3465" s="137"/>
      <c r="D3465" s="202"/>
      <c r="E3465" s="137"/>
      <c r="H3465" s="137"/>
      <c r="I3465" s="137"/>
      <c r="J3465" s="202"/>
      <c r="K3465" s="137"/>
    </row>
    <row r="3466" spans="2:11">
      <c r="B3466" s="137"/>
      <c r="C3466" s="137"/>
      <c r="D3466" s="202"/>
      <c r="E3466" s="137"/>
      <c r="H3466" s="137"/>
      <c r="I3466" s="137"/>
      <c r="J3466" s="202"/>
      <c r="K3466" s="137"/>
    </row>
    <row r="3467" spans="2:11">
      <c r="B3467" s="137"/>
      <c r="C3467" s="137"/>
      <c r="D3467" s="202"/>
      <c r="E3467" s="137"/>
      <c r="H3467" s="137"/>
      <c r="I3467" s="137"/>
      <c r="J3467" s="202"/>
      <c r="K3467" s="137"/>
    </row>
    <row r="3468" spans="2:11">
      <c r="B3468" s="137"/>
      <c r="C3468" s="137"/>
      <c r="D3468" s="202"/>
      <c r="E3468" s="137"/>
      <c r="H3468" s="137"/>
      <c r="I3468" s="137"/>
      <c r="J3468" s="202"/>
      <c r="K3468" s="137"/>
    </row>
    <row r="3469" spans="2:11">
      <c r="B3469" s="137"/>
      <c r="C3469" s="137"/>
      <c r="D3469" s="202"/>
      <c r="E3469" s="137"/>
      <c r="H3469" s="137"/>
      <c r="I3469" s="137"/>
      <c r="J3469" s="202"/>
      <c r="K3469" s="137"/>
    </row>
    <row r="3470" spans="2:11">
      <c r="B3470" s="137"/>
      <c r="C3470" s="137"/>
      <c r="D3470" s="202"/>
      <c r="E3470" s="137"/>
      <c r="H3470" s="137"/>
      <c r="I3470" s="137"/>
      <c r="J3470" s="202"/>
      <c r="K3470" s="137"/>
    </row>
    <row r="3471" spans="2:11">
      <c r="B3471" s="137"/>
      <c r="C3471" s="137"/>
      <c r="D3471" s="202"/>
      <c r="E3471" s="137"/>
      <c r="H3471" s="137"/>
      <c r="I3471" s="137"/>
      <c r="J3471" s="202"/>
      <c r="K3471" s="137"/>
    </row>
    <row r="3472" spans="2:11">
      <c r="B3472" s="137"/>
      <c r="C3472" s="137"/>
      <c r="D3472" s="202"/>
      <c r="E3472" s="137"/>
      <c r="H3472" s="137"/>
      <c r="I3472" s="137"/>
      <c r="J3472" s="202"/>
      <c r="K3472" s="137"/>
    </row>
    <row r="3473" spans="2:11">
      <c r="B3473" s="137"/>
      <c r="C3473" s="137"/>
      <c r="D3473" s="202"/>
      <c r="E3473" s="137"/>
      <c r="H3473" s="137"/>
      <c r="I3473" s="137"/>
      <c r="J3473" s="202"/>
      <c r="K3473" s="137"/>
    </row>
    <row r="3474" spans="2:11">
      <c r="B3474" s="137"/>
      <c r="C3474" s="137"/>
      <c r="D3474" s="202"/>
      <c r="E3474" s="137"/>
      <c r="H3474" s="137"/>
      <c r="I3474" s="137"/>
      <c r="J3474" s="202"/>
      <c r="K3474" s="137"/>
    </row>
    <row r="3475" spans="2:11">
      <c r="B3475" s="137"/>
      <c r="C3475" s="137"/>
      <c r="D3475" s="202"/>
      <c r="E3475" s="137"/>
      <c r="H3475" s="137"/>
      <c r="I3475" s="137"/>
      <c r="J3475" s="202"/>
      <c r="K3475" s="137"/>
    </row>
    <row r="3476" spans="2:11">
      <c r="B3476" s="137"/>
      <c r="C3476" s="137"/>
      <c r="D3476" s="202"/>
      <c r="E3476" s="137"/>
      <c r="H3476" s="137"/>
      <c r="I3476" s="137"/>
      <c r="J3476" s="202"/>
      <c r="K3476" s="137"/>
    </row>
    <row r="3477" spans="2:11">
      <c r="B3477" s="137"/>
      <c r="C3477" s="137"/>
      <c r="D3477" s="202"/>
      <c r="E3477" s="137"/>
      <c r="H3477" s="137"/>
      <c r="I3477" s="137"/>
      <c r="J3477" s="202"/>
      <c r="K3477" s="137"/>
    </row>
    <row r="3478" spans="2:11">
      <c r="B3478" s="137"/>
      <c r="C3478" s="137"/>
      <c r="D3478" s="202"/>
      <c r="E3478" s="137"/>
      <c r="H3478" s="137"/>
      <c r="I3478" s="137"/>
      <c r="J3478" s="202"/>
      <c r="K3478" s="137"/>
    </row>
    <row r="3479" spans="2:11">
      <c r="B3479" s="137"/>
      <c r="C3479" s="137"/>
      <c r="D3479" s="202"/>
      <c r="E3479" s="137"/>
      <c r="H3479" s="137"/>
      <c r="I3479" s="137"/>
      <c r="J3479" s="202"/>
      <c r="K3479" s="137"/>
    </row>
    <row r="3480" spans="2:11">
      <c r="B3480" s="137"/>
      <c r="C3480" s="137"/>
      <c r="D3480" s="202"/>
      <c r="E3480" s="137"/>
      <c r="H3480" s="137"/>
      <c r="I3480" s="137"/>
      <c r="J3480" s="202"/>
      <c r="K3480" s="137"/>
    </row>
    <row r="3481" spans="2:11">
      <c r="B3481" s="137"/>
      <c r="C3481" s="137"/>
      <c r="D3481" s="202"/>
      <c r="E3481" s="137"/>
      <c r="H3481" s="137"/>
      <c r="I3481" s="137"/>
      <c r="J3481" s="202"/>
      <c r="K3481" s="137"/>
    </row>
    <row r="3482" spans="2:11">
      <c r="B3482" s="137"/>
      <c r="C3482" s="137"/>
      <c r="D3482" s="202"/>
      <c r="E3482" s="137"/>
      <c r="H3482" s="137"/>
      <c r="I3482" s="137"/>
      <c r="J3482" s="202"/>
      <c r="K3482" s="137"/>
    </row>
    <row r="3483" spans="2:11">
      <c r="B3483" s="137"/>
      <c r="C3483" s="137"/>
      <c r="D3483" s="202"/>
      <c r="E3483" s="137"/>
      <c r="H3483" s="137"/>
      <c r="I3483" s="137"/>
      <c r="J3483" s="202"/>
      <c r="K3483" s="137"/>
    </row>
    <row r="3484" spans="2:11">
      <c r="B3484" s="137"/>
      <c r="C3484" s="137"/>
      <c r="D3484" s="202"/>
      <c r="E3484" s="137"/>
      <c r="H3484" s="137"/>
      <c r="I3484" s="137"/>
      <c r="J3484" s="202"/>
      <c r="K3484" s="137"/>
    </row>
    <row r="3485" spans="2:11">
      <c r="B3485" s="137"/>
      <c r="C3485" s="137"/>
      <c r="D3485" s="202"/>
      <c r="E3485" s="137"/>
      <c r="H3485" s="137"/>
      <c r="I3485" s="137"/>
      <c r="J3485" s="202"/>
      <c r="K3485" s="137"/>
    </row>
    <row r="3486" spans="2:11">
      <c r="B3486" s="137"/>
      <c r="C3486" s="137"/>
      <c r="D3486" s="202"/>
      <c r="E3486" s="137"/>
      <c r="H3486" s="137"/>
      <c r="I3486" s="137"/>
      <c r="J3486" s="202"/>
      <c r="K3486" s="137"/>
    </row>
    <row r="3487" spans="2:11">
      <c r="B3487" s="137"/>
      <c r="C3487" s="137"/>
      <c r="D3487" s="202"/>
      <c r="E3487" s="137"/>
      <c r="H3487" s="137"/>
      <c r="I3487" s="137"/>
      <c r="J3487" s="202"/>
      <c r="K3487" s="137"/>
    </row>
    <row r="3488" spans="2:11">
      <c r="B3488" s="137"/>
      <c r="C3488" s="137"/>
      <c r="D3488" s="202"/>
      <c r="E3488" s="137"/>
      <c r="H3488" s="137"/>
      <c r="I3488" s="137"/>
      <c r="J3488" s="202"/>
      <c r="K3488" s="137"/>
    </row>
    <row r="3489" spans="2:11">
      <c r="B3489" s="137"/>
      <c r="C3489" s="137"/>
      <c r="D3489" s="202"/>
      <c r="E3489" s="137"/>
      <c r="H3489" s="137"/>
      <c r="I3489" s="137"/>
      <c r="J3489" s="202"/>
      <c r="K3489" s="137"/>
    </row>
    <row r="3490" spans="2:11">
      <c r="B3490" s="137"/>
      <c r="C3490" s="137"/>
      <c r="D3490" s="202"/>
      <c r="E3490" s="137"/>
      <c r="H3490" s="137"/>
      <c r="I3490" s="137"/>
      <c r="J3490" s="202"/>
      <c r="K3490" s="137"/>
    </row>
    <row r="3491" spans="2:11">
      <c r="B3491" s="137"/>
      <c r="C3491" s="137"/>
      <c r="D3491" s="202"/>
      <c r="E3491" s="137"/>
      <c r="H3491" s="137"/>
      <c r="I3491" s="137"/>
      <c r="J3491" s="202"/>
      <c r="K3491" s="137"/>
    </row>
    <row r="3492" spans="2:11">
      <c r="B3492" s="137"/>
      <c r="C3492" s="137"/>
      <c r="D3492" s="202"/>
      <c r="E3492" s="137"/>
      <c r="H3492" s="137"/>
      <c r="I3492" s="137"/>
      <c r="J3492" s="202"/>
      <c r="K3492" s="137"/>
    </row>
    <row r="3493" spans="2:11">
      <c r="B3493" s="137"/>
      <c r="C3493" s="137"/>
      <c r="D3493" s="202"/>
      <c r="E3493" s="137"/>
      <c r="H3493" s="137"/>
      <c r="I3493" s="137"/>
      <c r="J3493" s="202"/>
      <c r="K3493" s="137"/>
    </row>
    <row r="3494" spans="2:11">
      <c r="B3494" s="137"/>
      <c r="C3494" s="137"/>
      <c r="D3494" s="202"/>
      <c r="E3494" s="137"/>
      <c r="H3494" s="137"/>
      <c r="I3494" s="137"/>
      <c r="J3494" s="202"/>
      <c r="K3494" s="137"/>
    </row>
    <row r="3495" spans="2:11">
      <c r="B3495" s="137"/>
      <c r="C3495" s="137"/>
      <c r="D3495" s="202"/>
      <c r="E3495" s="137"/>
      <c r="H3495" s="137"/>
      <c r="I3495" s="137"/>
      <c r="J3495" s="202"/>
      <c r="K3495" s="137"/>
    </row>
    <row r="3496" spans="2:11">
      <c r="B3496" s="137"/>
      <c r="C3496" s="137"/>
      <c r="D3496" s="202"/>
      <c r="E3496" s="137"/>
      <c r="H3496" s="137"/>
      <c r="I3496" s="137"/>
      <c r="J3496" s="202"/>
      <c r="K3496" s="137"/>
    </row>
    <row r="3497" spans="2:11">
      <c r="B3497" s="137"/>
      <c r="C3497" s="137"/>
      <c r="D3497" s="202"/>
      <c r="E3497" s="137"/>
      <c r="H3497" s="137"/>
      <c r="I3497" s="137"/>
      <c r="J3497" s="202"/>
      <c r="K3497" s="137"/>
    </row>
    <row r="3498" spans="2:11">
      <c r="B3498" s="137"/>
      <c r="C3498" s="137"/>
      <c r="D3498" s="202"/>
      <c r="E3498" s="137"/>
      <c r="H3498" s="137"/>
      <c r="I3498" s="137"/>
      <c r="J3498" s="202"/>
      <c r="K3498" s="137"/>
    </row>
    <row r="3499" spans="2:11">
      <c r="B3499" s="137"/>
      <c r="C3499" s="137"/>
      <c r="D3499" s="202"/>
      <c r="E3499" s="137"/>
      <c r="H3499" s="137"/>
      <c r="I3499" s="137"/>
      <c r="J3499" s="202"/>
      <c r="K3499" s="137"/>
    </row>
    <row r="3500" spans="2:11">
      <c r="B3500" s="137"/>
      <c r="C3500" s="137"/>
      <c r="D3500" s="202"/>
      <c r="E3500" s="137"/>
      <c r="H3500" s="137"/>
      <c r="I3500" s="137"/>
      <c r="J3500" s="202"/>
      <c r="K3500" s="137"/>
    </row>
    <row r="3501" spans="2:11">
      <c r="B3501" s="137"/>
      <c r="C3501" s="137"/>
      <c r="D3501" s="202"/>
      <c r="E3501" s="137"/>
      <c r="H3501" s="137"/>
      <c r="I3501" s="137"/>
      <c r="J3501" s="202"/>
      <c r="K3501" s="137"/>
    </row>
    <row r="3502" spans="2:11">
      <c r="B3502" s="137"/>
      <c r="C3502" s="137"/>
      <c r="D3502" s="202"/>
      <c r="E3502" s="137"/>
      <c r="H3502" s="137"/>
      <c r="I3502" s="137"/>
      <c r="J3502" s="202"/>
      <c r="K3502" s="137"/>
    </row>
    <row r="3503" spans="2:11">
      <c r="B3503" s="137"/>
      <c r="C3503" s="137"/>
      <c r="D3503" s="202"/>
      <c r="E3503" s="137"/>
      <c r="H3503" s="137"/>
      <c r="I3503" s="137"/>
      <c r="J3503" s="202"/>
      <c r="K3503" s="137"/>
    </row>
    <row r="3504" spans="2:11">
      <c r="B3504" s="137"/>
      <c r="C3504" s="137"/>
      <c r="D3504" s="202"/>
      <c r="E3504" s="137"/>
      <c r="H3504" s="137"/>
      <c r="I3504" s="137"/>
      <c r="J3504" s="202"/>
      <c r="K3504" s="137"/>
    </row>
    <row r="3505" spans="2:11">
      <c r="B3505" s="137"/>
      <c r="C3505" s="137"/>
      <c r="D3505" s="202"/>
      <c r="E3505" s="137"/>
      <c r="H3505" s="137"/>
      <c r="I3505" s="137"/>
      <c r="J3505" s="202"/>
      <c r="K3505" s="137"/>
    </row>
    <row r="3506" spans="2:11">
      <c r="B3506" s="137"/>
      <c r="C3506" s="137"/>
      <c r="D3506" s="202"/>
      <c r="E3506" s="137"/>
      <c r="H3506" s="137"/>
      <c r="I3506" s="137"/>
      <c r="J3506" s="202"/>
      <c r="K3506" s="137"/>
    </row>
    <row r="3507" spans="2:11">
      <c r="B3507" s="137"/>
      <c r="C3507" s="137"/>
      <c r="D3507" s="202"/>
      <c r="E3507" s="137"/>
      <c r="H3507" s="137"/>
      <c r="I3507" s="137"/>
      <c r="J3507" s="202"/>
      <c r="K3507" s="137"/>
    </row>
    <row r="3508" spans="2:11">
      <c r="B3508" s="137"/>
      <c r="C3508" s="137"/>
      <c r="D3508" s="202"/>
      <c r="E3508" s="137"/>
      <c r="H3508" s="137"/>
      <c r="I3508" s="137"/>
      <c r="J3508" s="202"/>
      <c r="K3508" s="137"/>
    </row>
    <row r="3509" spans="2:11">
      <c r="B3509" s="137"/>
      <c r="C3509" s="137"/>
      <c r="D3509" s="202"/>
      <c r="E3509" s="137"/>
      <c r="H3509" s="137"/>
      <c r="I3509" s="137"/>
      <c r="J3509" s="202"/>
      <c r="K3509" s="137"/>
    </row>
    <row r="3510" spans="2:11">
      <c r="B3510" s="137"/>
      <c r="C3510" s="137"/>
      <c r="D3510" s="202"/>
      <c r="E3510" s="137"/>
      <c r="H3510" s="137"/>
      <c r="I3510" s="137"/>
      <c r="J3510" s="202"/>
      <c r="K3510" s="137"/>
    </row>
    <row r="3511" spans="2:11">
      <c r="B3511" s="137"/>
      <c r="C3511" s="137"/>
      <c r="D3511" s="202"/>
      <c r="E3511" s="137"/>
      <c r="H3511" s="137"/>
      <c r="I3511" s="137"/>
      <c r="J3511" s="202"/>
      <c r="K3511" s="137"/>
    </row>
    <row r="3512" spans="2:11">
      <c r="B3512" s="137"/>
      <c r="C3512" s="137"/>
      <c r="D3512" s="202"/>
      <c r="E3512" s="137"/>
      <c r="H3512" s="137"/>
      <c r="I3512" s="137"/>
      <c r="J3512" s="202"/>
      <c r="K3512" s="137"/>
    </row>
    <row r="3513" spans="2:11">
      <c r="B3513" s="137"/>
      <c r="C3513" s="137"/>
      <c r="D3513" s="202"/>
      <c r="E3513" s="137"/>
      <c r="H3513" s="137"/>
      <c r="I3513" s="137"/>
      <c r="J3513" s="202"/>
      <c r="K3513" s="137"/>
    </row>
    <row r="3514" spans="2:11">
      <c r="B3514" s="137"/>
      <c r="C3514" s="137"/>
      <c r="D3514" s="202"/>
      <c r="E3514" s="137"/>
      <c r="H3514" s="137"/>
      <c r="I3514" s="137"/>
      <c r="J3514" s="202"/>
      <c r="K3514" s="137"/>
    </row>
    <row r="3515" spans="2:11">
      <c r="B3515" s="137"/>
      <c r="C3515" s="137"/>
      <c r="D3515" s="202"/>
      <c r="E3515" s="137"/>
      <c r="H3515" s="137"/>
      <c r="I3515" s="137"/>
      <c r="J3515" s="202"/>
      <c r="K3515" s="137"/>
    </row>
    <row r="3516" spans="2:11">
      <c r="B3516" s="137"/>
      <c r="C3516" s="137"/>
      <c r="D3516" s="202"/>
      <c r="E3516" s="137"/>
      <c r="H3516" s="137"/>
      <c r="I3516" s="137"/>
      <c r="J3516" s="202"/>
      <c r="K3516" s="137"/>
    </row>
    <row r="3517" spans="2:11">
      <c r="B3517" s="137"/>
      <c r="C3517" s="137"/>
      <c r="D3517" s="202"/>
      <c r="E3517" s="137"/>
      <c r="H3517" s="137"/>
      <c r="I3517" s="137"/>
      <c r="J3517" s="202"/>
      <c r="K3517" s="137"/>
    </row>
    <row r="3518" spans="2:11">
      <c r="B3518" s="137"/>
      <c r="C3518" s="137"/>
      <c r="D3518" s="202"/>
      <c r="E3518" s="137"/>
      <c r="H3518" s="137"/>
      <c r="I3518" s="137"/>
      <c r="J3518" s="202"/>
      <c r="K3518" s="137"/>
    </row>
    <row r="3519" spans="2:11">
      <c r="B3519" s="137"/>
      <c r="C3519" s="137"/>
      <c r="D3519" s="202"/>
      <c r="E3519" s="137"/>
      <c r="H3519" s="137"/>
      <c r="I3519" s="137"/>
      <c r="J3519" s="202"/>
      <c r="K3519" s="137"/>
    </row>
    <row r="3520" spans="2:11">
      <c r="B3520" s="137"/>
      <c r="C3520" s="137"/>
      <c r="D3520" s="202"/>
      <c r="E3520" s="137"/>
      <c r="H3520" s="137"/>
      <c r="I3520" s="137"/>
      <c r="J3520" s="202"/>
      <c r="K3520" s="137"/>
    </row>
    <row r="3521" spans="2:11">
      <c r="B3521" s="137"/>
      <c r="C3521" s="137"/>
      <c r="D3521" s="202"/>
      <c r="E3521" s="137"/>
      <c r="H3521" s="137"/>
      <c r="I3521" s="137"/>
      <c r="J3521" s="202"/>
      <c r="K3521" s="137"/>
    </row>
    <row r="3522" spans="2:11">
      <c r="B3522" s="137"/>
      <c r="C3522" s="137"/>
      <c r="D3522" s="202"/>
      <c r="E3522" s="137"/>
      <c r="H3522" s="137"/>
      <c r="I3522" s="137"/>
      <c r="J3522" s="202"/>
      <c r="K3522" s="137"/>
    </row>
    <row r="3523" spans="2:11">
      <c r="B3523" s="137"/>
      <c r="C3523" s="137"/>
      <c r="D3523" s="202"/>
      <c r="E3523" s="137"/>
      <c r="H3523" s="137"/>
      <c r="I3523" s="137"/>
      <c r="J3523" s="202"/>
      <c r="K3523" s="137"/>
    </row>
    <row r="3524" spans="2:11">
      <c r="B3524" s="137"/>
      <c r="C3524" s="137"/>
      <c r="D3524" s="202"/>
      <c r="E3524" s="137"/>
      <c r="H3524" s="137"/>
      <c r="I3524" s="137"/>
      <c r="J3524" s="202"/>
      <c r="K3524" s="137"/>
    </row>
    <row r="3525" spans="2:11">
      <c r="B3525" s="137"/>
      <c r="C3525" s="137"/>
      <c r="D3525" s="202"/>
      <c r="E3525" s="137"/>
      <c r="H3525" s="137"/>
      <c r="I3525" s="137"/>
      <c r="J3525" s="202"/>
      <c r="K3525" s="137"/>
    </row>
    <row r="3526" spans="2:11">
      <c r="B3526" s="137"/>
      <c r="C3526" s="137"/>
      <c r="D3526" s="202"/>
      <c r="E3526" s="137"/>
      <c r="H3526" s="137"/>
      <c r="I3526" s="137"/>
      <c r="J3526" s="202"/>
      <c r="K3526" s="137"/>
    </row>
    <row r="3527" spans="2:11">
      <c r="B3527" s="137"/>
      <c r="C3527" s="137"/>
      <c r="D3527" s="202"/>
      <c r="E3527" s="137"/>
      <c r="H3527" s="137"/>
      <c r="I3527" s="137"/>
      <c r="J3527" s="202"/>
      <c r="K3527" s="137"/>
    </row>
    <row r="3528" spans="2:11">
      <c r="B3528" s="137"/>
      <c r="C3528" s="137"/>
      <c r="D3528" s="202"/>
      <c r="E3528" s="137"/>
      <c r="H3528" s="137"/>
      <c r="I3528" s="137"/>
      <c r="J3528" s="202"/>
      <c r="K3528" s="137"/>
    </row>
    <row r="3529" spans="2:11">
      <c r="B3529" s="137"/>
      <c r="C3529" s="137"/>
      <c r="D3529" s="202"/>
      <c r="E3529" s="137"/>
      <c r="H3529" s="137"/>
      <c r="I3529" s="137"/>
      <c r="J3529" s="202"/>
      <c r="K3529" s="137"/>
    </row>
    <row r="3530" spans="2:11">
      <c r="B3530" s="137"/>
      <c r="C3530" s="137"/>
      <c r="D3530" s="202"/>
      <c r="E3530" s="137"/>
      <c r="H3530" s="137"/>
      <c r="I3530" s="137"/>
      <c r="J3530" s="202"/>
      <c r="K3530" s="137"/>
    </row>
    <row r="3531" spans="2:11">
      <c r="B3531" s="137"/>
      <c r="C3531" s="137"/>
      <c r="D3531" s="202"/>
      <c r="E3531" s="137"/>
      <c r="H3531" s="137"/>
      <c r="I3531" s="137"/>
      <c r="J3531" s="202"/>
      <c r="K3531" s="137"/>
    </row>
    <row r="3532" spans="2:11">
      <c r="B3532" s="137"/>
      <c r="C3532" s="137"/>
      <c r="D3532" s="202"/>
      <c r="E3532" s="137"/>
      <c r="H3532" s="137"/>
      <c r="I3532" s="137"/>
      <c r="J3532" s="202"/>
      <c r="K3532" s="137"/>
    </row>
    <row r="3533" spans="2:11">
      <c r="B3533" s="137"/>
      <c r="C3533" s="137"/>
      <c r="D3533" s="202"/>
      <c r="E3533" s="137"/>
      <c r="H3533" s="137"/>
      <c r="I3533" s="137"/>
      <c r="J3533" s="202"/>
      <c r="K3533" s="137"/>
    </row>
    <row r="3534" spans="2:11">
      <c r="B3534" s="137"/>
      <c r="C3534" s="137"/>
      <c r="D3534" s="202"/>
      <c r="E3534" s="137"/>
      <c r="H3534" s="137"/>
      <c r="I3534" s="137"/>
      <c r="J3534" s="202"/>
      <c r="K3534" s="137"/>
    </row>
    <row r="3535" spans="2:11">
      <c r="B3535" s="137"/>
      <c r="C3535" s="137"/>
      <c r="D3535" s="202"/>
      <c r="E3535" s="137"/>
      <c r="H3535" s="137"/>
      <c r="I3535" s="137"/>
      <c r="J3535" s="202"/>
      <c r="K3535" s="137"/>
    </row>
    <row r="3536" spans="2:11">
      <c r="B3536" s="137"/>
      <c r="C3536" s="137"/>
      <c r="D3536" s="202"/>
      <c r="E3536" s="137"/>
      <c r="H3536" s="137"/>
      <c r="I3536" s="137"/>
      <c r="J3536" s="202"/>
      <c r="K3536" s="137"/>
    </row>
    <row r="3537" spans="2:11">
      <c r="B3537" s="137"/>
      <c r="C3537" s="137"/>
      <c r="D3537" s="202"/>
      <c r="E3537" s="137"/>
      <c r="H3537" s="137"/>
      <c r="I3537" s="137"/>
      <c r="J3537" s="202"/>
      <c r="K3537" s="137"/>
    </row>
    <row r="3538" spans="2:11">
      <c r="B3538" s="137"/>
      <c r="C3538" s="137"/>
      <c r="D3538" s="202"/>
      <c r="E3538" s="137"/>
      <c r="H3538" s="137"/>
      <c r="I3538" s="137"/>
      <c r="J3538" s="202"/>
      <c r="K3538" s="137"/>
    </row>
    <row r="3539" spans="2:11">
      <c r="B3539" s="137"/>
      <c r="C3539" s="137"/>
      <c r="D3539" s="202"/>
      <c r="E3539" s="137"/>
      <c r="H3539" s="137"/>
      <c r="I3539" s="137"/>
      <c r="J3539" s="202"/>
      <c r="K3539" s="137"/>
    </row>
    <row r="3540" spans="2:11">
      <c r="B3540" s="137"/>
      <c r="C3540" s="137"/>
      <c r="D3540" s="202"/>
      <c r="E3540" s="137"/>
      <c r="H3540" s="137"/>
      <c r="I3540" s="137"/>
      <c r="J3540" s="202"/>
      <c r="K3540" s="137"/>
    </row>
    <row r="3541" spans="2:11">
      <c r="B3541" s="137"/>
      <c r="C3541" s="137"/>
      <c r="D3541" s="202"/>
      <c r="E3541" s="137"/>
      <c r="H3541" s="137"/>
      <c r="I3541" s="137"/>
      <c r="J3541" s="202"/>
      <c r="K3541" s="137"/>
    </row>
    <row r="3542" spans="2:11">
      <c r="B3542" s="137"/>
      <c r="C3542" s="137"/>
      <c r="D3542" s="202"/>
      <c r="E3542" s="137"/>
      <c r="H3542" s="137"/>
      <c r="I3542" s="137"/>
      <c r="J3542" s="202"/>
      <c r="K3542" s="137"/>
    </row>
    <row r="3543" spans="2:11">
      <c r="B3543" s="137"/>
      <c r="C3543" s="137"/>
      <c r="D3543" s="202"/>
      <c r="E3543" s="137"/>
      <c r="H3543" s="137"/>
      <c r="I3543" s="137"/>
      <c r="J3543" s="202"/>
      <c r="K3543" s="137"/>
    </row>
    <row r="3544" spans="2:11">
      <c r="B3544" s="137"/>
      <c r="C3544" s="137"/>
      <c r="D3544" s="202"/>
      <c r="E3544" s="137"/>
      <c r="H3544" s="137"/>
      <c r="I3544" s="137"/>
      <c r="J3544" s="202"/>
      <c r="K3544" s="137"/>
    </row>
    <row r="3545" spans="2:11">
      <c r="B3545" s="137"/>
      <c r="C3545" s="137"/>
      <c r="D3545" s="202"/>
      <c r="E3545" s="137"/>
      <c r="H3545" s="137"/>
      <c r="I3545" s="137"/>
      <c r="J3545" s="202"/>
      <c r="K3545" s="137"/>
    </row>
    <row r="3546" spans="2:11">
      <c r="B3546" s="137"/>
      <c r="C3546" s="137"/>
      <c r="D3546" s="202"/>
      <c r="E3546" s="137"/>
      <c r="H3546" s="137"/>
      <c r="I3546" s="137"/>
      <c r="J3546" s="202"/>
      <c r="K3546" s="137"/>
    </row>
    <row r="3547" spans="2:11">
      <c r="B3547" s="137"/>
      <c r="C3547" s="137"/>
      <c r="D3547" s="202"/>
      <c r="E3547" s="137"/>
      <c r="H3547" s="137"/>
      <c r="I3547" s="137"/>
      <c r="J3547" s="202"/>
      <c r="K3547" s="137"/>
    </row>
    <row r="3548" spans="2:11">
      <c r="B3548" s="137"/>
      <c r="C3548" s="137"/>
      <c r="D3548" s="202"/>
      <c r="E3548" s="137"/>
      <c r="H3548" s="137"/>
      <c r="I3548" s="137"/>
      <c r="J3548" s="202"/>
      <c r="K3548" s="137"/>
    </row>
    <row r="3549" spans="2:11">
      <c r="B3549" s="137"/>
      <c r="C3549" s="137"/>
      <c r="D3549" s="202"/>
      <c r="E3549" s="137"/>
      <c r="H3549" s="137"/>
      <c r="I3549" s="137"/>
      <c r="J3549" s="202"/>
      <c r="K3549" s="137"/>
    </row>
    <row r="3550" spans="2:11">
      <c r="B3550" s="137"/>
      <c r="C3550" s="137"/>
      <c r="D3550" s="202"/>
      <c r="E3550" s="137"/>
      <c r="H3550" s="137"/>
      <c r="I3550" s="137"/>
      <c r="J3550" s="202"/>
      <c r="K3550" s="137"/>
    </row>
    <row r="3551" spans="2:11">
      <c r="B3551" s="137"/>
      <c r="C3551" s="137"/>
      <c r="D3551" s="202"/>
      <c r="E3551" s="137"/>
      <c r="H3551" s="137"/>
      <c r="I3551" s="137"/>
      <c r="J3551" s="202"/>
      <c r="K3551" s="137"/>
    </row>
    <row r="3552" spans="2:11">
      <c r="B3552" s="137"/>
      <c r="C3552" s="137"/>
      <c r="D3552" s="202"/>
      <c r="E3552" s="137"/>
      <c r="H3552" s="137"/>
      <c r="I3552" s="137"/>
      <c r="J3552" s="202"/>
      <c r="K3552" s="137"/>
    </row>
    <row r="3553" spans="2:11">
      <c r="B3553" s="137"/>
      <c r="C3553" s="137"/>
      <c r="D3553" s="202"/>
      <c r="E3553" s="137"/>
      <c r="H3553" s="137"/>
      <c r="I3553" s="137"/>
      <c r="J3553" s="202"/>
      <c r="K3553" s="137"/>
    </row>
    <row r="3554" spans="2:11">
      <c r="B3554" s="137"/>
      <c r="C3554" s="137"/>
      <c r="D3554" s="202"/>
      <c r="E3554" s="137"/>
      <c r="H3554" s="137"/>
      <c r="I3554" s="137"/>
      <c r="J3554" s="202"/>
      <c r="K3554" s="137"/>
    </row>
    <row r="3555" spans="2:11">
      <c r="B3555" s="137"/>
      <c r="C3555" s="137"/>
      <c r="D3555" s="202"/>
      <c r="E3555" s="137"/>
      <c r="H3555" s="137"/>
      <c r="I3555" s="137"/>
      <c r="J3555" s="202"/>
      <c r="K3555" s="137"/>
    </row>
    <row r="3556" spans="2:11">
      <c r="B3556" s="137"/>
      <c r="C3556" s="137"/>
      <c r="D3556" s="202"/>
      <c r="E3556" s="137"/>
      <c r="H3556" s="137"/>
      <c r="I3556" s="137"/>
      <c r="J3556" s="202"/>
      <c r="K3556" s="137"/>
    </row>
    <row r="3557" spans="2:11">
      <c r="B3557" s="137"/>
      <c r="C3557" s="137"/>
      <c r="D3557" s="202"/>
      <c r="E3557" s="137"/>
      <c r="H3557" s="137"/>
      <c r="I3557" s="137"/>
      <c r="J3557" s="202"/>
      <c r="K3557" s="137"/>
    </row>
    <row r="3558" spans="2:11">
      <c r="B3558" s="137"/>
      <c r="C3558" s="137"/>
      <c r="D3558" s="202"/>
      <c r="E3558" s="137"/>
      <c r="H3558" s="137"/>
      <c r="I3558" s="137"/>
      <c r="J3558" s="202"/>
      <c r="K3558" s="137"/>
    </row>
    <row r="3559" spans="2:11">
      <c r="B3559" s="137"/>
      <c r="C3559" s="137"/>
      <c r="D3559" s="202"/>
      <c r="E3559" s="137"/>
      <c r="H3559" s="137"/>
      <c r="I3559" s="137"/>
      <c r="J3559" s="202"/>
      <c r="K3559" s="137"/>
    </row>
    <row r="3560" spans="2:11">
      <c r="B3560" s="137"/>
      <c r="C3560" s="137"/>
      <c r="D3560" s="202"/>
      <c r="E3560" s="137"/>
      <c r="H3560" s="137"/>
      <c r="I3560" s="137"/>
      <c r="J3560" s="202"/>
      <c r="K3560" s="137"/>
    </row>
    <row r="3561" spans="2:11">
      <c r="B3561" s="137"/>
      <c r="C3561" s="137"/>
      <c r="D3561" s="202"/>
      <c r="E3561" s="137"/>
      <c r="H3561" s="137"/>
      <c r="I3561" s="137"/>
      <c r="J3561" s="202"/>
      <c r="K3561" s="137"/>
    </row>
    <row r="3562" spans="2:11">
      <c r="B3562" s="137"/>
      <c r="C3562" s="137"/>
      <c r="D3562" s="202"/>
      <c r="E3562" s="137"/>
      <c r="H3562" s="137"/>
      <c r="I3562" s="137"/>
      <c r="J3562" s="202"/>
      <c r="K3562" s="137"/>
    </row>
    <row r="3563" spans="2:11">
      <c r="B3563" s="137"/>
      <c r="C3563" s="137"/>
      <c r="D3563" s="202"/>
      <c r="E3563" s="137"/>
      <c r="H3563" s="137"/>
      <c r="I3563" s="137"/>
      <c r="J3563" s="202"/>
      <c r="K3563" s="137"/>
    </row>
    <row r="3564" spans="2:11">
      <c r="B3564" s="137"/>
      <c r="C3564" s="137"/>
      <c r="D3564" s="202"/>
      <c r="E3564" s="137"/>
      <c r="H3564" s="137"/>
      <c r="I3564" s="137"/>
      <c r="J3564" s="202"/>
      <c r="K3564" s="137"/>
    </row>
    <row r="3565" spans="2:11">
      <c r="B3565" s="137"/>
      <c r="C3565" s="137"/>
      <c r="D3565" s="202"/>
      <c r="E3565" s="137"/>
      <c r="H3565" s="137"/>
      <c r="I3565" s="137"/>
      <c r="J3565" s="202"/>
      <c r="K3565" s="137"/>
    </row>
    <row r="3566" spans="2:11">
      <c r="B3566" s="137"/>
      <c r="C3566" s="137"/>
      <c r="D3566" s="202"/>
      <c r="E3566" s="137"/>
      <c r="H3566" s="137"/>
      <c r="I3566" s="137"/>
      <c r="J3566" s="202"/>
      <c r="K3566" s="137"/>
    </row>
    <row r="3567" spans="2:11">
      <c r="B3567" s="137"/>
      <c r="C3567" s="137"/>
      <c r="D3567" s="202"/>
      <c r="E3567" s="137"/>
      <c r="H3567" s="137"/>
      <c r="I3567" s="137"/>
      <c r="J3567" s="202"/>
      <c r="K3567" s="137"/>
    </row>
    <row r="3568" spans="2:11">
      <c r="B3568" s="137"/>
      <c r="C3568" s="137"/>
      <c r="D3568" s="202"/>
      <c r="E3568" s="137"/>
      <c r="H3568" s="137"/>
      <c r="I3568" s="137"/>
      <c r="J3568" s="202"/>
      <c r="K3568" s="137"/>
    </row>
    <row r="3569" spans="2:11">
      <c r="B3569" s="137"/>
      <c r="C3569" s="137"/>
      <c r="D3569" s="202"/>
      <c r="E3569" s="137"/>
      <c r="H3569" s="137"/>
      <c r="I3569" s="137"/>
      <c r="J3569" s="202"/>
      <c r="K3569" s="137"/>
    </row>
    <row r="3570" spans="2:11">
      <c r="B3570" s="137"/>
      <c r="C3570" s="137"/>
      <c r="D3570" s="202"/>
      <c r="E3570" s="137"/>
      <c r="H3570" s="137"/>
      <c r="I3570" s="137"/>
      <c r="J3570" s="202"/>
      <c r="K3570" s="137"/>
    </row>
    <row r="3571" spans="2:11">
      <c r="B3571" s="137"/>
      <c r="C3571" s="137"/>
      <c r="D3571" s="202"/>
      <c r="E3571" s="137"/>
      <c r="H3571" s="137"/>
      <c r="I3571" s="137"/>
      <c r="J3571" s="202"/>
      <c r="K3571" s="137"/>
    </row>
    <row r="3572" spans="2:11">
      <c r="B3572" s="137"/>
      <c r="C3572" s="137"/>
      <c r="D3572" s="202"/>
      <c r="E3572" s="137"/>
      <c r="H3572" s="137"/>
      <c r="I3572" s="137"/>
      <c r="J3572" s="202"/>
      <c r="K3572" s="137"/>
    </row>
    <row r="3573" spans="2:11">
      <c r="B3573" s="137"/>
      <c r="C3573" s="137"/>
      <c r="D3573" s="202"/>
      <c r="E3573" s="137"/>
      <c r="H3573" s="137"/>
      <c r="I3573" s="137"/>
      <c r="J3573" s="202"/>
      <c r="K3573" s="137"/>
    </row>
    <row r="3574" spans="2:11">
      <c r="B3574" s="137"/>
      <c r="C3574" s="137"/>
      <c r="D3574" s="202"/>
      <c r="E3574" s="137"/>
      <c r="H3574" s="137"/>
      <c r="I3574" s="137"/>
      <c r="J3574" s="202"/>
      <c r="K3574" s="137"/>
    </row>
    <row r="3575" spans="2:11">
      <c r="B3575" s="137"/>
      <c r="C3575" s="137"/>
      <c r="D3575" s="202"/>
      <c r="E3575" s="137"/>
      <c r="H3575" s="137"/>
      <c r="I3575" s="137"/>
      <c r="J3575" s="202"/>
      <c r="K3575" s="137"/>
    </row>
    <row r="3576" spans="2:11">
      <c r="B3576" s="137"/>
      <c r="C3576" s="137"/>
      <c r="D3576" s="202"/>
      <c r="E3576" s="137"/>
      <c r="H3576" s="137"/>
      <c r="I3576" s="137"/>
      <c r="J3576" s="202"/>
      <c r="K3576" s="137"/>
    </row>
    <row r="3577" spans="2:11">
      <c r="B3577" s="137"/>
      <c r="C3577" s="137"/>
      <c r="D3577" s="202"/>
      <c r="E3577" s="137"/>
      <c r="H3577" s="137"/>
      <c r="I3577" s="137"/>
      <c r="J3577" s="202"/>
      <c r="K3577" s="137"/>
    </row>
    <row r="3578" spans="2:11">
      <c r="B3578" s="137"/>
      <c r="C3578" s="137"/>
      <c r="D3578" s="202"/>
      <c r="E3578" s="137"/>
      <c r="H3578" s="137"/>
      <c r="I3578" s="137"/>
      <c r="J3578" s="202"/>
      <c r="K3578" s="137"/>
    </row>
    <row r="3579" spans="2:11">
      <c r="B3579" s="137"/>
      <c r="C3579" s="137"/>
      <c r="D3579" s="202"/>
      <c r="E3579" s="137"/>
      <c r="H3579" s="137"/>
      <c r="I3579" s="137"/>
      <c r="J3579" s="202"/>
      <c r="K3579" s="137"/>
    </row>
    <row r="3580" spans="2:11">
      <c r="B3580" s="137"/>
      <c r="C3580" s="137"/>
      <c r="D3580" s="202"/>
      <c r="E3580" s="137"/>
      <c r="H3580" s="137"/>
      <c r="I3580" s="137"/>
      <c r="J3580" s="202"/>
      <c r="K3580" s="137"/>
    </row>
    <row r="3581" spans="2:11">
      <c r="B3581" s="137"/>
      <c r="C3581" s="137"/>
      <c r="D3581" s="202"/>
      <c r="E3581" s="137"/>
      <c r="H3581" s="137"/>
      <c r="I3581" s="137"/>
      <c r="J3581" s="202"/>
      <c r="K3581" s="137"/>
    </row>
    <row r="3582" spans="2:11">
      <c r="B3582" s="137"/>
      <c r="C3582" s="137"/>
      <c r="D3582" s="202"/>
      <c r="E3582" s="137"/>
      <c r="H3582" s="137"/>
      <c r="I3582" s="137"/>
      <c r="J3582" s="202"/>
      <c r="K3582" s="137"/>
    </row>
    <row r="3583" spans="2:11">
      <c r="B3583" s="137"/>
      <c r="C3583" s="137"/>
      <c r="D3583" s="202"/>
      <c r="E3583" s="137"/>
      <c r="H3583" s="137"/>
      <c r="I3583" s="137"/>
      <c r="J3583" s="202"/>
      <c r="K3583" s="137"/>
    </row>
    <row r="3584" spans="2:11">
      <c r="B3584" s="137"/>
      <c r="C3584" s="137"/>
      <c r="D3584" s="202"/>
      <c r="E3584" s="137"/>
      <c r="H3584" s="137"/>
      <c r="I3584" s="137"/>
      <c r="J3584" s="202"/>
      <c r="K3584" s="137"/>
    </row>
    <row r="3585" spans="2:11">
      <c r="B3585" s="137"/>
      <c r="C3585" s="137"/>
      <c r="D3585" s="202"/>
      <c r="E3585" s="137"/>
      <c r="H3585" s="137"/>
      <c r="I3585" s="137"/>
      <c r="J3585" s="202"/>
      <c r="K3585" s="137"/>
    </row>
    <row r="3586" spans="2:11">
      <c r="B3586" s="137"/>
      <c r="C3586" s="137"/>
      <c r="D3586" s="202"/>
      <c r="E3586" s="137"/>
      <c r="H3586" s="137"/>
      <c r="I3586" s="137"/>
      <c r="J3586" s="202"/>
      <c r="K3586" s="137"/>
    </row>
    <row r="3587" spans="2:11">
      <c r="B3587" s="137"/>
      <c r="C3587" s="137"/>
      <c r="D3587" s="202"/>
      <c r="E3587" s="137"/>
      <c r="H3587" s="137"/>
      <c r="I3587" s="137"/>
      <c r="J3587" s="202"/>
      <c r="K3587" s="137"/>
    </row>
    <row r="3588" spans="2:11">
      <c r="B3588" s="137"/>
      <c r="C3588" s="137"/>
      <c r="D3588" s="202"/>
      <c r="E3588" s="137"/>
      <c r="H3588" s="137"/>
      <c r="I3588" s="137"/>
      <c r="J3588" s="202"/>
      <c r="K3588" s="137"/>
    </row>
    <row r="3589" spans="2:11">
      <c r="B3589" s="137"/>
      <c r="C3589" s="137"/>
      <c r="D3589" s="202"/>
      <c r="E3589" s="137"/>
      <c r="H3589" s="137"/>
      <c r="I3589" s="137"/>
      <c r="J3589" s="202"/>
      <c r="K3589" s="137"/>
    </row>
    <row r="3590" spans="2:11">
      <c r="B3590" s="137"/>
      <c r="C3590" s="137"/>
      <c r="D3590" s="202"/>
      <c r="E3590" s="137"/>
      <c r="H3590" s="137"/>
      <c r="I3590" s="137"/>
      <c r="J3590" s="202"/>
      <c r="K3590" s="137"/>
    </row>
    <row r="3591" spans="2:11">
      <c r="B3591" s="137"/>
      <c r="C3591" s="137"/>
      <c r="D3591" s="202"/>
      <c r="E3591" s="137"/>
      <c r="H3591" s="137"/>
      <c r="I3591" s="137"/>
      <c r="J3591" s="202"/>
      <c r="K3591" s="137"/>
    </row>
    <row r="3592" spans="2:11">
      <c r="B3592" s="137"/>
      <c r="C3592" s="137"/>
      <c r="D3592" s="202"/>
      <c r="E3592" s="137"/>
      <c r="H3592" s="137"/>
      <c r="I3592" s="137"/>
      <c r="J3592" s="202"/>
      <c r="K3592" s="137"/>
    </row>
    <row r="3593" spans="2:11">
      <c r="B3593" s="137"/>
      <c r="C3593" s="137"/>
      <c r="D3593" s="202"/>
      <c r="E3593" s="137"/>
      <c r="H3593" s="137"/>
      <c r="I3593" s="137"/>
      <c r="J3593" s="202"/>
      <c r="K3593" s="137"/>
    </row>
    <row r="3594" spans="2:11">
      <c r="B3594" s="137"/>
      <c r="C3594" s="137"/>
      <c r="D3594" s="202"/>
      <c r="E3594" s="137"/>
      <c r="H3594" s="137"/>
      <c r="I3594" s="137"/>
      <c r="J3594" s="202"/>
      <c r="K3594" s="137"/>
    </row>
    <row r="3595" spans="2:11">
      <c r="B3595" s="137"/>
      <c r="C3595" s="137"/>
      <c r="D3595" s="202"/>
      <c r="E3595" s="137"/>
      <c r="H3595" s="137"/>
      <c r="I3595" s="137"/>
      <c r="J3595" s="202"/>
      <c r="K3595" s="137"/>
    </row>
    <row r="3596" spans="2:11">
      <c r="B3596" s="137"/>
      <c r="C3596" s="137"/>
      <c r="D3596" s="202"/>
      <c r="E3596" s="137"/>
      <c r="H3596" s="137"/>
      <c r="I3596" s="137"/>
      <c r="J3596" s="202"/>
      <c r="K3596" s="137"/>
    </row>
    <row r="3597" spans="2:11">
      <c r="B3597" s="137"/>
      <c r="C3597" s="137"/>
      <c r="D3597" s="202"/>
      <c r="E3597" s="137"/>
      <c r="H3597" s="137"/>
      <c r="I3597" s="137"/>
      <c r="J3597" s="202"/>
      <c r="K3597" s="137"/>
    </row>
    <row r="3598" spans="2:11">
      <c r="B3598" s="137"/>
      <c r="C3598" s="137"/>
      <c r="D3598" s="202"/>
      <c r="E3598" s="137"/>
      <c r="H3598" s="137"/>
      <c r="I3598" s="137"/>
      <c r="J3598" s="202"/>
      <c r="K3598" s="137"/>
    </row>
    <row r="3599" spans="2:11">
      <c r="B3599" s="137"/>
      <c r="C3599" s="137"/>
      <c r="D3599" s="202"/>
      <c r="E3599" s="137"/>
      <c r="H3599" s="137"/>
      <c r="I3599" s="137"/>
      <c r="J3599" s="202"/>
      <c r="K3599" s="137"/>
    </row>
    <row r="3600" spans="2:11">
      <c r="B3600" s="137"/>
      <c r="C3600" s="137"/>
      <c r="D3600" s="202"/>
      <c r="E3600" s="137"/>
      <c r="H3600" s="137"/>
      <c r="I3600" s="137"/>
      <c r="J3600" s="202"/>
      <c r="K3600" s="137"/>
    </row>
    <row r="3601" spans="2:11">
      <c r="B3601" s="137"/>
      <c r="C3601" s="137"/>
      <c r="D3601" s="202"/>
      <c r="E3601" s="137"/>
      <c r="H3601" s="137"/>
      <c r="I3601" s="137"/>
      <c r="J3601" s="202"/>
      <c r="K3601" s="137"/>
    </row>
    <row r="3602" spans="2:11">
      <c r="B3602" s="137"/>
      <c r="C3602" s="137"/>
      <c r="D3602" s="202"/>
      <c r="E3602" s="137"/>
      <c r="H3602" s="137"/>
      <c r="I3602" s="137"/>
      <c r="J3602" s="202"/>
      <c r="K3602" s="137"/>
    </row>
    <row r="3603" spans="2:11">
      <c r="B3603" s="137"/>
      <c r="C3603" s="137"/>
      <c r="D3603" s="202"/>
      <c r="E3603" s="137"/>
      <c r="H3603" s="137"/>
      <c r="I3603" s="137"/>
      <c r="J3603" s="202"/>
      <c r="K3603" s="137"/>
    </row>
    <row r="3604" spans="2:11">
      <c r="B3604" s="137"/>
      <c r="C3604" s="137"/>
      <c r="D3604" s="202"/>
      <c r="E3604" s="137"/>
      <c r="H3604" s="137"/>
      <c r="I3604" s="137"/>
      <c r="J3604" s="202"/>
      <c r="K3604" s="137"/>
    </row>
    <row r="3605" spans="2:11">
      <c r="B3605" s="137"/>
      <c r="C3605" s="137"/>
      <c r="D3605" s="202"/>
      <c r="E3605" s="137"/>
      <c r="H3605" s="137"/>
      <c r="I3605" s="137"/>
      <c r="J3605" s="202"/>
      <c r="K3605" s="137"/>
    </row>
    <row r="3606" spans="2:11">
      <c r="B3606" s="137"/>
      <c r="C3606" s="137"/>
      <c r="D3606" s="202"/>
      <c r="E3606" s="137"/>
      <c r="H3606" s="137"/>
      <c r="I3606" s="137"/>
      <c r="J3606" s="202"/>
      <c r="K3606" s="137"/>
    </row>
    <row r="3607" spans="2:11">
      <c r="B3607" s="137"/>
      <c r="C3607" s="137"/>
      <c r="D3607" s="202"/>
      <c r="E3607" s="137"/>
      <c r="H3607" s="137"/>
      <c r="I3607" s="137"/>
      <c r="J3607" s="202"/>
      <c r="K3607" s="137"/>
    </row>
    <row r="3608" spans="2:11">
      <c r="B3608" s="137"/>
      <c r="C3608" s="137"/>
      <c r="D3608" s="202"/>
      <c r="E3608" s="137"/>
      <c r="H3608" s="137"/>
      <c r="I3608" s="137"/>
      <c r="J3608" s="202"/>
      <c r="K3608" s="137"/>
    </row>
    <row r="3609" spans="2:11">
      <c r="B3609" s="137"/>
      <c r="C3609" s="137"/>
      <c r="D3609" s="202"/>
      <c r="E3609" s="137"/>
      <c r="H3609" s="137"/>
      <c r="I3609" s="137"/>
      <c r="J3609" s="202"/>
      <c r="K3609" s="137"/>
    </row>
    <row r="3610" spans="2:11">
      <c r="B3610" s="137"/>
      <c r="C3610" s="137"/>
      <c r="D3610" s="202"/>
      <c r="E3610" s="137"/>
      <c r="H3610" s="137"/>
      <c r="I3610" s="137"/>
      <c r="J3610" s="202"/>
      <c r="K3610" s="137"/>
    </row>
    <row r="3611" spans="2:11">
      <c r="B3611" s="137"/>
      <c r="C3611" s="137"/>
      <c r="D3611" s="202"/>
      <c r="E3611" s="137"/>
      <c r="H3611" s="137"/>
      <c r="I3611" s="137"/>
      <c r="J3611" s="202"/>
      <c r="K3611" s="137"/>
    </row>
    <row r="3612" spans="2:11">
      <c r="B3612" s="137"/>
      <c r="C3612" s="137"/>
      <c r="D3612" s="202"/>
      <c r="E3612" s="137"/>
      <c r="H3612" s="137"/>
      <c r="I3612" s="137"/>
      <c r="J3612" s="202"/>
      <c r="K3612" s="137"/>
    </row>
    <row r="3613" spans="2:11">
      <c r="B3613" s="137"/>
      <c r="C3613" s="137"/>
      <c r="D3613" s="202"/>
      <c r="E3613" s="137"/>
      <c r="H3613" s="137"/>
      <c r="I3613" s="137"/>
      <c r="J3613" s="202"/>
      <c r="K3613" s="137"/>
    </row>
    <row r="3614" spans="2:11">
      <c r="B3614" s="137"/>
      <c r="C3614" s="137"/>
      <c r="D3614" s="202"/>
      <c r="E3614" s="137"/>
      <c r="H3614" s="137"/>
      <c r="I3614" s="137"/>
      <c r="J3614" s="202"/>
      <c r="K3614" s="137"/>
    </row>
    <row r="3615" spans="2:11">
      <c r="B3615" s="137"/>
      <c r="C3615" s="137"/>
      <c r="D3615" s="202"/>
      <c r="E3615" s="137"/>
      <c r="H3615" s="137"/>
      <c r="I3615" s="137"/>
      <c r="J3615" s="202"/>
      <c r="K3615" s="137"/>
    </row>
    <row r="3616" spans="2:11">
      <c r="B3616" s="137"/>
      <c r="C3616" s="137"/>
      <c r="D3616" s="202"/>
      <c r="E3616" s="137"/>
      <c r="H3616" s="137"/>
      <c r="I3616" s="137"/>
      <c r="J3616" s="202"/>
      <c r="K3616" s="137"/>
    </row>
    <row r="3617" spans="2:11">
      <c r="B3617" s="137"/>
      <c r="C3617" s="137"/>
      <c r="D3617" s="202"/>
      <c r="E3617" s="137"/>
      <c r="H3617" s="137"/>
      <c r="I3617" s="137"/>
      <c r="J3617" s="202"/>
      <c r="K3617" s="137"/>
    </row>
    <row r="3618" spans="2:11">
      <c r="B3618" s="137"/>
      <c r="C3618" s="137"/>
      <c r="D3618" s="202"/>
      <c r="E3618" s="137"/>
      <c r="H3618" s="137"/>
      <c r="I3618" s="137"/>
      <c r="J3618" s="202"/>
      <c r="K3618" s="137"/>
    </row>
    <row r="3619" spans="2:11">
      <c r="B3619" s="137"/>
      <c r="C3619" s="137"/>
      <c r="D3619" s="202"/>
      <c r="E3619" s="137"/>
      <c r="H3619" s="137"/>
      <c r="I3619" s="137"/>
      <c r="J3619" s="202"/>
      <c r="K3619" s="137"/>
    </row>
    <row r="3620" spans="2:11">
      <c r="B3620" s="137"/>
      <c r="C3620" s="137"/>
      <c r="D3620" s="202"/>
      <c r="E3620" s="137"/>
      <c r="H3620" s="137"/>
      <c r="I3620" s="137"/>
      <c r="J3620" s="202"/>
      <c r="K3620" s="137"/>
    </row>
    <row r="3621" spans="2:11">
      <c r="B3621" s="137"/>
      <c r="C3621" s="137"/>
      <c r="D3621" s="202"/>
      <c r="E3621" s="137"/>
      <c r="H3621" s="137"/>
      <c r="I3621" s="137"/>
      <c r="J3621" s="202"/>
      <c r="K3621" s="137"/>
    </row>
    <row r="3622" spans="2:11">
      <c r="B3622" s="137"/>
      <c r="C3622" s="137"/>
      <c r="D3622" s="202"/>
      <c r="E3622" s="137"/>
      <c r="H3622" s="137"/>
      <c r="I3622" s="137"/>
      <c r="J3622" s="202"/>
      <c r="K3622" s="137"/>
    </row>
    <row r="3623" spans="2:11">
      <c r="B3623" s="137"/>
      <c r="C3623" s="137"/>
      <c r="D3623" s="202"/>
      <c r="E3623" s="137"/>
      <c r="H3623" s="137"/>
      <c r="I3623" s="137"/>
      <c r="J3623" s="202"/>
      <c r="K3623" s="137"/>
    </row>
    <row r="3624" spans="2:11">
      <c r="B3624" s="137"/>
      <c r="C3624" s="137"/>
      <c r="D3624" s="202"/>
      <c r="E3624" s="137"/>
      <c r="H3624" s="137"/>
      <c r="I3624" s="137"/>
      <c r="J3624" s="202"/>
      <c r="K3624" s="137"/>
    </row>
    <row r="3625" spans="2:11">
      <c r="B3625" s="137"/>
      <c r="C3625" s="137"/>
      <c r="D3625" s="202"/>
      <c r="E3625" s="137"/>
      <c r="H3625" s="137"/>
      <c r="I3625" s="137"/>
      <c r="J3625" s="202"/>
      <c r="K3625" s="137"/>
    </row>
    <row r="3626" spans="2:11">
      <c r="B3626" s="137"/>
      <c r="C3626" s="137"/>
      <c r="D3626" s="202"/>
      <c r="E3626" s="137"/>
      <c r="H3626" s="137"/>
      <c r="I3626" s="137"/>
      <c r="J3626" s="202"/>
      <c r="K3626" s="137"/>
    </row>
    <row r="3627" spans="2:11">
      <c r="B3627" s="137"/>
      <c r="C3627" s="137"/>
      <c r="D3627" s="202"/>
      <c r="E3627" s="137"/>
      <c r="H3627" s="137"/>
      <c r="I3627" s="137"/>
      <c r="J3627" s="202"/>
      <c r="K3627" s="137"/>
    </row>
    <row r="3628" spans="2:11">
      <c r="B3628" s="137"/>
      <c r="C3628" s="137"/>
      <c r="D3628" s="202"/>
      <c r="E3628" s="137"/>
      <c r="H3628" s="137"/>
      <c r="I3628" s="137"/>
      <c r="J3628" s="202"/>
      <c r="K3628" s="137"/>
    </row>
    <row r="3629" spans="2:11">
      <c r="B3629" s="137"/>
      <c r="C3629" s="137"/>
      <c r="D3629" s="202"/>
      <c r="E3629" s="137"/>
      <c r="H3629" s="137"/>
      <c r="I3629" s="137"/>
      <c r="J3629" s="202"/>
      <c r="K3629" s="137"/>
    </row>
    <row r="3630" spans="2:11">
      <c r="B3630" s="137"/>
      <c r="C3630" s="137"/>
      <c r="D3630" s="202"/>
      <c r="E3630" s="137"/>
      <c r="H3630" s="137"/>
      <c r="I3630" s="137"/>
      <c r="J3630" s="202"/>
      <c r="K3630" s="137"/>
    </row>
    <row r="3631" spans="2:11">
      <c r="B3631" s="137"/>
      <c r="C3631" s="137"/>
      <c r="D3631" s="202"/>
      <c r="E3631" s="137"/>
      <c r="H3631" s="137"/>
      <c r="I3631" s="137"/>
      <c r="J3631" s="202"/>
      <c r="K3631" s="137"/>
    </row>
    <row r="3632" spans="2:11">
      <c r="B3632" s="137"/>
      <c r="C3632" s="137"/>
      <c r="D3632" s="202"/>
      <c r="E3632" s="137"/>
      <c r="H3632" s="137"/>
      <c r="I3632" s="137"/>
      <c r="J3632" s="202"/>
      <c r="K3632" s="137"/>
    </row>
    <row r="3633" spans="2:11">
      <c r="B3633" s="137"/>
      <c r="C3633" s="137"/>
      <c r="D3633" s="202"/>
      <c r="E3633" s="137"/>
      <c r="H3633" s="137"/>
      <c r="I3633" s="137"/>
      <c r="J3633" s="202"/>
      <c r="K3633" s="137"/>
    </row>
    <row r="3634" spans="2:11">
      <c r="B3634" s="137"/>
      <c r="C3634" s="137"/>
      <c r="D3634" s="202"/>
      <c r="E3634" s="137"/>
      <c r="H3634" s="137"/>
      <c r="I3634" s="137"/>
      <c r="J3634" s="202"/>
      <c r="K3634" s="137"/>
    </row>
    <row r="3635" spans="2:11">
      <c r="B3635" s="137"/>
      <c r="C3635" s="137"/>
      <c r="D3635" s="202"/>
      <c r="E3635" s="137"/>
      <c r="H3635" s="137"/>
      <c r="I3635" s="137"/>
      <c r="J3635" s="202"/>
      <c r="K3635" s="137"/>
    </row>
    <row r="3636" spans="2:11">
      <c r="B3636" s="137"/>
      <c r="C3636" s="137"/>
      <c r="D3636" s="202"/>
      <c r="E3636" s="137"/>
      <c r="H3636" s="137"/>
      <c r="I3636" s="137"/>
      <c r="J3636" s="202"/>
      <c r="K3636" s="137"/>
    </row>
    <row r="3637" spans="2:11">
      <c r="B3637" s="137"/>
      <c r="C3637" s="137"/>
      <c r="D3637" s="202"/>
      <c r="E3637" s="137"/>
      <c r="H3637" s="137"/>
      <c r="I3637" s="137"/>
      <c r="J3637" s="202"/>
      <c r="K3637" s="137"/>
    </row>
    <row r="3638" spans="2:11">
      <c r="B3638" s="137"/>
      <c r="C3638" s="137"/>
      <c r="D3638" s="202"/>
      <c r="E3638" s="137"/>
      <c r="H3638" s="137"/>
      <c r="I3638" s="137"/>
      <c r="J3638" s="202"/>
      <c r="K3638" s="137"/>
    </row>
    <row r="3639" spans="2:11">
      <c r="B3639" s="137"/>
      <c r="C3639" s="137"/>
      <c r="D3639" s="202"/>
      <c r="E3639" s="137"/>
      <c r="H3639" s="137"/>
      <c r="I3639" s="137"/>
      <c r="J3639" s="202"/>
      <c r="K3639" s="137"/>
    </row>
    <row r="3640" spans="2:11">
      <c r="B3640" s="137"/>
      <c r="C3640" s="137"/>
      <c r="D3640" s="202"/>
      <c r="E3640" s="137"/>
      <c r="H3640" s="137"/>
      <c r="I3640" s="137"/>
      <c r="J3640" s="202"/>
      <c r="K3640" s="137"/>
    </row>
    <row r="3641" spans="2:11">
      <c r="B3641" s="137"/>
      <c r="C3641" s="137"/>
      <c r="D3641" s="202"/>
      <c r="E3641" s="137"/>
      <c r="H3641" s="137"/>
      <c r="I3641" s="137"/>
      <c r="J3641" s="202"/>
      <c r="K3641" s="137"/>
    </row>
    <row r="3642" spans="2:11">
      <c r="B3642" s="137"/>
      <c r="C3642" s="137"/>
      <c r="D3642" s="202"/>
      <c r="E3642" s="137"/>
      <c r="H3642" s="137"/>
      <c r="I3642" s="137"/>
      <c r="J3642" s="202"/>
      <c r="K3642" s="137"/>
    </row>
    <row r="3643" spans="2:11">
      <c r="B3643" s="137"/>
      <c r="C3643" s="137"/>
      <c r="D3643" s="202"/>
      <c r="E3643" s="137"/>
      <c r="H3643" s="137"/>
      <c r="I3643" s="137"/>
      <c r="J3643" s="202"/>
      <c r="K3643" s="137"/>
    </row>
    <row r="3644" spans="2:11">
      <c r="B3644" s="137"/>
      <c r="C3644" s="137"/>
      <c r="D3644" s="202"/>
      <c r="E3644" s="137"/>
      <c r="H3644" s="137"/>
      <c r="I3644" s="137"/>
      <c r="J3644" s="202"/>
      <c r="K3644" s="137"/>
    </row>
    <row r="3645" spans="2:11">
      <c r="B3645" s="137"/>
      <c r="C3645" s="137"/>
      <c r="D3645" s="202"/>
      <c r="E3645" s="137"/>
      <c r="H3645" s="137"/>
      <c r="I3645" s="137"/>
      <c r="J3645" s="202"/>
      <c r="K3645" s="137"/>
    </row>
    <row r="3646" spans="2:11">
      <c r="B3646" s="137"/>
      <c r="C3646" s="137"/>
      <c r="D3646" s="202"/>
      <c r="E3646" s="137"/>
      <c r="H3646" s="137"/>
      <c r="I3646" s="137"/>
      <c r="J3646" s="202"/>
      <c r="K3646" s="137"/>
    </row>
    <row r="3647" spans="2:11">
      <c r="B3647" s="137"/>
      <c r="C3647" s="137"/>
      <c r="D3647" s="202"/>
      <c r="E3647" s="137"/>
      <c r="H3647" s="137"/>
      <c r="I3647" s="137"/>
      <c r="J3647" s="202"/>
      <c r="K3647" s="137"/>
    </row>
    <row r="3648" spans="2:11">
      <c r="B3648" s="137"/>
      <c r="C3648" s="137"/>
      <c r="D3648" s="202"/>
      <c r="E3648" s="137"/>
      <c r="H3648" s="137"/>
      <c r="I3648" s="137"/>
      <c r="J3648" s="202"/>
      <c r="K3648" s="137"/>
    </row>
    <row r="3649" spans="2:11">
      <c r="B3649" s="137"/>
      <c r="C3649" s="137"/>
      <c r="D3649" s="202"/>
      <c r="E3649" s="137"/>
      <c r="H3649" s="137"/>
      <c r="I3649" s="137"/>
      <c r="J3649" s="202"/>
      <c r="K3649" s="137"/>
    </row>
    <row r="3650" spans="2:11">
      <c r="B3650" s="137"/>
      <c r="C3650" s="137"/>
      <c r="D3650" s="202"/>
      <c r="E3650" s="137"/>
      <c r="H3650" s="137"/>
      <c r="I3650" s="137"/>
      <c r="J3650" s="202"/>
      <c r="K3650" s="137"/>
    </row>
    <row r="3651" spans="2:11">
      <c r="B3651" s="137"/>
      <c r="C3651" s="137"/>
      <c r="D3651" s="202"/>
      <c r="E3651" s="137"/>
      <c r="H3651" s="137"/>
      <c r="I3651" s="137"/>
      <c r="J3651" s="202"/>
      <c r="K3651" s="137"/>
    </row>
    <row r="3652" spans="2:11">
      <c r="B3652" s="137"/>
      <c r="C3652" s="137"/>
      <c r="D3652" s="202"/>
      <c r="E3652" s="137"/>
      <c r="H3652" s="137"/>
      <c r="I3652" s="137"/>
      <c r="J3652" s="202"/>
      <c r="K3652" s="137"/>
    </row>
    <row r="3653" spans="2:11">
      <c r="B3653" s="137"/>
      <c r="C3653" s="137"/>
      <c r="D3653" s="202"/>
      <c r="E3653" s="137"/>
      <c r="H3653" s="137"/>
      <c r="I3653" s="137"/>
      <c r="J3653" s="202"/>
      <c r="K3653" s="137"/>
    </row>
    <row r="3654" spans="2:11">
      <c r="B3654" s="137"/>
      <c r="C3654" s="137"/>
      <c r="D3654" s="202"/>
      <c r="E3654" s="137"/>
      <c r="H3654" s="137"/>
      <c r="I3654" s="137"/>
      <c r="J3654" s="202"/>
      <c r="K3654" s="137"/>
    </row>
    <row r="3655" spans="2:11">
      <c r="B3655" s="137"/>
      <c r="C3655" s="137"/>
      <c r="D3655" s="202"/>
      <c r="E3655" s="137"/>
      <c r="H3655" s="137"/>
      <c r="I3655" s="137"/>
      <c r="J3655" s="202"/>
      <c r="K3655" s="137"/>
    </row>
    <row r="3656" spans="2:11">
      <c r="B3656" s="137"/>
      <c r="C3656" s="137"/>
      <c r="D3656" s="202"/>
      <c r="E3656" s="137"/>
      <c r="H3656" s="137"/>
      <c r="I3656" s="137"/>
      <c r="J3656" s="202"/>
      <c r="K3656" s="137"/>
    </row>
    <row r="3657" spans="2:11">
      <c r="B3657" s="137"/>
      <c r="C3657" s="137"/>
      <c r="D3657" s="202"/>
      <c r="E3657" s="137"/>
      <c r="H3657" s="137"/>
      <c r="I3657" s="137"/>
      <c r="J3657" s="202"/>
      <c r="K3657" s="137"/>
    </row>
    <row r="3658" spans="2:11">
      <c r="B3658" s="137"/>
      <c r="C3658" s="137"/>
      <c r="D3658" s="202"/>
      <c r="E3658" s="137"/>
      <c r="H3658" s="137"/>
      <c r="I3658" s="137"/>
      <c r="J3658" s="202"/>
      <c r="K3658" s="137"/>
    </row>
    <row r="3659" spans="2:11">
      <c r="B3659" s="137"/>
      <c r="C3659" s="137"/>
      <c r="D3659" s="202"/>
      <c r="E3659" s="137"/>
      <c r="H3659" s="137"/>
      <c r="I3659" s="137"/>
      <c r="J3659" s="202"/>
      <c r="K3659" s="137"/>
    </row>
    <row r="3660" spans="2:11">
      <c r="B3660" s="137"/>
      <c r="C3660" s="137"/>
      <c r="D3660" s="202"/>
      <c r="E3660" s="137"/>
      <c r="H3660" s="137"/>
      <c r="I3660" s="137"/>
      <c r="J3660" s="202"/>
      <c r="K3660" s="137"/>
    </row>
    <row r="3661" spans="2:11">
      <c r="B3661" s="137"/>
      <c r="C3661" s="137"/>
      <c r="D3661" s="202"/>
      <c r="E3661" s="137"/>
      <c r="H3661" s="137"/>
      <c r="I3661" s="137"/>
      <c r="J3661" s="202"/>
      <c r="K3661" s="137"/>
    </row>
    <row r="3662" spans="2:11">
      <c r="B3662" s="137"/>
      <c r="C3662" s="137"/>
      <c r="D3662" s="202"/>
      <c r="E3662" s="137"/>
      <c r="H3662" s="137"/>
      <c r="I3662" s="137"/>
      <c r="J3662" s="202"/>
      <c r="K3662" s="137"/>
    </row>
    <row r="3663" spans="2:11">
      <c r="B3663" s="137"/>
      <c r="C3663" s="137"/>
      <c r="D3663" s="202"/>
      <c r="E3663" s="137"/>
      <c r="H3663" s="137"/>
      <c r="I3663" s="137"/>
      <c r="J3663" s="202"/>
      <c r="K3663" s="137"/>
    </row>
    <row r="3664" spans="2:11">
      <c r="B3664" s="137"/>
      <c r="C3664" s="137"/>
      <c r="D3664" s="202"/>
      <c r="E3664" s="137"/>
      <c r="H3664" s="137"/>
      <c r="I3664" s="137"/>
      <c r="J3664" s="202"/>
      <c r="K3664" s="137"/>
    </row>
    <row r="3665" spans="2:11">
      <c r="B3665" s="137"/>
      <c r="C3665" s="137"/>
      <c r="D3665" s="202"/>
      <c r="E3665" s="137"/>
      <c r="H3665" s="137"/>
      <c r="I3665" s="137"/>
      <c r="J3665" s="202"/>
      <c r="K3665" s="137"/>
    </row>
    <row r="3666" spans="2:11">
      <c r="B3666" s="137"/>
      <c r="C3666" s="137"/>
      <c r="D3666" s="202"/>
      <c r="E3666" s="137"/>
      <c r="H3666" s="137"/>
      <c r="I3666" s="137"/>
      <c r="J3666" s="202"/>
      <c r="K3666" s="137"/>
    </row>
    <row r="3667" spans="2:11">
      <c r="B3667" s="137"/>
      <c r="C3667" s="137"/>
      <c r="D3667" s="202"/>
      <c r="E3667" s="137"/>
      <c r="H3667" s="137"/>
      <c r="I3667" s="137"/>
      <c r="J3667" s="202"/>
      <c r="K3667" s="137"/>
    </row>
    <row r="3668" spans="2:11">
      <c r="B3668" s="137"/>
      <c r="C3668" s="137"/>
      <c r="D3668" s="202"/>
      <c r="E3668" s="137"/>
      <c r="H3668" s="137"/>
      <c r="I3668" s="137"/>
      <c r="J3668" s="202"/>
      <c r="K3668" s="137"/>
    </row>
    <row r="3669" spans="2:11">
      <c r="B3669" s="137"/>
      <c r="C3669" s="137"/>
      <c r="D3669" s="202"/>
      <c r="E3669" s="137"/>
      <c r="H3669" s="137"/>
      <c r="I3669" s="137"/>
      <c r="J3669" s="202"/>
      <c r="K3669" s="137"/>
    </row>
    <row r="3670" spans="2:11">
      <c r="B3670" s="137"/>
      <c r="C3670" s="137"/>
      <c r="D3670" s="202"/>
      <c r="E3670" s="137"/>
      <c r="H3670" s="137"/>
      <c r="I3670" s="137"/>
      <c r="J3670" s="202"/>
      <c r="K3670" s="137"/>
    </row>
    <row r="3671" spans="2:11">
      <c r="B3671" s="137"/>
      <c r="C3671" s="137"/>
      <c r="D3671" s="202"/>
      <c r="E3671" s="137"/>
      <c r="H3671" s="137"/>
      <c r="I3671" s="137"/>
      <c r="J3671" s="202"/>
      <c r="K3671" s="137"/>
    </row>
    <row r="3672" spans="2:11">
      <c r="B3672" s="137"/>
      <c r="C3672" s="137"/>
      <c r="D3672" s="202"/>
      <c r="E3672" s="137"/>
      <c r="H3672" s="137"/>
      <c r="I3672" s="137"/>
      <c r="J3672" s="202"/>
      <c r="K3672" s="137"/>
    </row>
    <row r="3673" spans="2:11">
      <c r="B3673" s="137"/>
      <c r="C3673" s="137"/>
      <c r="D3673" s="202"/>
      <c r="E3673" s="137"/>
      <c r="H3673" s="137"/>
      <c r="I3673" s="137"/>
      <c r="J3673" s="202"/>
      <c r="K3673" s="137"/>
    </row>
    <row r="3674" spans="2:11">
      <c r="B3674" s="137"/>
      <c r="C3674" s="137"/>
      <c r="D3674" s="202"/>
      <c r="E3674" s="137"/>
      <c r="H3674" s="137"/>
      <c r="I3674" s="137"/>
      <c r="J3674" s="202"/>
      <c r="K3674" s="137"/>
    </row>
    <row r="3675" spans="2:11">
      <c r="B3675" s="137"/>
      <c r="C3675" s="137"/>
      <c r="D3675" s="202"/>
      <c r="E3675" s="137"/>
      <c r="H3675" s="137"/>
      <c r="I3675" s="137"/>
      <c r="J3675" s="202"/>
      <c r="K3675" s="137"/>
    </row>
    <row r="3676" spans="2:11">
      <c r="B3676" s="137"/>
      <c r="C3676" s="137"/>
      <c r="D3676" s="202"/>
      <c r="E3676" s="137"/>
      <c r="H3676" s="137"/>
      <c r="I3676" s="137"/>
      <c r="J3676" s="202"/>
      <c r="K3676" s="137"/>
    </row>
    <row r="3677" spans="2:11">
      <c r="B3677" s="137"/>
      <c r="C3677" s="137"/>
      <c r="D3677" s="202"/>
      <c r="E3677" s="137"/>
      <c r="H3677" s="137"/>
      <c r="I3677" s="137"/>
      <c r="J3677" s="202"/>
      <c r="K3677" s="137"/>
    </row>
    <row r="3678" spans="2:11">
      <c r="B3678" s="137"/>
      <c r="C3678" s="137"/>
      <c r="D3678" s="202"/>
      <c r="E3678" s="137"/>
      <c r="H3678" s="137"/>
      <c r="I3678" s="137"/>
      <c r="J3678" s="202"/>
      <c r="K3678" s="137"/>
    </row>
    <row r="3679" spans="2:11">
      <c r="B3679" s="137"/>
      <c r="C3679" s="137"/>
      <c r="D3679" s="202"/>
      <c r="E3679" s="137"/>
      <c r="H3679" s="137"/>
      <c r="I3679" s="137"/>
      <c r="J3679" s="202"/>
      <c r="K3679" s="137"/>
    </row>
    <row r="3680" spans="2:11">
      <c r="B3680" s="137"/>
      <c r="C3680" s="137"/>
      <c r="D3680" s="202"/>
      <c r="E3680" s="137"/>
      <c r="H3680" s="137"/>
      <c r="I3680" s="137"/>
      <c r="J3680" s="202"/>
      <c r="K3680" s="137"/>
    </row>
    <row r="3681" spans="2:11">
      <c r="B3681" s="137"/>
      <c r="C3681" s="137"/>
      <c r="D3681" s="202"/>
      <c r="E3681" s="137"/>
      <c r="H3681" s="137"/>
      <c r="I3681" s="137"/>
      <c r="J3681" s="202"/>
      <c r="K3681" s="137"/>
    </row>
    <row r="3682" spans="2:11">
      <c r="B3682" s="137"/>
      <c r="C3682" s="137"/>
      <c r="D3682" s="202"/>
      <c r="E3682" s="137"/>
      <c r="H3682" s="137"/>
      <c r="I3682" s="137"/>
      <c r="J3682" s="202"/>
      <c r="K3682" s="137"/>
    </row>
    <row r="3683" spans="2:11">
      <c r="B3683" s="137"/>
      <c r="C3683" s="137"/>
      <c r="D3683" s="202"/>
      <c r="E3683" s="137"/>
      <c r="H3683" s="137"/>
      <c r="I3683" s="137"/>
      <c r="J3683" s="202"/>
      <c r="K3683" s="137"/>
    </row>
    <row r="3684" spans="2:11">
      <c r="B3684" s="137"/>
      <c r="C3684" s="137"/>
      <c r="D3684" s="202"/>
      <c r="E3684" s="137"/>
      <c r="H3684" s="137"/>
      <c r="I3684" s="137"/>
      <c r="J3684" s="202"/>
      <c r="K3684" s="137"/>
    </row>
    <row r="3685" spans="2:11">
      <c r="B3685" s="137"/>
      <c r="C3685" s="137"/>
      <c r="D3685" s="202"/>
      <c r="E3685" s="137"/>
      <c r="H3685" s="137"/>
      <c r="I3685" s="137"/>
      <c r="J3685" s="202"/>
      <c r="K3685" s="137"/>
    </row>
    <row r="3686" spans="2:11">
      <c r="B3686" s="137"/>
      <c r="C3686" s="137"/>
      <c r="D3686" s="202"/>
      <c r="E3686" s="137"/>
      <c r="H3686" s="137"/>
      <c r="I3686" s="137"/>
      <c r="J3686" s="202"/>
      <c r="K3686" s="137"/>
    </row>
    <row r="3687" spans="2:11">
      <c r="B3687" s="137"/>
      <c r="C3687" s="137"/>
      <c r="D3687" s="202"/>
      <c r="E3687" s="137"/>
      <c r="H3687" s="137"/>
      <c r="I3687" s="137"/>
      <c r="J3687" s="202"/>
      <c r="K3687" s="137"/>
    </row>
    <row r="3688" spans="2:11">
      <c r="B3688" s="137"/>
      <c r="C3688" s="137"/>
      <c r="D3688" s="202"/>
      <c r="E3688" s="137"/>
      <c r="H3688" s="137"/>
      <c r="I3688" s="137"/>
      <c r="J3688" s="202"/>
      <c r="K3688" s="137"/>
    </row>
    <row r="3689" spans="2:11">
      <c r="B3689" s="137"/>
      <c r="C3689" s="137"/>
      <c r="D3689" s="202"/>
      <c r="E3689" s="137"/>
      <c r="H3689" s="137"/>
      <c r="I3689" s="137"/>
      <c r="J3689" s="202"/>
      <c r="K3689" s="137"/>
    </row>
    <row r="3690" spans="2:11">
      <c r="B3690" s="137"/>
      <c r="C3690" s="137"/>
      <c r="D3690" s="202"/>
      <c r="E3690" s="137"/>
      <c r="H3690" s="137"/>
      <c r="I3690" s="137"/>
      <c r="J3690" s="202"/>
      <c r="K3690" s="137"/>
    </row>
    <row r="3691" spans="2:11">
      <c r="B3691" s="137"/>
      <c r="C3691" s="137"/>
      <c r="D3691" s="202"/>
      <c r="E3691" s="137"/>
      <c r="H3691" s="137"/>
      <c r="I3691" s="137"/>
      <c r="J3691" s="202"/>
      <c r="K3691" s="137"/>
    </row>
    <row r="3692" spans="2:11">
      <c r="B3692" s="137"/>
      <c r="C3692" s="137"/>
      <c r="D3692" s="202"/>
      <c r="E3692" s="137"/>
      <c r="H3692" s="137"/>
      <c r="I3692" s="137"/>
      <c r="J3692" s="202"/>
      <c r="K3692" s="137"/>
    </row>
    <row r="3693" spans="2:11">
      <c r="B3693" s="137"/>
      <c r="C3693" s="137"/>
      <c r="D3693" s="202"/>
      <c r="E3693" s="137"/>
      <c r="H3693" s="137"/>
      <c r="I3693" s="137"/>
      <c r="J3693" s="202"/>
      <c r="K3693" s="137"/>
    </row>
    <row r="3694" spans="2:11">
      <c r="B3694" s="137"/>
      <c r="C3694" s="137"/>
      <c r="D3694" s="202"/>
      <c r="E3694" s="137"/>
      <c r="H3694" s="137"/>
      <c r="I3694" s="137"/>
      <c r="J3694" s="202"/>
      <c r="K3694" s="137"/>
    </row>
    <row r="3695" spans="2:11">
      <c r="B3695" s="137"/>
      <c r="C3695" s="137"/>
      <c r="D3695" s="202"/>
      <c r="E3695" s="137"/>
      <c r="H3695" s="137"/>
      <c r="I3695" s="137"/>
      <c r="J3695" s="202"/>
      <c r="K3695" s="137"/>
    </row>
    <row r="3696" spans="2:11">
      <c r="B3696" s="137"/>
      <c r="C3696" s="137"/>
      <c r="D3696" s="202"/>
      <c r="E3696" s="137"/>
      <c r="H3696" s="137"/>
      <c r="I3696" s="137"/>
      <c r="J3696" s="202"/>
      <c r="K3696" s="137"/>
    </row>
    <row r="3697" spans="2:11">
      <c r="B3697" s="137"/>
      <c r="C3697" s="137"/>
      <c r="D3697" s="202"/>
      <c r="E3697" s="137"/>
      <c r="H3697" s="137"/>
      <c r="I3697" s="137"/>
      <c r="J3697" s="202"/>
      <c r="K3697" s="137"/>
    </row>
    <row r="3698" spans="2:11">
      <c r="B3698" s="137"/>
      <c r="C3698" s="137"/>
      <c r="D3698" s="202"/>
      <c r="E3698" s="137"/>
      <c r="H3698" s="137"/>
      <c r="I3698" s="137"/>
      <c r="J3698" s="202"/>
      <c r="K3698" s="137"/>
    </row>
    <row r="3699" spans="2:11">
      <c r="B3699" s="137"/>
      <c r="C3699" s="137"/>
      <c r="D3699" s="202"/>
      <c r="E3699" s="137"/>
      <c r="H3699" s="137"/>
      <c r="I3699" s="137"/>
      <c r="J3699" s="202"/>
      <c r="K3699" s="137"/>
    </row>
    <row r="3700" spans="2:11">
      <c r="B3700" s="137"/>
      <c r="C3700" s="137"/>
      <c r="D3700" s="202"/>
      <c r="E3700" s="137"/>
      <c r="H3700" s="137"/>
      <c r="I3700" s="137"/>
      <c r="J3700" s="202"/>
      <c r="K3700" s="137"/>
    </row>
    <row r="3701" spans="2:11">
      <c r="B3701" s="137"/>
      <c r="C3701" s="137"/>
      <c r="D3701" s="202"/>
      <c r="E3701" s="137"/>
      <c r="H3701" s="137"/>
      <c r="I3701" s="137"/>
      <c r="J3701" s="202"/>
      <c r="K3701" s="137"/>
    </row>
    <row r="3702" spans="2:11">
      <c r="B3702" s="137"/>
      <c r="C3702" s="137"/>
      <c r="D3702" s="202"/>
      <c r="E3702" s="137"/>
      <c r="H3702" s="137"/>
      <c r="I3702" s="137"/>
      <c r="J3702" s="202"/>
      <c r="K3702" s="137"/>
    </row>
    <row r="3703" spans="2:11">
      <c r="B3703" s="137"/>
      <c r="C3703" s="137"/>
      <c r="D3703" s="202"/>
      <c r="E3703" s="137"/>
      <c r="H3703" s="137"/>
      <c r="I3703" s="137"/>
      <c r="J3703" s="202"/>
      <c r="K3703" s="137"/>
    </row>
    <row r="3704" spans="2:11">
      <c r="B3704" s="137"/>
      <c r="C3704" s="137"/>
      <c r="D3704" s="202"/>
      <c r="E3704" s="137"/>
      <c r="H3704" s="137"/>
      <c r="I3704" s="137"/>
      <c r="J3704" s="202"/>
      <c r="K3704" s="137"/>
    </row>
    <row r="3705" spans="2:11">
      <c r="B3705" s="137"/>
      <c r="C3705" s="137"/>
      <c r="D3705" s="202"/>
      <c r="E3705" s="137"/>
      <c r="H3705" s="137"/>
      <c r="I3705" s="137"/>
      <c r="J3705" s="202"/>
      <c r="K3705" s="137"/>
    </row>
    <row r="3706" spans="2:11">
      <c r="B3706" s="137"/>
      <c r="C3706" s="137"/>
      <c r="D3706" s="202"/>
      <c r="E3706" s="137"/>
      <c r="H3706" s="137"/>
      <c r="I3706" s="137"/>
      <c r="J3706" s="202"/>
      <c r="K3706" s="137"/>
    </row>
    <row r="3707" spans="2:11">
      <c r="B3707" s="137"/>
      <c r="C3707" s="137"/>
      <c r="D3707" s="202"/>
      <c r="E3707" s="137"/>
      <c r="H3707" s="137"/>
      <c r="I3707" s="137"/>
      <c r="J3707" s="202"/>
      <c r="K3707" s="137"/>
    </row>
    <row r="3708" spans="2:11">
      <c r="B3708" s="137"/>
      <c r="C3708" s="137"/>
      <c r="D3708" s="202"/>
      <c r="E3708" s="137"/>
      <c r="H3708" s="137"/>
      <c r="I3708" s="137"/>
      <c r="J3708" s="202"/>
      <c r="K3708" s="137"/>
    </row>
    <row r="3709" spans="2:11">
      <c r="B3709" s="137"/>
      <c r="C3709" s="137"/>
      <c r="D3709" s="202"/>
      <c r="E3709" s="137"/>
      <c r="H3709" s="137"/>
      <c r="I3709" s="137"/>
      <c r="J3709" s="202"/>
      <c r="K3709" s="137"/>
    </row>
    <row r="3710" spans="2:11">
      <c r="B3710" s="137"/>
      <c r="C3710" s="137"/>
      <c r="D3710" s="202"/>
      <c r="E3710" s="137"/>
      <c r="H3710" s="137"/>
      <c r="I3710" s="137"/>
      <c r="J3710" s="202"/>
      <c r="K3710" s="137"/>
    </row>
    <row r="3711" spans="2:11">
      <c r="B3711" s="137"/>
      <c r="C3711" s="137"/>
      <c r="D3711" s="202"/>
      <c r="E3711" s="137"/>
      <c r="H3711" s="137"/>
      <c r="I3711" s="137"/>
      <c r="J3711" s="202"/>
      <c r="K3711" s="137"/>
    </row>
    <row r="3712" spans="2:11">
      <c r="B3712" s="137"/>
      <c r="C3712" s="137"/>
      <c r="D3712" s="202"/>
      <c r="E3712" s="137"/>
      <c r="H3712" s="137"/>
      <c r="I3712" s="137"/>
      <c r="J3712" s="202"/>
      <c r="K3712" s="137"/>
    </row>
    <row r="3713" spans="2:11">
      <c r="B3713" s="137"/>
      <c r="C3713" s="137"/>
      <c r="D3713" s="202"/>
      <c r="E3713" s="137"/>
      <c r="H3713" s="137"/>
      <c r="I3713" s="137"/>
      <c r="J3713" s="202"/>
      <c r="K3713" s="137"/>
    </row>
    <row r="3714" spans="2:11">
      <c r="B3714" s="137"/>
      <c r="C3714" s="137"/>
      <c r="D3714" s="202"/>
      <c r="E3714" s="137"/>
      <c r="H3714" s="137"/>
      <c r="I3714" s="137"/>
      <c r="J3714" s="202"/>
      <c r="K3714" s="137"/>
    </row>
    <row r="3715" spans="2:11">
      <c r="B3715" s="137"/>
      <c r="C3715" s="137"/>
      <c r="D3715" s="202"/>
      <c r="E3715" s="137"/>
      <c r="H3715" s="137"/>
      <c r="I3715" s="137"/>
      <c r="J3715" s="202"/>
      <c r="K3715" s="137"/>
    </row>
    <row r="3716" spans="2:11">
      <c r="B3716" s="137"/>
      <c r="C3716" s="137"/>
      <c r="D3716" s="202"/>
      <c r="E3716" s="137"/>
      <c r="H3716" s="137"/>
      <c r="I3716" s="137"/>
      <c r="J3716" s="202"/>
      <c r="K3716" s="137"/>
    </row>
    <row r="3717" spans="2:11">
      <c r="B3717" s="137"/>
      <c r="C3717" s="137"/>
      <c r="D3717" s="202"/>
      <c r="E3717" s="137"/>
      <c r="H3717" s="137"/>
      <c r="I3717" s="137"/>
      <c r="J3717" s="202"/>
      <c r="K3717" s="137"/>
    </row>
    <row r="3718" spans="2:11">
      <c r="B3718" s="137"/>
      <c r="C3718" s="137"/>
      <c r="D3718" s="202"/>
      <c r="E3718" s="137"/>
      <c r="H3718" s="137"/>
      <c r="I3718" s="137"/>
      <c r="J3718" s="202"/>
      <c r="K3718" s="137"/>
    </row>
    <row r="3719" spans="2:11">
      <c r="B3719" s="137"/>
      <c r="C3719" s="137"/>
      <c r="D3719" s="202"/>
      <c r="E3719" s="137"/>
      <c r="H3719" s="137"/>
      <c r="I3719" s="137"/>
      <c r="J3719" s="202"/>
      <c r="K3719" s="137"/>
    </row>
    <row r="3720" spans="2:11">
      <c r="B3720" s="137"/>
      <c r="C3720" s="137"/>
      <c r="D3720" s="202"/>
      <c r="E3720" s="137"/>
      <c r="H3720" s="137"/>
      <c r="I3720" s="137"/>
      <c r="J3720" s="202"/>
      <c r="K3720" s="137"/>
    </row>
    <row r="3721" spans="2:11">
      <c r="B3721" s="137"/>
      <c r="C3721" s="137"/>
      <c r="D3721" s="202"/>
      <c r="E3721" s="137"/>
      <c r="H3721" s="137"/>
      <c r="I3721" s="137"/>
      <c r="J3721" s="202"/>
      <c r="K3721" s="137"/>
    </row>
    <row r="3722" spans="2:11">
      <c r="B3722" s="137"/>
      <c r="C3722" s="137"/>
      <c r="D3722" s="202"/>
      <c r="E3722" s="137"/>
      <c r="H3722" s="137"/>
      <c r="I3722" s="137"/>
      <c r="J3722" s="202"/>
      <c r="K3722" s="137"/>
    </row>
    <row r="3723" spans="2:11">
      <c r="B3723" s="137"/>
      <c r="C3723" s="137"/>
      <c r="D3723" s="202"/>
      <c r="E3723" s="137"/>
      <c r="H3723" s="137"/>
      <c r="I3723" s="137"/>
      <c r="J3723" s="202"/>
      <c r="K3723" s="137"/>
    </row>
    <row r="3724" spans="2:11">
      <c r="B3724" s="137"/>
      <c r="C3724" s="137"/>
      <c r="D3724" s="202"/>
      <c r="E3724" s="137"/>
      <c r="H3724" s="137"/>
      <c r="I3724" s="137"/>
      <c r="J3724" s="202"/>
      <c r="K3724" s="137"/>
    </row>
    <row r="3725" spans="2:11">
      <c r="B3725" s="137"/>
      <c r="C3725" s="137"/>
      <c r="D3725" s="202"/>
      <c r="E3725" s="137"/>
      <c r="H3725" s="137"/>
      <c r="I3725" s="137"/>
      <c r="J3725" s="202"/>
      <c r="K3725" s="137"/>
    </row>
    <row r="3726" spans="2:11">
      <c r="B3726" s="137"/>
      <c r="C3726" s="137"/>
      <c r="D3726" s="202"/>
      <c r="E3726" s="137"/>
      <c r="H3726" s="137"/>
      <c r="I3726" s="137"/>
      <c r="J3726" s="202"/>
      <c r="K3726" s="137"/>
    </row>
    <row r="3727" spans="2:11">
      <c r="B3727" s="137"/>
      <c r="C3727" s="137"/>
      <c r="D3727" s="202"/>
      <c r="E3727" s="137"/>
      <c r="H3727" s="137"/>
      <c r="I3727" s="137"/>
      <c r="J3727" s="202"/>
      <c r="K3727" s="137"/>
    </row>
    <row r="3728" spans="2:11">
      <c r="B3728" s="137"/>
      <c r="C3728" s="137"/>
      <c r="D3728" s="202"/>
      <c r="E3728" s="137"/>
      <c r="H3728" s="137"/>
      <c r="I3728" s="137"/>
      <c r="J3728" s="202"/>
      <c r="K3728" s="137"/>
    </row>
    <row r="3729" spans="2:11">
      <c r="B3729" s="137"/>
      <c r="C3729" s="137"/>
      <c r="D3729" s="202"/>
      <c r="E3729" s="137"/>
      <c r="H3729" s="137"/>
      <c r="I3729" s="137"/>
      <c r="J3729" s="202"/>
      <c r="K3729" s="137"/>
    </row>
    <row r="3730" spans="2:11">
      <c r="B3730" s="137"/>
      <c r="C3730" s="137"/>
      <c r="D3730" s="202"/>
      <c r="E3730" s="137"/>
      <c r="H3730" s="137"/>
      <c r="I3730" s="137"/>
      <c r="J3730" s="202"/>
      <c r="K3730" s="137"/>
    </row>
    <row r="3731" spans="2:11">
      <c r="B3731" s="137"/>
      <c r="C3731" s="137"/>
      <c r="D3731" s="202"/>
      <c r="E3731" s="137"/>
      <c r="H3731" s="137"/>
      <c r="I3731" s="137"/>
      <c r="J3731" s="202"/>
      <c r="K3731" s="137"/>
    </row>
    <row r="3732" spans="2:11">
      <c r="B3732" s="137"/>
      <c r="C3732" s="137"/>
      <c r="D3732" s="202"/>
      <c r="E3732" s="137"/>
      <c r="H3732" s="137"/>
      <c r="I3732" s="137"/>
      <c r="J3732" s="202"/>
      <c r="K3732" s="137"/>
    </row>
    <row r="3733" spans="2:11">
      <c r="B3733" s="137"/>
      <c r="C3733" s="137"/>
      <c r="D3733" s="202"/>
      <c r="E3733" s="137"/>
      <c r="H3733" s="137"/>
      <c r="I3733" s="137"/>
      <c r="J3733" s="202"/>
      <c r="K3733" s="137"/>
    </row>
    <row r="3734" spans="2:11">
      <c r="B3734" s="137"/>
      <c r="C3734" s="137"/>
      <c r="D3734" s="202"/>
      <c r="E3734" s="137"/>
      <c r="H3734" s="137"/>
      <c r="I3734" s="137"/>
      <c r="J3734" s="202"/>
      <c r="K3734" s="137"/>
    </row>
    <row r="3735" spans="2:11">
      <c r="B3735" s="137"/>
      <c r="C3735" s="137"/>
      <c r="D3735" s="202"/>
      <c r="E3735" s="137"/>
      <c r="H3735" s="137"/>
      <c r="I3735" s="137"/>
      <c r="J3735" s="202"/>
      <c r="K3735" s="137"/>
    </row>
    <row r="3736" spans="2:11">
      <c r="B3736" s="137"/>
      <c r="C3736" s="137"/>
      <c r="D3736" s="202"/>
      <c r="E3736" s="137"/>
      <c r="H3736" s="137"/>
      <c r="I3736" s="137"/>
      <c r="J3736" s="202"/>
      <c r="K3736" s="137"/>
    </row>
    <row r="3737" spans="2:11">
      <c r="B3737" s="137"/>
      <c r="C3737" s="137"/>
      <c r="D3737" s="202"/>
      <c r="E3737" s="137"/>
      <c r="H3737" s="137"/>
      <c r="I3737" s="137"/>
      <c r="J3737" s="202"/>
      <c r="K3737" s="137"/>
    </row>
    <row r="3738" spans="2:11">
      <c r="B3738" s="137"/>
      <c r="C3738" s="137"/>
      <c r="D3738" s="202"/>
      <c r="E3738" s="137"/>
      <c r="H3738" s="137"/>
      <c r="I3738" s="137"/>
      <c r="J3738" s="202"/>
      <c r="K3738" s="137"/>
    </row>
    <row r="3739" spans="2:11">
      <c r="B3739" s="137"/>
      <c r="C3739" s="137"/>
      <c r="D3739" s="202"/>
      <c r="E3739" s="137"/>
      <c r="H3739" s="137"/>
      <c r="I3739" s="137"/>
      <c r="J3739" s="202"/>
      <c r="K3739" s="137"/>
    </row>
    <row r="3740" spans="2:11">
      <c r="B3740" s="137"/>
      <c r="C3740" s="137"/>
      <c r="D3740" s="202"/>
      <c r="E3740" s="137"/>
      <c r="H3740" s="137"/>
      <c r="I3740" s="137"/>
      <c r="J3740" s="202"/>
      <c r="K3740" s="137"/>
    </row>
    <row r="3741" spans="2:11">
      <c r="B3741" s="137"/>
      <c r="C3741" s="137"/>
      <c r="D3741" s="202"/>
      <c r="E3741" s="137"/>
      <c r="H3741" s="137"/>
      <c r="I3741" s="137"/>
      <c r="J3741" s="202"/>
      <c r="K3741" s="137"/>
    </row>
    <row r="3742" spans="2:11">
      <c r="B3742" s="137"/>
      <c r="C3742" s="137"/>
      <c r="D3742" s="202"/>
      <c r="E3742" s="137"/>
      <c r="H3742" s="137"/>
      <c r="I3742" s="137"/>
      <c r="J3742" s="202"/>
      <c r="K3742" s="137"/>
    </row>
    <row r="3743" spans="2:11">
      <c r="B3743" s="137"/>
      <c r="C3743" s="137"/>
      <c r="D3743" s="202"/>
      <c r="E3743" s="137"/>
      <c r="H3743" s="137"/>
      <c r="I3743" s="137"/>
      <c r="J3743" s="202"/>
      <c r="K3743" s="137"/>
    </row>
    <row r="3744" spans="2:11">
      <c r="B3744" s="137"/>
      <c r="C3744" s="137"/>
      <c r="D3744" s="202"/>
      <c r="E3744" s="137"/>
      <c r="H3744" s="137"/>
      <c r="I3744" s="137"/>
      <c r="J3744" s="202"/>
      <c r="K3744" s="137"/>
    </row>
    <row r="3745" spans="2:11">
      <c r="B3745" s="137"/>
      <c r="C3745" s="137"/>
      <c r="D3745" s="202"/>
      <c r="E3745" s="137"/>
      <c r="H3745" s="137"/>
      <c r="I3745" s="137"/>
      <c r="J3745" s="202"/>
      <c r="K3745" s="137"/>
    </row>
    <row r="3746" spans="2:11">
      <c r="B3746" s="137"/>
      <c r="C3746" s="137"/>
      <c r="D3746" s="202"/>
      <c r="E3746" s="137"/>
      <c r="H3746" s="137"/>
      <c r="I3746" s="137"/>
      <c r="J3746" s="202"/>
      <c r="K3746" s="137"/>
    </row>
    <row r="3747" spans="2:11">
      <c r="B3747" s="137"/>
      <c r="C3747" s="137"/>
      <c r="D3747" s="202"/>
      <c r="E3747" s="137"/>
      <c r="H3747" s="137"/>
      <c r="I3747" s="137"/>
      <c r="J3747" s="202"/>
      <c r="K3747" s="137"/>
    </row>
    <row r="3748" spans="2:11">
      <c r="B3748" s="137"/>
      <c r="C3748" s="137"/>
      <c r="D3748" s="202"/>
      <c r="E3748" s="137"/>
      <c r="H3748" s="137"/>
      <c r="I3748" s="137"/>
      <c r="J3748" s="202"/>
      <c r="K3748" s="137"/>
    </row>
    <row r="3749" spans="2:11">
      <c r="B3749" s="137"/>
      <c r="C3749" s="137"/>
      <c r="D3749" s="202"/>
      <c r="E3749" s="137"/>
      <c r="H3749" s="137"/>
      <c r="I3749" s="137"/>
      <c r="J3749" s="202"/>
      <c r="K3749" s="137"/>
    </row>
    <row r="3750" spans="2:11">
      <c r="B3750" s="137"/>
      <c r="C3750" s="137"/>
      <c r="D3750" s="202"/>
      <c r="E3750" s="137"/>
      <c r="H3750" s="137"/>
      <c r="I3750" s="137"/>
      <c r="J3750" s="202"/>
      <c r="K3750" s="137"/>
    </row>
    <row r="3751" spans="2:11">
      <c r="B3751" s="137"/>
      <c r="C3751" s="137"/>
      <c r="D3751" s="202"/>
      <c r="E3751" s="137"/>
      <c r="H3751" s="137"/>
      <c r="I3751" s="137"/>
      <c r="J3751" s="202"/>
      <c r="K3751" s="137"/>
    </row>
    <row r="3752" spans="2:11">
      <c r="B3752" s="137"/>
      <c r="C3752" s="137"/>
      <c r="D3752" s="202"/>
      <c r="E3752" s="137"/>
      <c r="H3752" s="137"/>
      <c r="I3752" s="137"/>
      <c r="J3752" s="202"/>
      <c r="K3752" s="137"/>
    </row>
    <row r="3753" spans="2:11">
      <c r="B3753" s="137"/>
      <c r="C3753" s="137"/>
      <c r="D3753" s="202"/>
      <c r="E3753" s="137"/>
      <c r="H3753" s="137"/>
      <c r="I3753" s="137"/>
      <c r="J3753" s="202"/>
      <c r="K3753" s="137"/>
    </row>
    <row r="3754" spans="2:11">
      <c r="B3754" s="137"/>
      <c r="C3754" s="137"/>
      <c r="D3754" s="202"/>
      <c r="E3754" s="137"/>
      <c r="H3754" s="137"/>
      <c r="I3754" s="137"/>
      <c r="J3754" s="202"/>
      <c r="K3754" s="137"/>
    </row>
    <row r="3755" spans="2:11">
      <c r="B3755" s="137"/>
      <c r="C3755" s="137"/>
      <c r="D3755" s="202"/>
      <c r="E3755" s="137"/>
      <c r="H3755" s="137"/>
      <c r="I3755" s="137"/>
      <c r="J3755" s="202"/>
      <c r="K3755" s="137"/>
    </row>
    <row r="3756" spans="2:11">
      <c r="B3756" s="137"/>
      <c r="C3756" s="137"/>
      <c r="D3756" s="202"/>
      <c r="E3756" s="137"/>
      <c r="H3756" s="137"/>
      <c r="I3756" s="137"/>
      <c r="J3756" s="202"/>
      <c r="K3756" s="137"/>
    </row>
    <row r="3757" spans="2:11">
      <c r="B3757" s="137"/>
      <c r="C3757" s="137"/>
      <c r="D3757" s="202"/>
      <c r="E3757" s="137"/>
      <c r="H3757" s="137"/>
      <c r="I3757" s="137"/>
      <c r="J3757" s="202"/>
      <c r="K3757" s="137"/>
    </row>
    <row r="3758" spans="2:11">
      <c r="B3758" s="137"/>
      <c r="C3758" s="137"/>
      <c r="D3758" s="202"/>
      <c r="E3758" s="137"/>
      <c r="H3758" s="137"/>
      <c r="I3758" s="137"/>
      <c r="J3758" s="202"/>
      <c r="K3758" s="137"/>
    </row>
    <row r="3759" spans="2:11">
      <c r="B3759" s="137"/>
      <c r="C3759" s="137"/>
      <c r="D3759" s="202"/>
      <c r="E3759" s="137"/>
      <c r="H3759" s="137"/>
      <c r="I3759" s="137"/>
      <c r="J3759" s="202"/>
      <c r="K3759" s="137"/>
    </row>
    <row r="3760" spans="2:11">
      <c r="B3760" s="137"/>
      <c r="C3760" s="137"/>
      <c r="D3760" s="202"/>
      <c r="E3760" s="137"/>
      <c r="H3760" s="137"/>
      <c r="I3760" s="137"/>
      <c r="J3760" s="202"/>
      <c r="K3760" s="137"/>
    </row>
    <row r="3761" spans="2:11">
      <c r="B3761" s="137"/>
      <c r="C3761" s="137"/>
      <c r="D3761" s="202"/>
      <c r="E3761" s="137"/>
      <c r="H3761" s="137"/>
      <c r="I3761" s="137"/>
      <c r="J3761" s="202"/>
      <c r="K3761" s="137"/>
    </row>
    <row r="3762" spans="2:11">
      <c r="B3762" s="137"/>
      <c r="C3762" s="137"/>
      <c r="D3762" s="202"/>
      <c r="E3762" s="137"/>
      <c r="H3762" s="137"/>
      <c r="I3762" s="137"/>
      <c r="J3762" s="202"/>
      <c r="K3762" s="137"/>
    </row>
    <row r="3763" spans="2:11">
      <c r="B3763" s="137"/>
      <c r="C3763" s="137"/>
      <c r="D3763" s="202"/>
      <c r="E3763" s="137"/>
      <c r="H3763" s="137"/>
      <c r="I3763" s="137"/>
      <c r="J3763" s="202"/>
      <c r="K3763" s="137"/>
    </row>
    <row r="3764" spans="2:11">
      <c r="B3764" s="137"/>
      <c r="C3764" s="137"/>
      <c r="D3764" s="202"/>
      <c r="E3764" s="137"/>
      <c r="H3764" s="137"/>
      <c r="I3764" s="137"/>
      <c r="J3764" s="202"/>
      <c r="K3764" s="137"/>
    </row>
    <row r="3765" spans="2:11">
      <c r="B3765" s="137"/>
      <c r="C3765" s="137"/>
      <c r="D3765" s="202"/>
      <c r="E3765" s="137"/>
      <c r="H3765" s="137"/>
      <c r="I3765" s="137"/>
      <c r="J3765" s="202"/>
      <c r="K3765" s="137"/>
    </row>
    <row r="3766" spans="2:11">
      <c r="B3766" s="137"/>
      <c r="C3766" s="137"/>
      <c r="D3766" s="202"/>
      <c r="E3766" s="137"/>
      <c r="H3766" s="137"/>
      <c r="I3766" s="137"/>
      <c r="J3766" s="202"/>
      <c r="K3766" s="137"/>
    </row>
    <row r="3767" spans="2:11">
      <c r="B3767" s="137"/>
      <c r="C3767" s="137"/>
      <c r="D3767" s="202"/>
      <c r="E3767" s="137"/>
      <c r="H3767" s="137"/>
      <c r="I3767" s="137"/>
      <c r="J3767" s="202"/>
      <c r="K3767" s="137"/>
    </row>
    <row r="3768" spans="2:11">
      <c r="B3768" s="137"/>
      <c r="C3768" s="137"/>
      <c r="D3768" s="202"/>
      <c r="E3768" s="137"/>
      <c r="H3768" s="137"/>
      <c r="I3768" s="137"/>
      <c r="J3768" s="202"/>
      <c r="K3768" s="137"/>
    </row>
    <row r="3769" spans="2:11">
      <c r="B3769" s="137"/>
      <c r="C3769" s="137"/>
      <c r="D3769" s="202"/>
      <c r="E3769" s="137"/>
      <c r="H3769" s="137"/>
      <c r="I3769" s="137"/>
      <c r="J3769" s="202"/>
      <c r="K3769" s="137"/>
    </row>
    <row r="3770" spans="2:11">
      <c r="B3770" s="137"/>
      <c r="C3770" s="137"/>
      <c r="D3770" s="202"/>
      <c r="E3770" s="137"/>
      <c r="H3770" s="137"/>
      <c r="I3770" s="137"/>
      <c r="J3770" s="202"/>
      <c r="K3770" s="137"/>
    </row>
    <row r="3771" spans="2:11">
      <c r="B3771" s="137"/>
      <c r="C3771" s="137"/>
      <c r="D3771" s="202"/>
      <c r="E3771" s="137"/>
      <c r="H3771" s="137"/>
      <c r="I3771" s="137"/>
      <c r="J3771" s="202"/>
      <c r="K3771" s="137"/>
    </row>
    <row r="3772" spans="2:11">
      <c r="B3772" s="137"/>
      <c r="C3772" s="137"/>
      <c r="D3772" s="202"/>
      <c r="E3772" s="137"/>
      <c r="H3772" s="137"/>
      <c r="I3772" s="137"/>
      <c r="J3772" s="202"/>
      <c r="K3772" s="137"/>
    </row>
    <row r="3773" spans="2:11">
      <c r="B3773" s="137"/>
      <c r="C3773" s="137"/>
      <c r="D3773" s="202"/>
      <c r="E3773" s="137"/>
      <c r="H3773" s="137"/>
      <c r="I3773" s="137"/>
      <c r="J3773" s="202"/>
      <c r="K3773" s="137"/>
    </row>
    <row r="3774" spans="2:11">
      <c r="B3774" s="137"/>
      <c r="C3774" s="137"/>
      <c r="D3774" s="202"/>
      <c r="E3774" s="137"/>
      <c r="H3774" s="137"/>
      <c r="I3774" s="137"/>
      <c r="J3774" s="202"/>
      <c r="K3774" s="137"/>
    </row>
    <row r="3775" spans="2:11">
      <c r="B3775" s="137"/>
      <c r="C3775" s="137"/>
      <c r="D3775" s="202"/>
      <c r="E3775" s="137"/>
      <c r="H3775" s="137"/>
      <c r="I3775" s="137"/>
      <c r="J3775" s="202"/>
      <c r="K3775" s="137"/>
    </row>
    <row r="3776" spans="2:11">
      <c r="B3776" s="137"/>
      <c r="C3776" s="137"/>
      <c r="D3776" s="202"/>
      <c r="E3776" s="137"/>
      <c r="H3776" s="137"/>
      <c r="I3776" s="137"/>
      <c r="J3776" s="202"/>
      <c r="K3776" s="137"/>
    </row>
    <row r="3777" spans="2:11">
      <c r="B3777" s="137"/>
      <c r="C3777" s="137"/>
      <c r="D3777" s="202"/>
      <c r="E3777" s="137"/>
      <c r="H3777" s="137"/>
      <c r="I3777" s="137"/>
      <c r="J3777" s="202"/>
      <c r="K3777" s="137"/>
    </row>
    <row r="3778" spans="2:11">
      <c r="B3778" s="137"/>
      <c r="C3778" s="137"/>
      <c r="D3778" s="202"/>
      <c r="E3778" s="137"/>
      <c r="H3778" s="137"/>
      <c r="I3778" s="137"/>
      <c r="J3778" s="202"/>
      <c r="K3778" s="137"/>
    </row>
    <row r="3779" spans="2:11">
      <c r="B3779" s="137"/>
      <c r="C3779" s="137"/>
      <c r="D3779" s="202"/>
      <c r="E3779" s="137"/>
      <c r="H3779" s="137"/>
      <c r="I3779" s="137"/>
      <c r="J3779" s="202"/>
      <c r="K3779" s="137"/>
    </row>
    <row r="3780" spans="2:11">
      <c r="B3780" s="137"/>
      <c r="C3780" s="137"/>
      <c r="D3780" s="202"/>
      <c r="E3780" s="137"/>
      <c r="H3780" s="137"/>
      <c r="I3780" s="137"/>
      <c r="J3780" s="202"/>
      <c r="K3780" s="137"/>
    </row>
    <row r="3781" spans="2:11">
      <c r="B3781" s="137"/>
      <c r="C3781" s="137"/>
      <c r="D3781" s="202"/>
      <c r="E3781" s="137"/>
      <c r="H3781" s="137"/>
      <c r="I3781" s="137"/>
      <c r="J3781" s="202"/>
      <c r="K3781" s="137"/>
    </row>
    <row r="3782" spans="2:11">
      <c r="B3782" s="137"/>
      <c r="C3782" s="137"/>
      <c r="D3782" s="202"/>
      <c r="E3782" s="137"/>
      <c r="H3782" s="137"/>
      <c r="I3782" s="137"/>
      <c r="J3782" s="202"/>
      <c r="K3782" s="137"/>
    </row>
    <row r="3783" spans="2:11">
      <c r="B3783" s="137"/>
      <c r="C3783" s="137"/>
      <c r="D3783" s="202"/>
      <c r="E3783" s="137"/>
      <c r="H3783" s="137"/>
      <c r="I3783" s="137"/>
      <c r="J3783" s="202"/>
      <c r="K3783" s="137"/>
    </row>
    <row r="3784" spans="2:11">
      <c r="B3784" s="137"/>
      <c r="C3784" s="137"/>
      <c r="D3784" s="202"/>
      <c r="E3784" s="137"/>
      <c r="H3784" s="137"/>
      <c r="I3784" s="137"/>
      <c r="J3784" s="202"/>
      <c r="K3784" s="137"/>
    </row>
    <row r="3785" spans="2:11">
      <c r="B3785" s="137"/>
      <c r="C3785" s="137"/>
      <c r="D3785" s="202"/>
      <c r="E3785" s="137"/>
      <c r="H3785" s="137"/>
      <c r="I3785" s="137"/>
      <c r="J3785" s="202"/>
      <c r="K3785" s="137"/>
    </row>
    <row r="3786" spans="2:11">
      <c r="B3786" s="137"/>
      <c r="C3786" s="137"/>
      <c r="D3786" s="202"/>
      <c r="E3786" s="137"/>
      <c r="H3786" s="137"/>
      <c r="I3786" s="137"/>
      <c r="J3786" s="202"/>
      <c r="K3786" s="137"/>
    </row>
    <row r="3787" spans="2:11">
      <c r="B3787" s="137"/>
      <c r="C3787" s="137"/>
      <c r="D3787" s="202"/>
      <c r="E3787" s="137"/>
      <c r="H3787" s="137"/>
      <c r="I3787" s="137"/>
      <c r="J3787" s="202"/>
      <c r="K3787" s="137"/>
    </row>
    <row r="3788" spans="2:11">
      <c r="B3788" s="137"/>
      <c r="C3788" s="137"/>
      <c r="D3788" s="202"/>
      <c r="E3788" s="137"/>
      <c r="H3788" s="137"/>
      <c r="I3788" s="137"/>
      <c r="J3788" s="202"/>
      <c r="K3788" s="137"/>
    </row>
    <row r="3789" spans="2:11">
      <c r="B3789" s="137"/>
      <c r="C3789" s="137"/>
      <c r="D3789" s="202"/>
      <c r="E3789" s="137"/>
      <c r="H3789" s="137"/>
      <c r="I3789" s="137"/>
      <c r="J3789" s="202"/>
      <c r="K3789" s="137"/>
    </row>
    <row r="3790" spans="2:11">
      <c r="B3790" s="137"/>
      <c r="C3790" s="137"/>
      <c r="D3790" s="202"/>
      <c r="E3790" s="137"/>
      <c r="H3790" s="137"/>
      <c r="I3790" s="137"/>
      <c r="J3790" s="202"/>
      <c r="K3790" s="137"/>
    </row>
    <row r="3791" spans="2:11">
      <c r="B3791" s="137"/>
      <c r="C3791" s="137"/>
      <c r="D3791" s="202"/>
      <c r="E3791" s="137"/>
      <c r="H3791" s="137"/>
      <c r="I3791" s="137"/>
      <c r="J3791" s="202"/>
      <c r="K3791" s="137"/>
    </row>
    <row r="3792" spans="2:11">
      <c r="B3792" s="137"/>
      <c r="C3792" s="137"/>
      <c r="D3792" s="202"/>
      <c r="E3792" s="137"/>
      <c r="H3792" s="137"/>
      <c r="I3792" s="137"/>
      <c r="J3792" s="202"/>
      <c r="K3792" s="137"/>
    </row>
    <row r="3793" spans="2:11">
      <c r="B3793" s="137"/>
      <c r="C3793" s="137"/>
      <c r="D3793" s="202"/>
      <c r="E3793" s="137"/>
      <c r="H3793" s="137"/>
      <c r="I3793" s="137"/>
      <c r="J3793" s="202"/>
      <c r="K3793" s="137"/>
    </row>
    <row r="3794" spans="2:11">
      <c r="B3794" s="137"/>
      <c r="C3794" s="137"/>
      <c r="D3794" s="202"/>
      <c r="E3794" s="137"/>
      <c r="H3794" s="137"/>
      <c r="I3794" s="137"/>
      <c r="J3794" s="202"/>
      <c r="K3794" s="137"/>
    </row>
    <row r="3795" spans="2:11">
      <c r="B3795" s="137"/>
      <c r="C3795" s="137"/>
      <c r="D3795" s="202"/>
      <c r="E3795" s="137"/>
      <c r="H3795" s="137"/>
      <c r="I3795" s="137"/>
      <c r="J3795" s="202"/>
      <c r="K3795" s="137"/>
    </row>
    <row r="3796" spans="2:11">
      <c r="B3796" s="137"/>
      <c r="C3796" s="137"/>
      <c r="D3796" s="202"/>
      <c r="E3796" s="137"/>
      <c r="H3796" s="137"/>
      <c r="I3796" s="137"/>
      <c r="J3796" s="202"/>
      <c r="K3796" s="137"/>
    </row>
    <row r="3797" spans="2:11">
      <c r="B3797" s="137"/>
      <c r="C3797" s="137"/>
      <c r="D3797" s="202"/>
      <c r="E3797" s="137"/>
      <c r="H3797" s="137"/>
      <c r="I3797" s="137"/>
      <c r="J3797" s="202"/>
      <c r="K3797" s="137"/>
    </row>
    <row r="3798" spans="2:11">
      <c r="B3798" s="137"/>
      <c r="C3798" s="137"/>
      <c r="D3798" s="202"/>
      <c r="E3798" s="137"/>
      <c r="H3798" s="137"/>
      <c r="I3798" s="137"/>
      <c r="J3798" s="202"/>
      <c r="K3798" s="137"/>
    </row>
    <row r="3799" spans="2:11">
      <c r="B3799" s="137"/>
      <c r="C3799" s="137"/>
      <c r="D3799" s="202"/>
      <c r="E3799" s="137"/>
      <c r="H3799" s="137"/>
      <c r="I3799" s="137"/>
      <c r="J3799" s="202"/>
      <c r="K3799" s="137"/>
    </row>
    <row r="3800" spans="2:11">
      <c r="B3800" s="137"/>
      <c r="C3800" s="137"/>
      <c r="D3800" s="202"/>
      <c r="E3800" s="137"/>
      <c r="H3800" s="137"/>
      <c r="I3800" s="137"/>
      <c r="J3800" s="202"/>
      <c r="K3800" s="137"/>
    </row>
    <row r="3801" spans="2:11">
      <c r="B3801" s="137"/>
      <c r="C3801" s="137"/>
      <c r="D3801" s="202"/>
      <c r="E3801" s="137"/>
      <c r="H3801" s="137"/>
      <c r="I3801" s="137"/>
      <c r="J3801" s="202"/>
      <c r="K3801" s="137"/>
    </row>
    <row r="3802" spans="2:11">
      <c r="B3802" s="137"/>
      <c r="C3802" s="137"/>
      <c r="D3802" s="202"/>
      <c r="E3802" s="137"/>
      <c r="H3802" s="137"/>
      <c r="I3802" s="137"/>
      <c r="J3802" s="202"/>
      <c r="K3802" s="137"/>
    </row>
    <row r="3803" spans="2:11">
      <c r="B3803" s="137"/>
      <c r="C3803" s="137"/>
      <c r="D3803" s="202"/>
      <c r="E3803" s="137"/>
      <c r="H3803" s="137"/>
      <c r="I3803" s="137"/>
      <c r="J3803" s="202"/>
      <c r="K3803" s="137"/>
    </row>
    <row r="3804" spans="2:11">
      <c r="B3804" s="137"/>
      <c r="C3804" s="137"/>
      <c r="D3804" s="202"/>
      <c r="E3804" s="137"/>
      <c r="H3804" s="137"/>
      <c r="I3804" s="137"/>
      <c r="J3804" s="202"/>
      <c r="K3804" s="137"/>
    </row>
    <row r="3805" spans="2:11">
      <c r="B3805" s="137"/>
      <c r="C3805" s="137"/>
      <c r="D3805" s="202"/>
      <c r="E3805" s="137"/>
      <c r="H3805" s="137"/>
      <c r="I3805" s="137"/>
      <c r="J3805" s="202"/>
      <c r="K3805" s="137"/>
    </row>
    <row r="3806" spans="2:11">
      <c r="B3806" s="137"/>
      <c r="C3806" s="137"/>
      <c r="D3806" s="202"/>
      <c r="E3806" s="137"/>
      <c r="H3806" s="137"/>
      <c r="I3806" s="137"/>
      <c r="J3806" s="202"/>
      <c r="K3806" s="137"/>
    </row>
    <row r="3807" spans="2:11">
      <c r="B3807" s="137"/>
      <c r="C3807" s="137"/>
      <c r="D3807" s="202"/>
      <c r="E3807" s="137"/>
      <c r="H3807" s="137"/>
      <c r="I3807" s="137"/>
      <c r="J3807" s="202"/>
      <c r="K3807" s="137"/>
    </row>
    <row r="3808" spans="2:11">
      <c r="B3808" s="137"/>
      <c r="C3808" s="137"/>
      <c r="D3808" s="202"/>
      <c r="E3808" s="137"/>
      <c r="H3808" s="137"/>
      <c r="I3808" s="137"/>
      <c r="J3808" s="202"/>
      <c r="K3808" s="137"/>
    </row>
    <row r="3809" spans="2:11">
      <c r="B3809" s="137"/>
      <c r="C3809" s="137"/>
      <c r="D3809" s="202"/>
      <c r="E3809" s="137"/>
      <c r="H3809" s="137"/>
      <c r="I3809" s="137"/>
      <c r="J3809" s="202"/>
      <c r="K3809" s="137"/>
    </row>
    <row r="3810" spans="2:11">
      <c r="B3810" s="137"/>
      <c r="C3810" s="137"/>
      <c r="D3810" s="202"/>
      <c r="E3810" s="137"/>
      <c r="H3810" s="137"/>
      <c r="I3810" s="137"/>
      <c r="J3810" s="202"/>
      <c r="K3810" s="137"/>
    </row>
    <row r="3811" spans="2:11">
      <c r="B3811" s="137"/>
      <c r="C3811" s="137"/>
      <c r="D3811" s="202"/>
      <c r="E3811" s="137"/>
      <c r="H3811" s="137"/>
      <c r="I3811" s="137"/>
      <c r="J3811" s="202"/>
      <c r="K3811" s="137"/>
    </row>
    <row r="3812" spans="2:11">
      <c r="B3812" s="137"/>
      <c r="C3812" s="137"/>
      <c r="D3812" s="202"/>
      <c r="E3812" s="137"/>
      <c r="H3812" s="137"/>
      <c r="I3812" s="137"/>
      <c r="J3812" s="202"/>
      <c r="K3812" s="137"/>
    </row>
    <row r="3813" spans="2:11">
      <c r="B3813" s="137"/>
      <c r="C3813" s="137"/>
      <c r="D3813" s="202"/>
      <c r="E3813" s="137"/>
      <c r="H3813" s="137"/>
      <c r="I3813" s="137"/>
      <c r="J3813" s="202"/>
      <c r="K3813" s="137"/>
    </row>
    <row r="3814" spans="2:11">
      <c r="B3814" s="137"/>
      <c r="C3814" s="137"/>
      <c r="D3814" s="202"/>
      <c r="E3814" s="137"/>
      <c r="H3814" s="137"/>
      <c r="I3814" s="137"/>
      <c r="J3814" s="202"/>
      <c r="K3814" s="137"/>
    </row>
    <row r="3815" spans="2:11">
      <c r="B3815" s="137"/>
      <c r="C3815" s="137"/>
      <c r="D3815" s="202"/>
      <c r="E3815" s="137"/>
      <c r="H3815" s="137"/>
      <c r="I3815" s="137"/>
      <c r="J3815" s="202"/>
      <c r="K3815" s="137"/>
    </row>
    <row r="3816" spans="2:11">
      <c r="B3816" s="137"/>
      <c r="C3816" s="137"/>
      <c r="D3816" s="202"/>
      <c r="E3816" s="137"/>
      <c r="H3816" s="137"/>
      <c r="I3816" s="137"/>
      <c r="J3816" s="202"/>
      <c r="K3816" s="137"/>
    </row>
    <row r="3817" spans="2:11">
      <c r="B3817" s="137"/>
      <c r="C3817" s="137"/>
      <c r="D3817" s="202"/>
      <c r="E3817" s="137"/>
      <c r="H3817" s="137"/>
      <c r="I3817" s="137"/>
      <c r="J3817" s="202"/>
      <c r="K3817" s="137"/>
    </row>
    <row r="3818" spans="2:11">
      <c r="B3818" s="137"/>
      <c r="C3818" s="137"/>
      <c r="D3818" s="202"/>
      <c r="E3818" s="137"/>
      <c r="H3818" s="137"/>
      <c r="I3818" s="137"/>
      <c r="J3818" s="202"/>
      <c r="K3818" s="137"/>
    </row>
    <row r="3819" spans="2:11">
      <c r="B3819" s="137"/>
      <c r="C3819" s="137"/>
      <c r="D3819" s="202"/>
      <c r="E3819" s="137"/>
      <c r="H3819" s="137"/>
      <c r="I3819" s="137"/>
      <c r="J3819" s="202"/>
      <c r="K3819" s="137"/>
    </row>
    <row r="3820" spans="2:11">
      <c r="B3820" s="137"/>
      <c r="C3820" s="137"/>
      <c r="D3820" s="202"/>
      <c r="E3820" s="137"/>
      <c r="H3820" s="137"/>
      <c r="I3820" s="137"/>
      <c r="J3820" s="202"/>
      <c r="K3820" s="137"/>
    </row>
    <row r="3821" spans="2:11">
      <c r="B3821" s="137"/>
      <c r="C3821" s="137"/>
      <c r="D3821" s="202"/>
      <c r="E3821" s="137"/>
      <c r="H3821" s="137"/>
      <c r="I3821" s="137"/>
      <c r="J3821" s="202"/>
      <c r="K3821" s="137"/>
    </row>
    <row r="3822" spans="2:11">
      <c r="B3822" s="137"/>
      <c r="C3822" s="137"/>
      <c r="D3822" s="202"/>
      <c r="E3822" s="137"/>
      <c r="H3822" s="137"/>
      <c r="I3822" s="137"/>
      <c r="J3822" s="202"/>
      <c r="K3822" s="137"/>
    </row>
    <row r="3823" spans="2:11">
      <c r="B3823" s="137"/>
      <c r="C3823" s="137"/>
      <c r="D3823" s="202"/>
      <c r="E3823" s="137"/>
      <c r="H3823" s="137"/>
      <c r="I3823" s="137"/>
      <c r="J3823" s="202"/>
      <c r="K3823" s="137"/>
    </row>
    <row r="3824" spans="2:11">
      <c r="B3824" s="137"/>
      <c r="C3824" s="137"/>
      <c r="D3824" s="202"/>
      <c r="E3824" s="137"/>
      <c r="H3824" s="137"/>
      <c r="I3824" s="137"/>
      <c r="J3824" s="202"/>
      <c r="K3824" s="137"/>
    </row>
    <row r="3825" spans="2:11">
      <c r="B3825" s="137"/>
      <c r="C3825" s="137"/>
      <c r="D3825" s="202"/>
      <c r="E3825" s="137"/>
      <c r="H3825" s="137"/>
      <c r="I3825" s="137"/>
      <c r="J3825" s="202"/>
      <c r="K3825" s="137"/>
    </row>
    <row r="3826" spans="2:11">
      <c r="B3826" s="137"/>
      <c r="C3826" s="137"/>
      <c r="D3826" s="202"/>
      <c r="E3826" s="137"/>
      <c r="H3826" s="137"/>
      <c r="I3826" s="137"/>
      <c r="J3826" s="202"/>
      <c r="K3826" s="137"/>
    </row>
    <row r="3827" spans="2:11">
      <c r="B3827" s="137"/>
      <c r="C3827" s="137"/>
      <c r="D3827" s="202"/>
      <c r="E3827" s="137"/>
      <c r="H3827" s="137"/>
      <c r="I3827" s="137"/>
      <c r="J3827" s="202"/>
      <c r="K3827" s="137"/>
    </row>
    <row r="3828" spans="2:11">
      <c r="B3828" s="137"/>
      <c r="C3828" s="137"/>
      <c r="D3828" s="202"/>
      <c r="E3828" s="137"/>
      <c r="H3828" s="137"/>
      <c r="I3828" s="137"/>
      <c r="J3828" s="202"/>
      <c r="K3828" s="137"/>
    </row>
    <row r="3829" spans="2:11">
      <c r="B3829" s="137"/>
      <c r="C3829" s="137"/>
      <c r="D3829" s="202"/>
      <c r="E3829" s="137"/>
      <c r="H3829" s="137"/>
      <c r="I3829" s="137"/>
      <c r="J3829" s="202"/>
      <c r="K3829" s="137"/>
    </row>
    <row r="3830" spans="2:11">
      <c r="B3830" s="137"/>
      <c r="C3830" s="137"/>
      <c r="D3830" s="202"/>
      <c r="E3830" s="137"/>
      <c r="H3830" s="137"/>
      <c r="I3830" s="137"/>
      <c r="J3830" s="202"/>
      <c r="K3830" s="137"/>
    </row>
    <row r="3831" spans="2:11">
      <c r="B3831" s="137"/>
      <c r="C3831" s="137"/>
      <c r="D3831" s="202"/>
      <c r="E3831" s="137"/>
      <c r="H3831" s="137"/>
      <c r="I3831" s="137"/>
      <c r="J3831" s="202"/>
      <c r="K3831" s="137"/>
    </row>
    <row r="3832" spans="2:11">
      <c r="B3832" s="137"/>
      <c r="C3832" s="137"/>
      <c r="D3832" s="202"/>
      <c r="E3832" s="137"/>
      <c r="H3832" s="137"/>
      <c r="I3832" s="137"/>
      <c r="J3832" s="202"/>
      <c r="K3832" s="137"/>
    </row>
    <row r="3833" spans="2:11">
      <c r="B3833" s="137"/>
      <c r="C3833" s="137"/>
      <c r="D3833" s="202"/>
      <c r="E3833" s="137"/>
      <c r="H3833" s="137"/>
      <c r="I3833" s="137"/>
      <c r="J3833" s="202"/>
      <c r="K3833" s="137"/>
    </row>
    <row r="3834" spans="2:11">
      <c r="B3834" s="137"/>
      <c r="C3834" s="137"/>
      <c r="D3834" s="202"/>
      <c r="E3834" s="137"/>
      <c r="H3834" s="137"/>
      <c r="I3834" s="137"/>
      <c r="J3834" s="202"/>
      <c r="K3834" s="137"/>
    </row>
    <row r="3835" spans="2:11">
      <c r="B3835" s="137"/>
      <c r="C3835" s="137"/>
      <c r="D3835" s="202"/>
      <c r="E3835" s="137"/>
      <c r="H3835" s="137"/>
      <c r="I3835" s="137"/>
      <c r="J3835" s="202"/>
      <c r="K3835" s="137"/>
    </row>
    <row r="3836" spans="2:11">
      <c r="B3836" s="137"/>
      <c r="C3836" s="137"/>
      <c r="D3836" s="202"/>
      <c r="E3836" s="137"/>
      <c r="H3836" s="137"/>
      <c r="I3836" s="137"/>
      <c r="J3836" s="202"/>
      <c r="K3836" s="137"/>
    </row>
    <row r="3837" spans="2:11">
      <c r="B3837" s="137"/>
      <c r="C3837" s="137"/>
      <c r="D3837" s="202"/>
      <c r="E3837" s="137"/>
      <c r="H3837" s="137"/>
      <c r="I3837" s="137"/>
      <c r="J3837" s="202"/>
      <c r="K3837" s="137"/>
    </row>
    <row r="3838" spans="2:11">
      <c r="B3838" s="137"/>
      <c r="C3838" s="137"/>
      <c r="D3838" s="202"/>
      <c r="E3838" s="137"/>
      <c r="H3838" s="137"/>
      <c r="I3838" s="137"/>
      <c r="J3838" s="202"/>
      <c r="K3838" s="137"/>
    </row>
    <row r="3839" spans="2:11">
      <c r="B3839" s="137"/>
      <c r="C3839" s="137"/>
      <c r="D3839" s="202"/>
      <c r="E3839" s="137"/>
      <c r="H3839" s="137"/>
      <c r="I3839" s="137"/>
      <c r="J3839" s="202"/>
      <c r="K3839" s="137"/>
    </row>
    <row r="3840" spans="2:11">
      <c r="B3840" s="137"/>
      <c r="C3840" s="137"/>
      <c r="D3840" s="202"/>
      <c r="E3840" s="137"/>
      <c r="H3840" s="137"/>
      <c r="I3840" s="137"/>
      <c r="J3840" s="202"/>
      <c r="K3840" s="137"/>
    </row>
    <row r="3841" spans="2:11">
      <c r="B3841" s="137"/>
      <c r="C3841" s="137"/>
      <c r="D3841" s="202"/>
      <c r="E3841" s="137"/>
      <c r="H3841" s="137"/>
      <c r="I3841" s="137"/>
      <c r="J3841" s="202"/>
      <c r="K3841" s="137"/>
    </row>
    <row r="3842" spans="2:11">
      <c r="B3842" s="137"/>
      <c r="C3842" s="137"/>
      <c r="D3842" s="202"/>
      <c r="E3842" s="137"/>
      <c r="H3842" s="137"/>
      <c r="I3842" s="137"/>
      <c r="J3842" s="202"/>
      <c r="K3842" s="137"/>
    </row>
    <row r="3843" spans="2:11">
      <c r="B3843" s="137"/>
      <c r="C3843" s="137"/>
      <c r="D3843" s="202"/>
      <c r="E3843" s="137"/>
      <c r="H3843" s="137"/>
      <c r="I3843" s="137"/>
      <c r="J3843" s="202"/>
      <c r="K3843" s="137"/>
    </row>
    <row r="3844" spans="2:11">
      <c r="B3844" s="137"/>
      <c r="C3844" s="137"/>
      <c r="D3844" s="202"/>
      <c r="E3844" s="137"/>
      <c r="H3844" s="137"/>
      <c r="I3844" s="137"/>
      <c r="J3844" s="202"/>
      <c r="K3844" s="137"/>
    </row>
    <row r="3845" spans="2:11">
      <c r="B3845" s="137"/>
      <c r="C3845" s="137"/>
      <c r="D3845" s="202"/>
      <c r="E3845" s="137"/>
      <c r="H3845" s="137"/>
      <c r="I3845" s="137"/>
      <c r="J3845" s="202"/>
      <c r="K3845" s="137"/>
    </row>
    <row r="3846" spans="2:11">
      <c r="B3846" s="137"/>
      <c r="C3846" s="137"/>
      <c r="D3846" s="202"/>
      <c r="E3846" s="137"/>
      <c r="H3846" s="137"/>
      <c r="I3846" s="137"/>
      <c r="J3846" s="202"/>
      <c r="K3846" s="137"/>
    </row>
    <row r="3847" spans="2:11">
      <c r="B3847" s="137"/>
      <c r="C3847" s="137"/>
      <c r="D3847" s="202"/>
      <c r="E3847" s="137"/>
      <c r="H3847" s="137"/>
      <c r="I3847" s="137"/>
      <c r="J3847" s="202"/>
      <c r="K3847" s="137"/>
    </row>
    <row r="3848" spans="2:11">
      <c r="B3848" s="137"/>
      <c r="C3848" s="137"/>
      <c r="D3848" s="202"/>
      <c r="E3848" s="137"/>
      <c r="H3848" s="137"/>
      <c r="I3848" s="137"/>
      <c r="J3848" s="202"/>
      <c r="K3848" s="137"/>
    </row>
    <row r="3849" spans="2:11">
      <c r="B3849" s="137"/>
      <c r="C3849" s="137"/>
      <c r="D3849" s="202"/>
      <c r="E3849" s="137"/>
      <c r="H3849" s="137"/>
      <c r="I3849" s="137"/>
      <c r="J3849" s="202"/>
      <c r="K3849" s="137"/>
    </row>
    <row r="3850" spans="2:11">
      <c r="B3850" s="137"/>
      <c r="C3850" s="137"/>
      <c r="D3850" s="202"/>
      <c r="E3850" s="137"/>
      <c r="H3850" s="137"/>
      <c r="I3850" s="137"/>
      <c r="J3850" s="202"/>
      <c r="K3850" s="137"/>
    </row>
    <row r="3851" spans="2:11">
      <c r="B3851" s="137"/>
      <c r="C3851" s="137"/>
      <c r="D3851" s="202"/>
      <c r="E3851" s="137"/>
      <c r="H3851" s="137"/>
      <c r="I3851" s="137"/>
      <c r="J3851" s="202"/>
      <c r="K3851" s="137"/>
    </row>
    <row r="3852" spans="2:11">
      <c r="B3852" s="137"/>
      <c r="C3852" s="137"/>
      <c r="D3852" s="202"/>
      <c r="E3852" s="137"/>
      <c r="H3852" s="137"/>
      <c r="I3852" s="137"/>
      <c r="J3852" s="202"/>
      <c r="K3852" s="137"/>
    </row>
    <row r="3853" spans="2:11">
      <c r="B3853" s="137"/>
      <c r="C3853" s="137"/>
      <c r="D3853" s="202"/>
      <c r="E3853" s="137"/>
      <c r="H3853" s="137"/>
      <c r="I3853" s="137"/>
      <c r="J3853" s="202"/>
      <c r="K3853" s="137"/>
    </row>
    <row r="3854" spans="2:11">
      <c r="B3854" s="137"/>
      <c r="C3854" s="137"/>
      <c r="D3854" s="202"/>
      <c r="E3854" s="137"/>
      <c r="H3854" s="137"/>
      <c r="I3854" s="137"/>
      <c r="J3854" s="202"/>
      <c r="K3854" s="137"/>
    </row>
    <row r="3855" spans="2:11">
      <c r="B3855" s="137"/>
      <c r="C3855" s="137"/>
      <c r="D3855" s="202"/>
      <c r="E3855" s="137"/>
      <c r="H3855" s="137"/>
      <c r="I3855" s="137"/>
      <c r="J3855" s="202"/>
      <c r="K3855" s="137"/>
    </row>
    <row r="3856" spans="2:11">
      <c r="B3856" s="137"/>
      <c r="C3856" s="137"/>
      <c r="D3856" s="202"/>
      <c r="E3856" s="137"/>
      <c r="H3856" s="137"/>
      <c r="I3856" s="137"/>
      <c r="J3856" s="202"/>
      <c r="K3856" s="137"/>
    </row>
    <row r="3857" spans="2:11">
      <c r="B3857" s="137"/>
      <c r="C3857" s="137"/>
      <c r="D3857" s="202"/>
      <c r="E3857" s="137"/>
      <c r="H3857" s="137"/>
      <c r="I3857" s="137"/>
      <c r="J3857" s="202"/>
      <c r="K3857" s="137"/>
    </row>
    <row r="3858" spans="2:11">
      <c r="B3858" s="137"/>
      <c r="C3858" s="137"/>
      <c r="D3858" s="202"/>
      <c r="E3858" s="137"/>
      <c r="H3858" s="137"/>
      <c r="I3858" s="137"/>
      <c r="J3858" s="202"/>
      <c r="K3858" s="137"/>
    </row>
    <row r="3859" spans="2:11">
      <c r="B3859" s="137"/>
      <c r="C3859" s="137"/>
      <c r="D3859" s="202"/>
      <c r="E3859" s="137"/>
      <c r="H3859" s="137"/>
      <c r="I3859" s="137"/>
      <c r="J3859" s="202"/>
      <c r="K3859" s="137"/>
    </row>
    <row r="3860" spans="2:11">
      <c r="B3860" s="137"/>
      <c r="C3860" s="137"/>
      <c r="D3860" s="202"/>
      <c r="E3860" s="137"/>
      <c r="H3860" s="137"/>
      <c r="I3860" s="137"/>
      <c r="J3860" s="202"/>
      <c r="K3860" s="137"/>
    </row>
    <row r="3861" spans="2:11">
      <c r="B3861" s="137"/>
      <c r="C3861" s="137"/>
      <c r="D3861" s="202"/>
      <c r="E3861" s="137"/>
      <c r="H3861" s="137"/>
      <c r="I3861" s="137"/>
      <c r="J3861" s="202"/>
      <c r="K3861" s="137"/>
    </row>
    <row r="3862" spans="2:11">
      <c r="B3862" s="137"/>
      <c r="C3862" s="137"/>
      <c r="D3862" s="202"/>
      <c r="E3862" s="137"/>
      <c r="H3862" s="137"/>
      <c r="I3862" s="137"/>
      <c r="J3862" s="202"/>
      <c r="K3862" s="137"/>
    </row>
    <row r="3863" spans="2:11">
      <c r="B3863" s="137"/>
      <c r="C3863" s="137"/>
      <c r="D3863" s="202"/>
      <c r="E3863" s="137"/>
      <c r="H3863" s="137"/>
      <c r="I3863" s="137"/>
      <c r="J3863" s="202"/>
      <c r="K3863" s="137"/>
    </row>
    <row r="3864" spans="2:11">
      <c r="B3864" s="137"/>
      <c r="C3864" s="137"/>
      <c r="D3864" s="202"/>
      <c r="E3864" s="137"/>
      <c r="H3864" s="137"/>
      <c r="I3864" s="137"/>
      <c r="J3864" s="202"/>
      <c r="K3864" s="137"/>
    </row>
    <row r="3865" spans="2:11">
      <c r="B3865" s="137"/>
      <c r="C3865" s="137"/>
      <c r="D3865" s="202"/>
      <c r="E3865" s="137"/>
      <c r="H3865" s="137"/>
      <c r="I3865" s="137"/>
      <c r="J3865" s="202"/>
      <c r="K3865" s="137"/>
    </row>
    <row r="3866" spans="2:11">
      <c r="B3866" s="137"/>
      <c r="C3866" s="137"/>
      <c r="D3866" s="202"/>
      <c r="E3866" s="137"/>
      <c r="H3866" s="137"/>
      <c r="I3866" s="137"/>
      <c r="J3866" s="202"/>
      <c r="K3866" s="137"/>
    </row>
    <row r="3867" spans="2:11">
      <c r="B3867" s="137"/>
      <c r="C3867" s="137"/>
      <c r="D3867" s="202"/>
      <c r="E3867" s="137"/>
      <c r="H3867" s="137"/>
      <c r="I3867" s="137"/>
      <c r="J3867" s="202"/>
      <c r="K3867" s="137"/>
    </row>
    <row r="3868" spans="2:11">
      <c r="B3868" s="137"/>
      <c r="C3868" s="137"/>
      <c r="D3868" s="202"/>
      <c r="E3868" s="137"/>
      <c r="H3868" s="137"/>
      <c r="I3868" s="137"/>
      <c r="J3868" s="202"/>
      <c r="K3868" s="137"/>
    </row>
    <row r="3869" spans="2:11">
      <c r="B3869" s="137"/>
      <c r="C3869" s="137"/>
      <c r="D3869" s="202"/>
      <c r="E3869" s="137"/>
      <c r="H3869" s="137"/>
      <c r="I3869" s="137"/>
      <c r="J3869" s="202"/>
      <c r="K3869" s="137"/>
    </row>
    <row r="3870" spans="2:11">
      <c r="B3870" s="137"/>
      <c r="C3870" s="137"/>
      <c r="D3870" s="202"/>
      <c r="E3870" s="137"/>
      <c r="H3870" s="137"/>
      <c r="I3870" s="137"/>
      <c r="J3870" s="202"/>
      <c r="K3870" s="137"/>
    </row>
    <row r="3871" spans="2:11">
      <c r="B3871" s="137"/>
      <c r="C3871" s="137"/>
      <c r="D3871" s="202"/>
      <c r="E3871" s="137"/>
      <c r="H3871" s="137"/>
      <c r="I3871" s="137"/>
      <c r="J3871" s="202"/>
      <c r="K3871" s="137"/>
    </row>
    <row r="3872" spans="2:11">
      <c r="B3872" s="137"/>
      <c r="C3872" s="137"/>
      <c r="D3872" s="202"/>
      <c r="E3872" s="137"/>
      <c r="H3872" s="137"/>
      <c r="I3872" s="137"/>
      <c r="J3872" s="202"/>
      <c r="K3872" s="137"/>
    </row>
    <row r="3873" spans="2:11">
      <c r="B3873" s="137"/>
      <c r="C3873" s="137"/>
      <c r="D3873" s="202"/>
      <c r="E3873" s="137"/>
      <c r="H3873" s="137"/>
      <c r="I3873" s="137"/>
      <c r="J3873" s="202"/>
      <c r="K3873" s="137"/>
    </row>
    <row r="3874" spans="2:11">
      <c r="B3874" s="137"/>
      <c r="C3874" s="137"/>
      <c r="D3874" s="202"/>
      <c r="E3874" s="137"/>
      <c r="H3874" s="137"/>
      <c r="I3874" s="137"/>
      <c r="J3874" s="202"/>
      <c r="K3874" s="137"/>
    </row>
    <row r="3875" spans="2:11">
      <c r="B3875" s="137"/>
      <c r="C3875" s="137"/>
      <c r="D3875" s="202"/>
      <c r="E3875" s="137"/>
      <c r="H3875" s="137"/>
      <c r="I3875" s="137"/>
      <c r="J3875" s="202"/>
      <c r="K3875" s="137"/>
    </row>
    <row r="3876" spans="2:11">
      <c r="B3876" s="137"/>
      <c r="C3876" s="137"/>
      <c r="D3876" s="202"/>
      <c r="E3876" s="137"/>
      <c r="H3876" s="137"/>
      <c r="I3876" s="137"/>
      <c r="J3876" s="202"/>
      <c r="K3876" s="137"/>
    </row>
    <row r="3877" spans="2:11">
      <c r="B3877" s="137"/>
      <c r="C3877" s="137"/>
      <c r="D3877" s="202"/>
      <c r="E3877" s="137"/>
      <c r="H3877" s="137"/>
      <c r="I3877" s="137"/>
      <c r="J3877" s="202"/>
      <c r="K3877" s="137"/>
    </row>
    <row r="3878" spans="2:11">
      <c r="B3878" s="137"/>
      <c r="C3878" s="137"/>
      <c r="D3878" s="202"/>
      <c r="E3878" s="137"/>
      <c r="H3878" s="137"/>
      <c r="I3878" s="137"/>
      <c r="J3878" s="202"/>
      <c r="K3878" s="137"/>
    </row>
    <row r="3879" spans="2:11">
      <c r="B3879" s="137"/>
      <c r="C3879" s="137"/>
      <c r="D3879" s="202"/>
      <c r="E3879" s="137"/>
      <c r="H3879" s="137"/>
      <c r="I3879" s="137"/>
      <c r="J3879" s="202"/>
      <c r="K3879" s="137"/>
    </row>
    <row r="3880" spans="2:11">
      <c r="B3880" s="137"/>
      <c r="C3880" s="137"/>
      <c r="D3880" s="202"/>
      <c r="E3880" s="137"/>
      <c r="H3880" s="137"/>
      <c r="I3880" s="137"/>
      <c r="J3880" s="202"/>
      <c r="K3880" s="137"/>
    </row>
    <row r="3881" spans="2:11">
      <c r="B3881" s="137"/>
      <c r="C3881" s="137"/>
      <c r="D3881" s="202"/>
      <c r="E3881" s="137"/>
      <c r="H3881" s="137"/>
      <c r="I3881" s="137"/>
      <c r="J3881" s="202"/>
      <c r="K3881" s="137"/>
    </row>
    <row r="3882" spans="2:11">
      <c r="B3882" s="137"/>
      <c r="C3882" s="137"/>
      <c r="D3882" s="202"/>
      <c r="E3882" s="137"/>
      <c r="H3882" s="137"/>
      <c r="I3882" s="137"/>
      <c r="J3882" s="202"/>
      <c r="K3882" s="137"/>
    </row>
    <row r="3883" spans="2:11">
      <c r="B3883" s="137"/>
      <c r="C3883" s="137"/>
      <c r="D3883" s="202"/>
      <c r="E3883" s="137"/>
      <c r="H3883" s="137"/>
      <c r="I3883" s="137"/>
      <c r="J3883" s="202"/>
      <c r="K3883" s="137"/>
    </row>
    <row r="3884" spans="2:11">
      <c r="B3884" s="137"/>
      <c r="C3884" s="137"/>
      <c r="D3884" s="202"/>
      <c r="E3884" s="137"/>
      <c r="H3884" s="137"/>
      <c r="I3884" s="137"/>
      <c r="J3884" s="202"/>
      <c r="K3884" s="137"/>
    </row>
    <row r="3885" spans="2:11">
      <c r="B3885" s="137"/>
      <c r="C3885" s="137"/>
      <c r="D3885" s="202"/>
      <c r="E3885" s="137"/>
      <c r="H3885" s="137"/>
      <c r="I3885" s="137"/>
      <c r="J3885" s="202"/>
      <c r="K3885" s="137"/>
    </row>
    <row r="3886" spans="2:11">
      <c r="B3886" s="137"/>
      <c r="C3886" s="137"/>
      <c r="D3886" s="202"/>
      <c r="E3886" s="137"/>
      <c r="H3886" s="137"/>
      <c r="I3886" s="137"/>
      <c r="J3886" s="202"/>
      <c r="K3886" s="137"/>
    </row>
    <row r="3887" spans="2:11">
      <c r="B3887" s="137"/>
      <c r="C3887" s="137"/>
      <c r="D3887" s="202"/>
      <c r="E3887" s="137"/>
      <c r="H3887" s="137"/>
      <c r="I3887" s="137"/>
      <c r="J3887" s="202"/>
      <c r="K3887" s="137"/>
    </row>
    <row r="3888" spans="2:11">
      <c r="B3888" s="137"/>
      <c r="C3888" s="137"/>
      <c r="D3888" s="202"/>
      <c r="E3888" s="137"/>
      <c r="H3888" s="137"/>
      <c r="I3888" s="137"/>
      <c r="J3888" s="202"/>
      <c r="K3888" s="137"/>
    </row>
    <row r="3889" spans="2:11">
      <c r="B3889" s="137"/>
      <c r="C3889" s="137"/>
      <c r="D3889" s="202"/>
      <c r="E3889" s="137"/>
      <c r="H3889" s="137"/>
      <c r="I3889" s="137"/>
      <c r="J3889" s="202"/>
      <c r="K3889" s="137"/>
    </row>
    <row r="3890" spans="2:11">
      <c r="B3890" s="137"/>
      <c r="C3890" s="137"/>
      <c r="D3890" s="202"/>
      <c r="E3890" s="137"/>
      <c r="H3890" s="137"/>
      <c r="I3890" s="137"/>
      <c r="J3890" s="202"/>
      <c r="K3890" s="137"/>
    </row>
    <row r="3891" spans="2:11">
      <c r="B3891" s="137"/>
      <c r="C3891" s="137"/>
      <c r="D3891" s="202"/>
      <c r="E3891" s="137"/>
      <c r="H3891" s="137"/>
      <c r="I3891" s="137"/>
      <c r="J3891" s="202"/>
      <c r="K3891" s="137"/>
    </row>
    <row r="3892" spans="2:11">
      <c r="B3892" s="137"/>
      <c r="C3892" s="137"/>
      <c r="D3892" s="202"/>
      <c r="E3892" s="137"/>
      <c r="H3892" s="137"/>
      <c r="I3892" s="137"/>
      <c r="J3892" s="202"/>
      <c r="K3892" s="137"/>
    </row>
    <row r="3893" spans="2:11">
      <c r="B3893" s="137"/>
      <c r="C3893" s="137"/>
      <c r="D3893" s="202"/>
      <c r="E3893" s="137"/>
      <c r="H3893" s="137"/>
      <c r="I3893" s="137"/>
      <c r="J3893" s="202"/>
      <c r="K3893" s="137"/>
    </row>
    <row r="3894" spans="2:11">
      <c r="B3894" s="137"/>
      <c r="C3894" s="137"/>
      <c r="D3894" s="202"/>
      <c r="E3894" s="137"/>
      <c r="H3894" s="137"/>
      <c r="I3894" s="137"/>
      <c r="J3894" s="202"/>
      <c r="K3894" s="137"/>
    </row>
    <row r="3895" spans="2:11">
      <c r="B3895" s="137"/>
      <c r="C3895" s="137"/>
      <c r="D3895" s="202"/>
      <c r="E3895" s="137"/>
      <c r="H3895" s="137"/>
      <c r="I3895" s="137"/>
      <c r="J3895" s="202"/>
      <c r="K3895" s="137"/>
    </row>
    <row r="3896" spans="2:11">
      <c r="B3896" s="137"/>
      <c r="C3896" s="137"/>
      <c r="D3896" s="202"/>
      <c r="E3896" s="137"/>
      <c r="H3896" s="137"/>
      <c r="I3896" s="137"/>
      <c r="J3896" s="202"/>
      <c r="K3896" s="137"/>
    </row>
    <row r="3897" spans="2:11">
      <c r="B3897" s="137"/>
      <c r="C3897" s="137"/>
      <c r="D3897" s="202"/>
      <c r="E3897" s="137"/>
      <c r="H3897" s="137"/>
      <c r="I3897" s="137"/>
      <c r="J3897" s="202"/>
      <c r="K3897" s="137"/>
    </row>
    <row r="3898" spans="2:11">
      <c r="B3898" s="137"/>
      <c r="C3898" s="137"/>
      <c r="D3898" s="202"/>
      <c r="E3898" s="137"/>
      <c r="H3898" s="137"/>
      <c r="I3898" s="137"/>
      <c r="J3898" s="202"/>
      <c r="K3898" s="137"/>
    </row>
    <row r="3899" spans="2:11">
      <c r="B3899" s="137"/>
      <c r="C3899" s="137"/>
      <c r="D3899" s="202"/>
      <c r="E3899" s="137"/>
      <c r="H3899" s="137"/>
      <c r="I3899" s="137"/>
      <c r="J3899" s="202"/>
      <c r="K3899" s="137"/>
    </row>
    <row r="3900" spans="2:11">
      <c r="B3900" s="137"/>
      <c r="C3900" s="137"/>
      <c r="D3900" s="202"/>
      <c r="E3900" s="137"/>
      <c r="H3900" s="137"/>
      <c r="I3900" s="137"/>
      <c r="J3900" s="202"/>
      <c r="K3900" s="137"/>
    </row>
    <row r="3901" spans="2:11">
      <c r="B3901" s="137"/>
      <c r="C3901" s="137"/>
      <c r="D3901" s="202"/>
      <c r="E3901" s="137"/>
      <c r="H3901" s="137"/>
      <c r="I3901" s="137"/>
      <c r="J3901" s="202"/>
      <c r="K3901" s="137"/>
    </row>
    <row r="3902" spans="2:11">
      <c r="B3902" s="137"/>
      <c r="C3902" s="137"/>
      <c r="D3902" s="202"/>
      <c r="E3902" s="137"/>
      <c r="H3902" s="137"/>
      <c r="I3902" s="137"/>
      <c r="J3902" s="202"/>
      <c r="K3902" s="137"/>
    </row>
    <row r="3903" spans="2:11">
      <c r="B3903" s="137"/>
      <c r="C3903" s="137"/>
      <c r="D3903" s="202"/>
      <c r="E3903" s="137"/>
      <c r="H3903" s="137"/>
      <c r="I3903" s="137"/>
      <c r="J3903" s="202"/>
      <c r="K3903" s="137"/>
    </row>
    <row r="3904" spans="2:11">
      <c r="B3904" s="137"/>
      <c r="C3904" s="137"/>
      <c r="D3904" s="202"/>
      <c r="E3904" s="137"/>
      <c r="H3904" s="137"/>
      <c r="I3904" s="137"/>
      <c r="J3904" s="202"/>
      <c r="K3904" s="137"/>
    </row>
    <row r="3905" spans="2:11">
      <c r="B3905" s="137"/>
      <c r="C3905" s="137"/>
      <c r="D3905" s="202"/>
      <c r="E3905" s="137"/>
      <c r="H3905" s="137"/>
      <c r="I3905" s="137"/>
      <c r="J3905" s="202"/>
      <c r="K3905" s="137"/>
    </row>
    <row r="3906" spans="2:11">
      <c r="B3906" s="137"/>
      <c r="C3906" s="137"/>
      <c r="D3906" s="202"/>
      <c r="E3906" s="137"/>
      <c r="H3906" s="137"/>
      <c r="I3906" s="137"/>
      <c r="J3906" s="202"/>
      <c r="K3906" s="137"/>
    </row>
    <row r="3907" spans="2:11">
      <c r="B3907" s="137"/>
      <c r="C3907" s="137"/>
      <c r="D3907" s="202"/>
      <c r="E3907" s="137"/>
      <c r="H3907" s="137"/>
      <c r="I3907" s="137"/>
      <c r="J3907" s="202"/>
      <c r="K3907" s="137"/>
    </row>
    <row r="3908" spans="2:11">
      <c r="B3908" s="137"/>
      <c r="C3908" s="137"/>
      <c r="D3908" s="202"/>
      <c r="E3908" s="137"/>
      <c r="H3908" s="137"/>
      <c r="I3908" s="137"/>
      <c r="J3908" s="202"/>
      <c r="K3908" s="137"/>
    </row>
    <row r="3909" spans="2:11">
      <c r="B3909" s="137"/>
      <c r="C3909" s="137"/>
      <c r="D3909" s="202"/>
      <c r="E3909" s="137"/>
      <c r="H3909" s="137"/>
      <c r="I3909" s="137"/>
      <c r="J3909" s="202"/>
      <c r="K3909" s="137"/>
    </row>
    <row r="3910" spans="2:11">
      <c r="B3910" s="137"/>
      <c r="C3910" s="137"/>
      <c r="D3910" s="202"/>
      <c r="E3910" s="137"/>
      <c r="H3910" s="137"/>
      <c r="I3910" s="137"/>
      <c r="J3910" s="202"/>
      <c r="K3910" s="137"/>
    </row>
    <row r="3911" spans="2:11">
      <c r="B3911" s="137"/>
      <c r="C3911" s="137"/>
      <c r="D3911" s="202"/>
      <c r="E3911" s="137"/>
      <c r="H3911" s="137"/>
      <c r="I3911" s="137"/>
      <c r="J3911" s="202"/>
      <c r="K3911" s="137"/>
    </row>
    <row r="3912" spans="2:11">
      <c r="B3912" s="137"/>
      <c r="C3912" s="137"/>
      <c r="D3912" s="202"/>
      <c r="E3912" s="137"/>
      <c r="H3912" s="137"/>
      <c r="I3912" s="137"/>
      <c r="J3912" s="202"/>
      <c r="K3912" s="137"/>
    </row>
    <row r="3913" spans="2:11">
      <c r="B3913" s="137"/>
      <c r="C3913" s="137"/>
      <c r="D3913" s="202"/>
      <c r="E3913" s="137"/>
      <c r="H3913" s="137"/>
      <c r="I3913" s="137"/>
      <c r="J3913" s="202"/>
      <c r="K3913" s="137"/>
    </row>
    <row r="3914" spans="2:11">
      <c r="B3914" s="137"/>
      <c r="C3914" s="137"/>
      <c r="D3914" s="202"/>
      <c r="E3914" s="137"/>
      <c r="H3914" s="137"/>
      <c r="I3914" s="137"/>
      <c r="J3914" s="202"/>
      <c r="K3914" s="137"/>
    </row>
    <row r="3915" spans="2:11">
      <c r="B3915" s="137"/>
      <c r="C3915" s="137"/>
      <c r="D3915" s="202"/>
      <c r="E3915" s="137"/>
      <c r="H3915" s="137"/>
      <c r="I3915" s="137"/>
      <c r="J3915" s="202"/>
      <c r="K3915" s="137"/>
    </row>
    <row r="3916" spans="2:11">
      <c r="B3916" s="137"/>
      <c r="C3916" s="137"/>
      <c r="D3916" s="202"/>
      <c r="E3916" s="137"/>
      <c r="H3916" s="137"/>
      <c r="I3916" s="137"/>
      <c r="J3916" s="202"/>
      <c r="K3916" s="137"/>
    </row>
    <row r="3917" spans="2:11">
      <c r="B3917" s="137"/>
      <c r="C3917" s="137"/>
      <c r="D3917" s="202"/>
      <c r="E3917" s="137"/>
      <c r="H3917" s="137"/>
      <c r="I3917" s="137"/>
      <c r="J3917" s="202"/>
      <c r="K3917" s="137"/>
    </row>
    <row r="3918" spans="2:11">
      <c r="B3918" s="137"/>
      <c r="C3918" s="137"/>
      <c r="D3918" s="202"/>
      <c r="E3918" s="137"/>
      <c r="H3918" s="137"/>
      <c r="I3918" s="137"/>
      <c r="J3918" s="202"/>
      <c r="K3918" s="137"/>
    </row>
    <row r="3919" spans="2:11">
      <c r="B3919" s="137"/>
      <c r="C3919" s="137"/>
      <c r="D3919" s="202"/>
      <c r="E3919" s="137"/>
      <c r="H3919" s="137"/>
      <c r="I3919" s="137"/>
      <c r="J3919" s="202"/>
      <c r="K3919" s="137"/>
    </row>
    <row r="3920" spans="2:11">
      <c r="B3920" s="137"/>
      <c r="C3920" s="137"/>
      <c r="D3920" s="202"/>
      <c r="E3920" s="137"/>
      <c r="H3920" s="137"/>
      <c r="I3920" s="137"/>
      <c r="J3920" s="202"/>
      <c r="K3920" s="137"/>
    </row>
    <row r="3921" spans="2:11">
      <c r="B3921" s="137"/>
      <c r="C3921" s="137"/>
      <c r="D3921" s="202"/>
      <c r="E3921" s="137"/>
      <c r="H3921" s="137"/>
      <c r="I3921" s="137"/>
      <c r="J3921" s="202"/>
      <c r="K3921" s="137"/>
    </row>
    <row r="3922" spans="2:11">
      <c r="B3922" s="137"/>
      <c r="C3922" s="137"/>
      <c r="D3922" s="202"/>
      <c r="E3922" s="137"/>
      <c r="H3922" s="137"/>
      <c r="I3922" s="137"/>
      <c r="J3922" s="202"/>
      <c r="K3922" s="137"/>
    </row>
    <row r="3923" spans="2:11">
      <c r="B3923" s="137"/>
      <c r="C3923" s="137"/>
      <c r="D3923" s="202"/>
      <c r="E3923" s="137"/>
      <c r="H3923" s="137"/>
      <c r="I3923" s="137"/>
      <c r="J3923" s="202"/>
      <c r="K3923" s="137"/>
    </row>
    <row r="3924" spans="2:11">
      <c r="B3924" s="137"/>
      <c r="C3924" s="137"/>
      <c r="D3924" s="202"/>
      <c r="E3924" s="137"/>
      <c r="H3924" s="137"/>
      <c r="I3924" s="137"/>
      <c r="J3924" s="202"/>
      <c r="K3924" s="137"/>
    </row>
    <row r="3925" spans="2:11">
      <c r="B3925" s="137"/>
      <c r="C3925" s="137"/>
      <c r="D3925" s="202"/>
      <c r="E3925" s="137"/>
      <c r="H3925" s="137"/>
      <c r="I3925" s="137"/>
      <c r="J3925" s="202"/>
      <c r="K3925" s="137"/>
    </row>
    <row r="3926" spans="2:11">
      <c r="B3926" s="137"/>
      <c r="C3926" s="137"/>
      <c r="D3926" s="202"/>
      <c r="E3926" s="137"/>
      <c r="H3926" s="137"/>
      <c r="I3926" s="137"/>
      <c r="J3926" s="202"/>
      <c r="K3926" s="137"/>
    </row>
    <row r="3927" spans="2:11">
      <c r="B3927" s="137"/>
      <c r="C3927" s="137"/>
      <c r="D3927" s="202"/>
      <c r="E3927" s="137"/>
      <c r="H3927" s="137"/>
      <c r="I3927" s="137"/>
      <c r="J3927" s="202"/>
      <c r="K3927" s="137"/>
    </row>
    <row r="3928" spans="2:11">
      <c r="B3928" s="137"/>
      <c r="C3928" s="137"/>
      <c r="D3928" s="202"/>
      <c r="E3928" s="137"/>
      <c r="H3928" s="137"/>
      <c r="I3928" s="137"/>
      <c r="J3928" s="202"/>
      <c r="K3928" s="137"/>
    </row>
    <row r="3929" spans="2:11">
      <c r="B3929" s="137"/>
      <c r="C3929" s="137"/>
      <c r="D3929" s="202"/>
      <c r="E3929" s="137"/>
      <c r="H3929" s="137"/>
      <c r="I3929" s="137"/>
      <c r="J3929" s="202"/>
      <c r="K3929" s="137"/>
    </row>
    <row r="3930" spans="2:11">
      <c r="B3930" s="137"/>
      <c r="C3930" s="137"/>
      <c r="D3930" s="202"/>
      <c r="E3930" s="137"/>
      <c r="H3930" s="137"/>
      <c r="I3930" s="137"/>
      <c r="J3930" s="202"/>
      <c r="K3930" s="137"/>
    </row>
    <row r="3931" spans="2:11">
      <c r="B3931" s="137"/>
      <c r="C3931" s="137"/>
      <c r="D3931" s="202"/>
      <c r="E3931" s="137"/>
      <c r="H3931" s="137"/>
      <c r="I3931" s="137"/>
      <c r="J3931" s="202"/>
      <c r="K3931" s="137"/>
    </row>
    <row r="3932" spans="2:11">
      <c r="B3932" s="137"/>
      <c r="C3932" s="137"/>
      <c r="D3932" s="202"/>
      <c r="E3932" s="137"/>
      <c r="H3932" s="137"/>
      <c r="I3932" s="137"/>
      <c r="J3932" s="202"/>
      <c r="K3932" s="137"/>
    </row>
    <row r="3933" spans="2:11">
      <c r="B3933" s="137"/>
      <c r="C3933" s="137"/>
      <c r="D3933" s="202"/>
      <c r="E3933" s="137"/>
      <c r="H3933" s="137"/>
      <c r="I3933" s="137"/>
      <c r="J3933" s="202"/>
      <c r="K3933" s="137"/>
    </row>
    <row r="3934" spans="2:11">
      <c r="B3934" s="137"/>
      <c r="C3934" s="137"/>
      <c r="D3934" s="202"/>
      <c r="E3934" s="137"/>
      <c r="H3934" s="137"/>
      <c r="I3934" s="137"/>
      <c r="J3934" s="202"/>
      <c r="K3934" s="137"/>
    </row>
    <row r="3935" spans="2:11">
      <c r="B3935" s="137"/>
      <c r="C3935" s="137"/>
      <c r="D3935" s="202"/>
      <c r="E3935" s="137"/>
      <c r="H3935" s="137"/>
      <c r="I3935" s="137"/>
      <c r="J3935" s="202"/>
      <c r="K3935" s="137"/>
    </row>
    <row r="3936" spans="2:11">
      <c r="B3936" s="137"/>
      <c r="C3936" s="137"/>
      <c r="D3936" s="202"/>
      <c r="E3936" s="137"/>
      <c r="H3936" s="137"/>
      <c r="I3936" s="137"/>
      <c r="J3936" s="202"/>
      <c r="K3936" s="137"/>
    </row>
    <row r="3937" spans="2:11">
      <c r="B3937" s="137"/>
      <c r="C3937" s="137"/>
      <c r="D3937" s="202"/>
      <c r="E3937" s="137"/>
      <c r="H3937" s="137"/>
      <c r="I3937" s="137"/>
      <c r="J3937" s="202"/>
      <c r="K3937" s="137"/>
    </row>
    <row r="3938" spans="2:11">
      <c r="B3938" s="137"/>
      <c r="C3938" s="137"/>
      <c r="D3938" s="202"/>
      <c r="E3938" s="137"/>
      <c r="H3938" s="137"/>
      <c r="I3938" s="137"/>
      <c r="J3938" s="202"/>
      <c r="K3938" s="137"/>
    </row>
    <row r="3939" spans="2:11">
      <c r="B3939" s="137"/>
      <c r="C3939" s="137"/>
      <c r="D3939" s="202"/>
      <c r="E3939" s="137"/>
      <c r="H3939" s="137"/>
      <c r="I3939" s="137"/>
      <c r="J3939" s="202"/>
      <c r="K3939" s="137"/>
    </row>
    <row r="3940" spans="2:11">
      <c r="B3940" s="137"/>
      <c r="C3940" s="137"/>
      <c r="D3940" s="202"/>
      <c r="E3940" s="137"/>
      <c r="H3940" s="137"/>
      <c r="I3940" s="137"/>
      <c r="J3940" s="202"/>
      <c r="K3940" s="137"/>
    </row>
    <row r="3941" spans="2:11">
      <c r="B3941" s="137"/>
      <c r="C3941" s="137"/>
      <c r="D3941" s="202"/>
      <c r="E3941" s="137"/>
      <c r="H3941" s="137"/>
      <c r="I3941" s="137"/>
      <c r="J3941" s="202"/>
      <c r="K3941" s="137"/>
    </row>
    <row r="3942" spans="2:11">
      <c r="B3942" s="137"/>
      <c r="C3942" s="137"/>
      <c r="D3942" s="202"/>
      <c r="E3942" s="137"/>
      <c r="H3942" s="137"/>
      <c r="I3942" s="137"/>
      <c r="J3942" s="202"/>
      <c r="K3942" s="137"/>
    </row>
    <row r="3943" spans="2:11">
      <c r="B3943" s="137"/>
      <c r="C3943" s="137"/>
      <c r="D3943" s="202"/>
      <c r="E3943" s="137"/>
      <c r="H3943" s="137"/>
      <c r="I3943" s="137"/>
      <c r="J3943" s="202"/>
      <c r="K3943" s="137"/>
    </row>
    <row r="3944" spans="2:11">
      <c r="B3944" s="137"/>
      <c r="C3944" s="137"/>
      <c r="D3944" s="202"/>
      <c r="E3944" s="137"/>
      <c r="H3944" s="137"/>
      <c r="I3944" s="137"/>
      <c r="J3944" s="202"/>
      <c r="K3944" s="137"/>
    </row>
    <row r="3945" spans="2:11">
      <c r="B3945" s="137"/>
      <c r="C3945" s="137"/>
      <c r="D3945" s="202"/>
      <c r="E3945" s="137"/>
      <c r="H3945" s="137"/>
      <c r="I3945" s="137"/>
      <c r="J3945" s="202"/>
      <c r="K3945" s="137"/>
    </row>
    <row r="3946" spans="2:11">
      <c r="B3946" s="137"/>
      <c r="C3946" s="137"/>
      <c r="D3946" s="202"/>
      <c r="E3946" s="137"/>
      <c r="H3946" s="137"/>
      <c r="I3946" s="137"/>
      <c r="J3946" s="202"/>
      <c r="K3946" s="137"/>
    </row>
    <row r="3947" spans="2:11">
      <c r="B3947" s="137"/>
      <c r="C3947" s="137"/>
      <c r="D3947" s="202"/>
      <c r="E3947" s="137"/>
      <c r="H3947" s="137"/>
      <c r="I3947" s="137"/>
      <c r="J3947" s="202"/>
      <c r="K3947" s="137"/>
    </row>
    <row r="3948" spans="2:11">
      <c r="B3948" s="137"/>
      <c r="C3948" s="137"/>
      <c r="D3948" s="202"/>
      <c r="E3948" s="137"/>
      <c r="H3948" s="137"/>
      <c r="I3948" s="137"/>
      <c r="J3948" s="202"/>
      <c r="K3948" s="137"/>
    </row>
    <row r="3949" spans="2:11">
      <c r="B3949" s="137"/>
      <c r="C3949" s="137"/>
      <c r="D3949" s="202"/>
      <c r="E3949" s="137"/>
      <c r="H3949" s="137"/>
      <c r="I3949" s="137"/>
      <c r="J3949" s="202"/>
      <c r="K3949" s="137"/>
    </row>
    <row r="3950" spans="2:11">
      <c r="B3950" s="137"/>
      <c r="C3950" s="137"/>
      <c r="D3950" s="202"/>
      <c r="E3950" s="137"/>
      <c r="H3950" s="137"/>
      <c r="I3950" s="137"/>
      <c r="J3950" s="202"/>
      <c r="K3950" s="137"/>
    </row>
    <row r="3951" spans="2:11">
      <c r="B3951" s="137"/>
      <c r="C3951" s="137"/>
      <c r="D3951" s="202"/>
      <c r="E3951" s="137"/>
      <c r="H3951" s="137"/>
      <c r="I3951" s="137"/>
      <c r="J3951" s="202"/>
      <c r="K3951" s="137"/>
    </row>
    <row r="3952" spans="2:11">
      <c r="B3952" s="137"/>
      <c r="C3952" s="137"/>
      <c r="D3952" s="202"/>
      <c r="E3952" s="137"/>
      <c r="H3952" s="137"/>
      <c r="I3952" s="137"/>
      <c r="J3952" s="202"/>
      <c r="K3952" s="137"/>
    </row>
    <row r="3953" spans="2:11">
      <c r="B3953" s="137"/>
      <c r="C3953" s="137"/>
      <c r="D3953" s="202"/>
      <c r="E3953" s="137"/>
      <c r="H3953" s="137"/>
      <c r="I3953" s="137"/>
      <c r="J3953" s="202"/>
      <c r="K3953" s="137"/>
    </row>
    <row r="3954" spans="2:11">
      <c r="B3954" s="137"/>
      <c r="C3954" s="137"/>
      <c r="D3954" s="202"/>
      <c r="E3954" s="137"/>
      <c r="H3954" s="137"/>
      <c r="I3954" s="137"/>
      <c r="J3954" s="202"/>
      <c r="K3954" s="137"/>
    </row>
    <row r="3955" spans="2:11">
      <c r="B3955" s="137"/>
      <c r="C3955" s="137"/>
      <c r="D3955" s="202"/>
      <c r="E3955" s="137"/>
      <c r="H3955" s="137"/>
      <c r="I3955" s="137"/>
      <c r="J3955" s="202"/>
      <c r="K3955" s="137"/>
    </row>
    <row r="3956" spans="2:11">
      <c r="B3956" s="137"/>
      <c r="C3956" s="137"/>
      <c r="D3956" s="202"/>
      <c r="E3956" s="137"/>
      <c r="H3956" s="137"/>
      <c r="I3956" s="137"/>
      <c r="J3956" s="202"/>
      <c r="K3956" s="137"/>
    </row>
    <row r="3957" spans="2:11">
      <c r="B3957" s="137"/>
      <c r="C3957" s="137"/>
      <c r="D3957" s="202"/>
      <c r="E3957" s="137"/>
      <c r="H3957" s="137"/>
      <c r="I3957" s="137"/>
      <c r="J3957" s="202"/>
      <c r="K3957" s="137"/>
    </row>
    <row r="3958" spans="2:11">
      <c r="B3958" s="137"/>
      <c r="C3958" s="137"/>
      <c r="D3958" s="202"/>
      <c r="E3958" s="137"/>
      <c r="H3958" s="137"/>
      <c r="I3958" s="137"/>
      <c r="J3958" s="202"/>
      <c r="K3958" s="137"/>
    </row>
    <row r="3959" spans="2:11">
      <c r="B3959" s="137"/>
      <c r="C3959" s="137"/>
      <c r="D3959" s="202"/>
      <c r="E3959" s="137"/>
      <c r="H3959" s="137"/>
      <c r="I3959" s="137"/>
      <c r="J3959" s="202"/>
      <c r="K3959" s="137"/>
    </row>
    <row r="3960" spans="2:11">
      <c r="B3960" s="137"/>
      <c r="C3960" s="137"/>
      <c r="D3960" s="202"/>
      <c r="E3960" s="137"/>
      <c r="H3960" s="137"/>
      <c r="I3960" s="137"/>
      <c r="J3960" s="202"/>
      <c r="K3960" s="137"/>
    </row>
    <row r="3961" spans="2:11">
      <c r="B3961" s="137"/>
      <c r="C3961" s="137"/>
      <c r="D3961" s="202"/>
      <c r="E3961" s="137"/>
      <c r="H3961" s="137"/>
      <c r="I3961" s="137"/>
      <c r="J3961" s="202"/>
      <c r="K3961" s="137"/>
    </row>
    <row r="3962" spans="2:11">
      <c r="B3962" s="137"/>
      <c r="C3962" s="137"/>
      <c r="D3962" s="202"/>
      <c r="E3962" s="137"/>
      <c r="H3962" s="137"/>
      <c r="I3962" s="137"/>
      <c r="J3962" s="202"/>
      <c r="K3962" s="137"/>
    </row>
    <row r="3963" spans="2:11">
      <c r="B3963" s="137"/>
      <c r="C3963" s="137"/>
      <c r="D3963" s="202"/>
      <c r="E3963" s="137"/>
      <c r="H3963" s="137"/>
      <c r="I3963" s="137"/>
      <c r="J3963" s="202"/>
      <c r="K3963" s="137"/>
    </row>
    <row r="3964" spans="2:11">
      <c r="B3964" s="137"/>
      <c r="C3964" s="137"/>
      <c r="D3964" s="202"/>
      <c r="E3964" s="137"/>
      <c r="H3964" s="137"/>
      <c r="I3964" s="137"/>
      <c r="J3964" s="202"/>
      <c r="K3964" s="137"/>
    </row>
    <row r="3965" spans="2:11">
      <c r="B3965" s="137"/>
      <c r="C3965" s="137"/>
      <c r="D3965" s="202"/>
      <c r="E3965" s="137"/>
      <c r="H3965" s="137"/>
      <c r="I3965" s="137"/>
      <c r="J3965" s="202"/>
      <c r="K3965" s="137"/>
    </row>
    <row r="3966" spans="2:11">
      <c r="B3966" s="137"/>
      <c r="C3966" s="137"/>
      <c r="D3966" s="202"/>
      <c r="E3966" s="137"/>
      <c r="H3966" s="137"/>
      <c r="I3966" s="137"/>
      <c r="J3966" s="202"/>
      <c r="K3966" s="137"/>
    </row>
    <row r="3967" spans="2:11">
      <c r="B3967" s="137"/>
      <c r="C3967" s="137"/>
      <c r="D3967" s="202"/>
      <c r="E3967" s="137"/>
      <c r="H3967" s="137"/>
      <c r="I3967" s="137"/>
      <c r="J3967" s="202"/>
      <c r="K3967" s="137"/>
    </row>
    <row r="3968" spans="2:11">
      <c r="B3968" s="137"/>
      <c r="C3968" s="137"/>
      <c r="D3968" s="202"/>
      <c r="E3968" s="137"/>
      <c r="H3968" s="137"/>
      <c r="I3968" s="137"/>
      <c r="J3968" s="202"/>
      <c r="K3968" s="137"/>
    </row>
    <row r="3969" spans="2:11">
      <c r="B3969" s="137"/>
      <c r="C3969" s="137"/>
      <c r="D3969" s="202"/>
      <c r="E3969" s="137"/>
      <c r="H3969" s="137"/>
      <c r="I3969" s="137"/>
      <c r="J3969" s="202"/>
      <c r="K3969" s="137"/>
    </row>
    <row r="3970" spans="2:11">
      <c r="B3970" s="137"/>
      <c r="C3970" s="137"/>
      <c r="D3970" s="202"/>
      <c r="E3970" s="137"/>
      <c r="H3970" s="137"/>
      <c r="I3970" s="137"/>
      <c r="J3970" s="202"/>
      <c r="K3970" s="137"/>
    </row>
    <row r="3971" spans="2:11">
      <c r="B3971" s="137"/>
      <c r="C3971" s="137"/>
      <c r="D3971" s="202"/>
      <c r="E3971" s="137"/>
      <c r="H3971" s="137"/>
      <c r="I3971" s="137"/>
      <c r="J3971" s="202"/>
      <c r="K3971" s="137"/>
    </row>
    <row r="3972" spans="2:11">
      <c r="B3972" s="137"/>
      <c r="C3972" s="137"/>
      <c r="D3972" s="202"/>
      <c r="E3972" s="137"/>
      <c r="H3972" s="137"/>
      <c r="I3972" s="137"/>
      <c r="J3972" s="202"/>
      <c r="K3972" s="137"/>
    </row>
    <row r="3973" spans="2:11">
      <c r="B3973" s="137"/>
      <c r="C3973" s="137"/>
      <c r="D3973" s="202"/>
      <c r="E3973" s="137"/>
      <c r="H3973" s="137"/>
      <c r="I3973" s="137"/>
      <c r="J3973" s="202"/>
      <c r="K3973" s="137"/>
    </row>
    <row r="3974" spans="2:11">
      <c r="B3974" s="137"/>
      <c r="C3974" s="137"/>
      <c r="D3974" s="202"/>
      <c r="E3974" s="137"/>
      <c r="H3974" s="137"/>
      <c r="I3974" s="137"/>
      <c r="J3974" s="202"/>
      <c r="K3974" s="137"/>
    </row>
    <row r="3975" spans="2:11">
      <c r="B3975" s="137"/>
      <c r="C3975" s="137"/>
      <c r="D3975" s="202"/>
      <c r="E3975" s="137"/>
      <c r="H3975" s="137"/>
      <c r="I3975" s="137"/>
      <c r="J3975" s="202"/>
      <c r="K3975" s="137"/>
    </row>
    <row r="3976" spans="2:11">
      <c r="B3976" s="137"/>
      <c r="C3976" s="137"/>
      <c r="D3976" s="202"/>
      <c r="E3976" s="137"/>
      <c r="H3976" s="137"/>
      <c r="I3976" s="137"/>
      <c r="J3976" s="202"/>
      <c r="K3976" s="137"/>
    </row>
    <row r="3977" spans="2:11">
      <c r="B3977" s="137"/>
      <c r="C3977" s="137"/>
      <c r="D3977" s="202"/>
      <c r="E3977" s="137"/>
      <c r="H3977" s="137"/>
      <c r="I3977" s="137"/>
      <c r="J3977" s="202"/>
      <c r="K3977" s="137"/>
    </row>
    <row r="3978" spans="2:11">
      <c r="B3978" s="137"/>
      <c r="C3978" s="137"/>
      <c r="D3978" s="202"/>
      <c r="E3978" s="137"/>
      <c r="H3978" s="137"/>
      <c r="I3978" s="137"/>
      <c r="J3978" s="202"/>
      <c r="K3978" s="137"/>
    </row>
    <row r="3979" spans="2:11">
      <c r="B3979" s="137"/>
      <c r="C3979" s="137"/>
      <c r="D3979" s="202"/>
      <c r="E3979" s="137"/>
      <c r="H3979" s="137"/>
      <c r="I3979" s="137"/>
      <c r="J3979" s="202"/>
      <c r="K3979" s="137"/>
    </row>
    <row r="3980" spans="2:11">
      <c r="B3980" s="137"/>
      <c r="C3980" s="137"/>
      <c r="D3980" s="202"/>
      <c r="E3980" s="137"/>
      <c r="H3980" s="137"/>
      <c r="I3980" s="137"/>
      <c r="J3980" s="202"/>
      <c r="K3980" s="137"/>
    </row>
    <row r="3981" spans="2:11">
      <c r="B3981" s="137"/>
      <c r="C3981" s="137"/>
      <c r="D3981" s="202"/>
      <c r="E3981" s="137"/>
      <c r="H3981" s="137"/>
      <c r="I3981" s="137"/>
      <c r="J3981" s="202"/>
      <c r="K3981" s="137"/>
    </row>
    <row r="3982" spans="2:11">
      <c r="B3982" s="137"/>
      <c r="C3982" s="137"/>
      <c r="D3982" s="202"/>
      <c r="E3982" s="137"/>
      <c r="H3982" s="137"/>
      <c r="I3982" s="137"/>
      <c r="J3982" s="202"/>
      <c r="K3982" s="137"/>
    </row>
    <row r="3983" spans="2:11">
      <c r="B3983" s="137"/>
      <c r="C3983" s="137"/>
      <c r="D3983" s="202"/>
      <c r="E3983" s="137"/>
      <c r="H3983" s="137"/>
      <c r="I3983" s="137"/>
      <c r="J3983" s="202"/>
      <c r="K3983" s="137"/>
    </row>
    <row r="3984" spans="2:11">
      <c r="B3984" s="137"/>
      <c r="C3984" s="137"/>
      <c r="D3984" s="202"/>
      <c r="E3984" s="137"/>
      <c r="H3984" s="137"/>
      <c r="I3984" s="137"/>
      <c r="J3984" s="202"/>
      <c r="K3984" s="137"/>
    </row>
    <row r="3985" spans="2:11">
      <c r="B3985" s="137"/>
      <c r="C3985" s="137"/>
      <c r="D3985" s="202"/>
      <c r="E3985" s="137"/>
      <c r="H3985" s="137"/>
      <c r="I3985" s="137"/>
      <c r="J3985" s="202"/>
      <c r="K3985" s="137"/>
    </row>
    <row r="3986" spans="2:11">
      <c r="B3986" s="137"/>
      <c r="C3986" s="137"/>
      <c r="D3986" s="202"/>
      <c r="E3986" s="137"/>
      <c r="H3986" s="137"/>
      <c r="I3986" s="137"/>
      <c r="J3986" s="202"/>
      <c r="K3986" s="137"/>
    </row>
    <row r="3987" spans="2:11">
      <c r="B3987" s="137"/>
      <c r="C3987" s="137"/>
      <c r="D3987" s="202"/>
      <c r="E3987" s="137"/>
      <c r="H3987" s="137"/>
      <c r="I3987" s="137"/>
      <c r="J3987" s="202"/>
      <c r="K3987" s="137"/>
    </row>
    <row r="3988" spans="2:11">
      <c r="B3988" s="137"/>
      <c r="C3988" s="137"/>
      <c r="D3988" s="202"/>
      <c r="E3988" s="137"/>
      <c r="H3988" s="137"/>
      <c r="I3988" s="137"/>
      <c r="J3988" s="202"/>
      <c r="K3988" s="137"/>
    </row>
    <row r="3989" spans="2:11">
      <c r="B3989" s="137"/>
      <c r="C3989" s="137"/>
      <c r="D3989" s="202"/>
      <c r="E3989" s="137"/>
      <c r="H3989" s="137"/>
      <c r="I3989" s="137"/>
      <c r="J3989" s="202"/>
      <c r="K3989" s="137"/>
    </row>
    <row r="3990" spans="2:11">
      <c r="B3990" s="137"/>
      <c r="C3990" s="137"/>
      <c r="D3990" s="202"/>
      <c r="E3990" s="137"/>
      <c r="H3990" s="137"/>
      <c r="I3990" s="137"/>
      <c r="J3990" s="202"/>
      <c r="K3990" s="137"/>
    </row>
    <row r="3991" spans="2:11">
      <c r="B3991" s="137"/>
      <c r="C3991" s="137"/>
      <c r="D3991" s="202"/>
      <c r="E3991" s="137"/>
      <c r="H3991" s="137"/>
      <c r="I3991" s="137"/>
      <c r="J3991" s="202"/>
      <c r="K3991" s="137"/>
    </row>
    <row r="3992" spans="2:11">
      <c r="B3992" s="137"/>
      <c r="C3992" s="137"/>
      <c r="D3992" s="202"/>
      <c r="E3992" s="137"/>
      <c r="H3992" s="137"/>
      <c r="I3992" s="137"/>
      <c r="J3992" s="202"/>
      <c r="K3992" s="137"/>
    </row>
    <row r="3993" spans="2:11">
      <c r="B3993" s="137"/>
      <c r="C3993" s="137"/>
      <c r="D3993" s="202"/>
      <c r="E3993" s="137"/>
      <c r="H3993" s="137"/>
      <c r="I3993" s="137"/>
      <c r="J3993" s="202"/>
      <c r="K3993" s="137"/>
    </row>
    <row r="3994" spans="2:11">
      <c r="B3994" s="137"/>
      <c r="C3994" s="137"/>
      <c r="D3994" s="202"/>
      <c r="E3994" s="137"/>
      <c r="H3994" s="137"/>
      <c r="I3994" s="137"/>
      <c r="J3994" s="202"/>
      <c r="K3994" s="137"/>
    </row>
    <row r="3995" spans="2:11">
      <c r="B3995" s="137"/>
      <c r="C3995" s="137"/>
      <c r="D3995" s="202"/>
      <c r="E3995" s="137"/>
      <c r="H3995" s="137"/>
      <c r="I3995" s="137"/>
      <c r="J3995" s="202"/>
      <c r="K3995" s="137"/>
    </row>
    <row r="3996" spans="2:11">
      <c r="B3996" s="137"/>
      <c r="C3996" s="137"/>
      <c r="D3996" s="202"/>
      <c r="E3996" s="137"/>
      <c r="H3996" s="137"/>
      <c r="I3996" s="137"/>
      <c r="J3996" s="202"/>
      <c r="K3996" s="137"/>
    </row>
    <row r="3997" spans="2:11">
      <c r="B3997" s="137"/>
      <c r="C3997" s="137"/>
      <c r="D3997" s="202"/>
      <c r="E3997" s="137"/>
      <c r="H3997" s="137"/>
      <c r="I3997" s="137"/>
      <c r="J3997" s="202"/>
      <c r="K3997" s="137"/>
    </row>
    <row r="3998" spans="2:11">
      <c r="B3998" s="137"/>
      <c r="C3998" s="137"/>
      <c r="D3998" s="202"/>
      <c r="E3998" s="137"/>
      <c r="H3998" s="137"/>
      <c r="I3998" s="137"/>
      <c r="J3998" s="202"/>
      <c r="K3998" s="137"/>
    </row>
    <row r="3999" spans="2:11">
      <c r="B3999" s="137"/>
      <c r="C3999" s="137"/>
      <c r="D3999" s="202"/>
      <c r="E3999" s="137"/>
      <c r="H3999" s="137"/>
      <c r="I3999" s="137"/>
      <c r="J3999" s="202"/>
      <c r="K3999" s="137"/>
    </row>
    <row r="4000" spans="2:11">
      <c r="B4000" s="137"/>
      <c r="C4000" s="137"/>
      <c r="D4000" s="202"/>
      <c r="E4000" s="137"/>
      <c r="H4000" s="137"/>
      <c r="I4000" s="137"/>
      <c r="J4000" s="202"/>
      <c r="K4000" s="137"/>
    </row>
    <row r="4001" spans="2:11">
      <c r="B4001" s="137"/>
      <c r="C4001" s="137"/>
      <c r="D4001" s="202"/>
      <c r="E4001" s="137"/>
      <c r="H4001" s="137"/>
      <c r="I4001" s="137"/>
      <c r="J4001" s="202"/>
      <c r="K4001" s="137"/>
    </row>
    <row r="4002" spans="2:11">
      <c r="B4002" s="137"/>
      <c r="C4002" s="137"/>
      <c r="D4002" s="202"/>
      <c r="E4002" s="137"/>
      <c r="H4002" s="137"/>
      <c r="I4002" s="137"/>
      <c r="J4002" s="202"/>
      <c r="K4002" s="137"/>
    </row>
    <row r="4003" spans="2:11">
      <c r="B4003" s="137"/>
      <c r="C4003" s="137"/>
      <c r="D4003" s="202"/>
      <c r="E4003" s="137"/>
      <c r="H4003" s="137"/>
      <c r="I4003" s="137"/>
      <c r="J4003" s="202"/>
      <c r="K4003" s="137"/>
    </row>
    <row r="4004" spans="2:11">
      <c r="B4004" s="137"/>
      <c r="C4004" s="137"/>
      <c r="D4004" s="202"/>
      <c r="E4004" s="137"/>
      <c r="H4004" s="137"/>
      <c r="I4004" s="137"/>
      <c r="J4004" s="202"/>
      <c r="K4004" s="137"/>
    </row>
    <row r="4005" spans="2:11">
      <c r="B4005" s="137"/>
      <c r="C4005" s="137"/>
      <c r="D4005" s="202"/>
      <c r="E4005" s="137"/>
      <c r="H4005" s="137"/>
      <c r="I4005" s="137"/>
      <c r="J4005" s="202"/>
      <c r="K4005" s="137"/>
    </row>
    <row r="4006" spans="2:11">
      <c r="B4006" s="137"/>
      <c r="C4006" s="137"/>
      <c r="D4006" s="202"/>
      <c r="E4006" s="137"/>
      <c r="H4006" s="137"/>
      <c r="I4006" s="137"/>
      <c r="J4006" s="202"/>
      <c r="K4006" s="137"/>
    </row>
    <row r="4007" spans="2:11">
      <c r="B4007" s="137"/>
      <c r="C4007" s="137"/>
      <c r="D4007" s="202"/>
      <c r="E4007" s="137"/>
      <c r="H4007" s="137"/>
      <c r="I4007" s="137"/>
      <c r="J4007" s="202"/>
      <c r="K4007" s="137"/>
    </row>
    <row r="4008" spans="2:11">
      <c r="B4008" s="137"/>
      <c r="C4008" s="137"/>
      <c r="D4008" s="202"/>
      <c r="E4008" s="137"/>
      <c r="H4008" s="137"/>
      <c r="I4008" s="137"/>
      <c r="J4008" s="202"/>
      <c r="K4008" s="137"/>
    </row>
    <row r="4009" spans="2:11">
      <c r="B4009" s="137"/>
      <c r="C4009" s="137"/>
      <c r="D4009" s="202"/>
      <c r="E4009" s="137"/>
      <c r="H4009" s="137"/>
      <c r="I4009" s="137"/>
      <c r="J4009" s="202"/>
      <c r="K4009" s="137"/>
    </row>
    <row r="4010" spans="2:11">
      <c r="B4010" s="137"/>
      <c r="C4010" s="137"/>
      <c r="D4010" s="202"/>
      <c r="E4010" s="137"/>
      <c r="H4010" s="137"/>
      <c r="I4010" s="137"/>
      <c r="J4010" s="202"/>
      <c r="K4010" s="137"/>
    </row>
    <row r="4011" spans="2:11">
      <c r="B4011" s="137"/>
      <c r="C4011" s="137"/>
      <c r="D4011" s="202"/>
      <c r="E4011" s="137"/>
      <c r="H4011" s="137"/>
      <c r="I4011" s="137"/>
      <c r="J4011" s="202"/>
      <c r="K4011" s="137"/>
    </row>
    <row r="4012" spans="2:11">
      <c r="B4012" s="137"/>
      <c r="C4012" s="137"/>
      <c r="D4012" s="202"/>
      <c r="E4012" s="137"/>
      <c r="H4012" s="137"/>
      <c r="I4012" s="137"/>
      <c r="J4012" s="202"/>
      <c r="K4012" s="137"/>
    </row>
    <row r="4013" spans="2:11">
      <c r="B4013" s="137"/>
      <c r="C4013" s="137"/>
      <c r="D4013" s="202"/>
      <c r="E4013" s="137"/>
      <c r="H4013" s="137"/>
      <c r="I4013" s="137"/>
      <c r="J4013" s="202"/>
      <c r="K4013" s="137"/>
    </row>
    <row r="4014" spans="2:11">
      <c r="B4014" s="137"/>
      <c r="C4014" s="137"/>
      <c r="D4014" s="202"/>
      <c r="E4014" s="137"/>
      <c r="H4014" s="137"/>
      <c r="I4014" s="137"/>
      <c r="J4014" s="202"/>
      <c r="K4014" s="137"/>
    </row>
    <row r="4015" spans="2:11">
      <c r="B4015" s="137"/>
      <c r="C4015" s="137"/>
      <c r="D4015" s="202"/>
      <c r="E4015" s="137"/>
      <c r="H4015" s="137"/>
      <c r="I4015" s="137"/>
      <c r="J4015" s="202"/>
      <c r="K4015" s="137"/>
    </row>
    <row r="4016" spans="2:11">
      <c r="B4016" s="137"/>
      <c r="C4016" s="137"/>
      <c r="D4016" s="202"/>
      <c r="E4016" s="137"/>
      <c r="H4016" s="137"/>
      <c r="I4016" s="137"/>
      <c r="J4016" s="202"/>
      <c r="K4016" s="137"/>
    </row>
    <row r="4017" spans="2:11">
      <c r="B4017" s="137"/>
      <c r="C4017" s="137"/>
      <c r="D4017" s="202"/>
      <c r="E4017" s="137"/>
      <c r="H4017" s="137"/>
      <c r="I4017" s="137"/>
      <c r="J4017" s="202"/>
      <c r="K4017" s="137"/>
    </row>
    <row r="4018" spans="2:11">
      <c r="B4018" s="137"/>
      <c r="C4018" s="137"/>
      <c r="D4018" s="202"/>
      <c r="E4018" s="137"/>
      <c r="H4018" s="137"/>
      <c r="I4018" s="137"/>
      <c r="J4018" s="202"/>
      <c r="K4018" s="137"/>
    </row>
    <row r="4019" spans="2:11">
      <c r="B4019" s="137"/>
      <c r="C4019" s="137"/>
      <c r="D4019" s="202"/>
      <c r="E4019" s="137"/>
      <c r="H4019" s="137"/>
      <c r="I4019" s="137"/>
      <c r="J4019" s="202"/>
      <c r="K4019" s="137"/>
    </row>
    <row r="4020" spans="2:11">
      <c r="B4020" s="137"/>
      <c r="C4020" s="137"/>
      <c r="D4020" s="202"/>
      <c r="E4020" s="137"/>
      <c r="H4020" s="137"/>
      <c r="I4020" s="137"/>
      <c r="J4020" s="202"/>
      <c r="K4020" s="137"/>
    </row>
    <row r="4021" spans="2:11">
      <c r="B4021" s="137"/>
      <c r="C4021" s="137"/>
      <c r="D4021" s="202"/>
      <c r="E4021" s="137"/>
      <c r="H4021" s="137"/>
      <c r="I4021" s="137"/>
      <c r="J4021" s="202"/>
      <c r="K4021" s="137"/>
    </row>
    <row r="4022" spans="2:11">
      <c r="B4022" s="137"/>
      <c r="C4022" s="137"/>
      <c r="D4022" s="202"/>
      <c r="E4022" s="137"/>
      <c r="H4022" s="137"/>
      <c r="I4022" s="137"/>
      <c r="J4022" s="202"/>
      <c r="K4022" s="137"/>
    </row>
    <row r="4023" spans="2:11">
      <c r="B4023" s="137"/>
      <c r="C4023" s="137"/>
      <c r="D4023" s="202"/>
      <c r="E4023" s="137"/>
      <c r="H4023" s="137"/>
      <c r="I4023" s="137"/>
      <c r="J4023" s="202"/>
      <c r="K4023" s="137"/>
    </row>
    <row r="4024" spans="2:11">
      <c r="B4024" s="137"/>
      <c r="C4024" s="137"/>
      <c r="D4024" s="202"/>
      <c r="E4024" s="137"/>
      <c r="H4024" s="137"/>
      <c r="I4024" s="137"/>
      <c r="J4024" s="202"/>
      <c r="K4024" s="137"/>
    </row>
    <row r="4025" spans="2:11">
      <c r="B4025" s="137"/>
      <c r="C4025" s="137"/>
      <c r="D4025" s="202"/>
      <c r="E4025" s="137"/>
      <c r="H4025" s="137"/>
      <c r="I4025" s="137"/>
      <c r="J4025" s="202"/>
      <c r="K4025" s="137"/>
    </row>
    <row r="4026" spans="2:11">
      <c r="B4026" s="137"/>
      <c r="C4026" s="137"/>
      <c r="D4026" s="202"/>
      <c r="E4026" s="137"/>
      <c r="H4026" s="137"/>
      <c r="I4026" s="137"/>
      <c r="J4026" s="202"/>
      <c r="K4026" s="137"/>
    </row>
    <row r="4027" spans="2:11">
      <c r="B4027" s="137"/>
      <c r="C4027" s="137"/>
      <c r="D4027" s="202"/>
      <c r="E4027" s="137"/>
      <c r="H4027" s="137"/>
      <c r="I4027" s="137"/>
      <c r="J4027" s="202"/>
      <c r="K4027" s="137"/>
    </row>
    <row r="4028" spans="2:11">
      <c r="B4028" s="137"/>
      <c r="C4028" s="137"/>
      <c r="D4028" s="202"/>
      <c r="E4028" s="137"/>
      <c r="H4028" s="137"/>
      <c r="I4028" s="137"/>
      <c r="J4028" s="202"/>
      <c r="K4028" s="137"/>
    </row>
    <row r="4029" spans="2:11">
      <c r="B4029" s="137"/>
      <c r="C4029" s="137"/>
      <c r="D4029" s="202"/>
      <c r="E4029" s="137"/>
      <c r="H4029" s="137"/>
      <c r="I4029" s="137"/>
      <c r="J4029" s="202"/>
      <c r="K4029" s="137"/>
    </row>
    <row r="4030" spans="2:11">
      <c r="B4030" s="137"/>
      <c r="C4030" s="137"/>
      <c r="D4030" s="202"/>
      <c r="E4030" s="137"/>
      <c r="H4030" s="137"/>
      <c r="I4030" s="137"/>
      <c r="J4030" s="202"/>
      <c r="K4030" s="137"/>
    </row>
    <row r="4031" spans="2:11">
      <c r="B4031" s="137"/>
      <c r="C4031" s="137"/>
      <c r="D4031" s="202"/>
      <c r="E4031" s="137"/>
      <c r="H4031" s="137"/>
      <c r="I4031" s="137"/>
      <c r="J4031" s="202"/>
      <c r="K4031" s="137"/>
    </row>
    <row r="4032" spans="2:11">
      <c r="B4032" s="137"/>
      <c r="C4032" s="137"/>
      <c r="D4032" s="202"/>
      <c r="E4032" s="137"/>
      <c r="H4032" s="137"/>
      <c r="I4032" s="137"/>
      <c r="J4032" s="202"/>
      <c r="K4032" s="137"/>
    </row>
    <row r="4033" spans="2:11">
      <c r="B4033" s="137"/>
      <c r="C4033" s="137"/>
      <c r="D4033" s="202"/>
      <c r="E4033" s="137"/>
      <c r="H4033" s="137"/>
      <c r="I4033" s="137"/>
      <c r="J4033" s="202"/>
      <c r="K4033" s="137"/>
    </row>
    <row r="4034" spans="2:11">
      <c r="B4034" s="137"/>
      <c r="C4034" s="137"/>
      <c r="D4034" s="202"/>
      <c r="E4034" s="137"/>
      <c r="H4034" s="137"/>
      <c r="I4034" s="137"/>
      <c r="J4034" s="202"/>
      <c r="K4034" s="137"/>
    </row>
    <row r="4035" spans="2:11">
      <c r="B4035" s="137"/>
      <c r="C4035" s="137"/>
      <c r="D4035" s="202"/>
      <c r="E4035" s="137"/>
      <c r="H4035" s="137"/>
      <c r="I4035" s="137"/>
      <c r="J4035" s="202"/>
      <c r="K4035" s="137"/>
    </row>
    <row r="4036" spans="2:11">
      <c r="B4036" s="137"/>
      <c r="C4036" s="137"/>
      <c r="D4036" s="202"/>
      <c r="E4036" s="137"/>
      <c r="H4036" s="137"/>
      <c r="I4036" s="137"/>
      <c r="J4036" s="202"/>
      <c r="K4036" s="137"/>
    </row>
    <row r="4037" spans="2:11">
      <c r="B4037" s="137"/>
      <c r="C4037" s="137"/>
      <c r="D4037" s="202"/>
      <c r="E4037" s="137"/>
      <c r="H4037" s="137"/>
      <c r="I4037" s="137"/>
      <c r="J4037" s="202"/>
      <c r="K4037" s="137"/>
    </row>
    <row r="4038" spans="2:11">
      <c r="B4038" s="137"/>
      <c r="C4038" s="137"/>
      <c r="D4038" s="202"/>
      <c r="E4038" s="137"/>
      <c r="H4038" s="137"/>
      <c r="I4038" s="137"/>
      <c r="J4038" s="202"/>
      <c r="K4038" s="137"/>
    </row>
    <row r="4039" spans="2:11">
      <c r="B4039" s="137"/>
      <c r="C4039" s="137"/>
      <c r="D4039" s="202"/>
      <c r="E4039" s="137"/>
      <c r="H4039" s="137"/>
      <c r="I4039" s="137"/>
      <c r="J4039" s="202"/>
      <c r="K4039" s="137"/>
    </row>
    <row r="4040" spans="2:11">
      <c r="B4040" s="137"/>
      <c r="C4040" s="137"/>
      <c r="D4040" s="202"/>
      <c r="E4040" s="137"/>
      <c r="H4040" s="137"/>
      <c r="I4040" s="137"/>
      <c r="J4040" s="202"/>
      <c r="K4040" s="137"/>
    </row>
    <row r="4041" spans="2:11">
      <c r="B4041" s="137"/>
      <c r="C4041" s="137"/>
      <c r="D4041" s="202"/>
      <c r="E4041" s="137"/>
      <c r="H4041" s="137"/>
      <c r="I4041" s="137"/>
      <c r="J4041" s="202"/>
      <c r="K4041" s="137"/>
    </row>
    <row r="4042" spans="2:11">
      <c r="B4042" s="137"/>
      <c r="C4042" s="137"/>
      <c r="D4042" s="202"/>
      <c r="E4042" s="137"/>
      <c r="H4042" s="137"/>
      <c r="I4042" s="137"/>
      <c r="J4042" s="202"/>
      <c r="K4042" s="137"/>
    </row>
    <row r="4043" spans="2:11">
      <c r="B4043" s="137"/>
      <c r="C4043" s="137"/>
      <c r="D4043" s="202"/>
      <c r="E4043" s="137"/>
      <c r="H4043" s="137"/>
      <c r="I4043" s="137"/>
      <c r="J4043" s="202"/>
      <c r="K4043" s="137"/>
    </row>
    <row r="4044" spans="2:11">
      <c r="B4044" s="137"/>
      <c r="C4044" s="137"/>
      <c r="D4044" s="202"/>
      <c r="E4044" s="137"/>
      <c r="H4044" s="137"/>
      <c r="I4044" s="137"/>
      <c r="J4044" s="202"/>
      <c r="K4044" s="137"/>
    </row>
    <row r="4045" spans="2:11">
      <c r="B4045" s="137"/>
      <c r="C4045" s="137"/>
      <c r="D4045" s="202"/>
      <c r="E4045" s="137"/>
      <c r="H4045" s="137"/>
      <c r="I4045" s="137"/>
      <c r="J4045" s="202"/>
      <c r="K4045" s="137"/>
    </row>
    <row r="4046" spans="2:11">
      <c r="B4046" s="137"/>
      <c r="C4046" s="137"/>
      <c r="D4046" s="202"/>
      <c r="E4046" s="137"/>
      <c r="H4046" s="137"/>
      <c r="I4046" s="137"/>
      <c r="J4046" s="202"/>
      <c r="K4046" s="137"/>
    </row>
    <row r="4047" spans="2:11">
      <c r="B4047" s="137"/>
      <c r="C4047" s="137"/>
      <c r="D4047" s="202"/>
      <c r="E4047" s="137"/>
      <c r="H4047" s="137"/>
      <c r="I4047" s="137"/>
      <c r="J4047" s="202"/>
      <c r="K4047" s="137"/>
    </row>
    <row r="4048" spans="2:11">
      <c r="B4048" s="137"/>
      <c r="C4048" s="137"/>
      <c r="D4048" s="202"/>
      <c r="E4048" s="137"/>
      <c r="H4048" s="137"/>
      <c r="I4048" s="137"/>
      <c r="J4048" s="202"/>
      <c r="K4048" s="137"/>
    </row>
    <row r="4049" spans="2:11">
      <c r="B4049" s="137"/>
      <c r="C4049" s="137"/>
      <c r="D4049" s="202"/>
      <c r="E4049" s="137"/>
      <c r="H4049" s="137"/>
      <c r="I4049" s="137"/>
      <c r="J4049" s="202"/>
      <c r="K4049" s="137"/>
    </row>
    <row r="4050" spans="2:11">
      <c r="B4050" s="137"/>
      <c r="C4050" s="137"/>
      <c r="D4050" s="202"/>
      <c r="E4050" s="137"/>
      <c r="H4050" s="137"/>
      <c r="I4050" s="137"/>
      <c r="J4050" s="202"/>
      <c r="K4050" s="137"/>
    </row>
    <row r="4051" spans="2:11">
      <c r="B4051" s="137"/>
      <c r="C4051" s="137"/>
      <c r="D4051" s="202"/>
      <c r="E4051" s="137"/>
      <c r="H4051" s="137"/>
      <c r="I4051" s="137"/>
      <c r="J4051" s="202"/>
      <c r="K4051" s="137"/>
    </row>
    <row r="4052" spans="2:11">
      <c r="B4052" s="137"/>
      <c r="C4052" s="137"/>
      <c r="D4052" s="202"/>
      <c r="E4052" s="137"/>
      <c r="H4052" s="137"/>
      <c r="I4052" s="137"/>
      <c r="J4052" s="202"/>
      <c r="K4052" s="137"/>
    </row>
    <row r="4053" spans="2:11">
      <c r="B4053" s="137"/>
      <c r="C4053" s="137"/>
      <c r="D4053" s="202"/>
      <c r="E4053" s="137"/>
      <c r="H4053" s="137"/>
      <c r="I4053" s="137"/>
      <c r="J4053" s="202"/>
      <c r="K4053" s="137"/>
    </row>
    <row r="4054" spans="2:11">
      <c r="B4054" s="137"/>
      <c r="C4054" s="137"/>
      <c r="D4054" s="202"/>
      <c r="E4054" s="137"/>
      <c r="H4054" s="137"/>
      <c r="I4054" s="137"/>
      <c r="J4054" s="202"/>
      <c r="K4054" s="137"/>
    </row>
    <row r="4055" spans="2:11">
      <c r="B4055" s="137"/>
      <c r="C4055" s="137"/>
      <c r="D4055" s="202"/>
      <c r="E4055" s="137"/>
      <c r="H4055" s="137"/>
      <c r="I4055" s="137"/>
      <c r="J4055" s="202"/>
      <c r="K4055" s="137"/>
    </row>
    <row r="4056" spans="2:11">
      <c r="B4056" s="137"/>
      <c r="C4056" s="137"/>
      <c r="D4056" s="202"/>
      <c r="E4056" s="137"/>
      <c r="H4056" s="137"/>
      <c r="I4056" s="137"/>
      <c r="J4056" s="202"/>
      <c r="K4056" s="137"/>
    </row>
    <row r="4057" spans="2:11">
      <c r="B4057" s="137"/>
      <c r="C4057" s="137"/>
      <c r="D4057" s="202"/>
      <c r="E4057" s="137"/>
      <c r="H4057" s="137"/>
      <c r="I4057" s="137"/>
      <c r="J4057" s="202"/>
      <c r="K4057" s="137"/>
    </row>
    <row r="4058" spans="2:11">
      <c r="B4058" s="137"/>
      <c r="C4058" s="137"/>
      <c r="D4058" s="202"/>
      <c r="E4058" s="137"/>
      <c r="H4058" s="137"/>
      <c r="I4058" s="137"/>
      <c r="J4058" s="202"/>
      <c r="K4058" s="137"/>
    </row>
    <row r="4059" spans="2:11">
      <c r="B4059" s="137"/>
      <c r="C4059" s="137"/>
      <c r="D4059" s="202"/>
      <c r="E4059" s="137"/>
      <c r="H4059" s="137"/>
      <c r="I4059" s="137"/>
      <c r="J4059" s="202"/>
      <c r="K4059" s="137"/>
    </row>
    <row r="4060" spans="2:11">
      <c r="B4060" s="137"/>
      <c r="C4060" s="137"/>
      <c r="D4060" s="202"/>
      <c r="E4060" s="137"/>
      <c r="H4060" s="137"/>
      <c r="I4060" s="137"/>
      <c r="J4060" s="202"/>
      <c r="K4060" s="137"/>
    </row>
    <row r="4061" spans="2:11">
      <c r="B4061" s="137"/>
      <c r="C4061" s="137"/>
      <c r="D4061" s="202"/>
      <c r="E4061" s="137"/>
      <c r="H4061" s="137"/>
      <c r="I4061" s="137"/>
      <c r="J4061" s="202"/>
      <c r="K4061" s="137"/>
    </row>
    <row r="4062" spans="2:11">
      <c r="B4062" s="137"/>
      <c r="C4062" s="137"/>
      <c r="D4062" s="202"/>
      <c r="E4062" s="137"/>
      <c r="H4062" s="137"/>
      <c r="I4062" s="137"/>
      <c r="J4062" s="202"/>
      <c r="K4062" s="137"/>
    </row>
    <row r="4063" spans="2:11">
      <c r="B4063" s="137"/>
      <c r="C4063" s="137"/>
      <c r="D4063" s="202"/>
      <c r="E4063" s="137"/>
      <c r="H4063" s="137"/>
      <c r="I4063" s="137"/>
      <c r="J4063" s="202"/>
      <c r="K4063" s="137"/>
    </row>
    <row r="4064" spans="2:11">
      <c r="B4064" s="137"/>
      <c r="C4064" s="137"/>
      <c r="D4064" s="202"/>
      <c r="E4064" s="137"/>
      <c r="H4064" s="137"/>
      <c r="I4064" s="137"/>
      <c r="J4064" s="202"/>
      <c r="K4064" s="137"/>
    </row>
    <row r="4065" spans="2:11">
      <c r="B4065" s="137"/>
      <c r="C4065" s="137"/>
      <c r="D4065" s="202"/>
      <c r="E4065" s="137"/>
      <c r="H4065" s="137"/>
      <c r="I4065" s="137"/>
      <c r="J4065" s="202"/>
      <c r="K4065" s="137"/>
    </row>
    <row r="4066" spans="2:11">
      <c r="B4066" s="137"/>
      <c r="C4066" s="137"/>
      <c r="D4066" s="202"/>
      <c r="E4066" s="137"/>
      <c r="H4066" s="137"/>
      <c r="I4066" s="137"/>
      <c r="J4066" s="202"/>
      <c r="K4066" s="137"/>
    </row>
    <row r="4067" spans="2:11">
      <c r="B4067" s="137"/>
      <c r="C4067" s="137"/>
      <c r="D4067" s="202"/>
      <c r="E4067" s="137"/>
      <c r="H4067" s="137"/>
      <c r="I4067" s="137"/>
      <c r="J4067" s="202"/>
      <c r="K4067" s="137"/>
    </row>
    <row r="4068" spans="2:11">
      <c r="B4068" s="137"/>
      <c r="C4068" s="137"/>
      <c r="D4068" s="202"/>
      <c r="E4068" s="137"/>
      <c r="H4068" s="137"/>
      <c r="I4068" s="137"/>
      <c r="J4068" s="202"/>
      <c r="K4068" s="137"/>
    </row>
    <row r="4069" spans="2:11">
      <c r="B4069" s="137"/>
      <c r="C4069" s="137"/>
      <c r="D4069" s="202"/>
      <c r="E4069" s="137"/>
      <c r="H4069" s="137"/>
      <c r="I4069" s="137"/>
      <c r="J4069" s="202"/>
      <c r="K4069" s="137"/>
    </row>
    <row r="4070" spans="2:11">
      <c r="B4070" s="137"/>
      <c r="C4070" s="137"/>
      <c r="D4070" s="202"/>
      <c r="E4070" s="137"/>
      <c r="H4070" s="137"/>
      <c r="I4070" s="137"/>
      <c r="J4070" s="202"/>
      <c r="K4070" s="137"/>
    </row>
    <row r="4071" spans="2:11">
      <c r="B4071" s="137"/>
      <c r="C4071" s="137"/>
      <c r="D4071" s="202"/>
      <c r="E4071" s="137"/>
      <c r="H4071" s="137"/>
      <c r="I4071" s="137"/>
      <c r="J4071" s="202"/>
      <c r="K4071" s="137"/>
    </row>
    <row r="4072" spans="2:11">
      <c r="B4072" s="137"/>
      <c r="C4072" s="137"/>
      <c r="D4072" s="202"/>
      <c r="E4072" s="137"/>
      <c r="H4072" s="137"/>
      <c r="I4072" s="137"/>
      <c r="J4072" s="202"/>
      <c r="K4072" s="137"/>
    </row>
    <row r="4073" spans="2:11">
      <c r="B4073" s="137"/>
      <c r="C4073" s="137"/>
      <c r="D4073" s="202"/>
      <c r="E4073" s="137"/>
      <c r="H4073" s="137"/>
      <c r="I4073" s="137"/>
      <c r="J4073" s="202"/>
      <c r="K4073" s="137"/>
    </row>
    <row r="4074" spans="2:11">
      <c r="B4074" s="137"/>
      <c r="C4074" s="137"/>
      <c r="D4074" s="202"/>
      <c r="E4074" s="137"/>
      <c r="H4074" s="137"/>
      <c r="I4074" s="137"/>
      <c r="J4074" s="202"/>
      <c r="K4074" s="137"/>
    </row>
    <row r="4075" spans="2:11">
      <c r="B4075" s="137"/>
      <c r="C4075" s="137"/>
      <c r="D4075" s="202"/>
      <c r="E4075" s="137"/>
      <c r="H4075" s="137"/>
      <c r="I4075" s="137"/>
      <c r="J4075" s="202"/>
      <c r="K4075" s="137"/>
    </row>
    <row r="4076" spans="2:11">
      <c r="B4076" s="137"/>
      <c r="C4076" s="137"/>
      <c r="D4076" s="202"/>
      <c r="E4076" s="137"/>
      <c r="H4076" s="137"/>
      <c r="I4076" s="137"/>
      <c r="J4076" s="202"/>
      <c r="K4076" s="137"/>
    </row>
    <row r="4077" spans="2:11">
      <c r="B4077" s="137"/>
      <c r="C4077" s="137"/>
      <c r="D4077" s="202"/>
      <c r="E4077" s="137"/>
      <c r="H4077" s="137"/>
      <c r="I4077" s="137"/>
      <c r="J4077" s="202"/>
      <c r="K4077" s="137"/>
    </row>
    <row r="4078" spans="2:11">
      <c r="B4078" s="137"/>
      <c r="C4078" s="137"/>
      <c r="D4078" s="202"/>
      <c r="E4078" s="137"/>
      <c r="H4078" s="137"/>
      <c r="I4078" s="137"/>
      <c r="J4078" s="202"/>
      <c r="K4078" s="137"/>
    </row>
    <row r="4079" spans="2:11">
      <c r="B4079" s="137"/>
      <c r="C4079" s="137"/>
      <c r="D4079" s="202"/>
      <c r="E4079" s="137"/>
      <c r="H4079" s="137"/>
      <c r="I4079" s="137"/>
      <c r="J4079" s="202"/>
      <c r="K4079" s="137"/>
    </row>
    <row r="4080" spans="2:11">
      <c r="B4080" s="137"/>
      <c r="C4080" s="137"/>
      <c r="D4080" s="202"/>
      <c r="E4080" s="137"/>
      <c r="H4080" s="137"/>
      <c r="I4080" s="137"/>
      <c r="J4080" s="202"/>
      <c r="K4080" s="137"/>
    </row>
    <row r="4081" spans="2:11">
      <c r="B4081" s="137"/>
      <c r="C4081" s="137"/>
      <c r="D4081" s="202"/>
      <c r="E4081" s="137"/>
      <c r="H4081" s="137"/>
      <c r="I4081" s="137"/>
      <c r="J4081" s="202"/>
      <c r="K4081" s="137"/>
    </row>
    <row r="4082" spans="2:11">
      <c r="B4082" s="137"/>
      <c r="C4082" s="137"/>
      <c r="D4082" s="202"/>
      <c r="E4082" s="137"/>
      <c r="H4082" s="137"/>
      <c r="I4082" s="137"/>
      <c r="J4082" s="202"/>
      <c r="K4082" s="137"/>
    </row>
    <row r="4083" spans="2:11">
      <c r="B4083" s="137"/>
      <c r="C4083" s="137"/>
      <c r="D4083" s="202"/>
      <c r="E4083" s="137"/>
      <c r="H4083" s="137"/>
      <c r="I4083" s="137"/>
      <c r="J4083" s="202"/>
      <c r="K4083" s="137"/>
    </row>
    <row r="4084" spans="2:11">
      <c r="B4084" s="137"/>
      <c r="C4084" s="137"/>
      <c r="D4084" s="202"/>
      <c r="E4084" s="137"/>
      <c r="H4084" s="137"/>
      <c r="I4084" s="137"/>
      <c r="J4084" s="202"/>
      <c r="K4084" s="137"/>
    </row>
    <row r="4085" spans="2:11">
      <c r="B4085" s="137"/>
      <c r="C4085" s="137"/>
      <c r="D4085" s="202"/>
      <c r="E4085" s="137"/>
      <c r="H4085" s="137"/>
      <c r="I4085" s="137"/>
      <c r="J4085" s="202"/>
      <c r="K4085" s="137"/>
    </row>
    <row r="4086" spans="2:11">
      <c r="B4086" s="137"/>
      <c r="C4086" s="137"/>
      <c r="D4086" s="202"/>
      <c r="E4086" s="137"/>
      <c r="H4086" s="137"/>
      <c r="I4086" s="137"/>
      <c r="J4086" s="202"/>
      <c r="K4086" s="137"/>
    </row>
    <row r="4087" spans="2:11">
      <c r="B4087" s="137"/>
      <c r="C4087" s="137"/>
      <c r="D4087" s="202"/>
      <c r="E4087" s="137"/>
      <c r="H4087" s="137"/>
      <c r="I4087" s="137"/>
      <c r="J4087" s="202"/>
      <c r="K4087" s="137"/>
    </row>
    <row r="4088" spans="2:11">
      <c r="B4088" s="137"/>
      <c r="C4088" s="137"/>
      <c r="D4088" s="202"/>
      <c r="E4088" s="137"/>
      <c r="H4088" s="137"/>
      <c r="I4088" s="137"/>
      <c r="J4088" s="202"/>
      <c r="K4088" s="137"/>
    </row>
    <row r="4089" spans="2:11">
      <c r="B4089" s="137"/>
      <c r="C4089" s="137"/>
      <c r="D4089" s="202"/>
      <c r="E4089" s="137"/>
      <c r="H4089" s="137"/>
      <c r="I4089" s="137"/>
      <c r="J4089" s="202"/>
      <c r="K4089" s="137"/>
    </row>
    <row r="4090" spans="2:11">
      <c r="B4090" s="137"/>
      <c r="C4090" s="137"/>
      <c r="D4090" s="202"/>
      <c r="E4090" s="137"/>
      <c r="H4090" s="137"/>
      <c r="I4090" s="137"/>
      <c r="J4090" s="202"/>
      <c r="K4090" s="137"/>
    </row>
    <row r="4091" spans="2:11">
      <c r="B4091" s="137"/>
      <c r="C4091" s="137"/>
      <c r="D4091" s="202"/>
      <c r="E4091" s="137"/>
      <c r="H4091" s="137"/>
      <c r="I4091" s="137"/>
      <c r="J4091" s="202"/>
      <c r="K4091" s="137"/>
    </row>
    <row r="4092" spans="2:11">
      <c r="B4092" s="137"/>
      <c r="C4092" s="137"/>
      <c r="D4092" s="202"/>
      <c r="E4092" s="137"/>
      <c r="H4092" s="137"/>
      <c r="I4092" s="137"/>
      <c r="J4092" s="202"/>
      <c r="K4092" s="137"/>
    </row>
    <row r="4093" spans="2:11">
      <c r="B4093" s="137"/>
      <c r="C4093" s="137"/>
      <c r="D4093" s="202"/>
      <c r="E4093" s="137"/>
      <c r="H4093" s="137"/>
      <c r="I4093" s="137"/>
      <c r="J4093" s="202"/>
      <c r="K4093" s="137"/>
    </row>
    <row r="4094" spans="2:11">
      <c r="B4094" s="137"/>
      <c r="C4094" s="137"/>
      <c r="D4094" s="202"/>
      <c r="E4094" s="137"/>
      <c r="H4094" s="137"/>
      <c r="I4094" s="137"/>
      <c r="J4094" s="202"/>
      <c r="K4094" s="137"/>
    </row>
    <row r="4095" spans="2:11">
      <c r="B4095" s="137"/>
      <c r="C4095" s="137"/>
      <c r="D4095" s="202"/>
      <c r="E4095" s="137"/>
      <c r="H4095" s="137"/>
      <c r="I4095" s="137"/>
      <c r="J4095" s="202"/>
      <c r="K4095" s="137"/>
    </row>
    <row r="4096" spans="2:11">
      <c r="B4096" s="137"/>
      <c r="C4096" s="137"/>
      <c r="D4096" s="202"/>
      <c r="E4096" s="137"/>
      <c r="H4096" s="137"/>
      <c r="I4096" s="137"/>
      <c r="J4096" s="202"/>
      <c r="K4096" s="137"/>
    </row>
    <row r="4097" spans="2:11">
      <c r="B4097" s="137"/>
      <c r="C4097" s="137"/>
      <c r="D4097" s="202"/>
      <c r="E4097" s="137"/>
      <c r="H4097" s="137"/>
      <c r="I4097" s="137"/>
      <c r="J4097" s="202"/>
      <c r="K4097" s="137"/>
    </row>
    <row r="4098" spans="2:11">
      <c r="B4098" s="137"/>
      <c r="C4098" s="137"/>
      <c r="D4098" s="202"/>
      <c r="E4098" s="137"/>
      <c r="H4098" s="137"/>
      <c r="I4098" s="137"/>
      <c r="J4098" s="202"/>
      <c r="K4098" s="137"/>
    </row>
    <row r="4099" spans="2:11">
      <c r="B4099" s="137"/>
      <c r="C4099" s="137"/>
      <c r="D4099" s="202"/>
      <c r="E4099" s="137"/>
      <c r="H4099" s="137"/>
      <c r="I4099" s="137"/>
      <c r="J4099" s="202"/>
      <c r="K4099" s="137"/>
    </row>
    <row r="4100" spans="2:11">
      <c r="B4100" s="137"/>
      <c r="C4100" s="137"/>
      <c r="D4100" s="202"/>
      <c r="E4100" s="137"/>
      <c r="H4100" s="137"/>
      <c r="I4100" s="137"/>
      <c r="J4100" s="202"/>
      <c r="K4100" s="137"/>
    </row>
    <row r="4101" spans="2:11">
      <c r="B4101" s="137"/>
      <c r="C4101" s="137"/>
      <c r="D4101" s="202"/>
      <c r="E4101" s="137"/>
      <c r="H4101" s="137"/>
      <c r="I4101" s="137"/>
      <c r="J4101" s="202"/>
      <c r="K4101" s="137"/>
    </row>
    <row r="4102" spans="2:11">
      <c r="B4102" s="137"/>
      <c r="C4102" s="137"/>
      <c r="D4102" s="202"/>
      <c r="E4102" s="137"/>
      <c r="H4102" s="137"/>
      <c r="I4102" s="137"/>
      <c r="J4102" s="202"/>
      <c r="K4102" s="137"/>
    </row>
    <row r="4103" spans="2:11">
      <c r="B4103" s="137"/>
      <c r="C4103" s="137"/>
      <c r="D4103" s="202"/>
      <c r="E4103" s="137"/>
      <c r="H4103" s="137"/>
      <c r="I4103" s="137"/>
      <c r="J4103" s="202"/>
      <c r="K4103" s="137"/>
    </row>
    <row r="4104" spans="2:11">
      <c r="B4104" s="137"/>
      <c r="C4104" s="137"/>
      <c r="D4104" s="202"/>
      <c r="E4104" s="137"/>
      <c r="H4104" s="137"/>
      <c r="I4104" s="137"/>
      <c r="J4104" s="202"/>
      <c r="K4104" s="137"/>
    </row>
    <row r="4105" spans="2:11">
      <c r="B4105" s="137"/>
      <c r="C4105" s="137"/>
      <c r="D4105" s="202"/>
      <c r="E4105" s="137"/>
      <c r="H4105" s="137"/>
      <c r="I4105" s="137"/>
      <c r="J4105" s="202"/>
      <c r="K4105" s="137"/>
    </row>
    <row r="4106" spans="2:11">
      <c r="B4106" s="137"/>
      <c r="C4106" s="137"/>
      <c r="D4106" s="202"/>
      <c r="E4106" s="137"/>
      <c r="H4106" s="137"/>
      <c r="I4106" s="137"/>
      <c r="J4106" s="202"/>
      <c r="K4106" s="137"/>
    </row>
    <row r="4107" spans="2:11">
      <c r="B4107" s="137"/>
      <c r="C4107" s="137"/>
      <c r="D4107" s="202"/>
      <c r="E4107" s="137"/>
      <c r="H4107" s="137"/>
      <c r="I4107" s="137"/>
      <c r="J4107" s="202"/>
      <c r="K4107" s="137"/>
    </row>
    <row r="4108" spans="2:11">
      <c r="B4108" s="137"/>
      <c r="C4108" s="137"/>
      <c r="D4108" s="202"/>
      <c r="E4108" s="137"/>
      <c r="H4108" s="137"/>
      <c r="I4108" s="137"/>
      <c r="J4108" s="202"/>
      <c r="K4108" s="137"/>
    </row>
    <row r="4109" spans="2:11">
      <c r="B4109" s="137"/>
      <c r="C4109" s="137"/>
      <c r="D4109" s="202"/>
      <c r="E4109" s="137"/>
      <c r="H4109" s="137"/>
      <c r="I4109" s="137"/>
      <c r="J4109" s="202"/>
      <c r="K4109" s="137"/>
    </row>
    <row r="4110" spans="2:11">
      <c r="B4110" s="137"/>
      <c r="C4110" s="137"/>
      <c r="D4110" s="202"/>
      <c r="E4110" s="137"/>
      <c r="H4110" s="137"/>
      <c r="I4110" s="137"/>
      <c r="J4110" s="202"/>
      <c r="K4110" s="137"/>
    </row>
    <row r="4111" spans="2:11">
      <c r="B4111" s="137"/>
      <c r="C4111" s="137"/>
      <c r="D4111" s="202"/>
      <c r="E4111" s="137"/>
      <c r="H4111" s="137"/>
      <c r="I4111" s="137"/>
      <c r="J4111" s="202"/>
      <c r="K4111" s="137"/>
    </row>
    <row r="4112" spans="2:11">
      <c r="B4112" s="137"/>
      <c r="C4112" s="137"/>
      <c r="D4112" s="202"/>
      <c r="E4112" s="137"/>
      <c r="H4112" s="137"/>
      <c r="I4112" s="137"/>
      <c r="J4112" s="202"/>
      <c r="K4112" s="137"/>
    </row>
    <row r="4113" spans="2:11">
      <c r="B4113" s="137"/>
      <c r="C4113" s="137"/>
      <c r="D4113" s="202"/>
      <c r="E4113" s="137"/>
      <c r="H4113" s="137"/>
      <c r="I4113" s="137"/>
      <c r="J4113" s="202"/>
      <c r="K4113" s="137"/>
    </row>
    <row r="4114" spans="2:11">
      <c r="B4114" s="137"/>
      <c r="C4114" s="137"/>
      <c r="D4114" s="202"/>
      <c r="E4114" s="137"/>
      <c r="H4114" s="137"/>
      <c r="I4114" s="137"/>
      <c r="J4114" s="202"/>
      <c r="K4114" s="137"/>
    </row>
    <row r="4115" spans="2:11">
      <c r="B4115" s="137"/>
      <c r="C4115" s="137"/>
      <c r="D4115" s="202"/>
      <c r="E4115" s="137"/>
      <c r="H4115" s="137"/>
      <c r="I4115" s="137"/>
      <c r="J4115" s="202"/>
      <c r="K4115" s="137"/>
    </row>
    <row r="4116" spans="2:11">
      <c r="B4116" s="137"/>
      <c r="C4116" s="137"/>
      <c r="D4116" s="202"/>
      <c r="E4116" s="137"/>
      <c r="H4116" s="137"/>
      <c r="I4116" s="137"/>
      <c r="J4116" s="202"/>
      <c r="K4116" s="137"/>
    </row>
    <row r="4117" spans="2:11">
      <c r="B4117" s="137"/>
      <c r="C4117" s="137"/>
      <c r="D4117" s="202"/>
      <c r="E4117" s="137"/>
      <c r="H4117" s="137"/>
      <c r="I4117" s="137"/>
      <c r="J4117" s="202"/>
      <c r="K4117" s="137"/>
    </row>
    <row r="4118" spans="2:11">
      <c r="B4118" s="137"/>
      <c r="C4118" s="137"/>
      <c r="D4118" s="202"/>
      <c r="E4118" s="137"/>
      <c r="H4118" s="137"/>
      <c r="I4118" s="137"/>
      <c r="J4118" s="202"/>
      <c r="K4118" s="137"/>
    </row>
    <row r="4119" spans="2:11">
      <c r="B4119" s="137"/>
      <c r="C4119" s="137"/>
      <c r="D4119" s="202"/>
      <c r="E4119" s="137"/>
      <c r="H4119" s="137"/>
      <c r="I4119" s="137"/>
      <c r="J4119" s="202"/>
      <c r="K4119" s="137"/>
    </row>
    <row r="4120" spans="2:11">
      <c r="B4120" s="137"/>
      <c r="C4120" s="137"/>
      <c r="D4120" s="202"/>
      <c r="E4120" s="137"/>
      <c r="H4120" s="137"/>
      <c r="I4120" s="137"/>
      <c r="J4120" s="202"/>
      <c r="K4120" s="137"/>
    </row>
    <row r="4121" spans="2:11">
      <c r="B4121" s="137"/>
      <c r="C4121" s="137"/>
      <c r="D4121" s="202"/>
      <c r="E4121" s="137"/>
      <c r="H4121" s="137"/>
      <c r="I4121" s="137"/>
      <c r="J4121" s="202"/>
      <c r="K4121" s="137"/>
    </row>
    <row r="4122" spans="2:11">
      <c r="B4122" s="137"/>
      <c r="C4122" s="137"/>
      <c r="D4122" s="202"/>
      <c r="E4122" s="137"/>
      <c r="H4122" s="137"/>
      <c r="I4122" s="137"/>
      <c r="J4122" s="202"/>
      <c r="K4122" s="137"/>
    </row>
    <row r="4123" spans="2:11">
      <c r="B4123" s="137"/>
      <c r="C4123" s="137"/>
      <c r="D4123" s="202"/>
      <c r="E4123" s="137"/>
      <c r="H4123" s="137"/>
      <c r="I4123" s="137"/>
      <c r="J4123" s="202"/>
      <c r="K4123" s="137"/>
    </row>
    <row r="4124" spans="2:11">
      <c r="B4124" s="137"/>
      <c r="C4124" s="137"/>
      <c r="D4124" s="202"/>
      <c r="E4124" s="137"/>
      <c r="H4124" s="137"/>
      <c r="I4124" s="137"/>
      <c r="J4124" s="202"/>
      <c r="K4124" s="137"/>
    </row>
    <row r="4125" spans="2:11">
      <c r="B4125" s="137"/>
      <c r="C4125" s="137"/>
      <c r="D4125" s="202"/>
      <c r="E4125" s="137"/>
      <c r="H4125" s="137"/>
      <c r="I4125" s="137"/>
      <c r="J4125" s="202"/>
      <c r="K4125" s="137"/>
    </row>
    <row r="4126" spans="2:11">
      <c r="B4126" s="137"/>
      <c r="C4126" s="137"/>
      <c r="D4126" s="202"/>
      <c r="E4126" s="137"/>
      <c r="H4126" s="137"/>
      <c r="I4126" s="137"/>
      <c r="J4126" s="202"/>
      <c r="K4126" s="137"/>
    </row>
    <row r="4127" spans="2:11">
      <c r="B4127" s="137"/>
      <c r="C4127" s="137"/>
      <c r="D4127" s="202"/>
      <c r="E4127" s="137"/>
      <c r="H4127" s="137"/>
      <c r="I4127" s="137"/>
      <c r="J4127" s="202"/>
      <c r="K4127" s="137"/>
    </row>
    <row r="4128" spans="2:11">
      <c r="B4128" s="137"/>
      <c r="C4128" s="137"/>
      <c r="D4128" s="202"/>
      <c r="E4128" s="137"/>
      <c r="H4128" s="137"/>
      <c r="I4128" s="137"/>
      <c r="J4128" s="202"/>
      <c r="K4128" s="137"/>
    </row>
    <row r="4129" spans="2:11">
      <c r="B4129" s="137"/>
      <c r="C4129" s="137"/>
      <c r="D4129" s="202"/>
      <c r="E4129" s="137"/>
      <c r="H4129" s="137"/>
      <c r="I4129" s="137"/>
      <c r="J4129" s="202"/>
      <c r="K4129" s="137"/>
    </row>
    <row r="4130" spans="2:11">
      <c r="B4130" s="137"/>
      <c r="C4130" s="137"/>
      <c r="D4130" s="202"/>
      <c r="E4130" s="137"/>
      <c r="H4130" s="137"/>
      <c r="I4130" s="137"/>
      <c r="J4130" s="202"/>
      <c r="K4130" s="137"/>
    </row>
    <row r="4131" spans="2:11">
      <c r="B4131" s="137"/>
      <c r="C4131" s="137"/>
      <c r="D4131" s="202"/>
      <c r="E4131" s="137"/>
      <c r="H4131" s="137"/>
      <c r="I4131" s="137"/>
      <c r="J4131" s="202"/>
      <c r="K4131" s="137"/>
    </row>
    <row r="4132" spans="2:11">
      <c r="B4132" s="137"/>
      <c r="C4132" s="137"/>
      <c r="D4132" s="202"/>
      <c r="E4132" s="137"/>
      <c r="H4132" s="137"/>
      <c r="I4132" s="137"/>
      <c r="J4132" s="202"/>
      <c r="K4132" s="137"/>
    </row>
    <row r="4133" spans="2:11">
      <c r="B4133" s="137"/>
      <c r="C4133" s="137"/>
      <c r="D4133" s="202"/>
      <c r="E4133" s="137"/>
      <c r="H4133" s="137"/>
      <c r="I4133" s="137"/>
      <c r="J4133" s="202"/>
      <c r="K4133" s="137"/>
    </row>
    <row r="4134" spans="2:11">
      <c r="B4134" s="137"/>
      <c r="C4134" s="137"/>
      <c r="D4134" s="202"/>
      <c r="E4134" s="137"/>
      <c r="H4134" s="137"/>
      <c r="I4134" s="137"/>
      <c r="J4134" s="202"/>
      <c r="K4134" s="137"/>
    </row>
    <row r="4135" spans="2:11">
      <c r="B4135" s="137"/>
      <c r="C4135" s="137"/>
      <c r="D4135" s="202"/>
      <c r="E4135" s="137"/>
      <c r="H4135" s="137"/>
      <c r="I4135" s="137"/>
      <c r="J4135" s="202"/>
      <c r="K4135" s="137"/>
    </row>
    <row r="4136" spans="2:11">
      <c r="B4136" s="137"/>
      <c r="C4136" s="137"/>
      <c r="D4136" s="202"/>
      <c r="E4136" s="137"/>
      <c r="H4136" s="137"/>
      <c r="I4136" s="137"/>
      <c r="J4136" s="202"/>
      <c r="K4136" s="137"/>
    </row>
    <row r="4137" spans="2:11">
      <c r="B4137" s="137"/>
      <c r="C4137" s="137"/>
      <c r="D4137" s="202"/>
      <c r="E4137" s="137"/>
      <c r="H4137" s="137"/>
      <c r="I4137" s="137"/>
      <c r="J4137" s="202"/>
      <c r="K4137" s="137"/>
    </row>
    <row r="4138" spans="2:11">
      <c r="B4138" s="137"/>
      <c r="C4138" s="137"/>
      <c r="D4138" s="202"/>
      <c r="E4138" s="137"/>
      <c r="H4138" s="137"/>
      <c r="I4138" s="137"/>
      <c r="J4138" s="202"/>
      <c r="K4138" s="137"/>
    </row>
    <row r="4139" spans="2:11">
      <c r="B4139" s="137"/>
      <c r="C4139" s="137"/>
      <c r="D4139" s="202"/>
      <c r="E4139" s="137"/>
      <c r="H4139" s="137"/>
      <c r="I4139" s="137"/>
      <c r="J4139" s="202"/>
      <c r="K4139" s="137"/>
    </row>
    <row r="4140" spans="2:11">
      <c r="B4140" s="137"/>
      <c r="C4140" s="137"/>
      <c r="D4140" s="202"/>
      <c r="E4140" s="137"/>
      <c r="H4140" s="137"/>
      <c r="I4140" s="137"/>
      <c r="J4140" s="202"/>
      <c r="K4140" s="137"/>
    </row>
    <row r="4141" spans="2:11">
      <c r="B4141" s="137"/>
      <c r="C4141" s="137"/>
      <c r="D4141" s="202"/>
      <c r="E4141" s="137"/>
      <c r="H4141" s="137"/>
      <c r="I4141" s="137"/>
      <c r="J4141" s="202"/>
      <c r="K4141" s="137"/>
    </row>
    <row r="4142" spans="2:11">
      <c r="B4142" s="137"/>
      <c r="C4142" s="137"/>
      <c r="D4142" s="202"/>
      <c r="E4142" s="137"/>
      <c r="H4142" s="137"/>
      <c r="I4142" s="137"/>
      <c r="J4142" s="202"/>
      <c r="K4142" s="137"/>
    </row>
    <row r="4143" spans="2:11">
      <c r="B4143" s="137"/>
      <c r="C4143" s="137"/>
      <c r="D4143" s="202"/>
      <c r="E4143" s="137"/>
      <c r="H4143" s="137"/>
      <c r="I4143" s="137"/>
      <c r="J4143" s="202"/>
      <c r="K4143" s="137"/>
    </row>
    <row r="4144" spans="2:11">
      <c r="B4144" s="137"/>
      <c r="C4144" s="137"/>
      <c r="D4144" s="202"/>
      <c r="E4144" s="137"/>
      <c r="H4144" s="137"/>
      <c r="I4144" s="137"/>
      <c r="J4144" s="202"/>
      <c r="K4144" s="137"/>
    </row>
    <row r="4145" spans="2:11">
      <c r="B4145" s="137"/>
      <c r="C4145" s="137"/>
      <c r="D4145" s="202"/>
      <c r="E4145" s="137"/>
      <c r="H4145" s="137"/>
      <c r="I4145" s="137"/>
      <c r="J4145" s="202"/>
      <c r="K4145" s="137"/>
    </row>
    <row r="4146" spans="2:11">
      <c r="B4146" s="137"/>
      <c r="C4146" s="137"/>
      <c r="D4146" s="202"/>
      <c r="E4146" s="137"/>
      <c r="H4146" s="137"/>
      <c r="I4146" s="137"/>
      <c r="J4146" s="202"/>
      <c r="K4146" s="137"/>
    </row>
    <row r="4147" spans="2:11">
      <c r="B4147" s="137"/>
      <c r="C4147" s="137"/>
      <c r="D4147" s="202"/>
      <c r="E4147" s="137"/>
      <c r="H4147" s="137"/>
      <c r="I4147" s="137"/>
      <c r="J4147" s="202"/>
      <c r="K4147" s="137"/>
    </row>
    <row r="4148" spans="2:11">
      <c r="B4148" s="137"/>
      <c r="C4148" s="137"/>
      <c r="D4148" s="202"/>
      <c r="E4148" s="137"/>
      <c r="H4148" s="137"/>
      <c r="I4148" s="137"/>
      <c r="J4148" s="202"/>
      <c r="K4148" s="137"/>
    </row>
    <row r="4149" spans="2:11">
      <c r="B4149" s="137"/>
      <c r="C4149" s="137"/>
      <c r="D4149" s="202"/>
      <c r="E4149" s="137"/>
      <c r="H4149" s="137"/>
      <c r="I4149" s="137"/>
      <c r="J4149" s="202"/>
      <c r="K4149" s="137"/>
    </row>
    <row r="4150" spans="2:11">
      <c r="B4150" s="137"/>
      <c r="C4150" s="137"/>
      <c r="D4150" s="202"/>
      <c r="E4150" s="137"/>
      <c r="H4150" s="137"/>
      <c r="I4150" s="137"/>
      <c r="J4150" s="202"/>
      <c r="K4150" s="137"/>
    </row>
    <row r="4151" spans="2:11">
      <c r="B4151" s="137"/>
      <c r="C4151" s="137"/>
      <c r="D4151" s="202"/>
      <c r="E4151" s="137"/>
      <c r="H4151" s="137"/>
      <c r="I4151" s="137"/>
      <c r="J4151" s="202"/>
      <c r="K4151" s="137"/>
    </row>
    <row r="4152" spans="2:11">
      <c r="B4152" s="137"/>
      <c r="C4152" s="137"/>
      <c r="D4152" s="202"/>
      <c r="E4152" s="137"/>
      <c r="H4152" s="137"/>
      <c r="I4152" s="137"/>
      <c r="J4152" s="202"/>
      <c r="K4152" s="137"/>
    </row>
    <row r="4153" spans="2:11">
      <c r="B4153" s="137"/>
      <c r="C4153" s="137"/>
      <c r="D4153" s="202"/>
      <c r="E4153" s="137"/>
      <c r="H4153" s="137"/>
      <c r="I4153" s="137"/>
      <c r="J4153" s="202"/>
      <c r="K4153" s="137"/>
    </row>
    <row r="4154" spans="2:11">
      <c r="B4154" s="137"/>
      <c r="C4154" s="137"/>
      <c r="D4154" s="202"/>
      <c r="E4154" s="137"/>
      <c r="H4154" s="137"/>
      <c r="I4154" s="137"/>
      <c r="J4154" s="202"/>
      <c r="K4154" s="137"/>
    </row>
    <row r="4155" spans="2:11">
      <c r="B4155" s="137"/>
      <c r="C4155" s="137"/>
      <c r="D4155" s="202"/>
      <c r="E4155" s="137"/>
      <c r="H4155" s="137"/>
      <c r="I4155" s="137"/>
      <c r="J4155" s="202"/>
      <c r="K4155" s="137"/>
    </row>
    <row r="4156" spans="2:11">
      <c r="B4156" s="137"/>
      <c r="C4156" s="137"/>
      <c r="D4156" s="202"/>
      <c r="E4156" s="137"/>
      <c r="H4156" s="137"/>
      <c r="I4156" s="137"/>
      <c r="J4156" s="202"/>
      <c r="K4156" s="137"/>
    </row>
    <row r="4157" spans="2:11">
      <c r="B4157" s="137"/>
      <c r="C4157" s="137"/>
      <c r="D4157" s="202"/>
      <c r="E4157" s="137"/>
      <c r="H4157" s="137"/>
      <c r="I4157" s="137"/>
      <c r="J4157" s="202"/>
      <c r="K4157" s="137"/>
    </row>
    <row r="4158" spans="2:11">
      <c r="B4158" s="137"/>
      <c r="C4158" s="137"/>
      <c r="D4158" s="202"/>
      <c r="E4158" s="137"/>
      <c r="H4158" s="137"/>
      <c r="I4158" s="137"/>
      <c r="J4158" s="202"/>
      <c r="K4158" s="137"/>
    </row>
    <row r="4159" spans="2:11">
      <c r="B4159" s="137"/>
      <c r="C4159" s="137"/>
      <c r="D4159" s="202"/>
      <c r="E4159" s="137"/>
      <c r="H4159" s="137"/>
      <c r="I4159" s="137"/>
      <c r="J4159" s="202"/>
      <c r="K4159" s="137"/>
    </row>
    <row r="4160" spans="2:11">
      <c r="B4160" s="137"/>
      <c r="C4160" s="137"/>
      <c r="D4160" s="202"/>
      <c r="E4160" s="137"/>
      <c r="H4160" s="137"/>
      <c r="I4160" s="137"/>
      <c r="J4160" s="202"/>
      <c r="K4160" s="137"/>
    </row>
    <row r="4161" spans="2:11">
      <c r="B4161" s="137"/>
      <c r="C4161" s="137"/>
      <c r="D4161" s="202"/>
      <c r="E4161" s="137"/>
      <c r="H4161" s="137"/>
      <c r="I4161" s="137"/>
      <c r="J4161" s="202"/>
      <c r="K4161" s="137"/>
    </row>
    <row r="4162" spans="2:11">
      <c r="B4162" s="137"/>
      <c r="C4162" s="137"/>
      <c r="D4162" s="202"/>
      <c r="E4162" s="137"/>
      <c r="H4162" s="137"/>
      <c r="I4162" s="137"/>
      <c r="J4162" s="202"/>
      <c r="K4162" s="137"/>
    </row>
    <row r="4163" spans="2:11">
      <c r="B4163" s="137"/>
      <c r="C4163" s="137"/>
      <c r="D4163" s="202"/>
      <c r="E4163" s="137"/>
      <c r="H4163" s="137"/>
      <c r="I4163" s="137"/>
      <c r="J4163" s="202"/>
      <c r="K4163" s="137"/>
    </row>
    <row r="4164" spans="2:11">
      <c r="B4164" s="137"/>
      <c r="C4164" s="137"/>
      <c r="D4164" s="202"/>
      <c r="E4164" s="137"/>
      <c r="H4164" s="137"/>
      <c r="I4164" s="137"/>
      <c r="J4164" s="202"/>
      <c r="K4164" s="137"/>
    </row>
    <row r="4165" spans="2:11">
      <c r="B4165" s="137"/>
      <c r="C4165" s="137"/>
      <c r="D4165" s="202"/>
      <c r="E4165" s="137"/>
      <c r="H4165" s="137"/>
      <c r="I4165" s="137"/>
      <c r="J4165" s="202"/>
      <c r="K4165" s="137"/>
    </row>
    <row r="4166" spans="2:11">
      <c r="B4166" s="137"/>
      <c r="C4166" s="137"/>
      <c r="D4166" s="202"/>
      <c r="E4166" s="137"/>
      <c r="H4166" s="137"/>
      <c r="I4166" s="137"/>
      <c r="J4166" s="202"/>
      <c r="K4166" s="137"/>
    </row>
    <row r="4167" spans="2:11">
      <c r="B4167" s="137"/>
      <c r="C4167" s="137"/>
      <c r="D4167" s="202"/>
      <c r="E4167" s="137"/>
      <c r="H4167" s="137"/>
      <c r="I4167" s="137"/>
      <c r="J4167" s="202"/>
      <c r="K4167" s="137"/>
    </row>
    <row r="4168" spans="2:11">
      <c r="B4168" s="137"/>
      <c r="C4168" s="137"/>
      <c r="D4168" s="202"/>
      <c r="E4168" s="137"/>
      <c r="H4168" s="137"/>
      <c r="I4168" s="137"/>
      <c r="J4168" s="202"/>
      <c r="K4168" s="137"/>
    </row>
    <row r="4169" spans="2:11">
      <c r="B4169" s="137"/>
      <c r="C4169" s="137"/>
      <c r="D4169" s="202"/>
      <c r="E4169" s="137"/>
      <c r="H4169" s="137"/>
      <c r="I4169" s="137"/>
      <c r="J4169" s="202"/>
      <c r="K4169" s="137"/>
    </row>
    <row r="4170" spans="2:11">
      <c r="B4170" s="137"/>
      <c r="C4170" s="137"/>
      <c r="D4170" s="202"/>
      <c r="E4170" s="137"/>
      <c r="H4170" s="137"/>
      <c r="I4170" s="137"/>
      <c r="J4170" s="202"/>
      <c r="K4170" s="137"/>
    </row>
    <row r="4171" spans="2:11">
      <c r="B4171" s="137"/>
      <c r="C4171" s="137"/>
      <c r="D4171" s="202"/>
      <c r="E4171" s="137"/>
      <c r="H4171" s="137"/>
      <c r="I4171" s="137"/>
      <c r="J4171" s="202"/>
      <c r="K4171" s="137"/>
    </row>
    <row r="4172" spans="2:11">
      <c r="B4172" s="137"/>
      <c r="C4172" s="137"/>
      <c r="D4172" s="202"/>
      <c r="E4172" s="137"/>
      <c r="H4172" s="137"/>
      <c r="I4172" s="137"/>
      <c r="J4172" s="202"/>
      <c r="K4172" s="137"/>
    </row>
    <row r="4173" spans="2:11">
      <c r="B4173" s="137"/>
      <c r="C4173" s="137"/>
      <c r="D4173" s="202"/>
      <c r="E4173" s="137"/>
      <c r="H4173" s="137"/>
      <c r="I4173" s="137"/>
      <c r="J4173" s="202"/>
      <c r="K4173" s="137"/>
    </row>
    <row r="4174" spans="2:11">
      <c r="B4174" s="137"/>
      <c r="C4174" s="137"/>
      <c r="D4174" s="202"/>
      <c r="E4174" s="137"/>
      <c r="H4174" s="137"/>
      <c r="I4174" s="137"/>
      <c r="J4174" s="202"/>
      <c r="K4174" s="137"/>
    </row>
    <row r="4175" spans="2:11">
      <c r="B4175" s="137"/>
      <c r="C4175" s="137"/>
      <c r="D4175" s="202"/>
      <c r="E4175" s="137"/>
      <c r="H4175" s="137"/>
      <c r="I4175" s="137"/>
      <c r="J4175" s="202"/>
      <c r="K4175" s="137"/>
    </row>
    <row r="4176" spans="2:11">
      <c r="B4176" s="137"/>
      <c r="C4176" s="137"/>
      <c r="D4176" s="202"/>
      <c r="E4176" s="137"/>
      <c r="H4176" s="137"/>
      <c r="I4176" s="137"/>
      <c r="J4176" s="202"/>
      <c r="K4176" s="137"/>
    </row>
    <row r="4177" spans="2:11">
      <c r="B4177" s="137"/>
      <c r="C4177" s="137"/>
      <c r="D4177" s="202"/>
      <c r="E4177" s="137"/>
      <c r="H4177" s="137"/>
      <c r="I4177" s="137"/>
      <c r="J4177" s="202"/>
      <c r="K4177" s="137"/>
    </row>
    <row r="4178" spans="2:11">
      <c r="B4178" s="137"/>
      <c r="C4178" s="137"/>
      <c r="D4178" s="202"/>
      <c r="E4178" s="137"/>
      <c r="H4178" s="137"/>
      <c r="I4178" s="137"/>
      <c r="J4178" s="202"/>
      <c r="K4178" s="137"/>
    </row>
    <row r="4179" spans="2:11">
      <c r="B4179" s="137"/>
      <c r="C4179" s="137"/>
      <c r="D4179" s="202"/>
      <c r="E4179" s="137"/>
      <c r="H4179" s="137"/>
      <c r="I4179" s="137"/>
      <c r="J4179" s="202"/>
      <c r="K4179" s="137"/>
    </row>
    <row r="4180" spans="2:11">
      <c r="B4180" s="137"/>
      <c r="C4180" s="137"/>
      <c r="D4180" s="202"/>
      <c r="E4180" s="137"/>
      <c r="H4180" s="137"/>
      <c r="I4180" s="137"/>
      <c r="J4180" s="202"/>
      <c r="K4180" s="137"/>
    </row>
    <row r="4181" spans="2:11">
      <c r="B4181" s="137"/>
      <c r="C4181" s="137"/>
      <c r="D4181" s="202"/>
      <c r="E4181" s="137"/>
      <c r="H4181" s="137"/>
      <c r="I4181" s="137"/>
      <c r="J4181" s="202"/>
      <c r="K4181" s="137"/>
    </row>
    <row r="4182" spans="2:11">
      <c r="B4182" s="137"/>
      <c r="C4182" s="137"/>
      <c r="D4182" s="202"/>
      <c r="E4182" s="137"/>
      <c r="H4182" s="137"/>
      <c r="I4182" s="137"/>
      <c r="J4182" s="202"/>
      <c r="K4182" s="137"/>
    </row>
    <row r="4183" spans="2:11">
      <c r="B4183" s="137"/>
      <c r="C4183" s="137"/>
      <c r="D4183" s="202"/>
      <c r="E4183" s="137"/>
      <c r="H4183" s="137"/>
      <c r="I4183" s="137"/>
      <c r="J4183" s="202"/>
      <c r="K4183" s="137"/>
    </row>
    <row r="4184" spans="2:11">
      <c r="B4184" s="137"/>
      <c r="C4184" s="137"/>
      <c r="D4184" s="202"/>
      <c r="E4184" s="137"/>
      <c r="H4184" s="137"/>
      <c r="I4184" s="137"/>
      <c r="J4184" s="202"/>
      <c r="K4184" s="137"/>
    </row>
    <row r="4185" spans="2:11">
      <c r="B4185" s="137"/>
      <c r="C4185" s="137"/>
      <c r="D4185" s="202"/>
      <c r="E4185" s="137"/>
      <c r="H4185" s="137"/>
      <c r="I4185" s="137"/>
      <c r="J4185" s="202"/>
      <c r="K4185" s="137"/>
    </row>
    <row r="4186" spans="2:11">
      <c r="B4186" s="137"/>
      <c r="C4186" s="137"/>
      <c r="D4186" s="202"/>
      <c r="E4186" s="137"/>
      <c r="H4186" s="137"/>
      <c r="I4186" s="137"/>
      <c r="J4186" s="202"/>
      <c r="K4186" s="137"/>
    </row>
    <row r="4187" spans="2:11">
      <c r="B4187" s="137"/>
      <c r="C4187" s="137"/>
      <c r="D4187" s="202"/>
      <c r="E4187" s="137"/>
      <c r="H4187" s="137"/>
      <c r="I4187" s="137"/>
      <c r="J4187" s="202"/>
      <c r="K4187" s="137"/>
    </row>
    <row r="4188" spans="2:11">
      <c r="B4188" s="137"/>
      <c r="C4188" s="137"/>
      <c r="D4188" s="202"/>
      <c r="E4188" s="137"/>
      <c r="H4188" s="137"/>
      <c r="I4188" s="137"/>
      <c r="J4188" s="202"/>
      <c r="K4188" s="137"/>
    </row>
    <row r="4189" spans="2:11">
      <c r="B4189" s="137"/>
      <c r="C4189" s="137"/>
      <c r="D4189" s="202"/>
      <c r="E4189" s="137"/>
      <c r="H4189" s="137"/>
      <c r="I4189" s="137"/>
      <c r="J4189" s="202"/>
      <c r="K4189" s="137"/>
    </row>
    <row r="4190" spans="2:11">
      <c r="B4190" s="137"/>
      <c r="C4190" s="137"/>
      <c r="D4190" s="202"/>
      <c r="E4190" s="137"/>
      <c r="H4190" s="137"/>
      <c r="I4190" s="137"/>
      <c r="J4190" s="202"/>
      <c r="K4190" s="137"/>
    </row>
    <row r="4191" spans="2:11">
      <c r="B4191" s="137"/>
      <c r="C4191" s="137"/>
      <c r="D4191" s="202"/>
      <c r="E4191" s="137"/>
      <c r="H4191" s="137"/>
      <c r="I4191" s="137"/>
      <c r="J4191" s="202"/>
      <c r="K4191" s="137"/>
    </row>
    <row r="4192" spans="2:11">
      <c r="B4192" s="137"/>
      <c r="C4192" s="137"/>
      <c r="D4192" s="202"/>
      <c r="E4192" s="137"/>
      <c r="H4192" s="137"/>
      <c r="I4192" s="137"/>
      <c r="J4192" s="202"/>
      <c r="K4192" s="137"/>
    </row>
    <row r="4193" spans="2:11">
      <c r="B4193" s="137"/>
      <c r="C4193" s="137"/>
      <c r="D4193" s="202"/>
      <c r="E4193" s="137"/>
      <c r="H4193" s="137"/>
      <c r="I4193" s="137"/>
      <c r="J4193" s="202"/>
      <c r="K4193" s="137"/>
    </row>
    <row r="4194" spans="2:11">
      <c r="B4194" s="137"/>
      <c r="C4194" s="137"/>
      <c r="D4194" s="202"/>
      <c r="E4194" s="137"/>
      <c r="H4194" s="137"/>
      <c r="I4194" s="137"/>
      <c r="J4194" s="202"/>
      <c r="K4194" s="137"/>
    </row>
    <row r="4195" spans="2:11">
      <c r="B4195" s="137"/>
      <c r="C4195" s="137"/>
      <c r="D4195" s="202"/>
      <c r="E4195" s="137"/>
      <c r="H4195" s="137"/>
      <c r="I4195" s="137"/>
      <c r="J4195" s="202"/>
      <c r="K4195" s="137"/>
    </row>
    <row r="4196" spans="2:11">
      <c r="B4196" s="137"/>
      <c r="C4196" s="137"/>
      <c r="D4196" s="202"/>
      <c r="E4196" s="137"/>
      <c r="H4196" s="137"/>
      <c r="I4196" s="137"/>
      <c r="J4196" s="202"/>
      <c r="K4196" s="137"/>
    </row>
    <row r="4197" spans="2:11">
      <c r="B4197" s="137"/>
      <c r="C4197" s="137"/>
      <c r="D4197" s="202"/>
      <c r="E4197" s="137"/>
      <c r="H4197" s="137"/>
      <c r="I4197" s="137"/>
      <c r="J4197" s="202"/>
      <c r="K4197" s="137"/>
    </row>
    <row r="4198" spans="2:11">
      <c r="B4198" s="137"/>
      <c r="C4198" s="137"/>
      <c r="D4198" s="202"/>
      <c r="E4198" s="137"/>
      <c r="H4198" s="137"/>
      <c r="I4198" s="137"/>
      <c r="J4198" s="202"/>
      <c r="K4198" s="137"/>
    </row>
    <row r="4199" spans="2:11">
      <c r="B4199" s="137"/>
      <c r="C4199" s="137"/>
      <c r="D4199" s="202"/>
      <c r="E4199" s="137"/>
      <c r="H4199" s="137"/>
      <c r="I4199" s="137"/>
      <c r="J4199" s="202"/>
      <c r="K4199" s="137"/>
    </row>
    <row r="4200" spans="2:11">
      <c r="B4200" s="137"/>
      <c r="C4200" s="137"/>
      <c r="D4200" s="202"/>
      <c r="E4200" s="137"/>
      <c r="H4200" s="137"/>
      <c r="I4200" s="137"/>
      <c r="J4200" s="202"/>
      <c r="K4200" s="137"/>
    </row>
    <row r="4201" spans="2:11">
      <c r="B4201" s="137"/>
      <c r="C4201" s="137"/>
      <c r="D4201" s="202"/>
      <c r="E4201" s="137"/>
      <c r="H4201" s="137"/>
      <c r="I4201" s="137"/>
      <c r="J4201" s="202"/>
      <c r="K4201" s="137"/>
    </row>
    <row r="4202" spans="2:11">
      <c r="B4202" s="137"/>
      <c r="C4202" s="137"/>
      <c r="D4202" s="202"/>
      <c r="E4202" s="137"/>
      <c r="H4202" s="137"/>
      <c r="I4202" s="137"/>
      <c r="J4202" s="202"/>
      <c r="K4202" s="137"/>
    </row>
    <row r="4203" spans="2:11">
      <c r="B4203" s="137"/>
      <c r="C4203" s="137"/>
      <c r="D4203" s="202"/>
      <c r="E4203" s="137"/>
      <c r="H4203" s="137"/>
      <c r="I4203" s="137"/>
      <c r="J4203" s="202"/>
      <c r="K4203" s="137"/>
    </row>
    <row r="4204" spans="2:11">
      <c r="B4204" s="137"/>
      <c r="C4204" s="137"/>
      <c r="D4204" s="202"/>
      <c r="E4204" s="137"/>
      <c r="H4204" s="137"/>
      <c r="I4204" s="137"/>
      <c r="J4204" s="202"/>
      <c r="K4204" s="137"/>
    </row>
    <row r="4205" spans="2:11">
      <c r="B4205" s="137"/>
      <c r="C4205" s="137"/>
      <c r="D4205" s="202"/>
      <c r="E4205" s="137"/>
      <c r="H4205" s="137"/>
      <c r="I4205" s="137"/>
      <c r="J4205" s="202"/>
      <c r="K4205" s="137"/>
    </row>
    <row r="4206" spans="2:11">
      <c r="B4206" s="137"/>
      <c r="C4206" s="137"/>
      <c r="D4206" s="202"/>
      <c r="E4206" s="137"/>
      <c r="H4206" s="137"/>
      <c r="I4206" s="137"/>
      <c r="J4206" s="202"/>
      <c r="K4206" s="137"/>
    </row>
    <row r="4207" spans="2:11">
      <c r="B4207" s="137"/>
      <c r="C4207" s="137"/>
      <c r="D4207" s="202"/>
      <c r="E4207" s="137"/>
      <c r="H4207" s="137"/>
      <c r="I4207" s="137"/>
      <c r="J4207" s="202"/>
      <c r="K4207" s="137"/>
    </row>
    <row r="4208" spans="2:11">
      <c r="B4208" s="137"/>
      <c r="C4208" s="137"/>
      <c r="D4208" s="202"/>
      <c r="E4208" s="137"/>
      <c r="H4208" s="137"/>
      <c r="I4208" s="137"/>
      <c r="J4208" s="202"/>
      <c r="K4208" s="137"/>
    </row>
    <row r="4209" spans="2:11">
      <c r="B4209" s="137"/>
      <c r="C4209" s="137"/>
      <c r="D4209" s="202"/>
      <c r="E4209" s="137"/>
      <c r="H4209" s="137"/>
      <c r="I4209" s="137"/>
      <c r="J4209" s="202"/>
      <c r="K4209" s="137"/>
    </row>
    <row r="4210" spans="2:11">
      <c r="B4210" s="137"/>
      <c r="C4210" s="137"/>
      <c r="D4210" s="202"/>
      <c r="E4210" s="137"/>
      <c r="H4210" s="137"/>
      <c r="I4210" s="137"/>
      <c r="J4210" s="202"/>
      <c r="K4210" s="137"/>
    </row>
    <row r="4211" spans="2:11">
      <c r="B4211" s="137"/>
      <c r="C4211" s="137"/>
      <c r="D4211" s="202"/>
      <c r="E4211" s="137"/>
      <c r="H4211" s="137"/>
      <c r="I4211" s="137"/>
      <c r="J4211" s="202"/>
      <c r="K4211" s="137"/>
    </row>
    <row r="4212" spans="2:11">
      <c r="B4212" s="137"/>
      <c r="C4212" s="137"/>
      <c r="D4212" s="202"/>
      <c r="E4212" s="137"/>
      <c r="H4212" s="137"/>
      <c r="I4212" s="137"/>
      <c r="J4212" s="202"/>
      <c r="K4212" s="137"/>
    </row>
    <row r="4213" spans="2:11">
      <c r="B4213" s="137"/>
      <c r="C4213" s="137"/>
      <c r="D4213" s="202"/>
      <c r="E4213" s="137"/>
      <c r="H4213" s="137"/>
      <c r="I4213" s="137"/>
      <c r="J4213" s="202"/>
      <c r="K4213" s="137"/>
    </row>
    <row r="4214" spans="2:11">
      <c r="B4214" s="137"/>
      <c r="C4214" s="137"/>
      <c r="D4214" s="202"/>
      <c r="E4214" s="137"/>
      <c r="H4214" s="137"/>
      <c r="I4214" s="137"/>
      <c r="J4214" s="202"/>
      <c r="K4214" s="137"/>
    </row>
    <row r="4215" spans="2:11">
      <c r="B4215" s="137"/>
      <c r="C4215" s="137"/>
      <c r="D4215" s="202"/>
      <c r="E4215" s="137"/>
      <c r="H4215" s="137"/>
      <c r="I4215" s="137"/>
      <c r="J4215" s="202"/>
      <c r="K4215" s="137"/>
    </row>
    <row r="4216" spans="2:11">
      <c r="B4216" s="137"/>
      <c r="C4216" s="137"/>
      <c r="D4216" s="202"/>
      <c r="E4216" s="137"/>
      <c r="H4216" s="137"/>
      <c r="I4216" s="137"/>
      <c r="J4216" s="202"/>
      <c r="K4216" s="137"/>
    </row>
    <row r="4217" spans="2:11">
      <c r="B4217" s="137"/>
      <c r="C4217" s="137"/>
      <c r="D4217" s="202"/>
      <c r="E4217" s="137"/>
      <c r="H4217" s="137"/>
      <c r="I4217" s="137"/>
      <c r="J4217" s="202"/>
      <c r="K4217" s="137"/>
    </row>
    <row r="4218" spans="2:11">
      <c r="B4218" s="137"/>
      <c r="C4218" s="137"/>
      <c r="D4218" s="202"/>
      <c r="E4218" s="137"/>
      <c r="H4218" s="137"/>
      <c r="I4218" s="137"/>
      <c r="J4218" s="202"/>
      <c r="K4218" s="137"/>
    </row>
    <row r="4219" spans="2:11">
      <c r="B4219" s="137"/>
      <c r="C4219" s="137"/>
      <c r="D4219" s="202"/>
      <c r="E4219" s="137"/>
      <c r="H4219" s="137"/>
      <c r="I4219" s="137"/>
      <c r="J4219" s="202"/>
      <c r="K4219" s="137"/>
    </row>
    <row r="4220" spans="2:11">
      <c r="B4220" s="137"/>
      <c r="C4220" s="137"/>
      <c r="D4220" s="202"/>
      <c r="E4220" s="137"/>
      <c r="H4220" s="137"/>
      <c r="I4220" s="137"/>
      <c r="J4220" s="202"/>
      <c r="K4220" s="137"/>
    </row>
    <row r="4221" spans="2:11">
      <c r="B4221" s="137"/>
      <c r="C4221" s="137"/>
      <c r="D4221" s="202"/>
      <c r="E4221" s="137"/>
      <c r="H4221" s="137"/>
      <c r="I4221" s="137"/>
      <c r="J4221" s="202"/>
      <c r="K4221" s="137"/>
    </row>
    <row r="4222" spans="2:11">
      <c r="B4222" s="137"/>
      <c r="C4222" s="137"/>
      <c r="D4222" s="202"/>
      <c r="E4222" s="137"/>
      <c r="H4222" s="137"/>
      <c r="I4222" s="137"/>
      <c r="J4222" s="202"/>
      <c r="K4222" s="137"/>
    </row>
    <row r="4223" spans="2:11">
      <c r="B4223" s="137"/>
      <c r="C4223" s="137"/>
      <c r="D4223" s="202"/>
      <c r="E4223" s="137"/>
      <c r="H4223" s="137"/>
      <c r="I4223" s="137"/>
      <c r="J4223" s="202"/>
      <c r="K4223" s="137"/>
    </row>
    <row r="4224" spans="2:11">
      <c r="B4224" s="137"/>
      <c r="C4224" s="137"/>
      <c r="D4224" s="202"/>
      <c r="E4224" s="137"/>
      <c r="H4224" s="137"/>
      <c r="I4224" s="137"/>
      <c r="J4224" s="202"/>
      <c r="K4224" s="137"/>
    </row>
    <row r="4225" spans="2:11">
      <c r="B4225" s="137"/>
      <c r="C4225" s="137"/>
      <c r="D4225" s="202"/>
      <c r="E4225" s="137"/>
      <c r="H4225" s="137"/>
      <c r="I4225" s="137"/>
      <c r="J4225" s="202"/>
      <c r="K4225" s="137"/>
    </row>
    <row r="4226" spans="2:11">
      <c r="B4226" s="137"/>
      <c r="C4226" s="137"/>
      <c r="D4226" s="202"/>
      <c r="E4226" s="137"/>
      <c r="H4226" s="137"/>
      <c r="I4226" s="137"/>
      <c r="J4226" s="202"/>
      <c r="K4226" s="137"/>
    </row>
    <row r="4227" spans="2:11">
      <c r="B4227" s="137"/>
      <c r="C4227" s="137"/>
      <c r="D4227" s="202"/>
      <c r="E4227" s="137"/>
      <c r="H4227" s="137"/>
      <c r="I4227" s="137"/>
      <c r="J4227" s="202"/>
      <c r="K4227" s="137"/>
    </row>
    <row r="4228" spans="2:11">
      <c r="B4228" s="137"/>
      <c r="C4228" s="137"/>
      <c r="D4228" s="202"/>
      <c r="E4228" s="137"/>
      <c r="H4228" s="137"/>
      <c r="I4228" s="137"/>
      <c r="J4228" s="202"/>
      <c r="K4228" s="137"/>
    </row>
    <row r="4229" spans="2:11">
      <c r="B4229" s="137"/>
      <c r="C4229" s="137"/>
      <c r="D4229" s="202"/>
      <c r="E4229" s="137"/>
      <c r="H4229" s="137"/>
      <c r="I4229" s="137"/>
      <c r="J4229" s="202"/>
      <c r="K4229" s="137"/>
    </row>
    <row r="4230" spans="2:11">
      <c r="B4230" s="137"/>
      <c r="C4230" s="137"/>
      <c r="D4230" s="202"/>
      <c r="E4230" s="137"/>
      <c r="H4230" s="137"/>
      <c r="I4230" s="137"/>
      <c r="J4230" s="202"/>
      <c r="K4230" s="137"/>
    </row>
    <row r="4231" spans="2:11">
      <c r="B4231" s="137"/>
      <c r="C4231" s="137"/>
      <c r="D4231" s="202"/>
      <c r="E4231" s="137"/>
      <c r="H4231" s="137"/>
      <c r="I4231" s="137"/>
      <c r="J4231" s="202"/>
      <c r="K4231" s="137"/>
    </row>
    <row r="4232" spans="2:11">
      <c r="B4232" s="137"/>
      <c r="C4232" s="137"/>
      <c r="D4232" s="202"/>
      <c r="E4232" s="137"/>
      <c r="H4232" s="137"/>
      <c r="I4232" s="137"/>
      <c r="J4232" s="202"/>
      <c r="K4232" s="137"/>
    </row>
    <row r="4233" spans="2:11">
      <c r="B4233" s="137"/>
      <c r="C4233" s="137"/>
      <c r="D4233" s="202"/>
      <c r="E4233" s="137"/>
      <c r="H4233" s="137"/>
      <c r="I4233" s="137"/>
      <c r="J4233" s="202"/>
      <c r="K4233" s="137"/>
    </row>
    <row r="4234" spans="2:11">
      <c r="B4234" s="137"/>
      <c r="C4234" s="137"/>
      <c r="D4234" s="202"/>
      <c r="E4234" s="137"/>
      <c r="H4234" s="137"/>
      <c r="I4234" s="137"/>
      <c r="J4234" s="202"/>
      <c r="K4234" s="137"/>
    </row>
    <row r="4235" spans="2:11">
      <c r="B4235" s="137"/>
      <c r="C4235" s="137"/>
      <c r="D4235" s="202"/>
      <c r="E4235" s="137"/>
      <c r="H4235" s="137"/>
      <c r="I4235" s="137"/>
      <c r="J4235" s="202"/>
      <c r="K4235" s="137"/>
    </row>
    <row r="4236" spans="2:11">
      <c r="B4236" s="137"/>
      <c r="C4236" s="137"/>
      <c r="D4236" s="202"/>
      <c r="E4236" s="137"/>
      <c r="H4236" s="137"/>
      <c r="I4236" s="137"/>
      <c r="J4236" s="202"/>
      <c r="K4236" s="137"/>
    </row>
    <row r="4237" spans="2:11">
      <c r="B4237" s="137"/>
      <c r="C4237" s="137"/>
      <c r="D4237" s="202"/>
      <c r="E4237" s="137"/>
      <c r="H4237" s="137"/>
      <c r="I4237" s="137"/>
      <c r="J4237" s="202"/>
      <c r="K4237" s="137"/>
    </row>
    <row r="4238" spans="2:11">
      <c r="B4238" s="137"/>
      <c r="C4238" s="137"/>
      <c r="D4238" s="202"/>
      <c r="E4238" s="137"/>
      <c r="H4238" s="137"/>
      <c r="I4238" s="137"/>
      <c r="J4238" s="202"/>
      <c r="K4238" s="137"/>
    </row>
    <row r="4239" spans="2:11">
      <c r="B4239" s="137"/>
      <c r="C4239" s="137"/>
      <c r="D4239" s="202"/>
      <c r="E4239" s="137"/>
      <c r="H4239" s="137"/>
      <c r="I4239" s="137"/>
      <c r="J4239" s="202"/>
      <c r="K4239" s="137"/>
    </row>
    <row r="4240" spans="2:11">
      <c r="B4240" s="137"/>
      <c r="C4240" s="137"/>
      <c r="D4240" s="202"/>
      <c r="E4240" s="137"/>
      <c r="H4240" s="137"/>
      <c r="I4240" s="137"/>
      <c r="J4240" s="202"/>
      <c r="K4240" s="137"/>
    </row>
    <row r="4241" spans="2:11">
      <c r="B4241" s="137"/>
      <c r="C4241" s="137"/>
      <c r="D4241" s="202"/>
      <c r="E4241" s="137"/>
      <c r="H4241" s="137"/>
      <c r="I4241" s="137"/>
      <c r="J4241" s="202"/>
      <c r="K4241" s="137"/>
    </row>
    <row r="4242" spans="2:11">
      <c r="B4242" s="137"/>
      <c r="C4242" s="137"/>
      <c r="D4242" s="202"/>
      <c r="E4242" s="137"/>
      <c r="H4242" s="137"/>
      <c r="I4242" s="137"/>
      <c r="J4242" s="202"/>
      <c r="K4242" s="137"/>
    </row>
    <row r="4243" spans="2:11">
      <c r="B4243" s="137"/>
      <c r="C4243" s="137"/>
      <c r="D4243" s="202"/>
      <c r="E4243" s="137"/>
      <c r="H4243" s="137"/>
      <c r="I4243" s="137"/>
      <c r="J4243" s="202"/>
      <c r="K4243" s="137"/>
    </row>
    <row r="4244" spans="2:11">
      <c r="B4244" s="137"/>
      <c r="C4244" s="137"/>
      <c r="D4244" s="202"/>
      <c r="E4244" s="137"/>
      <c r="H4244" s="137"/>
      <c r="I4244" s="137"/>
      <c r="J4244" s="202"/>
      <c r="K4244" s="137"/>
    </row>
    <row r="4245" spans="2:11">
      <c r="B4245" s="137"/>
      <c r="C4245" s="137"/>
      <c r="D4245" s="202"/>
      <c r="E4245" s="137"/>
      <c r="H4245" s="137"/>
      <c r="I4245" s="137"/>
      <c r="J4245" s="202"/>
      <c r="K4245" s="137"/>
    </row>
    <row r="4246" spans="2:11">
      <c r="B4246" s="137"/>
      <c r="C4246" s="137"/>
      <c r="D4246" s="202"/>
      <c r="E4246" s="137"/>
      <c r="H4246" s="137"/>
      <c r="I4246" s="137"/>
      <c r="J4246" s="202"/>
      <c r="K4246" s="137"/>
    </row>
    <row r="4247" spans="2:11">
      <c r="B4247" s="137"/>
      <c r="C4247" s="137"/>
      <c r="D4247" s="202"/>
      <c r="E4247" s="137"/>
      <c r="H4247" s="137"/>
      <c r="I4247" s="137"/>
      <c r="J4247" s="202"/>
      <c r="K4247" s="137"/>
    </row>
    <row r="4248" spans="2:11">
      <c r="B4248" s="137"/>
      <c r="C4248" s="137"/>
      <c r="D4248" s="202"/>
      <c r="E4248" s="137"/>
      <c r="H4248" s="137"/>
      <c r="I4248" s="137"/>
      <c r="J4248" s="202"/>
      <c r="K4248" s="137"/>
    </row>
    <row r="4249" spans="2:11">
      <c r="B4249" s="137"/>
      <c r="C4249" s="137"/>
      <c r="D4249" s="202"/>
      <c r="E4249" s="137"/>
      <c r="H4249" s="137"/>
      <c r="I4249" s="137"/>
      <c r="J4249" s="202"/>
      <c r="K4249" s="137"/>
    </row>
    <row r="4250" spans="2:11">
      <c r="B4250" s="137"/>
      <c r="C4250" s="137"/>
      <c r="D4250" s="202"/>
      <c r="E4250" s="137"/>
      <c r="H4250" s="137"/>
      <c r="I4250" s="137"/>
      <c r="J4250" s="202"/>
      <c r="K4250" s="137"/>
    </row>
    <row r="4251" spans="2:11">
      <c r="B4251" s="137"/>
      <c r="C4251" s="137"/>
      <c r="D4251" s="202"/>
      <c r="E4251" s="137"/>
      <c r="H4251" s="137"/>
      <c r="I4251" s="137"/>
      <c r="J4251" s="202"/>
      <c r="K4251" s="137"/>
    </row>
    <row r="4252" spans="2:11">
      <c r="B4252" s="137"/>
      <c r="C4252" s="137"/>
      <c r="D4252" s="202"/>
      <c r="E4252" s="137"/>
      <c r="H4252" s="137"/>
      <c r="I4252" s="137"/>
      <c r="J4252" s="202"/>
      <c r="K4252" s="137"/>
    </row>
    <row r="4253" spans="2:11">
      <c r="B4253" s="137"/>
      <c r="C4253" s="137"/>
      <c r="D4253" s="202"/>
      <c r="E4253" s="137"/>
      <c r="H4253" s="137"/>
      <c r="I4253" s="137"/>
      <c r="J4253" s="202"/>
      <c r="K4253" s="137"/>
    </row>
    <row r="4254" spans="2:11">
      <c r="B4254" s="137"/>
      <c r="C4254" s="137"/>
      <c r="D4254" s="202"/>
      <c r="E4254" s="137"/>
      <c r="H4254" s="137"/>
      <c r="I4254" s="137"/>
      <c r="J4254" s="202"/>
      <c r="K4254" s="137"/>
    </row>
    <row r="4255" spans="2:11">
      <c r="B4255" s="137"/>
      <c r="C4255" s="137"/>
      <c r="D4255" s="202"/>
      <c r="E4255" s="137"/>
      <c r="H4255" s="137"/>
      <c r="I4255" s="137"/>
      <c r="J4255" s="202"/>
      <c r="K4255" s="137"/>
    </row>
    <row r="4256" spans="2:11">
      <c r="B4256" s="137"/>
      <c r="C4256" s="137"/>
      <c r="D4256" s="202"/>
      <c r="E4256" s="137"/>
      <c r="H4256" s="137"/>
      <c r="I4256" s="137"/>
      <c r="J4256" s="202"/>
      <c r="K4256" s="137"/>
    </row>
    <row r="4257" spans="2:11">
      <c r="B4257" s="137"/>
      <c r="C4257" s="137"/>
      <c r="D4257" s="202"/>
      <c r="E4257" s="137"/>
      <c r="H4257" s="137"/>
      <c r="I4257" s="137"/>
      <c r="J4257" s="202"/>
      <c r="K4257" s="137"/>
    </row>
    <row r="4258" spans="2:11">
      <c r="B4258" s="137"/>
      <c r="C4258" s="137"/>
      <c r="D4258" s="202"/>
      <c r="E4258" s="137"/>
      <c r="H4258" s="137"/>
      <c r="I4258" s="137"/>
      <c r="J4258" s="202"/>
      <c r="K4258" s="137"/>
    </row>
    <row r="4259" spans="2:11">
      <c r="B4259" s="137"/>
      <c r="C4259" s="137"/>
      <c r="D4259" s="202"/>
      <c r="E4259" s="137"/>
      <c r="H4259" s="137"/>
      <c r="I4259" s="137"/>
      <c r="J4259" s="202"/>
      <c r="K4259" s="137"/>
    </row>
    <row r="4260" spans="2:11">
      <c r="B4260" s="137"/>
      <c r="C4260" s="137"/>
      <c r="D4260" s="202"/>
      <c r="E4260" s="137"/>
      <c r="H4260" s="137"/>
      <c r="I4260" s="137"/>
      <c r="J4260" s="202"/>
      <c r="K4260" s="137"/>
    </row>
    <row r="4261" spans="2:11">
      <c r="B4261" s="137"/>
      <c r="C4261" s="137"/>
      <c r="D4261" s="202"/>
      <c r="E4261" s="137"/>
      <c r="H4261" s="137"/>
      <c r="I4261" s="137"/>
      <c r="J4261" s="202"/>
      <c r="K4261" s="137"/>
    </row>
    <row r="4262" spans="2:11">
      <c r="B4262" s="137"/>
      <c r="C4262" s="137"/>
      <c r="D4262" s="202"/>
      <c r="E4262" s="137"/>
      <c r="H4262" s="137"/>
      <c r="I4262" s="137"/>
      <c r="J4262" s="202"/>
      <c r="K4262" s="137"/>
    </row>
    <row r="4263" spans="2:11">
      <c r="B4263" s="137"/>
      <c r="C4263" s="137"/>
      <c r="D4263" s="202"/>
      <c r="E4263" s="137"/>
      <c r="H4263" s="137"/>
      <c r="I4263" s="137"/>
      <c r="J4263" s="202"/>
      <c r="K4263" s="137"/>
    </row>
    <row r="4264" spans="2:11">
      <c r="B4264" s="137"/>
      <c r="C4264" s="137"/>
      <c r="D4264" s="202"/>
      <c r="E4264" s="137"/>
      <c r="H4264" s="137"/>
      <c r="I4264" s="137"/>
      <c r="J4264" s="202"/>
      <c r="K4264" s="137"/>
    </row>
    <row r="4265" spans="2:11">
      <c r="B4265" s="137"/>
      <c r="C4265" s="137"/>
      <c r="D4265" s="202"/>
      <c r="E4265" s="137"/>
      <c r="H4265" s="137"/>
      <c r="I4265" s="137"/>
      <c r="J4265" s="202"/>
      <c r="K4265" s="137"/>
    </row>
    <row r="4266" spans="2:11">
      <c r="B4266" s="137"/>
      <c r="C4266" s="137"/>
      <c r="D4266" s="202"/>
      <c r="E4266" s="137"/>
      <c r="H4266" s="137"/>
      <c r="I4266" s="137"/>
      <c r="J4266" s="202"/>
      <c r="K4266" s="137"/>
    </row>
    <row r="4267" spans="2:11">
      <c r="B4267" s="137"/>
      <c r="C4267" s="137"/>
      <c r="D4267" s="202"/>
      <c r="E4267" s="137"/>
      <c r="H4267" s="137"/>
      <c r="I4267" s="137"/>
      <c r="J4267" s="202"/>
      <c r="K4267" s="137"/>
    </row>
    <row r="4268" spans="2:11">
      <c r="B4268" s="137"/>
      <c r="C4268" s="137"/>
      <c r="D4268" s="202"/>
      <c r="E4268" s="137"/>
      <c r="H4268" s="137"/>
      <c r="I4268" s="137"/>
      <c r="J4268" s="202"/>
      <c r="K4268" s="137"/>
    </row>
    <row r="4269" spans="2:11">
      <c r="B4269" s="137"/>
      <c r="C4269" s="137"/>
      <c r="D4269" s="202"/>
      <c r="E4269" s="137"/>
      <c r="H4269" s="137"/>
      <c r="I4269" s="137"/>
      <c r="J4269" s="202"/>
      <c r="K4269" s="137"/>
    </row>
    <row r="4270" spans="2:11">
      <c r="B4270" s="137"/>
      <c r="C4270" s="137"/>
      <c r="D4270" s="202"/>
      <c r="E4270" s="137"/>
      <c r="H4270" s="137"/>
      <c r="I4270" s="137"/>
      <c r="J4270" s="202"/>
      <c r="K4270" s="137"/>
    </row>
    <row r="4271" spans="2:11">
      <c r="B4271" s="137"/>
      <c r="C4271" s="137"/>
      <c r="D4271" s="202"/>
      <c r="E4271" s="137"/>
      <c r="H4271" s="137"/>
      <c r="I4271" s="137"/>
      <c r="J4271" s="202"/>
      <c r="K4271" s="137"/>
    </row>
    <row r="4272" spans="2:11">
      <c r="B4272" s="137"/>
      <c r="C4272" s="137"/>
      <c r="D4272" s="202"/>
      <c r="E4272" s="137"/>
      <c r="H4272" s="137"/>
      <c r="I4272" s="137"/>
      <c r="J4272" s="202"/>
      <c r="K4272" s="137"/>
    </row>
    <row r="4273" spans="2:11">
      <c r="B4273" s="137"/>
      <c r="C4273" s="137"/>
      <c r="D4273" s="202"/>
      <c r="E4273" s="137"/>
      <c r="H4273" s="137"/>
      <c r="I4273" s="137"/>
      <c r="J4273" s="202"/>
      <c r="K4273" s="137"/>
    </row>
    <row r="4274" spans="2:11">
      <c r="B4274" s="137"/>
      <c r="C4274" s="137"/>
      <c r="D4274" s="202"/>
      <c r="E4274" s="137"/>
      <c r="H4274" s="137"/>
      <c r="I4274" s="137"/>
      <c r="J4274" s="202"/>
      <c r="K4274" s="137"/>
    </row>
    <row r="4275" spans="2:11">
      <c r="B4275" s="137"/>
      <c r="C4275" s="137"/>
      <c r="D4275" s="202"/>
      <c r="E4275" s="137"/>
      <c r="H4275" s="137"/>
      <c r="I4275" s="137"/>
      <c r="J4275" s="202"/>
      <c r="K4275" s="137"/>
    </row>
    <row r="4276" spans="2:11">
      <c r="B4276" s="137"/>
      <c r="C4276" s="137"/>
      <c r="D4276" s="202"/>
      <c r="E4276" s="137"/>
      <c r="H4276" s="137"/>
      <c r="I4276" s="137"/>
      <c r="J4276" s="202"/>
      <c r="K4276" s="137"/>
    </row>
    <row r="4277" spans="2:11">
      <c r="B4277" s="137"/>
      <c r="C4277" s="137"/>
      <c r="D4277" s="202"/>
      <c r="E4277" s="137"/>
      <c r="H4277" s="137"/>
      <c r="I4277" s="137"/>
      <c r="J4277" s="202"/>
      <c r="K4277" s="137"/>
    </row>
    <row r="4278" spans="2:11">
      <c r="B4278" s="137"/>
      <c r="C4278" s="137"/>
      <c r="D4278" s="202"/>
      <c r="E4278" s="137"/>
      <c r="H4278" s="137"/>
      <c r="I4278" s="137"/>
      <c r="J4278" s="202"/>
      <c r="K4278" s="137"/>
    </row>
    <row r="4279" spans="2:11">
      <c r="B4279" s="137"/>
      <c r="C4279" s="137"/>
      <c r="D4279" s="202"/>
      <c r="E4279" s="137"/>
      <c r="H4279" s="137"/>
      <c r="I4279" s="137"/>
      <c r="J4279" s="202"/>
      <c r="K4279" s="137"/>
    </row>
    <row r="4280" spans="2:11">
      <c r="B4280" s="137"/>
      <c r="C4280" s="137"/>
      <c r="D4280" s="202"/>
      <c r="E4280" s="137"/>
      <c r="H4280" s="137"/>
      <c r="I4280" s="137"/>
      <c r="J4280" s="202"/>
      <c r="K4280" s="137"/>
    </row>
    <row r="4281" spans="2:11">
      <c r="B4281" s="137"/>
      <c r="C4281" s="137"/>
      <c r="D4281" s="202"/>
      <c r="E4281" s="137"/>
      <c r="H4281" s="137"/>
      <c r="I4281" s="137"/>
      <c r="J4281" s="202"/>
      <c r="K4281" s="137"/>
    </row>
    <row r="4282" spans="2:11">
      <c r="B4282" s="137"/>
      <c r="C4282" s="137"/>
      <c r="D4282" s="202"/>
      <c r="E4282" s="137"/>
      <c r="H4282" s="137"/>
      <c r="I4282" s="137"/>
      <c r="J4282" s="202"/>
      <c r="K4282" s="137"/>
    </row>
    <row r="4283" spans="2:11">
      <c r="B4283" s="137"/>
      <c r="C4283" s="137"/>
      <c r="D4283" s="202"/>
      <c r="E4283" s="137"/>
      <c r="H4283" s="137"/>
      <c r="I4283" s="137"/>
      <c r="J4283" s="202"/>
      <c r="K4283" s="137"/>
    </row>
    <row r="4284" spans="2:11">
      <c r="B4284" s="137"/>
      <c r="C4284" s="137"/>
      <c r="D4284" s="202"/>
      <c r="E4284" s="137"/>
      <c r="H4284" s="137"/>
      <c r="I4284" s="137"/>
      <c r="J4284" s="202"/>
      <c r="K4284" s="137"/>
    </row>
    <row r="4285" spans="2:11">
      <c r="B4285" s="137"/>
      <c r="C4285" s="137"/>
      <c r="D4285" s="202"/>
      <c r="E4285" s="137"/>
      <c r="H4285" s="137"/>
      <c r="I4285" s="137"/>
      <c r="J4285" s="202"/>
      <c r="K4285" s="137"/>
    </row>
    <row r="4286" spans="2:11">
      <c r="B4286" s="137"/>
      <c r="C4286" s="137"/>
      <c r="D4286" s="202"/>
      <c r="E4286" s="137"/>
      <c r="H4286" s="137"/>
      <c r="I4286" s="137"/>
      <c r="J4286" s="202"/>
      <c r="K4286" s="137"/>
    </row>
    <row r="4287" spans="2:11">
      <c r="B4287" s="137"/>
      <c r="C4287" s="137"/>
      <c r="D4287" s="202"/>
      <c r="E4287" s="137"/>
      <c r="H4287" s="137"/>
      <c r="I4287" s="137"/>
      <c r="J4287" s="202"/>
      <c r="K4287" s="137"/>
    </row>
    <row r="4288" spans="2:11">
      <c r="B4288" s="137"/>
      <c r="C4288" s="137"/>
      <c r="D4288" s="202"/>
      <c r="E4288" s="137"/>
      <c r="H4288" s="137"/>
      <c r="I4288" s="137"/>
      <c r="J4288" s="202"/>
      <c r="K4288" s="137"/>
    </row>
    <row r="4289" spans="2:11">
      <c r="B4289" s="137"/>
      <c r="C4289" s="137"/>
      <c r="D4289" s="202"/>
      <c r="E4289" s="137"/>
      <c r="H4289" s="137"/>
      <c r="I4289" s="137"/>
      <c r="J4289" s="202"/>
      <c r="K4289" s="137"/>
    </row>
    <row r="4290" spans="2:11">
      <c r="B4290" s="137"/>
      <c r="C4290" s="137"/>
      <c r="D4290" s="202"/>
      <c r="E4290" s="137"/>
      <c r="H4290" s="137"/>
      <c r="I4290" s="137"/>
      <c r="J4290" s="202"/>
      <c r="K4290" s="137"/>
    </row>
    <row r="4291" spans="2:11">
      <c r="B4291" s="137"/>
      <c r="C4291" s="137"/>
      <c r="D4291" s="202"/>
      <c r="E4291" s="137"/>
      <c r="H4291" s="137"/>
      <c r="I4291" s="137"/>
      <c r="J4291" s="202"/>
      <c r="K4291" s="137"/>
    </row>
    <row r="4292" spans="2:11">
      <c r="B4292" s="137"/>
      <c r="C4292" s="137"/>
      <c r="D4292" s="202"/>
      <c r="E4292" s="137"/>
      <c r="H4292" s="137"/>
      <c r="I4292" s="137"/>
      <c r="J4292" s="202"/>
      <c r="K4292" s="137"/>
    </row>
    <row r="4293" spans="2:11">
      <c r="B4293" s="137"/>
      <c r="C4293" s="137"/>
      <c r="D4293" s="202"/>
      <c r="E4293" s="137"/>
      <c r="H4293" s="137"/>
      <c r="I4293" s="137"/>
      <c r="J4293" s="202"/>
      <c r="K4293" s="137"/>
    </row>
    <row r="4294" spans="2:11">
      <c r="B4294" s="137"/>
      <c r="C4294" s="137"/>
      <c r="D4294" s="202"/>
      <c r="E4294" s="137"/>
      <c r="H4294" s="137"/>
      <c r="I4294" s="137"/>
      <c r="J4294" s="202"/>
      <c r="K4294" s="137"/>
    </row>
    <row r="4295" spans="2:11">
      <c r="B4295" s="137"/>
      <c r="C4295" s="137"/>
      <c r="D4295" s="202"/>
      <c r="E4295" s="137"/>
      <c r="H4295" s="137"/>
      <c r="I4295" s="137"/>
      <c r="J4295" s="202"/>
      <c r="K4295" s="137"/>
    </row>
    <row r="4296" spans="2:11">
      <c r="B4296" s="137"/>
      <c r="C4296" s="137"/>
      <c r="D4296" s="202"/>
      <c r="E4296" s="137"/>
      <c r="H4296" s="137"/>
      <c r="I4296" s="137"/>
      <c r="J4296" s="202"/>
      <c r="K4296" s="137"/>
    </row>
    <row r="4297" spans="2:11">
      <c r="B4297" s="137"/>
      <c r="C4297" s="137"/>
      <c r="D4297" s="202"/>
      <c r="E4297" s="137"/>
      <c r="H4297" s="137"/>
      <c r="I4297" s="137"/>
      <c r="J4297" s="202"/>
      <c r="K4297" s="137"/>
    </row>
    <row r="4298" spans="2:11">
      <c r="B4298" s="137"/>
      <c r="C4298" s="137"/>
      <c r="D4298" s="202"/>
      <c r="E4298" s="137"/>
      <c r="H4298" s="137"/>
      <c r="I4298" s="137"/>
      <c r="J4298" s="202"/>
      <c r="K4298" s="137"/>
    </row>
    <row r="4299" spans="2:11">
      <c r="B4299" s="137"/>
      <c r="C4299" s="137"/>
      <c r="D4299" s="202"/>
      <c r="E4299" s="137"/>
      <c r="H4299" s="137"/>
      <c r="I4299" s="137"/>
      <c r="J4299" s="202"/>
      <c r="K4299" s="137"/>
    </row>
    <row r="4300" spans="2:11">
      <c r="B4300" s="137"/>
      <c r="C4300" s="137"/>
      <c r="D4300" s="202"/>
      <c r="E4300" s="137"/>
      <c r="H4300" s="137"/>
      <c r="I4300" s="137"/>
      <c r="J4300" s="202"/>
      <c r="K4300" s="137"/>
    </row>
    <row r="4301" spans="2:11">
      <c r="B4301" s="137"/>
      <c r="C4301" s="137"/>
      <c r="D4301" s="202"/>
      <c r="E4301" s="137"/>
      <c r="H4301" s="137"/>
      <c r="I4301" s="137"/>
      <c r="J4301" s="202"/>
      <c r="K4301" s="137"/>
    </row>
    <row r="4302" spans="2:11">
      <c r="B4302" s="137"/>
      <c r="C4302" s="137"/>
      <c r="D4302" s="202"/>
      <c r="E4302" s="137"/>
      <c r="H4302" s="137"/>
      <c r="I4302" s="137"/>
      <c r="J4302" s="202"/>
      <c r="K4302" s="137"/>
    </row>
    <row r="4303" spans="2:11">
      <c r="B4303" s="137"/>
      <c r="C4303" s="137"/>
      <c r="D4303" s="202"/>
      <c r="E4303" s="137"/>
      <c r="H4303" s="137"/>
      <c r="I4303" s="137"/>
      <c r="J4303" s="202"/>
      <c r="K4303" s="137"/>
    </row>
    <row r="4304" spans="2:11">
      <c r="B4304" s="137"/>
      <c r="C4304" s="137"/>
      <c r="D4304" s="202"/>
      <c r="E4304" s="137"/>
      <c r="H4304" s="137"/>
      <c r="I4304" s="137"/>
      <c r="J4304" s="202"/>
      <c r="K4304" s="137"/>
    </row>
    <row r="4305" spans="2:11">
      <c r="B4305" s="137"/>
      <c r="C4305" s="137"/>
      <c r="D4305" s="202"/>
      <c r="E4305" s="137"/>
      <c r="H4305" s="137"/>
      <c r="I4305" s="137"/>
      <c r="J4305" s="202"/>
      <c r="K4305" s="137"/>
    </row>
    <row r="4306" spans="2:11">
      <c r="B4306" s="137"/>
      <c r="C4306" s="137"/>
      <c r="D4306" s="202"/>
      <c r="E4306" s="137"/>
      <c r="H4306" s="137"/>
      <c r="I4306" s="137"/>
      <c r="J4306" s="202"/>
      <c r="K4306" s="137"/>
    </row>
    <row r="4307" spans="2:11">
      <c r="B4307" s="137"/>
      <c r="C4307" s="137"/>
      <c r="D4307" s="202"/>
      <c r="E4307" s="137"/>
      <c r="H4307" s="137"/>
      <c r="I4307" s="137"/>
      <c r="J4307" s="202"/>
      <c r="K4307" s="137"/>
    </row>
    <row r="4308" spans="2:11">
      <c r="B4308" s="137"/>
      <c r="C4308" s="137"/>
      <c r="D4308" s="202"/>
      <c r="E4308" s="137"/>
      <c r="H4308" s="137"/>
      <c r="I4308" s="137"/>
      <c r="J4308" s="202"/>
      <c r="K4308" s="137"/>
    </row>
    <row r="4309" spans="2:11">
      <c r="B4309" s="137"/>
      <c r="C4309" s="137"/>
      <c r="D4309" s="202"/>
      <c r="E4309" s="137"/>
      <c r="H4309" s="137"/>
      <c r="I4309" s="137"/>
      <c r="J4309" s="202"/>
      <c r="K4309" s="137"/>
    </row>
    <row r="4310" spans="2:11">
      <c r="B4310" s="137"/>
      <c r="C4310" s="137"/>
      <c r="D4310" s="202"/>
      <c r="E4310" s="137"/>
      <c r="H4310" s="137"/>
      <c r="I4310" s="137"/>
      <c r="J4310" s="202"/>
      <c r="K4310" s="137"/>
    </row>
    <row r="4311" spans="2:11">
      <c r="B4311" s="137"/>
      <c r="C4311" s="137"/>
      <c r="D4311" s="202"/>
      <c r="E4311" s="137"/>
      <c r="H4311" s="137"/>
      <c r="I4311" s="137"/>
      <c r="J4311" s="202"/>
      <c r="K4311" s="137"/>
    </row>
    <row r="4312" spans="2:11">
      <c r="B4312" s="137"/>
      <c r="C4312" s="137"/>
      <c r="D4312" s="202"/>
      <c r="E4312" s="137"/>
      <c r="H4312" s="137"/>
      <c r="I4312" s="137"/>
      <c r="J4312" s="202"/>
      <c r="K4312" s="137"/>
    </row>
    <row r="4313" spans="2:11">
      <c r="B4313" s="137"/>
      <c r="C4313" s="137"/>
      <c r="D4313" s="202"/>
      <c r="E4313" s="137"/>
      <c r="H4313" s="137"/>
      <c r="I4313" s="137"/>
      <c r="J4313" s="202"/>
      <c r="K4313" s="137"/>
    </row>
    <row r="4314" spans="2:11">
      <c r="B4314" s="137"/>
      <c r="C4314" s="137"/>
      <c r="D4314" s="202"/>
      <c r="E4314" s="137"/>
      <c r="H4314" s="137"/>
      <c r="I4314" s="137"/>
      <c r="J4314" s="202"/>
      <c r="K4314" s="137"/>
    </row>
    <row r="4315" spans="2:11">
      <c r="B4315" s="137"/>
      <c r="C4315" s="137"/>
      <c r="D4315" s="202"/>
      <c r="E4315" s="137"/>
      <c r="H4315" s="137"/>
      <c r="I4315" s="137"/>
      <c r="J4315" s="202"/>
      <c r="K4315" s="137"/>
    </row>
    <row r="4316" spans="2:11">
      <c r="B4316" s="137"/>
      <c r="C4316" s="137"/>
      <c r="D4316" s="202"/>
      <c r="E4316" s="137"/>
      <c r="H4316" s="137"/>
      <c r="I4316" s="137"/>
      <c r="J4316" s="202"/>
      <c r="K4316" s="137"/>
    </row>
    <row r="4317" spans="2:11">
      <c r="B4317" s="137"/>
      <c r="C4317" s="137"/>
      <c r="D4317" s="202"/>
      <c r="E4317" s="137"/>
      <c r="H4317" s="137"/>
      <c r="I4317" s="137"/>
      <c r="J4317" s="202"/>
      <c r="K4317" s="137"/>
    </row>
    <row r="4318" spans="2:11">
      <c r="B4318" s="137"/>
      <c r="C4318" s="137"/>
      <c r="D4318" s="202"/>
      <c r="E4318" s="137"/>
      <c r="H4318" s="137"/>
      <c r="I4318" s="137"/>
      <c r="J4318" s="202"/>
      <c r="K4318" s="137"/>
    </row>
    <row r="4319" spans="2:11">
      <c r="B4319" s="137"/>
      <c r="C4319" s="137"/>
      <c r="D4319" s="202"/>
      <c r="E4319" s="137"/>
      <c r="H4319" s="137"/>
      <c r="I4319" s="137"/>
      <c r="J4319" s="202"/>
      <c r="K4319" s="137"/>
    </row>
    <row r="4320" spans="2:11">
      <c r="B4320" s="137"/>
      <c r="C4320" s="137"/>
      <c r="D4320" s="202"/>
      <c r="E4320" s="137"/>
      <c r="H4320" s="137"/>
      <c r="I4320" s="137"/>
      <c r="J4320" s="202"/>
      <c r="K4320" s="137"/>
    </row>
    <row r="4321" spans="2:11">
      <c r="B4321" s="137"/>
      <c r="C4321" s="137"/>
      <c r="D4321" s="202"/>
      <c r="E4321" s="137"/>
      <c r="H4321" s="137"/>
      <c r="I4321" s="137"/>
      <c r="J4321" s="202"/>
      <c r="K4321" s="137"/>
    </row>
    <row r="4322" spans="2:11">
      <c r="B4322" s="137"/>
      <c r="C4322" s="137"/>
      <c r="D4322" s="202"/>
      <c r="E4322" s="137"/>
      <c r="H4322" s="137"/>
      <c r="I4322" s="137"/>
      <c r="J4322" s="202"/>
      <c r="K4322" s="137"/>
    </row>
    <row r="4323" spans="2:11">
      <c r="B4323" s="137"/>
      <c r="C4323" s="137"/>
      <c r="D4323" s="202"/>
      <c r="E4323" s="137"/>
      <c r="H4323" s="137"/>
      <c r="I4323" s="137"/>
      <c r="J4323" s="202"/>
      <c r="K4323" s="137"/>
    </row>
    <row r="4324" spans="2:11">
      <c r="B4324" s="137"/>
      <c r="C4324" s="137"/>
      <c r="D4324" s="202"/>
      <c r="E4324" s="137"/>
      <c r="H4324" s="137"/>
      <c r="I4324" s="137"/>
      <c r="J4324" s="202"/>
      <c r="K4324" s="137"/>
    </row>
    <row r="4325" spans="2:11">
      <c r="B4325" s="137"/>
      <c r="C4325" s="137"/>
      <c r="D4325" s="202"/>
      <c r="E4325" s="137"/>
      <c r="H4325" s="137"/>
      <c r="I4325" s="137"/>
      <c r="J4325" s="202"/>
      <c r="K4325" s="137"/>
    </row>
    <row r="4326" spans="2:11">
      <c r="B4326" s="137"/>
      <c r="C4326" s="137"/>
      <c r="D4326" s="202"/>
      <c r="E4326" s="137"/>
      <c r="H4326" s="137"/>
      <c r="I4326" s="137"/>
      <c r="J4326" s="202"/>
      <c r="K4326" s="137"/>
    </row>
    <row r="4327" spans="2:11">
      <c r="B4327" s="137"/>
      <c r="C4327" s="137"/>
      <c r="D4327" s="202"/>
      <c r="E4327" s="137"/>
      <c r="H4327" s="137"/>
      <c r="I4327" s="137"/>
      <c r="J4327" s="202"/>
      <c r="K4327" s="137"/>
    </row>
    <row r="4328" spans="2:11">
      <c r="B4328" s="137"/>
      <c r="C4328" s="137"/>
      <c r="D4328" s="202"/>
      <c r="E4328" s="137"/>
      <c r="H4328" s="137"/>
      <c r="I4328" s="137"/>
      <c r="J4328" s="202"/>
      <c r="K4328" s="137"/>
    </row>
    <row r="4329" spans="2:11">
      <c r="B4329" s="137"/>
      <c r="C4329" s="137"/>
      <c r="D4329" s="202"/>
      <c r="E4329" s="137"/>
      <c r="H4329" s="137"/>
      <c r="I4329" s="137"/>
      <c r="J4329" s="202"/>
      <c r="K4329" s="137"/>
    </row>
    <row r="4330" spans="2:11">
      <c r="B4330" s="137"/>
      <c r="C4330" s="137"/>
      <c r="D4330" s="202"/>
      <c r="E4330" s="137"/>
      <c r="H4330" s="137"/>
      <c r="I4330" s="137"/>
      <c r="J4330" s="202"/>
      <c r="K4330" s="137"/>
    </row>
    <row r="4331" spans="2:11">
      <c r="B4331" s="137"/>
      <c r="C4331" s="137"/>
      <c r="D4331" s="202"/>
      <c r="E4331" s="137"/>
      <c r="H4331" s="137"/>
      <c r="I4331" s="137"/>
      <c r="J4331" s="202"/>
      <c r="K4331" s="137"/>
    </row>
    <row r="4332" spans="2:11">
      <c r="B4332" s="137"/>
      <c r="C4332" s="137"/>
      <c r="D4332" s="202"/>
      <c r="E4332" s="137"/>
      <c r="H4332" s="137"/>
      <c r="I4332" s="137"/>
      <c r="J4332" s="202"/>
      <c r="K4332" s="137"/>
    </row>
    <row r="4333" spans="2:11">
      <c r="B4333" s="137"/>
      <c r="C4333" s="137"/>
      <c r="D4333" s="202"/>
      <c r="E4333" s="137"/>
      <c r="H4333" s="137"/>
      <c r="I4333" s="137"/>
      <c r="J4333" s="202"/>
      <c r="K4333" s="137"/>
    </row>
    <row r="4334" spans="2:11">
      <c r="B4334" s="137"/>
      <c r="C4334" s="137"/>
      <c r="D4334" s="202"/>
      <c r="E4334" s="137"/>
      <c r="H4334" s="137"/>
      <c r="I4334" s="137"/>
      <c r="J4334" s="202"/>
      <c r="K4334" s="137"/>
    </row>
    <row r="4335" spans="2:11">
      <c r="B4335" s="137"/>
      <c r="C4335" s="137"/>
      <c r="D4335" s="202"/>
      <c r="E4335" s="137"/>
      <c r="H4335" s="137"/>
      <c r="I4335" s="137"/>
      <c r="J4335" s="202"/>
      <c r="K4335" s="137"/>
    </row>
    <row r="4336" spans="2:11">
      <c r="B4336" s="137"/>
      <c r="C4336" s="137"/>
      <c r="D4336" s="202"/>
      <c r="E4336" s="137"/>
      <c r="H4336" s="137"/>
      <c r="I4336" s="137"/>
      <c r="J4336" s="202"/>
      <c r="K4336" s="137"/>
    </row>
    <row r="4337" spans="2:11">
      <c r="B4337" s="137"/>
      <c r="C4337" s="137"/>
      <c r="D4337" s="202"/>
      <c r="E4337" s="137"/>
      <c r="H4337" s="137"/>
      <c r="I4337" s="137"/>
      <c r="J4337" s="202"/>
      <c r="K4337" s="137"/>
    </row>
    <row r="4338" spans="2:11">
      <c r="B4338" s="137"/>
      <c r="C4338" s="137"/>
      <c r="D4338" s="202"/>
      <c r="E4338" s="137"/>
      <c r="H4338" s="137"/>
      <c r="I4338" s="137"/>
      <c r="J4338" s="202"/>
      <c r="K4338" s="137"/>
    </row>
    <row r="4339" spans="2:11">
      <c r="B4339" s="137"/>
      <c r="C4339" s="137"/>
      <c r="D4339" s="202"/>
      <c r="E4339" s="137"/>
      <c r="H4339" s="137"/>
      <c r="I4339" s="137"/>
      <c r="J4339" s="202"/>
      <c r="K4339" s="137"/>
    </row>
    <row r="4340" spans="2:11">
      <c r="B4340" s="137"/>
      <c r="C4340" s="137"/>
      <c r="D4340" s="202"/>
      <c r="E4340" s="137"/>
      <c r="H4340" s="137"/>
      <c r="I4340" s="137"/>
      <c r="J4340" s="202"/>
      <c r="K4340" s="137"/>
    </row>
    <row r="4341" spans="2:11">
      <c r="B4341" s="137"/>
      <c r="C4341" s="137"/>
      <c r="D4341" s="202"/>
      <c r="E4341" s="137"/>
      <c r="H4341" s="137"/>
      <c r="I4341" s="137"/>
      <c r="J4341" s="202"/>
      <c r="K4341" s="137"/>
    </row>
    <row r="4342" spans="2:11">
      <c r="B4342" s="137"/>
      <c r="C4342" s="137"/>
      <c r="D4342" s="202"/>
      <c r="E4342" s="137"/>
      <c r="H4342" s="137"/>
      <c r="I4342" s="137"/>
      <c r="J4342" s="202"/>
      <c r="K4342" s="137"/>
    </row>
    <row r="4343" spans="2:11">
      <c r="B4343" s="137"/>
      <c r="C4343" s="137"/>
      <c r="D4343" s="202"/>
      <c r="E4343" s="137"/>
      <c r="H4343" s="137"/>
      <c r="I4343" s="137"/>
      <c r="J4343" s="202"/>
      <c r="K4343" s="137"/>
    </row>
    <row r="4344" spans="2:11">
      <c r="B4344" s="137"/>
      <c r="C4344" s="137"/>
      <c r="D4344" s="202"/>
      <c r="E4344" s="137"/>
      <c r="H4344" s="137"/>
      <c r="I4344" s="137"/>
      <c r="J4344" s="202"/>
      <c r="K4344" s="137"/>
    </row>
    <row r="4345" spans="2:11">
      <c r="B4345" s="137"/>
      <c r="C4345" s="137"/>
      <c r="D4345" s="202"/>
      <c r="E4345" s="137"/>
      <c r="H4345" s="137"/>
      <c r="I4345" s="137"/>
      <c r="J4345" s="202"/>
      <c r="K4345" s="137"/>
    </row>
    <row r="4346" spans="2:11">
      <c r="B4346" s="137"/>
      <c r="C4346" s="137"/>
      <c r="D4346" s="202"/>
      <c r="E4346" s="137"/>
      <c r="H4346" s="137"/>
      <c r="I4346" s="137"/>
      <c r="J4346" s="202"/>
      <c r="K4346" s="137"/>
    </row>
    <row r="4347" spans="2:11">
      <c r="B4347" s="137"/>
      <c r="C4347" s="137"/>
      <c r="D4347" s="202"/>
      <c r="E4347" s="137"/>
      <c r="H4347" s="137"/>
      <c r="I4347" s="137"/>
      <c r="J4347" s="202"/>
      <c r="K4347" s="137"/>
    </row>
    <row r="4348" spans="2:11">
      <c r="B4348" s="137"/>
      <c r="C4348" s="137"/>
      <c r="D4348" s="202"/>
      <c r="E4348" s="137"/>
      <c r="H4348" s="137"/>
      <c r="I4348" s="137"/>
      <c r="J4348" s="202"/>
      <c r="K4348" s="137"/>
    </row>
    <row r="4349" spans="2:11">
      <c r="B4349" s="137"/>
      <c r="C4349" s="137"/>
      <c r="D4349" s="202"/>
      <c r="E4349" s="137"/>
      <c r="H4349" s="137"/>
      <c r="I4349" s="137"/>
      <c r="J4349" s="202"/>
      <c r="K4349" s="137"/>
    </row>
    <row r="4350" spans="2:11">
      <c r="B4350" s="137"/>
      <c r="C4350" s="137"/>
      <c r="D4350" s="202"/>
      <c r="E4350" s="137"/>
      <c r="H4350" s="137"/>
      <c r="I4350" s="137"/>
      <c r="J4350" s="202"/>
      <c r="K4350" s="137"/>
    </row>
    <row r="4351" spans="2:11">
      <c r="B4351" s="137"/>
      <c r="C4351" s="137"/>
      <c r="D4351" s="202"/>
      <c r="E4351" s="137"/>
      <c r="H4351" s="137"/>
      <c r="I4351" s="137"/>
      <c r="J4351" s="202"/>
      <c r="K4351" s="137"/>
    </row>
    <row r="4352" spans="2:11">
      <c r="B4352" s="137"/>
      <c r="C4352" s="137"/>
      <c r="D4352" s="202"/>
      <c r="E4352" s="137"/>
      <c r="H4352" s="137"/>
      <c r="I4352" s="137"/>
      <c r="J4352" s="202"/>
      <c r="K4352" s="137"/>
    </row>
    <row r="4353" spans="2:11">
      <c r="B4353" s="137"/>
      <c r="C4353" s="137"/>
      <c r="D4353" s="202"/>
      <c r="E4353" s="137"/>
      <c r="H4353" s="137"/>
      <c r="I4353" s="137"/>
      <c r="J4353" s="202"/>
      <c r="K4353" s="137"/>
    </row>
    <row r="4354" spans="2:11">
      <c r="B4354" s="137"/>
      <c r="C4354" s="137"/>
      <c r="D4354" s="202"/>
      <c r="E4354" s="137"/>
      <c r="H4354" s="137"/>
      <c r="I4354" s="137"/>
      <c r="J4354" s="202"/>
      <c r="K4354" s="137"/>
    </row>
    <row r="4355" spans="2:11">
      <c r="B4355" s="137"/>
      <c r="C4355" s="137"/>
      <c r="D4355" s="202"/>
      <c r="E4355" s="137"/>
      <c r="H4355" s="137"/>
      <c r="I4355" s="137"/>
      <c r="J4355" s="202"/>
      <c r="K4355" s="137"/>
    </row>
    <row r="4356" spans="2:11">
      <c r="B4356" s="137"/>
      <c r="C4356" s="137"/>
      <c r="D4356" s="202"/>
      <c r="E4356" s="137"/>
      <c r="H4356" s="137"/>
      <c r="I4356" s="137"/>
      <c r="J4356" s="202"/>
      <c r="K4356" s="137"/>
    </row>
    <row r="4357" spans="2:11">
      <c r="B4357" s="137"/>
      <c r="C4357" s="137"/>
      <c r="D4357" s="202"/>
      <c r="E4357" s="137"/>
      <c r="H4357" s="137"/>
      <c r="I4357" s="137"/>
      <c r="J4357" s="202"/>
      <c r="K4357" s="137"/>
    </row>
    <row r="4358" spans="2:11">
      <c r="B4358" s="137"/>
      <c r="C4358" s="137"/>
      <c r="D4358" s="202"/>
      <c r="E4358" s="137"/>
      <c r="H4358" s="137"/>
      <c r="I4358" s="137"/>
      <c r="J4358" s="202"/>
      <c r="K4358" s="137"/>
    </row>
    <row r="4359" spans="2:11">
      <c r="B4359" s="137"/>
      <c r="C4359" s="137"/>
      <c r="D4359" s="202"/>
      <c r="E4359" s="137"/>
      <c r="H4359" s="137"/>
      <c r="I4359" s="137"/>
      <c r="J4359" s="202"/>
      <c r="K4359" s="137"/>
    </row>
    <row r="4360" spans="2:11">
      <c r="B4360" s="137"/>
      <c r="C4360" s="137"/>
      <c r="D4360" s="202"/>
      <c r="E4360" s="137"/>
      <c r="H4360" s="137"/>
      <c r="I4360" s="137"/>
      <c r="J4360" s="202"/>
      <c r="K4360" s="137"/>
    </row>
    <row r="4361" spans="2:11">
      <c r="B4361" s="137"/>
      <c r="C4361" s="137"/>
      <c r="D4361" s="202"/>
      <c r="E4361" s="137"/>
      <c r="H4361" s="137"/>
      <c r="I4361" s="137"/>
      <c r="J4361" s="202"/>
      <c r="K4361" s="137"/>
    </row>
    <row r="4362" spans="2:11">
      <c r="B4362" s="137"/>
      <c r="C4362" s="137"/>
      <c r="D4362" s="202"/>
      <c r="E4362" s="137"/>
      <c r="H4362" s="137"/>
      <c r="I4362" s="137"/>
      <c r="J4362" s="202"/>
      <c r="K4362" s="137"/>
    </row>
    <row r="4363" spans="2:11">
      <c r="B4363" s="137"/>
      <c r="C4363" s="137"/>
      <c r="D4363" s="202"/>
      <c r="E4363" s="137"/>
      <c r="H4363" s="137"/>
      <c r="I4363" s="137"/>
      <c r="J4363" s="202"/>
      <c r="K4363" s="137"/>
    </row>
    <row r="4364" spans="2:11">
      <c r="B4364" s="137"/>
      <c r="C4364" s="137"/>
      <c r="D4364" s="202"/>
      <c r="E4364" s="137"/>
      <c r="H4364" s="137"/>
      <c r="I4364" s="137"/>
      <c r="J4364" s="202"/>
      <c r="K4364" s="137"/>
    </row>
    <row r="4365" spans="2:11">
      <c r="B4365" s="137"/>
      <c r="C4365" s="137"/>
      <c r="D4365" s="202"/>
      <c r="E4365" s="137"/>
      <c r="H4365" s="137"/>
      <c r="I4365" s="137"/>
      <c r="J4365" s="202"/>
      <c r="K4365" s="137"/>
    </row>
    <row r="4366" spans="2:11">
      <c r="B4366" s="137"/>
      <c r="C4366" s="137"/>
      <c r="D4366" s="202"/>
      <c r="E4366" s="137"/>
      <c r="H4366" s="137"/>
      <c r="I4366" s="137"/>
      <c r="J4366" s="202"/>
      <c r="K4366" s="137"/>
    </row>
    <row r="4367" spans="2:11">
      <c r="B4367" s="137"/>
      <c r="C4367" s="137"/>
      <c r="D4367" s="202"/>
      <c r="E4367" s="137"/>
      <c r="H4367" s="137"/>
      <c r="I4367" s="137"/>
      <c r="J4367" s="202"/>
      <c r="K4367" s="137"/>
    </row>
    <row r="4368" spans="2:11">
      <c r="B4368" s="137"/>
      <c r="C4368" s="137"/>
      <c r="D4368" s="202"/>
      <c r="E4368" s="137"/>
      <c r="H4368" s="137"/>
      <c r="I4368" s="137"/>
      <c r="J4368" s="202"/>
      <c r="K4368" s="137"/>
    </row>
    <row r="4369" spans="2:11">
      <c r="B4369" s="137"/>
      <c r="C4369" s="137"/>
      <c r="D4369" s="202"/>
      <c r="E4369" s="137"/>
      <c r="H4369" s="137"/>
      <c r="I4369" s="137"/>
      <c r="J4369" s="202"/>
      <c r="K4369" s="137"/>
    </row>
    <row r="4370" spans="2:11">
      <c r="B4370" s="137"/>
      <c r="C4370" s="137"/>
      <c r="D4370" s="202"/>
      <c r="E4370" s="137"/>
      <c r="H4370" s="137"/>
      <c r="I4370" s="137"/>
      <c r="J4370" s="202"/>
      <c r="K4370" s="137"/>
    </row>
    <row r="4371" spans="2:11">
      <c r="B4371" s="137"/>
      <c r="C4371" s="137"/>
      <c r="D4371" s="202"/>
      <c r="E4371" s="137"/>
      <c r="H4371" s="137"/>
      <c r="I4371" s="137"/>
      <c r="J4371" s="202"/>
      <c r="K4371" s="137"/>
    </row>
    <row r="4372" spans="2:11">
      <c r="B4372" s="137"/>
      <c r="C4372" s="137"/>
      <c r="D4372" s="202"/>
      <c r="E4372" s="137"/>
      <c r="H4372" s="137"/>
      <c r="I4372" s="137"/>
      <c r="J4372" s="202"/>
      <c r="K4372" s="137"/>
    </row>
    <row r="4373" spans="2:11">
      <c r="B4373" s="137"/>
      <c r="C4373" s="137"/>
      <c r="D4373" s="202"/>
      <c r="E4373" s="137"/>
      <c r="H4373" s="137"/>
      <c r="I4373" s="137"/>
      <c r="J4373" s="202"/>
      <c r="K4373" s="137"/>
    </row>
    <row r="4374" spans="2:11">
      <c r="B4374" s="137"/>
      <c r="C4374" s="137"/>
      <c r="D4374" s="202"/>
      <c r="E4374" s="137"/>
      <c r="H4374" s="137"/>
      <c r="I4374" s="137"/>
      <c r="J4374" s="202"/>
      <c r="K4374" s="137"/>
    </row>
    <row r="4375" spans="2:11">
      <c r="B4375" s="137"/>
      <c r="C4375" s="137"/>
      <c r="D4375" s="202"/>
      <c r="E4375" s="137"/>
      <c r="H4375" s="137"/>
      <c r="I4375" s="137"/>
      <c r="J4375" s="202"/>
      <c r="K4375" s="137"/>
    </row>
    <row r="4376" spans="2:11">
      <c r="B4376" s="137"/>
      <c r="C4376" s="137"/>
      <c r="D4376" s="202"/>
      <c r="E4376" s="137"/>
      <c r="H4376" s="137"/>
      <c r="I4376" s="137"/>
      <c r="J4376" s="202"/>
      <c r="K4376" s="137"/>
    </row>
    <row r="4377" spans="2:11">
      <c r="B4377" s="137"/>
      <c r="C4377" s="137"/>
      <c r="D4377" s="202"/>
      <c r="E4377" s="137"/>
      <c r="H4377" s="137"/>
      <c r="I4377" s="137"/>
      <c r="J4377" s="202"/>
      <c r="K4377" s="137"/>
    </row>
    <row r="4378" spans="2:11">
      <c r="B4378" s="137"/>
      <c r="C4378" s="137"/>
      <c r="D4378" s="202"/>
      <c r="E4378" s="137"/>
      <c r="H4378" s="137"/>
      <c r="I4378" s="137"/>
      <c r="J4378" s="202"/>
      <c r="K4378" s="137"/>
    </row>
    <row r="4379" spans="2:11">
      <c r="B4379" s="137"/>
      <c r="C4379" s="137"/>
      <c r="D4379" s="202"/>
      <c r="E4379" s="137"/>
      <c r="H4379" s="137"/>
      <c r="I4379" s="137"/>
      <c r="J4379" s="202"/>
      <c r="K4379" s="137"/>
    </row>
    <row r="4380" spans="2:11">
      <c r="B4380" s="137"/>
      <c r="C4380" s="137"/>
      <c r="D4380" s="202"/>
      <c r="E4380" s="137"/>
      <c r="H4380" s="137"/>
      <c r="I4380" s="137"/>
      <c r="J4380" s="202"/>
      <c r="K4380" s="137"/>
    </row>
    <row r="4381" spans="2:11">
      <c r="B4381" s="137"/>
      <c r="C4381" s="137"/>
      <c r="D4381" s="202"/>
      <c r="E4381" s="137"/>
      <c r="H4381" s="137"/>
      <c r="I4381" s="137"/>
      <c r="J4381" s="202"/>
      <c r="K4381" s="137"/>
    </row>
    <row r="4382" spans="2:11">
      <c r="B4382" s="137"/>
      <c r="C4382" s="137"/>
      <c r="D4382" s="202"/>
      <c r="E4382" s="137"/>
      <c r="H4382" s="137"/>
      <c r="I4382" s="137"/>
      <c r="J4382" s="202"/>
      <c r="K4382" s="137"/>
    </row>
    <row r="4383" spans="2:11">
      <c r="B4383" s="137"/>
      <c r="C4383" s="137"/>
      <c r="D4383" s="202"/>
      <c r="E4383" s="137"/>
      <c r="H4383" s="137"/>
      <c r="I4383" s="137"/>
      <c r="J4383" s="202"/>
      <c r="K4383" s="137"/>
    </row>
    <row r="4384" spans="2:11">
      <c r="B4384" s="137"/>
      <c r="C4384" s="137"/>
      <c r="D4384" s="202"/>
      <c r="E4384" s="137"/>
      <c r="H4384" s="137"/>
      <c r="I4384" s="137"/>
      <c r="J4384" s="202"/>
      <c r="K4384" s="137"/>
    </row>
    <row r="4385" spans="2:11">
      <c r="B4385" s="137"/>
      <c r="C4385" s="137"/>
      <c r="D4385" s="202"/>
      <c r="E4385" s="137"/>
      <c r="H4385" s="137"/>
      <c r="I4385" s="137"/>
      <c r="J4385" s="202"/>
      <c r="K4385" s="137"/>
    </row>
    <row r="4386" spans="2:11">
      <c r="B4386" s="137"/>
      <c r="C4386" s="137"/>
      <c r="D4386" s="202"/>
      <c r="E4386" s="137"/>
      <c r="H4386" s="137"/>
      <c r="I4386" s="137"/>
      <c r="J4386" s="202"/>
      <c r="K4386" s="137"/>
    </row>
    <row r="4387" spans="2:11">
      <c r="B4387" s="137"/>
      <c r="C4387" s="137"/>
      <c r="D4387" s="202"/>
      <c r="E4387" s="137"/>
      <c r="H4387" s="137"/>
      <c r="I4387" s="137"/>
      <c r="J4387" s="202"/>
      <c r="K4387" s="137"/>
    </row>
    <row r="4388" spans="2:11">
      <c r="B4388" s="137"/>
      <c r="C4388" s="137"/>
      <c r="D4388" s="202"/>
      <c r="E4388" s="137"/>
      <c r="H4388" s="137"/>
      <c r="I4388" s="137"/>
      <c r="J4388" s="202"/>
      <c r="K4388" s="137"/>
    </row>
    <row r="4389" spans="2:11">
      <c r="B4389" s="137"/>
      <c r="C4389" s="137"/>
      <c r="D4389" s="202"/>
      <c r="E4389" s="137"/>
      <c r="H4389" s="137"/>
      <c r="I4389" s="137"/>
      <c r="J4389" s="202"/>
      <c r="K4389" s="137"/>
    </row>
    <row r="4390" spans="2:11">
      <c r="B4390" s="137"/>
      <c r="C4390" s="137"/>
      <c r="D4390" s="202"/>
      <c r="E4390" s="137"/>
      <c r="H4390" s="137"/>
      <c r="I4390" s="137"/>
      <c r="J4390" s="202"/>
      <c r="K4390" s="137"/>
    </row>
    <row r="4391" spans="2:11">
      <c r="B4391" s="137"/>
      <c r="C4391" s="137"/>
      <c r="D4391" s="202"/>
      <c r="E4391" s="137"/>
      <c r="H4391" s="137"/>
      <c r="I4391" s="137"/>
      <c r="J4391" s="202"/>
      <c r="K4391" s="137"/>
    </row>
    <row r="4392" spans="2:11">
      <c r="B4392" s="137"/>
      <c r="C4392" s="137"/>
      <c r="D4392" s="202"/>
      <c r="E4392" s="137"/>
      <c r="H4392" s="137"/>
      <c r="I4392" s="137"/>
      <c r="J4392" s="202"/>
      <c r="K4392" s="137"/>
    </row>
    <row r="4393" spans="2:11">
      <c r="B4393" s="137"/>
      <c r="C4393" s="137"/>
      <c r="D4393" s="202"/>
      <c r="E4393" s="137"/>
      <c r="H4393" s="137"/>
      <c r="I4393" s="137"/>
      <c r="J4393" s="202"/>
      <c r="K4393" s="137"/>
    </row>
    <row r="4394" spans="2:11">
      <c r="B4394" s="137"/>
      <c r="C4394" s="137"/>
      <c r="D4394" s="202"/>
      <c r="E4394" s="137"/>
      <c r="H4394" s="137"/>
      <c r="I4394" s="137"/>
      <c r="J4394" s="202"/>
      <c r="K4394" s="137"/>
    </row>
    <row r="4395" spans="2:11">
      <c r="B4395" s="137"/>
      <c r="C4395" s="137"/>
      <c r="D4395" s="202"/>
      <c r="E4395" s="137"/>
      <c r="H4395" s="137"/>
      <c r="I4395" s="137"/>
      <c r="J4395" s="202"/>
      <c r="K4395" s="137"/>
    </row>
    <row r="4396" spans="2:11">
      <c r="B4396" s="137"/>
      <c r="C4396" s="137"/>
      <c r="D4396" s="202"/>
      <c r="E4396" s="137"/>
      <c r="H4396" s="137"/>
      <c r="I4396" s="137"/>
      <c r="J4396" s="202"/>
      <c r="K4396" s="137"/>
    </row>
    <row r="4397" spans="2:11">
      <c r="B4397" s="137"/>
      <c r="C4397" s="137"/>
      <c r="D4397" s="202"/>
      <c r="E4397" s="137"/>
      <c r="H4397" s="137"/>
      <c r="I4397" s="137"/>
      <c r="J4397" s="202"/>
      <c r="K4397" s="137"/>
    </row>
    <row r="4398" spans="2:11">
      <c r="B4398" s="137"/>
      <c r="C4398" s="137"/>
      <c r="D4398" s="202"/>
      <c r="E4398" s="137"/>
      <c r="H4398" s="137"/>
      <c r="I4398" s="137"/>
      <c r="J4398" s="202"/>
      <c r="K4398" s="137"/>
    </row>
    <row r="4399" spans="2:11">
      <c r="B4399" s="137"/>
      <c r="C4399" s="137"/>
      <c r="D4399" s="202"/>
      <c r="E4399" s="137"/>
      <c r="H4399" s="137"/>
      <c r="I4399" s="137"/>
      <c r="J4399" s="202"/>
      <c r="K4399" s="137"/>
    </row>
    <row r="4400" spans="2:11">
      <c r="B4400" s="137"/>
      <c r="C4400" s="137"/>
      <c r="D4400" s="202"/>
      <c r="E4400" s="137"/>
      <c r="H4400" s="137"/>
      <c r="I4400" s="137"/>
      <c r="J4400" s="202"/>
      <c r="K4400" s="137"/>
    </row>
    <row r="4401" spans="2:11">
      <c r="B4401" s="137"/>
      <c r="C4401" s="137"/>
      <c r="D4401" s="202"/>
      <c r="E4401" s="137"/>
      <c r="H4401" s="137"/>
      <c r="I4401" s="137"/>
      <c r="J4401" s="202"/>
      <c r="K4401" s="137"/>
    </row>
    <row r="4402" spans="2:11">
      <c r="B4402" s="137"/>
      <c r="C4402" s="137"/>
      <c r="D4402" s="202"/>
      <c r="E4402" s="137"/>
      <c r="H4402" s="137"/>
      <c r="I4402" s="137"/>
      <c r="J4402" s="202"/>
      <c r="K4402" s="137"/>
    </row>
    <row r="4403" spans="2:11">
      <c r="B4403" s="137"/>
      <c r="C4403" s="137"/>
      <c r="D4403" s="202"/>
      <c r="E4403" s="137"/>
      <c r="H4403" s="137"/>
      <c r="I4403" s="137"/>
      <c r="J4403" s="202"/>
      <c r="K4403" s="137"/>
    </row>
    <row r="4404" spans="2:11">
      <c r="B4404" s="137"/>
      <c r="C4404" s="137"/>
      <c r="D4404" s="202"/>
      <c r="E4404" s="137"/>
      <c r="H4404" s="137"/>
      <c r="I4404" s="137"/>
      <c r="J4404" s="202"/>
      <c r="K4404" s="137"/>
    </row>
    <row r="4405" spans="2:11">
      <c r="B4405" s="137"/>
      <c r="C4405" s="137"/>
      <c r="D4405" s="202"/>
      <c r="E4405" s="137"/>
      <c r="H4405" s="137"/>
      <c r="I4405" s="137"/>
      <c r="J4405" s="202"/>
      <c r="K4405" s="137"/>
    </row>
    <row r="4406" spans="2:11">
      <c r="B4406" s="137"/>
      <c r="C4406" s="137"/>
      <c r="D4406" s="202"/>
      <c r="E4406" s="137"/>
      <c r="H4406" s="137"/>
      <c r="I4406" s="137"/>
      <c r="J4406" s="202"/>
      <c r="K4406" s="137"/>
    </row>
    <row r="4407" spans="2:11">
      <c r="B4407" s="137"/>
      <c r="C4407" s="137"/>
      <c r="D4407" s="202"/>
      <c r="E4407" s="137"/>
      <c r="H4407" s="137"/>
      <c r="I4407" s="137"/>
      <c r="J4407" s="202"/>
      <c r="K4407" s="137"/>
    </row>
    <row r="4408" spans="2:11">
      <c r="B4408" s="137"/>
      <c r="C4408" s="137"/>
      <c r="D4408" s="202"/>
      <c r="E4408" s="137"/>
      <c r="H4408" s="137"/>
      <c r="I4408" s="137"/>
      <c r="J4408" s="202"/>
      <c r="K4408" s="137"/>
    </row>
    <row r="4409" spans="2:11">
      <c r="B4409" s="137"/>
      <c r="C4409" s="137"/>
      <c r="D4409" s="202"/>
      <c r="E4409" s="137"/>
      <c r="H4409" s="137"/>
      <c r="I4409" s="137"/>
      <c r="J4409" s="202"/>
      <c r="K4409" s="137"/>
    </row>
    <row r="4410" spans="2:11">
      <c r="B4410" s="137"/>
      <c r="C4410" s="137"/>
      <c r="D4410" s="202"/>
      <c r="E4410" s="137"/>
      <c r="H4410" s="137"/>
      <c r="I4410" s="137"/>
      <c r="J4410" s="202"/>
      <c r="K4410" s="137"/>
    </row>
    <row r="4411" spans="2:11">
      <c r="B4411" s="137"/>
      <c r="C4411" s="137"/>
      <c r="D4411" s="202"/>
      <c r="E4411" s="137"/>
      <c r="H4411" s="137"/>
      <c r="I4411" s="137"/>
      <c r="J4411" s="202"/>
      <c r="K4411" s="137"/>
    </row>
    <row r="4412" spans="2:11">
      <c r="B4412" s="137"/>
      <c r="C4412" s="137"/>
      <c r="D4412" s="202"/>
      <c r="E4412" s="137"/>
      <c r="H4412" s="137"/>
      <c r="I4412" s="137"/>
      <c r="J4412" s="202"/>
      <c r="K4412" s="137"/>
    </row>
    <row r="4413" spans="2:11">
      <c r="B4413" s="137"/>
      <c r="C4413" s="137"/>
      <c r="D4413" s="202"/>
      <c r="E4413" s="137"/>
      <c r="H4413" s="137"/>
      <c r="I4413" s="137"/>
      <c r="J4413" s="202"/>
      <c r="K4413" s="137"/>
    </row>
    <row r="4414" spans="2:11">
      <c r="B4414" s="137"/>
      <c r="C4414" s="137"/>
      <c r="D4414" s="202"/>
      <c r="E4414" s="137"/>
      <c r="H4414" s="137"/>
      <c r="I4414" s="137"/>
      <c r="J4414" s="202"/>
      <c r="K4414" s="137"/>
    </row>
    <row r="4415" spans="2:11">
      <c r="B4415" s="137"/>
      <c r="C4415" s="137"/>
      <c r="D4415" s="202"/>
      <c r="E4415" s="137"/>
      <c r="H4415" s="137"/>
      <c r="I4415" s="137"/>
      <c r="J4415" s="202"/>
      <c r="K4415" s="137"/>
    </row>
    <row r="4416" spans="2:11">
      <c r="B4416" s="137"/>
      <c r="C4416" s="137"/>
      <c r="D4416" s="202"/>
      <c r="E4416" s="137"/>
      <c r="H4416" s="137"/>
      <c r="I4416" s="137"/>
      <c r="J4416" s="202"/>
      <c r="K4416" s="137"/>
    </row>
    <row r="4417" spans="2:11">
      <c r="B4417" s="137"/>
      <c r="C4417" s="137"/>
      <c r="D4417" s="202"/>
      <c r="E4417" s="137"/>
      <c r="H4417" s="137"/>
      <c r="I4417" s="137"/>
      <c r="J4417" s="202"/>
      <c r="K4417" s="137"/>
    </row>
    <row r="4418" spans="2:11">
      <c r="B4418" s="137"/>
      <c r="C4418" s="137"/>
      <c r="D4418" s="202"/>
      <c r="E4418" s="137"/>
      <c r="H4418" s="137"/>
      <c r="I4418" s="137"/>
      <c r="J4418" s="202"/>
      <c r="K4418" s="137"/>
    </row>
    <row r="4419" spans="2:11">
      <c r="B4419" s="137"/>
      <c r="C4419" s="137"/>
      <c r="D4419" s="202"/>
      <c r="E4419" s="137"/>
      <c r="H4419" s="137"/>
      <c r="I4419" s="137"/>
      <c r="J4419" s="202"/>
      <c r="K4419" s="137"/>
    </row>
    <row r="4420" spans="2:11">
      <c r="B4420" s="137"/>
      <c r="C4420" s="137"/>
      <c r="D4420" s="202"/>
      <c r="E4420" s="137"/>
      <c r="H4420" s="137"/>
      <c r="I4420" s="137"/>
      <c r="J4420" s="202"/>
      <c r="K4420" s="137"/>
    </row>
    <row r="4421" spans="2:11">
      <c r="B4421" s="137"/>
      <c r="C4421" s="137"/>
      <c r="D4421" s="202"/>
      <c r="E4421" s="137"/>
      <c r="H4421" s="137"/>
      <c r="I4421" s="137"/>
      <c r="J4421" s="202"/>
      <c r="K4421" s="137"/>
    </row>
    <row r="4422" spans="2:11">
      <c r="B4422" s="137"/>
      <c r="C4422" s="137"/>
      <c r="D4422" s="202"/>
      <c r="E4422" s="137"/>
      <c r="H4422" s="137"/>
      <c r="I4422" s="137"/>
      <c r="J4422" s="202"/>
      <c r="K4422" s="137"/>
    </row>
    <row r="4423" spans="2:11">
      <c r="B4423" s="137"/>
      <c r="C4423" s="137"/>
      <c r="D4423" s="202"/>
      <c r="E4423" s="137"/>
      <c r="H4423" s="137"/>
      <c r="I4423" s="137"/>
      <c r="J4423" s="202"/>
      <c r="K4423" s="137"/>
    </row>
    <row r="4424" spans="2:11">
      <c r="B4424" s="137"/>
      <c r="C4424" s="137"/>
      <c r="D4424" s="202"/>
      <c r="E4424" s="137"/>
      <c r="H4424" s="137"/>
      <c r="I4424" s="137"/>
      <c r="J4424" s="202"/>
      <c r="K4424" s="137"/>
    </row>
    <row r="4425" spans="2:11">
      <c r="B4425" s="137"/>
      <c r="C4425" s="137"/>
      <c r="D4425" s="202"/>
      <c r="E4425" s="137"/>
      <c r="H4425" s="137"/>
      <c r="I4425" s="137"/>
      <c r="J4425" s="202"/>
      <c r="K4425" s="137"/>
    </row>
    <row r="4426" spans="2:11">
      <c r="B4426" s="137"/>
      <c r="C4426" s="137"/>
      <c r="D4426" s="202"/>
      <c r="E4426" s="137"/>
      <c r="H4426" s="137"/>
      <c r="I4426" s="137"/>
      <c r="J4426" s="202"/>
      <c r="K4426" s="137"/>
    </row>
    <row r="4427" spans="2:11">
      <c r="B4427" s="137"/>
      <c r="C4427" s="137"/>
      <c r="D4427" s="202"/>
      <c r="E4427" s="137"/>
      <c r="H4427" s="137"/>
      <c r="I4427" s="137"/>
      <c r="J4427" s="202"/>
      <c r="K4427" s="137"/>
    </row>
    <row r="4428" spans="2:11">
      <c r="B4428" s="137"/>
      <c r="C4428" s="137"/>
      <c r="D4428" s="202"/>
      <c r="E4428" s="137"/>
      <c r="H4428" s="137"/>
      <c r="I4428" s="137"/>
      <c r="J4428" s="202"/>
      <c r="K4428" s="137"/>
    </row>
    <row r="4429" spans="2:11">
      <c r="B4429" s="137"/>
      <c r="C4429" s="137"/>
      <c r="D4429" s="202"/>
      <c r="E4429" s="137"/>
      <c r="H4429" s="137"/>
      <c r="I4429" s="137"/>
      <c r="J4429" s="202"/>
      <c r="K4429" s="137"/>
    </row>
    <row r="4430" spans="2:11">
      <c r="B4430" s="137"/>
      <c r="C4430" s="137"/>
      <c r="D4430" s="202"/>
      <c r="E4430" s="137"/>
      <c r="H4430" s="137"/>
      <c r="I4430" s="137"/>
      <c r="J4430" s="202"/>
      <c r="K4430" s="137"/>
    </row>
    <row r="4431" spans="2:11">
      <c r="B4431" s="137"/>
      <c r="C4431" s="137"/>
      <c r="D4431" s="202"/>
      <c r="E4431" s="137"/>
      <c r="H4431" s="137"/>
      <c r="I4431" s="137"/>
      <c r="J4431" s="202"/>
      <c r="K4431" s="137"/>
    </row>
    <row r="4432" spans="2:11">
      <c r="B4432" s="137"/>
      <c r="C4432" s="137"/>
      <c r="D4432" s="202"/>
      <c r="E4432" s="137"/>
      <c r="H4432" s="137"/>
      <c r="I4432" s="137"/>
      <c r="J4432" s="202"/>
      <c r="K4432" s="137"/>
    </row>
    <row r="4433" spans="2:11">
      <c r="B4433" s="137"/>
      <c r="C4433" s="137"/>
      <c r="D4433" s="202"/>
      <c r="E4433" s="137"/>
      <c r="H4433" s="137"/>
      <c r="I4433" s="137"/>
      <c r="J4433" s="202"/>
      <c r="K4433" s="137"/>
    </row>
    <row r="4434" spans="2:11">
      <c r="B4434" s="137"/>
      <c r="C4434" s="137"/>
      <c r="D4434" s="202"/>
      <c r="E4434" s="137"/>
      <c r="H4434" s="137"/>
      <c r="I4434" s="137"/>
      <c r="J4434" s="202"/>
      <c r="K4434" s="137"/>
    </row>
    <row r="4435" spans="2:11">
      <c r="B4435" s="137"/>
      <c r="C4435" s="137"/>
      <c r="D4435" s="202"/>
      <c r="E4435" s="137"/>
      <c r="H4435" s="137"/>
      <c r="I4435" s="137"/>
      <c r="J4435" s="202"/>
      <c r="K4435" s="137"/>
    </row>
    <row r="4436" spans="2:11">
      <c r="B4436" s="137"/>
      <c r="C4436" s="137"/>
      <c r="D4436" s="202"/>
      <c r="E4436" s="137"/>
      <c r="H4436" s="137"/>
      <c r="I4436" s="137"/>
      <c r="J4436" s="202"/>
      <c r="K4436" s="137"/>
    </row>
    <row r="4437" spans="2:11">
      <c r="B4437" s="137"/>
      <c r="C4437" s="137"/>
      <c r="D4437" s="202"/>
      <c r="E4437" s="137"/>
      <c r="H4437" s="137"/>
      <c r="I4437" s="137"/>
      <c r="J4437" s="202"/>
      <c r="K4437" s="137"/>
    </row>
    <row r="4438" spans="2:11">
      <c r="B4438" s="137"/>
      <c r="C4438" s="137"/>
      <c r="D4438" s="202"/>
      <c r="E4438" s="137"/>
      <c r="H4438" s="137"/>
      <c r="I4438" s="137"/>
      <c r="J4438" s="202"/>
      <c r="K4438" s="137"/>
    </row>
    <row r="4439" spans="2:11">
      <c r="B4439" s="137"/>
      <c r="C4439" s="137"/>
      <c r="D4439" s="202"/>
      <c r="E4439" s="137"/>
      <c r="H4439" s="137"/>
      <c r="I4439" s="137"/>
      <c r="J4439" s="202"/>
      <c r="K4439" s="137"/>
    </row>
    <row r="4440" spans="2:11">
      <c r="B4440" s="137"/>
      <c r="C4440" s="137"/>
      <c r="D4440" s="202"/>
      <c r="E4440" s="137"/>
      <c r="H4440" s="137"/>
      <c r="I4440" s="137"/>
      <c r="J4440" s="202"/>
      <c r="K4440" s="137"/>
    </row>
    <row r="4441" spans="2:11">
      <c r="B4441" s="137"/>
      <c r="C4441" s="137"/>
      <c r="D4441" s="202"/>
      <c r="E4441" s="137"/>
      <c r="H4441" s="137"/>
      <c r="I4441" s="137"/>
      <c r="J4441" s="202"/>
      <c r="K4441" s="137"/>
    </row>
    <row r="4442" spans="2:11">
      <c r="B4442" s="137"/>
      <c r="C4442" s="137"/>
      <c r="D4442" s="202"/>
      <c r="E4442" s="137"/>
      <c r="H4442" s="137"/>
      <c r="I4442" s="137"/>
      <c r="J4442" s="202"/>
      <c r="K4442" s="137"/>
    </row>
    <row r="4443" spans="2:11">
      <c r="B4443" s="137"/>
      <c r="C4443" s="137"/>
      <c r="D4443" s="202"/>
      <c r="E4443" s="137"/>
      <c r="H4443" s="137"/>
      <c r="I4443" s="137"/>
      <c r="J4443" s="202"/>
      <c r="K4443" s="137"/>
    </row>
    <row r="4444" spans="2:11">
      <c r="B4444" s="137"/>
      <c r="C4444" s="137"/>
      <c r="D4444" s="202"/>
      <c r="E4444" s="137"/>
      <c r="H4444" s="137"/>
      <c r="I4444" s="137"/>
      <c r="J4444" s="202"/>
      <c r="K4444" s="137"/>
    </row>
    <row r="4445" spans="2:11">
      <c r="B4445" s="137"/>
      <c r="C4445" s="137"/>
      <c r="D4445" s="202"/>
      <c r="E4445" s="137"/>
      <c r="H4445" s="137"/>
      <c r="I4445" s="137"/>
      <c r="J4445" s="202"/>
      <c r="K4445" s="137"/>
    </row>
    <row r="4446" spans="2:11">
      <c r="B4446" s="137"/>
      <c r="C4446" s="137"/>
      <c r="D4446" s="202"/>
      <c r="E4446" s="137"/>
      <c r="H4446" s="137"/>
      <c r="I4446" s="137"/>
      <c r="J4446" s="202"/>
      <c r="K4446" s="137"/>
    </row>
    <row r="4447" spans="2:11">
      <c r="B4447" s="137"/>
      <c r="C4447" s="137"/>
      <c r="D4447" s="202"/>
      <c r="E4447" s="137"/>
      <c r="H4447" s="137"/>
      <c r="I4447" s="137"/>
      <c r="J4447" s="202"/>
      <c r="K4447" s="137"/>
    </row>
    <row r="4448" spans="2:11">
      <c r="B4448" s="137"/>
      <c r="C4448" s="137"/>
      <c r="D4448" s="202"/>
      <c r="E4448" s="137"/>
      <c r="H4448" s="137"/>
      <c r="I4448" s="137"/>
      <c r="J4448" s="202"/>
      <c r="K4448" s="137"/>
    </row>
    <row r="4449" spans="2:11">
      <c r="B4449" s="137"/>
      <c r="C4449" s="137"/>
      <c r="D4449" s="202"/>
      <c r="E4449" s="137"/>
      <c r="H4449" s="137"/>
      <c r="I4449" s="137"/>
      <c r="J4449" s="202"/>
      <c r="K4449" s="137"/>
    </row>
    <row r="4450" spans="2:11">
      <c r="B4450" s="137"/>
      <c r="C4450" s="137"/>
      <c r="D4450" s="202"/>
      <c r="E4450" s="137"/>
      <c r="H4450" s="137"/>
      <c r="I4450" s="137"/>
      <c r="J4450" s="202"/>
      <c r="K4450" s="137"/>
    </row>
    <row r="4451" spans="2:11">
      <c r="B4451" s="137"/>
      <c r="C4451" s="137"/>
      <c r="D4451" s="202"/>
      <c r="E4451" s="137"/>
      <c r="H4451" s="137"/>
      <c r="I4451" s="137"/>
      <c r="J4451" s="202"/>
      <c r="K4451" s="137"/>
    </row>
    <row r="4452" spans="2:11">
      <c r="B4452" s="137"/>
      <c r="C4452" s="137"/>
      <c r="D4452" s="202"/>
      <c r="E4452" s="137"/>
      <c r="H4452" s="137"/>
      <c r="I4452" s="137"/>
      <c r="J4452" s="202"/>
      <c r="K4452" s="137"/>
    </row>
    <row r="4453" spans="2:11">
      <c r="B4453" s="137"/>
      <c r="C4453" s="137"/>
      <c r="D4453" s="202"/>
      <c r="E4453" s="137"/>
      <c r="H4453" s="137"/>
      <c r="I4453" s="137"/>
      <c r="J4453" s="202"/>
      <c r="K4453" s="137"/>
    </row>
    <row r="4454" spans="2:11">
      <c r="B4454" s="137"/>
      <c r="C4454" s="137"/>
      <c r="D4454" s="202"/>
      <c r="E4454" s="137"/>
      <c r="H4454" s="137"/>
      <c r="I4454" s="137"/>
      <c r="J4454" s="202"/>
      <c r="K4454" s="137"/>
    </row>
    <row r="4455" spans="2:11">
      <c r="B4455" s="137"/>
      <c r="C4455" s="137"/>
      <c r="D4455" s="202"/>
      <c r="E4455" s="137"/>
      <c r="H4455" s="137"/>
      <c r="I4455" s="137"/>
      <c r="J4455" s="202"/>
      <c r="K4455" s="137"/>
    </row>
    <row r="4456" spans="2:11">
      <c r="B4456" s="137"/>
      <c r="C4456" s="137"/>
      <c r="D4456" s="202"/>
      <c r="E4456" s="137"/>
      <c r="H4456" s="137"/>
      <c r="I4456" s="137"/>
      <c r="J4456" s="202"/>
      <c r="K4456" s="137"/>
    </row>
    <row r="4457" spans="2:11">
      <c r="B4457" s="137"/>
      <c r="C4457" s="137"/>
      <c r="D4457" s="202"/>
      <c r="E4457" s="137"/>
      <c r="H4457" s="137"/>
      <c r="I4457" s="137"/>
      <c r="J4457" s="202"/>
      <c r="K4457" s="137"/>
    </row>
    <row r="4458" spans="2:11">
      <c r="B4458" s="137"/>
      <c r="C4458" s="137"/>
      <c r="D4458" s="202"/>
      <c r="E4458" s="137"/>
      <c r="H4458" s="137"/>
      <c r="I4458" s="137"/>
      <c r="J4458" s="202"/>
      <c r="K4458" s="137"/>
    </row>
    <row r="4459" spans="2:11">
      <c r="B4459" s="137"/>
      <c r="C4459" s="137"/>
      <c r="D4459" s="202"/>
      <c r="E4459" s="137"/>
      <c r="H4459" s="137"/>
      <c r="I4459" s="137"/>
      <c r="J4459" s="202"/>
      <c r="K4459" s="137"/>
    </row>
    <row r="4460" spans="2:11">
      <c r="B4460" s="137"/>
      <c r="C4460" s="137"/>
      <c r="D4460" s="202"/>
      <c r="E4460" s="137"/>
      <c r="H4460" s="137"/>
      <c r="I4460" s="137"/>
      <c r="J4460" s="202"/>
      <c r="K4460" s="137"/>
    </row>
    <row r="4461" spans="2:11">
      <c r="B4461" s="137"/>
      <c r="C4461" s="137"/>
      <c r="D4461" s="202"/>
      <c r="E4461" s="137"/>
      <c r="H4461" s="137"/>
      <c r="I4461" s="137"/>
      <c r="J4461" s="202"/>
      <c r="K4461" s="137"/>
    </row>
    <row r="4462" spans="2:11">
      <c r="B4462" s="137"/>
      <c r="C4462" s="137"/>
      <c r="D4462" s="202"/>
      <c r="E4462" s="137"/>
      <c r="H4462" s="137"/>
      <c r="I4462" s="137"/>
      <c r="J4462" s="202"/>
      <c r="K4462" s="137"/>
    </row>
    <row r="4463" spans="2:11">
      <c r="B4463" s="137"/>
      <c r="C4463" s="137"/>
      <c r="D4463" s="202"/>
      <c r="E4463" s="137"/>
      <c r="H4463" s="137"/>
      <c r="I4463" s="137"/>
      <c r="J4463" s="202"/>
      <c r="K4463" s="137"/>
    </row>
    <row r="4464" spans="2:11">
      <c r="B4464" s="137"/>
      <c r="C4464" s="137"/>
      <c r="D4464" s="202"/>
      <c r="E4464" s="137"/>
      <c r="H4464" s="137"/>
      <c r="I4464" s="137"/>
      <c r="J4464" s="202"/>
      <c r="K4464" s="137"/>
    </row>
    <row r="4465" spans="2:11">
      <c r="B4465" s="137"/>
      <c r="C4465" s="137"/>
      <c r="D4465" s="202"/>
      <c r="E4465" s="137"/>
      <c r="H4465" s="137"/>
      <c r="I4465" s="137"/>
      <c r="J4465" s="202"/>
      <c r="K4465" s="137"/>
    </row>
    <row r="4466" spans="2:11">
      <c r="B4466" s="137"/>
      <c r="C4466" s="137"/>
      <c r="D4466" s="202"/>
      <c r="E4466" s="137"/>
      <c r="H4466" s="137"/>
      <c r="I4466" s="137"/>
      <c r="J4466" s="202"/>
      <c r="K4466" s="137"/>
    </row>
    <row r="4467" spans="2:11">
      <c r="B4467" s="137"/>
      <c r="C4467" s="137"/>
      <c r="D4467" s="202"/>
      <c r="E4467" s="137"/>
      <c r="H4467" s="137"/>
      <c r="I4467" s="137"/>
      <c r="J4467" s="202"/>
      <c r="K4467" s="137"/>
    </row>
    <row r="4468" spans="2:11">
      <c r="B4468" s="137"/>
      <c r="C4468" s="137"/>
      <c r="D4468" s="202"/>
      <c r="E4468" s="137"/>
      <c r="H4468" s="137"/>
      <c r="I4468" s="137"/>
      <c r="J4468" s="202"/>
      <c r="K4468" s="137"/>
    </row>
    <row r="4469" spans="2:11">
      <c r="B4469" s="137"/>
      <c r="C4469" s="137"/>
      <c r="D4469" s="202"/>
      <c r="E4469" s="137"/>
      <c r="H4469" s="137"/>
      <c r="I4469" s="137"/>
      <c r="J4469" s="202"/>
      <c r="K4469" s="137"/>
    </row>
    <row r="4470" spans="2:11">
      <c r="B4470" s="137"/>
      <c r="C4470" s="137"/>
      <c r="D4470" s="202"/>
      <c r="E4470" s="137"/>
      <c r="H4470" s="137"/>
      <c r="I4470" s="137"/>
      <c r="J4470" s="202"/>
      <c r="K4470" s="137"/>
    </row>
    <row r="4471" spans="2:11">
      <c r="B4471" s="137"/>
      <c r="C4471" s="137"/>
      <c r="D4471" s="202"/>
      <c r="E4471" s="137"/>
      <c r="H4471" s="137"/>
      <c r="I4471" s="137"/>
      <c r="J4471" s="202"/>
      <c r="K4471" s="137"/>
    </row>
    <row r="4472" spans="2:11">
      <c r="B4472" s="137"/>
      <c r="C4472" s="137"/>
      <c r="D4472" s="202"/>
      <c r="E4472" s="137"/>
      <c r="H4472" s="137"/>
      <c r="I4472" s="137"/>
      <c r="J4472" s="202"/>
      <c r="K4472" s="137"/>
    </row>
    <row r="4473" spans="2:11">
      <c r="B4473" s="137"/>
      <c r="C4473" s="137"/>
      <c r="D4473" s="202"/>
      <c r="E4473" s="137"/>
      <c r="H4473" s="137"/>
      <c r="I4473" s="137"/>
      <c r="J4473" s="202"/>
      <c r="K4473" s="137"/>
    </row>
    <row r="4474" spans="2:11">
      <c r="B4474" s="137"/>
      <c r="C4474" s="137"/>
      <c r="D4474" s="202"/>
      <c r="E4474" s="137"/>
      <c r="H4474" s="137"/>
      <c r="I4474" s="137"/>
      <c r="J4474" s="202"/>
      <c r="K4474" s="137"/>
    </row>
    <row r="4475" spans="2:11">
      <c r="B4475" s="137"/>
      <c r="C4475" s="137"/>
      <c r="D4475" s="202"/>
      <c r="E4475" s="137"/>
      <c r="H4475" s="137"/>
      <c r="I4475" s="137"/>
      <c r="J4475" s="202"/>
      <c r="K4475" s="137"/>
    </row>
    <row r="4476" spans="2:11">
      <c r="B4476" s="137"/>
      <c r="C4476" s="137"/>
      <c r="D4476" s="202"/>
      <c r="E4476" s="137"/>
      <c r="H4476" s="137"/>
      <c r="I4476" s="137"/>
      <c r="J4476" s="202"/>
      <c r="K4476" s="137"/>
    </row>
    <row r="4477" spans="2:11">
      <c r="B4477" s="137"/>
      <c r="C4477" s="137"/>
      <c r="D4477" s="202"/>
      <c r="E4477" s="137"/>
      <c r="H4477" s="137"/>
      <c r="I4477" s="137"/>
      <c r="J4477" s="202"/>
      <c r="K4477" s="137"/>
    </row>
    <row r="4478" spans="2:11">
      <c r="B4478" s="137"/>
      <c r="C4478" s="137"/>
      <c r="D4478" s="202"/>
      <c r="E4478" s="137"/>
      <c r="H4478" s="137"/>
      <c r="I4478" s="137"/>
      <c r="J4478" s="202"/>
      <c r="K4478" s="137"/>
    </row>
    <row r="4479" spans="2:11">
      <c r="B4479" s="137"/>
      <c r="C4479" s="137"/>
      <c r="D4479" s="202"/>
      <c r="E4479" s="137"/>
      <c r="H4479" s="137"/>
      <c r="I4479" s="137"/>
      <c r="J4479" s="202"/>
      <c r="K4479" s="137"/>
    </row>
    <row r="4480" spans="2:11">
      <c r="B4480" s="137"/>
      <c r="C4480" s="137"/>
      <c r="D4480" s="202"/>
      <c r="E4480" s="137"/>
      <c r="H4480" s="137"/>
      <c r="I4480" s="137"/>
      <c r="J4480" s="202"/>
      <c r="K4480" s="137"/>
    </row>
    <row r="4481" spans="2:11">
      <c r="B4481" s="137"/>
      <c r="C4481" s="137"/>
      <c r="D4481" s="202"/>
      <c r="E4481" s="137"/>
      <c r="H4481" s="137"/>
      <c r="I4481" s="137"/>
      <c r="J4481" s="202"/>
      <c r="K4481" s="137"/>
    </row>
    <row r="4482" spans="2:11">
      <c r="B4482" s="137"/>
      <c r="C4482" s="137"/>
      <c r="D4482" s="202"/>
      <c r="E4482" s="137"/>
      <c r="H4482" s="137"/>
      <c r="I4482" s="137"/>
      <c r="J4482" s="202"/>
      <c r="K4482" s="137"/>
    </row>
    <row r="4483" spans="2:11">
      <c r="B4483" s="137"/>
      <c r="C4483" s="137"/>
      <c r="D4483" s="202"/>
      <c r="E4483" s="137"/>
      <c r="H4483" s="137"/>
      <c r="I4483" s="137"/>
      <c r="J4483" s="202"/>
      <c r="K4483" s="137"/>
    </row>
    <row r="4484" spans="2:11">
      <c r="B4484" s="137"/>
      <c r="C4484" s="137"/>
      <c r="D4484" s="202"/>
      <c r="E4484" s="137"/>
      <c r="H4484" s="137"/>
      <c r="I4484" s="137"/>
      <c r="J4484" s="202"/>
      <c r="K4484" s="137"/>
    </row>
    <row r="4485" spans="2:11">
      <c r="B4485" s="137"/>
      <c r="C4485" s="137"/>
      <c r="D4485" s="202"/>
      <c r="E4485" s="137"/>
      <c r="H4485" s="137"/>
      <c r="I4485" s="137"/>
      <c r="J4485" s="202"/>
      <c r="K4485" s="137"/>
    </row>
    <row r="4486" spans="2:11">
      <c r="B4486" s="137"/>
      <c r="C4486" s="137"/>
      <c r="D4486" s="202"/>
      <c r="E4486" s="137"/>
      <c r="H4486" s="137"/>
      <c r="I4486" s="137"/>
      <c r="J4486" s="202"/>
      <c r="K4486" s="137"/>
    </row>
    <row r="4487" spans="2:11">
      <c r="B4487" s="137"/>
      <c r="C4487" s="137"/>
      <c r="D4487" s="202"/>
      <c r="E4487" s="137"/>
      <c r="H4487" s="137"/>
      <c r="I4487" s="137"/>
      <c r="J4487" s="202"/>
      <c r="K4487" s="137"/>
    </row>
    <row r="4488" spans="2:11">
      <c r="B4488" s="137"/>
      <c r="C4488" s="137"/>
      <c r="D4488" s="202"/>
      <c r="E4488" s="137"/>
      <c r="H4488" s="137"/>
      <c r="I4488" s="137"/>
      <c r="J4488" s="202"/>
      <c r="K4488" s="137"/>
    </row>
    <row r="4489" spans="2:11">
      <c r="B4489" s="137"/>
      <c r="C4489" s="137"/>
      <c r="D4489" s="202"/>
      <c r="E4489" s="137"/>
      <c r="H4489" s="137"/>
      <c r="I4489" s="137"/>
      <c r="J4489" s="202"/>
      <c r="K4489" s="137"/>
    </row>
    <row r="4490" spans="2:11">
      <c r="B4490" s="137"/>
      <c r="C4490" s="137"/>
      <c r="D4490" s="202"/>
      <c r="E4490" s="137"/>
      <c r="H4490" s="137"/>
      <c r="I4490" s="137"/>
      <c r="J4490" s="202"/>
      <c r="K4490" s="137"/>
    </row>
    <row r="4491" spans="2:11">
      <c r="B4491" s="137"/>
      <c r="C4491" s="137"/>
      <c r="D4491" s="202"/>
      <c r="E4491" s="137"/>
      <c r="H4491" s="137"/>
      <c r="I4491" s="137"/>
      <c r="J4491" s="202"/>
      <c r="K4491" s="137"/>
    </row>
    <row r="4492" spans="2:11">
      <c r="B4492" s="137"/>
      <c r="C4492" s="137"/>
      <c r="D4492" s="202"/>
      <c r="E4492" s="137"/>
      <c r="H4492" s="137"/>
      <c r="I4492" s="137"/>
      <c r="J4492" s="202"/>
      <c r="K4492" s="137"/>
    </row>
    <row r="4493" spans="2:11">
      <c r="B4493" s="137"/>
      <c r="C4493" s="137"/>
      <c r="D4493" s="202"/>
      <c r="E4493" s="137"/>
      <c r="H4493" s="137"/>
      <c r="I4493" s="137"/>
      <c r="J4493" s="202"/>
      <c r="K4493" s="137"/>
    </row>
    <row r="4494" spans="2:11">
      <c r="B4494" s="137"/>
      <c r="C4494" s="137"/>
      <c r="D4494" s="202"/>
      <c r="E4494" s="137"/>
      <c r="H4494" s="137"/>
      <c r="I4494" s="137"/>
      <c r="J4494" s="202"/>
      <c r="K4494" s="137"/>
    </row>
    <row r="4495" spans="2:11">
      <c r="B4495" s="137"/>
      <c r="C4495" s="137"/>
      <c r="D4495" s="202"/>
      <c r="E4495" s="137"/>
      <c r="H4495" s="137"/>
      <c r="I4495" s="137"/>
      <c r="J4495" s="202"/>
      <c r="K4495" s="137"/>
    </row>
    <row r="4496" spans="2:11">
      <c r="B4496" s="137"/>
      <c r="C4496" s="137"/>
      <c r="D4496" s="202"/>
      <c r="E4496" s="137"/>
      <c r="H4496" s="137"/>
      <c r="I4496" s="137"/>
      <c r="J4496" s="202"/>
      <c r="K4496" s="137"/>
    </row>
    <row r="4497" spans="2:11">
      <c r="B4497" s="137"/>
      <c r="C4497" s="137"/>
      <c r="D4497" s="202"/>
      <c r="E4497" s="137"/>
      <c r="H4497" s="137"/>
      <c r="I4497" s="137"/>
      <c r="J4497" s="202"/>
      <c r="K4497" s="137"/>
    </row>
    <row r="4498" spans="2:11">
      <c r="B4498" s="137"/>
      <c r="C4498" s="137"/>
      <c r="D4498" s="202"/>
      <c r="E4498" s="137"/>
      <c r="H4498" s="137"/>
      <c r="I4498" s="137"/>
      <c r="J4498" s="202"/>
      <c r="K4498" s="137"/>
    </row>
    <row r="4499" spans="2:11">
      <c r="B4499" s="137"/>
      <c r="C4499" s="137"/>
      <c r="D4499" s="202"/>
      <c r="E4499" s="137"/>
      <c r="H4499" s="137"/>
      <c r="I4499" s="137"/>
      <c r="J4499" s="202"/>
      <c r="K4499" s="137"/>
    </row>
    <row r="4500" spans="2:11">
      <c r="B4500" s="137"/>
      <c r="C4500" s="137"/>
      <c r="D4500" s="202"/>
      <c r="E4500" s="137"/>
      <c r="H4500" s="137"/>
      <c r="I4500" s="137"/>
      <c r="J4500" s="202"/>
      <c r="K4500" s="137"/>
    </row>
    <row r="4501" spans="2:11">
      <c r="B4501" s="137"/>
      <c r="C4501" s="137"/>
      <c r="D4501" s="202"/>
      <c r="E4501" s="137"/>
      <c r="H4501" s="137"/>
      <c r="I4501" s="137"/>
      <c r="J4501" s="202"/>
      <c r="K4501" s="137"/>
    </row>
    <row r="4502" spans="2:11">
      <c r="B4502" s="137"/>
      <c r="C4502" s="137"/>
      <c r="D4502" s="202"/>
      <c r="E4502" s="137"/>
      <c r="H4502" s="137"/>
      <c r="I4502" s="137"/>
      <c r="J4502" s="202"/>
      <c r="K4502" s="137"/>
    </row>
    <row r="4503" spans="2:11">
      <c r="B4503" s="137"/>
      <c r="C4503" s="137"/>
      <c r="D4503" s="202"/>
      <c r="E4503" s="137"/>
      <c r="H4503" s="137"/>
      <c r="I4503" s="137"/>
      <c r="J4503" s="202"/>
      <c r="K4503" s="137"/>
    </row>
    <row r="4504" spans="2:11">
      <c r="B4504" s="137"/>
      <c r="C4504" s="137"/>
      <c r="D4504" s="202"/>
      <c r="E4504" s="137"/>
      <c r="H4504" s="137"/>
      <c r="I4504" s="137"/>
      <c r="J4504" s="202"/>
      <c r="K4504" s="137"/>
    </row>
    <row r="4505" spans="2:11">
      <c r="B4505" s="137"/>
      <c r="C4505" s="137"/>
      <c r="D4505" s="202"/>
      <c r="E4505" s="137"/>
      <c r="H4505" s="137"/>
      <c r="I4505" s="137"/>
      <c r="J4505" s="202"/>
      <c r="K4505" s="137"/>
    </row>
    <row r="4506" spans="2:11">
      <c r="B4506" s="137"/>
      <c r="C4506" s="137"/>
      <c r="D4506" s="202"/>
      <c r="E4506" s="137"/>
      <c r="H4506" s="137"/>
      <c r="I4506" s="137"/>
      <c r="J4506" s="202"/>
      <c r="K4506" s="137"/>
    </row>
    <row r="4507" spans="2:11">
      <c r="B4507" s="137"/>
      <c r="C4507" s="137"/>
      <c r="D4507" s="202"/>
      <c r="E4507" s="137"/>
      <c r="H4507" s="137"/>
      <c r="I4507" s="137"/>
      <c r="J4507" s="202"/>
      <c r="K4507" s="137"/>
    </row>
    <row r="4508" spans="2:11">
      <c r="B4508" s="137"/>
      <c r="C4508" s="137"/>
      <c r="D4508" s="202"/>
      <c r="E4508" s="137"/>
      <c r="H4508" s="137"/>
      <c r="I4508" s="137"/>
      <c r="J4508" s="202"/>
      <c r="K4508" s="137"/>
    </row>
    <row r="4509" spans="2:11">
      <c r="B4509" s="137"/>
      <c r="C4509" s="137"/>
      <c r="D4509" s="202"/>
      <c r="E4509" s="137"/>
      <c r="H4509" s="137"/>
      <c r="I4509" s="137"/>
      <c r="J4509" s="202"/>
      <c r="K4509" s="137"/>
    </row>
    <row r="4510" spans="2:11">
      <c r="B4510" s="137"/>
      <c r="C4510" s="137"/>
      <c r="D4510" s="202"/>
      <c r="E4510" s="137"/>
      <c r="H4510" s="137"/>
      <c r="I4510" s="137"/>
      <c r="J4510" s="202"/>
      <c r="K4510" s="137"/>
    </row>
    <row r="4511" spans="2:11">
      <c r="B4511" s="137"/>
      <c r="C4511" s="137"/>
      <c r="D4511" s="202"/>
      <c r="E4511" s="137"/>
      <c r="H4511" s="137"/>
      <c r="I4511" s="137"/>
      <c r="J4511" s="202"/>
      <c r="K4511" s="137"/>
    </row>
    <row r="4512" spans="2:11">
      <c r="B4512" s="137"/>
      <c r="C4512" s="137"/>
      <c r="D4512" s="202"/>
      <c r="E4512" s="137"/>
      <c r="H4512" s="137"/>
      <c r="I4512" s="137"/>
      <c r="J4512" s="202"/>
      <c r="K4512" s="137"/>
    </row>
    <row r="4513" spans="2:11">
      <c r="B4513" s="137"/>
      <c r="C4513" s="137"/>
      <c r="D4513" s="202"/>
      <c r="E4513" s="137"/>
      <c r="H4513" s="137"/>
      <c r="I4513" s="137"/>
      <c r="J4513" s="202"/>
      <c r="K4513" s="137"/>
    </row>
    <row r="4514" spans="2:11">
      <c r="B4514" s="137"/>
      <c r="C4514" s="137"/>
      <c r="D4514" s="202"/>
      <c r="E4514" s="137"/>
      <c r="H4514" s="137"/>
      <c r="I4514" s="137"/>
      <c r="J4514" s="202"/>
      <c r="K4514" s="137"/>
    </row>
    <row r="4515" spans="2:11">
      <c r="B4515" s="137"/>
      <c r="C4515" s="137"/>
      <c r="D4515" s="202"/>
      <c r="E4515" s="137"/>
      <c r="H4515" s="137"/>
      <c r="I4515" s="137"/>
      <c r="J4515" s="202"/>
      <c r="K4515" s="137"/>
    </row>
    <row r="4516" spans="2:11">
      <c r="B4516" s="137"/>
      <c r="C4516" s="137"/>
      <c r="D4516" s="202"/>
      <c r="E4516" s="137"/>
      <c r="H4516" s="137"/>
      <c r="I4516" s="137"/>
      <c r="J4516" s="202"/>
      <c r="K4516" s="137"/>
    </row>
    <row r="4517" spans="2:11">
      <c r="B4517" s="137"/>
      <c r="C4517" s="137"/>
      <c r="D4517" s="202"/>
      <c r="E4517" s="137"/>
      <c r="H4517" s="137"/>
      <c r="I4517" s="137"/>
      <c r="J4517" s="202"/>
      <c r="K4517" s="137"/>
    </row>
    <row r="4518" spans="2:11">
      <c r="B4518" s="137"/>
      <c r="C4518" s="137"/>
      <c r="D4518" s="202"/>
      <c r="E4518" s="137"/>
      <c r="H4518" s="137"/>
      <c r="I4518" s="137"/>
      <c r="J4518" s="202"/>
      <c r="K4518" s="137"/>
    </row>
    <row r="4519" spans="2:11">
      <c r="B4519" s="137"/>
      <c r="C4519" s="137"/>
      <c r="D4519" s="202"/>
      <c r="E4519" s="137"/>
      <c r="H4519" s="137"/>
      <c r="I4519" s="137"/>
      <c r="J4519" s="202"/>
      <c r="K4519" s="137"/>
    </row>
    <row r="4520" spans="2:11">
      <c r="B4520" s="137"/>
      <c r="C4520" s="137"/>
      <c r="D4520" s="202"/>
      <c r="E4520" s="137"/>
      <c r="H4520" s="137"/>
      <c r="I4520" s="137"/>
      <c r="J4520" s="202"/>
      <c r="K4520" s="137"/>
    </row>
    <row r="4521" spans="2:11">
      <c r="B4521" s="137"/>
      <c r="C4521" s="137"/>
      <c r="D4521" s="202"/>
      <c r="E4521" s="137"/>
      <c r="H4521" s="137"/>
      <c r="I4521" s="137"/>
      <c r="J4521" s="202"/>
      <c r="K4521" s="137"/>
    </row>
    <row r="4522" spans="2:11">
      <c r="B4522" s="137"/>
      <c r="C4522" s="137"/>
      <c r="D4522" s="202"/>
      <c r="E4522" s="137"/>
      <c r="H4522" s="137"/>
      <c r="I4522" s="137"/>
      <c r="J4522" s="202"/>
      <c r="K4522" s="137"/>
    </row>
    <row r="4523" spans="2:11">
      <c r="B4523" s="137"/>
      <c r="C4523" s="137"/>
      <c r="D4523" s="202"/>
      <c r="E4523" s="137"/>
      <c r="H4523" s="137"/>
      <c r="I4523" s="137"/>
      <c r="J4523" s="202"/>
      <c r="K4523" s="137"/>
    </row>
    <row r="4524" spans="2:11">
      <c r="B4524" s="137"/>
      <c r="C4524" s="137"/>
      <c r="D4524" s="202"/>
      <c r="E4524" s="137"/>
      <c r="H4524" s="137"/>
      <c r="I4524" s="137"/>
      <c r="J4524" s="202"/>
      <c r="K4524" s="137"/>
    </row>
    <row r="4525" spans="2:11">
      <c r="B4525" s="137"/>
      <c r="C4525" s="137"/>
      <c r="D4525" s="202"/>
      <c r="E4525" s="137"/>
      <c r="H4525" s="137"/>
      <c r="I4525" s="137"/>
      <c r="J4525" s="202"/>
      <c r="K4525" s="137"/>
    </row>
    <row r="4526" spans="2:11">
      <c r="B4526" s="137"/>
      <c r="C4526" s="137"/>
      <c r="D4526" s="202"/>
      <c r="E4526" s="137"/>
      <c r="H4526" s="137"/>
      <c r="I4526" s="137"/>
      <c r="J4526" s="202"/>
      <c r="K4526" s="137"/>
    </row>
    <row r="4527" spans="2:11">
      <c r="B4527" s="137"/>
      <c r="C4527" s="137"/>
      <c r="D4527" s="202"/>
      <c r="E4527" s="137"/>
      <c r="H4527" s="137"/>
      <c r="I4527" s="137"/>
      <c r="J4527" s="202"/>
      <c r="K4527" s="137"/>
    </row>
    <row r="4528" spans="2:11">
      <c r="B4528" s="137"/>
      <c r="C4528" s="137"/>
      <c r="D4528" s="202"/>
      <c r="E4528" s="137"/>
      <c r="H4528" s="137"/>
      <c r="I4528" s="137"/>
      <c r="J4528" s="202"/>
      <c r="K4528" s="137"/>
    </row>
    <row r="4529" spans="2:11">
      <c r="B4529" s="137"/>
      <c r="C4529" s="137"/>
      <c r="D4529" s="202"/>
      <c r="E4529" s="137"/>
      <c r="H4529" s="137"/>
      <c r="I4529" s="137"/>
      <c r="J4529" s="202"/>
      <c r="K4529" s="137"/>
    </row>
    <row r="4530" spans="2:11">
      <c r="B4530" s="137"/>
      <c r="C4530" s="137"/>
      <c r="D4530" s="202"/>
      <c r="E4530" s="137"/>
      <c r="H4530" s="137"/>
      <c r="I4530" s="137"/>
      <c r="J4530" s="202"/>
      <c r="K4530" s="137"/>
    </row>
    <row r="4531" spans="2:11">
      <c r="B4531" s="137"/>
      <c r="C4531" s="137"/>
      <c r="D4531" s="202"/>
      <c r="E4531" s="137"/>
      <c r="H4531" s="137"/>
      <c r="I4531" s="137"/>
      <c r="J4531" s="202"/>
      <c r="K4531" s="137"/>
    </row>
    <row r="4532" spans="2:11">
      <c r="B4532" s="137"/>
      <c r="C4532" s="137"/>
      <c r="D4532" s="202"/>
      <c r="E4532" s="137"/>
      <c r="H4532" s="137"/>
      <c r="I4532" s="137"/>
      <c r="J4532" s="202"/>
      <c r="K4532" s="137"/>
    </row>
    <row r="4533" spans="2:11">
      <c r="B4533" s="137"/>
      <c r="C4533" s="137"/>
      <c r="D4533" s="202"/>
      <c r="E4533" s="137"/>
      <c r="H4533" s="137"/>
      <c r="I4533" s="137"/>
      <c r="J4533" s="202"/>
      <c r="K4533" s="137"/>
    </row>
    <row r="4534" spans="2:11">
      <c r="B4534" s="137"/>
      <c r="C4534" s="137"/>
      <c r="D4534" s="202"/>
      <c r="E4534" s="137"/>
      <c r="H4534" s="137"/>
      <c r="I4534" s="137"/>
      <c r="J4534" s="202"/>
      <c r="K4534" s="137"/>
    </row>
    <row r="4535" spans="2:11">
      <c r="B4535" s="137"/>
      <c r="C4535" s="137"/>
      <c r="D4535" s="202"/>
      <c r="E4535" s="137"/>
      <c r="H4535" s="137"/>
      <c r="I4535" s="137"/>
      <c r="J4535" s="202"/>
      <c r="K4535" s="137"/>
    </row>
    <row r="4536" spans="2:11">
      <c r="B4536" s="137"/>
      <c r="C4536" s="137"/>
      <c r="D4536" s="202"/>
      <c r="E4536" s="137"/>
      <c r="H4536" s="137"/>
      <c r="I4536" s="137"/>
      <c r="J4536" s="202"/>
      <c r="K4536" s="137"/>
    </row>
    <row r="4537" spans="2:11">
      <c r="B4537" s="137"/>
      <c r="C4537" s="137"/>
      <c r="D4537" s="202"/>
      <c r="E4537" s="137"/>
      <c r="H4537" s="137"/>
      <c r="I4537" s="137"/>
      <c r="J4537" s="202"/>
      <c r="K4537" s="137"/>
    </row>
    <row r="4538" spans="2:11">
      <c r="B4538" s="137"/>
      <c r="C4538" s="137"/>
      <c r="D4538" s="202"/>
      <c r="E4538" s="137"/>
      <c r="H4538" s="137"/>
      <c r="I4538" s="137"/>
      <c r="J4538" s="202"/>
      <c r="K4538" s="137"/>
    </row>
    <row r="4539" spans="2:11">
      <c r="B4539" s="137"/>
      <c r="C4539" s="137"/>
      <c r="D4539" s="202"/>
      <c r="E4539" s="137"/>
      <c r="H4539" s="137"/>
      <c r="I4539" s="137"/>
      <c r="J4539" s="202"/>
      <c r="K4539" s="137"/>
    </row>
    <row r="4540" spans="2:11">
      <c r="B4540" s="137"/>
      <c r="C4540" s="137"/>
      <c r="D4540" s="202"/>
      <c r="E4540" s="137"/>
      <c r="H4540" s="137"/>
      <c r="I4540" s="137"/>
      <c r="J4540" s="202"/>
      <c r="K4540" s="137"/>
    </row>
    <row r="4541" spans="2:11">
      <c r="B4541" s="137"/>
      <c r="C4541" s="137"/>
      <c r="D4541" s="202"/>
      <c r="E4541" s="137"/>
      <c r="H4541" s="137"/>
      <c r="I4541" s="137"/>
      <c r="J4541" s="202"/>
      <c r="K4541" s="137"/>
    </row>
    <row r="4542" spans="2:11">
      <c r="B4542" s="137"/>
      <c r="C4542" s="137"/>
      <c r="D4542" s="202"/>
      <c r="E4542" s="137"/>
      <c r="H4542" s="137"/>
      <c r="I4542" s="137"/>
      <c r="J4542" s="202"/>
      <c r="K4542" s="137"/>
    </row>
    <row r="4543" spans="2:11">
      <c r="B4543" s="137"/>
      <c r="C4543" s="137"/>
      <c r="D4543" s="202"/>
      <c r="E4543" s="137"/>
      <c r="H4543" s="137"/>
      <c r="I4543" s="137"/>
      <c r="J4543" s="202"/>
      <c r="K4543" s="137"/>
    </row>
    <row r="4544" spans="2:11">
      <c r="B4544" s="137"/>
      <c r="C4544" s="137"/>
      <c r="D4544" s="202"/>
      <c r="E4544" s="137"/>
      <c r="H4544" s="137"/>
      <c r="I4544" s="137"/>
      <c r="J4544" s="202"/>
      <c r="K4544" s="137"/>
    </row>
    <row r="4545" spans="2:11">
      <c r="B4545" s="137"/>
      <c r="C4545" s="137"/>
      <c r="D4545" s="202"/>
      <c r="E4545" s="137"/>
      <c r="H4545" s="137"/>
      <c r="I4545" s="137"/>
      <c r="J4545" s="202"/>
      <c r="K4545" s="137"/>
    </row>
    <row r="4546" spans="2:11">
      <c r="B4546" s="137"/>
      <c r="C4546" s="137"/>
      <c r="D4546" s="202"/>
      <c r="E4546" s="137"/>
      <c r="H4546" s="137"/>
      <c r="I4546" s="137"/>
      <c r="J4546" s="202"/>
      <c r="K4546" s="137"/>
    </row>
    <row r="4547" spans="2:11">
      <c r="B4547" s="137"/>
      <c r="C4547" s="137"/>
      <c r="D4547" s="202"/>
      <c r="E4547" s="137"/>
      <c r="H4547" s="137"/>
      <c r="I4547" s="137"/>
      <c r="J4547" s="202"/>
      <c r="K4547" s="137"/>
    </row>
    <row r="4548" spans="2:11">
      <c r="B4548" s="137"/>
      <c r="C4548" s="137"/>
      <c r="D4548" s="202"/>
      <c r="E4548" s="137"/>
      <c r="H4548" s="137"/>
      <c r="I4548" s="137"/>
      <c r="J4548" s="202"/>
      <c r="K4548" s="137"/>
    </row>
    <row r="4549" spans="2:11">
      <c r="B4549" s="137"/>
      <c r="C4549" s="137"/>
      <c r="D4549" s="202"/>
      <c r="E4549" s="137"/>
      <c r="H4549" s="137"/>
      <c r="I4549" s="137"/>
      <c r="J4549" s="202"/>
      <c r="K4549" s="137"/>
    </row>
    <row r="4550" spans="2:11">
      <c r="B4550" s="137"/>
      <c r="C4550" s="137"/>
      <c r="D4550" s="202"/>
      <c r="E4550" s="137"/>
      <c r="H4550" s="137"/>
      <c r="I4550" s="137"/>
      <c r="J4550" s="202"/>
      <c r="K4550" s="137"/>
    </row>
    <row r="4551" spans="2:11">
      <c r="B4551" s="137"/>
      <c r="C4551" s="137"/>
      <c r="D4551" s="202"/>
      <c r="E4551" s="137"/>
      <c r="H4551" s="137"/>
      <c r="I4551" s="137"/>
      <c r="J4551" s="202"/>
      <c r="K4551" s="137"/>
    </row>
    <row r="4552" spans="2:11">
      <c r="B4552" s="137"/>
      <c r="C4552" s="137"/>
      <c r="D4552" s="202"/>
      <c r="E4552" s="137"/>
      <c r="H4552" s="137"/>
      <c r="I4552" s="137"/>
      <c r="J4552" s="202"/>
      <c r="K4552" s="137"/>
    </row>
    <row r="4553" spans="2:11">
      <c r="B4553" s="137"/>
      <c r="C4553" s="137"/>
      <c r="D4553" s="202"/>
      <c r="E4553" s="137"/>
      <c r="H4553" s="137"/>
      <c r="I4553" s="137"/>
      <c r="J4553" s="202"/>
      <c r="K4553" s="137"/>
    </row>
    <row r="4554" spans="2:11">
      <c r="B4554" s="137"/>
      <c r="C4554" s="137"/>
      <c r="D4554" s="202"/>
      <c r="E4554" s="137"/>
      <c r="H4554" s="137"/>
      <c r="I4554" s="137"/>
      <c r="J4554" s="202"/>
      <c r="K4554" s="137"/>
    </row>
    <row r="4555" spans="2:11">
      <c r="B4555" s="137"/>
      <c r="C4555" s="137"/>
      <c r="D4555" s="202"/>
      <c r="E4555" s="137"/>
      <c r="H4555" s="137"/>
      <c r="I4555" s="137"/>
      <c r="J4555" s="202"/>
      <c r="K4555" s="137"/>
    </row>
    <row r="4556" spans="2:11">
      <c r="B4556" s="137"/>
      <c r="C4556" s="137"/>
      <c r="D4556" s="202"/>
      <c r="E4556" s="137"/>
      <c r="H4556" s="137"/>
      <c r="I4556" s="137"/>
      <c r="J4556" s="202"/>
      <c r="K4556" s="137"/>
    </row>
    <row r="4557" spans="2:11">
      <c r="B4557" s="137"/>
      <c r="C4557" s="137"/>
      <c r="D4557" s="202"/>
      <c r="E4557" s="137"/>
      <c r="H4557" s="137"/>
      <c r="I4557" s="137"/>
      <c r="J4557" s="202"/>
      <c r="K4557" s="137"/>
    </row>
    <row r="4558" spans="2:11">
      <c r="B4558" s="137"/>
      <c r="C4558" s="137"/>
      <c r="D4558" s="202"/>
      <c r="E4558" s="137"/>
      <c r="H4558" s="137"/>
      <c r="I4558" s="137"/>
      <c r="J4558" s="202"/>
      <c r="K4558" s="137"/>
    </row>
    <row r="4559" spans="2:11">
      <c r="B4559" s="137"/>
      <c r="C4559" s="137"/>
      <c r="D4559" s="202"/>
      <c r="E4559" s="137"/>
      <c r="H4559" s="137"/>
      <c r="I4559" s="137"/>
      <c r="J4559" s="202"/>
      <c r="K4559" s="137"/>
    </row>
    <row r="4560" spans="2:11">
      <c r="B4560" s="137"/>
      <c r="C4560" s="137"/>
      <c r="D4560" s="202"/>
      <c r="E4560" s="137"/>
      <c r="H4560" s="137"/>
      <c r="I4560" s="137"/>
      <c r="J4560" s="202"/>
      <c r="K4560" s="137"/>
    </row>
    <row r="4561" spans="2:11">
      <c r="B4561" s="137"/>
      <c r="C4561" s="137"/>
      <c r="D4561" s="202"/>
      <c r="E4561" s="137"/>
      <c r="H4561" s="137"/>
      <c r="I4561" s="137"/>
      <c r="J4561" s="202"/>
      <c r="K4561" s="137"/>
    </row>
    <row r="4562" spans="2:11">
      <c r="B4562" s="137"/>
      <c r="C4562" s="137"/>
      <c r="D4562" s="202"/>
      <c r="E4562" s="137"/>
      <c r="H4562" s="137"/>
      <c r="I4562" s="137"/>
      <c r="J4562" s="202"/>
      <c r="K4562" s="137"/>
    </row>
    <row r="4563" spans="2:11">
      <c r="B4563" s="137"/>
      <c r="C4563" s="137"/>
      <c r="D4563" s="202"/>
      <c r="E4563" s="137"/>
      <c r="H4563" s="137"/>
      <c r="I4563" s="137"/>
      <c r="J4563" s="202"/>
      <c r="K4563" s="137"/>
    </row>
    <row r="4564" spans="2:11">
      <c r="B4564" s="137"/>
      <c r="C4564" s="137"/>
      <c r="D4564" s="202"/>
      <c r="E4564" s="137"/>
      <c r="H4564" s="137"/>
      <c r="I4564" s="137"/>
      <c r="J4564" s="202"/>
      <c r="K4564" s="137"/>
    </row>
    <row r="4565" spans="2:11">
      <c r="B4565" s="137"/>
      <c r="C4565" s="137"/>
      <c r="D4565" s="202"/>
      <c r="E4565" s="137"/>
      <c r="H4565" s="137"/>
      <c r="I4565" s="137"/>
      <c r="J4565" s="202"/>
      <c r="K4565" s="137"/>
    </row>
    <row r="4566" spans="2:11">
      <c r="B4566" s="137"/>
      <c r="C4566" s="137"/>
      <c r="D4566" s="202"/>
      <c r="E4566" s="137"/>
      <c r="H4566" s="137"/>
      <c r="I4566" s="137"/>
      <c r="J4566" s="202"/>
      <c r="K4566" s="137"/>
    </row>
    <row r="4567" spans="2:11">
      <c r="B4567" s="137"/>
      <c r="C4567" s="137"/>
      <c r="D4567" s="202"/>
      <c r="E4567" s="137"/>
      <c r="H4567" s="137"/>
      <c r="I4567" s="137"/>
      <c r="J4567" s="202"/>
      <c r="K4567" s="137"/>
    </row>
    <row r="4568" spans="2:11">
      <c r="B4568" s="137"/>
      <c r="C4568" s="137"/>
      <c r="D4568" s="202"/>
      <c r="E4568" s="137"/>
      <c r="H4568" s="137"/>
      <c r="I4568" s="137"/>
      <c r="J4568" s="202"/>
      <c r="K4568" s="137"/>
    </row>
    <row r="4569" spans="2:11">
      <c r="B4569" s="137"/>
      <c r="C4569" s="137"/>
      <c r="D4569" s="202"/>
      <c r="E4569" s="137"/>
      <c r="H4569" s="137"/>
      <c r="I4569" s="137"/>
      <c r="J4569" s="202"/>
      <c r="K4569" s="137"/>
    </row>
    <row r="4570" spans="2:11">
      <c r="B4570" s="137"/>
      <c r="C4570" s="137"/>
      <c r="D4570" s="202"/>
      <c r="E4570" s="137"/>
      <c r="H4570" s="137"/>
      <c r="I4570" s="137"/>
      <c r="J4570" s="202"/>
      <c r="K4570" s="137"/>
    </row>
    <row r="4571" spans="2:11">
      <c r="B4571" s="137"/>
      <c r="C4571" s="137"/>
      <c r="D4571" s="202"/>
      <c r="E4571" s="137"/>
      <c r="H4571" s="137"/>
      <c r="I4571" s="137"/>
      <c r="J4571" s="202"/>
      <c r="K4571" s="137"/>
    </row>
    <row r="4572" spans="2:11">
      <c r="B4572" s="137"/>
      <c r="C4572" s="137"/>
      <c r="D4572" s="202"/>
      <c r="E4572" s="137"/>
      <c r="H4572" s="137"/>
      <c r="I4572" s="137"/>
      <c r="J4572" s="202"/>
      <c r="K4572" s="137"/>
    </row>
    <row r="4573" spans="2:11">
      <c r="B4573" s="137"/>
      <c r="C4573" s="137"/>
      <c r="D4573" s="202"/>
      <c r="E4573" s="137"/>
      <c r="H4573" s="137"/>
      <c r="I4573" s="137"/>
      <c r="J4573" s="202"/>
      <c r="K4573" s="137"/>
    </row>
    <row r="4574" spans="2:11">
      <c r="B4574" s="137"/>
      <c r="C4574" s="137"/>
      <c r="D4574" s="202"/>
      <c r="E4574" s="137"/>
      <c r="H4574" s="137"/>
      <c r="I4574" s="137"/>
      <c r="J4574" s="202"/>
      <c r="K4574" s="137"/>
    </row>
    <row r="4575" spans="2:11">
      <c r="B4575" s="137"/>
      <c r="C4575" s="137"/>
      <c r="D4575" s="202"/>
      <c r="E4575" s="137"/>
      <c r="H4575" s="137"/>
      <c r="I4575" s="137"/>
      <c r="J4575" s="202"/>
      <c r="K4575" s="137"/>
    </row>
    <row r="4576" spans="2:11">
      <c r="B4576" s="137"/>
      <c r="C4576" s="137"/>
      <c r="D4576" s="202"/>
      <c r="E4576" s="137"/>
      <c r="H4576" s="137"/>
      <c r="I4576" s="137"/>
      <c r="J4576" s="202"/>
      <c r="K4576" s="137"/>
    </row>
    <row r="4577" spans="2:11">
      <c r="B4577" s="137"/>
      <c r="C4577" s="137"/>
      <c r="D4577" s="202"/>
      <c r="E4577" s="137"/>
      <c r="H4577" s="137"/>
      <c r="I4577" s="137"/>
      <c r="J4577" s="202"/>
      <c r="K4577" s="137"/>
    </row>
    <row r="4578" spans="2:11">
      <c r="B4578" s="137"/>
      <c r="C4578" s="137"/>
      <c r="D4578" s="202"/>
      <c r="E4578" s="137"/>
      <c r="H4578" s="137"/>
      <c r="I4578" s="137"/>
      <c r="J4578" s="202"/>
      <c r="K4578" s="137"/>
    </row>
    <row r="4579" spans="2:11">
      <c r="B4579" s="137"/>
      <c r="C4579" s="137"/>
      <c r="D4579" s="202"/>
      <c r="E4579" s="137"/>
      <c r="H4579" s="137"/>
      <c r="I4579" s="137"/>
      <c r="J4579" s="202"/>
      <c r="K4579" s="137"/>
    </row>
    <row r="4580" spans="2:11">
      <c r="B4580" s="137"/>
      <c r="C4580" s="137"/>
      <c r="D4580" s="202"/>
      <c r="E4580" s="137"/>
      <c r="H4580" s="137"/>
      <c r="I4580" s="137"/>
      <c r="J4580" s="202"/>
      <c r="K4580" s="137"/>
    </row>
    <row r="4581" spans="2:11">
      <c r="B4581" s="137"/>
      <c r="C4581" s="137"/>
      <c r="D4581" s="202"/>
      <c r="E4581" s="137"/>
      <c r="H4581" s="137"/>
      <c r="I4581" s="137"/>
      <c r="J4581" s="202"/>
      <c r="K4581" s="137"/>
    </row>
    <row r="4582" spans="2:11">
      <c r="B4582" s="137"/>
      <c r="C4582" s="137"/>
      <c r="D4582" s="202"/>
      <c r="E4582" s="137"/>
      <c r="H4582" s="137"/>
      <c r="I4582" s="137"/>
      <c r="J4582" s="202"/>
      <c r="K4582" s="137"/>
    </row>
    <row r="4583" spans="2:11">
      <c r="B4583" s="137"/>
      <c r="C4583" s="137"/>
      <c r="D4583" s="202"/>
      <c r="E4583" s="137"/>
      <c r="H4583" s="137"/>
      <c r="I4583" s="137"/>
      <c r="J4583" s="202"/>
      <c r="K4583" s="137"/>
    </row>
    <row r="4584" spans="2:11">
      <c r="B4584" s="137"/>
      <c r="C4584" s="137"/>
      <c r="D4584" s="202"/>
      <c r="E4584" s="137"/>
      <c r="H4584" s="137"/>
      <c r="I4584" s="137"/>
      <c r="J4584" s="202"/>
      <c r="K4584" s="137"/>
    </row>
    <row r="4585" spans="2:11">
      <c r="B4585" s="137"/>
      <c r="C4585" s="137"/>
      <c r="D4585" s="202"/>
      <c r="E4585" s="137"/>
      <c r="H4585" s="137"/>
      <c r="I4585" s="137"/>
      <c r="J4585" s="202"/>
      <c r="K4585" s="137"/>
    </row>
    <row r="4586" spans="2:11">
      <c r="B4586" s="137"/>
      <c r="C4586" s="137"/>
      <c r="D4586" s="202"/>
      <c r="E4586" s="137"/>
      <c r="H4586" s="137"/>
      <c r="I4586" s="137"/>
      <c r="J4586" s="202"/>
      <c r="K4586" s="137"/>
    </row>
    <row r="4587" spans="2:11">
      <c r="B4587" s="137"/>
      <c r="C4587" s="137"/>
      <c r="D4587" s="202"/>
      <c r="E4587" s="137"/>
      <c r="H4587" s="137"/>
      <c r="I4587" s="137"/>
      <c r="J4587" s="202"/>
      <c r="K4587" s="137"/>
    </row>
    <row r="4588" spans="2:11">
      <c r="B4588" s="137"/>
      <c r="C4588" s="137"/>
      <c r="D4588" s="202"/>
      <c r="E4588" s="137"/>
      <c r="H4588" s="137"/>
      <c r="I4588" s="137"/>
      <c r="J4588" s="202"/>
      <c r="K4588" s="137"/>
    </row>
    <row r="4589" spans="2:11">
      <c r="B4589" s="137"/>
      <c r="C4589" s="137"/>
      <c r="D4589" s="202"/>
      <c r="E4589" s="137"/>
      <c r="H4589" s="137"/>
      <c r="I4589" s="137"/>
      <c r="J4589" s="202"/>
      <c r="K4589" s="137"/>
    </row>
    <row r="4590" spans="2:11">
      <c r="B4590" s="137"/>
      <c r="C4590" s="137"/>
      <c r="D4590" s="202"/>
      <c r="E4590" s="137"/>
      <c r="H4590" s="137"/>
      <c r="I4590" s="137"/>
      <c r="J4590" s="202"/>
      <c r="K4590" s="137"/>
    </row>
    <row r="4591" spans="2:11">
      <c r="B4591" s="137"/>
      <c r="C4591" s="137"/>
      <c r="D4591" s="202"/>
      <c r="E4591" s="137"/>
      <c r="H4591" s="137"/>
      <c r="I4591" s="137"/>
      <c r="J4591" s="202"/>
      <c r="K4591" s="137"/>
    </row>
    <row r="4592" spans="2:11">
      <c r="B4592" s="137"/>
      <c r="C4592" s="137"/>
      <c r="D4592" s="202"/>
      <c r="E4592" s="137"/>
      <c r="H4592" s="137"/>
      <c r="I4592" s="137"/>
      <c r="J4592" s="202"/>
      <c r="K4592" s="137"/>
    </row>
    <row r="4593" spans="2:11">
      <c r="B4593" s="137"/>
      <c r="C4593" s="137"/>
      <c r="D4593" s="202"/>
      <c r="E4593" s="137"/>
      <c r="H4593" s="137"/>
      <c r="I4593" s="137"/>
      <c r="J4593" s="202"/>
      <c r="K4593" s="137"/>
    </row>
    <row r="4594" spans="2:11">
      <c r="B4594" s="137"/>
      <c r="C4594" s="137"/>
      <c r="D4594" s="202"/>
      <c r="E4594" s="137"/>
      <c r="H4594" s="137"/>
      <c r="I4594" s="137"/>
      <c r="J4594" s="202"/>
      <c r="K4594" s="137"/>
    </row>
    <row r="4595" spans="2:11">
      <c r="B4595" s="137"/>
      <c r="C4595" s="137"/>
      <c r="D4595" s="202"/>
      <c r="E4595" s="137"/>
      <c r="H4595" s="137"/>
      <c r="I4595" s="137"/>
      <c r="J4595" s="202"/>
      <c r="K4595" s="137"/>
    </row>
    <row r="4596" spans="2:11">
      <c r="B4596" s="137"/>
      <c r="C4596" s="137"/>
      <c r="D4596" s="202"/>
      <c r="E4596" s="137"/>
      <c r="H4596" s="137"/>
      <c r="I4596" s="137"/>
      <c r="J4596" s="202"/>
      <c r="K4596" s="137"/>
    </row>
    <row r="4597" spans="2:11">
      <c r="B4597" s="137"/>
      <c r="C4597" s="137"/>
      <c r="D4597" s="202"/>
      <c r="E4597" s="137"/>
      <c r="H4597" s="137"/>
      <c r="I4597" s="137"/>
      <c r="J4597" s="202"/>
      <c r="K4597" s="137"/>
    </row>
    <row r="4598" spans="2:11">
      <c r="B4598" s="137"/>
      <c r="C4598" s="137"/>
      <c r="D4598" s="202"/>
      <c r="E4598" s="137"/>
      <c r="H4598" s="137"/>
      <c r="I4598" s="137"/>
      <c r="J4598" s="202"/>
      <c r="K4598" s="137"/>
    </row>
    <row r="4599" spans="2:11">
      <c r="B4599" s="137"/>
      <c r="C4599" s="137"/>
      <c r="D4599" s="202"/>
      <c r="E4599" s="137"/>
      <c r="H4599" s="137"/>
      <c r="I4599" s="137"/>
      <c r="J4599" s="202"/>
      <c r="K4599" s="137"/>
    </row>
    <row r="4600" spans="2:11">
      <c r="B4600" s="137"/>
      <c r="C4600" s="137"/>
      <c r="D4600" s="202"/>
      <c r="E4600" s="137"/>
      <c r="H4600" s="137"/>
      <c r="I4600" s="137"/>
      <c r="J4600" s="202"/>
      <c r="K4600" s="137"/>
    </row>
    <row r="4601" spans="2:11">
      <c r="B4601" s="137"/>
      <c r="C4601" s="137"/>
      <c r="D4601" s="202"/>
      <c r="E4601" s="137"/>
      <c r="H4601" s="137"/>
      <c r="I4601" s="137"/>
      <c r="J4601" s="202"/>
      <c r="K4601" s="137"/>
    </row>
    <row r="4602" spans="2:11">
      <c r="B4602" s="137"/>
      <c r="C4602" s="137"/>
      <c r="D4602" s="202"/>
      <c r="E4602" s="137"/>
      <c r="H4602" s="137"/>
      <c r="I4602" s="137"/>
      <c r="J4602" s="202"/>
      <c r="K4602" s="137"/>
    </row>
    <row r="4603" spans="2:11">
      <c r="B4603" s="137"/>
      <c r="C4603" s="137"/>
      <c r="D4603" s="202"/>
      <c r="E4603" s="137"/>
      <c r="H4603" s="137"/>
      <c r="I4603" s="137"/>
      <c r="J4603" s="202"/>
      <c r="K4603" s="137"/>
    </row>
    <row r="4604" spans="2:11">
      <c r="B4604" s="137"/>
      <c r="C4604" s="137"/>
      <c r="D4604" s="202"/>
      <c r="E4604" s="137"/>
      <c r="H4604" s="137"/>
      <c r="I4604" s="137"/>
      <c r="J4604" s="202"/>
      <c r="K4604" s="137"/>
    </row>
    <row r="4605" spans="2:11">
      <c r="B4605" s="137"/>
      <c r="C4605" s="137"/>
      <c r="D4605" s="202"/>
      <c r="E4605" s="137"/>
      <c r="H4605" s="137"/>
      <c r="I4605" s="137"/>
      <c r="J4605" s="202"/>
      <c r="K4605" s="137"/>
    </row>
    <row r="4606" spans="2:11">
      <c r="B4606" s="137"/>
      <c r="C4606" s="137"/>
      <c r="D4606" s="202"/>
      <c r="E4606" s="137"/>
      <c r="H4606" s="137"/>
      <c r="I4606" s="137"/>
      <c r="J4606" s="202"/>
      <c r="K4606" s="137"/>
    </row>
    <row r="4607" spans="2:11">
      <c r="B4607" s="137"/>
      <c r="C4607" s="137"/>
      <c r="D4607" s="202"/>
      <c r="E4607" s="137"/>
      <c r="H4607" s="137"/>
      <c r="I4607" s="137"/>
      <c r="J4607" s="202"/>
      <c r="K4607" s="137"/>
    </row>
    <row r="4608" spans="2:11">
      <c r="B4608" s="137"/>
      <c r="C4608" s="137"/>
      <c r="D4608" s="202"/>
      <c r="E4608" s="137"/>
      <c r="H4608" s="137"/>
      <c r="I4608" s="137"/>
      <c r="J4608" s="202"/>
      <c r="K4608" s="137"/>
    </row>
    <row r="4609" spans="2:11">
      <c r="B4609" s="137"/>
      <c r="C4609" s="137"/>
      <c r="D4609" s="202"/>
      <c r="E4609" s="137"/>
      <c r="H4609" s="137"/>
      <c r="I4609" s="137"/>
      <c r="J4609" s="202"/>
      <c r="K4609" s="137"/>
    </row>
    <row r="4610" spans="2:11">
      <c r="B4610" s="137"/>
      <c r="C4610" s="137"/>
      <c r="D4610" s="202"/>
      <c r="E4610" s="137"/>
      <c r="H4610" s="137"/>
      <c r="I4610" s="137"/>
      <c r="J4610" s="202"/>
      <c r="K4610" s="137"/>
    </row>
    <row r="4611" spans="2:11">
      <c r="B4611" s="137"/>
      <c r="C4611" s="137"/>
      <c r="D4611" s="202"/>
      <c r="E4611" s="137"/>
      <c r="H4611" s="137"/>
      <c r="I4611" s="137"/>
      <c r="J4611" s="202"/>
      <c r="K4611" s="137"/>
    </row>
    <row r="4612" spans="2:11">
      <c r="B4612" s="137"/>
      <c r="C4612" s="137"/>
      <c r="D4612" s="202"/>
      <c r="E4612" s="137"/>
      <c r="H4612" s="137"/>
      <c r="I4612" s="137"/>
      <c r="J4612" s="202"/>
      <c r="K4612" s="137"/>
    </row>
    <row r="4613" spans="2:11">
      <c r="B4613" s="137"/>
      <c r="C4613" s="137"/>
      <c r="D4613" s="202"/>
      <c r="E4613" s="137"/>
      <c r="H4613" s="137"/>
      <c r="I4613" s="137"/>
      <c r="J4613" s="202"/>
      <c r="K4613" s="137"/>
    </row>
    <row r="4614" spans="2:11">
      <c r="B4614" s="137"/>
      <c r="C4614" s="137"/>
      <c r="D4614" s="202"/>
      <c r="E4614" s="137"/>
      <c r="H4614" s="137"/>
      <c r="I4614" s="137"/>
      <c r="J4614" s="202"/>
      <c r="K4614" s="137"/>
    </row>
    <row r="4615" spans="2:11">
      <c r="B4615" s="137"/>
      <c r="C4615" s="137"/>
      <c r="D4615" s="202"/>
      <c r="E4615" s="137"/>
      <c r="H4615" s="137"/>
      <c r="I4615" s="137"/>
      <c r="J4615" s="202"/>
      <c r="K4615" s="137"/>
    </row>
    <row r="4616" spans="2:11">
      <c r="B4616" s="137"/>
      <c r="C4616" s="137"/>
      <c r="D4616" s="202"/>
      <c r="E4616" s="137"/>
      <c r="H4616" s="137"/>
      <c r="I4616" s="137"/>
      <c r="J4616" s="202"/>
      <c r="K4616" s="137"/>
    </row>
    <row r="4617" spans="2:11">
      <c r="B4617" s="137"/>
      <c r="C4617" s="137"/>
      <c r="D4617" s="202"/>
      <c r="E4617" s="137"/>
      <c r="H4617" s="137"/>
      <c r="I4617" s="137"/>
      <c r="J4617" s="202"/>
      <c r="K4617" s="137"/>
    </row>
    <row r="4618" spans="2:11">
      <c r="B4618" s="137"/>
      <c r="C4618" s="137"/>
      <c r="D4618" s="202"/>
      <c r="E4618" s="137"/>
      <c r="H4618" s="137"/>
      <c r="I4618" s="137"/>
      <c r="J4618" s="202"/>
      <c r="K4618" s="137"/>
    </row>
    <row r="4619" spans="2:11">
      <c r="B4619" s="137"/>
      <c r="C4619" s="137"/>
      <c r="D4619" s="202"/>
      <c r="E4619" s="137"/>
      <c r="H4619" s="137"/>
      <c r="I4619" s="137"/>
      <c r="J4619" s="202"/>
      <c r="K4619" s="137"/>
    </row>
    <row r="4620" spans="2:11">
      <c r="B4620" s="137"/>
      <c r="C4620" s="137"/>
      <c r="D4620" s="202"/>
      <c r="E4620" s="137"/>
      <c r="H4620" s="137"/>
      <c r="I4620" s="137"/>
      <c r="J4620" s="202"/>
      <c r="K4620" s="137"/>
    </row>
    <row r="4621" spans="2:11">
      <c r="B4621" s="137"/>
      <c r="C4621" s="137"/>
      <c r="D4621" s="202"/>
      <c r="E4621" s="137"/>
      <c r="H4621" s="137"/>
      <c r="I4621" s="137"/>
      <c r="J4621" s="202"/>
      <c r="K4621" s="137"/>
    </row>
    <row r="4622" spans="2:11">
      <c r="B4622" s="137"/>
      <c r="C4622" s="137"/>
      <c r="D4622" s="202"/>
      <c r="E4622" s="137"/>
      <c r="H4622" s="137"/>
      <c r="I4622" s="137"/>
      <c r="J4622" s="202"/>
      <c r="K4622" s="137"/>
    </row>
    <row r="4623" spans="2:11">
      <c r="B4623" s="137"/>
      <c r="C4623" s="137"/>
      <c r="D4623" s="202"/>
      <c r="E4623" s="137"/>
      <c r="H4623" s="137"/>
      <c r="I4623" s="137"/>
      <c r="J4623" s="202"/>
      <c r="K4623" s="137"/>
    </row>
    <row r="4624" spans="2:11">
      <c r="B4624" s="137"/>
      <c r="C4624" s="137"/>
      <c r="D4624" s="202"/>
      <c r="E4624" s="137"/>
      <c r="H4624" s="137"/>
      <c r="I4624" s="137"/>
      <c r="J4624" s="202"/>
      <c r="K4624" s="137"/>
    </row>
    <row r="4625" spans="2:11">
      <c r="B4625" s="137"/>
      <c r="C4625" s="137"/>
      <c r="D4625" s="202"/>
      <c r="E4625" s="137"/>
      <c r="H4625" s="137"/>
      <c r="I4625" s="137"/>
      <c r="J4625" s="202"/>
      <c r="K4625" s="137"/>
    </row>
    <row r="4626" spans="2:11">
      <c r="B4626" s="137"/>
      <c r="C4626" s="137"/>
      <c r="D4626" s="202"/>
      <c r="E4626" s="137"/>
      <c r="H4626" s="137"/>
      <c r="I4626" s="137"/>
      <c r="J4626" s="202"/>
      <c r="K4626" s="137"/>
    </row>
    <row r="4627" spans="2:11">
      <c r="B4627" s="137"/>
      <c r="C4627" s="137"/>
      <c r="D4627" s="202"/>
      <c r="E4627" s="137"/>
      <c r="H4627" s="137"/>
      <c r="I4627" s="137"/>
      <c r="J4627" s="202"/>
      <c r="K4627" s="137"/>
    </row>
    <row r="4628" spans="2:11">
      <c r="B4628" s="137"/>
      <c r="C4628" s="137"/>
      <c r="D4628" s="202"/>
      <c r="E4628" s="137"/>
      <c r="H4628" s="137"/>
      <c r="I4628" s="137"/>
      <c r="J4628" s="202"/>
      <c r="K4628" s="137"/>
    </row>
    <row r="4629" spans="2:11">
      <c r="B4629" s="137"/>
      <c r="C4629" s="137"/>
      <c r="D4629" s="202"/>
      <c r="E4629" s="137"/>
      <c r="H4629" s="137"/>
      <c r="I4629" s="137"/>
      <c r="J4629" s="202"/>
      <c r="K4629" s="137"/>
    </row>
    <row r="4630" spans="2:11">
      <c r="B4630" s="137"/>
      <c r="C4630" s="137"/>
      <c r="D4630" s="202"/>
      <c r="E4630" s="137"/>
      <c r="H4630" s="137"/>
      <c r="I4630" s="137"/>
      <c r="J4630" s="202"/>
      <c r="K4630" s="137"/>
    </row>
    <row r="4631" spans="2:11">
      <c r="B4631" s="137"/>
      <c r="C4631" s="137"/>
      <c r="D4631" s="202"/>
      <c r="E4631" s="137"/>
      <c r="H4631" s="137"/>
      <c r="I4631" s="137"/>
      <c r="J4631" s="202"/>
      <c r="K4631" s="137"/>
    </row>
    <row r="4632" spans="2:11">
      <c r="B4632" s="137"/>
      <c r="C4632" s="137"/>
      <c r="D4632" s="202"/>
      <c r="E4632" s="137"/>
      <c r="H4632" s="137"/>
      <c r="I4632" s="137"/>
      <c r="J4632" s="202"/>
      <c r="K4632" s="137"/>
    </row>
    <row r="4633" spans="2:11">
      <c r="B4633" s="137"/>
      <c r="C4633" s="137"/>
      <c r="D4633" s="202"/>
      <c r="E4633" s="137"/>
      <c r="H4633" s="137"/>
      <c r="I4633" s="137"/>
      <c r="J4633" s="202"/>
      <c r="K4633" s="137"/>
    </row>
    <row r="4634" spans="2:11">
      <c r="B4634" s="137"/>
      <c r="C4634" s="137"/>
      <c r="D4634" s="202"/>
      <c r="E4634" s="137"/>
      <c r="H4634" s="137"/>
      <c r="I4634" s="137"/>
      <c r="J4634" s="202"/>
      <c r="K4634" s="137"/>
    </row>
    <row r="4635" spans="2:11">
      <c r="B4635" s="137"/>
      <c r="C4635" s="137"/>
      <c r="D4635" s="202"/>
      <c r="E4635" s="137"/>
      <c r="H4635" s="137"/>
      <c r="I4635" s="137"/>
      <c r="J4635" s="202"/>
      <c r="K4635" s="137"/>
    </row>
    <row r="4636" spans="2:11">
      <c r="B4636" s="137"/>
      <c r="C4636" s="137"/>
      <c r="D4636" s="202"/>
      <c r="E4636" s="137"/>
      <c r="H4636" s="137"/>
      <c r="I4636" s="137"/>
      <c r="J4636" s="202"/>
      <c r="K4636" s="137"/>
    </row>
    <row r="4637" spans="2:11">
      <c r="B4637" s="137"/>
      <c r="C4637" s="137"/>
      <c r="D4637" s="202"/>
      <c r="E4637" s="137"/>
      <c r="H4637" s="137"/>
      <c r="I4637" s="137"/>
      <c r="J4637" s="202"/>
      <c r="K4637" s="137"/>
    </row>
    <row r="4638" spans="2:11">
      <c r="B4638" s="137"/>
      <c r="C4638" s="137"/>
      <c r="D4638" s="202"/>
      <c r="E4638" s="137"/>
      <c r="H4638" s="137"/>
      <c r="I4638" s="137"/>
      <c r="J4638" s="202"/>
      <c r="K4638" s="137"/>
    </row>
    <row r="4639" spans="2:11">
      <c r="B4639" s="137"/>
      <c r="C4639" s="137"/>
      <c r="D4639" s="202"/>
      <c r="E4639" s="137"/>
      <c r="H4639" s="137"/>
      <c r="I4639" s="137"/>
      <c r="J4639" s="202"/>
      <c r="K4639" s="137"/>
    </row>
    <row r="4640" spans="2:11">
      <c r="B4640" s="137"/>
      <c r="C4640" s="137"/>
      <c r="D4640" s="202"/>
      <c r="E4640" s="137"/>
      <c r="H4640" s="137"/>
      <c r="I4640" s="137"/>
      <c r="J4640" s="202"/>
      <c r="K4640" s="137"/>
    </row>
    <row r="4641" spans="2:11">
      <c r="B4641" s="137"/>
      <c r="C4641" s="137"/>
      <c r="D4641" s="202"/>
      <c r="E4641" s="137"/>
      <c r="H4641" s="137"/>
      <c r="I4641" s="137"/>
      <c r="J4641" s="202"/>
      <c r="K4641" s="137"/>
    </row>
    <row r="4642" spans="2:11">
      <c r="B4642" s="137"/>
      <c r="C4642" s="137"/>
      <c r="D4642" s="202"/>
      <c r="E4642" s="137"/>
      <c r="H4642" s="137"/>
      <c r="I4642" s="137"/>
      <c r="J4642" s="202"/>
      <c r="K4642" s="137"/>
    </row>
    <row r="4643" spans="2:11">
      <c r="B4643" s="137"/>
      <c r="C4643" s="137"/>
      <c r="D4643" s="202"/>
      <c r="E4643" s="137"/>
      <c r="H4643" s="137"/>
      <c r="I4643" s="137"/>
      <c r="J4643" s="202"/>
      <c r="K4643" s="137"/>
    </row>
    <row r="4644" spans="2:11">
      <c r="B4644" s="137"/>
      <c r="C4644" s="137"/>
      <c r="D4644" s="202"/>
      <c r="E4644" s="137"/>
      <c r="H4644" s="137"/>
      <c r="I4644" s="137"/>
      <c r="J4644" s="202"/>
      <c r="K4644" s="137"/>
    </row>
    <row r="4645" spans="2:11">
      <c r="B4645" s="137"/>
      <c r="C4645" s="137"/>
      <c r="D4645" s="202"/>
      <c r="E4645" s="137"/>
      <c r="H4645" s="137"/>
      <c r="I4645" s="137"/>
      <c r="J4645" s="202"/>
      <c r="K4645" s="137"/>
    </row>
    <row r="4646" spans="2:11">
      <c r="B4646" s="137"/>
      <c r="C4646" s="137"/>
      <c r="D4646" s="202"/>
      <c r="E4646" s="137"/>
      <c r="H4646" s="137"/>
      <c r="I4646" s="137"/>
      <c r="J4646" s="202"/>
      <c r="K4646" s="137"/>
    </row>
    <row r="4647" spans="2:11">
      <c r="B4647" s="137"/>
      <c r="C4647" s="137"/>
      <c r="D4647" s="202"/>
      <c r="E4647" s="137"/>
      <c r="H4647" s="137"/>
      <c r="I4647" s="137"/>
      <c r="J4647" s="202"/>
      <c r="K4647" s="137"/>
    </row>
    <row r="4648" spans="2:11">
      <c r="B4648" s="137"/>
      <c r="C4648" s="137"/>
      <c r="D4648" s="202"/>
      <c r="E4648" s="137"/>
      <c r="H4648" s="137"/>
      <c r="I4648" s="137"/>
      <c r="J4648" s="202"/>
      <c r="K4648" s="137"/>
    </row>
    <row r="4649" spans="2:11">
      <c r="B4649" s="137"/>
      <c r="C4649" s="137"/>
      <c r="D4649" s="202"/>
      <c r="E4649" s="137"/>
      <c r="H4649" s="137"/>
      <c r="I4649" s="137"/>
      <c r="J4649" s="202"/>
      <c r="K4649" s="137"/>
    </row>
    <row r="4650" spans="2:11">
      <c r="B4650" s="137"/>
      <c r="C4650" s="137"/>
      <c r="D4650" s="202"/>
      <c r="E4650" s="137"/>
      <c r="H4650" s="137"/>
      <c r="I4650" s="137"/>
      <c r="J4650" s="202"/>
      <c r="K4650" s="137"/>
    </row>
    <row r="4651" spans="2:11">
      <c r="B4651" s="137"/>
      <c r="C4651" s="137"/>
      <c r="D4651" s="202"/>
      <c r="E4651" s="137"/>
      <c r="H4651" s="137"/>
      <c r="I4651" s="137"/>
      <c r="J4651" s="202"/>
      <c r="K4651" s="137"/>
    </row>
    <row r="4652" spans="2:11">
      <c r="B4652" s="137"/>
      <c r="C4652" s="137"/>
      <c r="D4652" s="202"/>
      <c r="E4652" s="137"/>
      <c r="H4652" s="137"/>
      <c r="I4652" s="137"/>
      <c r="J4652" s="202"/>
      <c r="K4652" s="137"/>
    </row>
    <row r="4653" spans="2:11">
      <c r="B4653" s="137"/>
      <c r="C4653" s="137"/>
      <c r="D4653" s="202"/>
      <c r="E4653" s="137"/>
      <c r="H4653" s="137"/>
      <c r="I4653" s="137"/>
      <c r="J4653" s="202"/>
      <c r="K4653" s="137"/>
    </row>
    <row r="4654" spans="2:11">
      <c r="B4654" s="137"/>
      <c r="C4654" s="137"/>
      <c r="D4654" s="202"/>
      <c r="E4654" s="137"/>
      <c r="H4654" s="137"/>
      <c r="I4654" s="137"/>
      <c r="J4654" s="202"/>
      <c r="K4654" s="137"/>
    </row>
    <row r="4655" spans="2:11">
      <c r="B4655" s="137"/>
      <c r="C4655" s="137"/>
      <c r="D4655" s="202"/>
      <c r="E4655" s="137"/>
      <c r="H4655" s="137"/>
      <c r="I4655" s="137"/>
      <c r="J4655" s="202"/>
      <c r="K4655" s="137"/>
    </row>
    <row r="4656" spans="2:11">
      <c r="B4656" s="137"/>
      <c r="C4656" s="137"/>
      <c r="D4656" s="202"/>
      <c r="E4656" s="137"/>
      <c r="H4656" s="137"/>
      <c r="I4656" s="137"/>
      <c r="J4656" s="202"/>
      <c r="K4656" s="137"/>
    </row>
    <row r="4657" spans="2:11">
      <c r="B4657" s="137"/>
      <c r="C4657" s="137"/>
      <c r="D4657" s="202"/>
      <c r="E4657" s="137"/>
      <c r="H4657" s="137"/>
      <c r="I4657" s="137"/>
      <c r="J4657" s="202"/>
      <c r="K4657" s="137"/>
    </row>
    <row r="4658" spans="2:11">
      <c r="B4658" s="137"/>
      <c r="C4658" s="137"/>
      <c r="D4658" s="202"/>
      <c r="E4658" s="137"/>
      <c r="H4658" s="137"/>
      <c r="I4658" s="137"/>
      <c r="J4658" s="202"/>
      <c r="K4658" s="137"/>
    </row>
    <row r="4659" spans="2:11">
      <c r="B4659" s="137"/>
      <c r="C4659" s="137"/>
      <c r="D4659" s="202"/>
      <c r="E4659" s="137"/>
      <c r="H4659" s="137"/>
      <c r="I4659" s="137"/>
      <c r="J4659" s="202"/>
      <c r="K4659" s="137"/>
    </row>
    <row r="4660" spans="2:11">
      <c r="B4660" s="137"/>
      <c r="C4660" s="137"/>
      <c r="D4660" s="202"/>
      <c r="E4660" s="137"/>
      <c r="H4660" s="137"/>
      <c r="I4660" s="137"/>
      <c r="J4660" s="202"/>
      <c r="K4660" s="137"/>
    </row>
    <row r="4661" spans="2:11">
      <c r="B4661" s="137"/>
      <c r="C4661" s="137"/>
      <c r="D4661" s="202"/>
      <c r="E4661" s="137"/>
      <c r="H4661" s="137"/>
      <c r="I4661" s="137"/>
      <c r="J4661" s="202"/>
      <c r="K4661" s="137"/>
    </row>
    <row r="4662" spans="2:11">
      <c r="B4662" s="137"/>
      <c r="C4662" s="137"/>
      <c r="D4662" s="202"/>
      <c r="E4662" s="137"/>
      <c r="H4662" s="137"/>
      <c r="I4662" s="137"/>
      <c r="J4662" s="202"/>
      <c r="K4662" s="137"/>
    </row>
    <row r="4663" spans="2:11">
      <c r="B4663" s="137"/>
      <c r="C4663" s="137"/>
      <c r="D4663" s="202"/>
      <c r="E4663" s="137"/>
      <c r="H4663" s="137"/>
      <c r="I4663" s="137"/>
      <c r="J4663" s="202"/>
      <c r="K4663" s="137"/>
    </row>
    <row r="4664" spans="2:11">
      <c r="B4664" s="137"/>
      <c r="C4664" s="137"/>
      <c r="D4664" s="202"/>
      <c r="E4664" s="137"/>
      <c r="H4664" s="137"/>
      <c r="I4664" s="137"/>
      <c r="J4664" s="202"/>
      <c r="K4664" s="137"/>
    </row>
    <row r="4665" spans="2:11">
      <c r="B4665" s="137"/>
      <c r="C4665" s="137"/>
      <c r="D4665" s="202"/>
      <c r="E4665" s="137"/>
      <c r="H4665" s="137"/>
      <c r="I4665" s="137"/>
      <c r="J4665" s="202"/>
      <c r="K4665" s="137"/>
    </row>
    <row r="4666" spans="2:11">
      <c r="B4666" s="137"/>
      <c r="C4666" s="137"/>
      <c r="D4666" s="202"/>
      <c r="E4666" s="137"/>
      <c r="H4666" s="137"/>
      <c r="I4666" s="137"/>
      <c r="J4666" s="202"/>
      <c r="K4666" s="137"/>
    </row>
    <row r="4667" spans="2:11">
      <c r="B4667" s="137"/>
      <c r="C4667" s="137"/>
      <c r="D4667" s="202"/>
      <c r="E4667" s="137"/>
      <c r="H4667" s="137"/>
      <c r="I4667" s="137"/>
      <c r="J4667" s="202"/>
      <c r="K4667" s="137"/>
    </row>
    <row r="4668" spans="2:11">
      <c r="B4668" s="137"/>
      <c r="C4668" s="137"/>
      <c r="D4668" s="202"/>
      <c r="E4668" s="137"/>
      <c r="H4668" s="137"/>
      <c r="I4668" s="137"/>
      <c r="J4668" s="202"/>
      <c r="K4668" s="137"/>
    </row>
    <row r="4669" spans="2:11">
      <c r="B4669" s="137"/>
      <c r="C4669" s="137"/>
      <c r="D4669" s="202"/>
      <c r="E4669" s="137"/>
      <c r="H4669" s="137"/>
      <c r="I4669" s="137"/>
      <c r="J4669" s="202"/>
      <c r="K4669" s="137"/>
    </row>
    <row r="4670" spans="2:11">
      <c r="B4670" s="137"/>
      <c r="C4670" s="137"/>
      <c r="D4670" s="202"/>
      <c r="E4670" s="137"/>
      <c r="H4670" s="137"/>
      <c r="I4670" s="137"/>
      <c r="J4670" s="202"/>
      <c r="K4670" s="137"/>
    </row>
    <row r="4671" spans="2:11">
      <c r="B4671" s="137"/>
      <c r="C4671" s="137"/>
      <c r="D4671" s="202"/>
      <c r="E4671" s="137"/>
      <c r="H4671" s="137"/>
      <c r="I4671" s="137"/>
      <c r="J4671" s="202"/>
      <c r="K4671" s="137"/>
    </row>
    <row r="4672" spans="2:11">
      <c r="B4672" s="137"/>
      <c r="C4672" s="137"/>
      <c r="D4672" s="202"/>
      <c r="E4672" s="137"/>
      <c r="H4672" s="137"/>
      <c r="I4672" s="137"/>
      <c r="J4672" s="202"/>
      <c r="K4672" s="137"/>
    </row>
    <row r="4673" spans="2:11">
      <c r="B4673" s="137"/>
      <c r="C4673" s="137"/>
      <c r="D4673" s="202"/>
      <c r="E4673" s="137"/>
      <c r="H4673" s="137"/>
      <c r="I4673" s="137"/>
      <c r="J4673" s="202"/>
      <c r="K4673" s="137"/>
    </row>
    <row r="4674" spans="2:11">
      <c r="B4674" s="137"/>
      <c r="C4674" s="137"/>
      <c r="D4674" s="202"/>
      <c r="E4674" s="137"/>
      <c r="H4674" s="137"/>
      <c r="I4674" s="137"/>
      <c r="J4674" s="202"/>
      <c r="K4674" s="137"/>
    </row>
    <row r="4675" spans="2:11">
      <c r="B4675" s="137"/>
      <c r="C4675" s="137"/>
      <c r="D4675" s="202"/>
      <c r="E4675" s="137"/>
      <c r="H4675" s="137"/>
      <c r="I4675" s="137"/>
      <c r="J4675" s="202"/>
      <c r="K4675" s="137"/>
    </row>
    <row r="4676" spans="2:11">
      <c r="B4676" s="137"/>
      <c r="C4676" s="137"/>
      <c r="D4676" s="202"/>
      <c r="E4676" s="137"/>
      <c r="H4676" s="137"/>
      <c r="I4676" s="137"/>
      <c r="J4676" s="202"/>
      <c r="K4676" s="137"/>
    </row>
    <row r="4677" spans="2:11">
      <c r="B4677" s="137"/>
      <c r="C4677" s="137"/>
      <c r="D4677" s="202"/>
      <c r="E4677" s="137"/>
      <c r="H4677" s="137"/>
      <c r="I4677" s="137"/>
      <c r="J4677" s="202"/>
      <c r="K4677" s="137"/>
    </row>
    <row r="4678" spans="2:11">
      <c r="B4678" s="137"/>
      <c r="C4678" s="137"/>
      <c r="D4678" s="202"/>
      <c r="E4678" s="137"/>
      <c r="H4678" s="137"/>
      <c r="I4678" s="137"/>
      <c r="J4678" s="202"/>
      <c r="K4678" s="137"/>
    </row>
    <row r="4679" spans="2:11">
      <c r="B4679" s="137"/>
      <c r="C4679" s="137"/>
      <c r="D4679" s="202"/>
      <c r="E4679" s="137"/>
      <c r="H4679" s="137"/>
      <c r="I4679" s="137"/>
      <c r="J4679" s="202"/>
      <c r="K4679" s="137"/>
    </row>
    <row r="4680" spans="2:11">
      <c r="B4680" s="137"/>
      <c r="C4680" s="137"/>
      <c r="D4680" s="202"/>
      <c r="E4680" s="137"/>
      <c r="H4680" s="137"/>
      <c r="I4680" s="137"/>
      <c r="J4680" s="202"/>
      <c r="K4680" s="137"/>
    </row>
    <row r="4681" spans="2:11">
      <c r="B4681" s="137"/>
      <c r="C4681" s="137"/>
      <c r="D4681" s="202"/>
      <c r="E4681" s="137"/>
      <c r="H4681" s="137"/>
      <c r="I4681" s="137"/>
      <c r="J4681" s="202"/>
      <c r="K4681" s="137"/>
    </row>
    <row r="4682" spans="2:11">
      <c r="B4682" s="137"/>
      <c r="C4682" s="137"/>
      <c r="D4682" s="202"/>
      <c r="E4682" s="137"/>
      <c r="H4682" s="137"/>
      <c r="I4682" s="137"/>
      <c r="J4682" s="202"/>
      <c r="K4682" s="137"/>
    </row>
    <row r="4683" spans="2:11">
      <c r="B4683" s="137"/>
      <c r="C4683" s="137"/>
      <c r="D4683" s="202"/>
      <c r="E4683" s="137"/>
      <c r="H4683" s="137"/>
      <c r="I4683" s="137"/>
      <c r="J4683" s="202"/>
      <c r="K4683" s="137"/>
    </row>
    <row r="4684" spans="2:11">
      <c r="B4684" s="137"/>
      <c r="C4684" s="137"/>
      <c r="D4684" s="202"/>
      <c r="E4684" s="137"/>
      <c r="H4684" s="137"/>
      <c r="I4684" s="137"/>
      <c r="J4684" s="202"/>
      <c r="K4684" s="137"/>
    </row>
    <row r="4685" spans="2:11">
      <c r="B4685" s="137"/>
      <c r="C4685" s="137"/>
      <c r="D4685" s="202"/>
      <c r="E4685" s="137"/>
      <c r="H4685" s="137"/>
      <c r="I4685" s="137"/>
      <c r="J4685" s="202"/>
      <c r="K4685" s="137"/>
    </row>
    <row r="4686" spans="2:11">
      <c r="B4686" s="137"/>
      <c r="C4686" s="137"/>
      <c r="D4686" s="202"/>
      <c r="E4686" s="137"/>
      <c r="H4686" s="137"/>
      <c r="I4686" s="137"/>
      <c r="J4686" s="202"/>
      <c r="K4686" s="137"/>
    </row>
    <row r="4687" spans="2:11">
      <c r="B4687" s="137"/>
      <c r="C4687" s="137"/>
      <c r="D4687" s="202"/>
      <c r="E4687" s="137"/>
      <c r="H4687" s="137"/>
      <c r="I4687" s="137"/>
      <c r="J4687" s="202"/>
      <c r="K4687" s="137"/>
    </row>
    <row r="4688" spans="2:11">
      <c r="B4688" s="137"/>
      <c r="C4688" s="137"/>
      <c r="D4688" s="202"/>
      <c r="E4688" s="137"/>
      <c r="H4688" s="137"/>
      <c r="I4688" s="137"/>
      <c r="J4688" s="202"/>
      <c r="K4688" s="137"/>
    </row>
    <row r="4689" spans="2:11">
      <c r="B4689" s="137"/>
      <c r="C4689" s="137"/>
      <c r="D4689" s="202"/>
      <c r="E4689" s="137"/>
      <c r="H4689" s="137"/>
      <c r="I4689" s="137"/>
      <c r="J4689" s="202"/>
      <c r="K4689" s="137"/>
    </row>
    <row r="4690" spans="2:11">
      <c r="B4690" s="137"/>
      <c r="C4690" s="137"/>
      <c r="D4690" s="202"/>
      <c r="E4690" s="137"/>
      <c r="H4690" s="137"/>
      <c r="I4690" s="137"/>
      <c r="J4690" s="202"/>
      <c r="K4690" s="137"/>
    </row>
    <row r="4691" spans="2:11">
      <c r="B4691" s="137"/>
      <c r="C4691" s="137"/>
      <c r="D4691" s="202"/>
      <c r="E4691" s="137"/>
      <c r="H4691" s="137"/>
      <c r="I4691" s="137"/>
      <c r="J4691" s="202"/>
      <c r="K4691" s="137"/>
    </row>
    <row r="4692" spans="2:11">
      <c r="B4692" s="137"/>
      <c r="C4692" s="137"/>
      <c r="D4692" s="202"/>
      <c r="E4692" s="137"/>
      <c r="H4692" s="137"/>
      <c r="I4692" s="137"/>
      <c r="J4692" s="202"/>
      <c r="K4692" s="137"/>
    </row>
    <row r="4693" spans="2:11">
      <c r="B4693" s="137"/>
      <c r="C4693" s="137"/>
      <c r="D4693" s="202"/>
      <c r="E4693" s="137"/>
      <c r="H4693" s="137"/>
      <c r="I4693" s="137"/>
      <c r="J4693" s="202"/>
      <c r="K4693" s="137"/>
    </row>
    <row r="4694" spans="2:11">
      <c r="B4694" s="137"/>
      <c r="C4694" s="137"/>
      <c r="D4694" s="202"/>
      <c r="E4694" s="137"/>
      <c r="H4694" s="137"/>
      <c r="I4694" s="137"/>
      <c r="J4694" s="202"/>
      <c r="K4694" s="137"/>
    </row>
    <row r="4695" spans="2:11">
      <c r="B4695" s="137"/>
      <c r="C4695" s="137"/>
      <c r="D4695" s="202"/>
      <c r="E4695" s="137"/>
      <c r="H4695" s="137"/>
      <c r="I4695" s="137"/>
      <c r="J4695" s="202"/>
      <c r="K4695" s="137"/>
    </row>
    <row r="4696" spans="2:11">
      <c r="B4696" s="137"/>
      <c r="C4696" s="137"/>
      <c r="D4696" s="202"/>
      <c r="E4696" s="137"/>
      <c r="H4696" s="137"/>
      <c r="I4696" s="137"/>
      <c r="J4696" s="202"/>
      <c r="K4696" s="137"/>
    </row>
    <row r="4697" spans="2:11">
      <c r="B4697" s="137"/>
      <c r="C4697" s="137"/>
      <c r="D4697" s="202"/>
      <c r="E4697" s="137"/>
      <c r="H4697" s="137"/>
      <c r="I4697" s="137"/>
      <c r="J4697" s="202"/>
      <c r="K4697" s="137"/>
    </row>
    <row r="4698" spans="2:11">
      <c r="B4698" s="137"/>
      <c r="C4698" s="137"/>
      <c r="D4698" s="202"/>
      <c r="E4698" s="137"/>
      <c r="H4698" s="137"/>
      <c r="I4698" s="137"/>
      <c r="J4698" s="202"/>
      <c r="K4698" s="137"/>
    </row>
    <row r="4699" spans="2:11">
      <c r="B4699" s="137"/>
      <c r="C4699" s="137"/>
      <c r="D4699" s="202"/>
      <c r="E4699" s="137"/>
      <c r="H4699" s="137"/>
      <c r="I4699" s="137"/>
      <c r="J4699" s="202"/>
      <c r="K4699" s="137"/>
    </row>
    <row r="4700" spans="2:11">
      <c r="B4700" s="137"/>
      <c r="C4700" s="137"/>
      <c r="D4700" s="202"/>
      <c r="E4700" s="137"/>
      <c r="H4700" s="137"/>
      <c r="I4700" s="137"/>
      <c r="J4700" s="202"/>
      <c r="K4700" s="137"/>
    </row>
    <row r="4701" spans="2:11">
      <c r="B4701" s="137"/>
      <c r="C4701" s="137"/>
      <c r="D4701" s="202"/>
      <c r="E4701" s="137"/>
      <c r="H4701" s="137"/>
      <c r="I4701" s="137"/>
      <c r="J4701" s="202"/>
      <c r="K4701" s="137"/>
    </row>
    <row r="4702" spans="2:11">
      <c r="B4702" s="137"/>
      <c r="C4702" s="137"/>
      <c r="D4702" s="202"/>
      <c r="E4702" s="137"/>
      <c r="H4702" s="137"/>
      <c r="I4702" s="137"/>
      <c r="J4702" s="202"/>
      <c r="K4702" s="137"/>
    </row>
    <row r="4703" spans="2:11">
      <c r="B4703" s="137"/>
      <c r="C4703" s="137"/>
      <c r="D4703" s="202"/>
      <c r="E4703" s="137"/>
      <c r="H4703" s="137"/>
      <c r="I4703" s="137"/>
      <c r="J4703" s="202"/>
      <c r="K4703" s="137"/>
    </row>
    <row r="4704" spans="2:11">
      <c r="B4704" s="137"/>
      <c r="C4704" s="137"/>
      <c r="D4704" s="202"/>
      <c r="E4704" s="137"/>
      <c r="H4704" s="137"/>
      <c r="I4704" s="137"/>
      <c r="J4704" s="202"/>
      <c r="K4704" s="137"/>
    </row>
    <row r="4705" spans="2:11">
      <c r="B4705" s="137"/>
      <c r="C4705" s="137"/>
      <c r="D4705" s="202"/>
      <c r="E4705" s="137"/>
      <c r="H4705" s="137"/>
      <c r="I4705" s="137"/>
      <c r="J4705" s="202"/>
      <c r="K4705" s="137"/>
    </row>
    <row r="4706" spans="2:11">
      <c r="B4706" s="137"/>
      <c r="C4706" s="137"/>
      <c r="D4706" s="202"/>
      <c r="E4706" s="137"/>
      <c r="H4706" s="137"/>
      <c r="I4706" s="137"/>
      <c r="J4706" s="202"/>
      <c r="K4706" s="137"/>
    </row>
    <row r="4707" spans="2:11">
      <c r="B4707" s="137"/>
      <c r="C4707" s="137"/>
      <c r="D4707" s="202"/>
      <c r="E4707" s="137"/>
      <c r="H4707" s="137"/>
      <c r="I4707" s="137"/>
      <c r="J4707" s="202"/>
      <c r="K4707" s="137"/>
    </row>
    <row r="4708" spans="2:11">
      <c r="B4708" s="137"/>
      <c r="C4708" s="137"/>
      <c r="D4708" s="202"/>
      <c r="E4708" s="137"/>
      <c r="H4708" s="137"/>
      <c r="I4708" s="137"/>
      <c r="J4708" s="202"/>
      <c r="K4708" s="137"/>
    </row>
    <row r="4709" spans="2:11">
      <c r="B4709" s="137"/>
      <c r="C4709" s="137"/>
      <c r="D4709" s="202"/>
      <c r="E4709" s="137"/>
      <c r="H4709" s="137"/>
      <c r="I4709" s="137"/>
      <c r="J4709" s="202"/>
      <c r="K4709" s="137"/>
    </row>
    <row r="4710" spans="2:11">
      <c r="B4710" s="137"/>
      <c r="C4710" s="137"/>
      <c r="D4710" s="202"/>
      <c r="E4710" s="137"/>
      <c r="H4710" s="137"/>
      <c r="I4710" s="137"/>
      <c r="J4710" s="202"/>
      <c r="K4710" s="137"/>
    </row>
    <row r="4711" spans="2:11">
      <c r="B4711" s="137"/>
      <c r="C4711" s="137"/>
      <c r="D4711" s="202"/>
      <c r="E4711" s="137"/>
      <c r="H4711" s="137"/>
      <c r="I4711" s="137"/>
      <c r="J4711" s="202"/>
      <c r="K4711" s="137"/>
    </row>
    <row r="4712" spans="2:11">
      <c r="B4712" s="137"/>
      <c r="C4712" s="137"/>
      <c r="D4712" s="202"/>
      <c r="E4712" s="137"/>
      <c r="H4712" s="137"/>
      <c r="I4712" s="137"/>
      <c r="J4712" s="202"/>
      <c r="K4712" s="137"/>
    </row>
    <row r="4713" spans="2:11">
      <c r="B4713" s="137"/>
      <c r="C4713" s="137"/>
      <c r="D4713" s="202"/>
      <c r="E4713" s="137"/>
      <c r="H4713" s="137"/>
      <c r="I4713" s="137"/>
      <c r="J4713" s="202"/>
      <c r="K4713" s="137"/>
    </row>
    <row r="4714" spans="2:11">
      <c r="B4714" s="137"/>
      <c r="C4714" s="137"/>
      <c r="D4714" s="202"/>
      <c r="E4714" s="137"/>
      <c r="H4714" s="137"/>
      <c r="I4714" s="137"/>
      <c r="J4714" s="202"/>
      <c r="K4714" s="137"/>
    </row>
    <row r="4715" spans="2:11">
      <c r="B4715" s="137"/>
      <c r="C4715" s="137"/>
      <c r="D4715" s="202"/>
      <c r="E4715" s="137"/>
      <c r="H4715" s="137"/>
      <c r="I4715" s="137"/>
      <c r="J4715" s="202"/>
      <c r="K4715" s="137"/>
    </row>
    <row r="4716" spans="2:11">
      <c r="B4716" s="137"/>
      <c r="C4716" s="137"/>
      <c r="D4716" s="202"/>
      <c r="E4716" s="137"/>
      <c r="H4716" s="137"/>
      <c r="I4716" s="137"/>
      <c r="J4716" s="202"/>
      <c r="K4716" s="137"/>
    </row>
    <row r="4717" spans="2:11">
      <c r="B4717" s="137"/>
      <c r="C4717" s="137"/>
      <c r="D4717" s="202"/>
      <c r="E4717" s="137"/>
      <c r="H4717" s="137"/>
      <c r="I4717" s="137"/>
      <c r="J4717" s="202"/>
      <c r="K4717" s="137"/>
    </row>
    <row r="4718" spans="2:11">
      <c r="B4718" s="137"/>
      <c r="C4718" s="137"/>
      <c r="D4718" s="202"/>
      <c r="E4718" s="137"/>
      <c r="H4718" s="137"/>
      <c r="I4718" s="137"/>
      <c r="J4718" s="202"/>
      <c r="K4718" s="137"/>
    </row>
    <row r="4719" spans="2:11">
      <c r="B4719" s="137"/>
      <c r="C4719" s="137"/>
      <c r="D4719" s="202"/>
      <c r="E4719" s="137"/>
      <c r="H4719" s="137"/>
      <c r="I4719" s="137"/>
      <c r="J4719" s="202"/>
      <c r="K4719" s="137"/>
    </row>
    <row r="4720" spans="2:11">
      <c r="B4720" s="137"/>
      <c r="C4720" s="137"/>
      <c r="D4720" s="202"/>
      <c r="E4720" s="137"/>
      <c r="H4720" s="137"/>
      <c r="I4720" s="137"/>
      <c r="J4720" s="202"/>
      <c r="K4720" s="137"/>
    </row>
    <row r="4721" spans="2:11">
      <c r="B4721" s="137"/>
      <c r="C4721" s="137"/>
      <c r="D4721" s="202"/>
      <c r="E4721" s="137"/>
      <c r="H4721" s="137"/>
      <c r="I4721" s="137"/>
      <c r="J4721" s="202"/>
      <c r="K4721" s="137"/>
    </row>
    <row r="4722" spans="2:11">
      <c r="B4722" s="137"/>
      <c r="C4722" s="137"/>
      <c r="D4722" s="202"/>
      <c r="E4722" s="137"/>
      <c r="H4722" s="137"/>
      <c r="I4722" s="137"/>
      <c r="J4722" s="202"/>
      <c r="K4722" s="137"/>
    </row>
    <row r="4723" spans="2:11">
      <c r="B4723" s="137"/>
      <c r="C4723" s="137"/>
      <c r="D4723" s="202"/>
      <c r="E4723" s="137"/>
      <c r="H4723" s="137"/>
      <c r="I4723" s="137"/>
      <c r="J4723" s="202"/>
      <c r="K4723" s="137"/>
    </row>
    <row r="4724" spans="2:11">
      <c r="B4724" s="137"/>
      <c r="C4724" s="137"/>
      <c r="D4724" s="202"/>
      <c r="E4724" s="137"/>
      <c r="H4724" s="137"/>
      <c r="I4724" s="137"/>
      <c r="J4724" s="202"/>
      <c r="K4724" s="137"/>
    </row>
    <row r="4725" spans="2:11">
      <c r="B4725" s="137"/>
      <c r="C4725" s="137"/>
      <c r="D4725" s="202"/>
      <c r="E4725" s="137"/>
      <c r="H4725" s="137"/>
      <c r="I4725" s="137"/>
      <c r="J4725" s="202"/>
      <c r="K4725" s="137"/>
    </row>
    <row r="4726" spans="2:11">
      <c r="B4726" s="137"/>
      <c r="C4726" s="137"/>
      <c r="D4726" s="202"/>
      <c r="E4726" s="137"/>
      <c r="H4726" s="137"/>
      <c r="I4726" s="137"/>
      <c r="J4726" s="202"/>
      <c r="K4726" s="137"/>
    </row>
    <row r="4727" spans="2:11">
      <c r="B4727" s="137"/>
      <c r="C4727" s="137"/>
      <c r="D4727" s="202"/>
      <c r="E4727" s="137"/>
      <c r="H4727" s="137"/>
      <c r="I4727" s="137"/>
      <c r="J4727" s="202"/>
      <c r="K4727" s="137"/>
    </row>
    <row r="4728" spans="2:11">
      <c r="B4728" s="137"/>
      <c r="C4728" s="137"/>
      <c r="D4728" s="202"/>
      <c r="E4728" s="137"/>
      <c r="H4728" s="137"/>
      <c r="I4728" s="137"/>
      <c r="J4728" s="202"/>
      <c r="K4728" s="137"/>
    </row>
    <row r="4729" spans="2:11">
      <c r="B4729" s="137"/>
      <c r="C4729" s="137"/>
      <c r="D4729" s="202"/>
      <c r="E4729" s="137"/>
      <c r="H4729" s="137"/>
      <c r="I4729" s="137"/>
      <c r="J4729" s="202"/>
      <c r="K4729" s="137"/>
    </row>
    <row r="4730" spans="2:11">
      <c r="B4730" s="137"/>
      <c r="C4730" s="137"/>
      <c r="D4730" s="202"/>
      <c r="E4730" s="137"/>
      <c r="H4730" s="137"/>
      <c r="I4730" s="137"/>
      <c r="J4730" s="202"/>
      <c r="K4730" s="137"/>
    </row>
    <row r="4731" spans="2:11">
      <c r="B4731" s="137"/>
      <c r="C4731" s="137"/>
      <c r="D4731" s="202"/>
      <c r="E4731" s="137"/>
      <c r="H4731" s="137"/>
      <c r="I4731" s="137"/>
      <c r="J4731" s="202"/>
      <c r="K4731" s="137"/>
    </row>
    <row r="4732" spans="2:11">
      <c r="B4732" s="137"/>
      <c r="C4732" s="137"/>
      <c r="D4732" s="202"/>
      <c r="E4732" s="137"/>
      <c r="H4732" s="137"/>
      <c r="I4732" s="137"/>
      <c r="J4732" s="202"/>
      <c r="K4732" s="137"/>
    </row>
    <row r="4733" spans="2:11">
      <c r="B4733" s="137"/>
      <c r="C4733" s="137"/>
      <c r="D4733" s="202"/>
      <c r="E4733" s="137"/>
      <c r="H4733" s="137"/>
      <c r="I4733" s="137"/>
      <c r="J4733" s="202"/>
      <c r="K4733" s="137"/>
    </row>
    <row r="4734" spans="2:11">
      <c r="B4734" s="137"/>
      <c r="C4734" s="137"/>
      <c r="D4734" s="202"/>
      <c r="E4734" s="137"/>
      <c r="H4734" s="137"/>
      <c r="I4734" s="137"/>
      <c r="J4734" s="202"/>
      <c r="K4734" s="137"/>
    </row>
    <row r="4735" spans="2:11">
      <c r="B4735" s="137"/>
      <c r="C4735" s="137"/>
      <c r="D4735" s="202"/>
      <c r="E4735" s="137"/>
      <c r="H4735" s="137"/>
      <c r="I4735" s="137"/>
      <c r="J4735" s="202"/>
      <c r="K4735" s="137"/>
    </row>
    <row r="4736" spans="2:11">
      <c r="B4736" s="137"/>
      <c r="C4736" s="137"/>
      <c r="D4736" s="202"/>
      <c r="E4736" s="137"/>
      <c r="H4736" s="137"/>
      <c r="I4736" s="137"/>
      <c r="J4736" s="202"/>
      <c r="K4736" s="137"/>
    </row>
    <row r="4737" spans="2:11">
      <c r="B4737" s="137"/>
      <c r="C4737" s="137"/>
      <c r="D4737" s="202"/>
      <c r="E4737" s="137"/>
      <c r="H4737" s="137"/>
      <c r="I4737" s="137"/>
      <c r="J4737" s="202"/>
      <c r="K4737" s="137"/>
    </row>
    <row r="4738" spans="2:11">
      <c r="B4738" s="137"/>
      <c r="C4738" s="137"/>
      <c r="D4738" s="202"/>
      <c r="E4738" s="137"/>
      <c r="H4738" s="137"/>
      <c r="I4738" s="137"/>
      <c r="J4738" s="202"/>
      <c r="K4738" s="137"/>
    </row>
    <row r="4739" spans="2:11">
      <c r="B4739" s="137"/>
      <c r="C4739" s="137"/>
      <c r="D4739" s="202"/>
      <c r="E4739" s="137"/>
      <c r="H4739" s="137"/>
      <c r="I4739" s="137"/>
      <c r="J4739" s="202"/>
      <c r="K4739" s="137"/>
    </row>
    <row r="4740" spans="2:11">
      <c r="B4740" s="137"/>
      <c r="C4740" s="137"/>
      <c r="D4740" s="202"/>
      <c r="E4740" s="137"/>
      <c r="H4740" s="137"/>
      <c r="I4740" s="137"/>
      <c r="J4740" s="202"/>
      <c r="K4740" s="137"/>
    </row>
    <row r="4741" spans="2:11">
      <c r="B4741" s="137"/>
      <c r="C4741" s="137"/>
      <c r="D4741" s="202"/>
      <c r="E4741" s="137"/>
      <c r="H4741" s="137"/>
      <c r="I4741" s="137"/>
      <c r="J4741" s="202"/>
      <c r="K4741" s="137"/>
    </row>
    <row r="4742" spans="2:11">
      <c r="B4742" s="137"/>
      <c r="C4742" s="137"/>
      <c r="D4742" s="202"/>
      <c r="E4742" s="137"/>
      <c r="H4742" s="137"/>
      <c r="I4742" s="137"/>
      <c r="J4742" s="202"/>
      <c r="K4742" s="137"/>
    </row>
    <row r="4743" spans="2:11">
      <c r="B4743" s="137"/>
      <c r="C4743" s="137"/>
      <c r="D4743" s="202"/>
      <c r="E4743" s="137"/>
      <c r="H4743" s="137"/>
      <c r="I4743" s="137"/>
      <c r="J4743" s="202"/>
      <c r="K4743" s="137"/>
    </row>
    <row r="4744" spans="2:11">
      <c r="B4744" s="137"/>
      <c r="C4744" s="137"/>
      <c r="D4744" s="202"/>
      <c r="E4744" s="137"/>
      <c r="H4744" s="137"/>
      <c r="I4744" s="137"/>
      <c r="J4744" s="202"/>
      <c r="K4744" s="137"/>
    </row>
    <row r="4745" spans="2:11">
      <c r="B4745" s="137"/>
      <c r="C4745" s="137"/>
      <c r="D4745" s="202"/>
      <c r="E4745" s="137"/>
      <c r="H4745" s="137"/>
      <c r="I4745" s="137"/>
      <c r="J4745" s="202"/>
      <c r="K4745" s="137"/>
    </row>
    <row r="4746" spans="2:11">
      <c r="B4746" s="137"/>
      <c r="C4746" s="137"/>
      <c r="D4746" s="202"/>
      <c r="E4746" s="137"/>
      <c r="H4746" s="137"/>
      <c r="I4746" s="137"/>
      <c r="J4746" s="202"/>
      <c r="K4746" s="137"/>
    </row>
    <row r="4747" spans="2:11">
      <c r="B4747" s="137"/>
      <c r="C4747" s="137"/>
      <c r="D4747" s="202"/>
      <c r="E4747" s="137"/>
      <c r="H4747" s="137"/>
      <c r="I4747" s="137"/>
      <c r="J4747" s="202"/>
      <c r="K4747" s="137"/>
    </row>
    <row r="4748" spans="2:11">
      <c r="B4748" s="137"/>
      <c r="C4748" s="137"/>
      <c r="D4748" s="202"/>
      <c r="E4748" s="137"/>
      <c r="H4748" s="137"/>
      <c r="I4748" s="137"/>
      <c r="J4748" s="202"/>
      <c r="K4748" s="137"/>
    </row>
    <row r="4749" spans="2:11">
      <c r="B4749" s="137"/>
      <c r="C4749" s="137"/>
      <c r="D4749" s="202"/>
      <c r="E4749" s="137"/>
      <c r="H4749" s="137"/>
      <c r="I4749" s="137"/>
      <c r="J4749" s="202"/>
      <c r="K4749" s="137"/>
    </row>
    <row r="4750" spans="2:11">
      <c r="B4750" s="137"/>
      <c r="C4750" s="137"/>
      <c r="D4750" s="202"/>
      <c r="E4750" s="137"/>
      <c r="H4750" s="137"/>
      <c r="I4750" s="137"/>
      <c r="J4750" s="202"/>
      <c r="K4750" s="137"/>
    </row>
    <row r="4751" spans="2:11">
      <c r="B4751" s="137"/>
      <c r="C4751" s="137"/>
      <c r="D4751" s="202"/>
      <c r="E4751" s="137"/>
      <c r="H4751" s="137"/>
      <c r="I4751" s="137"/>
      <c r="J4751" s="202"/>
      <c r="K4751" s="137"/>
    </row>
    <row r="4752" spans="2:11">
      <c r="B4752" s="137"/>
      <c r="C4752" s="137"/>
      <c r="D4752" s="202"/>
      <c r="E4752" s="137"/>
      <c r="H4752" s="137"/>
      <c r="I4752" s="137"/>
      <c r="J4752" s="202"/>
      <c r="K4752" s="137"/>
    </row>
    <row r="4753" spans="2:11">
      <c r="B4753" s="137"/>
      <c r="C4753" s="137"/>
      <c r="D4753" s="202"/>
      <c r="E4753" s="137"/>
      <c r="H4753" s="137"/>
      <c r="I4753" s="137"/>
      <c r="J4753" s="202"/>
      <c r="K4753" s="137"/>
    </row>
    <row r="4754" spans="2:11">
      <c r="B4754" s="137"/>
      <c r="C4754" s="137"/>
      <c r="D4754" s="202"/>
      <c r="E4754" s="137"/>
      <c r="H4754" s="137"/>
      <c r="I4754" s="137"/>
      <c r="J4754" s="202"/>
      <c r="K4754" s="137"/>
    </row>
    <row r="4755" spans="2:11">
      <c r="B4755" s="137"/>
      <c r="C4755" s="137"/>
      <c r="D4755" s="202"/>
      <c r="E4755" s="137"/>
      <c r="H4755" s="137"/>
      <c r="I4755" s="137"/>
      <c r="J4755" s="202"/>
      <c r="K4755" s="137"/>
    </row>
    <row r="4756" spans="2:11">
      <c r="B4756" s="137"/>
      <c r="C4756" s="137"/>
      <c r="D4756" s="202"/>
      <c r="E4756" s="137"/>
      <c r="H4756" s="137"/>
      <c r="I4756" s="137"/>
      <c r="J4756" s="202"/>
      <c r="K4756" s="137"/>
    </row>
    <row r="4757" spans="2:11">
      <c r="B4757" s="137"/>
      <c r="C4757" s="137"/>
      <c r="D4757" s="202"/>
      <c r="E4757" s="137"/>
      <c r="H4757" s="137"/>
      <c r="I4757" s="137"/>
      <c r="J4757" s="202"/>
      <c r="K4757" s="137"/>
    </row>
    <row r="4758" spans="2:11">
      <c r="B4758" s="137"/>
      <c r="C4758" s="137"/>
      <c r="D4758" s="202"/>
      <c r="E4758" s="137"/>
      <c r="H4758" s="137"/>
      <c r="I4758" s="137"/>
      <c r="J4758" s="202"/>
      <c r="K4758" s="137"/>
    </row>
    <row r="4759" spans="2:11">
      <c r="B4759" s="137"/>
      <c r="C4759" s="137"/>
      <c r="D4759" s="202"/>
      <c r="E4759" s="137"/>
      <c r="H4759" s="137"/>
      <c r="I4759" s="137"/>
      <c r="J4759" s="202"/>
      <c r="K4759" s="137"/>
    </row>
    <row r="4760" spans="2:11">
      <c r="B4760" s="137"/>
      <c r="C4760" s="137"/>
      <c r="D4760" s="202"/>
      <c r="E4760" s="137"/>
      <c r="H4760" s="137"/>
      <c r="I4760" s="137"/>
      <c r="J4760" s="202"/>
      <c r="K4760" s="137"/>
    </row>
    <row r="4761" spans="2:11">
      <c r="B4761" s="137"/>
      <c r="C4761" s="137"/>
      <c r="D4761" s="202"/>
      <c r="E4761" s="137"/>
      <c r="H4761" s="137"/>
      <c r="I4761" s="137"/>
      <c r="J4761" s="202"/>
      <c r="K4761" s="137"/>
    </row>
    <row r="4762" spans="2:11">
      <c r="B4762" s="137"/>
      <c r="C4762" s="137"/>
      <c r="D4762" s="202"/>
      <c r="E4762" s="137"/>
      <c r="H4762" s="137"/>
      <c r="I4762" s="137"/>
      <c r="J4762" s="202"/>
      <c r="K4762" s="137"/>
    </row>
    <row r="4763" spans="2:11">
      <c r="B4763" s="137"/>
      <c r="C4763" s="137"/>
      <c r="D4763" s="202"/>
      <c r="E4763" s="137"/>
      <c r="H4763" s="137"/>
      <c r="I4763" s="137"/>
      <c r="J4763" s="202"/>
      <c r="K4763" s="137"/>
    </row>
    <row r="4764" spans="2:11">
      <c r="B4764" s="137"/>
      <c r="C4764" s="137"/>
      <c r="D4764" s="202"/>
      <c r="E4764" s="137"/>
      <c r="H4764" s="137"/>
      <c r="I4764" s="137"/>
      <c r="J4764" s="202"/>
      <c r="K4764" s="137"/>
    </row>
    <row r="4765" spans="2:11">
      <c r="B4765" s="137"/>
      <c r="C4765" s="137"/>
      <c r="D4765" s="202"/>
      <c r="E4765" s="137"/>
      <c r="H4765" s="137"/>
      <c r="I4765" s="137"/>
      <c r="J4765" s="202"/>
      <c r="K4765" s="137"/>
    </row>
    <row r="4766" spans="2:11">
      <c r="B4766" s="137"/>
      <c r="C4766" s="137"/>
      <c r="D4766" s="202"/>
      <c r="E4766" s="137"/>
      <c r="H4766" s="137"/>
      <c r="I4766" s="137"/>
      <c r="J4766" s="202"/>
      <c r="K4766" s="137"/>
    </row>
    <row r="4767" spans="2:11">
      <c r="B4767" s="137"/>
      <c r="C4767" s="137"/>
      <c r="D4767" s="202"/>
      <c r="E4767" s="137"/>
      <c r="H4767" s="137"/>
      <c r="I4767" s="137"/>
      <c r="J4767" s="202"/>
      <c r="K4767" s="137"/>
    </row>
    <row r="4768" spans="2:11">
      <c r="B4768" s="137"/>
      <c r="C4768" s="137"/>
      <c r="D4768" s="202"/>
      <c r="E4768" s="137"/>
      <c r="H4768" s="137"/>
      <c r="I4768" s="137"/>
      <c r="J4768" s="202"/>
      <c r="K4768" s="137"/>
    </row>
    <row r="4769" spans="2:11">
      <c r="B4769" s="137"/>
      <c r="C4769" s="137"/>
      <c r="D4769" s="202"/>
      <c r="E4769" s="137"/>
      <c r="H4769" s="137"/>
      <c r="I4769" s="137"/>
      <c r="J4769" s="202"/>
      <c r="K4769" s="137"/>
    </row>
    <row r="4770" spans="2:11">
      <c r="B4770" s="137"/>
      <c r="C4770" s="137"/>
      <c r="D4770" s="202"/>
      <c r="E4770" s="137"/>
      <c r="H4770" s="137"/>
      <c r="I4770" s="137"/>
      <c r="J4770" s="202"/>
      <c r="K4770" s="137"/>
    </row>
    <row r="4771" spans="2:11">
      <c r="B4771" s="137"/>
      <c r="C4771" s="137"/>
      <c r="D4771" s="202"/>
      <c r="E4771" s="137"/>
      <c r="H4771" s="137"/>
      <c r="I4771" s="137"/>
      <c r="J4771" s="202"/>
      <c r="K4771" s="137"/>
    </row>
    <row r="4772" spans="2:11">
      <c r="B4772" s="137"/>
      <c r="C4772" s="137"/>
      <c r="D4772" s="202"/>
      <c r="E4772" s="137"/>
      <c r="H4772" s="137"/>
      <c r="I4772" s="137"/>
      <c r="J4772" s="202"/>
      <c r="K4772" s="137"/>
    </row>
    <row r="4773" spans="2:11">
      <c r="B4773" s="137"/>
      <c r="C4773" s="137"/>
      <c r="D4773" s="202"/>
      <c r="E4773" s="137"/>
      <c r="H4773" s="137"/>
      <c r="I4773" s="137"/>
      <c r="J4773" s="202"/>
      <c r="K4773" s="137"/>
    </row>
    <row r="4774" spans="2:11">
      <c r="B4774" s="137"/>
      <c r="C4774" s="137"/>
      <c r="D4774" s="202"/>
      <c r="E4774" s="137"/>
      <c r="H4774" s="137"/>
      <c r="I4774" s="137"/>
      <c r="J4774" s="202"/>
      <c r="K4774" s="137"/>
    </row>
    <row r="4775" spans="2:11">
      <c r="B4775" s="137"/>
      <c r="C4775" s="137"/>
      <c r="D4775" s="202"/>
      <c r="E4775" s="137"/>
      <c r="H4775" s="137"/>
      <c r="I4775" s="137"/>
      <c r="J4775" s="202"/>
      <c r="K4775" s="137"/>
    </row>
    <row r="4776" spans="2:11">
      <c r="B4776" s="137"/>
      <c r="C4776" s="137"/>
      <c r="D4776" s="202"/>
      <c r="E4776" s="137"/>
      <c r="H4776" s="137"/>
      <c r="I4776" s="137"/>
      <c r="J4776" s="202"/>
      <c r="K4776" s="137"/>
    </row>
    <row r="4777" spans="2:11">
      <c r="B4777" s="137"/>
      <c r="C4777" s="137"/>
      <c r="D4777" s="202"/>
      <c r="E4777" s="137"/>
      <c r="H4777" s="137"/>
      <c r="I4777" s="137"/>
      <c r="J4777" s="202"/>
      <c r="K4777" s="137"/>
    </row>
    <row r="4778" spans="2:11">
      <c r="B4778" s="137"/>
      <c r="C4778" s="137"/>
      <c r="D4778" s="202"/>
      <c r="E4778" s="137"/>
      <c r="H4778" s="137"/>
      <c r="I4778" s="137"/>
      <c r="J4778" s="202"/>
      <c r="K4778" s="137"/>
    </row>
    <row r="4779" spans="2:11">
      <c r="B4779" s="137"/>
      <c r="C4779" s="137"/>
      <c r="D4779" s="202"/>
      <c r="E4779" s="137"/>
      <c r="H4779" s="137"/>
      <c r="I4779" s="137"/>
      <c r="J4779" s="202"/>
      <c r="K4779" s="137"/>
    </row>
    <row r="4780" spans="2:11">
      <c r="B4780" s="137"/>
      <c r="C4780" s="137"/>
      <c r="D4780" s="202"/>
      <c r="E4780" s="137"/>
      <c r="H4780" s="137"/>
      <c r="I4780" s="137"/>
      <c r="J4780" s="202"/>
      <c r="K4780" s="137"/>
    </row>
    <row r="4781" spans="2:11">
      <c r="B4781" s="137"/>
      <c r="C4781" s="137"/>
      <c r="D4781" s="202"/>
      <c r="E4781" s="137"/>
      <c r="H4781" s="137"/>
      <c r="I4781" s="137"/>
      <c r="J4781" s="202"/>
      <c r="K4781" s="137"/>
    </row>
    <row r="4782" spans="2:11">
      <c r="B4782" s="137"/>
      <c r="C4782" s="137"/>
      <c r="D4782" s="202"/>
      <c r="E4782" s="137"/>
      <c r="H4782" s="137"/>
      <c r="I4782" s="137"/>
      <c r="J4782" s="202"/>
      <c r="K4782" s="137"/>
    </row>
    <row r="4783" spans="2:11">
      <c r="B4783" s="137"/>
      <c r="C4783" s="137"/>
      <c r="D4783" s="202"/>
      <c r="E4783" s="137"/>
      <c r="H4783" s="137"/>
      <c r="I4783" s="137"/>
      <c r="J4783" s="202"/>
      <c r="K4783" s="137"/>
    </row>
    <row r="4784" spans="2:11">
      <c r="B4784" s="137"/>
      <c r="C4784" s="137"/>
      <c r="D4784" s="202"/>
      <c r="E4784" s="137"/>
      <c r="H4784" s="137"/>
      <c r="I4784" s="137"/>
      <c r="J4784" s="202"/>
      <c r="K4784" s="137"/>
    </row>
    <row r="4785" spans="2:11">
      <c r="B4785" s="137"/>
      <c r="C4785" s="137"/>
      <c r="D4785" s="202"/>
      <c r="E4785" s="137"/>
      <c r="H4785" s="137"/>
      <c r="I4785" s="137"/>
      <c r="J4785" s="202"/>
      <c r="K4785" s="137"/>
    </row>
    <row r="4786" spans="2:11">
      <c r="B4786" s="137"/>
      <c r="C4786" s="137"/>
      <c r="D4786" s="202"/>
      <c r="E4786" s="137"/>
      <c r="H4786" s="137"/>
      <c r="I4786" s="137"/>
      <c r="J4786" s="202"/>
      <c r="K4786" s="137"/>
    </row>
    <row r="4787" spans="2:11">
      <c r="B4787" s="137"/>
      <c r="C4787" s="137"/>
      <c r="D4787" s="202"/>
      <c r="E4787" s="137"/>
      <c r="H4787" s="137"/>
      <c r="I4787" s="137"/>
      <c r="J4787" s="202"/>
      <c r="K4787" s="137"/>
    </row>
    <row r="4788" spans="2:11">
      <c r="B4788" s="137"/>
      <c r="C4788" s="137"/>
      <c r="D4788" s="202"/>
      <c r="E4788" s="137"/>
      <c r="H4788" s="137"/>
      <c r="I4788" s="137"/>
      <c r="J4788" s="202"/>
      <c r="K4788" s="137"/>
    </row>
    <row r="4789" spans="2:11">
      <c r="B4789" s="137"/>
      <c r="C4789" s="137"/>
      <c r="D4789" s="202"/>
      <c r="E4789" s="137"/>
      <c r="H4789" s="137"/>
      <c r="I4789" s="137"/>
      <c r="J4789" s="202"/>
      <c r="K4789" s="137"/>
    </row>
    <row r="4790" spans="2:11">
      <c r="B4790" s="137"/>
      <c r="C4790" s="137"/>
      <c r="D4790" s="202"/>
      <c r="E4790" s="137"/>
      <c r="H4790" s="137"/>
      <c r="I4790" s="137"/>
      <c r="J4790" s="202"/>
      <c r="K4790" s="137"/>
    </row>
    <row r="4791" spans="2:11">
      <c r="B4791" s="137"/>
      <c r="C4791" s="137"/>
      <c r="D4791" s="202"/>
      <c r="E4791" s="137"/>
      <c r="H4791" s="137"/>
      <c r="I4791" s="137"/>
      <c r="J4791" s="202"/>
      <c r="K4791" s="137"/>
    </row>
    <row r="4792" spans="2:11">
      <c r="B4792" s="137"/>
      <c r="C4792" s="137"/>
      <c r="D4792" s="202"/>
      <c r="E4792" s="137"/>
      <c r="H4792" s="137"/>
      <c r="I4792" s="137"/>
      <c r="J4792" s="202"/>
      <c r="K4792" s="137"/>
    </row>
    <row r="4793" spans="2:11">
      <c r="B4793" s="137"/>
      <c r="C4793" s="137"/>
      <c r="D4793" s="202"/>
      <c r="E4793" s="137"/>
      <c r="H4793" s="137"/>
      <c r="I4793" s="137"/>
      <c r="J4793" s="202"/>
      <c r="K4793" s="137"/>
    </row>
    <row r="4794" spans="2:11">
      <c r="B4794" s="137"/>
      <c r="C4794" s="137"/>
      <c r="D4794" s="202"/>
      <c r="E4794" s="137"/>
      <c r="H4794" s="137"/>
      <c r="I4794" s="137"/>
      <c r="J4794" s="202"/>
      <c r="K4794" s="137"/>
    </row>
    <row r="4795" spans="2:11">
      <c r="B4795" s="137"/>
      <c r="C4795" s="137"/>
      <c r="D4795" s="202"/>
      <c r="E4795" s="137"/>
      <c r="H4795" s="137"/>
      <c r="I4795" s="137"/>
      <c r="J4795" s="202"/>
      <c r="K4795" s="137"/>
    </row>
    <row r="4796" spans="2:11">
      <c r="B4796" s="137"/>
      <c r="C4796" s="137"/>
      <c r="D4796" s="202"/>
      <c r="E4796" s="137"/>
      <c r="H4796" s="137"/>
      <c r="I4796" s="137"/>
      <c r="J4796" s="202"/>
      <c r="K4796" s="137"/>
    </row>
    <row r="4797" spans="2:11">
      <c r="B4797" s="137"/>
      <c r="C4797" s="137"/>
      <c r="D4797" s="202"/>
      <c r="E4797" s="137"/>
      <c r="H4797" s="137"/>
      <c r="I4797" s="137"/>
      <c r="J4797" s="202"/>
      <c r="K4797" s="137"/>
    </row>
    <row r="4798" spans="2:11">
      <c r="B4798" s="137"/>
      <c r="C4798" s="137"/>
      <c r="D4798" s="202"/>
      <c r="E4798" s="137"/>
      <c r="H4798" s="137"/>
      <c r="I4798" s="137"/>
      <c r="J4798" s="202"/>
      <c r="K4798" s="137"/>
    </row>
    <row r="4799" spans="2:11">
      <c r="B4799" s="137"/>
      <c r="C4799" s="137"/>
      <c r="D4799" s="202"/>
      <c r="E4799" s="137"/>
      <c r="H4799" s="137"/>
      <c r="I4799" s="137"/>
      <c r="J4799" s="202"/>
      <c r="K4799" s="137"/>
    </row>
    <row r="4800" spans="2:11">
      <c r="B4800" s="137"/>
      <c r="C4800" s="137"/>
      <c r="D4800" s="202"/>
      <c r="E4800" s="137"/>
      <c r="H4800" s="137"/>
      <c r="I4800" s="137"/>
      <c r="J4800" s="202"/>
      <c r="K4800" s="137"/>
    </row>
    <row r="4801" spans="2:11">
      <c r="B4801" s="137"/>
      <c r="C4801" s="137"/>
      <c r="D4801" s="202"/>
      <c r="E4801" s="137"/>
      <c r="H4801" s="137"/>
      <c r="I4801" s="137"/>
      <c r="J4801" s="202"/>
      <c r="K4801" s="137"/>
    </row>
    <row r="4802" spans="2:11">
      <c r="B4802" s="137"/>
      <c r="C4802" s="137"/>
      <c r="D4802" s="202"/>
      <c r="E4802" s="137"/>
      <c r="H4802" s="137"/>
      <c r="I4802" s="137"/>
      <c r="J4802" s="202"/>
      <c r="K4802" s="137"/>
    </row>
    <row r="4803" spans="2:11">
      <c r="B4803" s="137"/>
      <c r="C4803" s="137"/>
      <c r="D4803" s="202"/>
      <c r="E4803" s="137"/>
      <c r="H4803" s="137"/>
      <c r="I4803" s="137"/>
      <c r="J4803" s="202"/>
      <c r="K4803" s="137"/>
    </row>
    <row r="4804" spans="2:11">
      <c r="B4804" s="137"/>
      <c r="C4804" s="137"/>
      <c r="D4804" s="202"/>
      <c r="E4804" s="137"/>
      <c r="H4804" s="137"/>
      <c r="I4804" s="137"/>
      <c r="J4804" s="202"/>
      <c r="K4804" s="137"/>
    </row>
    <row r="4805" spans="2:11">
      <c r="B4805" s="137"/>
      <c r="C4805" s="137"/>
      <c r="D4805" s="202"/>
      <c r="E4805" s="137"/>
      <c r="H4805" s="137"/>
      <c r="I4805" s="137"/>
      <c r="J4805" s="202"/>
      <c r="K4805" s="137"/>
    </row>
    <row r="4806" spans="2:11">
      <c r="B4806" s="137"/>
      <c r="C4806" s="137"/>
      <c r="D4806" s="202"/>
      <c r="E4806" s="137"/>
      <c r="H4806" s="137"/>
      <c r="I4806" s="137"/>
      <c r="J4806" s="202"/>
      <c r="K4806" s="137"/>
    </row>
    <row r="4807" spans="2:11">
      <c r="B4807" s="137"/>
      <c r="C4807" s="137"/>
      <c r="D4807" s="202"/>
      <c r="E4807" s="137"/>
      <c r="H4807" s="137"/>
      <c r="I4807" s="137"/>
      <c r="J4807" s="202"/>
      <c r="K4807" s="137"/>
    </row>
    <row r="4808" spans="2:11">
      <c r="B4808" s="137"/>
      <c r="C4808" s="137"/>
      <c r="D4808" s="202"/>
      <c r="E4808" s="137"/>
      <c r="H4808" s="137"/>
      <c r="I4808" s="137"/>
      <c r="J4808" s="202"/>
      <c r="K4808" s="137"/>
    </row>
    <row r="4809" spans="2:11">
      <c r="B4809" s="137"/>
      <c r="C4809" s="137"/>
      <c r="D4809" s="202"/>
      <c r="E4809" s="137"/>
      <c r="H4809" s="137"/>
      <c r="I4809" s="137"/>
      <c r="J4809" s="202"/>
      <c r="K4809" s="137"/>
    </row>
    <row r="4810" spans="2:11">
      <c r="B4810" s="137"/>
      <c r="C4810" s="137"/>
      <c r="D4810" s="202"/>
      <c r="E4810" s="137"/>
      <c r="H4810" s="137"/>
      <c r="I4810" s="137"/>
      <c r="J4810" s="202"/>
      <c r="K4810" s="137"/>
    </row>
    <row r="4811" spans="2:11">
      <c r="B4811" s="137"/>
      <c r="C4811" s="137"/>
      <c r="D4811" s="202"/>
      <c r="E4811" s="137"/>
      <c r="H4811" s="137"/>
      <c r="I4811" s="137"/>
      <c r="J4811" s="202"/>
      <c r="K4811" s="137"/>
    </row>
    <row r="4812" spans="2:11">
      <c r="B4812" s="137"/>
      <c r="C4812" s="137"/>
      <c r="D4812" s="202"/>
      <c r="E4812" s="137"/>
      <c r="H4812" s="137"/>
      <c r="I4812" s="137"/>
      <c r="J4812" s="202"/>
      <c r="K4812" s="137"/>
    </row>
    <row r="4813" spans="2:11">
      <c r="B4813" s="137"/>
      <c r="C4813" s="137"/>
      <c r="D4813" s="202"/>
      <c r="E4813" s="137"/>
      <c r="H4813" s="137"/>
      <c r="I4813" s="137"/>
      <c r="J4813" s="202"/>
      <c r="K4813" s="137"/>
    </row>
    <row r="4814" spans="2:11">
      <c r="B4814" s="137"/>
      <c r="C4814" s="137"/>
      <c r="D4814" s="202"/>
      <c r="E4814" s="137"/>
      <c r="H4814" s="137"/>
      <c r="I4814" s="137"/>
      <c r="J4814" s="202"/>
      <c r="K4814" s="137"/>
    </row>
    <row r="4815" spans="2:11">
      <c r="B4815" s="137"/>
      <c r="C4815" s="137"/>
      <c r="D4815" s="202"/>
      <c r="E4815" s="137"/>
      <c r="H4815" s="137"/>
      <c r="I4815" s="137"/>
      <c r="J4815" s="202"/>
      <c r="K4815" s="137"/>
    </row>
    <row r="4816" spans="2:11">
      <c r="B4816" s="137"/>
      <c r="C4816" s="137"/>
      <c r="D4816" s="202"/>
      <c r="E4816" s="137"/>
      <c r="H4816" s="137"/>
      <c r="I4816" s="137"/>
      <c r="J4816" s="202"/>
      <c r="K4816" s="137"/>
    </row>
    <row r="4817" spans="2:11">
      <c r="B4817" s="137"/>
      <c r="C4817" s="137"/>
      <c r="D4817" s="202"/>
      <c r="E4817" s="137"/>
      <c r="H4817" s="137"/>
      <c r="I4817" s="137"/>
      <c r="J4817" s="202"/>
      <c r="K4817" s="137"/>
    </row>
    <row r="4818" spans="2:11">
      <c r="B4818" s="137"/>
      <c r="C4818" s="137"/>
      <c r="D4818" s="202"/>
      <c r="E4818" s="137"/>
      <c r="H4818" s="137"/>
      <c r="I4818" s="137"/>
      <c r="J4818" s="202"/>
      <c r="K4818" s="137"/>
    </row>
    <row r="4819" spans="2:11">
      <c r="B4819" s="137"/>
      <c r="C4819" s="137"/>
      <c r="D4819" s="202"/>
      <c r="E4819" s="137"/>
      <c r="H4819" s="137"/>
      <c r="I4819" s="137"/>
      <c r="J4819" s="202"/>
      <c r="K4819" s="137"/>
    </row>
    <row r="4820" spans="2:11">
      <c r="B4820" s="137"/>
      <c r="C4820" s="137"/>
      <c r="D4820" s="202"/>
      <c r="E4820" s="137"/>
      <c r="H4820" s="137"/>
      <c r="I4820" s="137"/>
      <c r="J4820" s="202"/>
      <c r="K4820" s="137"/>
    </row>
    <row r="4821" spans="2:11">
      <c r="B4821" s="137"/>
      <c r="C4821" s="137"/>
      <c r="D4821" s="202"/>
      <c r="E4821" s="137"/>
      <c r="H4821" s="137"/>
      <c r="I4821" s="137"/>
      <c r="J4821" s="202"/>
      <c r="K4821" s="137"/>
    </row>
    <row r="4822" spans="2:11">
      <c r="B4822" s="137"/>
      <c r="C4822" s="137"/>
      <c r="D4822" s="202"/>
      <c r="E4822" s="137"/>
      <c r="H4822" s="137"/>
      <c r="I4822" s="137"/>
      <c r="J4822" s="202"/>
      <c r="K4822" s="137"/>
    </row>
    <row r="4823" spans="2:11">
      <c r="B4823" s="137"/>
      <c r="C4823" s="137"/>
      <c r="D4823" s="202"/>
      <c r="E4823" s="137"/>
      <c r="H4823" s="137"/>
      <c r="I4823" s="137"/>
      <c r="J4823" s="202"/>
      <c r="K4823" s="137"/>
    </row>
    <row r="4824" spans="2:11">
      <c r="B4824" s="137"/>
      <c r="C4824" s="137"/>
      <c r="D4824" s="202"/>
      <c r="E4824" s="137"/>
      <c r="H4824" s="137"/>
      <c r="I4824" s="137"/>
      <c r="J4824" s="202"/>
      <c r="K4824" s="137"/>
    </row>
    <row r="4825" spans="2:11">
      <c r="B4825" s="137"/>
      <c r="C4825" s="137"/>
      <c r="D4825" s="202"/>
      <c r="E4825" s="137"/>
      <c r="H4825" s="137"/>
      <c r="I4825" s="137"/>
      <c r="J4825" s="202"/>
      <c r="K4825" s="137"/>
    </row>
    <row r="4826" spans="2:11">
      <c r="B4826" s="137"/>
      <c r="C4826" s="137"/>
      <c r="D4826" s="202"/>
      <c r="E4826" s="137"/>
      <c r="H4826" s="137"/>
      <c r="I4826" s="137"/>
      <c r="J4826" s="202"/>
      <c r="K4826" s="137"/>
    </row>
    <row r="4827" spans="2:11">
      <c r="B4827" s="137"/>
      <c r="C4827" s="137"/>
      <c r="D4827" s="202"/>
      <c r="E4827" s="137"/>
      <c r="H4827" s="137"/>
      <c r="I4827" s="137"/>
      <c r="J4827" s="202"/>
      <c r="K4827" s="137"/>
    </row>
    <row r="4828" spans="2:11">
      <c r="B4828" s="137"/>
      <c r="C4828" s="137"/>
      <c r="D4828" s="202"/>
      <c r="E4828" s="137"/>
      <c r="H4828" s="137"/>
      <c r="I4828" s="137"/>
      <c r="J4828" s="202"/>
      <c r="K4828" s="137"/>
    </row>
    <row r="4829" spans="2:11">
      <c r="B4829" s="137"/>
      <c r="C4829" s="137"/>
      <c r="D4829" s="202"/>
      <c r="E4829" s="137"/>
      <c r="H4829" s="137"/>
      <c r="I4829" s="137"/>
      <c r="J4829" s="202"/>
      <c r="K4829" s="137"/>
    </row>
    <row r="4830" spans="2:11">
      <c r="B4830" s="137"/>
      <c r="C4830" s="137"/>
      <c r="D4830" s="202"/>
      <c r="E4830" s="137"/>
      <c r="H4830" s="137"/>
      <c r="I4830" s="137"/>
      <c r="J4830" s="202"/>
      <c r="K4830" s="137"/>
    </row>
    <row r="4831" spans="2:11">
      <c r="B4831" s="137"/>
      <c r="C4831" s="137"/>
      <c r="D4831" s="202"/>
      <c r="E4831" s="137"/>
      <c r="H4831" s="137"/>
      <c r="I4831" s="137"/>
      <c r="J4831" s="202"/>
      <c r="K4831" s="137"/>
    </row>
    <row r="4832" spans="2:11">
      <c r="B4832" s="137"/>
      <c r="C4832" s="137"/>
      <c r="D4832" s="202"/>
      <c r="E4832" s="137"/>
      <c r="H4832" s="137"/>
      <c r="I4832" s="137"/>
      <c r="J4832" s="202"/>
      <c r="K4832" s="137"/>
    </row>
    <row r="4833" spans="2:11">
      <c r="B4833" s="137"/>
      <c r="C4833" s="137"/>
      <c r="D4833" s="202"/>
      <c r="E4833" s="137"/>
      <c r="H4833" s="137"/>
      <c r="I4833" s="137"/>
      <c r="J4833" s="202"/>
      <c r="K4833" s="137"/>
    </row>
    <row r="4834" spans="2:11">
      <c r="B4834" s="137"/>
      <c r="C4834" s="137"/>
      <c r="D4834" s="202"/>
      <c r="E4834" s="137"/>
      <c r="H4834" s="137"/>
      <c r="I4834" s="137"/>
      <c r="J4834" s="202"/>
      <c r="K4834" s="137"/>
    </row>
    <row r="4835" spans="2:11">
      <c r="B4835" s="137"/>
      <c r="C4835" s="137"/>
      <c r="D4835" s="202"/>
      <c r="E4835" s="137"/>
      <c r="H4835" s="137"/>
      <c r="I4835" s="137"/>
      <c r="J4835" s="202"/>
      <c r="K4835" s="137"/>
    </row>
    <row r="4836" spans="2:11">
      <c r="B4836" s="137"/>
      <c r="C4836" s="137"/>
      <c r="D4836" s="202"/>
      <c r="E4836" s="137"/>
      <c r="H4836" s="137"/>
      <c r="I4836" s="137"/>
      <c r="J4836" s="202"/>
      <c r="K4836" s="137"/>
    </row>
    <row r="4837" spans="2:11">
      <c r="B4837" s="137"/>
      <c r="C4837" s="137"/>
      <c r="D4837" s="202"/>
      <c r="E4837" s="137"/>
      <c r="H4837" s="137"/>
      <c r="I4837" s="137"/>
      <c r="J4837" s="202"/>
      <c r="K4837" s="137"/>
    </row>
    <row r="4838" spans="2:11">
      <c r="B4838" s="137"/>
      <c r="C4838" s="137"/>
      <c r="D4838" s="202"/>
      <c r="E4838" s="137"/>
      <c r="H4838" s="137"/>
      <c r="I4838" s="137"/>
      <c r="J4838" s="202"/>
      <c r="K4838" s="137"/>
    </row>
    <row r="4839" spans="2:11">
      <c r="B4839" s="137"/>
      <c r="C4839" s="137"/>
      <c r="D4839" s="202"/>
      <c r="E4839" s="137"/>
      <c r="H4839" s="137"/>
      <c r="I4839" s="137"/>
      <c r="J4839" s="202"/>
      <c r="K4839" s="137"/>
    </row>
    <row r="4840" spans="2:11">
      <c r="B4840" s="137"/>
      <c r="C4840" s="137"/>
      <c r="D4840" s="202"/>
      <c r="E4840" s="137"/>
      <c r="H4840" s="137"/>
      <c r="I4840" s="137"/>
      <c r="J4840" s="202"/>
      <c r="K4840" s="137"/>
    </row>
    <row r="4841" spans="2:11">
      <c r="B4841" s="137"/>
      <c r="C4841" s="137"/>
      <c r="D4841" s="202"/>
      <c r="E4841" s="137"/>
      <c r="H4841" s="137"/>
      <c r="I4841" s="137"/>
      <c r="J4841" s="202"/>
      <c r="K4841" s="137"/>
    </row>
    <row r="4842" spans="2:11">
      <c r="B4842" s="137"/>
      <c r="C4842" s="137"/>
      <c r="D4842" s="202"/>
      <c r="E4842" s="137"/>
      <c r="H4842" s="137"/>
      <c r="I4842" s="137"/>
      <c r="J4842" s="202"/>
      <c r="K4842" s="137"/>
    </row>
    <row r="4843" spans="2:11">
      <c r="B4843" s="137"/>
      <c r="C4843" s="137"/>
      <c r="D4843" s="202"/>
      <c r="E4843" s="137"/>
      <c r="H4843" s="137"/>
      <c r="I4843" s="137"/>
      <c r="J4843" s="202"/>
      <c r="K4843" s="137"/>
    </row>
    <row r="4844" spans="2:11">
      <c r="B4844" s="137"/>
      <c r="C4844" s="137"/>
      <c r="D4844" s="202"/>
      <c r="E4844" s="137"/>
      <c r="H4844" s="137"/>
      <c r="I4844" s="137"/>
      <c r="J4844" s="202"/>
      <c r="K4844" s="137"/>
    </row>
    <row r="4845" spans="2:11">
      <c r="B4845" s="137"/>
      <c r="C4845" s="137"/>
      <c r="D4845" s="202"/>
      <c r="E4845" s="137"/>
      <c r="H4845" s="137"/>
      <c r="I4845" s="137"/>
      <c r="J4845" s="202"/>
      <c r="K4845" s="137"/>
    </row>
    <row r="4846" spans="2:11">
      <c r="B4846" s="137"/>
      <c r="C4846" s="137"/>
      <c r="D4846" s="202"/>
      <c r="E4846" s="137"/>
      <c r="H4846" s="137"/>
      <c r="I4846" s="137"/>
      <c r="J4846" s="202"/>
      <c r="K4846" s="137"/>
    </row>
    <row r="4847" spans="2:11">
      <c r="B4847" s="137"/>
      <c r="C4847" s="137"/>
      <c r="D4847" s="202"/>
      <c r="E4847" s="137"/>
      <c r="H4847" s="137"/>
      <c r="I4847" s="137"/>
      <c r="J4847" s="202"/>
      <c r="K4847" s="137"/>
    </row>
    <row r="4848" spans="2:11">
      <c r="B4848" s="137"/>
      <c r="C4848" s="137"/>
      <c r="D4848" s="202"/>
      <c r="E4848" s="137"/>
      <c r="H4848" s="137"/>
      <c r="I4848" s="137"/>
      <c r="J4848" s="202"/>
      <c r="K4848" s="137"/>
    </row>
    <row r="4849" spans="2:11">
      <c r="B4849" s="137"/>
      <c r="C4849" s="137"/>
      <c r="D4849" s="202"/>
      <c r="E4849" s="137"/>
      <c r="H4849" s="137"/>
      <c r="I4849" s="137"/>
      <c r="J4849" s="202"/>
      <c r="K4849" s="137"/>
    </row>
    <row r="4850" spans="2:11">
      <c r="B4850" s="137"/>
      <c r="C4850" s="137"/>
      <c r="D4850" s="202"/>
      <c r="E4850" s="137"/>
      <c r="H4850" s="137"/>
      <c r="I4850" s="137"/>
      <c r="J4850" s="202"/>
      <c r="K4850" s="137"/>
    </row>
    <row r="4851" spans="2:11">
      <c r="B4851" s="137"/>
      <c r="C4851" s="137"/>
      <c r="D4851" s="202"/>
      <c r="E4851" s="137"/>
      <c r="H4851" s="137"/>
      <c r="I4851" s="137"/>
      <c r="J4851" s="202"/>
      <c r="K4851" s="137"/>
    </row>
    <row r="4852" spans="2:11">
      <c r="B4852" s="137"/>
      <c r="C4852" s="137"/>
      <c r="D4852" s="202"/>
      <c r="E4852" s="137"/>
      <c r="H4852" s="137"/>
      <c r="I4852" s="137"/>
      <c r="J4852" s="202"/>
      <c r="K4852" s="137"/>
    </row>
    <row r="4853" spans="2:11">
      <c r="B4853" s="137"/>
      <c r="C4853" s="137"/>
      <c r="D4853" s="202"/>
      <c r="E4853" s="137"/>
      <c r="H4853" s="137"/>
      <c r="I4853" s="137"/>
      <c r="J4853" s="202"/>
      <c r="K4853" s="137"/>
    </row>
    <row r="4854" spans="2:11">
      <c r="B4854" s="137"/>
      <c r="C4854" s="137"/>
      <c r="D4854" s="202"/>
      <c r="E4854" s="137"/>
      <c r="H4854" s="137"/>
      <c r="I4854" s="137"/>
      <c r="J4854" s="202"/>
      <c r="K4854" s="137"/>
    </row>
    <row r="4855" spans="2:11">
      <c r="B4855" s="137"/>
      <c r="C4855" s="137"/>
      <c r="D4855" s="202"/>
      <c r="E4855" s="137"/>
      <c r="H4855" s="137"/>
      <c r="I4855" s="137"/>
      <c r="J4855" s="202"/>
      <c r="K4855" s="137"/>
    </row>
    <row r="4856" spans="2:11">
      <c r="B4856" s="137"/>
      <c r="C4856" s="137"/>
      <c r="D4856" s="202"/>
      <c r="E4856" s="137"/>
      <c r="H4856" s="137"/>
      <c r="I4856" s="137"/>
      <c r="J4856" s="202"/>
      <c r="K4856" s="137"/>
    </row>
    <row r="4857" spans="2:11">
      <c r="B4857" s="137"/>
      <c r="C4857" s="137"/>
      <c r="D4857" s="202"/>
      <c r="E4857" s="137"/>
      <c r="H4857" s="137"/>
      <c r="I4857" s="137"/>
      <c r="J4857" s="202"/>
      <c r="K4857" s="137"/>
    </row>
    <row r="4858" spans="2:11">
      <c r="B4858" s="137"/>
      <c r="C4858" s="137"/>
      <c r="D4858" s="202"/>
      <c r="E4858" s="137"/>
      <c r="H4858" s="137"/>
      <c r="I4858" s="137"/>
      <c r="J4858" s="202"/>
      <c r="K4858" s="137"/>
    </row>
    <row r="4859" spans="2:11">
      <c r="B4859" s="137"/>
      <c r="C4859" s="137"/>
      <c r="D4859" s="202"/>
      <c r="E4859" s="137"/>
      <c r="H4859" s="137"/>
      <c r="I4859" s="137"/>
      <c r="J4859" s="202"/>
      <c r="K4859" s="137"/>
    </row>
    <row r="4860" spans="2:11">
      <c r="B4860" s="137"/>
      <c r="C4860" s="137"/>
      <c r="D4860" s="202"/>
      <c r="E4860" s="137"/>
      <c r="H4860" s="137"/>
      <c r="I4860" s="137"/>
      <c r="J4860" s="202"/>
      <c r="K4860" s="137"/>
    </row>
    <row r="4861" spans="2:11">
      <c r="B4861" s="137"/>
      <c r="C4861" s="137"/>
      <c r="D4861" s="202"/>
      <c r="E4861" s="137"/>
      <c r="H4861" s="137"/>
      <c r="I4861" s="137"/>
      <c r="J4861" s="202"/>
      <c r="K4861" s="137"/>
    </row>
    <row r="4862" spans="2:11">
      <c r="B4862" s="137"/>
      <c r="C4862" s="137"/>
      <c r="D4862" s="202"/>
      <c r="E4862" s="137"/>
      <c r="H4862" s="137"/>
      <c r="I4862" s="137"/>
      <c r="J4862" s="202"/>
      <c r="K4862" s="137"/>
    </row>
    <row r="4863" spans="2:11">
      <c r="B4863" s="137"/>
      <c r="C4863" s="137"/>
      <c r="D4863" s="202"/>
      <c r="E4863" s="137"/>
      <c r="H4863" s="137"/>
      <c r="I4863" s="137"/>
      <c r="J4863" s="202"/>
      <c r="K4863" s="137"/>
    </row>
    <row r="4864" spans="2:11">
      <c r="B4864" s="137"/>
      <c r="C4864" s="137"/>
      <c r="D4864" s="202"/>
      <c r="E4864" s="137"/>
      <c r="H4864" s="137"/>
      <c r="I4864" s="137"/>
      <c r="J4864" s="202"/>
      <c r="K4864" s="137"/>
    </row>
    <row r="4865" spans="2:11">
      <c r="B4865" s="137"/>
      <c r="C4865" s="137"/>
      <c r="D4865" s="202"/>
      <c r="E4865" s="137"/>
      <c r="H4865" s="137"/>
      <c r="I4865" s="137"/>
      <c r="J4865" s="202"/>
      <c r="K4865" s="137"/>
    </row>
    <row r="4866" spans="2:11">
      <c r="B4866" s="137"/>
      <c r="C4866" s="137"/>
      <c r="D4866" s="202"/>
      <c r="E4866" s="137"/>
      <c r="H4866" s="137"/>
      <c r="I4866" s="137"/>
      <c r="J4866" s="202"/>
      <c r="K4866" s="137"/>
    </row>
    <row r="4867" spans="2:11">
      <c r="B4867" s="137"/>
      <c r="C4867" s="137"/>
      <c r="D4867" s="202"/>
      <c r="E4867" s="137"/>
      <c r="H4867" s="137"/>
      <c r="I4867" s="137"/>
      <c r="J4867" s="202"/>
      <c r="K4867" s="137"/>
    </row>
    <row r="4868" spans="2:11">
      <c r="B4868" s="137"/>
      <c r="C4868" s="137"/>
      <c r="D4868" s="202"/>
      <c r="E4868" s="137"/>
      <c r="H4868" s="137"/>
      <c r="I4868" s="137"/>
      <c r="J4868" s="202"/>
      <c r="K4868" s="137"/>
    </row>
    <row r="4869" spans="2:11">
      <c r="B4869" s="137"/>
      <c r="C4869" s="137"/>
      <c r="D4869" s="202"/>
      <c r="E4869" s="137"/>
      <c r="H4869" s="137"/>
      <c r="I4869" s="137"/>
      <c r="J4869" s="202"/>
      <c r="K4869" s="137"/>
    </row>
    <row r="4870" spans="2:11">
      <c r="B4870" s="137"/>
      <c r="C4870" s="137"/>
      <c r="D4870" s="202"/>
      <c r="E4870" s="137"/>
      <c r="H4870" s="137"/>
      <c r="I4870" s="137"/>
      <c r="J4870" s="202"/>
      <c r="K4870" s="137"/>
    </row>
    <row r="4871" spans="2:11">
      <c r="B4871" s="137"/>
      <c r="C4871" s="137"/>
      <c r="D4871" s="202"/>
      <c r="E4871" s="137"/>
      <c r="H4871" s="137"/>
      <c r="I4871" s="137"/>
      <c r="J4871" s="202"/>
      <c r="K4871" s="137"/>
    </row>
    <row r="4872" spans="2:11">
      <c r="B4872" s="137"/>
      <c r="C4872" s="137"/>
      <c r="D4872" s="202"/>
      <c r="E4872" s="137"/>
      <c r="H4872" s="137"/>
      <c r="I4872" s="137"/>
      <c r="J4872" s="202"/>
      <c r="K4872" s="137"/>
    </row>
    <row r="4873" spans="2:11">
      <c r="B4873" s="137"/>
      <c r="C4873" s="137"/>
      <c r="D4873" s="202"/>
      <c r="E4873" s="137"/>
      <c r="H4873" s="137"/>
      <c r="I4873" s="137"/>
      <c r="J4873" s="202"/>
      <c r="K4873" s="137"/>
    </row>
    <row r="4874" spans="2:11">
      <c r="B4874" s="137"/>
      <c r="C4874" s="137"/>
      <c r="D4874" s="202"/>
      <c r="E4874" s="137"/>
      <c r="H4874" s="137"/>
      <c r="I4874" s="137"/>
      <c r="J4874" s="202"/>
      <c r="K4874" s="137"/>
    </row>
    <row r="4875" spans="2:11">
      <c r="B4875" s="137"/>
      <c r="C4875" s="137"/>
      <c r="D4875" s="202"/>
      <c r="E4875" s="137"/>
      <c r="H4875" s="137"/>
      <c r="I4875" s="137"/>
      <c r="J4875" s="202"/>
      <c r="K4875" s="137"/>
    </row>
    <row r="4876" spans="2:11">
      <c r="B4876" s="137"/>
      <c r="C4876" s="137"/>
      <c r="D4876" s="202"/>
      <c r="E4876" s="137"/>
      <c r="H4876" s="137"/>
      <c r="I4876" s="137"/>
      <c r="J4876" s="202"/>
      <c r="K4876" s="137"/>
    </row>
    <row r="4877" spans="2:11">
      <c r="B4877" s="137"/>
      <c r="C4877" s="137"/>
      <c r="D4877" s="202"/>
      <c r="E4877" s="137"/>
      <c r="H4877" s="137"/>
      <c r="I4877" s="137"/>
      <c r="J4877" s="202"/>
      <c r="K4877" s="137"/>
    </row>
    <row r="4878" spans="2:11">
      <c r="B4878" s="137"/>
      <c r="C4878" s="137"/>
      <c r="D4878" s="202"/>
      <c r="E4878" s="137"/>
      <c r="H4878" s="137"/>
      <c r="I4878" s="137"/>
      <c r="J4878" s="202"/>
      <c r="K4878" s="137"/>
    </row>
    <row r="4879" spans="2:11">
      <c r="B4879" s="137"/>
      <c r="C4879" s="137"/>
      <c r="D4879" s="202"/>
      <c r="E4879" s="137"/>
      <c r="H4879" s="137"/>
      <c r="I4879" s="137"/>
      <c r="J4879" s="202"/>
      <c r="K4879" s="137"/>
    </row>
    <row r="4880" spans="2:11">
      <c r="B4880" s="137"/>
      <c r="C4880" s="137"/>
      <c r="D4880" s="202"/>
      <c r="E4880" s="137"/>
      <c r="H4880" s="137"/>
      <c r="I4880" s="137"/>
      <c r="J4880" s="202"/>
      <c r="K4880" s="137"/>
    </row>
    <row r="4881" spans="2:11">
      <c r="B4881" s="137"/>
      <c r="C4881" s="137"/>
      <c r="D4881" s="202"/>
      <c r="E4881" s="137"/>
      <c r="H4881" s="137"/>
      <c r="I4881" s="137"/>
      <c r="J4881" s="202"/>
      <c r="K4881" s="137"/>
    </row>
    <row r="4882" spans="2:11">
      <c r="B4882" s="137"/>
      <c r="C4882" s="137"/>
      <c r="D4882" s="202"/>
      <c r="E4882" s="137"/>
      <c r="H4882" s="137"/>
      <c r="I4882" s="137"/>
      <c r="J4882" s="202"/>
      <c r="K4882" s="137"/>
    </row>
    <row r="4883" spans="2:11">
      <c r="B4883" s="137"/>
      <c r="C4883" s="137"/>
      <c r="D4883" s="202"/>
      <c r="E4883" s="137"/>
      <c r="H4883" s="137"/>
      <c r="I4883" s="137"/>
      <c r="J4883" s="202"/>
      <c r="K4883" s="137"/>
    </row>
    <row r="4884" spans="2:11">
      <c r="B4884" s="137"/>
      <c r="C4884" s="137"/>
      <c r="D4884" s="202"/>
      <c r="E4884" s="137"/>
      <c r="H4884" s="137"/>
      <c r="I4884" s="137"/>
      <c r="J4884" s="202"/>
      <c r="K4884" s="137"/>
    </row>
    <row r="4885" spans="2:11">
      <c r="B4885" s="137"/>
      <c r="C4885" s="137"/>
      <c r="D4885" s="202"/>
      <c r="E4885" s="137"/>
      <c r="H4885" s="137"/>
      <c r="I4885" s="137"/>
      <c r="J4885" s="202"/>
      <c r="K4885" s="137"/>
    </row>
    <row r="4886" spans="2:11">
      <c r="B4886" s="137"/>
      <c r="C4886" s="137"/>
      <c r="D4886" s="202"/>
      <c r="E4886" s="137"/>
      <c r="H4886" s="137"/>
      <c r="I4886" s="137"/>
      <c r="J4886" s="202"/>
      <c r="K4886" s="137"/>
    </row>
    <row r="4887" spans="2:11">
      <c r="B4887" s="137"/>
      <c r="C4887" s="137"/>
      <c r="D4887" s="202"/>
      <c r="E4887" s="137"/>
      <c r="H4887" s="137"/>
      <c r="I4887" s="137"/>
      <c r="J4887" s="202"/>
      <c r="K4887" s="137"/>
    </row>
    <row r="4888" spans="2:11">
      <c r="B4888" s="137"/>
      <c r="C4888" s="137"/>
      <c r="D4888" s="202"/>
      <c r="E4888" s="137"/>
      <c r="H4888" s="137"/>
      <c r="I4888" s="137"/>
      <c r="J4888" s="202"/>
      <c r="K4888" s="137"/>
    </row>
    <row r="4889" spans="2:11">
      <c r="B4889" s="137"/>
      <c r="C4889" s="137"/>
      <c r="D4889" s="202"/>
      <c r="E4889" s="137"/>
      <c r="H4889" s="137"/>
      <c r="I4889" s="137"/>
      <c r="J4889" s="202"/>
      <c r="K4889" s="137"/>
    </row>
    <row r="4890" spans="2:11">
      <c r="B4890" s="137"/>
      <c r="C4890" s="137"/>
      <c r="D4890" s="202"/>
      <c r="E4890" s="137"/>
      <c r="H4890" s="137"/>
      <c r="I4890" s="137"/>
      <c r="J4890" s="202"/>
      <c r="K4890" s="137"/>
    </row>
    <row r="4891" spans="2:11">
      <c r="B4891" s="137"/>
      <c r="C4891" s="137"/>
      <c r="D4891" s="202"/>
      <c r="E4891" s="137"/>
      <c r="H4891" s="137"/>
      <c r="I4891" s="137"/>
      <c r="J4891" s="202"/>
      <c r="K4891" s="137"/>
    </row>
    <row r="4892" spans="2:11">
      <c r="B4892" s="137"/>
      <c r="C4892" s="137"/>
      <c r="D4892" s="202"/>
      <c r="E4892" s="137"/>
      <c r="H4892" s="137"/>
      <c r="I4892" s="137"/>
      <c r="J4892" s="202"/>
      <c r="K4892" s="137"/>
    </row>
    <row r="4893" spans="2:11">
      <c r="B4893" s="137"/>
      <c r="C4893" s="137"/>
      <c r="D4893" s="202"/>
      <c r="E4893" s="137"/>
      <c r="H4893" s="137"/>
      <c r="I4893" s="137"/>
      <c r="J4893" s="202"/>
      <c r="K4893" s="137"/>
    </row>
    <row r="4894" spans="2:11">
      <c r="B4894" s="137"/>
      <c r="C4894" s="137"/>
      <c r="D4894" s="202"/>
      <c r="E4894" s="137"/>
      <c r="H4894" s="137"/>
      <c r="I4894" s="137"/>
      <c r="J4894" s="202"/>
      <c r="K4894" s="137"/>
    </row>
    <row r="4895" spans="2:11">
      <c r="B4895" s="137"/>
      <c r="C4895" s="137"/>
      <c r="D4895" s="202"/>
      <c r="E4895" s="137"/>
      <c r="H4895" s="137"/>
      <c r="I4895" s="137"/>
      <c r="J4895" s="202"/>
      <c r="K4895" s="137"/>
    </row>
    <row r="4896" spans="2:11">
      <c r="B4896" s="137"/>
      <c r="C4896" s="137"/>
      <c r="D4896" s="202"/>
      <c r="E4896" s="137"/>
      <c r="H4896" s="137"/>
      <c r="I4896" s="137"/>
      <c r="J4896" s="202"/>
      <c r="K4896" s="137"/>
    </row>
    <row r="4897" spans="2:11">
      <c r="B4897" s="137"/>
      <c r="C4897" s="137"/>
      <c r="D4897" s="202"/>
      <c r="E4897" s="137"/>
      <c r="H4897" s="137"/>
      <c r="I4897" s="137"/>
      <c r="J4897" s="202"/>
      <c r="K4897" s="137"/>
    </row>
    <row r="4898" spans="2:11">
      <c r="B4898" s="137"/>
      <c r="C4898" s="137"/>
      <c r="D4898" s="202"/>
      <c r="E4898" s="137"/>
      <c r="H4898" s="137"/>
      <c r="I4898" s="137"/>
      <c r="J4898" s="202"/>
      <c r="K4898" s="137"/>
    </row>
    <row r="4899" spans="2:11">
      <c r="B4899" s="137"/>
      <c r="C4899" s="137"/>
      <c r="D4899" s="202"/>
      <c r="E4899" s="137"/>
      <c r="H4899" s="137"/>
      <c r="I4899" s="137"/>
      <c r="J4899" s="202"/>
      <c r="K4899" s="137"/>
    </row>
    <row r="4900" spans="2:11">
      <c r="B4900" s="137"/>
      <c r="C4900" s="137"/>
      <c r="D4900" s="202"/>
      <c r="E4900" s="137"/>
      <c r="H4900" s="137"/>
      <c r="I4900" s="137"/>
      <c r="J4900" s="202"/>
      <c r="K4900" s="137"/>
    </row>
    <row r="4901" spans="2:11">
      <c r="B4901" s="137"/>
      <c r="C4901" s="137"/>
      <c r="D4901" s="202"/>
      <c r="E4901" s="137"/>
      <c r="H4901" s="137"/>
      <c r="I4901" s="137"/>
      <c r="J4901" s="202"/>
      <c r="K4901" s="137"/>
    </row>
    <row r="4902" spans="2:11">
      <c r="B4902" s="137"/>
      <c r="C4902" s="137"/>
      <c r="D4902" s="202"/>
      <c r="E4902" s="137"/>
      <c r="H4902" s="137"/>
      <c r="I4902" s="137"/>
      <c r="J4902" s="202"/>
      <c r="K4902" s="137"/>
    </row>
    <row r="4903" spans="2:11">
      <c r="B4903" s="137"/>
      <c r="C4903" s="137"/>
      <c r="D4903" s="202"/>
      <c r="E4903" s="137"/>
      <c r="H4903" s="137"/>
      <c r="I4903" s="137"/>
      <c r="J4903" s="202"/>
      <c r="K4903" s="137"/>
    </row>
    <row r="4904" spans="2:11">
      <c r="B4904" s="137"/>
      <c r="C4904" s="137"/>
      <c r="D4904" s="202"/>
      <c r="E4904" s="137"/>
      <c r="H4904" s="137"/>
      <c r="I4904" s="137"/>
      <c r="J4904" s="202"/>
      <c r="K4904" s="137"/>
    </row>
    <row r="4905" spans="2:11">
      <c r="B4905" s="137"/>
      <c r="C4905" s="137"/>
      <c r="D4905" s="202"/>
      <c r="E4905" s="137"/>
      <c r="H4905" s="137"/>
      <c r="I4905" s="137"/>
      <c r="J4905" s="202"/>
      <c r="K4905" s="137"/>
    </row>
    <row r="4906" spans="2:11">
      <c r="B4906" s="137"/>
      <c r="C4906" s="137"/>
      <c r="D4906" s="202"/>
      <c r="E4906" s="137"/>
      <c r="H4906" s="137"/>
      <c r="I4906" s="137"/>
      <c r="J4906" s="202"/>
      <c r="K4906" s="137"/>
    </row>
    <row r="4907" spans="2:11">
      <c r="B4907" s="137"/>
      <c r="C4907" s="137"/>
      <c r="D4907" s="202"/>
      <c r="E4907" s="137"/>
      <c r="H4907" s="137"/>
      <c r="I4907" s="137"/>
      <c r="J4907" s="202"/>
      <c r="K4907" s="137"/>
    </row>
    <row r="4908" spans="2:11">
      <c r="B4908" s="137"/>
      <c r="C4908" s="137"/>
      <c r="D4908" s="202"/>
      <c r="E4908" s="137"/>
      <c r="H4908" s="137"/>
      <c r="I4908" s="137"/>
      <c r="J4908" s="202"/>
      <c r="K4908" s="137"/>
    </row>
    <row r="4909" spans="2:11">
      <c r="B4909" s="137"/>
      <c r="C4909" s="137"/>
      <c r="D4909" s="202"/>
      <c r="E4909" s="137"/>
      <c r="H4909" s="137"/>
      <c r="I4909" s="137"/>
      <c r="J4909" s="202"/>
      <c r="K4909" s="137"/>
    </row>
    <row r="4910" spans="2:11">
      <c r="B4910" s="137"/>
      <c r="C4910" s="137"/>
      <c r="D4910" s="202"/>
      <c r="E4910" s="137"/>
      <c r="H4910" s="137"/>
      <c r="I4910" s="137"/>
      <c r="J4910" s="202"/>
      <c r="K4910" s="137"/>
    </row>
    <row r="4911" spans="2:11">
      <c r="B4911" s="137"/>
      <c r="C4911" s="137"/>
      <c r="D4911" s="202"/>
      <c r="E4911" s="137"/>
      <c r="H4911" s="137"/>
      <c r="I4911" s="137"/>
      <c r="J4911" s="202"/>
      <c r="K4911" s="137"/>
    </row>
    <row r="4912" spans="2:11">
      <c r="B4912" s="137"/>
      <c r="C4912" s="137"/>
      <c r="D4912" s="202"/>
      <c r="E4912" s="137"/>
      <c r="H4912" s="137"/>
      <c r="I4912" s="137"/>
      <c r="J4912" s="202"/>
      <c r="K4912" s="137"/>
    </row>
    <row r="4913" spans="2:11">
      <c r="B4913" s="137"/>
      <c r="C4913" s="137"/>
      <c r="D4913" s="202"/>
      <c r="E4913" s="137"/>
      <c r="H4913" s="137"/>
      <c r="I4913" s="137"/>
      <c r="J4913" s="202"/>
      <c r="K4913" s="137"/>
    </row>
    <row r="4914" spans="2:11">
      <c r="B4914" s="137"/>
      <c r="C4914" s="137"/>
      <c r="D4914" s="202"/>
      <c r="E4914" s="137"/>
      <c r="H4914" s="137"/>
      <c r="I4914" s="137"/>
      <c r="J4914" s="202"/>
      <c r="K4914" s="137"/>
    </row>
    <row r="4915" spans="2:11">
      <c r="B4915" s="137"/>
      <c r="C4915" s="137"/>
      <c r="D4915" s="202"/>
      <c r="E4915" s="137"/>
      <c r="H4915" s="137"/>
      <c r="I4915" s="137"/>
      <c r="J4915" s="202"/>
      <c r="K4915" s="137"/>
    </row>
    <row r="4916" spans="2:11">
      <c r="B4916" s="137"/>
      <c r="C4916" s="137"/>
      <c r="D4916" s="202"/>
      <c r="E4916" s="137"/>
      <c r="H4916" s="137"/>
      <c r="I4916" s="137"/>
      <c r="J4916" s="202"/>
      <c r="K4916" s="137"/>
    </row>
    <row r="4917" spans="2:11">
      <c r="B4917" s="137"/>
      <c r="C4917" s="137"/>
      <c r="D4917" s="202"/>
      <c r="E4917" s="137"/>
      <c r="H4917" s="137"/>
      <c r="I4917" s="137"/>
      <c r="J4917" s="202"/>
      <c r="K4917" s="137"/>
    </row>
    <row r="4918" spans="2:11">
      <c r="B4918" s="137"/>
      <c r="C4918" s="137"/>
      <c r="D4918" s="202"/>
      <c r="E4918" s="137"/>
      <c r="H4918" s="137"/>
      <c r="I4918" s="137"/>
      <c r="J4918" s="202"/>
      <c r="K4918" s="137"/>
    </row>
    <row r="4919" spans="2:11">
      <c r="B4919" s="137"/>
      <c r="C4919" s="137"/>
      <c r="D4919" s="202"/>
      <c r="E4919" s="137"/>
      <c r="H4919" s="137"/>
      <c r="I4919" s="137"/>
      <c r="J4919" s="202"/>
      <c r="K4919" s="137"/>
    </row>
    <row r="4920" spans="2:11">
      <c r="B4920" s="137"/>
      <c r="C4920" s="137"/>
      <c r="D4920" s="202"/>
      <c r="E4920" s="137"/>
      <c r="H4920" s="137"/>
      <c r="I4920" s="137"/>
      <c r="J4920" s="202"/>
      <c r="K4920" s="137"/>
    </row>
    <row r="4921" spans="2:11">
      <c r="B4921" s="137"/>
      <c r="C4921" s="137"/>
      <c r="D4921" s="202"/>
      <c r="E4921" s="137"/>
      <c r="H4921" s="137"/>
      <c r="I4921" s="137"/>
      <c r="J4921" s="202"/>
      <c r="K4921" s="137"/>
    </row>
    <row r="4922" spans="2:11">
      <c r="B4922" s="137"/>
      <c r="C4922" s="137"/>
      <c r="D4922" s="202"/>
      <c r="E4922" s="137"/>
      <c r="H4922" s="137"/>
      <c r="I4922" s="137"/>
      <c r="J4922" s="202"/>
      <c r="K4922" s="137"/>
    </row>
    <row r="4923" spans="2:11">
      <c r="B4923" s="137"/>
      <c r="C4923" s="137"/>
      <c r="D4923" s="202"/>
      <c r="E4923" s="137"/>
      <c r="H4923" s="137"/>
      <c r="I4923" s="137"/>
      <c r="J4923" s="202"/>
      <c r="K4923" s="137"/>
    </row>
    <row r="4924" spans="2:11">
      <c r="B4924" s="137"/>
      <c r="C4924" s="137"/>
      <c r="D4924" s="202"/>
      <c r="E4924" s="137"/>
      <c r="H4924" s="137"/>
      <c r="I4924" s="137"/>
      <c r="J4924" s="202"/>
      <c r="K4924" s="137"/>
    </row>
    <row r="4925" spans="2:11">
      <c r="B4925" s="137"/>
      <c r="C4925" s="137"/>
      <c r="D4925" s="202"/>
      <c r="E4925" s="137"/>
      <c r="H4925" s="137"/>
      <c r="I4925" s="137"/>
      <c r="J4925" s="202"/>
      <c r="K4925" s="137"/>
    </row>
    <row r="4926" spans="2:11">
      <c r="B4926" s="137"/>
      <c r="C4926" s="137"/>
      <c r="D4926" s="202"/>
      <c r="E4926" s="137"/>
      <c r="H4926" s="137"/>
      <c r="I4926" s="137"/>
      <c r="J4926" s="202"/>
      <c r="K4926" s="137"/>
    </row>
    <row r="4927" spans="2:11">
      <c r="B4927" s="137"/>
      <c r="C4927" s="137"/>
      <c r="D4927" s="202"/>
      <c r="E4927" s="137"/>
      <c r="H4927" s="137"/>
      <c r="I4927" s="137"/>
      <c r="J4927" s="202"/>
      <c r="K4927" s="137"/>
    </row>
    <row r="4928" spans="2:11">
      <c r="B4928" s="137"/>
      <c r="C4928" s="137"/>
      <c r="D4928" s="202"/>
      <c r="E4928" s="137"/>
      <c r="H4928" s="137"/>
      <c r="I4928" s="137"/>
      <c r="J4928" s="202"/>
      <c r="K4928" s="137"/>
    </row>
    <row r="4929" spans="2:11">
      <c r="B4929" s="137"/>
      <c r="C4929" s="137"/>
      <c r="D4929" s="202"/>
      <c r="E4929" s="137"/>
      <c r="H4929" s="137"/>
      <c r="I4929" s="137"/>
      <c r="J4929" s="202"/>
      <c r="K4929" s="137"/>
    </row>
    <row r="4930" spans="2:11">
      <c r="B4930" s="137"/>
      <c r="C4930" s="137"/>
      <c r="D4930" s="202"/>
      <c r="E4930" s="137"/>
      <c r="H4930" s="137"/>
      <c r="I4930" s="137"/>
      <c r="J4930" s="202"/>
      <c r="K4930" s="137"/>
    </row>
    <row r="4931" spans="2:11">
      <c r="B4931" s="137"/>
      <c r="C4931" s="137"/>
      <c r="D4931" s="202"/>
      <c r="E4931" s="137"/>
      <c r="H4931" s="137"/>
      <c r="I4931" s="137"/>
      <c r="J4931" s="202"/>
      <c r="K4931" s="137"/>
    </row>
    <row r="4932" spans="2:11">
      <c r="B4932" s="137"/>
      <c r="C4932" s="137"/>
      <c r="D4932" s="202"/>
      <c r="E4932" s="137"/>
      <c r="H4932" s="137"/>
      <c r="I4932" s="137"/>
      <c r="J4932" s="202"/>
      <c r="K4932" s="137"/>
    </row>
    <row r="4933" spans="2:11">
      <c r="B4933" s="137"/>
      <c r="C4933" s="137"/>
      <c r="D4933" s="202"/>
      <c r="E4933" s="137"/>
      <c r="H4933" s="137"/>
      <c r="I4933" s="137"/>
      <c r="J4933" s="202"/>
      <c r="K4933" s="137"/>
    </row>
    <row r="4934" spans="2:11">
      <c r="B4934" s="137"/>
      <c r="C4934" s="137"/>
      <c r="D4934" s="202"/>
      <c r="E4934" s="137"/>
      <c r="H4934" s="137"/>
      <c r="I4934" s="137"/>
      <c r="J4934" s="202"/>
      <c r="K4934" s="137"/>
    </row>
    <row r="4935" spans="2:11">
      <c r="B4935" s="137"/>
      <c r="C4935" s="137"/>
      <c r="D4935" s="202"/>
      <c r="E4935" s="137"/>
      <c r="H4935" s="137"/>
      <c r="I4935" s="137"/>
      <c r="J4935" s="202"/>
      <c r="K4935" s="137"/>
    </row>
    <row r="4936" spans="2:11">
      <c r="B4936" s="137"/>
      <c r="C4936" s="137"/>
      <c r="D4936" s="202"/>
      <c r="E4936" s="137"/>
      <c r="H4936" s="137"/>
      <c r="I4936" s="137"/>
      <c r="J4936" s="202"/>
      <c r="K4936" s="137"/>
    </row>
    <row r="4937" spans="2:11">
      <c r="B4937" s="137"/>
      <c r="C4937" s="137"/>
      <c r="D4937" s="202"/>
      <c r="E4937" s="137"/>
      <c r="H4937" s="137"/>
      <c r="I4937" s="137"/>
      <c r="J4937" s="202"/>
      <c r="K4937" s="137"/>
    </row>
    <row r="4938" spans="2:11">
      <c r="B4938" s="137"/>
      <c r="C4938" s="137"/>
      <c r="D4938" s="202"/>
      <c r="E4938" s="137"/>
      <c r="H4938" s="137"/>
      <c r="I4938" s="137"/>
      <c r="J4938" s="202"/>
      <c r="K4938" s="137"/>
    </row>
    <row r="4939" spans="2:11">
      <c r="B4939" s="137"/>
      <c r="C4939" s="137"/>
      <c r="D4939" s="202"/>
      <c r="E4939" s="137"/>
      <c r="H4939" s="137"/>
      <c r="I4939" s="137"/>
      <c r="J4939" s="202"/>
      <c r="K4939" s="137"/>
    </row>
    <row r="4940" spans="2:11">
      <c r="B4940" s="137"/>
      <c r="C4940" s="137"/>
      <c r="D4940" s="202"/>
      <c r="E4940" s="137"/>
      <c r="H4940" s="137"/>
      <c r="I4940" s="137"/>
      <c r="J4940" s="202"/>
      <c r="K4940" s="137"/>
    </row>
    <row r="4941" spans="2:11">
      <c r="B4941" s="137"/>
      <c r="C4941" s="137"/>
      <c r="D4941" s="202"/>
      <c r="E4941" s="137"/>
      <c r="H4941" s="137"/>
      <c r="I4941" s="137"/>
      <c r="J4941" s="202"/>
      <c r="K4941" s="137"/>
    </row>
    <row r="4942" spans="2:11">
      <c r="B4942" s="137"/>
      <c r="C4942" s="137"/>
      <c r="D4942" s="202"/>
      <c r="E4942" s="137"/>
      <c r="H4942" s="137"/>
      <c r="I4942" s="137"/>
      <c r="J4942" s="202"/>
      <c r="K4942" s="137"/>
    </row>
    <row r="4943" spans="2:11">
      <c r="B4943" s="137"/>
      <c r="C4943" s="137"/>
      <c r="D4943" s="202"/>
      <c r="E4943" s="137"/>
      <c r="H4943" s="137"/>
      <c r="I4943" s="137"/>
      <c r="J4943" s="202"/>
      <c r="K4943" s="137"/>
    </row>
    <row r="4944" spans="2:11">
      <c r="B4944" s="137"/>
      <c r="C4944" s="137"/>
      <c r="D4944" s="202"/>
      <c r="E4944" s="137"/>
      <c r="H4944" s="137"/>
      <c r="I4944" s="137"/>
      <c r="J4944" s="202"/>
      <c r="K4944" s="137"/>
    </row>
    <row r="4945" spans="2:11">
      <c r="B4945" s="137"/>
      <c r="C4945" s="137"/>
      <c r="D4945" s="202"/>
      <c r="E4945" s="137"/>
      <c r="H4945" s="137"/>
      <c r="I4945" s="137"/>
      <c r="J4945" s="202"/>
      <c r="K4945" s="137"/>
    </row>
    <row r="4946" spans="2:11">
      <c r="B4946" s="137"/>
      <c r="C4946" s="137"/>
      <c r="D4946" s="202"/>
      <c r="E4946" s="137"/>
      <c r="H4946" s="137"/>
      <c r="I4946" s="137"/>
      <c r="J4946" s="202"/>
      <c r="K4946" s="137"/>
    </row>
    <row r="4947" spans="2:11">
      <c r="B4947" s="137"/>
      <c r="C4947" s="137"/>
      <c r="D4947" s="202"/>
      <c r="E4947" s="137"/>
      <c r="H4947" s="137"/>
      <c r="I4947" s="137"/>
      <c r="J4947" s="202"/>
      <c r="K4947" s="137"/>
    </row>
    <row r="4948" spans="2:11">
      <c r="B4948" s="137"/>
      <c r="C4948" s="137"/>
      <c r="D4948" s="202"/>
      <c r="E4948" s="137"/>
      <c r="H4948" s="137"/>
      <c r="I4948" s="137"/>
      <c r="J4948" s="202"/>
      <c r="K4948" s="137"/>
    </row>
    <row r="4949" spans="2:11">
      <c r="B4949" s="137"/>
      <c r="C4949" s="137"/>
      <c r="D4949" s="202"/>
      <c r="E4949" s="137"/>
      <c r="H4949" s="137"/>
      <c r="I4949" s="137"/>
      <c r="J4949" s="202"/>
      <c r="K4949" s="137"/>
    </row>
    <row r="4950" spans="2:11">
      <c r="B4950" s="137"/>
      <c r="C4950" s="137"/>
      <c r="D4950" s="202"/>
      <c r="E4950" s="137"/>
      <c r="H4950" s="137"/>
      <c r="I4950" s="137"/>
      <c r="J4950" s="202"/>
      <c r="K4950" s="137"/>
    </row>
    <row r="4951" spans="2:11">
      <c r="B4951" s="137"/>
      <c r="C4951" s="137"/>
      <c r="D4951" s="202"/>
      <c r="E4951" s="137"/>
      <c r="H4951" s="137"/>
      <c r="I4951" s="137"/>
      <c r="J4951" s="202"/>
      <c r="K4951" s="137"/>
    </row>
    <row r="4952" spans="2:11">
      <c r="B4952" s="137"/>
      <c r="C4952" s="137"/>
      <c r="D4952" s="202"/>
      <c r="E4952" s="137"/>
      <c r="H4952" s="137"/>
      <c r="I4952" s="137"/>
      <c r="J4952" s="202"/>
      <c r="K4952" s="137"/>
    </row>
    <row r="4953" spans="2:11">
      <c r="B4953" s="137"/>
      <c r="C4953" s="137"/>
      <c r="D4953" s="202"/>
      <c r="E4953" s="137"/>
      <c r="H4953" s="137"/>
      <c r="I4953" s="137"/>
      <c r="J4953" s="202"/>
      <c r="K4953" s="137"/>
    </row>
    <row r="4954" spans="2:11">
      <c r="B4954" s="137"/>
      <c r="C4954" s="137"/>
      <c r="D4954" s="202"/>
      <c r="E4954" s="137"/>
      <c r="H4954" s="137"/>
      <c r="I4954" s="137"/>
      <c r="J4954" s="202"/>
      <c r="K4954" s="137"/>
    </row>
    <row r="4955" spans="2:11">
      <c r="B4955" s="137"/>
      <c r="C4955" s="137"/>
      <c r="D4955" s="202"/>
      <c r="E4955" s="137"/>
      <c r="H4955" s="137"/>
      <c r="I4955" s="137"/>
      <c r="J4955" s="202"/>
      <c r="K4955" s="137"/>
    </row>
    <row r="4956" spans="2:11">
      <c r="B4956" s="137"/>
      <c r="C4956" s="137"/>
      <c r="D4956" s="202"/>
      <c r="E4956" s="137"/>
      <c r="H4956" s="137"/>
      <c r="I4956" s="137"/>
      <c r="J4956" s="202"/>
      <c r="K4956" s="137"/>
    </row>
    <row r="4957" spans="2:11">
      <c r="B4957" s="137"/>
      <c r="C4957" s="137"/>
      <c r="D4957" s="202"/>
      <c r="E4957" s="137"/>
      <c r="H4957" s="137"/>
      <c r="I4957" s="137"/>
      <c r="J4957" s="202"/>
      <c r="K4957" s="137"/>
    </row>
    <row r="4958" spans="2:11">
      <c r="B4958" s="137"/>
      <c r="C4958" s="137"/>
      <c r="D4958" s="202"/>
      <c r="E4958" s="137"/>
      <c r="H4958" s="137"/>
      <c r="I4958" s="137"/>
      <c r="J4958" s="202"/>
      <c r="K4958" s="137"/>
    </row>
    <row r="4959" spans="2:11">
      <c r="B4959" s="137"/>
      <c r="C4959" s="137"/>
      <c r="D4959" s="202"/>
      <c r="E4959" s="137"/>
      <c r="H4959" s="137"/>
      <c r="I4959" s="137"/>
      <c r="J4959" s="202"/>
      <c r="K4959" s="137"/>
    </row>
    <row r="4960" spans="2:11">
      <c r="B4960" s="137"/>
      <c r="C4960" s="137"/>
      <c r="D4960" s="202"/>
      <c r="E4960" s="137"/>
      <c r="H4960" s="137"/>
      <c r="I4960" s="137"/>
      <c r="J4960" s="202"/>
      <c r="K4960" s="137"/>
    </row>
    <row r="4961" spans="2:11">
      <c r="B4961" s="137"/>
      <c r="C4961" s="137"/>
      <c r="D4961" s="202"/>
      <c r="E4961" s="137"/>
      <c r="H4961" s="137"/>
      <c r="I4961" s="137"/>
      <c r="J4961" s="202"/>
      <c r="K4961" s="137"/>
    </row>
    <row r="4962" spans="2:11">
      <c r="B4962" s="137"/>
      <c r="C4962" s="137"/>
      <c r="D4962" s="202"/>
      <c r="E4962" s="137"/>
      <c r="H4962" s="137"/>
      <c r="I4962" s="137"/>
      <c r="J4962" s="202"/>
      <c r="K4962" s="137"/>
    </row>
    <row r="4963" spans="2:11">
      <c r="B4963" s="137"/>
      <c r="C4963" s="137"/>
      <c r="D4963" s="202"/>
      <c r="E4963" s="137"/>
      <c r="H4963" s="137"/>
      <c r="I4963" s="137"/>
      <c r="J4963" s="202"/>
      <c r="K4963" s="137"/>
    </row>
    <row r="4964" spans="2:11">
      <c r="B4964" s="137"/>
      <c r="C4964" s="137"/>
      <c r="D4964" s="202"/>
      <c r="E4964" s="137"/>
      <c r="H4964" s="137"/>
      <c r="I4964" s="137"/>
      <c r="J4964" s="202"/>
      <c r="K4964" s="137"/>
    </row>
    <row r="4965" spans="2:11">
      <c r="B4965" s="137"/>
      <c r="C4965" s="137"/>
      <c r="D4965" s="202"/>
      <c r="E4965" s="137"/>
      <c r="H4965" s="137"/>
      <c r="I4965" s="137"/>
      <c r="J4965" s="202"/>
      <c r="K4965" s="137"/>
    </row>
    <row r="4966" spans="2:11">
      <c r="B4966" s="137"/>
      <c r="C4966" s="137"/>
      <c r="D4966" s="202"/>
      <c r="E4966" s="137"/>
      <c r="H4966" s="137"/>
      <c r="I4966" s="137"/>
      <c r="J4966" s="202"/>
      <c r="K4966" s="137"/>
    </row>
    <row r="4967" spans="2:11">
      <c r="B4967" s="137"/>
      <c r="C4967" s="137"/>
      <c r="D4967" s="202"/>
      <c r="E4967" s="137"/>
      <c r="H4967" s="137"/>
      <c r="I4967" s="137"/>
      <c r="J4967" s="202"/>
      <c r="K4967" s="137"/>
    </row>
    <row r="4968" spans="2:11">
      <c r="B4968" s="137"/>
      <c r="C4968" s="137"/>
      <c r="D4968" s="202"/>
      <c r="E4968" s="137"/>
      <c r="H4968" s="137"/>
      <c r="I4968" s="137"/>
      <c r="J4968" s="202"/>
      <c r="K4968" s="137"/>
    </row>
    <row r="4969" spans="2:11">
      <c r="B4969" s="137"/>
      <c r="C4969" s="137"/>
      <c r="D4969" s="202"/>
      <c r="E4969" s="137"/>
      <c r="H4969" s="137"/>
      <c r="I4969" s="137"/>
      <c r="J4969" s="202"/>
      <c r="K4969" s="137"/>
    </row>
    <row r="4970" spans="2:11">
      <c r="B4970" s="137"/>
      <c r="C4970" s="137"/>
      <c r="D4970" s="202"/>
      <c r="E4970" s="137"/>
      <c r="H4970" s="137"/>
      <c r="I4970" s="137"/>
      <c r="J4970" s="202"/>
      <c r="K4970" s="137"/>
    </row>
    <row r="4971" spans="2:11">
      <c r="B4971" s="137"/>
      <c r="C4971" s="137"/>
      <c r="D4971" s="202"/>
      <c r="E4971" s="137"/>
      <c r="H4971" s="137"/>
      <c r="I4971" s="137"/>
      <c r="J4971" s="202"/>
      <c r="K4971" s="137"/>
    </row>
    <row r="4972" spans="2:11">
      <c r="B4972" s="137"/>
      <c r="C4972" s="137"/>
      <c r="D4972" s="202"/>
      <c r="E4972" s="137"/>
      <c r="H4972" s="137"/>
      <c r="I4972" s="137"/>
      <c r="J4972" s="202"/>
      <c r="K4972" s="137"/>
    </row>
    <row r="4973" spans="2:11">
      <c r="B4973" s="137"/>
      <c r="C4973" s="137"/>
      <c r="D4973" s="202"/>
      <c r="E4973" s="137"/>
      <c r="H4973" s="137"/>
      <c r="I4973" s="137"/>
      <c r="J4973" s="202"/>
      <c r="K4973" s="137"/>
    </row>
    <row r="4974" spans="2:11">
      <c r="B4974" s="137"/>
      <c r="C4974" s="137"/>
      <c r="D4974" s="202"/>
      <c r="E4974" s="137"/>
      <c r="H4974" s="137"/>
      <c r="I4974" s="137"/>
      <c r="J4974" s="202"/>
      <c r="K4974" s="137"/>
    </row>
    <row r="4975" spans="2:11">
      <c r="B4975" s="137"/>
      <c r="C4975" s="137"/>
      <c r="D4975" s="202"/>
      <c r="E4975" s="137"/>
      <c r="H4975" s="137"/>
      <c r="I4975" s="137"/>
      <c r="J4975" s="202"/>
      <c r="K4975" s="137"/>
    </row>
    <row r="4976" spans="2:11">
      <c r="B4976" s="137"/>
      <c r="C4976" s="137"/>
      <c r="D4976" s="202"/>
      <c r="E4976" s="137"/>
      <c r="H4976" s="137"/>
      <c r="I4976" s="137"/>
      <c r="J4976" s="202"/>
      <c r="K4976" s="137"/>
    </row>
    <row r="4977" spans="2:11">
      <c r="B4977" s="137"/>
      <c r="C4977" s="137"/>
      <c r="D4977" s="202"/>
      <c r="E4977" s="137"/>
      <c r="H4977" s="137"/>
      <c r="I4977" s="137"/>
      <c r="J4977" s="202"/>
      <c r="K4977" s="137"/>
    </row>
    <row r="4978" spans="2:11">
      <c r="B4978" s="137"/>
      <c r="C4978" s="137"/>
      <c r="D4978" s="202"/>
      <c r="E4978" s="137"/>
      <c r="H4978" s="137"/>
      <c r="I4978" s="137"/>
      <c r="J4978" s="202"/>
      <c r="K4978" s="137"/>
    </row>
    <row r="4979" spans="2:11">
      <c r="B4979" s="137"/>
      <c r="C4979" s="137"/>
      <c r="D4979" s="202"/>
      <c r="E4979" s="137"/>
      <c r="H4979" s="137"/>
      <c r="I4979" s="137"/>
      <c r="J4979" s="202"/>
      <c r="K4979" s="137"/>
    </row>
    <row r="4980" spans="2:11">
      <c r="B4980" s="137"/>
      <c r="C4980" s="137"/>
      <c r="D4980" s="202"/>
      <c r="E4980" s="137"/>
      <c r="H4980" s="137"/>
      <c r="I4980" s="137"/>
      <c r="J4980" s="202"/>
      <c r="K4980" s="137"/>
    </row>
    <row r="4981" spans="2:11">
      <c r="B4981" s="137"/>
      <c r="C4981" s="137"/>
      <c r="D4981" s="202"/>
      <c r="E4981" s="137"/>
      <c r="H4981" s="137"/>
      <c r="I4981" s="137"/>
      <c r="J4981" s="202"/>
      <c r="K4981" s="137"/>
    </row>
    <row r="4982" spans="2:11">
      <c r="B4982" s="137"/>
      <c r="C4982" s="137"/>
      <c r="D4982" s="202"/>
      <c r="E4982" s="137"/>
      <c r="H4982" s="137"/>
      <c r="I4982" s="137"/>
      <c r="J4982" s="202"/>
      <c r="K4982" s="137"/>
    </row>
    <row r="4983" spans="2:11">
      <c r="B4983" s="137"/>
      <c r="C4983" s="137"/>
      <c r="D4983" s="202"/>
      <c r="E4983" s="137"/>
      <c r="H4983" s="137"/>
      <c r="I4983" s="137"/>
      <c r="J4983" s="202"/>
      <c r="K4983" s="137"/>
    </row>
    <row r="4984" spans="2:11">
      <c r="B4984" s="137"/>
      <c r="C4984" s="137"/>
      <c r="D4984" s="202"/>
      <c r="E4984" s="137"/>
      <c r="H4984" s="137"/>
      <c r="I4984" s="137"/>
      <c r="J4984" s="202"/>
      <c r="K4984" s="137"/>
    </row>
    <row r="4985" spans="2:11">
      <c r="B4985" s="137"/>
      <c r="C4985" s="137"/>
      <c r="D4985" s="202"/>
      <c r="E4985" s="137"/>
      <c r="H4985" s="137"/>
      <c r="I4985" s="137"/>
      <c r="J4985" s="202"/>
      <c r="K4985" s="137"/>
    </row>
    <row r="4986" spans="2:11">
      <c r="B4986" s="137"/>
      <c r="C4986" s="137"/>
      <c r="D4986" s="202"/>
      <c r="E4986" s="137"/>
      <c r="H4986" s="137"/>
      <c r="I4986" s="137"/>
      <c r="J4986" s="202"/>
      <c r="K4986" s="137"/>
    </row>
    <row r="4987" spans="2:11">
      <c r="B4987" s="137"/>
      <c r="C4987" s="137"/>
      <c r="D4987" s="202"/>
      <c r="E4987" s="137"/>
      <c r="H4987" s="137"/>
      <c r="I4987" s="137"/>
      <c r="J4987" s="202"/>
      <c r="K4987" s="137"/>
    </row>
    <row r="4988" spans="2:11">
      <c r="B4988" s="137"/>
      <c r="C4988" s="137"/>
      <c r="D4988" s="202"/>
      <c r="E4988" s="137"/>
      <c r="H4988" s="137"/>
      <c r="I4988" s="137"/>
      <c r="J4988" s="202"/>
      <c r="K4988" s="137"/>
    </row>
    <row r="4989" spans="2:11">
      <c r="B4989" s="137"/>
      <c r="C4989" s="137"/>
      <c r="D4989" s="202"/>
      <c r="E4989" s="137"/>
      <c r="H4989" s="137"/>
      <c r="I4989" s="137"/>
      <c r="J4989" s="202"/>
      <c r="K4989" s="137"/>
    </row>
    <row r="4990" spans="2:11">
      <c r="B4990" s="137"/>
      <c r="C4990" s="137"/>
      <c r="D4990" s="202"/>
      <c r="E4990" s="137"/>
      <c r="H4990" s="137"/>
      <c r="I4990" s="137"/>
      <c r="J4990" s="202"/>
      <c r="K4990" s="137"/>
    </row>
    <row r="4991" spans="2:11">
      <c r="B4991" s="137"/>
      <c r="C4991" s="137"/>
      <c r="D4991" s="202"/>
      <c r="E4991" s="137"/>
      <c r="H4991" s="137"/>
      <c r="I4991" s="137"/>
      <c r="J4991" s="202"/>
      <c r="K4991" s="137"/>
    </row>
    <row r="4992" spans="2:11">
      <c r="B4992" s="137"/>
      <c r="C4992" s="137"/>
      <c r="D4992" s="202"/>
      <c r="E4992" s="137"/>
      <c r="H4992" s="137"/>
      <c r="I4992" s="137"/>
      <c r="J4992" s="202"/>
      <c r="K4992" s="137"/>
    </row>
    <row r="4993" spans="2:11">
      <c r="B4993" s="137"/>
      <c r="C4993" s="137"/>
      <c r="D4993" s="202"/>
      <c r="E4993" s="137"/>
      <c r="H4993" s="137"/>
      <c r="I4993" s="137"/>
      <c r="J4993" s="202"/>
      <c r="K4993" s="137"/>
    </row>
    <row r="4994" spans="2:11">
      <c r="B4994" s="137"/>
      <c r="C4994" s="137"/>
      <c r="D4994" s="202"/>
      <c r="E4994" s="137"/>
      <c r="H4994" s="137"/>
      <c r="I4994" s="137"/>
      <c r="J4994" s="202"/>
      <c r="K4994" s="137"/>
    </row>
    <row r="4995" spans="2:11">
      <c r="B4995" s="137"/>
      <c r="C4995" s="137"/>
      <c r="D4995" s="202"/>
      <c r="E4995" s="137"/>
      <c r="H4995" s="137"/>
      <c r="I4995" s="137"/>
      <c r="J4995" s="202"/>
      <c r="K4995" s="137"/>
    </row>
    <row r="4996" spans="2:11">
      <c r="B4996" s="137"/>
      <c r="C4996" s="137"/>
      <c r="D4996" s="202"/>
      <c r="E4996" s="137"/>
      <c r="H4996" s="137"/>
      <c r="I4996" s="137"/>
      <c r="J4996" s="202"/>
      <c r="K4996" s="137"/>
    </row>
    <row r="4997" spans="2:11">
      <c r="B4997" s="137"/>
      <c r="C4997" s="137"/>
      <c r="D4997" s="202"/>
      <c r="E4997" s="137"/>
      <c r="H4997" s="137"/>
      <c r="I4997" s="137"/>
      <c r="J4997" s="202"/>
      <c r="K4997" s="137"/>
    </row>
    <row r="4998" spans="2:11">
      <c r="B4998" s="137"/>
      <c r="C4998" s="137"/>
      <c r="D4998" s="202"/>
      <c r="E4998" s="137"/>
      <c r="H4998" s="137"/>
      <c r="I4998" s="137"/>
      <c r="J4998" s="202"/>
      <c r="K4998" s="137"/>
    </row>
    <row r="4999" spans="2:11">
      <c r="B4999" s="137"/>
      <c r="C4999" s="137"/>
      <c r="D4999" s="202"/>
      <c r="E4999" s="137"/>
      <c r="H4999" s="137"/>
      <c r="I4999" s="137"/>
      <c r="J4999" s="202"/>
      <c r="K4999" s="137"/>
    </row>
    <row r="5000" spans="2:11">
      <c r="B5000" s="137"/>
      <c r="C5000" s="137"/>
      <c r="D5000" s="202"/>
      <c r="E5000" s="137"/>
      <c r="H5000" s="137"/>
      <c r="I5000" s="137"/>
      <c r="J5000" s="202"/>
      <c r="K5000" s="137"/>
    </row>
    <row r="5001" spans="2:11">
      <c r="B5001" s="137"/>
      <c r="C5001" s="137"/>
      <c r="D5001" s="202"/>
      <c r="E5001" s="137"/>
      <c r="H5001" s="137"/>
      <c r="I5001" s="137"/>
      <c r="J5001" s="202"/>
      <c r="K5001" s="137"/>
    </row>
    <row r="5002" spans="2:11">
      <c r="B5002" s="137"/>
      <c r="C5002" s="137"/>
      <c r="D5002" s="202"/>
      <c r="E5002" s="137"/>
      <c r="H5002" s="137"/>
      <c r="I5002" s="137"/>
      <c r="J5002" s="202"/>
      <c r="K5002" s="137"/>
    </row>
    <row r="5003" spans="2:11">
      <c r="B5003" s="137"/>
      <c r="C5003" s="137"/>
      <c r="D5003" s="202"/>
      <c r="E5003" s="137"/>
      <c r="H5003" s="137"/>
      <c r="I5003" s="137"/>
      <c r="J5003" s="202"/>
      <c r="K5003" s="137"/>
    </row>
    <row r="5004" spans="2:11">
      <c r="B5004" s="137"/>
      <c r="C5004" s="137"/>
      <c r="D5004" s="202"/>
      <c r="E5004" s="137"/>
      <c r="H5004" s="137"/>
      <c r="I5004" s="137"/>
      <c r="J5004" s="202"/>
      <c r="K5004" s="137"/>
    </row>
    <row r="5005" spans="2:11">
      <c r="B5005" s="137"/>
      <c r="C5005" s="137"/>
      <c r="D5005" s="202"/>
      <c r="E5005" s="137"/>
      <c r="H5005" s="137"/>
      <c r="I5005" s="137"/>
      <c r="J5005" s="202"/>
      <c r="K5005" s="137"/>
    </row>
    <row r="5006" spans="2:11">
      <c r="B5006" s="137"/>
      <c r="C5006" s="137"/>
      <c r="D5006" s="202"/>
      <c r="E5006" s="137"/>
      <c r="H5006" s="137"/>
      <c r="I5006" s="137"/>
      <c r="J5006" s="202"/>
      <c r="K5006" s="137"/>
    </row>
    <row r="5007" spans="2:11">
      <c r="B5007" s="137"/>
      <c r="C5007" s="137"/>
      <c r="D5007" s="202"/>
      <c r="E5007" s="137"/>
      <c r="H5007" s="137"/>
      <c r="I5007" s="137"/>
      <c r="J5007" s="202"/>
      <c r="K5007" s="137"/>
    </row>
    <row r="5008" spans="2:11">
      <c r="B5008" s="137"/>
      <c r="C5008" s="137"/>
      <c r="D5008" s="202"/>
      <c r="E5008" s="137"/>
      <c r="H5008" s="137"/>
      <c r="I5008" s="137"/>
      <c r="J5008" s="202"/>
      <c r="K5008" s="137"/>
    </row>
    <row r="5009" spans="2:11">
      <c r="B5009" s="137"/>
      <c r="C5009" s="137"/>
      <c r="D5009" s="202"/>
      <c r="E5009" s="137"/>
      <c r="H5009" s="137"/>
      <c r="I5009" s="137"/>
      <c r="J5009" s="202"/>
      <c r="K5009" s="137"/>
    </row>
    <row r="5010" spans="2:11">
      <c r="B5010" s="137"/>
      <c r="C5010" s="137"/>
      <c r="D5010" s="202"/>
      <c r="E5010" s="137"/>
      <c r="H5010" s="137"/>
      <c r="I5010" s="137"/>
      <c r="J5010" s="202"/>
      <c r="K5010" s="137"/>
    </row>
    <row r="5011" spans="2:11">
      <c r="B5011" s="137"/>
      <c r="C5011" s="137"/>
      <c r="D5011" s="202"/>
      <c r="E5011" s="137"/>
      <c r="H5011" s="137"/>
      <c r="I5011" s="137"/>
      <c r="J5011" s="202"/>
      <c r="K5011" s="137"/>
    </row>
    <row r="5012" spans="2:11">
      <c r="B5012" s="137"/>
      <c r="C5012" s="137"/>
      <c r="D5012" s="202"/>
      <c r="E5012" s="137"/>
      <c r="H5012" s="137"/>
      <c r="I5012" s="137"/>
      <c r="J5012" s="202"/>
      <c r="K5012" s="137"/>
    </row>
    <row r="5013" spans="2:11">
      <c r="B5013" s="137"/>
      <c r="C5013" s="137"/>
      <c r="D5013" s="202"/>
      <c r="E5013" s="137"/>
      <c r="H5013" s="137"/>
      <c r="I5013" s="137"/>
      <c r="J5013" s="202"/>
      <c r="K5013" s="137"/>
    </row>
    <row r="5014" spans="2:11">
      <c r="B5014" s="137"/>
      <c r="C5014" s="137"/>
      <c r="D5014" s="202"/>
      <c r="E5014" s="137"/>
      <c r="H5014" s="137"/>
      <c r="I5014" s="137"/>
      <c r="J5014" s="202"/>
      <c r="K5014" s="137"/>
    </row>
    <row r="5015" spans="2:11">
      <c r="B5015" s="137"/>
      <c r="C5015" s="137"/>
      <c r="D5015" s="202"/>
      <c r="E5015" s="137"/>
      <c r="H5015" s="137"/>
      <c r="I5015" s="137"/>
      <c r="J5015" s="202"/>
      <c r="K5015" s="137"/>
    </row>
    <row r="5016" spans="2:11">
      <c r="B5016" s="137"/>
      <c r="C5016" s="137"/>
      <c r="D5016" s="202"/>
      <c r="E5016" s="137"/>
      <c r="H5016" s="137"/>
      <c r="I5016" s="137"/>
      <c r="J5016" s="202"/>
      <c r="K5016" s="137"/>
    </row>
    <row r="5017" spans="2:11">
      <c r="B5017" s="137"/>
      <c r="C5017" s="137"/>
      <c r="D5017" s="202"/>
      <c r="E5017" s="137"/>
      <c r="H5017" s="137"/>
      <c r="I5017" s="137"/>
      <c r="J5017" s="202"/>
      <c r="K5017" s="137"/>
    </row>
    <row r="5018" spans="2:11">
      <c r="B5018" s="137"/>
      <c r="C5018" s="137"/>
      <c r="D5018" s="202"/>
      <c r="E5018" s="137"/>
      <c r="H5018" s="137"/>
      <c r="I5018" s="137"/>
      <c r="J5018" s="202"/>
      <c r="K5018" s="137"/>
    </row>
    <row r="5019" spans="2:11">
      <c r="B5019" s="137"/>
      <c r="C5019" s="137"/>
      <c r="D5019" s="202"/>
      <c r="E5019" s="137"/>
      <c r="H5019" s="137"/>
      <c r="I5019" s="137"/>
      <c r="J5019" s="202"/>
      <c r="K5019" s="137"/>
    </row>
    <row r="5020" spans="2:11">
      <c r="B5020" s="137"/>
      <c r="C5020" s="137"/>
      <c r="D5020" s="202"/>
      <c r="E5020" s="137"/>
      <c r="H5020" s="137"/>
      <c r="I5020" s="137"/>
      <c r="J5020" s="202"/>
      <c r="K5020" s="137"/>
    </row>
    <row r="5021" spans="2:11">
      <c r="B5021" s="137"/>
      <c r="C5021" s="137"/>
      <c r="D5021" s="202"/>
      <c r="E5021" s="137"/>
      <c r="H5021" s="137"/>
      <c r="I5021" s="137"/>
      <c r="J5021" s="202"/>
      <c r="K5021" s="137"/>
    </row>
    <row r="5022" spans="2:11">
      <c r="B5022" s="137"/>
      <c r="C5022" s="137"/>
      <c r="D5022" s="202"/>
      <c r="E5022" s="137"/>
      <c r="H5022" s="137"/>
      <c r="I5022" s="137"/>
      <c r="J5022" s="202"/>
      <c r="K5022" s="137"/>
    </row>
    <row r="5023" spans="2:11">
      <c r="B5023" s="137"/>
      <c r="C5023" s="137"/>
      <c r="D5023" s="202"/>
      <c r="E5023" s="137"/>
      <c r="H5023" s="137"/>
      <c r="I5023" s="137"/>
      <c r="J5023" s="202"/>
      <c r="K5023" s="137"/>
    </row>
    <row r="5024" spans="2:11">
      <c r="B5024" s="137"/>
      <c r="C5024" s="137"/>
      <c r="D5024" s="202"/>
      <c r="E5024" s="137"/>
      <c r="H5024" s="137"/>
      <c r="I5024" s="137"/>
      <c r="J5024" s="202"/>
      <c r="K5024" s="137"/>
    </row>
    <row r="5025" spans="2:11">
      <c r="B5025" s="137"/>
      <c r="C5025" s="137"/>
      <c r="D5025" s="202"/>
      <c r="E5025" s="137"/>
      <c r="H5025" s="137"/>
      <c r="I5025" s="137"/>
      <c r="J5025" s="202"/>
      <c r="K5025" s="137"/>
    </row>
    <row r="5026" spans="2:11">
      <c r="B5026" s="137"/>
      <c r="C5026" s="137"/>
      <c r="D5026" s="202"/>
      <c r="E5026" s="137"/>
      <c r="H5026" s="137"/>
      <c r="I5026" s="137"/>
      <c r="J5026" s="202"/>
      <c r="K5026" s="137"/>
    </row>
    <row r="5027" spans="2:11">
      <c r="B5027" s="137"/>
      <c r="C5027" s="137"/>
      <c r="D5027" s="202"/>
      <c r="E5027" s="137"/>
      <c r="H5027" s="137"/>
      <c r="I5027" s="137"/>
      <c r="J5027" s="202"/>
      <c r="K5027" s="137"/>
    </row>
    <row r="5028" spans="2:11">
      <c r="B5028" s="137"/>
      <c r="C5028" s="137"/>
      <c r="D5028" s="202"/>
      <c r="E5028" s="137"/>
      <c r="H5028" s="137"/>
      <c r="I5028" s="137"/>
      <c r="J5028" s="202"/>
      <c r="K5028" s="137"/>
    </row>
    <row r="5029" spans="2:11">
      <c r="B5029" s="137"/>
      <c r="C5029" s="137"/>
      <c r="D5029" s="202"/>
      <c r="E5029" s="137"/>
      <c r="H5029" s="137"/>
      <c r="I5029" s="137"/>
      <c r="J5029" s="202"/>
      <c r="K5029" s="137"/>
    </row>
    <row r="5030" spans="2:11">
      <c r="B5030" s="137"/>
      <c r="C5030" s="137"/>
      <c r="D5030" s="202"/>
      <c r="E5030" s="137"/>
      <c r="H5030" s="137"/>
      <c r="I5030" s="137"/>
      <c r="J5030" s="202"/>
      <c r="K5030" s="137"/>
    </row>
    <row r="5031" spans="2:11">
      <c r="B5031" s="137"/>
      <c r="C5031" s="137"/>
      <c r="D5031" s="202"/>
      <c r="E5031" s="137"/>
      <c r="H5031" s="137"/>
      <c r="I5031" s="137"/>
      <c r="J5031" s="202"/>
      <c r="K5031" s="137"/>
    </row>
    <row r="5032" spans="2:11">
      <c r="B5032" s="137"/>
      <c r="C5032" s="137"/>
      <c r="D5032" s="202"/>
      <c r="E5032" s="137"/>
      <c r="H5032" s="137"/>
      <c r="I5032" s="137"/>
      <c r="J5032" s="202"/>
      <c r="K5032" s="137"/>
    </row>
    <row r="5033" spans="2:11">
      <c r="B5033" s="137"/>
      <c r="C5033" s="137"/>
      <c r="D5033" s="202"/>
      <c r="E5033" s="137"/>
      <c r="H5033" s="137"/>
      <c r="I5033" s="137"/>
      <c r="J5033" s="202"/>
      <c r="K5033" s="137"/>
    </row>
    <row r="5034" spans="2:11">
      <c r="B5034" s="137"/>
      <c r="C5034" s="137"/>
      <c r="D5034" s="202"/>
      <c r="E5034" s="137"/>
      <c r="H5034" s="137"/>
      <c r="I5034" s="137"/>
      <c r="J5034" s="202"/>
      <c r="K5034" s="137"/>
    </row>
    <row r="5035" spans="2:11">
      <c r="B5035" s="137"/>
      <c r="C5035" s="137"/>
      <c r="D5035" s="202"/>
      <c r="E5035" s="137"/>
      <c r="H5035" s="137"/>
      <c r="I5035" s="137"/>
      <c r="J5035" s="202"/>
      <c r="K5035" s="137"/>
    </row>
    <row r="5036" spans="2:11">
      <c r="B5036" s="137"/>
      <c r="C5036" s="137"/>
      <c r="D5036" s="202"/>
      <c r="E5036" s="137"/>
      <c r="H5036" s="137"/>
      <c r="I5036" s="137"/>
      <c r="J5036" s="202"/>
      <c r="K5036" s="137"/>
    </row>
    <row r="5037" spans="2:11">
      <c r="B5037" s="137"/>
      <c r="C5037" s="137"/>
      <c r="D5037" s="202"/>
      <c r="E5037" s="137"/>
      <c r="H5037" s="137"/>
      <c r="I5037" s="137"/>
      <c r="J5037" s="202"/>
      <c r="K5037" s="137"/>
    </row>
    <row r="5038" spans="2:11">
      <c r="B5038" s="137"/>
      <c r="C5038" s="137"/>
      <c r="D5038" s="202"/>
      <c r="E5038" s="137"/>
      <c r="H5038" s="137"/>
      <c r="I5038" s="137"/>
      <c r="J5038" s="202"/>
      <c r="K5038" s="137"/>
    </row>
    <row r="5039" spans="2:11">
      <c r="B5039" s="137"/>
      <c r="C5039" s="137"/>
      <c r="D5039" s="202"/>
      <c r="E5039" s="137"/>
      <c r="H5039" s="137"/>
      <c r="I5039" s="137"/>
      <c r="J5039" s="202"/>
      <c r="K5039" s="137"/>
    </row>
    <row r="5040" spans="2:11">
      <c r="B5040" s="137"/>
      <c r="C5040" s="137"/>
      <c r="D5040" s="202"/>
      <c r="E5040" s="137"/>
      <c r="H5040" s="137"/>
      <c r="I5040" s="137"/>
      <c r="J5040" s="202"/>
      <c r="K5040" s="137"/>
    </row>
    <row r="5041" spans="2:11">
      <c r="B5041" s="137"/>
      <c r="C5041" s="137"/>
      <c r="D5041" s="202"/>
      <c r="E5041" s="137"/>
      <c r="H5041" s="137"/>
      <c r="I5041" s="137"/>
      <c r="J5041" s="202"/>
      <c r="K5041" s="137"/>
    </row>
    <row r="5042" spans="2:11">
      <c r="B5042" s="137"/>
      <c r="C5042" s="137"/>
      <c r="D5042" s="202"/>
      <c r="E5042" s="137"/>
      <c r="H5042" s="137"/>
      <c r="I5042" s="137"/>
      <c r="J5042" s="202"/>
      <c r="K5042" s="137"/>
    </row>
    <row r="5043" spans="2:11">
      <c r="B5043" s="137"/>
      <c r="C5043" s="137"/>
      <c r="D5043" s="202"/>
      <c r="E5043" s="137"/>
      <c r="H5043" s="137"/>
      <c r="I5043" s="137"/>
      <c r="J5043" s="202"/>
      <c r="K5043" s="137"/>
    </row>
    <row r="5044" spans="2:11">
      <c r="B5044" s="137"/>
      <c r="C5044" s="137"/>
      <c r="D5044" s="202"/>
      <c r="E5044" s="137"/>
      <c r="H5044" s="137"/>
      <c r="I5044" s="137"/>
      <c r="J5044" s="202"/>
      <c r="K5044" s="137"/>
    </row>
    <row r="5045" spans="2:11">
      <c r="B5045" s="137"/>
      <c r="C5045" s="137"/>
      <c r="D5045" s="202"/>
      <c r="E5045" s="137"/>
      <c r="H5045" s="137"/>
      <c r="I5045" s="137"/>
      <c r="J5045" s="202"/>
      <c r="K5045" s="137"/>
    </row>
    <row r="5046" spans="2:11">
      <c r="B5046" s="137"/>
      <c r="C5046" s="137"/>
      <c r="D5046" s="202"/>
      <c r="E5046" s="137"/>
      <c r="H5046" s="137"/>
      <c r="I5046" s="137"/>
      <c r="J5046" s="202"/>
      <c r="K5046" s="137"/>
    </row>
    <row r="5047" spans="2:11">
      <c r="B5047" s="137"/>
      <c r="C5047" s="137"/>
      <c r="D5047" s="202"/>
      <c r="E5047" s="137"/>
      <c r="H5047" s="137"/>
      <c r="I5047" s="137"/>
      <c r="J5047" s="202"/>
      <c r="K5047" s="137"/>
    </row>
    <row r="5048" spans="2:11">
      <c r="B5048" s="137"/>
      <c r="C5048" s="137"/>
      <c r="D5048" s="202"/>
      <c r="E5048" s="137"/>
      <c r="H5048" s="137"/>
      <c r="I5048" s="137"/>
      <c r="J5048" s="202"/>
      <c r="K5048" s="137"/>
    </row>
    <row r="5049" spans="2:11">
      <c r="B5049" s="137"/>
      <c r="C5049" s="137"/>
      <c r="D5049" s="202"/>
      <c r="E5049" s="137"/>
      <c r="H5049" s="137"/>
      <c r="I5049" s="137"/>
      <c r="J5049" s="202"/>
      <c r="K5049" s="137"/>
    </row>
    <row r="5050" spans="2:11">
      <c r="B5050" s="137"/>
      <c r="C5050" s="137"/>
      <c r="D5050" s="202"/>
      <c r="E5050" s="137"/>
      <c r="H5050" s="137"/>
      <c r="I5050" s="137"/>
      <c r="J5050" s="202"/>
      <c r="K5050" s="137"/>
    </row>
    <row r="5051" spans="2:11">
      <c r="B5051" s="137"/>
      <c r="C5051" s="137"/>
      <c r="D5051" s="202"/>
      <c r="E5051" s="137"/>
      <c r="H5051" s="137"/>
      <c r="I5051" s="137"/>
      <c r="J5051" s="202"/>
      <c r="K5051" s="137"/>
    </row>
    <row r="5052" spans="2:11">
      <c r="B5052" s="137"/>
      <c r="C5052" s="137"/>
      <c r="D5052" s="202"/>
      <c r="E5052" s="137"/>
      <c r="H5052" s="137"/>
      <c r="I5052" s="137"/>
      <c r="J5052" s="202"/>
      <c r="K5052" s="137"/>
    </row>
    <row r="5053" spans="2:11">
      <c r="B5053" s="137"/>
      <c r="C5053" s="137"/>
      <c r="D5053" s="202"/>
      <c r="E5053" s="137"/>
      <c r="H5053" s="137"/>
      <c r="I5053" s="137"/>
      <c r="J5053" s="202"/>
      <c r="K5053" s="137"/>
    </row>
    <row r="5054" spans="2:11">
      <c r="B5054" s="137"/>
      <c r="C5054" s="137"/>
      <c r="D5054" s="202"/>
      <c r="E5054" s="137"/>
      <c r="H5054" s="137"/>
      <c r="I5054" s="137"/>
      <c r="J5054" s="202"/>
      <c r="K5054" s="137"/>
    </row>
    <row r="5055" spans="2:11">
      <c r="B5055" s="137"/>
      <c r="C5055" s="137"/>
      <c r="D5055" s="202"/>
      <c r="E5055" s="137"/>
      <c r="H5055" s="137"/>
      <c r="I5055" s="137"/>
      <c r="J5055" s="202"/>
      <c r="K5055" s="137"/>
    </row>
    <row r="5056" spans="2:11">
      <c r="B5056" s="137"/>
      <c r="C5056" s="137"/>
      <c r="D5056" s="202"/>
      <c r="E5056" s="137"/>
      <c r="H5056" s="137"/>
      <c r="I5056" s="137"/>
      <c r="J5056" s="202"/>
      <c r="K5056" s="137"/>
    </row>
    <row r="5057" spans="2:11">
      <c r="B5057" s="137"/>
      <c r="C5057" s="137"/>
      <c r="D5057" s="202"/>
      <c r="E5057" s="137"/>
      <c r="H5057" s="137"/>
      <c r="I5057" s="137"/>
      <c r="J5057" s="202"/>
      <c r="K5057" s="137"/>
    </row>
    <row r="5058" spans="2:11">
      <c r="B5058" s="137"/>
      <c r="C5058" s="137"/>
      <c r="D5058" s="202"/>
      <c r="E5058" s="137"/>
      <c r="H5058" s="137"/>
      <c r="I5058" s="137"/>
      <c r="J5058" s="202"/>
      <c r="K5058" s="137"/>
    </row>
    <row r="5059" spans="2:11">
      <c r="B5059" s="137"/>
      <c r="C5059" s="137"/>
      <c r="D5059" s="202"/>
      <c r="E5059" s="137"/>
      <c r="H5059" s="137"/>
      <c r="I5059" s="137"/>
      <c r="J5059" s="202"/>
      <c r="K5059" s="137"/>
    </row>
    <row r="5060" spans="2:11">
      <c r="B5060" s="137"/>
      <c r="C5060" s="137"/>
      <c r="D5060" s="202"/>
      <c r="E5060" s="137"/>
      <c r="H5060" s="137"/>
      <c r="I5060" s="137"/>
      <c r="J5060" s="202"/>
      <c r="K5060" s="137"/>
    </row>
    <row r="5061" spans="2:11">
      <c r="B5061" s="137"/>
      <c r="C5061" s="137"/>
      <c r="D5061" s="202"/>
      <c r="E5061" s="137"/>
      <c r="H5061" s="137"/>
      <c r="I5061" s="137"/>
      <c r="J5061" s="202"/>
      <c r="K5061" s="137"/>
    </row>
    <row r="5062" spans="2:11">
      <c r="B5062" s="137"/>
      <c r="C5062" s="137"/>
      <c r="D5062" s="202"/>
      <c r="E5062" s="137"/>
      <c r="H5062" s="137"/>
      <c r="I5062" s="137"/>
      <c r="J5062" s="202"/>
      <c r="K5062" s="137"/>
    </row>
    <row r="5063" spans="2:11">
      <c r="B5063" s="137"/>
      <c r="C5063" s="137"/>
      <c r="D5063" s="202"/>
      <c r="E5063" s="137"/>
      <c r="H5063" s="137"/>
      <c r="I5063" s="137"/>
      <c r="J5063" s="202"/>
      <c r="K5063" s="137"/>
    </row>
    <row r="5064" spans="2:11">
      <c r="B5064" s="137"/>
      <c r="C5064" s="137"/>
      <c r="D5064" s="202"/>
      <c r="E5064" s="137"/>
      <c r="H5064" s="137"/>
      <c r="I5064" s="137"/>
      <c r="J5064" s="202"/>
      <c r="K5064" s="137"/>
    </row>
    <row r="5065" spans="2:11">
      <c r="B5065" s="137"/>
      <c r="C5065" s="137"/>
      <c r="D5065" s="202"/>
      <c r="E5065" s="137"/>
      <c r="H5065" s="137"/>
      <c r="I5065" s="137"/>
      <c r="J5065" s="202"/>
      <c r="K5065" s="137"/>
    </row>
    <row r="5066" spans="2:11">
      <c r="B5066" s="137"/>
      <c r="C5066" s="137"/>
      <c r="D5066" s="202"/>
      <c r="E5066" s="137"/>
      <c r="H5066" s="137"/>
      <c r="I5066" s="137"/>
      <c r="J5066" s="202"/>
      <c r="K5066" s="137"/>
    </row>
    <row r="5067" spans="2:11">
      <c r="B5067" s="137"/>
      <c r="C5067" s="137"/>
      <c r="D5067" s="202"/>
      <c r="E5067" s="137"/>
      <c r="H5067" s="137"/>
      <c r="I5067" s="137"/>
      <c r="J5067" s="202"/>
      <c r="K5067" s="137"/>
    </row>
    <row r="5068" spans="2:11">
      <c r="B5068" s="137"/>
      <c r="C5068" s="137"/>
      <c r="D5068" s="202"/>
      <c r="E5068" s="137"/>
      <c r="H5068" s="137"/>
      <c r="I5068" s="137"/>
      <c r="J5068" s="202"/>
      <c r="K5068" s="137"/>
    </row>
    <row r="5069" spans="2:11">
      <c r="B5069" s="137"/>
      <c r="C5069" s="137"/>
      <c r="D5069" s="202"/>
      <c r="E5069" s="137"/>
      <c r="H5069" s="137"/>
      <c r="I5069" s="137"/>
      <c r="J5069" s="202"/>
      <c r="K5069" s="137"/>
    </row>
    <row r="5070" spans="2:11">
      <c r="B5070" s="137"/>
      <c r="C5070" s="137"/>
      <c r="D5070" s="202"/>
      <c r="E5070" s="137"/>
      <c r="H5070" s="137"/>
      <c r="I5070" s="137"/>
      <c r="J5070" s="202"/>
      <c r="K5070" s="137"/>
    </row>
    <row r="5071" spans="2:11">
      <c r="B5071" s="137"/>
      <c r="C5071" s="137"/>
      <c r="D5071" s="202"/>
      <c r="E5071" s="137"/>
      <c r="H5071" s="137"/>
      <c r="I5071" s="137"/>
      <c r="J5071" s="202"/>
      <c r="K5071" s="137"/>
    </row>
    <row r="5072" spans="2:11">
      <c r="B5072" s="137"/>
      <c r="C5072" s="137"/>
      <c r="D5072" s="202"/>
      <c r="E5072" s="137"/>
      <c r="H5072" s="137"/>
      <c r="I5072" s="137"/>
      <c r="J5072" s="202"/>
      <c r="K5072" s="137"/>
    </row>
    <row r="5073" spans="2:11">
      <c r="B5073" s="137"/>
      <c r="C5073" s="137"/>
      <c r="D5073" s="202"/>
      <c r="E5073" s="137"/>
      <c r="H5073" s="137"/>
      <c r="I5073" s="137"/>
      <c r="J5073" s="202"/>
      <c r="K5073" s="137"/>
    </row>
    <row r="5074" spans="2:11">
      <c r="B5074" s="137"/>
      <c r="C5074" s="137"/>
      <c r="D5074" s="202"/>
      <c r="E5074" s="137"/>
      <c r="H5074" s="137"/>
      <c r="I5074" s="137"/>
      <c r="J5074" s="202"/>
      <c r="K5074" s="137"/>
    </row>
    <row r="5075" spans="2:11">
      <c r="B5075" s="137"/>
      <c r="C5075" s="137"/>
      <c r="D5075" s="202"/>
      <c r="E5075" s="137"/>
      <c r="H5075" s="137"/>
      <c r="I5075" s="137"/>
      <c r="J5075" s="202"/>
      <c r="K5075" s="137"/>
    </row>
    <row r="5076" spans="2:11">
      <c r="B5076" s="137"/>
      <c r="C5076" s="137"/>
      <c r="D5076" s="202"/>
      <c r="E5076" s="137"/>
      <c r="H5076" s="137"/>
      <c r="I5076" s="137"/>
      <c r="J5076" s="202"/>
      <c r="K5076" s="137"/>
    </row>
    <row r="5077" spans="2:11">
      <c r="B5077" s="137"/>
      <c r="C5077" s="137"/>
      <c r="D5077" s="202"/>
      <c r="E5077" s="137"/>
      <c r="H5077" s="137"/>
      <c r="I5077" s="137"/>
      <c r="J5077" s="202"/>
      <c r="K5077" s="137"/>
    </row>
    <row r="5078" spans="2:11">
      <c r="B5078" s="137"/>
      <c r="C5078" s="137"/>
      <c r="D5078" s="202"/>
      <c r="E5078" s="137"/>
      <c r="H5078" s="137"/>
      <c r="I5078" s="137"/>
      <c r="J5078" s="202"/>
      <c r="K5078" s="137"/>
    </row>
    <row r="5079" spans="2:11">
      <c r="B5079" s="137"/>
      <c r="C5079" s="137"/>
      <c r="D5079" s="202"/>
      <c r="E5079" s="137"/>
      <c r="H5079" s="137"/>
      <c r="I5079" s="137"/>
      <c r="J5079" s="202"/>
      <c r="K5079" s="137"/>
    </row>
    <row r="5080" spans="2:11">
      <c r="B5080" s="137"/>
      <c r="C5080" s="137"/>
      <c r="D5080" s="202"/>
      <c r="E5080" s="137"/>
      <c r="H5080" s="137"/>
      <c r="I5080" s="137"/>
      <c r="J5080" s="202"/>
      <c r="K5080" s="137"/>
    </row>
    <row r="5081" spans="2:11">
      <c r="B5081" s="137"/>
      <c r="C5081" s="137"/>
      <c r="D5081" s="202"/>
      <c r="E5081" s="137"/>
      <c r="H5081" s="137"/>
      <c r="I5081" s="137"/>
      <c r="J5081" s="202"/>
      <c r="K5081" s="137"/>
    </row>
    <row r="5082" spans="2:11">
      <c r="B5082" s="137"/>
      <c r="C5082" s="137"/>
      <c r="D5082" s="202"/>
      <c r="E5082" s="137"/>
      <c r="H5082" s="137"/>
      <c r="I5082" s="137"/>
      <c r="J5082" s="202"/>
      <c r="K5082" s="137"/>
    </row>
    <row r="5083" spans="2:11">
      <c r="B5083" s="137"/>
      <c r="C5083" s="137"/>
      <c r="D5083" s="202"/>
      <c r="E5083" s="137"/>
      <c r="H5083" s="137"/>
      <c r="I5083" s="137"/>
      <c r="J5083" s="202"/>
      <c r="K5083" s="137"/>
    </row>
    <row r="5084" spans="2:11">
      <c r="B5084" s="137"/>
      <c r="C5084" s="137"/>
      <c r="D5084" s="202"/>
      <c r="E5084" s="137"/>
      <c r="H5084" s="137"/>
      <c r="I5084" s="137"/>
      <c r="J5084" s="202"/>
      <c r="K5084" s="137"/>
    </row>
    <row r="5085" spans="2:11">
      <c r="B5085" s="137"/>
      <c r="C5085" s="137"/>
      <c r="D5085" s="202"/>
      <c r="E5085" s="137"/>
      <c r="H5085" s="137"/>
      <c r="I5085" s="137"/>
      <c r="J5085" s="202"/>
      <c r="K5085" s="137"/>
    </row>
    <row r="5086" spans="2:11">
      <c r="B5086" s="137"/>
      <c r="C5086" s="137"/>
      <c r="D5086" s="202"/>
      <c r="E5086" s="137"/>
      <c r="H5086" s="137"/>
      <c r="I5086" s="137"/>
      <c r="J5086" s="202"/>
      <c r="K5086" s="137"/>
    </row>
    <row r="5087" spans="2:11">
      <c r="B5087" s="137"/>
      <c r="C5087" s="137"/>
      <c r="D5087" s="202"/>
      <c r="E5087" s="137"/>
      <c r="H5087" s="137"/>
      <c r="I5087" s="137"/>
      <c r="J5087" s="202"/>
      <c r="K5087" s="137"/>
    </row>
    <row r="5088" spans="2:11">
      <c r="B5088" s="137"/>
      <c r="C5088" s="137"/>
      <c r="D5088" s="202"/>
      <c r="E5088" s="137"/>
      <c r="H5088" s="137"/>
      <c r="I5088" s="137"/>
      <c r="J5088" s="202"/>
      <c r="K5088" s="137"/>
    </row>
    <row r="5089" spans="2:11">
      <c r="B5089" s="137"/>
      <c r="C5089" s="137"/>
      <c r="D5089" s="202"/>
      <c r="E5089" s="137"/>
      <c r="H5089" s="137"/>
      <c r="I5089" s="137"/>
      <c r="J5089" s="202"/>
      <c r="K5089" s="137"/>
    </row>
    <row r="5090" spans="2:11">
      <c r="B5090" s="137"/>
      <c r="C5090" s="137"/>
      <c r="D5090" s="202"/>
      <c r="E5090" s="137"/>
      <c r="H5090" s="137"/>
      <c r="I5090" s="137"/>
      <c r="J5090" s="202"/>
      <c r="K5090" s="137"/>
    </row>
    <row r="5091" spans="2:11">
      <c r="B5091" s="137"/>
      <c r="C5091" s="137"/>
      <c r="D5091" s="202"/>
      <c r="E5091" s="137"/>
      <c r="H5091" s="137"/>
      <c r="I5091" s="137"/>
      <c r="J5091" s="202"/>
      <c r="K5091" s="137"/>
    </row>
    <row r="5092" spans="2:11">
      <c r="B5092" s="137"/>
      <c r="C5092" s="137"/>
      <c r="D5092" s="202"/>
      <c r="E5092" s="137"/>
      <c r="H5092" s="137"/>
      <c r="I5092" s="137"/>
      <c r="J5092" s="202"/>
      <c r="K5092" s="137"/>
    </row>
    <row r="5093" spans="2:11">
      <c r="B5093" s="137"/>
      <c r="C5093" s="137"/>
      <c r="D5093" s="202"/>
      <c r="E5093" s="137"/>
      <c r="H5093" s="137"/>
      <c r="I5093" s="137"/>
      <c r="J5093" s="202"/>
      <c r="K5093" s="137"/>
    </row>
    <row r="5094" spans="2:11">
      <c r="B5094" s="137"/>
      <c r="C5094" s="137"/>
      <c r="D5094" s="202"/>
      <c r="E5094" s="137"/>
      <c r="H5094" s="137"/>
      <c r="I5094" s="137"/>
      <c r="J5094" s="202"/>
      <c r="K5094" s="137"/>
    </row>
    <row r="5095" spans="2:11">
      <c r="B5095" s="137"/>
      <c r="C5095" s="137"/>
      <c r="D5095" s="202"/>
      <c r="E5095" s="137"/>
      <c r="H5095" s="137"/>
      <c r="I5095" s="137"/>
      <c r="J5095" s="202"/>
      <c r="K5095" s="137"/>
    </row>
    <row r="5096" spans="2:11">
      <c r="B5096" s="137"/>
      <c r="C5096" s="137"/>
      <c r="D5096" s="202"/>
      <c r="E5096" s="137"/>
      <c r="H5096" s="137"/>
      <c r="I5096" s="137"/>
      <c r="J5096" s="202"/>
      <c r="K5096" s="137"/>
    </row>
    <row r="5097" spans="2:11">
      <c r="B5097" s="137"/>
      <c r="C5097" s="137"/>
      <c r="D5097" s="202"/>
      <c r="E5097" s="137"/>
      <c r="H5097" s="137"/>
      <c r="I5097" s="137"/>
      <c r="J5097" s="202"/>
      <c r="K5097" s="137"/>
    </row>
    <row r="5098" spans="2:11">
      <c r="B5098" s="137"/>
      <c r="C5098" s="137"/>
      <c r="D5098" s="202"/>
      <c r="E5098" s="137"/>
      <c r="H5098" s="137"/>
      <c r="I5098" s="137"/>
      <c r="J5098" s="202"/>
      <c r="K5098" s="137"/>
    </row>
    <row r="5099" spans="2:11">
      <c r="B5099" s="137"/>
      <c r="C5099" s="137"/>
      <c r="D5099" s="202"/>
      <c r="E5099" s="137"/>
      <c r="H5099" s="137"/>
      <c r="I5099" s="137"/>
      <c r="J5099" s="202"/>
      <c r="K5099" s="137"/>
    </row>
    <row r="5100" spans="2:11">
      <c r="B5100" s="137"/>
      <c r="C5100" s="137"/>
      <c r="D5100" s="202"/>
      <c r="E5100" s="137"/>
      <c r="H5100" s="137"/>
      <c r="I5100" s="137"/>
      <c r="J5100" s="202"/>
      <c r="K5100" s="137"/>
    </row>
    <row r="5101" spans="2:11">
      <c r="B5101" s="137"/>
      <c r="C5101" s="137"/>
      <c r="D5101" s="202"/>
      <c r="E5101" s="137"/>
      <c r="H5101" s="137"/>
      <c r="I5101" s="137"/>
      <c r="J5101" s="202"/>
      <c r="K5101" s="137"/>
    </row>
    <row r="5102" spans="2:11">
      <c r="B5102" s="137"/>
      <c r="C5102" s="137"/>
      <c r="D5102" s="202"/>
      <c r="E5102" s="137"/>
      <c r="H5102" s="137"/>
      <c r="I5102" s="137"/>
      <c r="J5102" s="202"/>
      <c r="K5102" s="137"/>
    </row>
    <row r="5103" spans="2:11">
      <c r="B5103" s="137"/>
      <c r="C5103" s="137"/>
      <c r="D5103" s="202"/>
      <c r="E5103" s="137"/>
      <c r="H5103" s="137"/>
      <c r="I5103" s="137"/>
      <c r="J5103" s="202"/>
      <c r="K5103" s="137"/>
    </row>
    <row r="5104" spans="2:11">
      <c r="B5104" s="137"/>
      <c r="C5104" s="137"/>
      <c r="D5104" s="202"/>
      <c r="E5104" s="137"/>
      <c r="H5104" s="137"/>
      <c r="I5104" s="137"/>
      <c r="J5104" s="202"/>
      <c r="K5104" s="137"/>
    </row>
    <row r="5105" spans="2:11">
      <c r="B5105" s="137"/>
      <c r="C5105" s="137"/>
      <c r="D5105" s="202"/>
      <c r="E5105" s="137"/>
      <c r="H5105" s="137"/>
      <c r="I5105" s="137"/>
      <c r="J5105" s="202"/>
      <c r="K5105" s="137"/>
    </row>
    <row r="5106" spans="2:11">
      <c r="B5106" s="137"/>
      <c r="C5106" s="137"/>
      <c r="D5106" s="202"/>
      <c r="E5106" s="137"/>
      <c r="H5106" s="137"/>
      <c r="I5106" s="137"/>
      <c r="J5106" s="202"/>
      <c r="K5106" s="137"/>
    </row>
    <row r="5107" spans="2:11">
      <c r="B5107" s="137"/>
      <c r="C5107" s="137"/>
      <c r="D5107" s="202"/>
      <c r="E5107" s="137"/>
      <c r="H5107" s="137"/>
      <c r="I5107" s="137"/>
      <c r="J5107" s="202"/>
      <c r="K5107" s="137"/>
    </row>
    <row r="5108" spans="2:11">
      <c r="B5108" s="137"/>
      <c r="C5108" s="137"/>
      <c r="D5108" s="202"/>
      <c r="E5108" s="137"/>
      <c r="H5108" s="137"/>
      <c r="I5108" s="137"/>
      <c r="J5108" s="202"/>
      <c r="K5108" s="137"/>
    </row>
    <row r="5109" spans="2:11">
      <c r="B5109" s="137"/>
      <c r="C5109" s="137"/>
      <c r="D5109" s="202"/>
      <c r="E5109" s="137"/>
      <c r="H5109" s="137"/>
      <c r="I5109" s="137"/>
      <c r="J5109" s="202"/>
      <c r="K5109" s="137"/>
    </row>
    <row r="5110" spans="2:11">
      <c r="B5110" s="137"/>
      <c r="C5110" s="137"/>
      <c r="D5110" s="202"/>
      <c r="E5110" s="137"/>
      <c r="H5110" s="137"/>
      <c r="I5110" s="137"/>
      <c r="J5110" s="202"/>
      <c r="K5110" s="137"/>
    </row>
    <row r="5111" spans="2:11">
      <c r="B5111" s="137"/>
      <c r="C5111" s="137"/>
      <c r="D5111" s="202"/>
      <c r="E5111" s="137"/>
      <c r="H5111" s="137"/>
      <c r="I5111" s="137"/>
      <c r="J5111" s="202"/>
      <c r="K5111" s="137"/>
    </row>
    <row r="5112" spans="2:11">
      <c r="B5112" s="137"/>
      <c r="C5112" s="137"/>
      <c r="D5112" s="202"/>
      <c r="E5112" s="137"/>
      <c r="H5112" s="137"/>
      <c r="I5112" s="137"/>
      <c r="J5112" s="202"/>
      <c r="K5112" s="137"/>
    </row>
    <row r="5113" spans="2:11">
      <c r="B5113" s="137"/>
      <c r="C5113" s="137"/>
      <c r="D5113" s="202"/>
      <c r="E5113" s="137"/>
      <c r="H5113" s="137"/>
      <c r="I5113" s="137"/>
      <c r="J5113" s="202"/>
      <c r="K5113" s="137"/>
    </row>
    <row r="5114" spans="2:11">
      <c r="B5114" s="137"/>
      <c r="C5114" s="137"/>
      <c r="D5114" s="202"/>
      <c r="E5114" s="137"/>
      <c r="H5114" s="137"/>
      <c r="I5114" s="137"/>
      <c r="J5114" s="202"/>
      <c r="K5114" s="137"/>
    </row>
    <row r="5115" spans="2:11">
      <c r="B5115" s="137"/>
      <c r="C5115" s="137"/>
      <c r="D5115" s="202"/>
      <c r="E5115" s="137"/>
      <c r="H5115" s="137"/>
      <c r="I5115" s="137"/>
      <c r="J5115" s="202"/>
      <c r="K5115" s="137"/>
    </row>
    <row r="5116" spans="2:11">
      <c r="B5116" s="137"/>
      <c r="C5116" s="137"/>
      <c r="D5116" s="202"/>
      <c r="E5116" s="137"/>
      <c r="H5116" s="137"/>
      <c r="I5116" s="137"/>
      <c r="J5116" s="202"/>
      <c r="K5116" s="137"/>
    </row>
    <row r="5117" spans="2:11">
      <c r="B5117" s="137"/>
      <c r="C5117" s="137"/>
      <c r="D5117" s="202"/>
      <c r="E5117" s="137"/>
      <c r="H5117" s="137"/>
      <c r="I5117" s="137"/>
      <c r="J5117" s="202"/>
      <c r="K5117" s="137"/>
    </row>
    <row r="5118" spans="2:11">
      <c r="B5118" s="137"/>
      <c r="C5118" s="137"/>
      <c r="D5118" s="202"/>
      <c r="E5118" s="137"/>
      <c r="H5118" s="137"/>
      <c r="I5118" s="137"/>
      <c r="J5118" s="202"/>
      <c r="K5118" s="137"/>
    </row>
    <row r="5119" spans="2:11">
      <c r="B5119" s="137"/>
      <c r="C5119" s="137"/>
      <c r="D5119" s="202"/>
      <c r="E5119" s="137"/>
      <c r="H5119" s="137"/>
      <c r="I5119" s="137"/>
      <c r="J5119" s="202"/>
      <c r="K5119" s="137"/>
    </row>
    <row r="5120" spans="2:11">
      <c r="B5120" s="137"/>
      <c r="C5120" s="137"/>
      <c r="D5120" s="202"/>
      <c r="E5120" s="137"/>
      <c r="H5120" s="137"/>
      <c r="I5120" s="137"/>
      <c r="J5120" s="202"/>
      <c r="K5120" s="137"/>
    </row>
    <row r="5121" spans="2:11">
      <c r="B5121" s="137"/>
      <c r="C5121" s="137"/>
      <c r="D5121" s="202"/>
      <c r="E5121" s="137"/>
      <c r="H5121" s="137"/>
      <c r="I5121" s="137"/>
      <c r="J5121" s="202"/>
      <c r="K5121" s="137"/>
    </row>
    <row r="5122" spans="2:11">
      <c r="B5122" s="137"/>
      <c r="C5122" s="137"/>
      <c r="D5122" s="202"/>
      <c r="E5122" s="137"/>
      <c r="H5122" s="137"/>
      <c r="I5122" s="137"/>
      <c r="J5122" s="202"/>
      <c r="K5122" s="137"/>
    </row>
    <row r="5123" spans="2:11">
      <c r="B5123" s="137"/>
      <c r="C5123" s="137"/>
      <c r="D5123" s="202"/>
      <c r="E5123" s="137"/>
      <c r="H5123" s="137"/>
      <c r="I5123" s="137"/>
      <c r="J5123" s="202"/>
      <c r="K5123" s="137"/>
    </row>
    <row r="5124" spans="2:11">
      <c r="B5124" s="137"/>
      <c r="C5124" s="137"/>
      <c r="D5124" s="202"/>
      <c r="E5124" s="137"/>
      <c r="H5124" s="137"/>
      <c r="I5124" s="137"/>
      <c r="J5124" s="202"/>
      <c r="K5124" s="137"/>
    </row>
    <row r="5125" spans="2:11">
      <c r="B5125" s="137"/>
      <c r="C5125" s="137"/>
      <c r="D5125" s="202"/>
      <c r="E5125" s="137"/>
      <c r="H5125" s="137"/>
      <c r="I5125" s="137"/>
      <c r="J5125" s="202"/>
      <c r="K5125" s="137"/>
    </row>
    <row r="5126" spans="2:11">
      <c r="B5126" s="137"/>
      <c r="C5126" s="137"/>
      <c r="D5126" s="202"/>
      <c r="E5126" s="137"/>
      <c r="H5126" s="137"/>
      <c r="I5126" s="137"/>
      <c r="J5126" s="202"/>
      <c r="K5126" s="137"/>
    </row>
    <row r="5127" spans="2:11">
      <c r="B5127" s="137"/>
      <c r="C5127" s="137"/>
      <c r="D5127" s="202"/>
      <c r="E5127" s="137"/>
      <c r="H5127" s="137"/>
      <c r="I5127" s="137"/>
      <c r="J5127" s="202"/>
      <c r="K5127" s="137"/>
    </row>
    <row r="5128" spans="2:11">
      <c r="B5128" s="137"/>
      <c r="C5128" s="137"/>
      <c r="D5128" s="202"/>
      <c r="E5128" s="137"/>
      <c r="H5128" s="137"/>
      <c r="I5128" s="137"/>
      <c r="J5128" s="202"/>
      <c r="K5128" s="137"/>
    </row>
    <row r="5129" spans="2:11">
      <c r="B5129" s="137"/>
      <c r="C5129" s="137"/>
      <c r="D5129" s="202"/>
      <c r="E5129" s="137"/>
      <c r="H5129" s="137"/>
      <c r="I5129" s="137"/>
      <c r="J5129" s="202"/>
      <c r="K5129" s="137"/>
    </row>
    <row r="5130" spans="2:11">
      <c r="B5130" s="137"/>
      <c r="C5130" s="137"/>
      <c r="D5130" s="202"/>
      <c r="E5130" s="137"/>
      <c r="H5130" s="137"/>
      <c r="I5130" s="137"/>
      <c r="J5130" s="202"/>
      <c r="K5130" s="137"/>
    </row>
    <row r="5131" spans="2:11">
      <c r="B5131" s="137"/>
      <c r="C5131" s="137"/>
      <c r="D5131" s="202"/>
      <c r="E5131" s="137"/>
      <c r="H5131" s="137"/>
      <c r="I5131" s="137"/>
      <c r="J5131" s="202"/>
      <c r="K5131" s="137"/>
    </row>
    <row r="5132" spans="2:11">
      <c r="B5132" s="137"/>
      <c r="C5132" s="137"/>
      <c r="D5132" s="202"/>
      <c r="E5132" s="137"/>
      <c r="H5132" s="137"/>
      <c r="I5132" s="137"/>
      <c r="J5132" s="202"/>
      <c r="K5132" s="137"/>
    </row>
    <row r="5133" spans="2:11">
      <c r="B5133" s="137"/>
      <c r="C5133" s="137"/>
      <c r="D5133" s="202"/>
      <c r="E5133" s="137"/>
      <c r="H5133" s="137"/>
      <c r="I5133" s="137"/>
      <c r="J5133" s="202"/>
      <c r="K5133" s="137"/>
    </row>
    <row r="5134" spans="2:11">
      <c r="B5134" s="137" t="s">
        <v>13</v>
      </c>
      <c r="C5134" s="137" t="s">
        <v>13</v>
      </c>
      <c r="D5134" s="137" t="s">
        <v>13</v>
      </c>
      <c r="E5134" s="137" t="s">
        <v>13</v>
      </c>
      <c r="H5134" s="137" t="s">
        <v>13</v>
      </c>
      <c r="I5134" s="137" t="s">
        <v>13</v>
      </c>
      <c r="J5134" s="137" t="s">
        <v>13</v>
      </c>
      <c r="K5134" s="137" t="s">
        <v>13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Y49"/>
  <sheetViews>
    <sheetView topLeftCell="A5" workbookViewId="0">
      <selection activeCell="D32" sqref="D32:D35"/>
    </sheetView>
  </sheetViews>
  <sheetFormatPr defaultRowHeight="12.75"/>
  <cols>
    <col min="6" max="6" width="12.140625" bestFit="1" customWidth="1"/>
  </cols>
  <sheetData>
    <row r="1" spans="1:23" ht="13.5" thickBot="1">
      <c r="A1" t="s">
        <v>215</v>
      </c>
      <c r="B1" s="22" t="str">
        <f>'Dist Template'!B11</f>
        <v>#</v>
      </c>
      <c r="C1" s="27" t="str">
        <f>'Dist Template'!C11</f>
        <v>EDist</v>
      </c>
      <c r="D1" s="40" t="str">
        <f>'Dist Template'!D11</f>
        <v xml:space="preserve"> ETime </v>
      </c>
      <c r="E1" s="8" t="str">
        <f>'Dist Template'!E11</f>
        <v>SDist</v>
      </c>
      <c r="F1" s="7" t="str">
        <f>'Dist Template'!F11</f>
        <v xml:space="preserve"> Split </v>
      </c>
      <c r="G1" s="7" t="str">
        <f>'Dist Template'!G11</f>
        <v xml:space="preserve"> SPace </v>
      </c>
      <c r="H1" s="7" t="str">
        <f>'Dist Template'!H11</f>
        <v>Watts</v>
      </c>
      <c r="I1" s="7" t="str">
        <f>'Dist Template'!I11</f>
        <v xml:space="preserve">Cals </v>
      </c>
      <c r="J1" s="7" t="str">
        <f>'Dist Template'!J11</f>
        <v xml:space="preserve">SPM </v>
      </c>
      <c r="K1" s="7" t="str">
        <f>'Dist Template'!K11</f>
        <v>MinHR</v>
      </c>
      <c r="L1" s="7" t="str">
        <f>'Dist Template'!L11</f>
        <v>AvgHR</v>
      </c>
      <c r="M1" s="7" t="str">
        <f>'Dist Template'!M11</f>
        <v>MaxHR</v>
      </c>
      <c r="N1" s="7" t="str">
        <f>'Dist Template'!N11</f>
        <v xml:space="preserve">DPS </v>
      </c>
      <c r="O1" s="7" t="str">
        <f>'Dist Template'!O11</f>
        <v xml:space="preserve">SPI </v>
      </c>
      <c r="P1" s="7" t="str">
        <f>'Dist Template'!P11</f>
        <v>End Hr</v>
      </c>
      <c r="Q1">
        <f>'Dist Template'!Q11</f>
        <v>0</v>
      </c>
      <c r="R1" t="str">
        <f>'Dist Template'!R11</f>
        <v>Time (sec)</v>
      </c>
      <c r="S1" t="str">
        <f>'Dist Template'!S11</f>
        <v>Strokes</v>
      </c>
      <c r="T1" t="str">
        <f>'Dist Template'!T11</f>
        <v>Split Time (sec)</v>
      </c>
      <c r="U1" t="str">
        <f>'Dist Template'!U11</f>
        <v>Split Strokes</v>
      </c>
      <c r="W1" t="s">
        <v>216</v>
      </c>
    </row>
    <row r="2" spans="1:23">
      <c r="A2" t="s">
        <v>220</v>
      </c>
      <c r="B2">
        <f>'Dist Template'!B12</f>
        <v>0</v>
      </c>
      <c r="C2" s="26">
        <f>'Dist Template'!C12</f>
        <v>0</v>
      </c>
      <c r="D2" s="41">
        <f>'Dist Template'!D12</f>
        <v>0</v>
      </c>
      <c r="E2" s="31">
        <f>'Dist Template'!E12</f>
        <v>0</v>
      </c>
      <c r="F2" s="56">
        <f>'Dist Template'!F12</f>
        <v>0</v>
      </c>
      <c r="G2" s="16">
        <f>'Dist Template'!G12</f>
        <v>0</v>
      </c>
      <c r="H2" s="17">
        <f>'Dist Template'!H12</f>
        <v>0</v>
      </c>
      <c r="I2" s="62">
        <f ca="1">'Dist Template'!I12</f>
        <v>0</v>
      </c>
      <c r="J2" s="17">
        <f>'Dist Template'!J12</f>
        <v>0</v>
      </c>
      <c r="K2" s="190">
        <f ca="1">'Dist Template'!K12</f>
        <v>0</v>
      </c>
      <c r="L2" s="190">
        <f ca="1">'Dist Template'!L12</f>
        <v>0</v>
      </c>
      <c r="M2" s="190">
        <f ca="1">'Dist Template'!M12</f>
        <v>0</v>
      </c>
      <c r="N2" s="33">
        <f>'Dist Template'!N12</f>
        <v>0</v>
      </c>
      <c r="O2" s="34">
        <f>'Dist Template'!O12</f>
        <v>0</v>
      </c>
      <c r="P2" s="191">
        <f>'Dist Template'!P12</f>
        <v>0</v>
      </c>
      <c r="Q2">
        <f>'Dist Template'!Q12</f>
        <v>0</v>
      </c>
      <c r="R2">
        <f>'Dist Template'!R12</f>
        <v>0</v>
      </c>
      <c r="S2">
        <f>'Dist Template'!S12</f>
        <v>0</v>
      </c>
      <c r="T2">
        <f>'Dist Template'!T12</f>
        <v>0</v>
      </c>
      <c r="U2">
        <f>'Dist Template'!U12</f>
        <v>0</v>
      </c>
      <c r="W2" s="204">
        <f ca="1">L2*(F2*24*60)</f>
        <v>0</v>
      </c>
    </row>
    <row r="3" spans="1:23">
      <c r="A3" t="s">
        <v>219</v>
      </c>
      <c r="B3">
        <f>'Dist Template'!B13</f>
        <v>0</v>
      </c>
      <c r="C3" s="26">
        <f>'Dist Template'!C13</f>
        <v>0</v>
      </c>
      <c r="D3" s="251">
        <f>'Dist Template'!D13</f>
        <v>0</v>
      </c>
      <c r="E3" s="252">
        <f>'Dist Template'!E13</f>
        <v>0</v>
      </c>
      <c r="F3" s="229">
        <f>'Dist Template'!F13</f>
        <v>0</v>
      </c>
      <c r="G3" s="230">
        <f>'Dist Template'!G13</f>
        <v>0</v>
      </c>
      <c r="H3" s="231">
        <f>'Dist Template'!H13</f>
        <v>0</v>
      </c>
      <c r="I3" s="232">
        <f ca="1">'Dist Template'!I13</f>
        <v>0</v>
      </c>
      <c r="J3" s="231">
        <f>'Dist Template'!J13</f>
        <v>0</v>
      </c>
      <c r="K3" s="232">
        <f ca="1">'Dist Template'!K13</f>
        <v>0</v>
      </c>
      <c r="L3" s="232">
        <f ca="1">'Dist Template'!L13</f>
        <v>0</v>
      </c>
      <c r="M3" s="232">
        <f ca="1">'Dist Template'!M13</f>
        <v>0</v>
      </c>
      <c r="N3" s="233">
        <f>'Dist Template'!N13</f>
        <v>0</v>
      </c>
      <c r="O3" s="233">
        <f>'Dist Template'!O13</f>
        <v>0</v>
      </c>
      <c r="P3" s="234">
        <f>'Dist Template'!P13</f>
        <v>0</v>
      </c>
      <c r="Q3">
        <f>'Dist Template'!Q13</f>
        <v>0</v>
      </c>
      <c r="R3">
        <f>'Dist Template'!R13</f>
        <v>0</v>
      </c>
      <c r="S3">
        <f>'Dist Template'!S13</f>
        <v>0</v>
      </c>
      <c r="T3">
        <f>'Dist Template'!T13</f>
        <v>0</v>
      </c>
      <c r="U3">
        <f>'Dist Template'!U13</f>
        <v>0</v>
      </c>
      <c r="W3" s="49">
        <f t="shared" ref="W3:W22" ca="1" si="0">L3*(F3*24*60)</f>
        <v>0</v>
      </c>
    </row>
    <row r="4" spans="1:23">
      <c r="A4" t="s">
        <v>220</v>
      </c>
      <c r="B4">
        <f>'Dist Template'!B14</f>
        <v>0</v>
      </c>
      <c r="C4" s="26">
        <f>'Dist Template'!C14</f>
        <v>0</v>
      </c>
      <c r="D4" s="41">
        <f>'Dist Template'!D14</f>
        <v>0</v>
      </c>
      <c r="E4" s="32">
        <f>'Dist Template'!E14</f>
        <v>0</v>
      </c>
      <c r="F4" s="55">
        <f>'Dist Template'!F14</f>
        <v>0</v>
      </c>
      <c r="G4" s="18">
        <f>'Dist Template'!G14</f>
        <v>0</v>
      </c>
      <c r="H4" s="19">
        <f>'Dist Template'!H14</f>
        <v>0</v>
      </c>
      <c r="I4" s="63">
        <f ca="1">'Dist Template'!I14</f>
        <v>0</v>
      </c>
      <c r="J4" s="19">
        <f>'Dist Template'!J14</f>
        <v>0</v>
      </c>
      <c r="K4" s="63">
        <f ca="1">'Dist Template'!K14</f>
        <v>0</v>
      </c>
      <c r="L4" s="63">
        <f ca="1">'Dist Template'!L14</f>
        <v>0</v>
      </c>
      <c r="M4" s="63">
        <f ca="1">'Dist Template'!M14</f>
        <v>0</v>
      </c>
      <c r="N4" s="34">
        <f>'Dist Template'!N14</f>
        <v>0</v>
      </c>
      <c r="O4" s="34">
        <f>'Dist Template'!O14</f>
        <v>0</v>
      </c>
      <c r="P4" s="132">
        <f>'Dist Template'!P14</f>
        <v>0</v>
      </c>
      <c r="Q4">
        <f>'Dist Template'!Q14</f>
        <v>0</v>
      </c>
      <c r="R4">
        <f>'Dist Template'!R14</f>
        <v>0</v>
      </c>
      <c r="S4">
        <f>'Dist Template'!S14</f>
        <v>0</v>
      </c>
      <c r="T4">
        <f>'Dist Template'!T14</f>
        <v>0</v>
      </c>
      <c r="U4">
        <f>'Dist Template'!U14</f>
        <v>0</v>
      </c>
      <c r="W4" s="49">
        <f t="shared" ca="1" si="0"/>
        <v>0</v>
      </c>
    </row>
    <row r="5" spans="1:23">
      <c r="A5" t="s">
        <v>219</v>
      </c>
      <c r="B5">
        <f>'Dist Template'!B15</f>
        <v>0</v>
      </c>
      <c r="C5" s="26">
        <f>'Dist Template'!C15</f>
        <v>0</v>
      </c>
      <c r="D5" s="41">
        <f>'Dist Template'!D15</f>
        <v>0</v>
      </c>
      <c r="E5" s="32">
        <f>'Dist Template'!E15</f>
        <v>0</v>
      </c>
      <c r="F5" s="55">
        <f>'Dist Template'!F15</f>
        <v>0</v>
      </c>
      <c r="G5" s="18">
        <f>'Dist Template'!G15</f>
        <v>0</v>
      </c>
      <c r="H5" s="19">
        <f>'Dist Template'!H15</f>
        <v>0</v>
      </c>
      <c r="I5" s="63">
        <f ca="1">'Dist Template'!I15</f>
        <v>0</v>
      </c>
      <c r="J5" s="19">
        <f>'Dist Template'!J15</f>
        <v>0</v>
      </c>
      <c r="K5" s="63">
        <f ca="1">'Dist Template'!K15</f>
        <v>0</v>
      </c>
      <c r="L5" s="63">
        <f ca="1">'Dist Template'!L15</f>
        <v>0</v>
      </c>
      <c r="M5" s="63">
        <f ca="1">'Dist Template'!M15</f>
        <v>0</v>
      </c>
      <c r="N5" s="34">
        <f>'Dist Template'!N15</f>
        <v>0</v>
      </c>
      <c r="O5" s="34">
        <f>'Dist Template'!O15</f>
        <v>0</v>
      </c>
      <c r="P5" s="132">
        <f>'Dist Template'!P15</f>
        <v>0</v>
      </c>
      <c r="Q5">
        <f>'Dist Template'!Q15</f>
        <v>0</v>
      </c>
      <c r="R5">
        <f>'Dist Template'!R15</f>
        <v>0</v>
      </c>
      <c r="S5">
        <f>'Dist Template'!S15</f>
        <v>0</v>
      </c>
      <c r="T5">
        <f>'Dist Template'!T15</f>
        <v>0</v>
      </c>
      <c r="U5">
        <f>'Dist Template'!U15</f>
        <v>0</v>
      </c>
      <c r="W5" s="49">
        <f t="shared" ca="1" si="0"/>
        <v>0</v>
      </c>
    </row>
    <row r="6" spans="1:23">
      <c r="A6" t="s">
        <v>220</v>
      </c>
      <c r="B6">
        <f>'Dist Template'!B16</f>
        <v>0</v>
      </c>
      <c r="C6" s="26">
        <f>'Dist Template'!C16</f>
        <v>0</v>
      </c>
      <c r="D6" s="41">
        <f>'Dist Template'!D16</f>
        <v>0</v>
      </c>
      <c r="E6" s="32">
        <f>'Dist Template'!E16</f>
        <v>0</v>
      </c>
      <c r="F6" s="55">
        <f>'Dist Template'!F16</f>
        <v>0</v>
      </c>
      <c r="G6" s="18">
        <f>'Dist Template'!G16</f>
        <v>0</v>
      </c>
      <c r="H6" s="19">
        <f>'Dist Template'!H16</f>
        <v>0</v>
      </c>
      <c r="I6" s="63">
        <f ca="1">'Dist Template'!I16</f>
        <v>0</v>
      </c>
      <c r="J6" s="19">
        <f>'Dist Template'!J16</f>
        <v>0</v>
      </c>
      <c r="K6" s="63">
        <f ca="1">'Dist Template'!K16</f>
        <v>0</v>
      </c>
      <c r="L6" s="63">
        <f ca="1">'Dist Template'!L16</f>
        <v>0</v>
      </c>
      <c r="M6" s="63">
        <f ca="1">'Dist Template'!M16</f>
        <v>0</v>
      </c>
      <c r="N6" s="34">
        <f>'Dist Template'!N16</f>
        <v>0</v>
      </c>
      <c r="O6" s="34">
        <f>'Dist Template'!O16</f>
        <v>0</v>
      </c>
      <c r="P6" s="132">
        <f>'Dist Template'!P16</f>
        <v>0</v>
      </c>
      <c r="Q6">
        <f>'Dist Template'!Q16</f>
        <v>0</v>
      </c>
      <c r="R6">
        <f>'Dist Template'!R16</f>
        <v>0</v>
      </c>
      <c r="S6">
        <f>'Dist Template'!S16</f>
        <v>0</v>
      </c>
      <c r="T6">
        <f>'Dist Template'!T16</f>
        <v>0</v>
      </c>
      <c r="U6">
        <f>'Dist Template'!U16</f>
        <v>0</v>
      </c>
      <c r="W6" s="49">
        <f t="shared" ca="1" si="0"/>
        <v>0</v>
      </c>
    </row>
    <row r="7" spans="1:23">
      <c r="B7">
        <f>'Dist Template'!B17</f>
        <v>0</v>
      </c>
      <c r="C7" s="26">
        <f>'Dist Template'!C17</f>
        <v>0</v>
      </c>
      <c r="D7" s="41">
        <f>'Dist Template'!D17</f>
        <v>0</v>
      </c>
      <c r="E7" s="32">
        <f>'Dist Template'!E17</f>
        <v>0</v>
      </c>
      <c r="F7" s="55">
        <f>'Dist Template'!F17</f>
        <v>0</v>
      </c>
      <c r="G7" s="18">
        <f>'Dist Template'!G17</f>
        <v>0</v>
      </c>
      <c r="H7" s="19">
        <f>'Dist Template'!H17</f>
        <v>0</v>
      </c>
      <c r="I7" s="63">
        <f ca="1">'Dist Template'!I17</f>
        <v>0</v>
      </c>
      <c r="J7" s="19">
        <f>'Dist Template'!J17</f>
        <v>0</v>
      </c>
      <c r="K7" s="63">
        <f ca="1">'Dist Template'!K17</f>
        <v>0</v>
      </c>
      <c r="L7" s="63">
        <f ca="1">'Dist Template'!L17</f>
        <v>0</v>
      </c>
      <c r="M7" s="63">
        <f ca="1">'Dist Template'!M17</f>
        <v>0</v>
      </c>
      <c r="N7" s="34">
        <f>'Dist Template'!N17</f>
        <v>0</v>
      </c>
      <c r="O7" s="34">
        <f>'Dist Template'!O17</f>
        <v>0</v>
      </c>
      <c r="P7" s="132">
        <f>'Dist Template'!P17</f>
        <v>0</v>
      </c>
      <c r="Q7">
        <f>'Dist Template'!Q17</f>
        <v>0</v>
      </c>
      <c r="R7">
        <f>'Dist Template'!R17</f>
        <v>0</v>
      </c>
      <c r="S7">
        <f>'Dist Template'!S17</f>
        <v>0</v>
      </c>
      <c r="T7">
        <f>'Dist Template'!T17</f>
        <v>0</v>
      </c>
      <c r="U7">
        <f>'Dist Template'!U17</f>
        <v>0</v>
      </c>
      <c r="W7" s="49">
        <f t="shared" ca="1" si="0"/>
        <v>0</v>
      </c>
    </row>
    <row r="8" spans="1:23">
      <c r="B8">
        <f>'Dist Template'!B18</f>
        <v>0</v>
      </c>
      <c r="C8" s="26">
        <f>'Dist Template'!C18</f>
        <v>0</v>
      </c>
      <c r="D8" s="41">
        <f>'Dist Template'!D18</f>
        <v>0</v>
      </c>
      <c r="E8" s="32">
        <f>'Dist Template'!E18</f>
        <v>0</v>
      </c>
      <c r="F8" s="55">
        <f>'Dist Template'!F18</f>
        <v>0</v>
      </c>
      <c r="G8" s="18">
        <f>'Dist Template'!G18</f>
        <v>0</v>
      </c>
      <c r="H8" s="19">
        <f>'Dist Template'!H18</f>
        <v>0</v>
      </c>
      <c r="I8" s="63">
        <f ca="1">'Dist Template'!I18</f>
        <v>0</v>
      </c>
      <c r="J8" s="19">
        <f>'Dist Template'!J18</f>
        <v>0</v>
      </c>
      <c r="K8" s="63">
        <f ca="1">'Dist Template'!K18</f>
        <v>0</v>
      </c>
      <c r="L8" s="63">
        <f ca="1">'Dist Template'!L18</f>
        <v>0</v>
      </c>
      <c r="M8" s="63">
        <f ca="1">'Dist Template'!M18</f>
        <v>0</v>
      </c>
      <c r="N8" s="34">
        <f>'Dist Template'!N18</f>
        <v>0</v>
      </c>
      <c r="O8" s="34">
        <f>'Dist Template'!O18</f>
        <v>0</v>
      </c>
      <c r="P8" s="132">
        <f>'Dist Template'!P18</f>
        <v>0</v>
      </c>
      <c r="Q8">
        <f>'Dist Template'!Q18</f>
        <v>0</v>
      </c>
      <c r="R8">
        <f>'Dist Template'!R18</f>
        <v>0</v>
      </c>
      <c r="S8">
        <f>'Dist Template'!S18</f>
        <v>0</v>
      </c>
      <c r="T8">
        <f>'Dist Template'!T18</f>
        <v>0</v>
      </c>
      <c r="U8">
        <f>'Dist Template'!U18</f>
        <v>0</v>
      </c>
      <c r="W8" s="49">
        <f t="shared" ca="1" si="0"/>
        <v>0</v>
      </c>
    </row>
    <row r="9" spans="1:23">
      <c r="B9">
        <f>'Dist Template'!B19</f>
        <v>0</v>
      </c>
      <c r="C9" s="26">
        <f>'Dist Template'!C19</f>
        <v>0</v>
      </c>
      <c r="D9" s="41">
        <f>'Dist Template'!D19</f>
        <v>0</v>
      </c>
      <c r="E9" s="32">
        <f>'Dist Template'!E19</f>
        <v>0</v>
      </c>
      <c r="F9" s="55">
        <f>'Dist Template'!F19</f>
        <v>0</v>
      </c>
      <c r="G9" s="18">
        <f>'Dist Template'!G19</f>
        <v>0</v>
      </c>
      <c r="H9" s="19">
        <f>'Dist Template'!H19</f>
        <v>0</v>
      </c>
      <c r="I9" s="63">
        <f ca="1">'Dist Template'!I19</f>
        <v>0</v>
      </c>
      <c r="J9" s="19">
        <f>'Dist Template'!J19</f>
        <v>0</v>
      </c>
      <c r="K9" s="63">
        <f ca="1">'Dist Template'!K19</f>
        <v>0</v>
      </c>
      <c r="L9" s="63">
        <f ca="1">'Dist Template'!L19</f>
        <v>0</v>
      </c>
      <c r="M9" s="63">
        <f ca="1">'Dist Template'!M19</f>
        <v>0</v>
      </c>
      <c r="N9" s="34">
        <f>'Dist Template'!N19</f>
        <v>0</v>
      </c>
      <c r="O9" s="34">
        <f>'Dist Template'!O19</f>
        <v>0</v>
      </c>
      <c r="P9" s="132">
        <f>'Dist Template'!P19</f>
        <v>0</v>
      </c>
      <c r="Q9">
        <f>'Dist Template'!Q19</f>
        <v>0</v>
      </c>
      <c r="R9">
        <f>'Dist Template'!R19</f>
        <v>0</v>
      </c>
      <c r="S9">
        <f>'Dist Template'!S19</f>
        <v>0</v>
      </c>
      <c r="T9">
        <f>'Dist Template'!T19</f>
        <v>0</v>
      </c>
      <c r="U9">
        <f>'Dist Template'!U19</f>
        <v>0</v>
      </c>
      <c r="W9" s="49">
        <f t="shared" ca="1" si="0"/>
        <v>0</v>
      </c>
    </row>
    <row r="10" spans="1:23">
      <c r="B10">
        <f>'Dist Template'!B20</f>
        <v>0</v>
      </c>
      <c r="C10" s="26">
        <f>'Dist Template'!C20</f>
        <v>0</v>
      </c>
      <c r="D10" s="41">
        <f>'Dist Template'!D20</f>
        <v>0</v>
      </c>
      <c r="E10" s="32">
        <f>'Dist Template'!E20</f>
        <v>0</v>
      </c>
      <c r="F10" s="55">
        <f>'Dist Template'!F20</f>
        <v>0</v>
      </c>
      <c r="G10" s="18">
        <f>'Dist Template'!G20</f>
        <v>0</v>
      </c>
      <c r="H10" s="19">
        <f>'Dist Template'!H20</f>
        <v>0</v>
      </c>
      <c r="I10" s="63">
        <f ca="1">'Dist Template'!I20</f>
        <v>0</v>
      </c>
      <c r="J10" s="19">
        <f>'Dist Template'!J20</f>
        <v>0</v>
      </c>
      <c r="K10" s="63">
        <f ca="1">'Dist Template'!K20</f>
        <v>0</v>
      </c>
      <c r="L10" s="63">
        <f ca="1">'Dist Template'!L20</f>
        <v>0</v>
      </c>
      <c r="M10" s="63">
        <f ca="1">'Dist Template'!M20</f>
        <v>0</v>
      </c>
      <c r="N10" s="34">
        <f>'Dist Template'!N20</f>
        <v>0</v>
      </c>
      <c r="O10" s="34">
        <f>'Dist Template'!O20</f>
        <v>0</v>
      </c>
      <c r="P10" s="132">
        <f>'Dist Template'!P20</f>
        <v>0</v>
      </c>
      <c r="Q10">
        <f>'Dist Template'!Q20</f>
        <v>0</v>
      </c>
      <c r="R10">
        <f>'Dist Template'!R20</f>
        <v>0</v>
      </c>
      <c r="S10">
        <f>'Dist Template'!S20</f>
        <v>0</v>
      </c>
      <c r="T10">
        <f>'Dist Template'!T20</f>
        <v>0</v>
      </c>
      <c r="U10">
        <f>'Dist Template'!U20</f>
        <v>0</v>
      </c>
      <c r="W10" s="49">
        <f t="shared" ca="1" si="0"/>
        <v>0</v>
      </c>
    </row>
    <row r="11" spans="1:23">
      <c r="B11">
        <f>'Dist Template'!B21</f>
        <v>0</v>
      </c>
      <c r="C11" s="26">
        <f>'Dist Template'!C21</f>
        <v>0</v>
      </c>
      <c r="D11" s="41">
        <f>'Dist Template'!D21</f>
        <v>0</v>
      </c>
      <c r="E11" s="32">
        <f>'Dist Template'!E21</f>
        <v>0</v>
      </c>
      <c r="F11" s="55">
        <f>'Dist Template'!F21</f>
        <v>0</v>
      </c>
      <c r="G11" s="18">
        <f>'Dist Template'!G21</f>
        <v>0</v>
      </c>
      <c r="H11" s="19">
        <f>'Dist Template'!H21</f>
        <v>0</v>
      </c>
      <c r="I11" s="63">
        <f ca="1">'Dist Template'!I21</f>
        <v>0</v>
      </c>
      <c r="J11" s="19">
        <f>'Dist Template'!J21</f>
        <v>0</v>
      </c>
      <c r="K11" s="63">
        <f ca="1">'Dist Template'!K21</f>
        <v>0</v>
      </c>
      <c r="L11" s="63">
        <f ca="1">'Dist Template'!L21</f>
        <v>0</v>
      </c>
      <c r="M11" s="63">
        <f ca="1">'Dist Template'!M21</f>
        <v>0</v>
      </c>
      <c r="N11" s="34">
        <f>'Dist Template'!N21</f>
        <v>0</v>
      </c>
      <c r="O11" s="34">
        <f>'Dist Template'!O21</f>
        <v>0</v>
      </c>
      <c r="P11" s="132">
        <f>'Dist Template'!P21</f>
        <v>0</v>
      </c>
      <c r="Q11">
        <f>'Dist Template'!Q21</f>
        <v>0</v>
      </c>
      <c r="R11">
        <f>'Dist Template'!R21</f>
        <v>0</v>
      </c>
      <c r="S11">
        <f>'Dist Template'!S21</f>
        <v>0</v>
      </c>
      <c r="T11">
        <f>'Dist Template'!T21</f>
        <v>0</v>
      </c>
      <c r="U11">
        <f>'Dist Template'!U21</f>
        <v>0</v>
      </c>
      <c r="W11" s="49">
        <f t="shared" ca="1" si="0"/>
        <v>0</v>
      </c>
    </row>
    <row r="12" spans="1:23">
      <c r="B12">
        <f>'Dist Template'!B22</f>
        <v>0</v>
      </c>
      <c r="C12" s="26">
        <f>'Dist Template'!C22</f>
        <v>0</v>
      </c>
      <c r="D12" s="41">
        <f>'Dist Template'!D22</f>
        <v>0</v>
      </c>
      <c r="E12" s="32">
        <f>'Dist Template'!E22</f>
        <v>0</v>
      </c>
      <c r="F12" s="55">
        <f>'Dist Template'!F22</f>
        <v>0</v>
      </c>
      <c r="G12" s="18">
        <f>'Dist Template'!G22</f>
        <v>0</v>
      </c>
      <c r="H12" s="19">
        <f>'Dist Template'!H22</f>
        <v>0</v>
      </c>
      <c r="I12" s="63">
        <f ca="1">'Dist Template'!I22</f>
        <v>0</v>
      </c>
      <c r="J12" s="19">
        <f>'Dist Template'!J22</f>
        <v>0</v>
      </c>
      <c r="K12" s="63">
        <f ca="1">'Dist Template'!K22</f>
        <v>0</v>
      </c>
      <c r="L12" s="63">
        <f ca="1">'Dist Template'!L22</f>
        <v>0</v>
      </c>
      <c r="M12" s="63">
        <f ca="1">'Dist Template'!M22</f>
        <v>0</v>
      </c>
      <c r="N12" s="34">
        <f>'Dist Template'!N22</f>
        <v>0</v>
      </c>
      <c r="O12" s="34">
        <f>'Dist Template'!O22</f>
        <v>0</v>
      </c>
      <c r="P12" s="132">
        <f>'Dist Template'!P22</f>
        <v>0</v>
      </c>
      <c r="Q12">
        <f>'Dist Template'!Q22</f>
        <v>0</v>
      </c>
      <c r="R12">
        <f>'Dist Template'!R22</f>
        <v>0</v>
      </c>
      <c r="S12">
        <f>'Dist Template'!S22</f>
        <v>0</v>
      </c>
      <c r="T12">
        <f>'Dist Template'!T22</f>
        <v>0</v>
      </c>
      <c r="U12">
        <f>'Dist Template'!U22</f>
        <v>0</v>
      </c>
      <c r="W12" s="204">
        <f t="shared" ca="1" si="0"/>
        <v>0</v>
      </c>
    </row>
    <row r="13" spans="1:23">
      <c r="B13">
        <f>'Dist Template'!B23</f>
        <v>0</v>
      </c>
      <c r="C13" s="26">
        <f>'Dist Template'!C23</f>
        <v>0</v>
      </c>
      <c r="D13" s="41">
        <f>'Dist Template'!D23</f>
        <v>0</v>
      </c>
      <c r="E13" s="32">
        <f>'Dist Template'!E23</f>
        <v>0</v>
      </c>
      <c r="F13" s="55">
        <f>'Dist Template'!F23</f>
        <v>0</v>
      </c>
      <c r="G13" s="18">
        <f>'Dist Template'!G23</f>
        <v>0</v>
      </c>
      <c r="H13" s="19">
        <f>'Dist Template'!H23</f>
        <v>0</v>
      </c>
      <c r="I13" s="63">
        <f ca="1">'Dist Template'!I23</f>
        <v>0</v>
      </c>
      <c r="J13" s="19">
        <f>'Dist Template'!J23</f>
        <v>0</v>
      </c>
      <c r="K13" s="63">
        <f ca="1">'Dist Template'!K23</f>
        <v>0</v>
      </c>
      <c r="L13" s="63">
        <f ca="1">'Dist Template'!L23</f>
        <v>0</v>
      </c>
      <c r="M13" s="63">
        <f ca="1">'Dist Template'!M23</f>
        <v>0</v>
      </c>
      <c r="N13" s="34">
        <f>'Dist Template'!N23</f>
        <v>0</v>
      </c>
      <c r="O13" s="34">
        <f>'Dist Template'!O23</f>
        <v>0</v>
      </c>
      <c r="P13" s="132">
        <f>'Dist Template'!P23</f>
        <v>0</v>
      </c>
      <c r="Q13">
        <f>'Dist Template'!Q23</f>
        <v>0</v>
      </c>
      <c r="R13">
        <f>'Dist Template'!R23</f>
        <v>0</v>
      </c>
      <c r="S13">
        <f>'Dist Template'!S23</f>
        <v>0</v>
      </c>
      <c r="T13">
        <f>'Dist Template'!T23</f>
        <v>0</v>
      </c>
      <c r="U13">
        <f>'Dist Template'!U23</f>
        <v>0</v>
      </c>
      <c r="W13" s="204">
        <f t="shared" ca="1" si="0"/>
        <v>0</v>
      </c>
    </row>
    <row r="14" spans="1:23">
      <c r="B14">
        <f>'Dist Template'!B24</f>
        <v>0</v>
      </c>
      <c r="C14" s="26">
        <f>'Dist Template'!C24</f>
        <v>0</v>
      </c>
      <c r="D14" s="41">
        <f>'Dist Template'!D24</f>
        <v>0</v>
      </c>
      <c r="E14" s="32">
        <f>'Dist Template'!E24</f>
        <v>0</v>
      </c>
      <c r="F14" s="55">
        <f>'Dist Template'!F24</f>
        <v>0</v>
      </c>
      <c r="G14" s="18">
        <f>'Dist Template'!G24</f>
        <v>0</v>
      </c>
      <c r="H14" s="19">
        <f>'Dist Template'!H24</f>
        <v>0</v>
      </c>
      <c r="I14" s="63">
        <f ca="1">'Dist Template'!I24</f>
        <v>0</v>
      </c>
      <c r="J14" s="19">
        <f>'Dist Template'!J24</f>
        <v>0</v>
      </c>
      <c r="K14" s="63">
        <f ca="1">'Dist Template'!K24</f>
        <v>0</v>
      </c>
      <c r="L14" s="63">
        <f ca="1">'Dist Template'!L24</f>
        <v>0</v>
      </c>
      <c r="M14" s="63">
        <f ca="1">'Dist Template'!M24</f>
        <v>0</v>
      </c>
      <c r="N14" s="34">
        <f>'Dist Template'!N24</f>
        <v>0</v>
      </c>
      <c r="O14" s="34">
        <f>'Dist Template'!O24</f>
        <v>0</v>
      </c>
      <c r="P14" s="132">
        <f>'Dist Template'!P24</f>
        <v>0</v>
      </c>
      <c r="Q14">
        <f>'Dist Template'!Q24</f>
        <v>0</v>
      </c>
      <c r="R14">
        <f>'Dist Template'!R24</f>
        <v>0</v>
      </c>
      <c r="S14">
        <f>'Dist Template'!S24</f>
        <v>0</v>
      </c>
      <c r="T14">
        <f>'Dist Template'!T24</f>
        <v>0</v>
      </c>
      <c r="U14">
        <f>'Dist Template'!U24</f>
        <v>0</v>
      </c>
      <c r="W14" s="204">
        <f t="shared" ca="1" si="0"/>
        <v>0</v>
      </c>
    </row>
    <row r="15" spans="1:23">
      <c r="B15">
        <f>'Dist Template'!B25</f>
        <v>0</v>
      </c>
      <c r="C15" s="26">
        <f>'Dist Template'!C25</f>
        <v>0</v>
      </c>
      <c r="D15" s="41">
        <f>'Dist Template'!D25</f>
        <v>0</v>
      </c>
      <c r="E15" s="32">
        <f>'Dist Template'!E25</f>
        <v>0</v>
      </c>
      <c r="F15" s="55">
        <f>'Dist Template'!F25</f>
        <v>0</v>
      </c>
      <c r="G15" s="18">
        <f>'Dist Template'!G25</f>
        <v>0</v>
      </c>
      <c r="H15" s="19">
        <f>'Dist Template'!H25</f>
        <v>0</v>
      </c>
      <c r="I15" s="63">
        <f ca="1">'Dist Template'!I25</f>
        <v>0</v>
      </c>
      <c r="J15" s="19">
        <f>'Dist Template'!J25</f>
        <v>0</v>
      </c>
      <c r="K15" s="63">
        <f ca="1">'Dist Template'!K25</f>
        <v>0</v>
      </c>
      <c r="L15" s="63">
        <f ca="1">'Dist Template'!L25</f>
        <v>0</v>
      </c>
      <c r="M15" s="63">
        <f ca="1">'Dist Template'!M25</f>
        <v>0</v>
      </c>
      <c r="N15" s="34">
        <f>'Dist Template'!N25</f>
        <v>0</v>
      </c>
      <c r="O15" s="34">
        <f>'Dist Template'!O25</f>
        <v>0</v>
      </c>
      <c r="P15" s="132">
        <f>'Dist Template'!P25</f>
        <v>0</v>
      </c>
      <c r="Q15">
        <f>'Dist Template'!Q25</f>
        <v>0</v>
      </c>
      <c r="R15">
        <f>'Dist Template'!R25</f>
        <v>0</v>
      </c>
      <c r="S15">
        <f>'Dist Template'!S25</f>
        <v>0</v>
      </c>
      <c r="T15">
        <f>'Dist Template'!T25</f>
        <v>0</v>
      </c>
      <c r="U15">
        <f>'Dist Template'!U25</f>
        <v>0</v>
      </c>
      <c r="W15" s="204">
        <f t="shared" ca="1" si="0"/>
        <v>0</v>
      </c>
    </row>
    <row r="16" spans="1:23">
      <c r="B16">
        <f>'Dist Template'!B26</f>
        <v>0</v>
      </c>
      <c r="C16" s="26">
        <f>'Dist Template'!C26</f>
        <v>0</v>
      </c>
      <c r="D16" s="41">
        <f>'Dist Template'!D26</f>
        <v>0</v>
      </c>
      <c r="E16" s="32">
        <f>'Dist Template'!E26</f>
        <v>0</v>
      </c>
      <c r="F16" s="55">
        <f>'Dist Template'!F26</f>
        <v>0</v>
      </c>
      <c r="G16" s="18">
        <f>'Dist Template'!G26</f>
        <v>0</v>
      </c>
      <c r="H16" s="19">
        <f>'Dist Template'!H26</f>
        <v>0</v>
      </c>
      <c r="I16" s="63">
        <f ca="1">'Dist Template'!I26</f>
        <v>0</v>
      </c>
      <c r="J16" s="19">
        <f>'Dist Template'!J26</f>
        <v>0</v>
      </c>
      <c r="K16" s="63">
        <f ca="1">'Dist Template'!K26</f>
        <v>0</v>
      </c>
      <c r="L16" s="63">
        <f ca="1">'Dist Template'!L26</f>
        <v>0</v>
      </c>
      <c r="M16" s="63">
        <f ca="1">'Dist Template'!M26</f>
        <v>0</v>
      </c>
      <c r="N16" s="34">
        <f>'Dist Template'!N26</f>
        <v>0</v>
      </c>
      <c r="O16" s="34">
        <f>'Dist Template'!O26</f>
        <v>0</v>
      </c>
      <c r="P16" s="132">
        <f>'Dist Template'!P26</f>
        <v>0</v>
      </c>
      <c r="Q16">
        <f>'Dist Template'!Q26</f>
        <v>0</v>
      </c>
      <c r="R16">
        <f>'Dist Template'!R26</f>
        <v>0</v>
      </c>
      <c r="S16">
        <f>'Dist Template'!S26</f>
        <v>0</v>
      </c>
      <c r="T16">
        <f>'Dist Template'!T26</f>
        <v>0</v>
      </c>
      <c r="U16">
        <f>'Dist Template'!U26</f>
        <v>0</v>
      </c>
      <c r="W16" s="204">
        <f t="shared" ca="1" si="0"/>
        <v>0</v>
      </c>
    </row>
    <row r="17" spans="2:25">
      <c r="B17">
        <f>'Dist Template'!B27</f>
        <v>0</v>
      </c>
      <c r="C17" s="26">
        <f>'Dist Template'!C27</f>
        <v>0</v>
      </c>
      <c r="D17" s="41">
        <f>'Dist Template'!D27</f>
        <v>0</v>
      </c>
      <c r="E17" s="32">
        <f>'Dist Template'!E27</f>
        <v>0</v>
      </c>
      <c r="F17" s="55">
        <f>'Dist Template'!F27</f>
        <v>0</v>
      </c>
      <c r="G17" s="18">
        <f>'Dist Template'!G27</f>
        <v>0</v>
      </c>
      <c r="H17" s="19">
        <f>'Dist Template'!H27</f>
        <v>0</v>
      </c>
      <c r="I17" s="63">
        <f ca="1">'Dist Template'!I27</f>
        <v>0</v>
      </c>
      <c r="J17" s="19">
        <f>'Dist Template'!J27</f>
        <v>0</v>
      </c>
      <c r="K17" s="63">
        <f ca="1">'Dist Template'!K27</f>
        <v>0</v>
      </c>
      <c r="L17" s="63">
        <f ca="1">'Dist Template'!L27</f>
        <v>0</v>
      </c>
      <c r="M17" s="63">
        <f ca="1">'Dist Template'!M27</f>
        <v>0</v>
      </c>
      <c r="N17" s="34">
        <f>'Dist Template'!N27</f>
        <v>0</v>
      </c>
      <c r="O17" s="34">
        <f>'Dist Template'!O27</f>
        <v>0</v>
      </c>
      <c r="P17" s="132">
        <f>'Dist Template'!P27</f>
        <v>0</v>
      </c>
      <c r="Q17">
        <f>'Dist Template'!Q27</f>
        <v>0</v>
      </c>
      <c r="R17">
        <f>'Dist Template'!R27</f>
        <v>0</v>
      </c>
      <c r="S17">
        <f>'Dist Template'!S27</f>
        <v>0</v>
      </c>
      <c r="T17">
        <f>'Dist Template'!T27</f>
        <v>0</v>
      </c>
      <c r="U17">
        <f>'Dist Template'!U27</f>
        <v>0</v>
      </c>
      <c r="W17" s="204">
        <f t="shared" ca="1" si="0"/>
        <v>0</v>
      </c>
    </row>
    <row r="18" spans="2:25">
      <c r="B18">
        <f>'Dist Template'!B28</f>
        <v>0</v>
      </c>
      <c r="C18" s="26">
        <f>'Dist Template'!C28</f>
        <v>0</v>
      </c>
      <c r="D18" s="41">
        <f>'Dist Template'!D28</f>
        <v>0</v>
      </c>
      <c r="E18" s="32">
        <f>'Dist Template'!E28</f>
        <v>0</v>
      </c>
      <c r="F18" s="55">
        <f>'Dist Template'!F28</f>
        <v>0</v>
      </c>
      <c r="G18" s="18">
        <f>'Dist Template'!G28</f>
        <v>0</v>
      </c>
      <c r="H18" s="19">
        <f>'Dist Template'!H28</f>
        <v>0</v>
      </c>
      <c r="I18" s="63">
        <f ca="1">'Dist Template'!I28</f>
        <v>0</v>
      </c>
      <c r="J18" s="19">
        <f>'Dist Template'!J28</f>
        <v>0</v>
      </c>
      <c r="K18" s="63">
        <f ca="1">'Dist Template'!K28</f>
        <v>0</v>
      </c>
      <c r="L18" s="63">
        <f ca="1">'Dist Template'!L28</f>
        <v>0</v>
      </c>
      <c r="M18" s="63">
        <f ca="1">'Dist Template'!M28</f>
        <v>0</v>
      </c>
      <c r="N18" s="34">
        <f>'Dist Template'!N28</f>
        <v>0</v>
      </c>
      <c r="O18" s="34">
        <f>'Dist Template'!O28</f>
        <v>0</v>
      </c>
      <c r="P18" s="132">
        <f>'Dist Template'!P28</f>
        <v>0</v>
      </c>
      <c r="Q18">
        <f>'Dist Template'!Q28</f>
        <v>0</v>
      </c>
      <c r="R18">
        <f>'Dist Template'!R28</f>
        <v>0</v>
      </c>
      <c r="S18">
        <f>'Dist Template'!S28</f>
        <v>0</v>
      </c>
      <c r="T18">
        <f>'Dist Template'!T28</f>
        <v>0</v>
      </c>
      <c r="U18">
        <f>'Dist Template'!U28</f>
        <v>0</v>
      </c>
      <c r="W18" s="204">
        <f t="shared" ca="1" si="0"/>
        <v>0</v>
      </c>
    </row>
    <row r="19" spans="2:25">
      <c r="B19">
        <f>'Dist Template'!B29</f>
        <v>0</v>
      </c>
      <c r="C19" s="26">
        <f>'Dist Template'!C29</f>
        <v>0</v>
      </c>
      <c r="D19" s="41">
        <f>'Dist Template'!D29</f>
        <v>0</v>
      </c>
      <c r="E19" s="32">
        <f>'Dist Template'!E29</f>
        <v>0</v>
      </c>
      <c r="F19" s="55">
        <f>'Dist Template'!F29</f>
        <v>0</v>
      </c>
      <c r="G19" s="18">
        <f>'Dist Template'!G29</f>
        <v>0</v>
      </c>
      <c r="H19" s="19">
        <f>'Dist Template'!H29</f>
        <v>0</v>
      </c>
      <c r="I19" s="63">
        <f ca="1">'Dist Template'!I29</f>
        <v>0</v>
      </c>
      <c r="J19" s="19">
        <f>'Dist Template'!J29</f>
        <v>0</v>
      </c>
      <c r="K19" s="63">
        <f ca="1">'Dist Template'!K29</f>
        <v>0</v>
      </c>
      <c r="L19" s="63">
        <f ca="1">'Dist Template'!L29</f>
        <v>0</v>
      </c>
      <c r="M19" s="63">
        <f ca="1">'Dist Template'!M29</f>
        <v>0</v>
      </c>
      <c r="N19" s="34">
        <f>'Dist Template'!N29</f>
        <v>0</v>
      </c>
      <c r="O19" s="34">
        <f>'Dist Template'!O29</f>
        <v>0</v>
      </c>
      <c r="P19" s="132">
        <f>'Dist Template'!P29</f>
        <v>0</v>
      </c>
      <c r="Q19">
        <f>'Dist Template'!Q29</f>
        <v>0</v>
      </c>
      <c r="R19">
        <f>'Dist Template'!R29</f>
        <v>0</v>
      </c>
      <c r="S19">
        <f>'Dist Template'!S29</f>
        <v>0</v>
      </c>
      <c r="T19">
        <f>'Dist Template'!T29</f>
        <v>0</v>
      </c>
      <c r="U19">
        <f>'Dist Template'!U29</f>
        <v>0</v>
      </c>
      <c r="W19" s="204">
        <f t="shared" ca="1" si="0"/>
        <v>0</v>
      </c>
    </row>
    <row r="20" spans="2:25">
      <c r="B20">
        <f>'Dist Template'!B30</f>
        <v>0</v>
      </c>
      <c r="C20" s="26">
        <f>'Dist Template'!C30</f>
        <v>0</v>
      </c>
      <c r="D20" s="41">
        <f>'Dist Template'!D30</f>
        <v>0</v>
      </c>
      <c r="E20" s="32">
        <f>'Dist Template'!E30</f>
        <v>0</v>
      </c>
      <c r="F20" s="55">
        <f>'Dist Template'!F30</f>
        <v>0</v>
      </c>
      <c r="G20" s="18">
        <f>'Dist Template'!G30</f>
        <v>0</v>
      </c>
      <c r="H20" s="19">
        <f>'Dist Template'!H30</f>
        <v>0</v>
      </c>
      <c r="I20" s="63">
        <f ca="1">'Dist Template'!I30</f>
        <v>0</v>
      </c>
      <c r="J20" s="19">
        <f>'Dist Template'!J30</f>
        <v>0</v>
      </c>
      <c r="K20" s="63">
        <f ca="1">'Dist Template'!K30</f>
        <v>0</v>
      </c>
      <c r="L20" s="63">
        <f ca="1">'Dist Template'!L30</f>
        <v>0</v>
      </c>
      <c r="M20" s="63">
        <f ca="1">'Dist Template'!M30</f>
        <v>0</v>
      </c>
      <c r="N20" s="34">
        <f>'Dist Template'!N30</f>
        <v>0</v>
      </c>
      <c r="O20" s="34">
        <f>'Dist Template'!O30</f>
        <v>0</v>
      </c>
      <c r="P20" s="132">
        <f>'Dist Template'!P30</f>
        <v>0</v>
      </c>
      <c r="Q20">
        <f>'Dist Template'!Q30</f>
        <v>0</v>
      </c>
      <c r="R20">
        <f>'Dist Template'!R30</f>
        <v>0</v>
      </c>
      <c r="S20">
        <f>'Dist Template'!S30</f>
        <v>0</v>
      </c>
      <c r="T20">
        <f>'Dist Template'!T30</f>
        <v>0</v>
      </c>
      <c r="U20">
        <f>'Dist Template'!U30</f>
        <v>0</v>
      </c>
      <c r="W20" s="204">
        <f t="shared" ca="1" si="0"/>
        <v>0</v>
      </c>
    </row>
    <row r="21" spans="2:25">
      <c r="B21">
        <f>'Dist Template'!B31</f>
        <v>0</v>
      </c>
      <c r="C21" s="26">
        <f>'Dist Template'!C31</f>
        <v>0</v>
      </c>
      <c r="D21" s="41">
        <f>'Dist Template'!D31</f>
        <v>0</v>
      </c>
      <c r="E21" s="32">
        <f>'Dist Template'!E31</f>
        <v>0</v>
      </c>
      <c r="F21" s="55">
        <f>'Dist Template'!F31</f>
        <v>0</v>
      </c>
      <c r="G21" s="18">
        <f>'Dist Template'!G31</f>
        <v>0</v>
      </c>
      <c r="H21" s="19">
        <f>'Dist Template'!H31</f>
        <v>0</v>
      </c>
      <c r="I21" s="63">
        <f ca="1">'Dist Template'!I31</f>
        <v>0</v>
      </c>
      <c r="J21" s="19">
        <f>'Dist Template'!J31</f>
        <v>0</v>
      </c>
      <c r="K21" s="63">
        <f ca="1">'Dist Template'!K31</f>
        <v>0</v>
      </c>
      <c r="L21" s="63">
        <f ca="1">'Dist Template'!L31</f>
        <v>0</v>
      </c>
      <c r="M21" s="63">
        <f ca="1">'Dist Template'!M31</f>
        <v>0</v>
      </c>
      <c r="N21" s="34">
        <f>'Dist Template'!N31</f>
        <v>0</v>
      </c>
      <c r="O21" s="34">
        <f>'Dist Template'!O31</f>
        <v>0</v>
      </c>
      <c r="P21" s="132">
        <f>'Dist Template'!P31</f>
        <v>0</v>
      </c>
      <c r="Q21">
        <f>'Dist Template'!Q31</f>
        <v>0</v>
      </c>
      <c r="R21">
        <f>'Dist Template'!R31</f>
        <v>0</v>
      </c>
      <c r="S21">
        <f>'Dist Template'!S31</f>
        <v>0</v>
      </c>
      <c r="T21">
        <f>'Dist Template'!T31</f>
        <v>0</v>
      </c>
      <c r="U21">
        <f>'Dist Template'!U31</f>
        <v>0</v>
      </c>
      <c r="W21" s="204">
        <f t="shared" ca="1" si="0"/>
        <v>0</v>
      </c>
    </row>
    <row r="22" spans="2:25">
      <c r="B22">
        <f>'Dist Template'!B32</f>
        <v>0</v>
      </c>
      <c r="C22" s="26">
        <f>'Dist Template'!C32</f>
        <v>0</v>
      </c>
      <c r="D22" s="41">
        <f>'Dist Template'!D32</f>
        <v>0</v>
      </c>
      <c r="E22" s="32">
        <f>'Dist Template'!E32</f>
        <v>0</v>
      </c>
      <c r="F22" s="55">
        <f>'Dist Template'!F32</f>
        <v>0</v>
      </c>
      <c r="G22" s="18">
        <f>'Dist Template'!G32</f>
        <v>0</v>
      </c>
      <c r="H22" s="19">
        <f>'Dist Template'!H32</f>
        <v>0</v>
      </c>
      <c r="I22" s="63">
        <f ca="1">'Dist Template'!I32</f>
        <v>0</v>
      </c>
      <c r="J22" s="19">
        <f>'Dist Template'!J32</f>
        <v>0</v>
      </c>
      <c r="K22" s="63">
        <f ca="1">'Dist Template'!K32</f>
        <v>0</v>
      </c>
      <c r="L22" s="63">
        <f ca="1">'Dist Template'!L32</f>
        <v>0</v>
      </c>
      <c r="M22" s="63">
        <f ca="1">'Dist Template'!M32</f>
        <v>0</v>
      </c>
      <c r="N22" s="34">
        <f>'Dist Template'!N32</f>
        <v>0</v>
      </c>
      <c r="O22" s="34">
        <f>'Dist Template'!O32</f>
        <v>0</v>
      </c>
      <c r="P22" s="132">
        <f>'Dist Template'!P32</f>
        <v>0</v>
      </c>
      <c r="Q22">
        <f>'Dist Template'!Q32</f>
        <v>0</v>
      </c>
      <c r="R22">
        <f>'Dist Template'!R32</f>
        <v>0</v>
      </c>
      <c r="S22">
        <f>'Dist Template'!S32</f>
        <v>0</v>
      </c>
      <c r="T22">
        <f>'Dist Template'!T32</f>
        <v>0</v>
      </c>
      <c r="U22">
        <f>'Dist Template'!U32</f>
        <v>0</v>
      </c>
      <c r="W22" s="204">
        <f t="shared" ca="1" si="0"/>
        <v>0</v>
      </c>
    </row>
    <row r="24" spans="2:25">
      <c r="E24" s="32">
        <f>SUMIF($A$2:$A$22,"I",E$2:E$22)</f>
        <v>0</v>
      </c>
      <c r="F24" s="54">
        <f>SUMIF($A$2:$A$22,"I",F$2:F$22)</f>
        <v>0</v>
      </c>
      <c r="G24" s="18" t="e">
        <f>500*F24/E24</f>
        <v>#DIV/0!</v>
      </c>
      <c r="H24" s="19">
        <f>SUMIF($A$2:$A$22,"I",H$2:H$22)/COUNTIF($A$2:$A$22,"I")</f>
        <v>0</v>
      </c>
      <c r="I24" s="32">
        <f ca="1">SUMIF($A$2:$A$22,"I",I$2:I$22)</f>
        <v>0</v>
      </c>
      <c r="J24" s="19" t="e">
        <f>U24/(F24*24*60)</f>
        <v>#DIV/0!</v>
      </c>
      <c r="L24" s="322" t="e">
        <f ca="1">SUMIF($A$2:$A$22,"I",W$2:W$22)/(F24*24*60)</f>
        <v>#DIV/0!</v>
      </c>
      <c r="N24" s="19" t="e">
        <f>E24/U24</f>
        <v>#DIV/0!</v>
      </c>
      <c r="O24" s="19" t="e">
        <f>H24/J24</f>
        <v>#DIV/0!</v>
      </c>
      <c r="U24" s="32">
        <f>SUMIF($A$2:$A$22,"I",U$2:U$22)</f>
        <v>0</v>
      </c>
      <c r="W24" s="322" t="e">
        <f ca="1">SUMIF($A$2:$A$22,"I",W$2:W$22)/(F24*24*60)</f>
        <v>#DIV/0!</v>
      </c>
      <c r="Y24" t="e">
        <f ca="1">CONCATENATE(TEXT(G24,"00000"),"_|_",TEXT(H24,"mm:ss.0"),"_|_",TEXT(I24,"m:ss.0"),"_|_",TEXT(J24,"000"),"_|_",TEXT(L24,"00"),"_|_",TEXT(P24,"00.0"))</f>
        <v>#DIV/0!</v>
      </c>
    </row>
    <row r="25" spans="2:25">
      <c r="E25" s="32">
        <f>SUMIF($A$2:$A$22,"O",E$2:E$22)</f>
        <v>0</v>
      </c>
      <c r="F25" s="54">
        <f>SUMIF($A$2:$A$22,"O",F$2:F$22)</f>
        <v>0</v>
      </c>
      <c r="G25" s="18" t="e">
        <f>500*F25/E25</f>
        <v>#DIV/0!</v>
      </c>
      <c r="H25" s="19">
        <f>SUMIF($A$2:$A$22,"O",H$2:H$22)/COUNTIF($A$2:$A$22,"O")</f>
        <v>0</v>
      </c>
      <c r="I25" s="32">
        <f ca="1">SUMIF($A$2:$A$22,"O",I$2:I$22)</f>
        <v>0</v>
      </c>
      <c r="J25" s="19" t="e">
        <f>U25/(F25*24*60)</f>
        <v>#DIV/0!</v>
      </c>
      <c r="L25" s="322" t="e">
        <f ca="1">SUMIF($A$2:$A$22,"O",W$2:W$22)/(F25*24*60)</f>
        <v>#DIV/0!</v>
      </c>
      <c r="N25" s="19" t="e">
        <f>E25/U25</f>
        <v>#DIV/0!</v>
      </c>
      <c r="O25" s="19" t="e">
        <f>H25/J25</f>
        <v>#DIV/0!</v>
      </c>
      <c r="U25" s="32">
        <f>SUMIF($A$2:$A$22,"O",U$2:U$22)</f>
        <v>0</v>
      </c>
      <c r="W25" s="322" t="e">
        <f ca="1">SUMIF($A$2:$A$22,"O",W$2:W$22)/(F25*24*60)</f>
        <v>#DIV/0!</v>
      </c>
      <c r="Y25" t="e">
        <f ca="1">CONCATENATE(TEXT(G25,"00000"),"_|_",TEXT(H25,"mm:ss.0"),"_|_",TEXT(I25,"m:ss.0"),"_|_",TEXT(J25,"000"),"_|_",TEXT(L25,"00"),"_|_",TEXT(P25,"00.0"))</f>
        <v>#DIV/0!</v>
      </c>
    </row>
    <row r="27" spans="2:25">
      <c r="F27" s="277"/>
      <c r="G27" s="277"/>
    </row>
    <row r="32" spans="2:25" ht="13.5">
      <c r="D32" s="273" t="s">
        <v>218</v>
      </c>
    </row>
    <row r="33" spans="4:7" ht="13.5">
      <c r="D33" s="274" t="s">
        <v>217</v>
      </c>
    </row>
    <row r="34" spans="4:7" ht="13.5">
      <c r="D34" s="274" t="e">
        <f ca="1">CONCATENATE("Intervals","____|_",TEXT(E24,"00000"),"_|_",TEXT(F24,"mm:ss.0"),"_|_",TEXT(G24,"m:ss.0"),"__|_",TEXT(H24,"000.0"),"_|_",TEXT(J24,"00.0"),"_|_",TEXT(L24,"000.0"),"_|_",TEXT(N24,"00.0"))</f>
        <v>#DIV/0!</v>
      </c>
    </row>
    <row r="35" spans="4:7" ht="13.5">
      <c r="D35" s="274" t="e">
        <f ca="1">CONCATENATE("Other Meters","_|_",TEXT(E25,"00000"),"_|_",TEXT(F25,"mm:ss.0"),"_|_",TEXT(G25,"m:ss.0"),"__|_",TEXT(H25,"000.0"),"_|_",TEXT(J25,"00.0"),"_|_",TEXT(L25,"000.0"),"_|_",TEXT(N25,"00.0"))</f>
        <v>#DIV/0!</v>
      </c>
    </row>
    <row r="44" spans="4:7">
      <c r="G44" s="18"/>
    </row>
    <row r="45" spans="4:7">
      <c r="G45" s="18"/>
    </row>
    <row r="46" spans="4:7">
      <c r="G46" s="18"/>
    </row>
    <row r="47" spans="4:7">
      <c r="G47" s="18"/>
    </row>
    <row r="48" spans="4:7">
      <c r="G48" s="18"/>
    </row>
    <row r="49" spans="7:7">
      <c r="G49" s="18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Y57"/>
  <sheetViews>
    <sheetView topLeftCell="A33" workbookViewId="0">
      <selection activeCell="D40" sqref="D40:D43"/>
    </sheetView>
  </sheetViews>
  <sheetFormatPr defaultRowHeight="12.75"/>
  <cols>
    <col min="6" max="6" width="12.140625" bestFit="1" customWidth="1"/>
  </cols>
  <sheetData>
    <row r="1" spans="1:23" ht="13.5" thickBot="1">
      <c r="A1" t="s">
        <v>215</v>
      </c>
      <c r="B1" s="22" t="str">
        <f>'Time Template'!B11</f>
        <v>#</v>
      </c>
      <c r="C1" s="22" t="str">
        <f>'Time Template'!C11</f>
        <v>EDist</v>
      </c>
      <c r="D1" s="22" t="str">
        <f>'Time Template'!D11</f>
        <v>Etime</v>
      </c>
      <c r="E1" s="22" t="str">
        <f>'Time Template'!E11</f>
        <v xml:space="preserve">Dist </v>
      </c>
      <c r="F1" s="22" t="str">
        <f>'Time Template'!F11</f>
        <v xml:space="preserve"> Split </v>
      </c>
      <c r="G1" s="22" t="str">
        <f>'Time Template'!G11</f>
        <v xml:space="preserve">  Pace </v>
      </c>
      <c r="H1" s="22" t="str">
        <f>'Time Template'!H11</f>
        <v>Watts</v>
      </c>
      <c r="I1" s="22" t="str">
        <f>'Time Template'!I11</f>
        <v xml:space="preserve"> Cals </v>
      </c>
      <c r="J1" s="22" t="str">
        <f>'Time Template'!J11</f>
        <v xml:space="preserve">SPM </v>
      </c>
      <c r="K1" s="22" t="str">
        <f>'Time Template'!K11</f>
        <v>MinHR</v>
      </c>
      <c r="L1" s="22" t="str">
        <f>'Time Template'!L11</f>
        <v>AvgHR</v>
      </c>
      <c r="M1" s="22" t="str">
        <f>'Time Template'!M11</f>
        <v>MaxHR</v>
      </c>
      <c r="N1" s="22" t="str">
        <f>'Time Template'!N11</f>
        <v xml:space="preserve">DPS </v>
      </c>
      <c r="O1" s="22" t="str">
        <f>'Time Template'!O11</f>
        <v xml:space="preserve">SPI </v>
      </c>
      <c r="P1" s="22" t="str">
        <f>'Time Template'!P11</f>
        <v>End Hr</v>
      </c>
      <c r="Q1" s="22">
        <f>'Time Template'!Q11</f>
        <v>0</v>
      </c>
      <c r="R1" s="22" t="str">
        <f>'Time Template'!R11</f>
        <v>Time</v>
      </c>
      <c r="S1" s="22" t="str">
        <f>'Time Template'!S11</f>
        <v>Strokes</v>
      </c>
      <c r="T1" s="22" t="str">
        <f>'Time Template'!T11</f>
        <v>Split Time (sec)</v>
      </c>
      <c r="U1" s="22" t="str">
        <f>'Time Template'!U11</f>
        <v>Split Strokes</v>
      </c>
      <c r="W1" t="s">
        <v>216</v>
      </c>
    </row>
    <row r="2" spans="1:23">
      <c r="B2">
        <f ca="1">'Time Template'!B12</f>
        <v>0</v>
      </c>
      <c r="C2" s="26">
        <f ca="1">'Time Template'!C12</f>
        <v>0</v>
      </c>
      <c r="D2" s="41">
        <f>'Time Template'!D12</f>
        <v>0</v>
      </c>
      <c r="E2" s="31">
        <f ca="1">'Time Template'!E12</f>
        <v>0</v>
      </c>
      <c r="F2" s="56">
        <f>'Time Template'!F12</f>
        <v>0</v>
      </c>
      <c r="G2" s="16">
        <f>'Time Template'!G12</f>
        <v>0</v>
      </c>
      <c r="H2" s="17">
        <f>'Time Template'!H12</f>
        <v>0</v>
      </c>
      <c r="I2" s="62">
        <f ca="1">'Time Template'!I12</f>
        <v>0</v>
      </c>
      <c r="J2" s="17">
        <f>'Time Template'!J12</f>
        <v>0</v>
      </c>
      <c r="K2" s="190">
        <f ca="1">'Time Template'!K12</f>
        <v>0</v>
      </c>
      <c r="L2" s="190">
        <f ca="1">'Time Template'!L12</f>
        <v>0</v>
      </c>
      <c r="M2" s="190">
        <f ca="1">'Time Template'!M12</f>
        <v>0</v>
      </c>
      <c r="N2" s="33">
        <f>'Time Template'!N12</f>
        <v>0</v>
      </c>
      <c r="O2" s="34">
        <f>'Time Template'!O12</f>
        <v>0</v>
      </c>
      <c r="P2" s="191">
        <f>'Time Template'!P12</f>
        <v>0</v>
      </c>
      <c r="Q2">
        <f>'Time Template'!Q12</f>
        <v>0</v>
      </c>
      <c r="R2">
        <f>'Time Template'!R12</f>
        <v>0</v>
      </c>
      <c r="S2">
        <f>'Time Template'!S12</f>
        <v>0</v>
      </c>
      <c r="T2">
        <f>'Time Template'!T12</f>
        <v>0</v>
      </c>
      <c r="U2">
        <f>'Time Template'!U12</f>
        <v>0</v>
      </c>
      <c r="W2" s="204">
        <f ca="1">L2*(F2*24*60)</f>
        <v>0</v>
      </c>
    </row>
    <row r="3" spans="1:23">
      <c r="A3" t="s">
        <v>220</v>
      </c>
      <c r="B3">
        <f ca="1">'Time Template'!B13</f>
        <v>1</v>
      </c>
      <c r="C3" s="26">
        <f ca="1">'Time Template'!C13</f>
        <v>4909.4228793348075</v>
      </c>
      <c r="D3" s="41">
        <f>'Time Template'!D13/(24*60)</f>
        <v>1.3888888888888888E-2</v>
      </c>
      <c r="E3" s="252">
        <f ca="1">'Time Template'!E13</f>
        <v>4909.4228793348075</v>
      </c>
      <c r="F3" s="229">
        <f>'Time Template'!F13</f>
        <v>1.3888888888888888E-2</v>
      </c>
      <c r="G3" s="230">
        <f ca="1">'Time Template'!G13</f>
        <v>1.4145133990546295E-3</v>
      </c>
      <c r="H3" s="231">
        <f ca="1">'Time Template'!H13</f>
        <v>191.73686398251016</v>
      </c>
      <c r="I3" s="232">
        <f ca="1">'Time Template'!I13</f>
        <v>318.70819999999998</v>
      </c>
      <c r="J3" s="231">
        <f>'Time Template'!J13</f>
        <v>19.3</v>
      </c>
      <c r="K3" s="232">
        <f ca="1">'Time Template'!K13</f>
        <v>94</v>
      </c>
      <c r="L3" s="232">
        <f ca="1">'Time Template'!L13</f>
        <v>133.34974093264248</v>
      </c>
      <c r="M3" s="232">
        <f ca="1">'Time Template'!M13</f>
        <v>139</v>
      </c>
      <c r="N3" s="233">
        <f ca="1">'Time Template'!N13</f>
        <v>12.718712122629034</v>
      </c>
      <c r="O3" s="233">
        <f ca="1">'Time Template'!O13</f>
        <v>9.934552537953893</v>
      </c>
      <c r="P3" s="234">
        <f ca="1">'Time Template'!P13</f>
        <v>139</v>
      </c>
      <c r="Q3">
        <f>'Time Template'!Q13</f>
        <v>0</v>
      </c>
      <c r="R3">
        <f>'Time Template'!R13</f>
        <v>1200</v>
      </c>
      <c r="S3">
        <f>'Time Template'!S13</f>
        <v>386</v>
      </c>
      <c r="T3">
        <f>'Time Template'!T13</f>
        <v>1200</v>
      </c>
      <c r="U3">
        <f>'Time Template'!U13</f>
        <v>386</v>
      </c>
      <c r="W3" s="49">
        <f t="shared" ref="W3:W22" ca="1" si="0">L3*(F3*24*60)</f>
        <v>2666.9948186528495</v>
      </c>
    </row>
    <row r="4" spans="1:23">
      <c r="A4" t="s">
        <v>219</v>
      </c>
      <c r="B4">
        <f ca="1">'Time Template'!B14</f>
        <v>2</v>
      </c>
      <c r="C4" s="26">
        <f ca="1">'Time Template'!C14</f>
        <v>4971.9326459607873</v>
      </c>
      <c r="D4" s="41">
        <f>'Time Template'!D14/(24*60)</f>
        <v>1.4583333333333334E-2</v>
      </c>
      <c r="E4" s="32">
        <f ca="1">'Time Template'!E14</f>
        <v>62.509766625979864</v>
      </c>
      <c r="F4" s="55">
        <f>'Time Template'!F14</f>
        <v>6.9444444444444447E-4</v>
      </c>
      <c r="G4" s="18">
        <f ca="1">'Time Template'!G14</f>
        <v>5.5546875466643032E-3</v>
      </c>
      <c r="H4" s="19">
        <f ca="1">'Time Template'!H14</f>
        <v>3.166269756924716</v>
      </c>
      <c r="I4" s="63">
        <f ca="1">'Time Template'!I14</f>
        <v>3.5764749999999998</v>
      </c>
      <c r="J4" s="19">
        <f>'Time Template'!J14</f>
        <v>5</v>
      </c>
      <c r="K4" s="63">
        <f ca="1">'Time Template'!K14</f>
        <v>104</v>
      </c>
      <c r="L4" s="63">
        <f ca="1">'Time Template'!L14</f>
        <v>125.6</v>
      </c>
      <c r="M4" s="63">
        <f ca="1">'Time Template'!M14</f>
        <v>139</v>
      </c>
      <c r="N4" s="34">
        <f ca="1">'Time Template'!N14</f>
        <v>12.501953325195974</v>
      </c>
      <c r="O4" s="34">
        <f ca="1">'Time Template'!O14</f>
        <v>0.63325395138494323</v>
      </c>
      <c r="P4" s="132">
        <f ca="1">'Time Template'!P14</f>
        <v>110</v>
      </c>
      <c r="Q4">
        <f>'Time Template'!Q14</f>
        <v>0</v>
      </c>
      <c r="R4">
        <f>'Time Template'!R14</f>
        <v>1260</v>
      </c>
      <c r="S4">
        <f>'Time Template'!S14</f>
        <v>391</v>
      </c>
      <c r="T4">
        <f>'Time Template'!T14</f>
        <v>60</v>
      </c>
      <c r="U4">
        <f>'Time Template'!U14</f>
        <v>5</v>
      </c>
      <c r="W4" s="49">
        <f t="shared" ca="1" si="0"/>
        <v>125.6</v>
      </c>
    </row>
    <row r="5" spans="1:23">
      <c r="A5" t="s">
        <v>220</v>
      </c>
      <c r="B5">
        <f ca="1">'Time Template'!B15</f>
        <v>3</v>
      </c>
      <c r="C5" s="26">
        <f ca="1">'Time Template'!C15</f>
        <v>9904.3147475167734</v>
      </c>
      <c r="D5" s="41">
        <f>'Time Template'!D15/(24*60)</f>
        <v>2.8472222222222222E-2</v>
      </c>
      <c r="E5" s="32">
        <f ca="1">'Time Template'!E15</f>
        <v>4932.3821015559861</v>
      </c>
      <c r="F5" s="55">
        <f>'Time Template'!F15</f>
        <v>1.3888888888888888E-2</v>
      </c>
      <c r="G5" s="18">
        <f ca="1">'Time Template'!G15</f>
        <v>1.4079291306838791E-3</v>
      </c>
      <c r="H5" s="19">
        <f ca="1">'Time Template'!H15</f>
        <v>194.43947178433586</v>
      </c>
      <c r="I5" s="63">
        <f ca="1">'Time Template'!I15</f>
        <v>314.57350000000002</v>
      </c>
      <c r="J5" s="19">
        <f>'Time Template'!J15</f>
        <v>19.05</v>
      </c>
      <c r="K5" s="63">
        <f ca="1">'Time Template'!K15</f>
        <v>110</v>
      </c>
      <c r="L5" s="63">
        <f ca="1">'Time Template'!L15</f>
        <v>136.32020997375329</v>
      </c>
      <c r="M5" s="63">
        <f ca="1">'Time Template'!M15</f>
        <v>141</v>
      </c>
      <c r="N5" s="34">
        <f ca="1">'Time Template'!N15</f>
        <v>12.945884780986841</v>
      </c>
      <c r="O5" s="34">
        <f ca="1">'Time Template'!O15</f>
        <v>10.206796419125242</v>
      </c>
      <c r="P5" s="132">
        <f ca="1">'Time Template'!P15</f>
        <v>139</v>
      </c>
      <c r="Q5">
        <f>'Time Template'!Q15</f>
        <v>0</v>
      </c>
      <c r="R5">
        <f>'Time Template'!R15</f>
        <v>2460</v>
      </c>
      <c r="S5">
        <f>'Time Template'!S15</f>
        <v>772</v>
      </c>
      <c r="T5">
        <f>'Time Template'!T15</f>
        <v>1200</v>
      </c>
      <c r="U5">
        <f>'Time Template'!U15</f>
        <v>381</v>
      </c>
      <c r="W5" s="49">
        <f t="shared" ca="1" si="0"/>
        <v>2726.404199475066</v>
      </c>
    </row>
    <row r="6" spans="1:23">
      <c r="A6" t="s">
        <v>219</v>
      </c>
      <c r="B6">
        <f ca="1">'Time Template'!B16</f>
        <v>4</v>
      </c>
      <c r="C6" s="26">
        <f ca="1">'Time Template'!C16</f>
        <v>10008.706079843565</v>
      </c>
      <c r="D6" s="41">
        <f>'Time Template'!D16/(24*60)</f>
        <v>2.9166666666666667E-2</v>
      </c>
      <c r="E6" s="32">
        <f ca="1">'Time Template'!E16</f>
        <v>104.3913323267916</v>
      </c>
      <c r="F6" s="55">
        <f>'Time Template'!F16</f>
        <v>6.9444444444444447E-4</v>
      </c>
      <c r="G6" s="18">
        <f ca="1">'Time Template'!G16</f>
        <v>3.3261595046537125E-3</v>
      </c>
      <c r="H6" s="19">
        <f ca="1">'Time Template'!H16</f>
        <v>14.74679359037669</v>
      </c>
      <c r="I6" s="63">
        <f ca="1">'Time Template'!I16</f>
        <v>8.6431349999999991</v>
      </c>
      <c r="J6" s="19">
        <f>'Time Template'!J16</f>
        <v>11</v>
      </c>
      <c r="K6" s="63">
        <f ca="1">'Time Template'!K16</f>
        <v>113</v>
      </c>
      <c r="L6" s="63">
        <f ca="1">'Time Template'!L16</f>
        <v>125.54545454545455</v>
      </c>
      <c r="M6" s="63">
        <f ca="1">'Time Template'!M16</f>
        <v>139</v>
      </c>
      <c r="N6" s="34">
        <f ca="1">'Time Template'!N16</f>
        <v>9.4901211206174185</v>
      </c>
      <c r="O6" s="34">
        <f ca="1">'Time Template'!O16</f>
        <v>1.3406175991251537</v>
      </c>
      <c r="P6" s="132">
        <f ca="1">'Time Template'!P16</f>
        <v>114</v>
      </c>
      <c r="Q6">
        <f>'Time Template'!Q16</f>
        <v>0</v>
      </c>
      <c r="R6">
        <f>'Time Template'!R16</f>
        <v>2520</v>
      </c>
      <c r="S6">
        <f>'Time Template'!S16</f>
        <v>783</v>
      </c>
      <c r="T6">
        <f>'Time Template'!T16</f>
        <v>60</v>
      </c>
      <c r="U6">
        <f>'Time Template'!U16</f>
        <v>11</v>
      </c>
      <c r="W6" s="49">
        <f t="shared" ca="1" si="0"/>
        <v>125.54545454545455</v>
      </c>
    </row>
    <row r="7" spans="1:23">
      <c r="A7" t="s">
        <v>220</v>
      </c>
      <c r="B7">
        <f ca="1">'Time Template'!B17</f>
        <v>5</v>
      </c>
      <c r="C7" s="26">
        <f ca="1">'Time Template'!C17</f>
        <v>10257.486155522325</v>
      </c>
      <c r="D7" s="41">
        <f>'Time Template'!D17/(24*60)</f>
        <v>2.9861111111111113E-2</v>
      </c>
      <c r="E7" s="32">
        <f ca="1">'Time Template'!E17</f>
        <v>248.78007567876011</v>
      </c>
      <c r="F7" s="55">
        <f>'Time Template'!F17</f>
        <v>6.9444444444444447E-4</v>
      </c>
      <c r="G7" s="18">
        <f ca="1">'Time Template'!G17</f>
        <v>1.395699479851339E-3</v>
      </c>
      <c r="H7" s="19">
        <f ca="1">'Time Template'!H17</f>
        <v>199.59564768590192</v>
      </c>
      <c r="I7" s="63">
        <f ca="1">'Time Template'!I17</f>
        <v>15.44805</v>
      </c>
      <c r="J7" s="19">
        <f>'Time Template'!J17</f>
        <v>19</v>
      </c>
      <c r="K7" s="63">
        <f ca="1">'Time Template'!K17</f>
        <v>114</v>
      </c>
      <c r="L7" s="63">
        <f ca="1">'Time Template'!L17</f>
        <v>121.31578947368421</v>
      </c>
      <c r="M7" s="63">
        <f ca="1">'Time Template'!M17</f>
        <v>130</v>
      </c>
      <c r="N7" s="34">
        <f ca="1">'Time Template'!N17</f>
        <v>13.093688193618954</v>
      </c>
      <c r="O7" s="34">
        <f ca="1">'Time Template'!O17</f>
        <v>10.50503408873168</v>
      </c>
      <c r="P7" s="132">
        <f ca="1">'Time Template'!P17</f>
        <v>131</v>
      </c>
      <c r="Q7">
        <f>'Time Template'!Q17</f>
        <v>0</v>
      </c>
      <c r="R7">
        <f>'Time Template'!R17</f>
        <v>2580</v>
      </c>
      <c r="S7">
        <f>'Time Template'!S17</f>
        <v>802</v>
      </c>
      <c r="T7">
        <f>'Time Template'!T17</f>
        <v>60</v>
      </c>
      <c r="U7">
        <f>'Time Template'!U17</f>
        <v>19</v>
      </c>
      <c r="W7" s="49">
        <f t="shared" ca="1" si="0"/>
        <v>121.31578947368421</v>
      </c>
    </row>
    <row r="8" spans="1:23">
      <c r="A8" t="s">
        <v>219</v>
      </c>
      <c r="B8">
        <f ca="1">'Time Template'!B18</f>
        <v>6</v>
      </c>
      <c r="C8" s="26">
        <f ca="1">'Time Template'!C18</f>
        <v>10505.929278630812</v>
      </c>
      <c r="D8" s="41">
        <f>'Time Template'!D18/(24*60)</f>
        <v>3.0555555555555555E-2</v>
      </c>
      <c r="E8" s="32">
        <f ca="1">'Time Template'!E18</f>
        <v>248.44312310848727</v>
      </c>
      <c r="F8" s="55">
        <f>'Time Template'!F18</f>
        <v>6.9444444444444447E-4</v>
      </c>
      <c r="G8" s="18">
        <f ca="1">'Time Template'!G18</f>
        <v>1.3975924061725839E-3</v>
      </c>
      <c r="H8" s="19">
        <f ca="1">'Time Template'!H18</f>
        <v>198.78573696103157</v>
      </c>
      <c r="I8" s="63">
        <f ca="1">'Time Template'!I18</f>
        <v>16.285419999999998</v>
      </c>
      <c r="J8" s="19">
        <f>'Time Template'!J18</f>
        <v>20</v>
      </c>
      <c r="K8" s="63">
        <f ca="1">'Time Template'!K18</f>
        <v>131</v>
      </c>
      <c r="L8" s="63">
        <f ca="1">'Time Template'!L18</f>
        <v>134.65</v>
      </c>
      <c r="M8" s="63">
        <f ca="1">'Time Template'!M18</f>
        <v>137</v>
      </c>
      <c r="N8" s="34">
        <f ca="1">'Time Template'!N18</f>
        <v>12.422156155424364</v>
      </c>
      <c r="O8" s="34">
        <f ca="1">'Time Template'!O18</f>
        <v>9.9392868480515784</v>
      </c>
      <c r="P8" s="132">
        <f ca="1">'Time Template'!P18</f>
        <v>137</v>
      </c>
      <c r="Q8">
        <f>'Time Template'!Q18</f>
        <v>0</v>
      </c>
      <c r="R8">
        <f>'Time Template'!R18</f>
        <v>2640</v>
      </c>
      <c r="S8">
        <f>'Time Template'!S18</f>
        <v>822</v>
      </c>
      <c r="T8">
        <f>'Time Template'!T18</f>
        <v>60</v>
      </c>
      <c r="U8">
        <f>'Time Template'!U18</f>
        <v>20</v>
      </c>
      <c r="W8" s="49">
        <f t="shared" ca="1" si="0"/>
        <v>134.65</v>
      </c>
    </row>
    <row r="9" spans="1:23">
      <c r="A9" t="s">
        <v>220</v>
      </c>
      <c r="B9">
        <f ca="1">'Time Template'!B19</f>
        <v>7</v>
      </c>
      <c r="C9" s="26">
        <f ca="1">'Time Template'!C19</f>
        <v>10630.599264733592</v>
      </c>
      <c r="D9" s="41">
        <f>'Time Template'!D19/(24*60)</f>
        <v>3.0902777777777779E-2</v>
      </c>
      <c r="E9" s="32">
        <f ca="1">'Time Template'!E19</f>
        <v>124.66998610277915</v>
      </c>
      <c r="F9" s="55">
        <f>'Time Template'!F19</f>
        <v>3.4722222222222224E-4</v>
      </c>
      <c r="G9" s="18">
        <f ca="1">'Time Template'!G19</f>
        <v>1.392565416410526E-3</v>
      </c>
      <c r="H9" s="19">
        <f ca="1">'Time Template'!H19</f>
        <v>200.94629370312683</v>
      </c>
      <c r="I9" s="63">
        <f ca="1">'Time Template'!I19</f>
        <v>7.8181719999999997</v>
      </c>
      <c r="J9" s="19">
        <f>'Time Template'!J19</f>
        <v>20</v>
      </c>
      <c r="K9" s="63">
        <f ca="1">'Time Template'!K19</f>
        <v>137</v>
      </c>
      <c r="L9" s="63">
        <f ca="1">'Time Template'!L19</f>
        <v>138.30000000000001</v>
      </c>
      <c r="M9" s="63">
        <f ca="1">'Time Template'!M19</f>
        <v>140</v>
      </c>
      <c r="N9" s="34">
        <f ca="1">'Time Template'!N19</f>
        <v>12.466998610277916</v>
      </c>
      <c r="O9" s="34">
        <f ca="1">'Time Template'!O19</f>
        <v>10.047314685156341</v>
      </c>
      <c r="P9" s="132">
        <f ca="1">'Time Template'!P19</f>
        <v>140</v>
      </c>
      <c r="Q9">
        <f>'Time Template'!Q19</f>
        <v>0</v>
      </c>
      <c r="R9">
        <f>'Time Template'!R19</f>
        <v>2670</v>
      </c>
      <c r="S9">
        <f>'Time Template'!S19</f>
        <v>832</v>
      </c>
      <c r="T9">
        <f>'Time Template'!T19</f>
        <v>30</v>
      </c>
      <c r="U9">
        <f>'Time Template'!U19</f>
        <v>10</v>
      </c>
      <c r="W9" s="49">
        <f t="shared" ca="1" si="0"/>
        <v>69.150000000000006</v>
      </c>
    </row>
    <row r="10" spans="1:23">
      <c r="A10" t="s">
        <v>219</v>
      </c>
      <c r="B10">
        <f ca="1">'Time Template'!B20</f>
        <v>8</v>
      </c>
      <c r="C10" s="26">
        <f ca="1">'Time Template'!C20</f>
        <v>11004.513421399532</v>
      </c>
      <c r="D10" s="41">
        <f>'Time Template'!D20/(24*60)</f>
        <v>3.1944444444444442E-2</v>
      </c>
      <c r="E10" s="32">
        <f ca="1">'Time Template'!E20</f>
        <v>373.91415666594003</v>
      </c>
      <c r="F10" s="55">
        <f>'Time Template'!F20</f>
        <v>1.0416666666666667E-3</v>
      </c>
      <c r="G10" s="18">
        <f ca="1">'Time Template'!G20</f>
        <v>1.3929222096788726E-3</v>
      </c>
      <c r="H10" s="19">
        <f ca="1">'Time Template'!H20</f>
        <v>200.79191769888399</v>
      </c>
      <c r="I10" s="63">
        <f ca="1">'Time Template'!I20</f>
        <v>23.95214</v>
      </c>
      <c r="J10" s="19">
        <f>'Time Template'!J20</f>
        <v>19.333333333333332</v>
      </c>
      <c r="K10" s="63">
        <f ca="1">'Time Template'!K20</f>
        <v>139</v>
      </c>
      <c r="L10" s="63">
        <f ca="1">'Time Template'!L20</f>
        <v>141.17241379310346</v>
      </c>
      <c r="M10" s="63">
        <f ca="1">'Time Template'!M20</f>
        <v>143</v>
      </c>
      <c r="N10" s="34">
        <f ca="1">'Time Template'!N20</f>
        <v>12.893591609170345</v>
      </c>
      <c r="O10" s="34">
        <f ca="1">'Time Template'!O20</f>
        <v>10.385788846494</v>
      </c>
      <c r="P10" s="132">
        <f ca="1">'Time Template'!P20</f>
        <v>138</v>
      </c>
      <c r="Q10">
        <f>'Time Template'!Q20</f>
        <v>0</v>
      </c>
      <c r="R10">
        <f>'Time Template'!R20</f>
        <v>2760</v>
      </c>
      <c r="S10">
        <f>'Time Template'!S20</f>
        <v>861</v>
      </c>
      <c r="T10">
        <f>'Time Template'!T20</f>
        <v>90</v>
      </c>
      <c r="U10">
        <f>'Time Template'!U20</f>
        <v>29</v>
      </c>
      <c r="W10" s="49">
        <f t="shared" ca="1" si="0"/>
        <v>211.75862068965517</v>
      </c>
    </row>
    <row r="11" spans="1:23">
      <c r="A11" t="s">
        <v>220</v>
      </c>
      <c r="B11">
        <f ca="1">'Time Template'!B21</f>
        <v>9</v>
      </c>
      <c r="C11" s="26">
        <f ca="1">'Time Template'!C21</f>
        <v>14994.812785467127</v>
      </c>
      <c r="D11" s="41">
        <f>'Time Template'!D21/(24*60)</f>
        <v>4.3055555555555555E-2</v>
      </c>
      <c r="E11" s="32">
        <f ca="1">'Time Template'!E21</f>
        <v>3990.2993640675959</v>
      </c>
      <c r="F11" s="55">
        <f>'Time Template'!F21</f>
        <v>1.1111111111111112E-2</v>
      </c>
      <c r="G11" s="18">
        <f ca="1">'Time Template'!G21</f>
        <v>1.3922653537183193E-3</v>
      </c>
      <c r="H11" s="19">
        <f ca="1">'Time Template'!H21</f>
        <v>201.07624626243035</v>
      </c>
      <c r="I11" s="63">
        <f ca="1">'Time Template'!I21</f>
        <v>251.93199999999999</v>
      </c>
      <c r="J11" s="19">
        <f>'Time Template'!J21</f>
        <v>19.125</v>
      </c>
      <c r="K11" s="63">
        <f ca="1">'Time Template'!K21</f>
        <v>137</v>
      </c>
      <c r="L11" s="63">
        <f ca="1">'Time Template'!L21</f>
        <v>142.84640522875816</v>
      </c>
      <c r="M11" s="63">
        <f ca="1">'Time Template'!M21</f>
        <v>146</v>
      </c>
      <c r="N11" s="34">
        <f ca="1">'Time Template'!N21</f>
        <v>13.040194000220902</v>
      </c>
      <c r="O11" s="34">
        <f ca="1">'Time Template'!O21</f>
        <v>10.513790654244724</v>
      </c>
      <c r="P11" s="132">
        <f ca="1">'Time Template'!P21</f>
        <v>144</v>
      </c>
      <c r="Q11">
        <f>'Time Template'!Q21</f>
        <v>0</v>
      </c>
      <c r="R11">
        <f>'Time Template'!R21</f>
        <v>3720</v>
      </c>
      <c r="S11">
        <f>'Time Template'!S21</f>
        <v>1167</v>
      </c>
      <c r="T11">
        <f>'Time Template'!T21</f>
        <v>960</v>
      </c>
      <c r="U11">
        <f>'Time Template'!U21</f>
        <v>306</v>
      </c>
      <c r="W11" s="49">
        <f t="shared" ca="1" si="0"/>
        <v>2285.5424836601305</v>
      </c>
    </row>
    <row r="12" spans="1:23">
      <c r="A12" t="s">
        <v>219</v>
      </c>
      <c r="B12">
        <f ca="1">'Time Template'!B22</f>
        <v>0</v>
      </c>
      <c r="C12" s="26">
        <f ca="1">'Time Template'!C22</f>
        <v>0</v>
      </c>
      <c r="D12" s="41">
        <f>'Time Template'!D22/(24*60)</f>
        <v>0</v>
      </c>
      <c r="E12" s="32">
        <f ca="1">'Time Template'!E22</f>
        <v>0</v>
      </c>
      <c r="F12" s="55">
        <f>'Time Template'!F22</f>
        <v>0</v>
      </c>
      <c r="G12" s="18">
        <f>'Time Template'!G22</f>
        <v>0</v>
      </c>
      <c r="H12" s="19">
        <f>'Time Template'!H22</f>
        <v>0</v>
      </c>
      <c r="I12" s="63">
        <f ca="1">'Time Template'!I22</f>
        <v>0</v>
      </c>
      <c r="J12" s="19">
        <f>'Time Template'!J22</f>
        <v>0</v>
      </c>
      <c r="K12" s="63">
        <f ca="1">'Time Template'!K22</f>
        <v>0</v>
      </c>
      <c r="L12" s="63">
        <f ca="1">'Time Template'!L22</f>
        <v>0</v>
      </c>
      <c r="M12" s="63">
        <f ca="1">'Time Template'!M22</f>
        <v>0</v>
      </c>
      <c r="N12" s="34">
        <f>'Time Template'!N22</f>
        <v>0</v>
      </c>
      <c r="O12" s="34">
        <f>'Time Template'!O22</f>
        <v>0</v>
      </c>
      <c r="P12" s="132">
        <f>'Time Template'!P22</f>
        <v>0</v>
      </c>
      <c r="Q12">
        <f>'Time Template'!Q22</f>
        <v>0</v>
      </c>
      <c r="R12">
        <f>'Time Template'!R22</f>
        <v>0</v>
      </c>
      <c r="S12">
        <f>'Time Template'!S22</f>
        <v>0</v>
      </c>
      <c r="T12">
        <f>'Time Template'!T22</f>
        <v>0</v>
      </c>
      <c r="U12">
        <f>'Time Template'!U22</f>
        <v>0</v>
      </c>
      <c r="W12" s="204">
        <f t="shared" ca="1" si="0"/>
        <v>0</v>
      </c>
    </row>
    <row r="13" spans="1:23">
      <c r="A13" t="s">
        <v>220</v>
      </c>
      <c r="B13">
        <f ca="1">'Time Template'!B23</f>
        <v>0</v>
      </c>
      <c r="C13" s="26">
        <f ca="1">'Time Template'!C23</f>
        <v>0</v>
      </c>
      <c r="D13" s="41">
        <f>'Time Template'!D23/(24*60)</f>
        <v>0</v>
      </c>
      <c r="E13" s="32">
        <f ca="1">'Time Template'!E23</f>
        <v>0</v>
      </c>
      <c r="F13" s="55">
        <f>'Time Template'!F23</f>
        <v>0</v>
      </c>
      <c r="G13" s="18">
        <f>'Time Template'!G23</f>
        <v>0</v>
      </c>
      <c r="H13" s="19">
        <f>'Time Template'!H23</f>
        <v>0</v>
      </c>
      <c r="I13" s="63">
        <f ca="1">'Time Template'!I23</f>
        <v>0</v>
      </c>
      <c r="J13" s="19">
        <f>'Time Template'!J23</f>
        <v>0</v>
      </c>
      <c r="K13" s="63">
        <f ca="1">'Time Template'!K23</f>
        <v>0</v>
      </c>
      <c r="L13" s="63">
        <f ca="1">'Time Template'!L23</f>
        <v>0</v>
      </c>
      <c r="M13" s="63">
        <f ca="1">'Time Template'!M23</f>
        <v>0</v>
      </c>
      <c r="N13" s="34">
        <f>'Time Template'!N23</f>
        <v>0</v>
      </c>
      <c r="O13" s="34">
        <f>'Time Template'!O23</f>
        <v>0</v>
      </c>
      <c r="P13" s="132">
        <f>'Time Template'!P23</f>
        <v>0</v>
      </c>
      <c r="Q13">
        <f>'Time Template'!Q23</f>
        <v>0</v>
      </c>
      <c r="R13">
        <f>'Time Template'!R23</f>
        <v>0</v>
      </c>
      <c r="S13">
        <f>'Time Template'!S23</f>
        <v>0</v>
      </c>
      <c r="T13">
        <f>'Time Template'!T23</f>
        <v>0</v>
      </c>
      <c r="U13">
        <f>'Time Template'!U23</f>
        <v>0</v>
      </c>
      <c r="W13" s="204">
        <f t="shared" ca="1" si="0"/>
        <v>0</v>
      </c>
    </row>
    <row r="14" spans="1:23">
      <c r="A14" t="s">
        <v>219</v>
      </c>
      <c r="B14">
        <f ca="1">'Time Template'!B24</f>
        <v>0</v>
      </c>
      <c r="C14" s="26">
        <f ca="1">'Time Template'!C24</f>
        <v>0</v>
      </c>
      <c r="D14" s="41">
        <f>'Time Template'!D24/(24*60)</f>
        <v>0</v>
      </c>
      <c r="E14" s="32">
        <f ca="1">'Time Template'!E24</f>
        <v>0</v>
      </c>
      <c r="F14" s="55">
        <f>'Time Template'!F24</f>
        <v>0</v>
      </c>
      <c r="G14" s="18">
        <f>'Time Template'!G24</f>
        <v>0</v>
      </c>
      <c r="H14" s="19">
        <f>'Time Template'!H24</f>
        <v>0</v>
      </c>
      <c r="I14" s="63">
        <f ca="1">'Time Template'!I24</f>
        <v>0</v>
      </c>
      <c r="J14" s="19">
        <f>'Time Template'!J24</f>
        <v>0</v>
      </c>
      <c r="K14" s="63">
        <f ca="1">'Time Template'!K24</f>
        <v>0</v>
      </c>
      <c r="L14" s="63">
        <f ca="1">'Time Template'!L24</f>
        <v>0</v>
      </c>
      <c r="M14" s="63">
        <f ca="1">'Time Template'!M24</f>
        <v>0</v>
      </c>
      <c r="N14" s="34">
        <f>'Time Template'!N24</f>
        <v>0</v>
      </c>
      <c r="O14" s="34">
        <f>'Time Template'!O24</f>
        <v>0</v>
      </c>
      <c r="P14" s="132">
        <f>'Time Template'!P24</f>
        <v>0</v>
      </c>
      <c r="Q14">
        <f>'Time Template'!Q24</f>
        <v>0</v>
      </c>
      <c r="R14">
        <f>'Time Template'!R24</f>
        <v>0</v>
      </c>
      <c r="S14">
        <f>'Time Template'!S24</f>
        <v>0</v>
      </c>
      <c r="T14">
        <f>'Time Template'!T24</f>
        <v>0</v>
      </c>
      <c r="U14">
        <f>'Time Template'!U24</f>
        <v>0</v>
      </c>
      <c r="W14" s="204">
        <f t="shared" ca="1" si="0"/>
        <v>0</v>
      </c>
    </row>
    <row r="15" spans="1:23">
      <c r="A15" t="s">
        <v>220</v>
      </c>
      <c r="B15">
        <f ca="1">'Time Template'!B25</f>
        <v>0</v>
      </c>
      <c r="C15" s="26">
        <f ca="1">'Time Template'!C25</f>
        <v>0</v>
      </c>
      <c r="D15" s="41">
        <f>'Time Template'!D25/(24*60)</f>
        <v>0</v>
      </c>
      <c r="E15" s="32">
        <f ca="1">'Time Template'!E25</f>
        <v>0</v>
      </c>
      <c r="F15" s="55">
        <f>'Time Template'!F25</f>
        <v>0</v>
      </c>
      <c r="G15" s="18">
        <f>'Time Template'!G25</f>
        <v>0</v>
      </c>
      <c r="H15" s="19">
        <f>'Time Template'!H25</f>
        <v>0</v>
      </c>
      <c r="I15" s="63">
        <f ca="1">'Time Template'!I25</f>
        <v>0</v>
      </c>
      <c r="J15" s="19">
        <f>'Time Template'!J25</f>
        <v>0</v>
      </c>
      <c r="K15" s="63">
        <f ca="1">'Time Template'!K25</f>
        <v>0</v>
      </c>
      <c r="L15" s="63">
        <f ca="1">'Time Template'!L25</f>
        <v>0</v>
      </c>
      <c r="M15" s="63">
        <f ca="1">'Time Template'!M25</f>
        <v>0</v>
      </c>
      <c r="N15" s="34">
        <f>'Time Template'!N25</f>
        <v>0</v>
      </c>
      <c r="O15" s="34">
        <f>'Time Template'!O25</f>
        <v>0</v>
      </c>
      <c r="P15" s="132">
        <f>'Time Template'!P25</f>
        <v>0</v>
      </c>
      <c r="Q15">
        <f>'Time Template'!Q25</f>
        <v>0</v>
      </c>
      <c r="R15">
        <f>'Time Template'!R25</f>
        <v>0</v>
      </c>
      <c r="S15">
        <f>'Time Template'!S25</f>
        <v>0</v>
      </c>
      <c r="T15">
        <f>'Time Template'!T25</f>
        <v>0</v>
      </c>
      <c r="U15">
        <f>'Time Template'!U25</f>
        <v>0</v>
      </c>
      <c r="W15" s="204">
        <f t="shared" ca="1" si="0"/>
        <v>0</v>
      </c>
    </row>
    <row r="16" spans="1:23">
      <c r="A16" t="s">
        <v>219</v>
      </c>
      <c r="B16">
        <f ca="1">'Time Template'!B26</f>
        <v>0</v>
      </c>
      <c r="C16" s="26">
        <f ca="1">'Time Template'!C26</f>
        <v>0</v>
      </c>
      <c r="D16" s="41">
        <f>'Time Template'!D26/(24*60)</f>
        <v>0</v>
      </c>
      <c r="E16" s="32">
        <f ca="1">'Time Template'!E26</f>
        <v>0</v>
      </c>
      <c r="F16" s="55">
        <f>'Time Template'!F26</f>
        <v>0</v>
      </c>
      <c r="G16" s="18">
        <f>'Time Template'!G26</f>
        <v>0</v>
      </c>
      <c r="H16" s="19">
        <f>'Time Template'!H26</f>
        <v>0</v>
      </c>
      <c r="I16" s="63">
        <f ca="1">'Time Template'!I26</f>
        <v>0</v>
      </c>
      <c r="J16" s="19">
        <f>'Time Template'!J26</f>
        <v>0</v>
      </c>
      <c r="K16" s="63">
        <f ca="1">'Time Template'!K26</f>
        <v>0</v>
      </c>
      <c r="L16" s="63">
        <f ca="1">'Time Template'!L26</f>
        <v>0</v>
      </c>
      <c r="M16" s="63">
        <f ca="1">'Time Template'!M26</f>
        <v>0</v>
      </c>
      <c r="N16" s="34">
        <f>'Time Template'!N26</f>
        <v>0</v>
      </c>
      <c r="O16" s="34">
        <f>'Time Template'!O26</f>
        <v>0</v>
      </c>
      <c r="P16" s="132">
        <f>'Time Template'!P26</f>
        <v>0</v>
      </c>
      <c r="Q16">
        <f>'Time Template'!Q26</f>
        <v>0</v>
      </c>
      <c r="R16">
        <f>'Time Template'!R26</f>
        <v>0</v>
      </c>
      <c r="S16">
        <f>'Time Template'!S26</f>
        <v>0</v>
      </c>
      <c r="T16">
        <f>'Time Template'!T26</f>
        <v>0</v>
      </c>
      <c r="U16">
        <f>'Time Template'!U26</f>
        <v>0</v>
      </c>
      <c r="W16" s="204">
        <f t="shared" ca="1" si="0"/>
        <v>0</v>
      </c>
    </row>
    <row r="17" spans="1:23">
      <c r="A17" t="s">
        <v>220</v>
      </c>
      <c r="B17">
        <f ca="1">'Time Template'!B27</f>
        <v>0</v>
      </c>
      <c r="C17" s="26">
        <f ca="1">'Time Template'!C27</f>
        <v>0</v>
      </c>
      <c r="D17" s="41">
        <f>'Time Template'!D27/(24*60)</f>
        <v>0</v>
      </c>
      <c r="E17" s="32">
        <f ca="1">'Time Template'!E27</f>
        <v>0</v>
      </c>
      <c r="F17" s="55">
        <f>'Time Template'!F27</f>
        <v>0</v>
      </c>
      <c r="G17" s="18">
        <f>'Time Template'!G27</f>
        <v>0</v>
      </c>
      <c r="H17" s="19">
        <f>'Time Template'!H27</f>
        <v>0</v>
      </c>
      <c r="I17" s="63">
        <f ca="1">'Time Template'!I27</f>
        <v>0</v>
      </c>
      <c r="J17" s="19">
        <f>'Time Template'!J27</f>
        <v>0</v>
      </c>
      <c r="K17" s="63">
        <f ca="1">'Time Template'!K27</f>
        <v>0</v>
      </c>
      <c r="L17" s="63">
        <f ca="1">'Time Template'!L27</f>
        <v>0</v>
      </c>
      <c r="M17" s="63">
        <f ca="1">'Time Template'!M27</f>
        <v>0</v>
      </c>
      <c r="N17" s="34">
        <f>'Time Template'!N27</f>
        <v>0</v>
      </c>
      <c r="O17" s="34">
        <f>'Time Template'!O27</f>
        <v>0</v>
      </c>
      <c r="P17" s="132">
        <f>'Time Template'!P27</f>
        <v>0</v>
      </c>
      <c r="Q17">
        <f>'Time Template'!Q27</f>
        <v>0</v>
      </c>
      <c r="R17">
        <f>'Time Template'!R27</f>
        <v>0</v>
      </c>
      <c r="S17">
        <f>'Time Template'!S27</f>
        <v>0</v>
      </c>
      <c r="T17">
        <f>'Time Template'!T27</f>
        <v>0</v>
      </c>
      <c r="U17">
        <f>'Time Template'!U27</f>
        <v>0</v>
      </c>
      <c r="W17" s="204">
        <f t="shared" ca="1" si="0"/>
        <v>0</v>
      </c>
    </row>
    <row r="18" spans="1:23">
      <c r="A18" t="s">
        <v>219</v>
      </c>
      <c r="B18">
        <f ca="1">'Time Template'!B28</f>
        <v>0</v>
      </c>
      <c r="C18" s="26">
        <f ca="1">'Time Template'!C28</f>
        <v>0</v>
      </c>
      <c r="D18" s="41">
        <f>'Time Template'!D28/(24*60)</f>
        <v>0</v>
      </c>
      <c r="E18" s="32">
        <f ca="1">'Time Template'!E28</f>
        <v>0</v>
      </c>
      <c r="F18" s="55">
        <f>'Time Template'!F28</f>
        <v>0</v>
      </c>
      <c r="G18" s="18">
        <f>'Time Template'!G28</f>
        <v>0</v>
      </c>
      <c r="H18" s="19">
        <f>'Time Template'!H28</f>
        <v>0</v>
      </c>
      <c r="I18" s="63">
        <f ca="1">'Time Template'!I28</f>
        <v>0</v>
      </c>
      <c r="J18" s="19">
        <f>'Time Template'!J28</f>
        <v>0</v>
      </c>
      <c r="K18" s="63">
        <f ca="1">'Time Template'!K28</f>
        <v>0</v>
      </c>
      <c r="L18" s="63">
        <f ca="1">'Time Template'!L28</f>
        <v>0</v>
      </c>
      <c r="M18" s="63">
        <f ca="1">'Time Template'!M28</f>
        <v>0</v>
      </c>
      <c r="N18" s="34">
        <f>'Time Template'!N28</f>
        <v>0</v>
      </c>
      <c r="O18" s="34">
        <f>'Time Template'!O28</f>
        <v>0</v>
      </c>
      <c r="P18" s="132">
        <f>'Time Template'!P28</f>
        <v>0</v>
      </c>
      <c r="Q18">
        <f>'Time Template'!Q28</f>
        <v>0</v>
      </c>
      <c r="R18">
        <f>'Time Template'!R28</f>
        <v>0</v>
      </c>
      <c r="S18">
        <f>'Time Template'!S28</f>
        <v>0</v>
      </c>
      <c r="T18">
        <f>'Time Template'!T28</f>
        <v>0</v>
      </c>
      <c r="U18">
        <f>'Time Template'!U28</f>
        <v>0</v>
      </c>
      <c r="W18" s="204">
        <f t="shared" ca="1" si="0"/>
        <v>0</v>
      </c>
    </row>
    <row r="19" spans="1:23">
      <c r="A19" t="s">
        <v>220</v>
      </c>
      <c r="B19">
        <f ca="1">'Time Template'!B29</f>
        <v>0</v>
      </c>
      <c r="C19" s="26">
        <f ca="1">'Time Template'!C29</f>
        <v>0</v>
      </c>
      <c r="D19" s="41">
        <f>'Time Template'!D29/(24*60)</f>
        <v>0</v>
      </c>
      <c r="E19" s="32">
        <f ca="1">'Time Template'!E29</f>
        <v>0</v>
      </c>
      <c r="F19" s="55">
        <f>'Time Template'!F29</f>
        <v>0</v>
      </c>
      <c r="G19" s="18">
        <f>'Time Template'!G29</f>
        <v>0</v>
      </c>
      <c r="H19" s="19">
        <f>'Time Template'!H29</f>
        <v>0</v>
      </c>
      <c r="I19" s="63">
        <f ca="1">'Time Template'!I29</f>
        <v>0</v>
      </c>
      <c r="J19" s="19">
        <f>'Time Template'!J29</f>
        <v>0</v>
      </c>
      <c r="K19" s="63">
        <f ca="1">'Time Template'!K29</f>
        <v>0</v>
      </c>
      <c r="L19" s="63">
        <f ca="1">'Time Template'!L29</f>
        <v>0</v>
      </c>
      <c r="M19" s="63">
        <f ca="1">'Time Template'!M29</f>
        <v>0</v>
      </c>
      <c r="N19" s="34">
        <f>'Time Template'!N29</f>
        <v>0</v>
      </c>
      <c r="O19" s="34">
        <f>'Time Template'!O29</f>
        <v>0</v>
      </c>
      <c r="P19" s="132">
        <f>'Time Template'!P29</f>
        <v>0</v>
      </c>
      <c r="Q19">
        <f>'Time Template'!Q29</f>
        <v>0</v>
      </c>
      <c r="R19">
        <f>'Time Template'!R29</f>
        <v>0</v>
      </c>
      <c r="S19">
        <f>'Time Template'!S29</f>
        <v>0</v>
      </c>
      <c r="T19">
        <f>'Time Template'!T29</f>
        <v>0</v>
      </c>
      <c r="U19">
        <f>'Time Template'!U29</f>
        <v>0</v>
      </c>
      <c r="W19" s="204">
        <f t="shared" ca="1" si="0"/>
        <v>0</v>
      </c>
    </row>
    <row r="20" spans="1:23">
      <c r="A20" t="s">
        <v>219</v>
      </c>
      <c r="B20">
        <f ca="1">'Time Template'!B30</f>
        <v>0</v>
      </c>
      <c r="C20" s="26">
        <f ca="1">'Time Template'!C30</f>
        <v>0</v>
      </c>
      <c r="D20" s="41">
        <f>'Time Template'!D30/(24*60)</f>
        <v>0</v>
      </c>
      <c r="E20" s="32">
        <f ca="1">'Time Template'!E30</f>
        <v>0</v>
      </c>
      <c r="F20" s="55">
        <f>'Time Template'!F30</f>
        <v>0</v>
      </c>
      <c r="G20" s="18">
        <f>'Time Template'!G30</f>
        <v>0</v>
      </c>
      <c r="H20" s="19">
        <f>'Time Template'!H30</f>
        <v>0</v>
      </c>
      <c r="I20" s="63">
        <f ca="1">'Time Template'!I30</f>
        <v>0</v>
      </c>
      <c r="J20" s="19">
        <f>'Time Template'!J30</f>
        <v>0</v>
      </c>
      <c r="K20" s="63">
        <f ca="1">'Time Template'!K30</f>
        <v>0</v>
      </c>
      <c r="L20" s="63">
        <f ca="1">'Time Template'!L30</f>
        <v>0</v>
      </c>
      <c r="M20" s="63">
        <f ca="1">'Time Template'!M30</f>
        <v>0</v>
      </c>
      <c r="N20" s="34">
        <f>'Time Template'!N30</f>
        <v>0</v>
      </c>
      <c r="O20" s="34">
        <f>'Time Template'!O30</f>
        <v>0</v>
      </c>
      <c r="P20" s="132">
        <f>'Time Template'!P30</f>
        <v>0</v>
      </c>
      <c r="Q20">
        <f>'Time Template'!Q30</f>
        <v>0</v>
      </c>
      <c r="R20">
        <f>'Time Template'!R30</f>
        <v>0</v>
      </c>
      <c r="S20">
        <f>'Time Template'!S30</f>
        <v>0</v>
      </c>
      <c r="T20">
        <f>'Time Template'!T30</f>
        <v>0</v>
      </c>
      <c r="U20">
        <f>'Time Template'!U30</f>
        <v>0</v>
      </c>
      <c r="W20" s="204">
        <f t="shared" ca="1" si="0"/>
        <v>0</v>
      </c>
    </row>
    <row r="21" spans="1:23">
      <c r="A21" t="s">
        <v>220</v>
      </c>
      <c r="B21">
        <f ca="1">'Time Template'!B31</f>
        <v>0</v>
      </c>
      <c r="C21" s="26">
        <f ca="1">'Time Template'!C31</f>
        <v>0</v>
      </c>
      <c r="D21" s="41">
        <f>'Time Template'!D31/(24*60)</f>
        <v>0</v>
      </c>
      <c r="E21" s="32">
        <f ca="1">'Time Template'!E31</f>
        <v>0</v>
      </c>
      <c r="F21" s="55">
        <f>'Time Template'!F31</f>
        <v>0</v>
      </c>
      <c r="G21" s="18">
        <f>'Time Template'!G31</f>
        <v>0</v>
      </c>
      <c r="H21" s="19">
        <f>'Time Template'!H31</f>
        <v>0</v>
      </c>
      <c r="I21" s="63">
        <f ca="1">'Time Template'!I31</f>
        <v>0</v>
      </c>
      <c r="J21" s="19">
        <f>'Time Template'!J31</f>
        <v>0</v>
      </c>
      <c r="K21" s="63">
        <f ca="1">'Time Template'!K31</f>
        <v>0</v>
      </c>
      <c r="L21" s="63">
        <f ca="1">'Time Template'!L31</f>
        <v>0</v>
      </c>
      <c r="M21" s="63">
        <f ca="1">'Time Template'!M31</f>
        <v>0</v>
      </c>
      <c r="N21" s="34">
        <f>'Time Template'!N31</f>
        <v>0</v>
      </c>
      <c r="O21" s="34">
        <f>'Time Template'!O31</f>
        <v>0</v>
      </c>
      <c r="P21" s="132">
        <f>'Time Template'!P31</f>
        <v>0</v>
      </c>
      <c r="Q21">
        <f>'Time Template'!Q31</f>
        <v>0</v>
      </c>
      <c r="R21">
        <f>'Time Template'!R31</f>
        <v>0</v>
      </c>
      <c r="S21">
        <f>'Time Template'!S31</f>
        <v>0</v>
      </c>
      <c r="T21">
        <f>'Time Template'!T31</f>
        <v>0</v>
      </c>
      <c r="U21">
        <f>'Time Template'!U31</f>
        <v>0</v>
      </c>
      <c r="W21" s="204">
        <f t="shared" ca="1" si="0"/>
        <v>0</v>
      </c>
    </row>
    <row r="22" spans="1:23">
      <c r="A22" t="s">
        <v>219</v>
      </c>
      <c r="B22">
        <f ca="1">'Time Template'!B32</f>
        <v>0</v>
      </c>
      <c r="C22" s="26">
        <f ca="1">'Time Template'!C32</f>
        <v>0</v>
      </c>
      <c r="D22" s="41">
        <f>'Time Template'!D32/(24*60)</f>
        <v>0</v>
      </c>
      <c r="E22" s="32">
        <f ca="1">'Time Template'!E32</f>
        <v>0</v>
      </c>
      <c r="F22" s="55">
        <f>'Time Template'!F32</f>
        <v>0</v>
      </c>
      <c r="G22" s="18">
        <f>'Time Template'!G32</f>
        <v>0</v>
      </c>
      <c r="H22" s="19">
        <f>'Time Template'!H32</f>
        <v>0</v>
      </c>
      <c r="I22" s="63">
        <f ca="1">'Time Template'!I32</f>
        <v>0</v>
      </c>
      <c r="J22" s="19">
        <f>'Time Template'!J32</f>
        <v>0</v>
      </c>
      <c r="K22" s="63">
        <f ca="1">'Time Template'!K32</f>
        <v>0</v>
      </c>
      <c r="L22" s="63">
        <f ca="1">'Time Template'!L32</f>
        <v>0</v>
      </c>
      <c r="M22" s="63">
        <f ca="1">'Time Template'!M32</f>
        <v>0</v>
      </c>
      <c r="N22" s="34">
        <f>'Time Template'!N32</f>
        <v>0</v>
      </c>
      <c r="O22" s="34">
        <f>'Time Template'!O32</f>
        <v>0</v>
      </c>
      <c r="P22" s="132">
        <f>'Time Template'!P32</f>
        <v>0</v>
      </c>
      <c r="Q22">
        <f>'Time Template'!Q32</f>
        <v>0</v>
      </c>
      <c r="R22">
        <f>'Time Template'!R32</f>
        <v>0</v>
      </c>
      <c r="S22">
        <f>'Time Template'!S32</f>
        <v>0</v>
      </c>
      <c r="T22">
        <f>'Time Template'!T32</f>
        <v>0</v>
      </c>
      <c r="U22">
        <f>'Time Template'!U32</f>
        <v>0</v>
      </c>
      <c r="W22" s="204">
        <f t="shared" ca="1" si="0"/>
        <v>0</v>
      </c>
    </row>
    <row r="23" spans="1:23">
      <c r="A23" t="s">
        <v>220</v>
      </c>
      <c r="B23">
        <f ca="1">'Time Template'!B33</f>
        <v>0</v>
      </c>
      <c r="C23" s="26">
        <f ca="1">'Time Template'!C33</f>
        <v>0</v>
      </c>
      <c r="D23" s="41">
        <f>'Time Template'!D33/(24*60)</f>
        <v>0</v>
      </c>
      <c r="E23" s="32">
        <f ca="1">'Time Template'!E33</f>
        <v>0</v>
      </c>
      <c r="F23" s="55">
        <f>'Time Template'!F33</f>
        <v>0</v>
      </c>
      <c r="G23" s="18">
        <f>'Time Template'!G33</f>
        <v>0</v>
      </c>
      <c r="H23" s="19">
        <f>'Time Template'!H33</f>
        <v>0</v>
      </c>
      <c r="I23" s="63">
        <f ca="1">'Time Template'!I33</f>
        <v>0</v>
      </c>
      <c r="J23" s="19">
        <f>'Time Template'!J33</f>
        <v>0</v>
      </c>
      <c r="K23" s="63">
        <f ca="1">'Time Template'!K33</f>
        <v>0</v>
      </c>
      <c r="L23" s="63">
        <f ca="1">'Time Template'!L33</f>
        <v>0</v>
      </c>
      <c r="M23" s="63">
        <f ca="1">'Time Template'!M33</f>
        <v>0</v>
      </c>
      <c r="N23" s="34">
        <f>'Time Template'!N33</f>
        <v>0</v>
      </c>
      <c r="O23" s="34">
        <f>'Time Template'!O33</f>
        <v>0</v>
      </c>
      <c r="P23" s="132">
        <f>'Time Template'!P33</f>
        <v>0</v>
      </c>
      <c r="Q23">
        <f>'Time Template'!Q33</f>
        <v>0</v>
      </c>
      <c r="R23">
        <f>'Time Template'!R33</f>
        <v>0</v>
      </c>
      <c r="S23">
        <f>'Time Template'!S33</f>
        <v>0</v>
      </c>
      <c r="T23">
        <f>'Time Template'!T33</f>
        <v>0</v>
      </c>
      <c r="U23">
        <f>'Time Template'!U33</f>
        <v>0</v>
      </c>
      <c r="W23" s="204">
        <f t="shared" ref="W23:W28" ca="1" si="1">L23*(F23*24*60)</f>
        <v>0</v>
      </c>
    </row>
    <row r="24" spans="1:23">
      <c r="A24" t="s">
        <v>219</v>
      </c>
      <c r="B24">
        <f ca="1">'Time Template'!B34</f>
        <v>0</v>
      </c>
      <c r="C24" s="26">
        <f ca="1">'Time Template'!C34</f>
        <v>0</v>
      </c>
      <c r="D24" s="41">
        <f>'Time Template'!D34/(24*60)</f>
        <v>0</v>
      </c>
      <c r="E24" s="32">
        <f ca="1">'Time Template'!E34</f>
        <v>0</v>
      </c>
      <c r="F24" s="55">
        <f>'Time Template'!F34</f>
        <v>0</v>
      </c>
      <c r="G24" s="18">
        <f>'Time Template'!G34</f>
        <v>0</v>
      </c>
      <c r="H24" s="19">
        <f>'Time Template'!H34</f>
        <v>0</v>
      </c>
      <c r="I24" s="63">
        <f ca="1">'Time Template'!I34</f>
        <v>0</v>
      </c>
      <c r="J24" s="19">
        <f>'Time Template'!J34</f>
        <v>0</v>
      </c>
      <c r="K24" s="63">
        <f ca="1">'Time Template'!K34</f>
        <v>0</v>
      </c>
      <c r="L24" s="63">
        <f ca="1">'Time Template'!L34</f>
        <v>0</v>
      </c>
      <c r="M24" s="63">
        <f ca="1">'Time Template'!M34</f>
        <v>0</v>
      </c>
      <c r="N24" s="34">
        <f>'Time Template'!N34</f>
        <v>0</v>
      </c>
      <c r="O24" s="34">
        <f>'Time Template'!O34</f>
        <v>0</v>
      </c>
      <c r="P24" s="132">
        <f>'Time Template'!P34</f>
        <v>0</v>
      </c>
      <c r="Q24">
        <f>'Time Template'!Q34</f>
        <v>0</v>
      </c>
      <c r="R24">
        <f>'Time Template'!R34</f>
        <v>0</v>
      </c>
      <c r="S24">
        <f>'Time Template'!S34</f>
        <v>0</v>
      </c>
      <c r="T24">
        <f>'Time Template'!T34</f>
        <v>0</v>
      </c>
      <c r="U24">
        <f>'Time Template'!U34</f>
        <v>0</v>
      </c>
      <c r="W24" s="204">
        <f t="shared" ca="1" si="1"/>
        <v>0</v>
      </c>
    </row>
    <row r="25" spans="1:23">
      <c r="A25" t="s">
        <v>220</v>
      </c>
      <c r="B25">
        <f ca="1">'Time Template'!B35</f>
        <v>0</v>
      </c>
      <c r="C25" s="26">
        <f ca="1">'Time Template'!C35</f>
        <v>0</v>
      </c>
      <c r="D25" s="41">
        <f>'Time Template'!D35/(24*60)</f>
        <v>0</v>
      </c>
      <c r="E25" s="32">
        <f ca="1">'Time Template'!E35</f>
        <v>0</v>
      </c>
      <c r="F25" s="55">
        <f>'Time Template'!F35</f>
        <v>0</v>
      </c>
      <c r="G25" s="18">
        <f>'Time Template'!G35</f>
        <v>0</v>
      </c>
      <c r="H25" s="19">
        <f>'Time Template'!H35</f>
        <v>0</v>
      </c>
      <c r="I25" s="63">
        <f ca="1">'Time Template'!I35</f>
        <v>0</v>
      </c>
      <c r="J25" s="19">
        <f>'Time Template'!J35</f>
        <v>0</v>
      </c>
      <c r="K25" s="63">
        <f ca="1">'Time Template'!K35</f>
        <v>0</v>
      </c>
      <c r="L25" s="63">
        <f ca="1">'Time Template'!L35</f>
        <v>0</v>
      </c>
      <c r="M25" s="63">
        <f ca="1">'Time Template'!M35</f>
        <v>0</v>
      </c>
      <c r="N25" s="34">
        <f>'Time Template'!N35</f>
        <v>0</v>
      </c>
      <c r="O25" s="34">
        <f>'Time Template'!O35</f>
        <v>0</v>
      </c>
      <c r="P25" s="132">
        <f>'Time Template'!P35</f>
        <v>0</v>
      </c>
      <c r="Q25">
        <f>'Time Template'!Q35</f>
        <v>0</v>
      </c>
      <c r="R25">
        <f>'Time Template'!R35</f>
        <v>0</v>
      </c>
      <c r="S25">
        <f>'Time Template'!S35</f>
        <v>0</v>
      </c>
      <c r="T25">
        <f>'Time Template'!T35</f>
        <v>0</v>
      </c>
      <c r="U25">
        <f>'Time Template'!U35</f>
        <v>0</v>
      </c>
      <c r="W25" s="204">
        <f t="shared" ca="1" si="1"/>
        <v>0</v>
      </c>
    </row>
    <row r="26" spans="1:23">
      <c r="A26" t="s">
        <v>219</v>
      </c>
      <c r="B26">
        <f ca="1">'Time Template'!B36</f>
        <v>0</v>
      </c>
      <c r="C26" s="26">
        <f ca="1">'Time Template'!C36</f>
        <v>0</v>
      </c>
      <c r="D26" s="41">
        <f>'Time Template'!D36/(24*60)</f>
        <v>0</v>
      </c>
      <c r="E26" s="32">
        <f ca="1">'Time Template'!E36</f>
        <v>0</v>
      </c>
      <c r="F26" s="55">
        <f>'Time Template'!F36</f>
        <v>0</v>
      </c>
      <c r="G26" s="18">
        <f>'Time Template'!G36</f>
        <v>0</v>
      </c>
      <c r="H26" s="19">
        <f>'Time Template'!H36</f>
        <v>0</v>
      </c>
      <c r="I26" s="63">
        <f ca="1">'Time Template'!I36</f>
        <v>0</v>
      </c>
      <c r="J26" s="19">
        <f>'Time Template'!J36</f>
        <v>0</v>
      </c>
      <c r="K26" s="63">
        <f ca="1">'Time Template'!K36</f>
        <v>0</v>
      </c>
      <c r="L26" s="63">
        <f ca="1">'Time Template'!L36</f>
        <v>0</v>
      </c>
      <c r="M26" s="63">
        <f ca="1">'Time Template'!M36</f>
        <v>0</v>
      </c>
      <c r="N26" s="34">
        <f>'Time Template'!N36</f>
        <v>0</v>
      </c>
      <c r="O26" s="34">
        <f>'Time Template'!O36</f>
        <v>0</v>
      </c>
      <c r="P26" s="132">
        <f>'Time Template'!P36</f>
        <v>0</v>
      </c>
      <c r="Q26">
        <f>'Time Template'!Q36</f>
        <v>0</v>
      </c>
      <c r="R26">
        <f>'Time Template'!R36</f>
        <v>0</v>
      </c>
      <c r="S26">
        <f>'Time Template'!S36</f>
        <v>0</v>
      </c>
      <c r="T26">
        <f>'Time Template'!T36</f>
        <v>0</v>
      </c>
      <c r="U26">
        <f>'Time Template'!U36</f>
        <v>0</v>
      </c>
      <c r="W26" s="204">
        <f t="shared" ca="1" si="1"/>
        <v>0</v>
      </c>
    </row>
    <row r="27" spans="1:23">
      <c r="A27" t="s">
        <v>220</v>
      </c>
      <c r="B27">
        <f ca="1">'Time Template'!B37</f>
        <v>0</v>
      </c>
      <c r="C27" s="26">
        <f ca="1">'Time Template'!C37</f>
        <v>0</v>
      </c>
      <c r="D27" s="41">
        <f>'Time Template'!D37/(24*60)</f>
        <v>0</v>
      </c>
      <c r="E27" s="32">
        <f ca="1">'Time Template'!E37</f>
        <v>0</v>
      </c>
      <c r="F27" s="55">
        <f>'Time Template'!F37</f>
        <v>0</v>
      </c>
      <c r="G27" s="18">
        <f>'Time Template'!G37</f>
        <v>0</v>
      </c>
      <c r="H27" s="19">
        <f>'Time Template'!H37</f>
        <v>0</v>
      </c>
      <c r="I27" s="63">
        <f ca="1">'Time Template'!I37</f>
        <v>0</v>
      </c>
      <c r="J27" s="19">
        <f>'Time Template'!J37</f>
        <v>0</v>
      </c>
      <c r="K27" s="63">
        <f ca="1">'Time Template'!K37</f>
        <v>0</v>
      </c>
      <c r="L27" s="63">
        <f ca="1">'Time Template'!L37</f>
        <v>0</v>
      </c>
      <c r="M27" s="63">
        <f ca="1">'Time Template'!M37</f>
        <v>0</v>
      </c>
      <c r="N27" s="34">
        <f>'Time Template'!N37</f>
        <v>0</v>
      </c>
      <c r="O27" s="34">
        <f>'Time Template'!O37</f>
        <v>0</v>
      </c>
      <c r="P27" s="132">
        <f>'Time Template'!P37</f>
        <v>0</v>
      </c>
      <c r="Q27">
        <f>'Time Template'!Q37</f>
        <v>0</v>
      </c>
      <c r="R27">
        <f>'Time Template'!R37</f>
        <v>0</v>
      </c>
      <c r="S27">
        <f>'Time Template'!S37</f>
        <v>0</v>
      </c>
      <c r="T27">
        <f>'Time Template'!T37</f>
        <v>0</v>
      </c>
      <c r="U27">
        <f>'Time Template'!U37</f>
        <v>0</v>
      </c>
      <c r="W27" s="204">
        <f t="shared" ca="1" si="1"/>
        <v>0</v>
      </c>
    </row>
    <row r="28" spans="1:23" s="267" customFormat="1">
      <c r="A28" t="s">
        <v>219</v>
      </c>
      <c r="B28">
        <f ca="1">'Time Template'!B38</f>
        <v>0</v>
      </c>
      <c r="C28" s="26">
        <f ca="1">'Time Template'!C38</f>
        <v>0</v>
      </c>
      <c r="D28" s="41">
        <f>'Time Template'!D38/(24*60)</f>
        <v>0</v>
      </c>
      <c r="E28" s="32">
        <f ca="1">'Time Template'!E38</f>
        <v>0</v>
      </c>
      <c r="F28" s="55">
        <f>'Time Template'!F38</f>
        <v>0</v>
      </c>
      <c r="G28" s="18">
        <f>'Time Template'!G38</f>
        <v>0</v>
      </c>
      <c r="H28" s="19">
        <f>'Time Template'!H38</f>
        <v>0</v>
      </c>
      <c r="I28" s="63">
        <f ca="1">'Time Template'!I38</f>
        <v>0</v>
      </c>
      <c r="J28" s="19">
        <f>'Time Template'!J38</f>
        <v>0</v>
      </c>
      <c r="K28" s="63">
        <f ca="1">'Time Template'!K38</f>
        <v>0</v>
      </c>
      <c r="L28" s="63">
        <f ca="1">'Time Template'!L38</f>
        <v>0</v>
      </c>
      <c r="M28" s="63">
        <f ca="1">'Time Template'!M38</f>
        <v>0</v>
      </c>
      <c r="N28" s="34">
        <f>'Time Template'!N38</f>
        <v>0</v>
      </c>
      <c r="O28" s="34">
        <f>'Time Template'!O38</f>
        <v>0</v>
      </c>
      <c r="P28" s="132">
        <f>'Time Template'!P38</f>
        <v>0</v>
      </c>
      <c r="Q28">
        <f>'Time Template'!Q38</f>
        <v>0</v>
      </c>
      <c r="R28">
        <f>'Time Template'!R38</f>
        <v>0</v>
      </c>
      <c r="S28">
        <f>'Time Template'!S38</f>
        <v>0</v>
      </c>
      <c r="T28">
        <f>'Time Template'!T38</f>
        <v>0</v>
      </c>
      <c r="U28">
        <f>'Time Template'!U38</f>
        <v>0</v>
      </c>
      <c r="V28"/>
      <c r="W28" s="204">
        <f t="shared" ca="1" si="1"/>
        <v>0</v>
      </c>
    </row>
    <row r="29" spans="1:23">
      <c r="A29" t="s">
        <v>220</v>
      </c>
      <c r="B29">
        <f ca="1">'Time Template'!B39</f>
        <v>0</v>
      </c>
      <c r="C29" s="26">
        <f ca="1">'Time Template'!C39</f>
        <v>0</v>
      </c>
      <c r="D29" s="41">
        <f>'Time Template'!D39/(24*60)</f>
        <v>0</v>
      </c>
      <c r="E29" s="32">
        <f ca="1">'Time Template'!E39</f>
        <v>0</v>
      </c>
      <c r="F29" s="55">
        <f>'Time Template'!F39</f>
        <v>0</v>
      </c>
      <c r="G29" s="18">
        <f>'Time Template'!G39</f>
        <v>0</v>
      </c>
      <c r="H29" s="19">
        <f>'Time Template'!H39</f>
        <v>0</v>
      </c>
      <c r="I29" s="63">
        <f ca="1">'Time Template'!I39</f>
        <v>0</v>
      </c>
      <c r="J29" s="19">
        <f>'Time Template'!J39</f>
        <v>0</v>
      </c>
      <c r="K29" s="63">
        <f ca="1">'Time Template'!K39</f>
        <v>0</v>
      </c>
      <c r="L29" s="63">
        <f ca="1">'Time Template'!L39</f>
        <v>0</v>
      </c>
      <c r="M29" s="63">
        <f ca="1">'Time Template'!M39</f>
        <v>0</v>
      </c>
      <c r="N29" s="34">
        <f>'Time Template'!N39</f>
        <v>0</v>
      </c>
      <c r="O29" s="34">
        <f>'Time Template'!O39</f>
        <v>0</v>
      </c>
      <c r="P29" s="132">
        <f>'Time Template'!P39</f>
        <v>0</v>
      </c>
      <c r="Q29">
        <f>'Time Template'!Q39</f>
        <v>0</v>
      </c>
      <c r="R29">
        <f>'Time Template'!R39</f>
        <v>0</v>
      </c>
      <c r="S29">
        <f>'Time Template'!S39</f>
        <v>0</v>
      </c>
      <c r="T29">
        <f>'Time Template'!T39</f>
        <v>0</v>
      </c>
      <c r="U29">
        <f>'Time Template'!U39</f>
        <v>0</v>
      </c>
      <c r="W29" s="204">
        <f t="shared" ref="W29:W35" ca="1" si="2">L29*(F29*24*60)</f>
        <v>0</v>
      </c>
    </row>
    <row r="30" spans="1:23">
      <c r="A30" t="s">
        <v>219</v>
      </c>
      <c r="B30">
        <f ca="1">'Time Template'!B40</f>
        <v>0</v>
      </c>
      <c r="C30" s="26">
        <f ca="1">'Time Template'!C40</f>
        <v>0</v>
      </c>
      <c r="D30" s="41">
        <f>'Time Template'!D40/(24*60)</f>
        <v>0</v>
      </c>
      <c r="E30" s="32">
        <f ca="1">'Time Template'!E40</f>
        <v>0</v>
      </c>
      <c r="F30" s="55">
        <f>'Time Template'!F40</f>
        <v>0</v>
      </c>
      <c r="G30" s="18">
        <f>'Time Template'!G40</f>
        <v>0</v>
      </c>
      <c r="H30" s="19">
        <f>'Time Template'!H40</f>
        <v>0</v>
      </c>
      <c r="I30" s="63">
        <f ca="1">'Time Template'!I40</f>
        <v>0</v>
      </c>
      <c r="J30" s="19">
        <f>'Time Template'!J40</f>
        <v>0</v>
      </c>
      <c r="K30" s="63">
        <f ca="1">'Time Template'!K40</f>
        <v>0</v>
      </c>
      <c r="L30" s="63">
        <f ca="1">'Time Template'!L40</f>
        <v>0</v>
      </c>
      <c r="M30" s="63">
        <f ca="1">'Time Template'!M40</f>
        <v>0</v>
      </c>
      <c r="N30" s="34">
        <f>'Time Template'!N40</f>
        <v>0</v>
      </c>
      <c r="O30" s="34">
        <f>'Time Template'!O40</f>
        <v>0</v>
      </c>
      <c r="P30" s="132">
        <f>'Time Template'!P40</f>
        <v>0</v>
      </c>
      <c r="Q30">
        <f>'Time Template'!Q40</f>
        <v>0</v>
      </c>
      <c r="R30">
        <f>'Time Template'!R40</f>
        <v>0</v>
      </c>
      <c r="S30">
        <f>'Time Template'!S40</f>
        <v>0</v>
      </c>
      <c r="T30">
        <f>'Time Template'!T40</f>
        <v>0</v>
      </c>
      <c r="U30">
        <f>'Time Template'!U40</f>
        <v>0</v>
      </c>
      <c r="W30" s="204">
        <f t="shared" ca="1" si="2"/>
        <v>0</v>
      </c>
    </row>
    <row r="31" spans="1:23">
      <c r="A31" t="s">
        <v>220</v>
      </c>
      <c r="B31">
        <f ca="1">'Time Template'!B41</f>
        <v>0</v>
      </c>
      <c r="C31" s="26">
        <f ca="1">'Time Template'!C41</f>
        <v>0</v>
      </c>
      <c r="D31" s="41">
        <f>'Time Template'!D41/(24*60)</f>
        <v>0</v>
      </c>
      <c r="E31" s="32">
        <f ca="1">'Time Template'!E41</f>
        <v>0</v>
      </c>
      <c r="F31" s="55">
        <f>'Time Template'!F41</f>
        <v>0</v>
      </c>
      <c r="G31" s="18">
        <f>'Time Template'!G41</f>
        <v>0</v>
      </c>
      <c r="H31" s="19">
        <f>'Time Template'!H41</f>
        <v>0</v>
      </c>
      <c r="I31" s="63">
        <f ca="1">'Time Template'!I41</f>
        <v>0</v>
      </c>
      <c r="J31" s="19">
        <f>'Time Template'!J41</f>
        <v>0</v>
      </c>
      <c r="K31" s="63">
        <f ca="1">'Time Template'!K41</f>
        <v>0</v>
      </c>
      <c r="L31" s="63">
        <f ca="1">'Time Template'!L41</f>
        <v>0</v>
      </c>
      <c r="M31" s="63">
        <f ca="1">'Time Template'!M41</f>
        <v>0</v>
      </c>
      <c r="N31" s="34">
        <f>'Time Template'!N41</f>
        <v>0</v>
      </c>
      <c r="O31" s="34">
        <f>'Time Template'!O41</f>
        <v>0</v>
      </c>
      <c r="P31" s="132">
        <f>'Time Template'!P41</f>
        <v>0</v>
      </c>
      <c r="Q31">
        <f>'Time Template'!Q41</f>
        <v>0</v>
      </c>
      <c r="R31">
        <f>'Time Template'!R41</f>
        <v>0</v>
      </c>
      <c r="S31">
        <f>'Time Template'!S41</f>
        <v>0</v>
      </c>
      <c r="T31">
        <f>'Time Template'!T41</f>
        <v>0</v>
      </c>
      <c r="U31">
        <f>'Time Template'!U41</f>
        <v>0</v>
      </c>
      <c r="W31" s="204">
        <f t="shared" ca="1" si="2"/>
        <v>0</v>
      </c>
    </row>
    <row r="32" spans="1:23">
      <c r="A32" t="s">
        <v>219</v>
      </c>
      <c r="B32">
        <f ca="1">'Time Template'!B42</f>
        <v>0</v>
      </c>
      <c r="C32" s="26">
        <f ca="1">'Time Template'!C42</f>
        <v>0</v>
      </c>
      <c r="D32" s="41">
        <f>'Time Template'!D42/(24*60)</f>
        <v>0</v>
      </c>
      <c r="E32" s="32">
        <f ca="1">'Time Template'!E42</f>
        <v>0</v>
      </c>
      <c r="F32" s="55">
        <f>'Time Template'!F42</f>
        <v>0</v>
      </c>
      <c r="G32" s="18">
        <f>'Time Template'!G42</f>
        <v>0</v>
      </c>
      <c r="H32" s="19">
        <f>'Time Template'!H42</f>
        <v>0</v>
      </c>
      <c r="I32" s="63">
        <f ca="1">'Time Template'!I42</f>
        <v>0</v>
      </c>
      <c r="J32" s="19">
        <f>'Time Template'!J42</f>
        <v>0</v>
      </c>
      <c r="K32" s="63">
        <f ca="1">'Time Template'!K42</f>
        <v>0</v>
      </c>
      <c r="L32" s="63">
        <f ca="1">'Time Template'!L42</f>
        <v>0</v>
      </c>
      <c r="M32" s="63">
        <f ca="1">'Time Template'!M42</f>
        <v>0</v>
      </c>
      <c r="N32" s="34">
        <f>'Time Template'!N42</f>
        <v>0</v>
      </c>
      <c r="O32" s="34">
        <f>'Time Template'!O42</f>
        <v>0</v>
      </c>
      <c r="P32" s="132">
        <f>'Time Template'!P42</f>
        <v>0</v>
      </c>
      <c r="Q32">
        <f>'Time Template'!Q42</f>
        <v>0</v>
      </c>
      <c r="R32">
        <f>'Time Template'!R42</f>
        <v>0</v>
      </c>
      <c r="S32">
        <f>'Time Template'!S42</f>
        <v>0</v>
      </c>
      <c r="T32">
        <f>'Time Template'!T42</f>
        <v>0</v>
      </c>
      <c r="U32">
        <f>'Time Template'!U42</f>
        <v>0</v>
      </c>
      <c r="W32" s="204">
        <f t="shared" ca="1" si="2"/>
        <v>0</v>
      </c>
    </row>
    <row r="33" spans="2:25">
      <c r="B33">
        <f ca="1">'Time Template'!B43</f>
        <v>0</v>
      </c>
      <c r="C33" s="26">
        <f ca="1">'Time Template'!C43</f>
        <v>0</v>
      </c>
      <c r="D33" s="41">
        <f>'Time Template'!D43/(24*60)</f>
        <v>0</v>
      </c>
      <c r="E33" s="32">
        <f ca="1">'Time Template'!E43</f>
        <v>0</v>
      </c>
      <c r="F33" s="55">
        <f>'Time Template'!F43</f>
        <v>0</v>
      </c>
      <c r="G33" s="18">
        <f>'Time Template'!G43</f>
        <v>0</v>
      </c>
      <c r="H33" s="19">
        <f>'Time Template'!H43</f>
        <v>0</v>
      </c>
      <c r="I33" s="63">
        <f ca="1">'Time Template'!I43</f>
        <v>0</v>
      </c>
      <c r="J33" s="19">
        <f>'Time Template'!J43</f>
        <v>0</v>
      </c>
      <c r="K33" s="63">
        <f ca="1">'Time Template'!K43</f>
        <v>0</v>
      </c>
      <c r="L33" s="63">
        <f ca="1">'Time Template'!L43</f>
        <v>0</v>
      </c>
      <c r="M33" s="63">
        <f ca="1">'Time Template'!M43</f>
        <v>0</v>
      </c>
      <c r="N33" s="34">
        <f>'Time Template'!N43</f>
        <v>0</v>
      </c>
      <c r="O33" s="34">
        <f>'Time Template'!O43</f>
        <v>0</v>
      </c>
      <c r="P33" s="132">
        <f>'Time Template'!P43</f>
        <v>0</v>
      </c>
      <c r="Q33">
        <f>'Time Template'!Q43</f>
        <v>0</v>
      </c>
      <c r="R33">
        <f>'Time Template'!R43</f>
        <v>0</v>
      </c>
      <c r="S33">
        <f>'Time Template'!S43</f>
        <v>0</v>
      </c>
      <c r="T33">
        <f>'Time Template'!T43</f>
        <v>0</v>
      </c>
      <c r="U33">
        <f>'Time Template'!U43</f>
        <v>0</v>
      </c>
      <c r="W33" s="204">
        <f t="shared" ca="1" si="2"/>
        <v>0</v>
      </c>
    </row>
    <row r="34" spans="2:25">
      <c r="B34">
        <f ca="1">'Time Template'!B44</f>
        <v>0</v>
      </c>
      <c r="C34" s="26">
        <f ca="1">'Time Template'!C44</f>
        <v>0</v>
      </c>
      <c r="D34" s="41">
        <f>'Time Template'!D44/(24*60)</f>
        <v>0</v>
      </c>
      <c r="E34" s="32">
        <f ca="1">'Time Template'!E44</f>
        <v>0</v>
      </c>
      <c r="F34" s="55">
        <f>'Time Template'!F44</f>
        <v>0</v>
      </c>
      <c r="G34" s="18">
        <f>'Time Template'!G44</f>
        <v>0</v>
      </c>
      <c r="H34" s="19">
        <f>'Time Template'!H44</f>
        <v>0</v>
      </c>
      <c r="I34" s="63">
        <f ca="1">'Time Template'!I44</f>
        <v>0</v>
      </c>
      <c r="J34" s="19">
        <f>'Time Template'!J44</f>
        <v>0</v>
      </c>
      <c r="K34" s="63">
        <f ca="1">'Time Template'!K44</f>
        <v>0</v>
      </c>
      <c r="L34" s="63">
        <f ca="1">'Time Template'!L44</f>
        <v>0</v>
      </c>
      <c r="M34" s="63">
        <f ca="1">'Time Template'!M44</f>
        <v>0</v>
      </c>
      <c r="N34" s="34">
        <f>'Time Template'!N44</f>
        <v>0</v>
      </c>
      <c r="O34" s="34">
        <f>'Time Template'!O44</f>
        <v>0</v>
      </c>
      <c r="P34" s="132">
        <f>'Time Template'!P44</f>
        <v>0</v>
      </c>
      <c r="Q34">
        <f>'Time Template'!Q44</f>
        <v>0</v>
      </c>
      <c r="R34">
        <f>'Time Template'!R44</f>
        <v>0</v>
      </c>
      <c r="S34">
        <f>'Time Template'!S44</f>
        <v>0</v>
      </c>
      <c r="T34">
        <f>'Time Template'!T44</f>
        <v>0</v>
      </c>
      <c r="U34">
        <f>'Time Template'!U44</f>
        <v>0</v>
      </c>
      <c r="W34" s="204">
        <f t="shared" ca="1" si="2"/>
        <v>0</v>
      </c>
    </row>
    <row r="35" spans="2:25">
      <c r="B35">
        <f ca="1">'Time Template'!B45</f>
        <v>0</v>
      </c>
      <c r="C35" s="26">
        <f ca="1">'Time Template'!C45</f>
        <v>0</v>
      </c>
      <c r="D35" s="41">
        <f>'Time Template'!D45/(24*60)</f>
        <v>0</v>
      </c>
      <c r="E35" s="32">
        <f ca="1">'Time Template'!E45</f>
        <v>0</v>
      </c>
      <c r="F35" s="55">
        <f>'Time Template'!F45</f>
        <v>0</v>
      </c>
      <c r="G35" s="18">
        <f>'Time Template'!G45</f>
        <v>0</v>
      </c>
      <c r="H35" s="19">
        <f>'Time Template'!H45</f>
        <v>0</v>
      </c>
      <c r="I35" s="63">
        <f ca="1">'Time Template'!I45</f>
        <v>0</v>
      </c>
      <c r="J35" s="19">
        <f>'Time Template'!J45</f>
        <v>0</v>
      </c>
      <c r="K35" s="63">
        <f ca="1">'Time Template'!K45</f>
        <v>0</v>
      </c>
      <c r="L35" s="63">
        <f ca="1">'Time Template'!L45</f>
        <v>0</v>
      </c>
      <c r="M35" s="63">
        <f ca="1">'Time Template'!M45</f>
        <v>0</v>
      </c>
      <c r="N35" s="34">
        <f>'Time Template'!N45</f>
        <v>0</v>
      </c>
      <c r="O35" s="34">
        <f>'Time Template'!O45</f>
        <v>0</v>
      </c>
      <c r="P35" s="132">
        <f>'Time Template'!P45</f>
        <v>0</v>
      </c>
      <c r="Q35">
        <f>'Time Template'!Q45</f>
        <v>0</v>
      </c>
      <c r="R35">
        <f>'Time Template'!R45</f>
        <v>0</v>
      </c>
      <c r="S35">
        <f>'Time Template'!S45</f>
        <v>0</v>
      </c>
      <c r="T35">
        <f>'Time Template'!T45</f>
        <v>0</v>
      </c>
      <c r="U35">
        <f>'Time Template'!U45</f>
        <v>0</v>
      </c>
      <c r="W35" s="204">
        <f t="shared" ca="1" si="2"/>
        <v>0</v>
      </c>
    </row>
    <row r="37" spans="2:25">
      <c r="E37" s="32">
        <f ca="1">SUMIF($A$2:$A$35,"I",E$2:E$35)</f>
        <v>14205.554406739928</v>
      </c>
      <c r="F37" s="54">
        <f>SUMIF($A$2:$A$35,"I",F$2:F$35)</f>
        <v>3.9930555555555552E-2</v>
      </c>
      <c r="G37" s="18">
        <f ca="1">500*F37/E37</f>
        <v>1.4054557257057918E-3</v>
      </c>
      <c r="H37" s="19">
        <f ca="1">SUMIF($A$2:$A$22,"I",H$2:H$22)/COUNTIF($A$2:$A$22,"I")</f>
        <v>98.779452341830506</v>
      </c>
      <c r="I37" s="32">
        <f ca="1">SUMIF($A$2:$A$35,"I",I$2:I$35)</f>
        <v>908.47992199999999</v>
      </c>
      <c r="J37" s="19">
        <f>U37/(F37*24*60)</f>
        <v>19.165217391304349</v>
      </c>
      <c r="L37" s="322">
        <f ca="1">SUMIF($A$2:$A$35,"I",W$2:W$22)/(F37*24*60)</f>
        <v>136.85925723933445</v>
      </c>
      <c r="N37" s="19">
        <f ca="1">E37/U37</f>
        <v>12.890702728439136</v>
      </c>
      <c r="O37" s="19">
        <f ca="1">H37/J37</f>
        <v>5.1541002809938785</v>
      </c>
      <c r="U37" s="32">
        <f>SUMIF($A$2:$A$35,"I",U$2:U$35)</f>
        <v>1102</v>
      </c>
      <c r="W37" s="322">
        <f ca="1">SUMIF($A$2:$A$35,"I",W$2:W$35)/(F37*24*60)</f>
        <v>136.85925723933445</v>
      </c>
      <c r="Y37" t="str">
        <f ca="1">CONCATENATE(TEXT(G37,"00000"),"_|_",TEXT(H37,"mm:ss.0"),"_|_",TEXT(I37,"m:ss.0"),"_|_",TEXT(J37,"000"),"_|_",TEXT(L37,"00"),"_|_",TEXT(P37,"00.0"))</f>
        <v>00000_|_42:24.7_|_31:05.3_|_019_|_137_|_00.0</v>
      </c>
    </row>
    <row r="38" spans="2:25">
      <c r="E38" s="32">
        <f ca="1">SUMIF($A$2:$A$35,"O",E$2:E$35)</f>
        <v>789.25837872719876</v>
      </c>
      <c r="F38" s="54">
        <f>SUMIF($A$2:$A$35,"O",F$2:F$35)</f>
        <v>3.1250000000000002E-3</v>
      </c>
      <c r="G38" s="18">
        <f ca="1">500*F38/E38</f>
        <v>1.9797065727953033E-3</v>
      </c>
      <c r="H38" s="19">
        <f ca="1">SUMIF($A$2:$A$22,"O",H$2:H$22)/COUNTIF($A$2:$A$22,"O")</f>
        <v>41.749071800721694</v>
      </c>
      <c r="I38" s="32">
        <f ca="1">SUMIF($A$2:$A$35,"O",I$2:I$35)</f>
        <v>52.457169999999998</v>
      </c>
      <c r="J38" s="19">
        <f>U38/(F38*24*60)</f>
        <v>14.444444444444441</v>
      </c>
      <c r="L38" s="322">
        <f ca="1">SUMIF($A$2:$A$35,"O",W$2:W$22)/(F38*24*60)</f>
        <v>132.789794496691</v>
      </c>
      <c r="N38" s="19">
        <f ca="1">E38/U38</f>
        <v>12.142436595803058</v>
      </c>
      <c r="O38" s="19">
        <f ca="1">H38/J38</f>
        <v>2.8903203554345795</v>
      </c>
      <c r="U38" s="32">
        <f>SUMIF($A$2:$A$35,"O",U$2:U$35)</f>
        <v>65</v>
      </c>
      <c r="W38" s="322">
        <f ca="1">SUMIF($A$2:$A$35,"O",W$2:W$35)/(F38*24*60)</f>
        <v>132.789794496691</v>
      </c>
      <c r="Y38" t="str">
        <f ca="1">CONCATENATE(TEXT(G38,"00000"),"_|_",TEXT(H38,"mm:ss.0"),"_|_",TEXT(I38,"m:ss.0"),"_|_",TEXT(J38,"000"),"_|_",TEXT(L38,"00"),"_|_",TEXT(P38,"00.0"))</f>
        <v>00000_|_58:39.8_|_58:19.5_|_014_|_133_|_00.0</v>
      </c>
    </row>
    <row r="40" spans="2:25" ht="13.5">
      <c r="D40" s="273" t="s">
        <v>218</v>
      </c>
    </row>
    <row r="41" spans="2:25" ht="13.5">
      <c r="D41" s="274" t="s">
        <v>217</v>
      </c>
    </row>
    <row r="42" spans="2:25" ht="13.5">
      <c r="D42" s="274" t="str">
        <f ca="1">CONCATENATE("Intervals","____|_",TEXT(E37,"00000"),"_|_",TEXT(F37,"mm:ss.0"),"_|_",TEXT(G37,"m:ss.0"),"__|_",TEXT(H37,"000.0"),"_|_",TEXT(J37,"00.0"),"_|_",TEXT(L37,"000.0"),"_|_",TEXT(N37,"00.0"))</f>
        <v>Intervals____|_14206_|_57:30.0_|_2:01.4__|_098.8_|_19.2_|_136.9_|_12.9</v>
      </c>
    </row>
    <row r="43" spans="2:25" ht="13.5">
      <c r="D43" s="274" t="str">
        <f ca="1">CONCATENATE("Other Meters","_|_",TEXT(E38,"00000"),"_|_",TEXT(F38,"mm:ss.0"),"_|_",TEXT(G38,"m:ss.0"),"__|_",TEXT(H38,"000.0"),"_|_",TEXT(J38,"00.0"),"_|_",TEXT(L38,"000.0"),"_|_",TEXT(N38,"00.0"))</f>
        <v>Other Meters_|_00789_|_04:30.0_|_2:51.0__|_041.7_|_14.4_|_132.8_|_12.1</v>
      </c>
    </row>
    <row r="52" spans="7:7">
      <c r="G52" s="18"/>
    </row>
    <row r="53" spans="7:7">
      <c r="G53" s="18"/>
    </row>
    <row r="54" spans="7:7">
      <c r="G54" s="18"/>
    </row>
    <row r="55" spans="7:7">
      <c r="G55" s="18"/>
    </row>
    <row r="56" spans="7:7">
      <c r="G56" s="18"/>
    </row>
    <row r="57" spans="7:7">
      <c r="G57" s="18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8"/>
  <sheetViews>
    <sheetView topLeftCell="A5" workbookViewId="0">
      <selection activeCell="H29" sqref="H29"/>
    </sheetView>
  </sheetViews>
  <sheetFormatPr defaultRowHeight="12.75"/>
  <cols>
    <col min="2" max="3" width="9.140625" customWidth="1"/>
  </cols>
  <sheetData>
    <row r="1" spans="1:20" ht="13.5" thickBot="1"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</row>
    <row r="2" spans="1:20">
      <c r="A2" s="392" t="s">
        <v>222</v>
      </c>
      <c r="B2" s="393"/>
      <c r="C2" s="393"/>
      <c r="D2" s="393"/>
      <c r="E2" s="393"/>
      <c r="F2" s="393"/>
      <c r="G2" s="39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</row>
    <row r="3" spans="1:20" ht="15.75">
      <c r="A3" s="325"/>
      <c r="B3" s="326">
        <v>16</v>
      </c>
      <c r="C3" s="326">
        <v>18</v>
      </c>
      <c r="D3" s="326">
        <v>20</v>
      </c>
      <c r="E3" s="326">
        <v>22</v>
      </c>
      <c r="F3" s="326">
        <v>24</v>
      </c>
      <c r="G3" s="327">
        <v>26</v>
      </c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</row>
    <row r="4" spans="1:20" ht="15.75">
      <c r="A4" s="328">
        <v>1.0995370370370371E-3</v>
      </c>
      <c r="B4" s="329">
        <v>1.3773148148148147E-3</v>
      </c>
      <c r="C4" s="329">
        <v>1.3310185185185185E-3</v>
      </c>
      <c r="D4" s="329">
        <v>1.2847222222222223E-3</v>
      </c>
      <c r="E4" s="329">
        <v>1.238425925925926E-3</v>
      </c>
      <c r="F4" s="329">
        <v>1.1921296296296298E-3</v>
      </c>
      <c r="G4" s="330">
        <v>1.1458333333333331E-3</v>
      </c>
      <c r="I4" s="331"/>
      <c r="J4" s="331"/>
      <c r="K4" s="331"/>
      <c r="L4" s="331"/>
      <c r="M4" s="331"/>
      <c r="N4" s="331"/>
      <c r="O4" s="331"/>
      <c r="P4" s="332"/>
      <c r="Q4" s="304"/>
      <c r="R4" s="304"/>
      <c r="S4" s="304"/>
      <c r="T4" s="304"/>
    </row>
    <row r="5" spans="1:20" ht="15.75">
      <c r="A5" s="333">
        <v>1.1111111111111111E-3</v>
      </c>
      <c r="B5" s="334">
        <v>1.3888888888888887E-3</v>
      </c>
      <c r="C5" s="334">
        <v>1.3425925925925927E-3</v>
      </c>
      <c r="D5" s="334">
        <v>1.2962962962962963E-3</v>
      </c>
      <c r="E5" s="334">
        <v>1.25E-3</v>
      </c>
      <c r="F5" s="334">
        <v>1.2037037037037038E-3</v>
      </c>
      <c r="G5" s="335">
        <v>1.1574074074074071E-3</v>
      </c>
      <c r="I5" s="331"/>
      <c r="J5" s="331"/>
      <c r="K5" s="331"/>
      <c r="L5" s="331"/>
      <c r="M5" s="331"/>
      <c r="N5" s="331"/>
      <c r="O5" s="331"/>
      <c r="P5" s="332"/>
      <c r="Q5" s="304"/>
      <c r="R5" s="304"/>
      <c r="S5" s="304"/>
      <c r="T5" s="304"/>
    </row>
    <row r="6" spans="1:20" ht="15.75">
      <c r="A6" s="333">
        <v>1.1226851851851851E-3</v>
      </c>
      <c r="B6" s="334">
        <v>1.4004629629629629E-3</v>
      </c>
      <c r="C6" s="334">
        <v>1.3541666666666667E-3</v>
      </c>
      <c r="D6" s="334">
        <v>1.3078703703703703E-3</v>
      </c>
      <c r="E6" s="334">
        <v>1.261574074074074E-3</v>
      </c>
      <c r="F6" s="334">
        <v>1.2152777777777778E-3</v>
      </c>
      <c r="G6" s="335">
        <v>1.1689814814814816E-3</v>
      </c>
      <c r="I6" s="331"/>
      <c r="J6" s="331"/>
      <c r="K6" s="331"/>
      <c r="L6" s="331"/>
      <c r="M6" s="331"/>
      <c r="N6" s="331"/>
      <c r="O6" s="331"/>
      <c r="P6" s="332"/>
      <c r="Q6" s="304"/>
      <c r="R6" s="304"/>
      <c r="S6" s="304"/>
      <c r="T6" s="304"/>
    </row>
    <row r="7" spans="1:20" ht="15.75">
      <c r="A7" s="333">
        <v>1.1342592592592591E-3</v>
      </c>
      <c r="B7" s="334">
        <v>1.4120370370370369E-3</v>
      </c>
      <c r="C7" s="334">
        <v>1.3657407407407407E-3</v>
      </c>
      <c r="D7" s="334">
        <v>1.3194444444444445E-3</v>
      </c>
      <c r="E7" s="334">
        <v>1.2731481481481483E-3</v>
      </c>
      <c r="F7" s="334">
        <v>1.2268518518518518E-3</v>
      </c>
      <c r="G7" s="335">
        <v>1.1805555555555556E-3</v>
      </c>
      <c r="I7" s="331"/>
      <c r="J7" s="331"/>
      <c r="K7" s="331"/>
      <c r="L7" s="331"/>
      <c r="M7" s="331"/>
      <c r="N7" s="331"/>
      <c r="O7" s="331"/>
      <c r="P7" s="332"/>
      <c r="Q7" s="304"/>
      <c r="R7" s="304"/>
      <c r="S7" s="304"/>
      <c r="T7" s="304"/>
    </row>
    <row r="8" spans="1:20" ht="15.75">
      <c r="A8" s="333">
        <v>1.1458333333333331E-3</v>
      </c>
      <c r="B8" s="334">
        <v>1.4351851851851854E-3</v>
      </c>
      <c r="C8" s="334">
        <v>1.3888888888888887E-3</v>
      </c>
      <c r="D8" s="334">
        <v>1.3425925925925927E-3</v>
      </c>
      <c r="E8" s="334">
        <v>1.2847222222222223E-3</v>
      </c>
      <c r="F8" s="334">
        <v>1.238425925925926E-3</v>
      </c>
      <c r="G8" s="335">
        <v>1.1921296296296298E-3</v>
      </c>
      <c r="I8" s="331"/>
      <c r="J8" s="331"/>
      <c r="K8" s="331"/>
      <c r="L8" s="331"/>
      <c r="M8" s="331"/>
      <c r="N8" s="331"/>
      <c r="O8" s="331"/>
      <c r="P8" s="332"/>
      <c r="Q8" s="304"/>
      <c r="R8" s="304"/>
      <c r="S8" s="304"/>
      <c r="T8" s="304"/>
    </row>
    <row r="9" spans="1:20" ht="15.75">
      <c r="A9" s="333">
        <v>1.1574074074074071E-3</v>
      </c>
      <c r="B9" s="334">
        <v>1.4467592592592594E-3</v>
      </c>
      <c r="C9" s="334">
        <v>1.4004629629629629E-3</v>
      </c>
      <c r="D9" s="334">
        <v>1.3541666666666667E-3</v>
      </c>
      <c r="E9" s="334">
        <v>1.2962962962962963E-3</v>
      </c>
      <c r="F9" s="334">
        <v>1.25E-3</v>
      </c>
      <c r="G9" s="335">
        <v>1.2037037037037038E-3</v>
      </c>
      <c r="I9" s="331"/>
      <c r="J9" s="331"/>
      <c r="K9" s="331"/>
      <c r="L9" s="331"/>
      <c r="M9" s="331"/>
      <c r="N9" s="331"/>
      <c r="O9" s="331"/>
      <c r="P9" s="332"/>
      <c r="Q9" s="304"/>
      <c r="R9" s="304"/>
      <c r="S9" s="304"/>
      <c r="T9" s="304"/>
    </row>
    <row r="10" spans="1:20" ht="15.75">
      <c r="A10" s="333">
        <v>1.1689814814814816E-3</v>
      </c>
      <c r="B10" s="334">
        <v>1.4583333333333334E-3</v>
      </c>
      <c r="C10" s="334">
        <v>1.4120370370370369E-3</v>
      </c>
      <c r="D10" s="334">
        <v>1.3657407407407407E-3</v>
      </c>
      <c r="E10" s="334">
        <v>1.3194444444444445E-3</v>
      </c>
      <c r="F10" s="334">
        <v>1.261574074074074E-3</v>
      </c>
      <c r="G10" s="335">
        <v>1.2152777777777778E-3</v>
      </c>
      <c r="I10" s="331"/>
      <c r="J10" s="331"/>
      <c r="K10" s="331"/>
      <c r="L10" s="331"/>
      <c r="M10" s="331"/>
      <c r="N10" s="331"/>
      <c r="O10" s="331"/>
      <c r="P10" s="332"/>
      <c r="Q10" s="304"/>
      <c r="R10" s="304"/>
      <c r="S10" s="304"/>
      <c r="T10" s="304"/>
    </row>
    <row r="11" spans="1:20" ht="15.75">
      <c r="A11" s="333">
        <v>1.1805555555555556E-3</v>
      </c>
      <c r="B11" s="334">
        <v>1.4699074074074074E-3</v>
      </c>
      <c r="C11" s="334">
        <v>1.423611111111111E-3</v>
      </c>
      <c r="D11" s="334">
        <v>1.3773148148148147E-3</v>
      </c>
      <c r="E11" s="334">
        <v>1.3310185185185185E-3</v>
      </c>
      <c r="F11" s="334">
        <v>1.2731481481481483E-3</v>
      </c>
      <c r="G11" s="335">
        <v>1.2268518518518518E-3</v>
      </c>
      <c r="I11" s="331"/>
      <c r="J11" s="331"/>
      <c r="K11" s="331"/>
      <c r="L11" s="331"/>
      <c r="M11" s="331"/>
      <c r="N11" s="331"/>
      <c r="O11" s="331"/>
      <c r="P11" s="332"/>
      <c r="Q11" s="304"/>
      <c r="R11" s="304"/>
      <c r="S11" s="304"/>
      <c r="T11" s="304"/>
    </row>
    <row r="12" spans="1:20" ht="15.75">
      <c r="A12" s="333">
        <v>1.1921296296296298E-3</v>
      </c>
      <c r="B12" s="334">
        <v>1.4930555555555556E-3</v>
      </c>
      <c r="C12" s="334">
        <v>1.4351851851851854E-3</v>
      </c>
      <c r="D12" s="334">
        <v>1.3888888888888887E-3</v>
      </c>
      <c r="E12" s="334">
        <v>1.3425925925925927E-3</v>
      </c>
      <c r="F12" s="334">
        <v>1.2962962962962963E-3</v>
      </c>
      <c r="G12" s="335">
        <v>1.238425925925926E-3</v>
      </c>
      <c r="I12" s="331"/>
      <c r="J12" s="331"/>
      <c r="K12" s="331"/>
      <c r="L12" s="331"/>
      <c r="M12" s="331"/>
      <c r="N12" s="331"/>
      <c r="O12" s="331"/>
      <c r="P12" s="332"/>
      <c r="Q12" s="304"/>
      <c r="R12" s="304"/>
      <c r="S12" s="304"/>
      <c r="T12" s="304"/>
    </row>
    <row r="13" spans="1:20" ht="15.75">
      <c r="A13" s="333">
        <v>1.2037037037037038E-3</v>
      </c>
      <c r="B13" s="334">
        <v>1.5046296296296296E-3</v>
      </c>
      <c r="C13" s="334">
        <v>1.4583333333333334E-3</v>
      </c>
      <c r="D13" s="334">
        <v>1.4004629629629629E-3</v>
      </c>
      <c r="E13" s="334">
        <v>1.3541666666666667E-3</v>
      </c>
      <c r="F13" s="334">
        <v>1.3078703703703703E-3</v>
      </c>
      <c r="G13" s="335">
        <v>1.25E-3</v>
      </c>
      <c r="I13" s="331"/>
      <c r="J13" s="331"/>
      <c r="K13" s="331"/>
      <c r="L13" s="331"/>
      <c r="M13" s="331"/>
      <c r="N13" s="331"/>
      <c r="O13" s="331"/>
      <c r="P13" s="332"/>
    </row>
    <row r="14" spans="1:20" ht="16.5" thickBot="1">
      <c r="A14" s="336">
        <v>1.2152777777777778E-3</v>
      </c>
      <c r="B14" s="337">
        <v>1.5162037037037036E-3</v>
      </c>
      <c r="C14" s="337">
        <v>1.4699074074074074E-3</v>
      </c>
      <c r="D14" s="337">
        <v>1.423611111111111E-3</v>
      </c>
      <c r="E14" s="338">
        <v>1.3657407407407407E-3</v>
      </c>
      <c r="F14" s="338">
        <v>1.3194444444444445E-3</v>
      </c>
      <c r="G14" s="339">
        <v>1.261574074074074E-3</v>
      </c>
      <c r="I14" s="331"/>
      <c r="J14" s="331"/>
      <c r="K14" s="331"/>
      <c r="L14" s="331"/>
      <c r="M14" s="331"/>
      <c r="N14" s="331"/>
      <c r="O14" s="331"/>
      <c r="P14" s="332"/>
      <c r="Q14" s="304"/>
      <c r="R14" s="304"/>
      <c r="S14" s="304"/>
      <c r="T14" s="304"/>
    </row>
    <row r="15" spans="1:20" ht="13.5" thickBot="1">
      <c r="B15" s="304"/>
      <c r="C15" s="304"/>
      <c r="D15" s="304"/>
      <c r="E15" s="304"/>
      <c r="F15" s="304"/>
      <c r="G15" s="304"/>
      <c r="H15" s="304"/>
      <c r="I15" s="304"/>
      <c r="J15" s="304"/>
      <c r="K15" s="304"/>
      <c r="L15" s="304"/>
      <c r="M15" s="304"/>
      <c r="N15" s="304"/>
      <c r="O15" s="304"/>
      <c r="P15" s="304"/>
      <c r="Q15" s="304"/>
      <c r="R15" s="304"/>
      <c r="S15" s="304"/>
      <c r="T15" s="304"/>
    </row>
    <row r="16" spans="1:20" ht="30" customHeight="1">
      <c r="A16" s="340" t="s">
        <v>223</v>
      </c>
      <c r="B16" s="395" t="s">
        <v>224</v>
      </c>
      <c r="C16" s="396"/>
      <c r="D16" s="397" t="s">
        <v>225</v>
      </c>
      <c r="E16" s="398"/>
      <c r="F16" s="397" t="s">
        <v>226</v>
      </c>
      <c r="G16" s="398"/>
      <c r="H16" s="397" t="s">
        <v>227</v>
      </c>
      <c r="I16" s="398"/>
      <c r="L16" s="341" t="s">
        <v>228</v>
      </c>
      <c r="M16" s="304"/>
      <c r="N16" s="304"/>
      <c r="O16" s="304"/>
      <c r="P16" s="304"/>
      <c r="Q16" s="304"/>
      <c r="R16" s="304"/>
      <c r="S16" s="304"/>
      <c r="T16" s="304"/>
    </row>
    <row r="17" spans="1:19">
      <c r="A17" s="342">
        <v>1.1828703703703704E-3</v>
      </c>
      <c r="B17" s="343"/>
      <c r="C17" s="318"/>
      <c r="D17" s="343">
        <f>A18/32</f>
        <v>10.246260157666889</v>
      </c>
      <c r="E17" s="344"/>
      <c r="F17" s="343">
        <v>10</v>
      </c>
      <c r="G17" s="318"/>
      <c r="H17" s="343">
        <v>10</v>
      </c>
      <c r="I17" s="318"/>
      <c r="L17" t="s">
        <v>4</v>
      </c>
      <c r="P17" t="s">
        <v>229</v>
      </c>
    </row>
    <row r="18" spans="1:19" ht="13.5" thickBot="1">
      <c r="A18" s="345">
        <f>2.8/(A17*60*24*60/500)^3</f>
        <v>327.88032504534044</v>
      </c>
      <c r="B18" s="346" t="s">
        <v>3</v>
      </c>
      <c r="C18" s="347" t="s">
        <v>4</v>
      </c>
      <c r="D18" s="346" t="s">
        <v>3</v>
      </c>
      <c r="E18" s="347" t="s">
        <v>4</v>
      </c>
      <c r="F18" s="346" t="s">
        <v>3</v>
      </c>
      <c r="G18" s="347" t="s">
        <v>4</v>
      </c>
      <c r="H18" s="346" t="s">
        <v>3</v>
      </c>
      <c r="I18" s="347" t="s">
        <v>4</v>
      </c>
      <c r="L18" t="s">
        <v>3</v>
      </c>
      <c r="M18" t="s">
        <v>4</v>
      </c>
      <c r="P18" t="s">
        <v>230</v>
      </c>
    </row>
    <row r="19" spans="1:19" ht="15.75">
      <c r="A19" s="348">
        <v>16</v>
      </c>
      <c r="B19" s="349">
        <f>VLOOKUP($A$17,$A$4:$G$14,2,TRUE)</f>
        <v>1.4699074074074074E-3</v>
      </c>
      <c r="C19" s="350">
        <f>2.8/(B19*60*24*60/500)^3</f>
        <v>170.86648346525038</v>
      </c>
      <c r="D19" s="333">
        <f>((2.8/E19)^(1/3))*500/(24*60*60)</f>
        <v>1.490323278926575E-3</v>
      </c>
      <c r="E19" s="350">
        <f>$D$17*A19</f>
        <v>163.94016252267022</v>
      </c>
      <c r="F19" s="333">
        <f>((2.8/G19)^(1/3))*500/(24*60*60)</f>
        <v>1.5014132184333858E-3</v>
      </c>
      <c r="G19" s="350">
        <f>(A19-$A$21)*$F$17+$G$21</f>
        <v>160.33417877493727</v>
      </c>
      <c r="H19" s="351">
        <f>500/((24*60)*(A19*$H$17))</f>
        <v>2.170138888888889E-3</v>
      </c>
      <c r="I19" s="350">
        <f t="shared" ref="I19:I34" si="0">2.8/(H19*60*24*60/500)^3</f>
        <v>53.096296296296295</v>
      </c>
      <c r="K19">
        <f>A19</f>
        <v>16</v>
      </c>
      <c r="L19" s="305">
        <f t="shared" ref="L19:M34" si="1">IF($L$17="WP",B19,IF($L$17="SPI",D19,IF($L$17="Watts",F19,"Err")))</f>
        <v>1.5014132184333858E-3</v>
      </c>
      <c r="M19" s="49">
        <f t="shared" si="1"/>
        <v>160.33417877493727</v>
      </c>
      <c r="O19" s="303"/>
      <c r="P19" s="303" t="s">
        <v>4</v>
      </c>
      <c r="S19">
        <f>C19/A19</f>
        <v>10.679155216578149</v>
      </c>
    </row>
    <row r="20" spans="1:19" ht="15.75">
      <c r="A20" s="352">
        <v>17</v>
      </c>
      <c r="B20" s="349">
        <f>AVERAGE(B19,B21)</f>
        <v>1.4467592592592592E-3</v>
      </c>
      <c r="C20" s="350">
        <f t="shared" ref="C20:C29" si="2">2.8/(B20*60*24*60/500)^3</f>
        <v>179.20000000000005</v>
      </c>
      <c r="D20" s="333">
        <f t="shared" ref="D20:D34" si="3">((2.8/E20)^(1/3))*500/(24*60*60)</f>
        <v>1.4605087805939301E-3</v>
      </c>
      <c r="E20" s="350">
        <f t="shared" ref="E20:E34" si="4">$D$17*A20</f>
        <v>174.1864226803371</v>
      </c>
      <c r="F20" s="333">
        <f t="shared" ref="F20:F34" si="5">((2.8/G20)^(1/3))*500/(24*60*60)</f>
        <v>1.471436998569347E-3</v>
      </c>
      <c r="G20" s="350">
        <f>(A20-$A$21)*$F$17+$G$21</f>
        <v>170.33417877493727</v>
      </c>
      <c r="H20" s="351">
        <f t="shared" ref="H20:H34" si="6">500/((24*60)*(A20*$H$17))</f>
        <v>2.0424836601307191E-3</v>
      </c>
      <c r="I20" s="350">
        <f t="shared" si="0"/>
        <v>63.687037037036987</v>
      </c>
      <c r="K20">
        <f t="shared" ref="K20:K34" si="7">A20</f>
        <v>17</v>
      </c>
      <c r="L20" s="305">
        <f t="shared" si="1"/>
        <v>1.471436998569347E-3</v>
      </c>
      <c r="M20" s="49">
        <f t="shared" si="1"/>
        <v>170.33417877493727</v>
      </c>
      <c r="O20" s="303"/>
      <c r="S20">
        <f t="shared" ref="S20:S29" si="8">C20/A20</f>
        <v>10.541176470588239</v>
      </c>
    </row>
    <row r="21" spans="1:19" ht="15.75">
      <c r="A21" s="352">
        <v>18</v>
      </c>
      <c r="B21" s="349">
        <f>VLOOKUP($A$17,$A$4:$G$14,3,TRUE)</f>
        <v>1.423611111111111E-3</v>
      </c>
      <c r="C21" s="350">
        <f t="shared" si="2"/>
        <v>188.08437142471766</v>
      </c>
      <c r="D21" s="333">
        <f t="shared" si="3"/>
        <v>1.4329454057673203E-3</v>
      </c>
      <c r="E21" s="350">
        <f t="shared" si="4"/>
        <v>184.43268283800398</v>
      </c>
      <c r="F21" s="333">
        <f t="shared" si="5"/>
        <v>1.443719835935916E-3</v>
      </c>
      <c r="G21" s="350">
        <f>55%*$A$18</f>
        <v>180.33417877493727</v>
      </c>
      <c r="H21" s="351">
        <f t="shared" si="6"/>
        <v>1.9290123456790122E-3</v>
      </c>
      <c r="I21" s="350">
        <f t="shared" si="0"/>
        <v>75.599999999999994</v>
      </c>
      <c r="K21">
        <f t="shared" si="7"/>
        <v>18</v>
      </c>
      <c r="L21" s="305">
        <f t="shared" si="1"/>
        <v>1.443719835935916E-3</v>
      </c>
      <c r="M21" s="49">
        <f t="shared" si="1"/>
        <v>180.33417877493727</v>
      </c>
      <c r="O21" s="303"/>
      <c r="P21" s="303"/>
      <c r="S21">
        <f t="shared" si="8"/>
        <v>10.449131745817647</v>
      </c>
    </row>
    <row r="22" spans="1:19" ht="15.75">
      <c r="A22" s="352">
        <v>19</v>
      </c>
      <c r="B22" s="349">
        <f>AVERAGE(B21,B23)</f>
        <v>1.4004629629629627E-3</v>
      </c>
      <c r="C22" s="350">
        <f t="shared" si="2"/>
        <v>197.56587551882225</v>
      </c>
      <c r="D22" s="333">
        <f t="shared" si="3"/>
        <v>1.4073516040340301E-3</v>
      </c>
      <c r="E22" s="350">
        <f t="shared" si="4"/>
        <v>194.67894299567089</v>
      </c>
      <c r="F22" s="333">
        <f t="shared" si="5"/>
        <v>1.4179796933502708E-3</v>
      </c>
      <c r="G22" s="350">
        <f t="shared" ref="G22:G34" si="9">(A22-$A$21)*$F$17+$G$21</f>
        <v>190.33417877493727</v>
      </c>
      <c r="H22" s="351">
        <f t="shared" si="6"/>
        <v>1.827485380116959E-3</v>
      </c>
      <c r="I22" s="350">
        <f t="shared" si="0"/>
        <v>88.912962962962965</v>
      </c>
      <c r="K22">
        <f t="shared" si="7"/>
        <v>19</v>
      </c>
      <c r="L22" s="305">
        <f t="shared" si="1"/>
        <v>1.4179796933502708E-3</v>
      </c>
      <c r="M22" s="49">
        <f t="shared" si="1"/>
        <v>190.33417877493727</v>
      </c>
      <c r="O22" s="303"/>
      <c r="S22">
        <f t="shared" si="8"/>
        <v>10.398203974674855</v>
      </c>
    </row>
    <row r="23" spans="1:19" ht="15.75">
      <c r="A23" s="352">
        <v>20</v>
      </c>
      <c r="B23" s="349">
        <f>VLOOKUP($A$17,$A$4:$G$14,4,TRUE)</f>
        <v>1.3773148148148147E-3</v>
      </c>
      <c r="C23" s="350">
        <f t="shared" si="2"/>
        <v>207.69553496138943</v>
      </c>
      <c r="D23" s="333">
        <f t="shared" si="3"/>
        <v>1.3834935779877548E-3</v>
      </c>
      <c r="E23" s="350">
        <f t="shared" si="4"/>
        <v>204.92520315333778</v>
      </c>
      <c r="F23" s="333">
        <f t="shared" si="5"/>
        <v>1.3939822879346401E-3</v>
      </c>
      <c r="G23" s="350">
        <f t="shared" si="9"/>
        <v>200.33417877493727</v>
      </c>
      <c r="H23" s="351">
        <f t="shared" si="6"/>
        <v>1.736111111111111E-3</v>
      </c>
      <c r="I23" s="350">
        <f t="shared" si="0"/>
        <v>103.7037037037037</v>
      </c>
      <c r="K23">
        <f t="shared" si="7"/>
        <v>20</v>
      </c>
      <c r="L23" s="305">
        <f t="shared" si="1"/>
        <v>1.3939822879346401E-3</v>
      </c>
      <c r="M23" s="49">
        <f t="shared" si="1"/>
        <v>200.33417877493727</v>
      </c>
      <c r="O23" s="303"/>
      <c r="P23" s="303"/>
      <c r="S23">
        <f t="shared" si="8"/>
        <v>10.384776748069472</v>
      </c>
    </row>
    <row r="24" spans="1:19" ht="15.75">
      <c r="A24" s="352">
        <v>21</v>
      </c>
      <c r="B24" s="349">
        <f>AVERAGE(B23,B25)</f>
        <v>1.3541666666666667E-3</v>
      </c>
      <c r="C24" s="350">
        <f t="shared" si="2"/>
        <v>218.52969475147853</v>
      </c>
      <c r="D24" s="333">
        <f t="shared" si="3"/>
        <v>1.3611752626930867E-3</v>
      </c>
      <c r="E24" s="350">
        <f t="shared" si="4"/>
        <v>215.17146331100466</v>
      </c>
      <c r="F24" s="333">
        <f t="shared" si="5"/>
        <v>1.371531086512509E-3</v>
      </c>
      <c r="G24" s="350">
        <f t="shared" si="9"/>
        <v>210.33417877493727</v>
      </c>
      <c r="H24" s="351">
        <f t="shared" si="6"/>
        <v>1.6534391534391533E-3</v>
      </c>
      <c r="I24" s="350">
        <f t="shared" si="0"/>
        <v>120.05000000000001</v>
      </c>
      <c r="K24">
        <f t="shared" si="7"/>
        <v>21</v>
      </c>
      <c r="L24" s="305">
        <f t="shared" si="1"/>
        <v>1.371531086512509E-3</v>
      </c>
      <c r="M24" s="49">
        <f t="shared" si="1"/>
        <v>210.33417877493727</v>
      </c>
      <c r="O24" s="303"/>
      <c r="S24">
        <f t="shared" si="8"/>
        <v>10.406175940546596</v>
      </c>
    </row>
    <row r="25" spans="1:19" ht="15.75">
      <c r="A25" s="352">
        <v>22</v>
      </c>
      <c r="B25" s="349">
        <f>VLOOKUP($A$17,$A$4:$G$14,5,TRUE)</f>
        <v>1.3310185185185185E-3</v>
      </c>
      <c r="C25" s="350">
        <f t="shared" si="2"/>
        <v>230.1306813511959</v>
      </c>
      <c r="D25" s="333">
        <f t="shared" si="3"/>
        <v>1.3402307738690842E-3</v>
      </c>
      <c r="E25" s="350">
        <f t="shared" si="4"/>
        <v>225.41772346867157</v>
      </c>
      <c r="F25" s="333">
        <f t="shared" si="5"/>
        <v>1.3504597619960713E-3</v>
      </c>
      <c r="G25" s="350">
        <f t="shared" si="9"/>
        <v>220.33417877493727</v>
      </c>
      <c r="H25" s="351">
        <f t="shared" si="6"/>
        <v>1.5782828282828283E-3</v>
      </c>
      <c r="I25" s="350">
        <f t="shared" si="0"/>
        <v>138.02962962962965</v>
      </c>
      <c r="K25">
        <f t="shared" si="7"/>
        <v>22</v>
      </c>
      <c r="L25" s="305">
        <f t="shared" si="1"/>
        <v>1.3504597619960713E-3</v>
      </c>
      <c r="M25" s="49">
        <f t="shared" si="1"/>
        <v>220.33417877493727</v>
      </c>
      <c r="O25" s="303"/>
      <c r="P25" s="303"/>
      <c r="S25">
        <f t="shared" si="8"/>
        <v>10.46048551596345</v>
      </c>
    </row>
    <row r="26" spans="1:19" ht="15.75">
      <c r="A26" s="352">
        <v>23</v>
      </c>
      <c r="B26" s="349">
        <f>AVERAGE(B25,B27)</f>
        <v>1.3020833333333335E-3</v>
      </c>
      <c r="C26" s="350">
        <f t="shared" si="2"/>
        <v>245.81618655692711</v>
      </c>
      <c r="D26" s="333">
        <f t="shared" si="3"/>
        <v>1.3205186343602786E-3</v>
      </c>
      <c r="E26" s="350">
        <f t="shared" si="4"/>
        <v>235.66398362633845</v>
      </c>
      <c r="F26" s="333">
        <f t="shared" si="5"/>
        <v>1.3306264235098547E-3</v>
      </c>
      <c r="G26" s="350">
        <f t="shared" si="9"/>
        <v>230.33417877493727</v>
      </c>
      <c r="H26" s="351">
        <f t="shared" si="6"/>
        <v>1.5096618357487923E-3</v>
      </c>
      <c r="I26" s="350">
        <f t="shared" si="0"/>
        <v>157.72037037037038</v>
      </c>
      <c r="K26">
        <f t="shared" si="7"/>
        <v>23</v>
      </c>
      <c r="L26" s="305">
        <f t="shared" si="1"/>
        <v>1.3306264235098547E-3</v>
      </c>
      <c r="M26" s="49">
        <f t="shared" si="1"/>
        <v>230.33417877493727</v>
      </c>
      <c r="O26" s="303"/>
      <c r="S26">
        <f t="shared" si="8"/>
        <v>10.687660285083787</v>
      </c>
    </row>
    <row r="27" spans="1:19" ht="15.75">
      <c r="A27" s="352">
        <v>24</v>
      </c>
      <c r="B27" s="349">
        <f>VLOOKUP($A$17,$A$4:$G$14,6,TRUE)</f>
        <v>1.2731481481481483E-3</v>
      </c>
      <c r="C27" s="350">
        <f t="shared" si="2"/>
        <v>262.96018031555207</v>
      </c>
      <c r="D27" s="333">
        <f t="shared" si="3"/>
        <v>1.301917302612002E-3</v>
      </c>
      <c r="E27" s="350">
        <f t="shared" si="4"/>
        <v>245.91024378400533</v>
      </c>
      <c r="F27" s="333">
        <f t="shared" si="5"/>
        <v>1.3119091458574457E-3</v>
      </c>
      <c r="G27" s="350">
        <f t="shared" si="9"/>
        <v>240.33417877493727</v>
      </c>
      <c r="H27" s="351">
        <f t="shared" si="6"/>
        <v>1.4467592592592592E-3</v>
      </c>
      <c r="I27" s="350">
        <f t="shared" si="0"/>
        <v>179.20000000000005</v>
      </c>
      <c r="K27">
        <f t="shared" si="7"/>
        <v>24</v>
      </c>
      <c r="L27" s="305">
        <f t="shared" si="1"/>
        <v>1.3119091458574457E-3</v>
      </c>
      <c r="M27" s="49">
        <f t="shared" si="1"/>
        <v>240.33417877493727</v>
      </c>
      <c r="O27" s="303"/>
      <c r="P27" s="303"/>
      <c r="S27">
        <f t="shared" si="8"/>
        <v>10.956674179814669</v>
      </c>
    </row>
    <row r="28" spans="1:19" ht="15.75">
      <c r="A28" s="352">
        <v>25</v>
      </c>
      <c r="B28" s="349">
        <f>AVERAGE(B27,B29)</f>
        <v>1.25E-3</v>
      </c>
      <c r="C28" s="350">
        <f t="shared" si="2"/>
        <v>277.84128435705946</v>
      </c>
      <c r="D28" s="333">
        <f t="shared" si="3"/>
        <v>1.2843216685925905E-3</v>
      </c>
      <c r="E28" s="350">
        <f t="shared" si="4"/>
        <v>256.15650394167221</v>
      </c>
      <c r="F28" s="333">
        <f t="shared" si="5"/>
        <v>1.2942024649101706E-3</v>
      </c>
      <c r="G28" s="350">
        <f t="shared" si="9"/>
        <v>250.33417877493727</v>
      </c>
      <c r="H28" s="351">
        <f t="shared" si="6"/>
        <v>1.3888888888888889E-3</v>
      </c>
      <c r="I28" s="350">
        <f t="shared" si="0"/>
        <v>202.5462962962963</v>
      </c>
      <c r="K28">
        <f t="shared" si="7"/>
        <v>25</v>
      </c>
      <c r="L28" s="305">
        <f t="shared" si="1"/>
        <v>1.2942024649101706E-3</v>
      </c>
      <c r="M28" s="49">
        <f t="shared" si="1"/>
        <v>250.33417877493727</v>
      </c>
      <c r="O28" s="303"/>
      <c r="S28">
        <f t="shared" si="8"/>
        <v>11.113651374282378</v>
      </c>
    </row>
    <row r="29" spans="1:19" ht="15.75">
      <c r="A29" s="352">
        <v>26</v>
      </c>
      <c r="B29" s="349">
        <f>VLOOKUP($A$17,$A$4:$G$14,7,TRUE)</f>
        <v>1.2268518518518518E-3</v>
      </c>
      <c r="C29" s="350">
        <f t="shared" si="2"/>
        <v>293.86674906130565</v>
      </c>
      <c r="D29" s="333">
        <f t="shared" si="3"/>
        <v>1.2676402782720861E-3</v>
      </c>
      <c r="E29" s="350">
        <f t="shared" si="4"/>
        <v>266.40276409933909</v>
      </c>
      <c r="F29" s="333">
        <f t="shared" si="5"/>
        <v>1.2774146007145061E-3</v>
      </c>
      <c r="G29" s="350">
        <f t="shared" si="9"/>
        <v>260.3341787749373</v>
      </c>
      <c r="H29" s="351">
        <f t="shared" si="6"/>
        <v>1.3354700854700855E-3</v>
      </c>
      <c r="I29" s="350">
        <f t="shared" si="0"/>
        <v>227.83703703703691</v>
      </c>
      <c r="K29">
        <f t="shared" si="7"/>
        <v>26</v>
      </c>
      <c r="L29" s="305">
        <f t="shared" si="1"/>
        <v>1.2774146007145061E-3</v>
      </c>
      <c r="M29" s="49">
        <f t="shared" si="1"/>
        <v>260.3341787749373</v>
      </c>
      <c r="O29" s="303"/>
      <c r="P29" s="303"/>
      <c r="S29">
        <f t="shared" si="8"/>
        <v>11.302567271588678</v>
      </c>
    </row>
    <row r="30" spans="1:19" ht="15.75">
      <c r="A30" s="352">
        <v>28</v>
      </c>
      <c r="B30" s="349"/>
      <c r="C30" s="353"/>
      <c r="D30" s="354">
        <f t="shared" si="3"/>
        <v>1.2367098001466528E-3</v>
      </c>
      <c r="E30" s="350">
        <f t="shared" si="4"/>
        <v>286.89528441467291</v>
      </c>
      <c r="F30" s="333">
        <f>((2.8/G30)^(1/3))*500/(24*60*60)</f>
        <v>1.2462837202389721E-3</v>
      </c>
      <c r="G30" s="350">
        <f t="shared" si="9"/>
        <v>280.3341787749373</v>
      </c>
      <c r="H30" s="355">
        <f t="shared" si="6"/>
        <v>1.240079365079365E-3</v>
      </c>
      <c r="I30" s="356">
        <f t="shared" si="0"/>
        <v>284.56296296296296</v>
      </c>
      <c r="K30">
        <f t="shared" si="7"/>
        <v>28</v>
      </c>
      <c r="L30" s="305">
        <f t="shared" si="1"/>
        <v>1.2462837202389721E-3</v>
      </c>
      <c r="M30" s="49">
        <f t="shared" si="1"/>
        <v>280.3341787749373</v>
      </c>
    </row>
    <row r="31" spans="1:19" ht="15.75">
      <c r="A31" s="352">
        <v>30</v>
      </c>
      <c r="B31" s="349"/>
      <c r="C31" s="353"/>
      <c r="D31" s="354">
        <f t="shared" si="3"/>
        <v>1.2085929628182276E-3</v>
      </c>
      <c r="E31" s="350">
        <f t="shared" si="4"/>
        <v>307.38780473000668</v>
      </c>
      <c r="F31" s="333">
        <f t="shared" si="5"/>
        <v>1.2179814837829617E-3</v>
      </c>
      <c r="G31" s="350">
        <f t="shared" si="9"/>
        <v>300.3341787749373</v>
      </c>
      <c r="H31" s="355">
        <f t="shared" si="6"/>
        <v>1.1574074074074073E-3</v>
      </c>
      <c r="I31" s="356">
        <f t="shared" si="0"/>
        <v>349.99999999999989</v>
      </c>
      <c r="K31">
        <f t="shared" si="7"/>
        <v>30</v>
      </c>
      <c r="L31" s="305">
        <f t="shared" si="1"/>
        <v>1.2179814837829617E-3</v>
      </c>
      <c r="M31" s="49">
        <f t="shared" si="1"/>
        <v>300.3341787749373</v>
      </c>
    </row>
    <row r="32" spans="1:19" ht="15.75">
      <c r="A32" s="352">
        <v>32</v>
      </c>
      <c r="B32" s="349"/>
      <c r="C32" s="353"/>
      <c r="D32" s="354">
        <f t="shared" si="3"/>
        <v>1.1828703703703706E-3</v>
      </c>
      <c r="E32" s="350">
        <f t="shared" si="4"/>
        <v>327.88032504534044</v>
      </c>
      <c r="F32" s="333">
        <f t="shared" si="5"/>
        <v>1.1920867090483033E-3</v>
      </c>
      <c r="G32" s="350">
        <f t="shared" si="9"/>
        <v>320.3341787749373</v>
      </c>
      <c r="H32" s="355">
        <f t="shared" si="6"/>
        <v>1.0850694444444445E-3</v>
      </c>
      <c r="I32" s="356">
        <f t="shared" si="0"/>
        <v>424.77037037037036</v>
      </c>
      <c r="K32">
        <f t="shared" si="7"/>
        <v>32</v>
      </c>
      <c r="L32" s="305">
        <f t="shared" si="1"/>
        <v>1.1920867090483033E-3</v>
      </c>
      <c r="M32" s="49">
        <f t="shared" si="1"/>
        <v>320.3341787749373</v>
      </c>
    </row>
    <row r="33" spans="1:19" ht="15.75">
      <c r="A33" s="352">
        <v>34</v>
      </c>
      <c r="B33" s="349"/>
      <c r="C33" s="353"/>
      <c r="D33" s="354">
        <f t="shared" si="3"/>
        <v>1.1592065873617984E-3</v>
      </c>
      <c r="E33" s="350">
        <f t="shared" si="4"/>
        <v>348.37284536067421</v>
      </c>
      <c r="F33" s="333">
        <f t="shared" si="5"/>
        <v>1.1682624472137905E-3</v>
      </c>
      <c r="G33" s="350">
        <f t="shared" si="9"/>
        <v>340.3341787749373</v>
      </c>
      <c r="H33" s="355">
        <f t="shared" si="6"/>
        <v>1.0212418300653595E-3</v>
      </c>
      <c r="I33" s="356">
        <f t="shared" si="0"/>
        <v>509.4962962962959</v>
      </c>
      <c r="K33">
        <f t="shared" si="7"/>
        <v>34</v>
      </c>
      <c r="L33" s="305">
        <f t="shared" si="1"/>
        <v>1.1682624472137905E-3</v>
      </c>
      <c r="M33" s="49">
        <f t="shared" si="1"/>
        <v>340.3341787749373</v>
      </c>
    </row>
    <row r="34" spans="1:19" ht="16.5" thickBot="1">
      <c r="A34" s="357">
        <v>36</v>
      </c>
      <c r="B34" s="358"/>
      <c r="C34" s="359"/>
      <c r="D34" s="360">
        <f t="shared" si="3"/>
        <v>1.1373295222640212E-3</v>
      </c>
      <c r="E34" s="361">
        <f t="shared" si="4"/>
        <v>368.86536567600797</v>
      </c>
      <c r="F34" s="336">
        <f t="shared" si="5"/>
        <v>1.146235318926816E-3</v>
      </c>
      <c r="G34" s="361">
        <f t="shared" si="9"/>
        <v>360.3341787749373</v>
      </c>
      <c r="H34" s="362">
        <f t="shared" si="6"/>
        <v>9.6450617283950612E-4</v>
      </c>
      <c r="I34" s="363">
        <f t="shared" si="0"/>
        <v>604.79999999999995</v>
      </c>
      <c r="K34">
        <f t="shared" si="7"/>
        <v>36</v>
      </c>
      <c r="L34" s="305">
        <f t="shared" si="1"/>
        <v>1.146235318926816E-3</v>
      </c>
      <c r="M34" s="49">
        <f t="shared" si="1"/>
        <v>360.3341787749373</v>
      </c>
    </row>
    <row r="35" spans="1:19">
      <c r="B35" s="304"/>
      <c r="C35" s="204"/>
      <c r="E35" s="303"/>
      <c r="F35" s="49"/>
      <c r="G35" s="49"/>
      <c r="K35" s="303"/>
      <c r="L35" s="303"/>
    </row>
    <row r="36" spans="1:19">
      <c r="B36" s="304"/>
      <c r="C36" s="204"/>
      <c r="E36" s="303"/>
      <c r="F36" s="49"/>
      <c r="G36" s="49"/>
      <c r="K36" s="303"/>
      <c r="L36" s="303"/>
    </row>
    <row r="37" spans="1:19">
      <c r="B37" s="304"/>
      <c r="C37" s="204"/>
      <c r="E37" s="303"/>
    </row>
    <row r="38" spans="1:19">
      <c r="B38" s="277">
        <v>6.9444444444444447E-4</v>
      </c>
      <c r="C38" s="277">
        <v>6.9444444444444447E-4</v>
      </c>
      <c r="D38" s="277">
        <v>6.9444444444444447E-4</v>
      </c>
      <c r="E38" s="277">
        <v>6.9444444444444447E-4</v>
      </c>
      <c r="F38" s="277">
        <v>6.9444444444444447E-4</v>
      </c>
      <c r="G38" s="277">
        <v>6.9444444444444447E-4</v>
      </c>
      <c r="H38" s="277">
        <v>6.9444444444444447E-4</v>
      </c>
      <c r="I38" s="277">
        <v>6.9444444444444447E-4</v>
      </c>
      <c r="J38" s="277">
        <v>6.9444444444444447E-4</v>
      </c>
      <c r="K38" s="277">
        <v>6.9444444444444447E-4</v>
      </c>
      <c r="S38" s="277">
        <f>500/((24*60)*(26*10))</f>
        <v>1.3354700854700855E-3</v>
      </c>
    </row>
    <row r="39" spans="1:19">
      <c r="A39">
        <v>160</v>
      </c>
      <c r="B39">
        <v>16</v>
      </c>
      <c r="C39">
        <v>16</v>
      </c>
      <c r="D39">
        <v>16</v>
      </c>
      <c r="E39">
        <v>16</v>
      </c>
      <c r="F39">
        <v>16</v>
      </c>
      <c r="G39">
        <v>16</v>
      </c>
      <c r="H39">
        <v>16</v>
      </c>
      <c r="I39">
        <v>16</v>
      </c>
      <c r="J39">
        <v>16</v>
      </c>
      <c r="K39">
        <v>16</v>
      </c>
      <c r="L39">
        <f>SUM(B39:K39)</f>
        <v>160</v>
      </c>
      <c r="M39" s="303">
        <f>AVERAGE(B40:K40)</f>
        <v>1.5014132184333858E-3</v>
      </c>
      <c r="N39" s="49">
        <f>SUM($B$38:$K$38)*5000/SUM(B40:K40)</f>
        <v>2312.6359749551361</v>
      </c>
    </row>
    <row r="40" spans="1:19">
      <c r="B40" s="305">
        <f>VLOOKUP(B39,$K$19:$M$29,2)</f>
        <v>1.5014132184333858E-3</v>
      </c>
      <c r="C40" s="305">
        <f t="shared" ref="C40:K40" si="10">VLOOKUP(C39,$K$19:$M$29,2)</f>
        <v>1.5014132184333858E-3</v>
      </c>
      <c r="D40" s="305">
        <f t="shared" si="10"/>
        <v>1.5014132184333858E-3</v>
      </c>
      <c r="E40" s="305">
        <f t="shared" si="10"/>
        <v>1.5014132184333858E-3</v>
      </c>
      <c r="F40" s="305">
        <f t="shared" si="10"/>
        <v>1.5014132184333858E-3</v>
      </c>
      <c r="G40" s="305">
        <f t="shared" si="10"/>
        <v>1.5014132184333858E-3</v>
      </c>
      <c r="H40" s="305">
        <f t="shared" si="10"/>
        <v>1.5014132184333858E-3</v>
      </c>
      <c r="I40" s="305">
        <f t="shared" si="10"/>
        <v>1.5014132184333858E-3</v>
      </c>
      <c r="J40" s="305">
        <f t="shared" si="10"/>
        <v>1.5014132184333858E-3</v>
      </c>
      <c r="K40" s="305">
        <f t="shared" si="10"/>
        <v>1.5014132184333858E-3</v>
      </c>
      <c r="M40" s="303"/>
    </row>
    <row r="41" spans="1:19">
      <c r="A41">
        <v>164</v>
      </c>
      <c r="B41">
        <v>16</v>
      </c>
      <c r="C41">
        <v>16</v>
      </c>
      <c r="D41">
        <v>16</v>
      </c>
      <c r="E41">
        <v>16</v>
      </c>
      <c r="F41">
        <v>18</v>
      </c>
      <c r="G41">
        <v>18</v>
      </c>
      <c r="H41">
        <v>16</v>
      </c>
      <c r="I41">
        <v>16</v>
      </c>
      <c r="J41">
        <v>16</v>
      </c>
      <c r="K41">
        <v>16</v>
      </c>
      <c r="L41">
        <f>SUM(B41:K41)</f>
        <v>164</v>
      </c>
      <c r="M41" s="303">
        <f>AVERAGE(B42:K42)</f>
        <v>1.4898745419338918E-3</v>
      </c>
      <c r="N41" s="49">
        <f>SUM($B$38:$K$38)*5000/SUM(B42:K42)</f>
        <v>2330.5467168498608</v>
      </c>
    </row>
    <row r="42" spans="1:19">
      <c r="B42" s="305">
        <f>VLOOKUP(B41,$K$19:$M$29,2)</f>
        <v>1.5014132184333858E-3</v>
      </c>
      <c r="C42" s="305">
        <f t="shared" ref="C42:K42" si="11">VLOOKUP(C41,$K$19:$M$29,2)</f>
        <v>1.5014132184333858E-3</v>
      </c>
      <c r="D42" s="305">
        <f t="shared" si="11"/>
        <v>1.5014132184333858E-3</v>
      </c>
      <c r="E42" s="305">
        <f t="shared" si="11"/>
        <v>1.5014132184333858E-3</v>
      </c>
      <c r="F42" s="305">
        <f t="shared" si="11"/>
        <v>1.443719835935916E-3</v>
      </c>
      <c r="G42" s="305">
        <f t="shared" si="11"/>
        <v>1.443719835935916E-3</v>
      </c>
      <c r="H42" s="305">
        <f t="shared" si="11"/>
        <v>1.5014132184333858E-3</v>
      </c>
      <c r="I42" s="305">
        <f t="shared" si="11"/>
        <v>1.5014132184333858E-3</v>
      </c>
      <c r="J42" s="305">
        <f t="shared" si="11"/>
        <v>1.5014132184333858E-3</v>
      </c>
      <c r="K42" s="305">
        <f t="shared" si="11"/>
        <v>1.5014132184333858E-3</v>
      </c>
      <c r="M42" s="303"/>
    </row>
    <row r="43" spans="1:19">
      <c r="A43">
        <v>168</v>
      </c>
      <c r="B43">
        <v>16</v>
      </c>
      <c r="C43">
        <v>16</v>
      </c>
      <c r="D43">
        <v>18</v>
      </c>
      <c r="E43">
        <v>18</v>
      </c>
      <c r="F43">
        <v>16</v>
      </c>
      <c r="G43">
        <v>16</v>
      </c>
      <c r="H43">
        <v>18</v>
      </c>
      <c r="I43">
        <v>18</v>
      </c>
      <c r="J43">
        <v>16</v>
      </c>
      <c r="K43">
        <v>16</v>
      </c>
      <c r="L43">
        <f>SUM(B43:K43)</f>
        <v>168</v>
      </c>
      <c r="M43" s="303">
        <f>AVERAGE(B44:K44)</f>
        <v>1.4783358654343979E-3</v>
      </c>
      <c r="N43" s="49">
        <f>SUM($B$38:$K$38)*5000/SUM(B44:K44)</f>
        <v>2348.7370518484554</v>
      </c>
    </row>
    <row r="44" spans="1:19">
      <c r="B44" s="305">
        <f>VLOOKUP(B43,$K$19:$M$29,2)</f>
        <v>1.5014132184333858E-3</v>
      </c>
      <c r="C44" s="305">
        <f t="shared" ref="C44:K44" si="12">VLOOKUP(C43,$K$19:$M$29,2)</f>
        <v>1.5014132184333858E-3</v>
      </c>
      <c r="D44" s="305">
        <f t="shared" si="12"/>
        <v>1.443719835935916E-3</v>
      </c>
      <c r="E44" s="305">
        <f t="shared" si="12"/>
        <v>1.443719835935916E-3</v>
      </c>
      <c r="F44" s="305">
        <f t="shared" si="12"/>
        <v>1.5014132184333858E-3</v>
      </c>
      <c r="G44" s="305">
        <f t="shared" si="12"/>
        <v>1.5014132184333858E-3</v>
      </c>
      <c r="H44" s="305">
        <f t="shared" si="12"/>
        <v>1.443719835935916E-3</v>
      </c>
      <c r="I44" s="305">
        <f t="shared" si="12"/>
        <v>1.443719835935916E-3</v>
      </c>
      <c r="J44" s="305">
        <f t="shared" si="12"/>
        <v>1.5014132184333858E-3</v>
      </c>
      <c r="K44" s="305">
        <f t="shared" si="12"/>
        <v>1.5014132184333858E-3</v>
      </c>
      <c r="M44" s="303"/>
    </row>
    <row r="45" spans="1:19">
      <c r="A45">
        <f>SUM(B45:K45)</f>
        <v>172</v>
      </c>
      <c r="B45">
        <v>18</v>
      </c>
      <c r="C45">
        <v>18</v>
      </c>
      <c r="D45">
        <v>16</v>
      </c>
      <c r="E45">
        <v>16</v>
      </c>
      <c r="F45">
        <v>18</v>
      </c>
      <c r="G45">
        <v>18</v>
      </c>
      <c r="H45">
        <v>16</v>
      </c>
      <c r="I45">
        <v>16</v>
      </c>
      <c r="J45">
        <v>18</v>
      </c>
      <c r="K45">
        <v>18</v>
      </c>
      <c r="L45">
        <f>SUM(B45:K45)</f>
        <v>172</v>
      </c>
      <c r="M45" s="303">
        <f>AVERAGE(B46:K46)</f>
        <v>1.4667971889349039E-3</v>
      </c>
      <c r="N45" s="49">
        <f>SUM($B$38:$K$38)*5000/SUM(B46:K46)</f>
        <v>2367.2135782749433</v>
      </c>
    </row>
    <row r="46" spans="1:19">
      <c r="B46" s="305">
        <f>VLOOKUP(B45,$K$19:$M$29,2)</f>
        <v>1.443719835935916E-3</v>
      </c>
      <c r="C46" s="305">
        <f t="shared" ref="C46:K46" si="13">VLOOKUP(C45,$K$19:$M$29,2)</f>
        <v>1.443719835935916E-3</v>
      </c>
      <c r="D46" s="305">
        <f t="shared" si="13"/>
        <v>1.5014132184333858E-3</v>
      </c>
      <c r="E46" s="305">
        <f t="shared" si="13"/>
        <v>1.5014132184333858E-3</v>
      </c>
      <c r="F46" s="305">
        <f t="shared" si="13"/>
        <v>1.443719835935916E-3</v>
      </c>
      <c r="G46" s="305">
        <f t="shared" si="13"/>
        <v>1.443719835935916E-3</v>
      </c>
      <c r="H46" s="305">
        <f t="shared" si="13"/>
        <v>1.5014132184333858E-3</v>
      </c>
      <c r="I46" s="305">
        <f t="shared" si="13"/>
        <v>1.5014132184333858E-3</v>
      </c>
      <c r="J46" s="305">
        <f t="shared" si="13"/>
        <v>1.443719835935916E-3</v>
      </c>
      <c r="K46" s="305">
        <f t="shared" si="13"/>
        <v>1.443719835935916E-3</v>
      </c>
      <c r="M46" s="303"/>
    </row>
    <row r="47" spans="1:19">
      <c r="A47">
        <f>SUM(B47:K47)</f>
        <v>176</v>
      </c>
      <c r="B47">
        <v>16</v>
      </c>
      <c r="C47">
        <v>16</v>
      </c>
      <c r="D47">
        <v>18</v>
      </c>
      <c r="E47">
        <v>18</v>
      </c>
      <c r="F47">
        <v>20</v>
      </c>
      <c r="G47">
        <v>20</v>
      </c>
      <c r="H47">
        <v>18</v>
      </c>
      <c r="I47">
        <v>18</v>
      </c>
      <c r="J47">
        <v>16</v>
      </c>
      <c r="K47">
        <v>16</v>
      </c>
      <c r="L47">
        <f>SUM(B47:K47)</f>
        <v>176</v>
      </c>
      <c r="M47" s="303">
        <f>AVERAGE(B48:K48)</f>
        <v>1.4568496793346485E-3</v>
      </c>
      <c r="N47" s="49">
        <f>SUM($B$38:$K$38)*5000/SUM(B48:K48)</f>
        <v>2383.3771400547002</v>
      </c>
    </row>
    <row r="48" spans="1:19">
      <c r="B48" s="305">
        <f>VLOOKUP(B47,$K$19:$M$29,2)</f>
        <v>1.5014132184333858E-3</v>
      </c>
      <c r="C48" s="305">
        <f t="shared" ref="C48:K48" si="14">VLOOKUP(C47,$K$19:$M$29,2)</f>
        <v>1.5014132184333858E-3</v>
      </c>
      <c r="D48" s="305">
        <f t="shared" si="14"/>
        <v>1.443719835935916E-3</v>
      </c>
      <c r="E48" s="305">
        <f t="shared" si="14"/>
        <v>1.443719835935916E-3</v>
      </c>
      <c r="F48" s="305">
        <f t="shared" si="14"/>
        <v>1.3939822879346401E-3</v>
      </c>
      <c r="G48" s="305">
        <f t="shared" si="14"/>
        <v>1.3939822879346401E-3</v>
      </c>
      <c r="H48" s="305">
        <f t="shared" si="14"/>
        <v>1.443719835935916E-3</v>
      </c>
      <c r="I48" s="305">
        <f t="shared" si="14"/>
        <v>1.443719835935916E-3</v>
      </c>
      <c r="J48" s="305">
        <f t="shared" si="14"/>
        <v>1.5014132184333858E-3</v>
      </c>
      <c r="K48" s="305">
        <f t="shared" si="14"/>
        <v>1.5014132184333858E-3</v>
      </c>
      <c r="M48" s="303"/>
    </row>
    <row r="49" spans="1:14">
      <c r="A49">
        <f>SUM(B49:K49)</f>
        <v>180</v>
      </c>
      <c r="B49">
        <v>16</v>
      </c>
      <c r="C49">
        <v>16</v>
      </c>
      <c r="D49">
        <v>16</v>
      </c>
      <c r="E49">
        <v>16</v>
      </c>
      <c r="F49">
        <v>18</v>
      </c>
      <c r="G49">
        <v>18</v>
      </c>
      <c r="H49">
        <v>18</v>
      </c>
      <c r="I49">
        <v>20</v>
      </c>
      <c r="J49">
        <v>20</v>
      </c>
      <c r="K49">
        <v>22</v>
      </c>
      <c r="L49">
        <f>SUM(B49:K49)</f>
        <v>180</v>
      </c>
      <c r="M49" s="303">
        <f>AVERAGE(B50:K50)</f>
        <v>1.4475236719406642E-3</v>
      </c>
      <c r="N49" s="49">
        <f>SUM($B$38:$K$38)*5000/SUM(B50:K50)</f>
        <v>2398.7326007367383</v>
      </c>
    </row>
    <row r="50" spans="1:14">
      <c r="B50" s="305">
        <f>VLOOKUP(B49,$K$19:$M$29,2)</f>
        <v>1.5014132184333858E-3</v>
      </c>
      <c r="C50" s="305">
        <f t="shared" ref="C50:K50" si="15">VLOOKUP(C49,$K$19:$M$29,2)</f>
        <v>1.5014132184333858E-3</v>
      </c>
      <c r="D50" s="305">
        <f t="shared" si="15"/>
        <v>1.5014132184333858E-3</v>
      </c>
      <c r="E50" s="305">
        <f t="shared" si="15"/>
        <v>1.5014132184333858E-3</v>
      </c>
      <c r="F50" s="305">
        <f t="shared" si="15"/>
        <v>1.443719835935916E-3</v>
      </c>
      <c r="G50" s="305">
        <f t="shared" si="15"/>
        <v>1.443719835935916E-3</v>
      </c>
      <c r="H50" s="305">
        <f t="shared" si="15"/>
        <v>1.443719835935916E-3</v>
      </c>
      <c r="I50" s="305">
        <f t="shared" si="15"/>
        <v>1.3939822879346401E-3</v>
      </c>
      <c r="J50" s="305">
        <f t="shared" si="15"/>
        <v>1.3939822879346401E-3</v>
      </c>
      <c r="K50" s="305">
        <f t="shared" si="15"/>
        <v>1.3504597619960713E-3</v>
      </c>
      <c r="M50" s="303"/>
    </row>
    <row r="51" spans="1:14">
      <c r="A51">
        <f>SUM(B51:K51)</f>
        <v>184</v>
      </c>
      <c r="B51">
        <v>16</v>
      </c>
      <c r="C51">
        <v>16</v>
      </c>
      <c r="D51">
        <v>16</v>
      </c>
      <c r="E51">
        <v>18</v>
      </c>
      <c r="F51">
        <v>18</v>
      </c>
      <c r="G51">
        <v>18</v>
      </c>
      <c r="H51">
        <v>20</v>
      </c>
      <c r="I51">
        <v>20</v>
      </c>
      <c r="J51">
        <v>20</v>
      </c>
      <c r="K51">
        <v>22</v>
      </c>
      <c r="L51">
        <f>SUM(B51:K51)</f>
        <v>184</v>
      </c>
      <c r="M51" s="303">
        <f>AVERAGE(B52:K52)</f>
        <v>1.4367805788907894E-3</v>
      </c>
      <c r="N51" s="49">
        <f>SUM($B$38:$K$38)*5000/SUM(B52:K52)</f>
        <v>2416.668399640268</v>
      </c>
    </row>
    <row r="52" spans="1:14">
      <c r="B52" s="305">
        <f>VLOOKUP(B51,$K$19:$M$29,2)</f>
        <v>1.5014132184333858E-3</v>
      </c>
      <c r="C52" s="305">
        <f t="shared" ref="C52:K52" si="16">VLOOKUP(C51,$K$19:$M$29,2)</f>
        <v>1.5014132184333858E-3</v>
      </c>
      <c r="D52" s="305">
        <f t="shared" si="16"/>
        <v>1.5014132184333858E-3</v>
      </c>
      <c r="E52" s="305">
        <f t="shared" si="16"/>
        <v>1.443719835935916E-3</v>
      </c>
      <c r="F52" s="305">
        <f t="shared" si="16"/>
        <v>1.443719835935916E-3</v>
      </c>
      <c r="G52" s="305">
        <f t="shared" si="16"/>
        <v>1.443719835935916E-3</v>
      </c>
      <c r="H52" s="305">
        <f t="shared" si="16"/>
        <v>1.3939822879346401E-3</v>
      </c>
      <c r="I52" s="305">
        <f t="shared" si="16"/>
        <v>1.3939822879346401E-3</v>
      </c>
      <c r="J52" s="305">
        <f t="shared" si="16"/>
        <v>1.3939822879346401E-3</v>
      </c>
      <c r="K52" s="305">
        <f t="shared" si="16"/>
        <v>1.3504597619960713E-3</v>
      </c>
      <c r="M52" s="303"/>
    </row>
    <row r="53" spans="1:14">
      <c r="A53">
        <f>SUM(B53:K53)</f>
        <v>188</v>
      </c>
      <c r="B53">
        <v>18</v>
      </c>
      <c r="C53">
        <v>18</v>
      </c>
      <c r="D53">
        <v>20</v>
      </c>
      <c r="E53">
        <v>20</v>
      </c>
      <c r="F53">
        <v>18</v>
      </c>
      <c r="G53">
        <v>18</v>
      </c>
      <c r="H53">
        <v>20</v>
      </c>
      <c r="I53">
        <v>20</v>
      </c>
      <c r="J53">
        <v>18</v>
      </c>
      <c r="K53">
        <v>18</v>
      </c>
      <c r="L53">
        <f>SUM(B53:K53)</f>
        <v>188</v>
      </c>
      <c r="M53" s="303">
        <f>AVERAGE(B54:K54)</f>
        <v>1.4238248167354054E-3</v>
      </c>
      <c r="N53" s="49">
        <f>SUM($B$38:$K$38)*5000/SUM(B54:K54)</f>
        <v>2438.6583106364537</v>
      </c>
    </row>
    <row r="54" spans="1:14">
      <c r="B54" s="305">
        <f>VLOOKUP(B53,$K$19:$M$29,2)</f>
        <v>1.443719835935916E-3</v>
      </c>
      <c r="C54" s="305">
        <f t="shared" ref="C54:K54" si="17">VLOOKUP(C53,$K$19:$M$29,2)</f>
        <v>1.443719835935916E-3</v>
      </c>
      <c r="D54" s="305">
        <f t="shared" si="17"/>
        <v>1.3939822879346401E-3</v>
      </c>
      <c r="E54" s="305">
        <f t="shared" si="17"/>
        <v>1.3939822879346401E-3</v>
      </c>
      <c r="F54" s="305">
        <f t="shared" si="17"/>
        <v>1.443719835935916E-3</v>
      </c>
      <c r="G54" s="305">
        <f t="shared" si="17"/>
        <v>1.443719835935916E-3</v>
      </c>
      <c r="H54" s="305">
        <f t="shared" si="17"/>
        <v>1.3939822879346401E-3</v>
      </c>
      <c r="I54" s="305">
        <f t="shared" si="17"/>
        <v>1.3939822879346401E-3</v>
      </c>
      <c r="J54" s="305">
        <f t="shared" si="17"/>
        <v>1.443719835935916E-3</v>
      </c>
      <c r="K54" s="305">
        <f t="shared" si="17"/>
        <v>1.443719835935916E-3</v>
      </c>
      <c r="M54" s="303"/>
    </row>
    <row r="55" spans="1:14">
      <c r="A55">
        <f>SUM(B55:K55)</f>
        <v>192</v>
      </c>
      <c r="B55">
        <v>20</v>
      </c>
      <c r="C55">
        <v>20</v>
      </c>
      <c r="D55">
        <v>18</v>
      </c>
      <c r="E55">
        <v>18</v>
      </c>
      <c r="F55">
        <v>20</v>
      </c>
      <c r="G55">
        <v>20</v>
      </c>
      <c r="H55">
        <v>18</v>
      </c>
      <c r="I55">
        <v>18</v>
      </c>
      <c r="J55">
        <v>20</v>
      </c>
      <c r="K55">
        <v>20</v>
      </c>
      <c r="L55">
        <f>SUM(B55:K55)</f>
        <v>192</v>
      </c>
      <c r="M55" s="303">
        <f>AVERAGE(B56:K56)</f>
        <v>1.4138773071351502E-3</v>
      </c>
      <c r="N55" s="49">
        <f>SUM($B$38:$K$38)*5000/SUM(B56:K56)</f>
        <v>2455.8157944113022</v>
      </c>
    </row>
    <row r="56" spans="1:14">
      <c r="B56" s="305">
        <f>VLOOKUP(B55,$K$19:$M$29,2)</f>
        <v>1.3939822879346401E-3</v>
      </c>
      <c r="C56" s="305">
        <f t="shared" ref="C56:K56" si="18">VLOOKUP(C55,$K$19:$M$29,2)</f>
        <v>1.3939822879346401E-3</v>
      </c>
      <c r="D56" s="305">
        <f t="shared" si="18"/>
        <v>1.443719835935916E-3</v>
      </c>
      <c r="E56" s="305">
        <f t="shared" si="18"/>
        <v>1.443719835935916E-3</v>
      </c>
      <c r="F56" s="305">
        <f t="shared" si="18"/>
        <v>1.3939822879346401E-3</v>
      </c>
      <c r="G56" s="305">
        <f t="shared" si="18"/>
        <v>1.3939822879346401E-3</v>
      </c>
      <c r="H56" s="305">
        <f t="shared" si="18"/>
        <v>1.443719835935916E-3</v>
      </c>
      <c r="I56" s="305">
        <f t="shared" si="18"/>
        <v>1.443719835935916E-3</v>
      </c>
      <c r="J56" s="305">
        <f t="shared" si="18"/>
        <v>1.3939822879346401E-3</v>
      </c>
      <c r="K56" s="305">
        <f t="shared" si="18"/>
        <v>1.3939822879346401E-3</v>
      </c>
      <c r="M56" s="303"/>
    </row>
    <row r="57" spans="1:14">
      <c r="A57">
        <f>SUM(B57:K57)</f>
        <v>196</v>
      </c>
      <c r="B57">
        <v>18</v>
      </c>
      <c r="C57">
        <v>18</v>
      </c>
      <c r="D57">
        <v>20</v>
      </c>
      <c r="E57">
        <v>20</v>
      </c>
      <c r="F57">
        <v>22</v>
      </c>
      <c r="G57">
        <v>22</v>
      </c>
      <c r="H57">
        <v>20</v>
      </c>
      <c r="I57">
        <v>20</v>
      </c>
      <c r="J57">
        <v>18</v>
      </c>
      <c r="K57">
        <v>18</v>
      </c>
      <c r="L57">
        <f>SUM(B57:K57)</f>
        <v>196</v>
      </c>
      <c r="M57" s="303">
        <f>AVERAGE(B58:K58)</f>
        <v>1.4051728019474365E-3</v>
      </c>
      <c r="N57" s="49">
        <f>SUM($B$38:$K$38)*5000/SUM(B58:K58)</f>
        <v>2471.0286289416154</v>
      </c>
    </row>
    <row r="58" spans="1:14">
      <c r="B58" s="305">
        <f>VLOOKUP(B57,$K$19:$M$29,2)</f>
        <v>1.443719835935916E-3</v>
      </c>
      <c r="C58" s="305">
        <f t="shared" ref="C58:K58" si="19">VLOOKUP(C57,$K$19:$M$29,2)</f>
        <v>1.443719835935916E-3</v>
      </c>
      <c r="D58" s="305">
        <f t="shared" si="19"/>
        <v>1.3939822879346401E-3</v>
      </c>
      <c r="E58" s="305">
        <f t="shared" si="19"/>
        <v>1.3939822879346401E-3</v>
      </c>
      <c r="F58" s="305">
        <f t="shared" si="19"/>
        <v>1.3504597619960713E-3</v>
      </c>
      <c r="G58" s="305">
        <f t="shared" si="19"/>
        <v>1.3504597619960713E-3</v>
      </c>
      <c r="H58" s="305">
        <f t="shared" si="19"/>
        <v>1.3939822879346401E-3</v>
      </c>
      <c r="I58" s="305">
        <f t="shared" si="19"/>
        <v>1.3939822879346401E-3</v>
      </c>
      <c r="J58" s="305">
        <f t="shared" si="19"/>
        <v>1.443719835935916E-3</v>
      </c>
      <c r="K58" s="305">
        <f t="shared" si="19"/>
        <v>1.443719835935916E-3</v>
      </c>
      <c r="M58" s="303"/>
    </row>
    <row r="59" spans="1:14">
      <c r="A59">
        <f>SUM(B59:K59)</f>
        <v>200</v>
      </c>
      <c r="B59">
        <v>18</v>
      </c>
      <c r="C59">
        <v>18</v>
      </c>
      <c r="D59">
        <v>18</v>
      </c>
      <c r="E59">
        <v>18</v>
      </c>
      <c r="F59">
        <v>20</v>
      </c>
      <c r="G59">
        <v>20</v>
      </c>
      <c r="H59">
        <v>20</v>
      </c>
      <c r="I59">
        <v>22</v>
      </c>
      <c r="J59">
        <v>22</v>
      </c>
      <c r="K59">
        <v>24</v>
      </c>
      <c r="L59">
        <f>SUM(B59:K59)</f>
        <v>200</v>
      </c>
      <c r="M59" s="303">
        <f>AVERAGE(B60:K60)</f>
        <v>1.3969654877397171E-3</v>
      </c>
      <c r="N59" s="49">
        <f>SUM($B$38:$K$38)*5000/SUM(B60:K60)</f>
        <v>2485.5461732560475</v>
      </c>
    </row>
    <row r="60" spans="1:14">
      <c r="B60" s="305">
        <f>VLOOKUP(B59,$K$19:$M$29,2)</f>
        <v>1.443719835935916E-3</v>
      </c>
      <c r="C60" s="305">
        <f t="shared" ref="C60:K60" si="20">VLOOKUP(C59,$K$19:$M$29,2)</f>
        <v>1.443719835935916E-3</v>
      </c>
      <c r="D60" s="305">
        <f t="shared" si="20"/>
        <v>1.443719835935916E-3</v>
      </c>
      <c r="E60" s="305">
        <f t="shared" si="20"/>
        <v>1.443719835935916E-3</v>
      </c>
      <c r="F60" s="305">
        <f t="shared" si="20"/>
        <v>1.3939822879346401E-3</v>
      </c>
      <c r="G60" s="305">
        <f t="shared" si="20"/>
        <v>1.3939822879346401E-3</v>
      </c>
      <c r="H60" s="305">
        <f t="shared" si="20"/>
        <v>1.3939822879346401E-3</v>
      </c>
      <c r="I60" s="305">
        <f t="shared" si="20"/>
        <v>1.3504597619960713E-3</v>
      </c>
      <c r="J60" s="305">
        <f t="shared" si="20"/>
        <v>1.3504597619960713E-3</v>
      </c>
      <c r="K60" s="305">
        <f t="shared" si="20"/>
        <v>1.3119091458574457E-3</v>
      </c>
      <c r="M60" s="303"/>
    </row>
    <row r="61" spans="1:14">
      <c r="A61">
        <f>SUM(B61:K61)</f>
        <v>200</v>
      </c>
      <c r="B61">
        <v>16</v>
      </c>
      <c r="C61">
        <v>16</v>
      </c>
      <c r="D61">
        <v>18</v>
      </c>
      <c r="E61">
        <v>18</v>
      </c>
      <c r="F61">
        <v>20</v>
      </c>
      <c r="G61">
        <v>20</v>
      </c>
      <c r="H61">
        <v>22</v>
      </c>
      <c r="I61">
        <v>22</v>
      </c>
      <c r="J61">
        <v>24</v>
      </c>
      <c r="K61">
        <v>24</v>
      </c>
      <c r="L61">
        <f>SUM(B61:K61)</f>
        <v>200</v>
      </c>
      <c r="M61" s="303">
        <f>AVERAGE(B62:K62)</f>
        <v>1.4002968500314919E-3</v>
      </c>
      <c r="N61" s="49">
        <f>SUM($B$38:$K$38)*5000/SUM(B62:K62)</f>
        <v>2479.6329593572491</v>
      </c>
    </row>
    <row r="62" spans="1:14">
      <c r="B62" s="305">
        <f>VLOOKUP(B61,$K$19:$M$29,2)</f>
        <v>1.5014132184333858E-3</v>
      </c>
      <c r="C62" s="305">
        <f t="shared" ref="C62:K62" si="21">VLOOKUP(C61,$K$19:$M$29,2)</f>
        <v>1.5014132184333858E-3</v>
      </c>
      <c r="D62" s="305">
        <f t="shared" si="21"/>
        <v>1.443719835935916E-3</v>
      </c>
      <c r="E62" s="305">
        <f t="shared" si="21"/>
        <v>1.443719835935916E-3</v>
      </c>
      <c r="F62" s="305">
        <f t="shared" si="21"/>
        <v>1.3939822879346401E-3</v>
      </c>
      <c r="G62" s="305">
        <f t="shared" si="21"/>
        <v>1.3939822879346401E-3</v>
      </c>
      <c r="H62" s="305">
        <f t="shared" si="21"/>
        <v>1.3504597619960713E-3</v>
      </c>
      <c r="I62" s="305">
        <f t="shared" si="21"/>
        <v>1.3504597619960713E-3</v>
      </c>
      <c r="J62" s="305">
        <f t="shared" si="21"/>
        <v>1.3119091458574457E-3</v>
      </c>
      <c r="K62" s="305">
        <f t="shared" si="21"/>
        <v>1.3119091458574457E-3</v>
      </c>
      <c r="M62" s="303"/>
    </row>
    <row r="63" spans="1:14">
      <c r="A63">
        <f>SUM(B63:K63)</f>
        <v>204</v>
      </c>
      <c r="B63">
        <v>18</v>
      </c>
      <c r="C63">
        <v>18</v>
      </c>
      <c r="D63">
        <v>18</v>
      </c>
      <c r="E63">
        <v>20</v>
      </c>
      <c r="F63">
        <v>20</v>
      </c>
      <c r="G63">
        <v>20</v>
      </c>
      <c r="H63">
        <v>22</v>
      </c>
      <c r="I63">
        <v>22</v>
      </c>
      <c r="J63">
        <v>22</v>
      </c>
      <c r="K63">
        <v>24</v>
      </c>
      <c r="L63">
        <f>SUM(B63:K63)</f>
        <v>204</v>
      </c>
      <c r="M63" s="303">
        <f>AVERAGE(B64:K64)</f>
        <v>1.387639480345733E-3</v>
      </c>
      <c r="N63" s="49">
        <f>SUM($B$38:$K$38)*5000/SUM(B64:K64)</f>
        <v>2502.2509602833666</v>
      </c>
    </row>
    <row r="64" spans="1:14">
      <c r="B64" s="305">
        <f>VLOOKUP(B63,$K$19:$M$29,2)</f>
        <v>1.443719835935916E-3</v>
      </c>
      <c r="C64" s="305">
        <f t="shared" ref="C64:K64" si="22">VLOOKUP(C63,$K$19:$M$29,2)</f>
        <v>1.443719835935916E-3</v>
      </c>
      <c r="D64" s="305">
        <f t="shared" si="22"/>
        <v>1.443719835935916E-3</v>
      </c>
      <c r="E64" s="305">
        <f t="shared" si="22"/>
        <v>1.3939822879346401E-3</v>
      </c>
      <c r="F64" s="305">
        <f t="shared" si="22"/>
        <v>1.3939822879346401E-3</v>
      </c>
      <c r="G64" s="305">
        <f t="shared" si="22"/>
        <v>1.3939822879346401E-3</v>
      </c>
      <c r="H64" s="305">
        <f t="shared" si="22"/>
        <v>1.3504597619960713E-3</v>
      </c>
      <c r="I64" s="305">
        <f t="shared" si="22"/>
        <v>1.3504597619960713E-3</v>
      </c>
      <c r="J64" s="305">
        <f t="shared" si="22"/>
        <v>1.3504597619960713E-3</v>
      </c>
      <c r="K64" s="305">
        <f t="shared" si="22"/>
        <v>1.3119091458574457E-3</v>
      </c>
      <c r="M64" s="303"/>
    </row>
    <row r="65" spans="1:14">
      <c r="A65">
        <f>SUM(B65:K65)</f>
        <v>178</v>
      </c>
      <c r="B65">
        <v>17</v>
      </c>
      <c r="C65">
        <v>17</v>
      </c>
      <c r="D65">
        <v>19</v>
      </c>
      <c r="E65">
        <v>19</v>
      </c>
      <c r="F65">
        <v>17</v>
      </c>
      <c r="G65">
        <v>17</v>
      </c>
      <c r="H65">
        <v>19</v>
      </c>
      <c r="I65">
        <v>19</v>
      </c>
      <c r="J65">
        <v>17</v>
      </c>
      <c r="K65">
        <v>17</v>
      </c>
      <c r="L65">
        <f>SUM(B65:K65)</f>
        <v>178</v>
      </c>
      <c r="M65" s="303">
        <f>AVERAGE(B66:K66)</f>
        <v>1.4500540764817165E-3</v>
      </c>
      <c r="N65" s="49">
        <f>SUM($B$38:$K$38)*5000/SUM(B66:K66)</f>
        <v>2394.5467128004743</v>
      </c>
    </row>
    <row r="66" spans="1:14">
      <c r="B66" s="305">
        <f>VLOOKUP(B65,$K$19:$M$29,2)</f>
        <v>1.471436998569347E-3</v>
      </c>
      <c r="C66" s="305">
        <f t="shared" ref="C66:K66" si="23">VLOOKUP(C65,$K$19:$M$29,2)</f>
        <v>1.471436998569347E-3</v>
      </c>
      <c r="D66" s="305">
        <f t="shared" si="23"/>
        <v>1.4179796933502708E-3</v>
      </c>
      <c r="E66" s="305">
        <f t="shared" si="23"/>
        <v>1.4179796933502708E-3</v>
      </c>
      <c r="F66" s="305">
        <f t="shared" si="23"/>
        <v>1.471436998569347E-3</v>
      </c>
      <c r="G66" s="305">
        <f t="shared" si="23"/>
        <v>1.471436998569347E-3</v>
      </c>
      <c r="H66" s="305">
        <f t="shared" si="23"/>
        <v>1.4179796933502708E-3</v>
      </c>
      <c r="I66" s="305">
        <f t="shared" si="23"/>
        <v>1.4179796933502708E-3</v>
      </c>
      <c r="J66" s="305">
        <f t="shared" si="23"/>
        <v>1.471436998569347E-3</v>
      </c>
      <c r="K66" s="305">
        <f t="shared" si="23"/>
        <v>1.471436998569347E-3</v>
      </c>
      <c r="M66" s="303"/>
    </row>
    <row r="67" spans="1:14">
      <c r="A67">
        <f>SUM(B67:K67)</f>
        <v>182</v>
      </c>
      <c r="B67">
        <v>19</v>
      </c>
      <c r="C67">
        <v>19</v>
      </c>
      <c r="D67">
        <v>17</v>
      </c>
      <c r="E67">
        <v>17</v>
      </c>
      <c r="F67">
        <v>19</v>
      </c>
      <c r="G67">
        <v>19</v>
      </c>
      <c r="H67">
        <v>17</v>
      </c>
      <c r="I67">
        <v>17</v>
      </c>
      <c r="J67">
        <v>19</v>
      </c>
      <c r="K67">
        <v>19</v>
      </c>
      <c r="L67">
        <f>SUM(B67:K67)</f>
        <v>182</v>
      </c>
      <c r="M67" s="303">
        <f>AVERAGE(B68:K68)</f>
        <v>1.4393626154379012E-3</v>
      </c>
      <c r="N67" s="49">
        <f>SUM($B$38:$K$38)*5000/SUM(B68:K68)</f>
        <v>2412.3331987234214</v>
      </c>
    </row>
    <row r="68" spans="1:14">
      <c r="B68" s="305">
        <f>VLOOKUP(B67,$K$19:$M$29,2)</f>
        <v>1.4179796933502708E-3</v>
      </c>
      <c r="C68" s="305">
        <f t="shared" ref="C68:K68" si="24">VLOOKUP(C67,$K$19:$M$29,2)</f>
        <v>1.4179796933502708E-3</v>
      </c>
      <c r="D68" s="305">
        <f t="shared" si="24"/>
        <v>1.471436998569347E-3</v>
      </c>
      <c r="E68" s="305">
        <f t="shared" si="24"/>
        <v>1.471436998569347E-3</v>
      </c>
      <c r="F68" s="305">
        <f t="shared" si="24"/>
        <v>1.4179796933502708E-3</v>
      </c>
      <c r="G68" s="305">
        <f t="shared" si="24"/>
        <v>1.4179796933502708E-3</v>
      </c>
      <c r="H68" s="305">
        <f t="shared" si="24"/>
        <v>1.471436998569347E-3</v>
      </c>
      <c r="I68" s="305">
        <f t="shared" si="24"/>
        <v>1.471436998569347E-3</v>
      </c>
      <c r="J68" s="305">
        <f t="shared" si="24"/>
        <v>1.4179796933502708E-3</v>
      </c>
      <c r="K68" s="305">
        <f t="shared" si="24"/>
        <v>1.4179796933502708E-3</v>
      </c>
      <c r="M68" s="303"/>
    </row>
    <row r="69" spans="1:14">
      <c r="A69">
        <f>SUM(B69:K69)</f>
        <v>186</v>
      </c>
      <c r="B69">
        <v>17</v>
      </c>
      <c r="C69">
        <v>17</v>
      </c>
      <c r="D69">
        <v>19</v>
      </c>
      <c r="E69">
        <v>19</v>
      </c>
      <c r="F69">
        <v>21</v>
      </c>
      <c r="G69">
        <v>21</v>
      </c>
      <c r="H69">
        <v>19</v>
      </c>
      <c r="I69">
        <v>19</v>
      </c>
      <c r="J69">
        <v>17</v>
      </c>
      <c r="K69">
        <v>17</v>
      </c>
      <c r="L69">
        <f>SUM(B69:K69)</f>
        <v>186</v>
      </c>
      <c r="M69" s="303">
        <f>AVERAGE(B70:K70)</f>
        <v>1.4300728940703489E-3</v>
      </c>
      <c r="N69" s="49">
        <f>SUM($B$38:$K$38)*5000/SUM(B70:K70)</f>
        <v>2428.0036609458416</v>
      </c>
    </row>
    <row r="70" spans="1:14">
      <c r="B70" s="305">
        <f>VLOOKUP(B69,$K$19:$M$29,2)</f>
        <v>1.471436998569347E-3</v>
      </c>
      <c r="C70" s="305">
        <f t="shared" ref="C70:K70" si="25">VLOOKUP(C69,$K$19:$M$29,2)</f>
        <v>1.471436998569347E-3</v>
      </c>
      <c r="D70" s="305">
        <f t="shared" si="25"/>
        <v>1.4179796933502708E-3</v>
      </c>
      <c r="E70" s="305">
        <f t="shared" si="25"/>
        <v>1.4179796933502708E-3</v>
      </c>
      <c r="F70" s="305">
        <f t="shared" si="25"/>
        <v>1.371531086512509E-3</v>
      </c>
      <c r="G70" s="305">
        <f t="shared" si="25"/>
        <v>1.371531086512509E-3</v>
      </c>
      <c r="H70" s="305">
        <f t="shared" si="25"/>
        <v>1.4179796933502708E-3</v>
      </c>
      <c r="I70" s="305">
        <f t="shared" si="25"/>
        <v>1.4179796933502708E-3</v>
      </c>
      <c r="J70" s="305">
        <f t="shared" si="25"/>
        <v>1.471436998569347E-3</v>
      </c>
      <c r="K70" s="305">
        <f t="shared" si="25"/>
        <v>1.471436998569347E-3</v>
      </c>
      <c r="M70" s="303"/>
    </row>
    <row r="71" spans="1:14">
      <c r="A71">
        <f>SUM(B71:K71)</f>
        <v>190</v>
      </c>
      <c r="B71">
        <v>17</v>
      </c>
      <c r="C71">
        <v>17</v>
      </c>
      <c r="D71">
        <v>17</v>
      </c>
      <c r="E71">
        <v>17</v>
      </c>
      <c r="F71">
        <v>19</v>
      </c>
      <c r="G71">
        <v>19</v>
      </c>
      <c r="H71">
        <v>19</v>
      </c>
      <c r="I71">
        <v>21</v>
      </c>
      <c r="J71">
        <v>21</v>
      </c>
      <c r="K71">
        <v>23</v>
      </c>
      <c r="L71">
        <f>SUM(B71:K71)</f>
        <v>190</v>
      </c>
      <c r="M71" s="303">
        <f>AVERAGE(B72:K72)</f>
        <v>1.4213375670863075E-3</v>
      </c>
      <c r="N71" s="49">
        <f>SUM($B$38:$K$38)*5000/SUM(B72:K72)</f>
        <v>2442.9258063868365</v>
      </c>
    </row>
    <row r="72" spans="1:14">
      <c r="B72" s="305">
        <f>VLOOKUP(B71,$K$19:$M$29,2)</f>
        <v>1.471436998569347E-3</v>
      </c>
      <c r="C72" s="305">
        <f t="shared" ref="C72:K72" si="26">VLOOKUP(C71,$K$19:$M$29,2)</f>
        <v>1.471436998569347E-3</v>
      </c>
      <c r="D72" s="305">
        <f t="shared" si="26"/>
        <v>1.471436998569347E-3</v>
      </c>
      <c r="E72" s="305">
        <f t="shared" si="26"/>
        <v>1.471436998569347E-3</v>
      </c>
      <c r="F72" s="305">
        <f t="shared" si="26"/>
        <v>1.4179796933502708E-3</v>
      </c>
      <c r="G72" s="305">
        <f t="shared" si="26"/>
        <v>1.4179796933502708E-3</v>
      </c>
      <c r="H72" s="305">
        <f t="shared" si="26"/>
        <v>1.4179796933502708E-3</v>
      </c>
      <c r="I72" s="305">
        <f t="shared" si="26"/>
        <v>1.371531086512509E-3</v>
      </c>
      <c r="J72" s="305">
        <f t="shared" si="26"/>
        <v>1.371531086512509E-3</v>
      </c>
      <c r="K72" s="305">
        <f t="shared" si="26"/>
        <v>1.3306264235098547E-3</v>
      </c>
      <c r="M72" s="303"/>
    </row>
    <row r="73" spans="1:14">
      <c r="A73">
        <f>SUM(B73:K73)</f>
        <v>194</v>
      </c>
      <c r="B73">
        <v>17</v>
      </c>
      <c r="C73">
        <v>17</v>
      </c>
      <c r="D73">
        <v>17</v>
      </c>
      <c r="E73">
        <v>19</v>
      </c>
      <c r="F73">
        <v>19</v>
      </c>
      <c r="G73">
        <v>19</v>
      </c>
      <c r="H73">
        <v>21</v>
      </c>
      <c r="I73">
        <v>21</v>
      </c>
      <c r="J73">
        <v>21</v>
      </c>
      <c r="K73">
        <v>23</v>
      </c>
      <c r="L73">
        <f>SUM(B73:K73)</f>
        <v>194</v>
      </c>
      <c r="M73" s="303">
        <f>AVERAGE(B74:K74)</f>
        <v>1.4113469758806239E-3</v>
      </c>
      <c r="N73" s="49">
        <f>SUM($B$38:$K$38)*5000/SUM(B74:K74)</f>
        <v>2460.2186999803466</v>
      </c>
    </row>
    <row r="74" spans="1:14">
      <c r="B74" s="305">
        <f>VLOOKUP(B73,$K$19:$M$29,2)</f>
        <v>1.471436998569347E-3</v>
      </c>
      <c r="C74" s="305">
        <f t="shared" ref="C74:K74" si="27">VLOOKUP(C73,$K$19:$M$29,2)</f>
        <v>1.471436998569347E-3</v>
      </c>
      <c r="D74" s="305">
        <f t="shared" si="27"/>
        <v>1.471436998569347E-3</v>
      </c>
      <c r="E74" s="305">
        <f t="shared" si="27"/>
        <v>1.4179796933502708E-3</v>
      </c>
      <c r="F74" s="305">
        <f t="shared" si="27"/>
        <v>1.4179796933502708E-3</v>
      </c>
      <c r="G74" s="305">
        <f t="shared" si="27"/>
        <v>1.4179796933502708E-3</v>
      </c>
      <c r="H74" s="305">
        <f t="shared" si="27"/>
        <v>1.371531086512509E-3</v>
      </c>
      <c r="I74" s="305">
        <f t="shared" si="27"/>
        <v>1.371531086512509E-3</v>
      </c>
      <c r="J74" s="305">
        <f t="shared" si="27"/>
        <v>1.371531086512509E-3</v>
      </c>
      <c r="K74" s="305">
        <f t="shared" si="27"/>
        <v>1.3306264235098547E-3</v>
      </c>
      <c r="M74" s="303"/>
    </row>
    <row r="75" spans="1:14">
      <c r="A75">
        <f>SUM(B75:K75)</f>
        <v>198</v>
      </c>
      <c r="B75">
        <v>19</v>
      </c>
      <c r="C75">
        <v>19</v>
      </c>
      <c r="D75">
        <v>21</v>
      </c>
      <c r="E75">
        <v>21</v>
      </c>
      <c r="F75">
        <v>19</v>
      </c>
      <c r="G75">
        <v>19</v>
      </c>
      <c r="H75">
        <v>21</v>
      </c>
      <c r="I75">
        <v>21</v>
      </c>
      <c r="J75">
        <v>19</v>
      </c>
      <c r="K75">
        <v>19</v>
      </c>
      <c r="L75">
        <f>SUM(B75:K75)</f>
        <v>198</v>
      </c>
      <c r="M75" s="303">
        <f>AVERAGE(B76:K76)</f>
        <v>1.3994002506151663E-3</v>
      </c>
      <c r="N75" s="49">
        <f>SUM($B$38:$K$38)*5000/SUM(B76:K76)</f>
        <v>2481.2216667074758</v>
      </c>
    </row>
    <row r="76" spans="1:14">
      <c r="B76" s="305">
        <f>VLOOKUP(B75,$K$19:$M$29,2)</f>
        <v>1.4179796933502708E-3</v>
      </c>
      <c r="C76" s="305">
        <f t="shared" ref="C76:K76" si="28">VLOOKUP(C75,$K$19:$M$29,2)</f>
        <v>1.4179796933502708E-3</v>
      </c>
      <c r="D76" s="305">
        <f t="shared" si="28"/>
        <v>1.371531086512509E-3</v>
      </c>
      <c r="E76" s="305">
        <f t="shared" si="28"/>
        <v>1.371531086512509E-3</v>
      </c>
      <c r="F76" s="305">
        <f t="shared" si="28"/>
        <v>1.4179796933502708E-3</v>
      </c>
      <c r="G76" s="305">
        <f t="shared" si="28"/>
        <v>1.4179796933502708E-3</v>
      </c>
      <c r="H76" s="305">
        <f t="shared" si="28"/>
        <v>1.371531086512509E-3</v>
      </c>
      <c r="I76" s="305">
        <f t="shared" si="28"/>
        <v>1.371531086512509E-3</v>
      </c>
      <c r="J76" s="305">
        <f t="shared" si="28"/>
        <v>1.4179796933502708E-3</v>
      </c>
      <c r="K76" s="305">
        <f t="shared" si="28"/>
        <v>1.4179796933502708E-3</v>
      </c>
      <c r="M76" s="303"/>
    </row>
    <row r="77" spans="1:14">
      <c r="A77">
        <f>SUM(B77:K77)</f>
        <v>202</v>
      </c>
      <c r="B77">
        <v>21</v>
      </c>
      <c r="C77">
        <v>21</v>
      </c>
      <c r="D77">
        <v>19</v>
      </c>
      <c r="E77">
        <v>19</v>
      </c>
      <c r="F77">
        <v>21</v>
      </c>
      <c r="G77">
        <v>21</v>
      </c>
      <c r="H77">
        <v>19</v>
      </c>
      <c r="I77">
        <v>19</v>
      </c>
      <c r="J77">
        <v>21</v>
      </c>
      <c r="K77">
        <v>21</v>
      </c>
      <c r="L77">
        <f>SUM(B77:K77)</f>
        <v>202</v>
      </c>
      <c r="M77" s="303">
        <f>AVERAGE(B78:K78)</f>
        <v>1.390110529247614E-3</v>
      </c>
      <c r="N77" s="49">
        <f>SUM($B$38:$K$38)*5000/SUM(B78:K78)</f>
        <v>2497.8029798116372</v>
      </c>
    </row>
    <row r="78" spans="1:14">
      <c r="B78" s="305">
        <f>VLOOKUP(B77,$K$19:$M$29,2)</f>
        <v>1.371531086512509E-3</v>
      </c>
      <c r="C78" s="305">
        <f t="shared" ref="C78:K78" si="29">VLOOKUP(C77,$K$19:$M$29,2)</f>
        <v>1.371531086512509E-3</v>
      </c>
      <c r="D78" s="305">
        <f t="shared" si="29"/>
        <v>1.4179796933502708E-3</v>
      </c>
      <c r="E78" s="305">
        <f t="shared" si="29"/>
        <v>1.4179796933502708E-3</v>
      </c>
      <c r="F78" s="305">
        <f t="shared" si="29"/>
        <v>1.371531086512509E-3</v>
      </c>
      <c r="G78" s="305">
        <f t="shared" si="29"/>
        <v>1.371531086512509E-3</v>
      </c>
      <c r="H78" s="305">
        <f t="shared" si="29"/>
        <v>1.4179796933502708E-3</v>
      </c>
      <c r="I78" s="305">
        <f t="shared" si="29"/>
        <v>1.4179796933502708E-3</v>
      </c>
      <c r="J78" s="305">
        <f t="shared" si="29"/>
        <v>1.371531086512509E-3</v>
      </c>
      <c r="K78" s="305">
        <f t="shared" si="29"/>
        <v>1.371531086512509E-3</v>
      </c>
      <c r="M78" s="303"/>
    </row>
    <row r="79" spans="1:14">
      <c r="A79">
        <f>SUM(B79:K79)</f>
        <v>206</v>
      </c>
      <c r="B79">
        <v>19</v>
      </c>
      <c r="C79">
        <v>19</v>
      </c>
      <c r="D79">
        <v>21</v>
      </c>
      <c r="E79">
        <v>21</v>
      </c>
      <c r="F79">
        <v>23</v>
      </c>
      <c r="G79">
        <v>23</v>
      </c>
      <c r="H79">
        <v>21</v>
      </c>
      <c r="I79">
        <v>21</v>
      </c>
      <c r="J79">
        <v>19</v>
      </c>
      <c r="K79">
        <v>19</v>
      </c>
      <c r="L79">
        <f>SUM(B79:K79)</f>
        <v>206</v>
      </c>
      <c r="M79" s="303">
        <f>AVERAGE(B80:K80)</f>
        <v>1.3819295966470829E-3</v>
      </c>
      <c r="N79" s="49">
        <f>SUM($B$38:$K$38)*5000/SUM(B80:K80)</f>
        <v>2512.5898096738993</v>
      </c>
    </row>
    <row r="80" spans="1:14">
      <c r="B80" s="305">
        <f>VLOOKUP(B79,$K$19:$M$29,2)</f>
        <v>1.4179796933502708E-3</v>
      </c>
      <c r="C80" s="305">
        <f t="shared" ref="C80:K80" si="30">VLOOKUP(C79,$K$19:$M$29,2)</f>
        <v>1.4179796933502708E-3</v>
      </c>
      <c r="D80" s="305">
        <f t="shared" si="30"/>
        <v>1.371531086512509E-3</v>
      </c>
      <c r="E80" s="305">
        <f t="shared" si="30"/>
        <v>1.371531086512509E-3</v>
      </c>
      <c r="F80" s="305">
        <f t="shared" si="30"/>
        <v>1.3306264235098547E-3</v>
      </c>
      <c r="G80" s="305">
        <f t="shared" si="30"/>
        <v>1.3306264235098547E-3</v>
      </c>
      <c r="H80" s="305">
        <f t="shared" si="30"/>
        <v>1.371531086512509E-3</v>
      </c>
      <c r="I80" s="305">
        <f t="shared" si="30"/>
        <v>1.371531086512509E-3</v>
      </c>
      <c r="J80" s="305">
        <f t="shared" si="30"/>
        <v>1.4179796933502708E-3</v>
      </c>
      <c r="K80" s="305">
        <f t="shared" si="30"/>
        <v>1.4179796933502708E-3</v>
      </c>
      <c r="M80" s="303"/>
    </row>
    <row r="81" spans="1:20">
      <c r="A81">
        <f>SUM(B81:K81)</f>
        <v>210</v>
      </c>
      <c r="B81">
        <v>19</v>
      </c>
      <c r="C81">
        <v>19</v>
      </c>
      <c r="D81">
        <v>19</v>
      </c>
      <c r="E81">
        <v>19</v>
      </c>
      <c r="F81">
        <v>21</v>
      </c>
      <c r="G81">
        <v>21</v>
      </c>
      <c r="H81">
        <v>21</v>
      </c>
      <c r="I81">
        <v>23</v>
      </c>
      <c r="J81">
        <v>23</v>
      </c>
      <c r="K81">
        <v>25</v>
      </c>
      <c r="L81">
        <f>SUM(B81:K81)</f>
        <v>210</v>
      </c>
      <c r="M81" s="303">
        <f>AVERAGE(B82:K82)</f>
        <v>1.3741967344868492E-3</v>
      </c>
      <c r="N81" s="49">
        <f>SUM($B$38:$K$38)*5000/SUM(B82:K82)</f>
        <v>2526.7286226806636</v>
      </c>
    </row>
    <row r="82" spans="1:20">
      <c r="B82" s="305">
        <f>VLOOKUP(B81,$K$19:$M$29,2)</f>
        <v>1.4179796933502708E-3</v>
      </c>
      <c r="C82" s="305">
        <f t="shared" ref="C82:K82" si="31">VLOOKUP(C81,$K$19:$M$29,2)</f>
        <v>1.4179796933502708E-3</v>
      </c>
      <c r="D82" s="305">
        <f t="shared" si="31"/>
        <v>1.4179796933502708E-3</v>
      </c>
      <c r="E82" s="305">
        <f t="shared" si="31"/>
        <v>1.4179796933502708E-3</v>
      </c>
      <c r="F82" s="305">
        <f t="shared" si="31"/>
        <v>1.371531086512509E-3</v>
      </c>
      <c r="G82" s="305">
        <f t="shared" si="31"/>
        <v>1.371531086512509E-3</v>
      </c>
      <c r="H82" s="305">
        <f t="shared" si="31"/>
        <v>1.371531086512509E-3</v>
      </c>
      <c r="I82" s="305">
        <f t="shared" si="31"/>
        <v>1.3306264235098547E-3</v>
      </c>
      <c r="J82" s="305">
        <f t="shared" si="31"/>
        <v>1.3306264235098547E-3</v>
      </c>
      <c r="K82" s="305">
        <f t="shared" si="31"/>
        <v>1.2942024649101706E-3</v>
      </c>
      <c r="M82" s="303"/>
    </row>
    <row r="83" spans="1:20">
      <c r="A83">
        <f>SUM(B83:K83)</f>
        <v>214</v>
      </c>
      <c r="B83">
        <v>19</v>
      </c>
      <c r="C83">
        <v>19</v>
      </c>
      <c r="D83">
        <v>19</v>
      </c>
      <c r="E83">
        <v>21</v>
      </c>
      <c r="F83">
        <v>21</v>
      </c>
      <c r="G83">
        <v>21</v>
      </c>
      <c r="H83">
        <v>23</v>
      </c>
      <c r="I83">
        <v>23</v>
      </c>
      <c r="J83">
        <v>23</v>
      </c>
      <c r="K83">
        <v>25</v>
      </c>
      <c r="L83">
        <f>SUM(B83:K83)</f>
        <v>214</v>
      </c>
      <c r="M83" s="303">
        <f>AVERAGE(B84:K84)</f>
        <v>1.3654614075028076E-3</v>
      </c>
      <c r="N83" s="49">
        <f>SUM($B$38:$K$38)*5000/SUM(B84:K84)</f>
        <v>2542.8929760617075</v>
      </c>
    </row>
    <row r="84" spans="1:20">
      <c r="B84" s="305">
        <f>VLOOKUP(B83,$K$19:$M$29,2)</f>
        <v>1.4179796933502708E-3</v>
      </c>
      <c r="C84" s="305">
        <f t="shared" ref="C84:K84" si="32">VLOOKUP(C83,$K$19:$M$29,2)</f>
        <v>1.4179796933502708E-3</v>
      </c>
      <c r="D84" s="305">
        <f t="shared" si="32"/>
        <v>1.4179796933502708E-3</v>
      </c>
      <c r="E84" s="305">
        <f t="shared" si="32"/>
        <v>1.371531086512509E-3</v>
      </c>
      <c r="F84" s="305">
        <f t="shared" si="32"/>
        <v>1.371531086512509E-3</v>
      </c>
      <c r="G84" s="305">
        <f t="shared" si="32"/>
        <v>1.371531086512509E-3</v>
      </c>
      <c r="H84" s="305">
        <f t="shared" si="32"/>
        <v>1.3306264235098547E-3</v>
      </c>
      <c r="I84" s="305">
        <f t="shared" si="32"/>
        <v>1.3306264235098547E-3</v>
      </c>
      <c r="J84" s="305">
        <f t="shared" si="32"/>
        <v>1.3306264235098547E-3</v>
      </c>
      <c r="K84" s="305">
        <f t="shared" si="32"/>
        <v>1.2942024649101706E-3</v>
      </c>
    </row>
    <row r="85" spans="1:20">
      <c r="A85">
        <v>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</row>
    <row r="88" spans="1:20" ht="15">
      <c r="A88" t="s">
        <v>204</v>
      </c>
      <c r="C88" t="s">
        <v>205</v>
      </c>
      <c r="E88" t="s">
        <v>206</v>
      </c>
      <c r="H88" s="300" t="s">
        <v>207</v>
      </c>
    </row>
    <row r="89" spans="1:20" ht="15">
      <c r="A89" t="s">
        <v>202</v>
      </c>
      <c r="B89" t="s">
        <v>203</v>
      </c>
      <c r="C89" t="s">
        <v>202</v>
      </c>
      <c r="D89" t="s">
        <v>203</v>
      </c>
      <c r="E89" s="299" t="s">
        <v>202</v>
      </c>
      <c r="F89" s="299" t="s">
        <v>203</v>
      </c>
      <c r="G89" s="299" t="s">
        <v>70</v>
      </c>
      <c r="H89" s="300" t="s">
        <v>208</v>
      </c>
    </row>
    <row r="90" spans="1:20" ht="15">
      <c r="A90">
        <v>188</v>
      </c>
      <c r="B90" s="49">
        <f t="shared" ref="B90:B93" si="33">IF(ISBLANK(A90),0,VLOOKUP(A90,$A$39:$N$85,14))</f>
        <v>2438.6583106364537</v>
      </c>
      <c r="C90" s="227">
        <f>'Time Template'!U13</f>
        <v>386</v>
      </c>
      <c r="D90" s="228">
        <f ca="1">'Time Template'!E13</f>
        <v>4909.4228793348075</v>
      </c>
      <c r="E90">
        <f>C90-A90</f>
        <v>198</v>
      </c>
      <c r="F90" s="49">
        <f t="shared" ref="F90:F96" ca="1" si="34">D90-B90</f>
        <v>2470.7645686983537</v>
      </c>
      <c r="G90">
        <f>'Time Template'!P12</f>
        <v>0</v>
      </c>
      <c r="H90" s="300" t="str">
        <f ca="1">CONCATENATE(TEXT(A90,"0000"),"___|___",TEXT(B90,"00000"),"___|___",TEXT(C90,"0000"),"___|___",TEXT(D90,"00000"),"___|___",TEXT(E90,"00"),"___|___",TEXT(F90,"00"),"___|___",TEXT(G90,"000"))</f>
        <v>0188___|___02439___|___0386___|___04909___|___198___|___2471___|___000</v>
      </c>
      <c r="T90">
        <f>4827/2</f>
        <v>2413.5</v>
      </c>
    </row>
    <row r="91" spans="1:20" ht="15">
      <c r="A91">
        <v>192</v>
      </c>
      <c r="B91" s="49">
        <f t="shared" si="33"/>
        <v>2455.8157944113022</v>
      </c>
      <c r="C91" s="227">
        <f>'Time Template'!U14</f>
        <v>5</v>
      </c>
      <c r="D91" s="228">
        <f ca="1">'Time Template'!E14</f>
        <v>62.509766625979864</v>
      </c>
      <c r="E91">
        <f t="shared" ref="E91:E96" si="35">C91-A91</f>
        <v>-187</v>
      </c>
      <c r="F91" s="49">
        <f t="shared" ca="1" si="34"/>
        <v>-2393.3060277853224</v>
      </c>
      <c r="G91">
        <f ca="1">'Time Template'!P13</f>
        <v>139</v>
      </c>
      <c r="H91" s="300" t="str">
        <f t="shared" ref="H91:H98" ca="1" si="36">CONCATENATE(TEXT(A91,"0000"),"___|___",TEXT(B91,"00000"),"___|___",TEXT(C91,"0000"),"___|___",TEXT(D91,"00000"),"___|___",TEXT(E91,"00"),"___|___",TEXT(F91,"00"),"___|___",TEXT(G91,"000"))</f>
        <v>0192___|___02456___|___0005___|___00063___|___-187___|___-2393___|___139</v>
      </c>
    </row>
    <row r="92" spans="1:20" ht="15">
      <c r="A92">
        <v>196</v>
      </c>
      <c r="B92" s="49">
        <f t="shared" si="33"/>
        <v>2471.0286289416154</v>
      </c>
      <c r="C92" s="227">
        <f>'Time Template'!U15</f>
        <v>381</v>
      </c>
      <c r="D92" s="228">
        <f ca="1">'Time Template'!E15</f>
        <v>4932.3821015559861</v>
      </c>
      <c r="E92">
        <f t="shared" si="35"/>
        <v>185</v>
      </c>
      <c r="F92" s="49">
        <f t="shared" ca="1" si="34"/>
        <v>2461.3534726143707</v>
      </c>
      <c r="G92">
        <f ca="1">'Time Template'!P15</f>
        <v>139</v>
      </c>
      <c r="H92" s="300" t="str">
        <f t="shared" ca="1" si="36"/>
        <v>0196___|___02471___|___0381___|___04932___|___185___|___2461___|___139</v>
      </c>
    </row>
    <row r="93" spans="1:20" ht="15">
      <c r="A93">
        <v>204</v>
      </c>
      <c r="B93" s="49">
        <f t="shared" si="33"/>
        <v>2502.2509602833666</v>
      </c>
      <c r="C93" s="227">
        <f>'Time Template'!U16</f>
        <v>11</v>
      </c>
      <c r="D93" s="228">
        <f ca="1">'Time Template'!E16</f>
        <v>104.3913323267916</v>
      </c>
      <c r="E93">
        <f t="shared" si="35"/>
        <v>-193</v>
      </c>
      <c r="F93" s="49">
        <f t="shared" ca="1" si="34"/>
        <v>-2397.859627956575</v>
      </c>
      <c r="G93">
        <f ca="1">'Time Template'!P16</f>
        <v>114</v>
      </c>
      <c r="H93" s="300" t="str">
        <f t="shared" ca="1" si="36"/>
        <v>0204___|___02502___|___0011___|___00104___|___-193___|___-2398___|___114</v>
      </c>
    </row>
    <row r="94" spans="1:20" ht="15">
      <c r="B94" s="49"/>
      <c r="C94" s="227">
        <f>'Time Template'!U18</f>
        <v>20</v>
      </c>
      <c r="D94" s="228">
        <f ca="1">'Time Template'!E18</f>
        <v>248.44312310848727</v>
      </c>
      <c r="E94">
        <f t="shared" si="35"/>
        <v>20</v>
      </c>
      <c r="F94" s="49">
        <f t="shared" ca="1" si="34"/>
        <v>248.44312310848727</v>
      </c>
      <c r="G94">
        <f ca="1">'Time Template'!P18</f>
        <v>137</v>
      </c>
      <c r="H94" s="300" t="str">
        <f t="shared" ca="1" si="36"/>
        <v>0000___|___00000___|___0020___|___00248___|___20___|___248___|___137</v>
      </c>
    </row>
    <row r="95" spans="1:20" ht="15">
      <c r="B95" s="49"/>
      <c r="C95" s="227">
        <f>'Time Template'!U19</f>
        <v>10</v>
      </c>
      <c r="D95" s="228">
        <f ca="1">'Time Template'!E19</f>
        <v>124.66998610277915</v>
      </c>
      <c r="E95">
        <f t="shared" si="35"/>
        <v>10</v>
      </c>
      <c r="F95" s="49">
        <f t="shared" ca="1" si="34"/>
        <v>124.66998610277915</v>
      </c>
      <c r="G95">
        <f ca="1">'Time Template'!P19</f>
        <v>140</v>
      </c>
      <c r="H95" s="300" t="str">
        <f t="shared" ca="1" si="36"/>
        <v>0000___|___00000___|___0010___|___00125___|___10___|___125___|___140</v>
      </c>
    </row>
    <row r="96" spans="1:20" ht="15">
      <c r="B96" s="49"/>
      <c r="C96" s="227">
        <f>'Time Template'!U21</f>
        <v>306</v>
      </c>
      <c r="D96" s="228">
        <f ca="1">'Time Template'!E21</f>
        <v>3990.2993640675959</v>
      </c>
      <c r="E96" s="302">
        <f t="shared" si="35"/>
        <v>306</v>
      </c>
      <c r="F96" s="49">
        <f t="shared" ca="1" si="34"/>
        <v>3990.2993640675959</v>
      </c>
      <c r="G96">
        <f ca="1">'Time Template'!P21</f>
        <v>144</v>
      </c>
      <c r="H96" s="300" t="str">
        <f t="shared" ca="1" si="36"/>
        <v>0000___|___00000___|___0306___|___03990___|___306___|___3990___|___144</v>
      </c>
    </row>
    <row r="97" spans="1:8" ht="15">
      <c r="B97" s="49"/>
      <c r="C97" s="227">
        <f>'Time Template'!U22</f>
        <v>0</v>
      </c>
      <c r="D97" s="228">
        <f ca="1">'Time Template'!E22</f>
        <v>0</v>
      </c>
      <c r="E97" s="302">
        <f>C97-A97</f>
        <v>0</v>
      </c>
      <c r="F97" s="49">
        <f ca="1">D97-B97</f>
        <v>0</v>
      </c>
      <c r="G97">
        <f>'Time Template'!P22</f>
        <v>0</v>
      </c>
      <c r="H97" s="300" t="str">
        <f t="shared" ca="1" si="36"/>
        <v>0000___|___00000___|___0000___|___00000___|___00___|___00___|___000</v>
      </c>
    </row>
    <row r="98" spans="1:8" ht="15">
      <c r="A98">
        <f t="shared" ref="A98:F98" si="37">SUM(A90:A97)</f>
        <v>780</v>
      </c>
      <c r="B98" s="49">
        <f t="shared" si="37"/>
        <v>9867.7536942727384</v>
      </c>
      <c r="C98">
        <f t="shared" si="37"/>
        <v>1119</v>
      </c>
      <c r="D98" s="114">
        <f t="shared" ca="1" si="37"/>
        <v>14372.118553122427</v>
      </c>
      <c r="E98">
        <f t="shared" si="37"/>
        <v>339</v>
      </c>
      <c r="F98" s="49">
        <f t="shared" ca="1" si="37"/>
        <v>4504.364858849689</v>
      </c>
      <c r="H98" s="300" t="str">
        <f t="shared" ca="1" si="36"/>
        <v>0780___|___09868___|___1119___|___14372___|___339___|___4504___|___000</v>
      </c>
    </row>
  </sheetData>
  <mergeCells count="5">
    <mergeCell ref="A2:G2"/>
    <mergeCell ref="B16:C16"/>
    <mergeCell ref="D16:E16"/>
    <mergeCell ref="F16:G16"/>
    <mergeCell ref="H16:I16"/>
  </mergeCells>
  <dataValidations count="1">
    <dataValidation type="list" allowBlank="1" showInputMessage="1" showErrorMessage="1" sqref="L17">
      <formula1>$P$17:$P$19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2"/>
  <sheetViews>
    <sheetView workbookViewId="0">
      <selection activeCell="A18" sqref="A18"/>
    </sheetView>
  </sheetViews>
  <sheetFormatPr defaultRowHeight="12.75"/>
  <cols>
    <col min="2" max="3" width="9.140625" customWidth="1"/>
  </cols>
  <sheetData>
    <row r="1" spans="1:20" ht="13.5" thickBot="1"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</row>
    <row r="2" spans="1:20">
      <c r="A2" s="392" t="s">
        <v>222</v>
      </c>
      <c r="B2" s="393"/>
      <c r="C2" s="393"/>
      <c r="D2" s="393"/>
      <c r="E2" s="393"/>
      <c r="F2" s="393"/>
      <c r="G2" s="39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</row>
    <row r="3" spans="1:20" ht="15.75">
      <c r="A3" s="325"/>
      <c r="B3" s="326">
        <v>16</v>
      </c>
      <c r="C3" s="326">
        <v>18</v>
      </c>
      <c r="D3" s="326">
        <v>20</v>
      </c>
      <c r="E3" s="326">
        <v>22</v>
      </c>
      <c r="F3" s="326">
        <v>24</v>
      </c>
      <c r="G3" s="327">
        <v>26</v>
      </c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</row>
    <row r="4" spans="1:20" ht="15.75">
      <c r="A4" s="328">
        <v>1.0995370370370371E-3</v>
      </c>
      <c r="B4" s="329">
        <v>1.3773148148148147E-3</v>
      </c>
      <c r="C4" s="329">
        <v>1.3310185185185185E-3</v>
      </c>
      <c r="D4" s="329">
        <v>1.2847222222222223E-3</v>
      </c>
      <c r="E4" s="329">
        <v>1.238425925925926E-3</v>
      </c>
      <c r="F4" s="329">
        <v>1.1921296296296298E-3</v>
      </c>
      <c r="G4" s="330">
        <v>1.1458333333333331E-3</v>
      </c>
      <c r="I4" s="331"/>
      <c r="J4" s="331"/>
      <c r="K4" s="331"/>
      <c r="L4" s="331"/>
      <c r="M4" s="331"/>
      <c r="N4" s="331"/>
      <c r="O4" s="331"/>
      <c r="P4" s="332"/>
      <c r="Q4" s="304"/>
      <c r="R4" s="304"/>
      <c r="S4" s="304"/>
      <c r="T4" s="304"/>
    </row>
    <row r="5" spans="1:20" ht="15.75">
      <c r="A5" s="333">
        <v>1.1111111111111111E-3</v>
      </c>
      <c r="B5" s="334">
        <v>1.3888888888888887E-3</v>
      </c>
      <c r="C5" s="334">
        <v>1.3425925925925927E-3</v>
      </c>
      <c r="D5" s="334">
        <v>1.2962962962962963E-3</v>
      </c>
      <c r="E5" s="334">
        <v>1.25E-3</v>
      </c>
      <c r="F5" s="334">
        <v>1.2037037037037038E-3</v>
      </c>
      <c r="G5" s="335">
        <v>1.1574074074074071E-3</v>
      </c>
      <c r="I5" s="331"/>
      <c r="J5" s="331"/>
      <c r="K5" s="331"/>
      <c r="L5" s="331"/>
      <c r="M5" s="331"/>
      <c r="N5" s="331"/>
      <c r="O5" s="331"/>
      <c r="P5" s="332"/>
      <c r="Q5" s="304"/>
      <c r="R5" s="304"/>
      <c r="S5" s="304"/>
      <c r="T5" s="304"/>
    </row>
    <row r="6" spans="1:20" ht="15.75">
      <c r="A6" s="333">
        <v>1.1226851851851851E-3</v>
      </c>
      <c r="B6" s="334">
        <v>1.4004629629629629E-3</v>
      </c>
      <c r="C6" s="334">
        <v>1.3541666666666667E-3</v>
      </c>
      <c r="D6" s="334">
        <v>1.3078703703703703E-3</v>
      </c>
      <c r="E6" s="334">
        <v>1.261574074074074E-3</v>
      </c>
      <c r="F6" s="334">
        <v>1.2152777777777778E-3</v>
      </c>
      <c r="G6" s="335">
        <v>1.1689814814814816E-3</v>
      </c>
      <c r="I6" s="331"/>
      <c r="J6" s="331"/>
      <c r="K6" s="331"/>
      <c r="L6" s="331"/>
      <c r="M6" s="331"/>
      <c r="N6" s="331"/>
      <c r="O6" s="331"/>
      <c r="P6" s="332"/>
      <c r="Q6" s="304"/>
      <c r="R6" s="304"/>
      <c r="S6" s="304"/>
      <c r="T6" s="304"/>
    </row>
    <row r="7" spans="1:20" ht="15.75">
      <c r="A7" s="333">
        <v>1.1342592592592591E-3</v>
      </c>
      <c r="B7" s="334">
        <v>1.4120370370370369E-3</v>
      </c>
      <c r="C7" s="334">
        <v>1.3657407407407407E-3</v>
      </c>
      <c r="D7" s="334">
        <v>1.3194444444444445E-3</v>
      </c>
      <c r="E7" s="334">
        <v>1.2731481481481483E-3</v>
      </c>
      <c r="F7" s="334">
        <v>1.2268518518518518E-3</v>
      </c>
      <c r="G7" s="335">
        <v>1.1805555555555556E-3</v>
      </c>
      <c r="I7" s="331"/>
      <c r="J7" s="331"/>
      <c r="K7" s="331"/>
      <c r="L7" s="331"/>
      <c r="M7" s="331"/>
      <c r="N7" s="331"/>
      <c r="O7" s="331"/>
      <c r="P7" s="332"/>
      <c r="Q7" s="304"/>
      <c r="R7" s="304"/>
      <c r="S7" s="304"/>
      <c r="T7" s="304"/>
    </row>
    <row r="8" spans="1:20" ht="15.75">
      <c r="A8" s="333">
        <v>1.1458333333333331E-3</v>
      </c>
      <c r="B8" s="334">
        <v>1.4351851851851854E-3</v>
      </c>
      <c r="C8" s="334">
        <v>1.3888888888888887E-3</v>
      </c>
      <c r="D8" s="334">
        <v>1.3425925925925927E-3</v>
      </c>
      <c r="E8" s="334">
        <v>1.2847222222222223E-3</v>
      </c>
      <c r="F8" s="334">
        <v>1.238425925925926E-3</v>
      </c>
      <c r="G8" s="335">
        <v>1.1921296296296298E-3</v>
      </c>
      <c r="I8" s="331"/>
      <c r="J8" s="331"/>
      <c r="K8" s="331"/>
      <c r="L8" s="331"/>
      <c r="M8" s="331"/>
      <c r="N8" s="331"/>
      <c r="O8" s="331"/>
      <c r="P8" s="332"/>
      <c r="Q8" s="304"/>
      <c r="R8" s="304"/>
      <c r="S8" s="304"/>
      <c r="T8" s="304"/>
    </row>
    <row r="9" spans="1:20" ht="15.75">
      <c r="A9" s="333">
        <v>1.1574074074074071E-3</v>
      </c>
      <c r="B9" s="334">
        <v>1.4467592592592594E-3</v>
      </c>
      <c r="C9" s="334">
        <v>1.4004629629629629E-3</v>
      </c>
      <c r="D9" s="334">
        <v>1.3541666666666667E-3</v>
      </c>
      <c r="E9" s="334">
        <v>1.2962962962962963E-3</v>
      </c>
      <c r="F9" s="334">
        <v>1.25E-3</v>
      </c>
      <c r="G9" s="335">
        <v>1.2037037037037038E-3</v>
      </c>
      <c r="I9" s="331"/>
      <c r="J9" s="331"/>
      <c r="K9" s="331"/>
      <c r="L9" s="331"/>
      <c r="M9" s="331"/>
      <c r="N9" s="331"/>
      <c r="O9" s="331"/>
      <c r="P9" s="332"/>
      <c r="Q9" s="304"/>
      <c r="R9" s="304"/>
      <c r="S9" s="304"/>
      <c r="T9" s="304"/>
    </row>
    <row r="10" spans="1:20" ht="15.75">
      <c r="A10" s="333">
        <v>1.1689814814814816E-3</v>
      </c>
      <c r="B10" s="334">
        <v>1.4583333333333334E-3</v>
      </c>
      <c r="C10" s="334">
        <v>1.4120370370370369E-3</v>
      </c>
      <c r="D10" s="334">
        <v>1.3657407407407407E-3</v>
      </c>
      <c r="E10" s="334">
        <v>1.3194444444444445E-3</v>
      </c>
      <c r="F10" s="334">
        <v>1.261574074074074E-3</v>
      </c>
      <c r="G10" s="335">
        <v>1.2152777777777778E-3</v>
      </c>
      <c r="I10" s="331"/>
      <c r="J10" s="331"/>
      <c r="K10" s="331"/>
      <c r="L10" s="331"/>
      <c r="M10" s="331"/>
      <c r="N10" s="331"/>
      <c r="O10" s="331"/>
      <c r="P10" s="332"/>
      <c r="Q10" s="304"/>
      <c r="R10" s="304"/>
      <c r="S10" s="304"/>
      <c r="T10" s="304"/>
    </row>
    <row r="11" spans="1:20" ht="15.75">
      <c r="A11" s="333">
        <v>1.1805555555555556E-3</v>
      </c>
      <c r="B11" s="334">
        <v>1.4699074074074074E-3</v>
      </c>
      <c r="C11" s="334">
        <v>1.423611111111111E-3</v>
      </c>
      <c r="D11" s="334">
        <v>1.3773148148148147E-3</v>
      </c>
      <c r="E11" s="334">
        <v>1.3310185185185185E-3</v>
      </c>
      <c r="F11" s="334">
        <v>1.2731481481481483E-3</v>
      </c>
      <c r="G11" s="335">
        <v>1.2268518518518518E-3</v>
      </c>
      <c r="I11" s="331"/>
      <c r="J11" s="331"/>
      <c r="K11" s="331"/>
      <c r="L11" s="331"/>
      <c r="M11" s="331"/>
      <c r="N11" s="331"/>
      <c r="O11" s="331"/>
      <c r="P11" s="332"/>
      <c r="Q11" s="304"/>
      <c r="R11" s="304"/>
      <c r="S11" s="304"/>
      <c r="T11" s="304"/>
    </row>
    <row r="12" spans="1:20" ht="15.75">
      <c r="A12" s="333">
        <v>1.1921296296296298E-3</v>
      </c>
      <c r="B12" s="334">
        <v>1.4930555555555556E-3</v>
      </c>
      <c r="C12" s="334">
        <v>1.4351851851851854E-3</v>
      </c>
      <c r="D12" s="334">
        <v>1.3888888888888887E-3</v>
      </c>
      <c r="E12" s="334">
        <v>1.3425925925925927E-3</v>
      </c>
      <c r="F12" s="334">
        <v>1.2962962962962963E-3</v>
      </c>
      <c r="G12" s="335">
        <v>1.238425925925926E-3</v>
      </c>
      <c r="I12" s="331"/>
      <c r="J12" s="331"/>
      <c r="K12" s="331"/>
      <c r="L12" s="331"/>
      <c r="M12" s="331"/>
      <c r="N12" s="331"/>
      <c r="O12" s="331"/>
      <c r="P12" s="332"/>
      <c r="Q12" s="304"/>
      <c r="R12" s="304"/>
      <c r="S12" s="304"/>
      <c r="T12" s="304"/>
    </row>
    <row r="13" spans="1:20" ht="15.75">
      <c r="A13" s="333">
        <v>1.2037037037037038E-3</v>
      </c>
      <c r="B13" s="334">
        <v>1.5046296296296296E-3</v>
      </c>
      <c r="C13" s="334">
        <v>1.4583333333333334E-3</v>
      </c>
      <c r="D13" s="334">
        <v>1.4004629629629629E-3</v>
      </c>
      <c r="E13" s="334">
        <v>1.3541666666666667E-3</v>
      </c>
      <c r="F13" s="334">
        <v>1.3078703703703703E-3</v>
      </c>
      <c r="G13" s="335">
        <v>1.25E-3</v>
      </c>
      <c r="I13" s="331"/>
      <c r="J13" s="331"/>
      <c r="K13" s="331"/>
      <c r="L13" s="331"/>
      <c r="M13" s="331"/>
      <c r="N13" s="331"/>
      <c r="O13" s="331"/>
      <c r="P13" s="332"/>
    </row>
    <row r="14" spans="1:20" ht="16.5" thickBot="1">
      <c r="A14" s="336">
        <v>1.2152777777777778E-3</v>
      </c>
      <c r="B14" s="337">
        <v>1.5162037037037036E-3</v>
      </c>
      <c r="C14" s="337">
        <v>1.4699074074074074E-3</v>
      </c>
      <c r="D14" s="337">
        <v>1.423611111111111E-3</v>
      </c>
      <c r="E14" s="338">
        <v>1.3657407407407407E-3</v>
      </c>
      <c r="F14" s="338">
        <v>1.3194444444444445E-3</v>
      </c>
      <c r="G14" s="339">
        <v>1.261574074074074E-3</v>
      </c>
      <c r="I14" s="331"/>
      <c r="J14" s="331"/>
      <c r="K14" s="331"/>
      <c r="L14" s="331"/>
      <c r="M14" s="331"/>
      <c r="N14" s="331"/>
      <c r="O14" s="331"/>
      <c r="P14" s="332"/>
      <c r="Q14" s="304"/>
      <c r="R14" s="304"/>
      <c r="S14" s="304"/>
      <c r="T14" s="304"/>
    </row>
    <row r="15" spans="1:20" ht="13.5" thickBot="1">
      <c r="B15" s="304"/>
      <c r="C15" s="304"/>
      <c r="D15" s="304"/>
      <c r="E15" s="304"/>
      <c r="F15" s="304"/>
      <c r="G15" s="304"/>
      <c r="H15" s="304"/>
      <c r="I15" s="304"/>
      <c r="J15" s="304"/>
      <c r="K15" s="304"/>
      <c r="L15" s="304"/>
      <c r="M15" s="304"/>
      <c r="N15" s="304"/>
      <c r="O15" s="304"/>
      <c r="P15" s="304"/>
      <c r="Q15" s="304"/>
      <c r="R15" s="304"/>
      <c r="S15" s="304"/>
      <c r="T15" s="304"/>
    </row>
    <row r="16" spans="1:20" ht="30" customHeight="1">
      <c r="A16" s="340" t="s">
        <v>223</v>
      </c>
      <c r="B16" s="395" t="s">
        <v>224</v>
      </c>
      <c r="C16" s="396"/>
      <c r="D16" s="397" t="s">
        <v>225</v>
      </c>
      <c r="E16" s="398"/>
      <c r="F16" s="397" t="s">
        <v>226</v>
      </c>
      <c r="G16" s="398"/>
      <c r="H16" s="397" t="s">
        <v>227</v>
      </c>
      <c r="I16" s="398"/>
      <c r="L16" s="341" t="s">
        <v>228</v>
      </c>
      <c r="M16" s="304"/>
      <c r="N16" s="304"/>
      <c r="O16" s="304"/>
      <c r="P16" s="304"/>
      <c r="Q16" s="304"/>
      <c r="R16" s="304"/>
      <c r="S16" s="304"/>
      <c r="T16" s="304"/>
    </row>
    <row r="17" spans="1:19">
      <c r="A17" s="342">
        <v>1.0995370370370371E-3</v>
      </c>
      <c r="B17" s="343"/>
      <c r="C17" s="318"/>
      <c r="D17" s="343">
        <f>A18/32</f>
        <v>12.756961656218099</v>
      </c>
      <c r="E17" s="344"/>
      <c r="F17" s="343">
        <v>10</v>
      </c>
      <c r="G17" s="318"/>
      <c r="H17" s="343">
        <v>10</v>
      </c>
      <c r="I17" s="318"/>
      <c r="L17" t="s">
        <v>4</v>
      </c>
      <c r="P17" t="s">
        <v>229</v>
      </c>
    </row>
    <row r="18" spans="1:19" ht="13.5" thickBot="1">
      <c r="A18" s="345">
        <f>2.8/(A17*60*24*60/500)^3</f>
        <v>408.22277299897917</v>
      </c>
      <c r="B18" s="346" t="s">
        <v>3</v>
      </c>
      <c r="C18" s="347" t="s">
        <v>4</v>
      </c>
      <c r="D18" s="346" t="s">
        <v>3</v>
      </c>
      <c r="E18" s="347" t="s">
        <v>4</v>
      </c>
      <c r="F18" s="346" t="s">
        <v>3</v>
      </c>
      <c r="G18" s="347" t="s">
        <v>4</v>
      </c>
      <c r="H18" s="346" t="s">
        <v>3</v>
      </c>
      <c r="I18" s="347" t="s">
        <v>4</v>
      </c>
      <c r="L18" t="s">
        <v>3</v>
      </c>
      <c r="M18" t="s">
        <v>4</v>
      </c>
      <c r="N18" t="s">
        <v>230</v>
      </c>
      <c r="P18" t="s">
        <v>230</v>
      </c>
    </row>
    <row r="19" spans="1:19" ht="15.75">
      <c r="A19" s="348">
        <v>16</v>
      </c>
      <c r="B19" s="349">
        <f>VLOOKUP($A$17,$A$4:$G$14,2,TRUE)</f>
        <v>1.3773148148148147E-3</v>
      </c>
      <c r="C19" s="350">
        <f>2.8/(B19*60*24*60/500)^3</f>
        <v>207.69553496138943</v>
      </c>
      <c r="D19" s="333">
        <f>((2.8/E19)^(1/3))*500/(24*60*60)</f>
        <v>1.3853298581020025E-3</v>
      </c>
      <c r="E19" s="350">
        <f>$D$17*A19</f>
        <v>204.11138649948958</v>
      </c>
      <c r="F19" s="333">
        <f>((2.8/G19)^(1/3))*500/(24*60*60)</f>
        <v>1.3844009551594754E-3</v>
      </c>
      <c r="G19" s="350">
        <f>(A19-$A$21)*$F$17+$G$21</f>
        <v>204.52252514943856</v>
      </c>
      <c r="H19" s="351">
        <f>500/((24*60)*(A19*$H$17))</f>
        <v>2.170138888888889E-3</v>
      </c>
      <c r="I19" s="350">
        <f t="shared" ref="I19:I34" si="0">2.8/(H19*60*24*60/500)^3</f>
        <v>53.096296296296295</v>
      </c>
      <c r="K19">
        <f>A19</f>
        <v>16</v>
      </c>
      <c r="L19" s="305">
        <f t="shared" ref="L19:M34" si="1">IF($L$17="WP",B19,IF($L$17="SPI",D19,IF($L$17="Watts",F19,"Err")))</f>
        <v>1.3844009551594754E-3</v>
      </c>
      <c r="M19" s="49">
        <f t="shared" si="1"/>
        <v>204.52252514943856</v>
      </c>
      <c r="N19" s="364">
        <f>M19/K19</f>
        <v>12.78265782183991</v>
      </c>
      <c r="O19" s="303"/>
      <c r="P19" s="303" t="s">
        <v>4</v>
      </c>
      <c r="S19">
        <f>C19/A19</f>
        <v>12.980970935086839</v>
      </c>
    </row>
    <row r="20" spans="1:19" ht="15.75">
      <c r="A20" s="352">
        <v>17</v>
      </c>
      <c r="B20" s="349">
        <f>AVERAGE(B19,B21)</f>
        <v>1.3541666666666667E-3</v>
      </c>
      <c r="C20" s="350">
        <f t="shared" ref="C20:C29" si="2">2.8/(B20*60*24*60/500)^3</f>
        <v>218.52969475147853</v>
      </c>
      <c r="D20" s="333">
        <f t="shared" ref="D20:D34" si="3">((2.8/E20)^(1/3))*500/(24*60*60)</f>
        <v>1.3576157940941621E-3</v>
      </c>
      <c r="E20" s="350">
        <f t="shared" ref="E20:E34" si="4">$D$17*A20</f>
        <v>216.86834815570768</v>
      </c>
      <c r="F20" s="333">
        <f t="shared" ref="F20:F34" si="5">((2.8/G20)^(1/3))*500/(24*60*60)</f>
        <v>1.3625464153275237E-3</v>
      </c>
      <c r="G20" s="350">
        <f>(A20-$A$21)*$F$17+$G$21</f>
        <v>214.52252514943856</v>
      </c>
      <c r="H20" s="351">
        <f t="shared" ref="H20:H34" si="6">500/((24*60)*(A20*$H$17))</f>
        <v>2.0424836601307191E-3</v>
      </c>
      <c r="I20" s="350">
        <f t="shared" si="0"/>
        <v>63.687037037036987</v>
      </c>
      <c r="K20">
        <f t="shared" ref="K20:K34" si="7">A20</f>
        <v>17</v>
      </c>
      <c r="L20" s="305">
        <f t="shared" si="1"/>
        <v>1.3625464153275237E-3</v>
      </c>
      <c r="M20" s="49">
        <f t="shared" si="1"/>
        <v>214.52252514943856</v>
      </c>
      <c r="N20" s="364">
        <f t="shared" ref="N20:N34" si="8">M20/K20</f>
        <v>12.618972067614033</v>
      </c>
      <c r="O20" s="303"/>
      <c r="S20">
        <f t="shared" ref="S20:S29" si="9">C20/A20</f>
        <v>12.85468792655756</v>
      </c>
    </row>
    <row r="21" spans="1:19" ht="15.75">
      <c r="A21" s="352">
        <v>18</v>
      </c>
      <c r="B21" s="349">
        <f>VLOOKUP($A$17,$A$4:$G$14,3,TRUE)</f>
        <v>1.3310185185185185E-3</v>
      </c>
      <c r="C21" s="350">
        <f t="shared" si="2"/>
        <v>230.1306813511959</v>
      </c>
      <c r="D21" s="333">
        <f t="shared" si="3"/>
        <v>1.3319942617210905E-3</v>
      </c>
      <c r="E21" s="350">
        <f t="shared" si="4"/>
        <v>229.62530981192577</v>
      </c>
      <c r="F21" s="333">
        <f t="shared" si="5"/>
        <v>1.3420096322300588E-3</v>
      </c>
      <c r="G21" s="350">
        <f>55%*$A$18</f>
        <v>224.52252514943856</v>
      </c>
      <c r="H21" s="351">
        <f t="shared" si="6"/>
        <v>1.9290123456790122E-3</v>
      </c>
      <c r="I21" s="350">
        <f t="shared" si="0"/>
        <v>75.599999999999994</v>
      </c>
      <c r="K21">
        <f t="shared" si="7"/>
        <v>18</v>
      </c>
      <c r="L21" s="305">
        <f t="shared" si="1"/>
        <v>1.3420096322300588E-3</v>
      </c>
      <c r="M21" s="49">
        <f t="shared" si="1"/>
        <v>224.52252514943856</v>
      </c>
      <c r="N21" s="364">
        <f t="shared" si="8"/>
        <v>12.473473619413253</v>
      </c>
      <c r="O21" s="303"/>
      <c r="P21" s="303"/>
      <c r="S21">
        <f t="shared" si="9"/>
        <v>12.785037852844217</v>
      </c>
    </row>
    <row r="22" spans="1:19" ht="15.75">
      <c r="A22" s="352">
        <v>19</v>
      </c>
      <c r="B22" s="349">
        <f>AVERAGE(B21,B23)</f>
        <v>1.3078703703703703E-3</v>
      </c>
      <c r="C22" s="350">
        <f t="shared" si="2"/>
        <v>242.56755679719339</v>
      </c>
      <c r="D22" s="333">
        <f t="shared" si="3"/>
        <v>1.3082035458241964E-3</v>
      </c>
      <c r="E22" s="350">
        <f t="shared" si="4"/>
        <v>242.38227146814387</v>
      </c>
      <c r="F22" s="333">
        <f t="shared" si="5"/>
        <v>1.3226575594354837E-3</v>
      </c>
      <c r="G22" s="350">
        <f t="shared" ref="G22:G34" si="10">(A22-$A$21)*$F$17+$G$21</f>
        <v>234.52252514943856</v>
      </c>
      <c r="H22" s="351">
        <f t="shared" si="6"/>
        <v>1.827485380116959E-3</v>
      </c>
      <c r="I22" s="350">
        <f t="shared" si="0"/>
        <v>88.912962962962965</v>
      </c>
      <c r="K22">
        <f t="shared" si="7"/>
        <v>19</v>
      </c>
      <c r="L22" s="305">
        <f t="shared" si="1"/>
        <v>1.3226575594354837E-3</v>
      </c>
      <c r="M22" s="49">
        <f t="shared" si="1"/>
        <v>234.52252514943856</v>
      </c>
      <c r="N22" s="364">
        <f t="shared" si="8"/>
        <v>12.343290797338872</v>
      </c>
      <c r="O22" s="303"/>
      <c r="S22">
        <f t="shared" si="9"/>
        <v>12.766713515641758</v>
      </c>
    </row>
    <row r="23" spans="1:19" ht="15.75">
      <c r="A23" s="352">
        <v>20</v>
      </c>
      <c r="B23" s="349">
        <f>VLOOKUP($A$17,$A$4:$G$14,4,TRUE)</f>
        <v>1.2847222222222223E-3</v>
      </c>
      <c r="C23" s="350">
        <f t="shared" si="2"/>
        <v>255.9169834553326</v>
      </c>
      <c r="D23" s="333">
        <f t="shared" si="3"/>
        <v>1.2860263200473259E-3</v>
      </c>
      <c r="E23" s="350">
        <f t="shared" si="4"/>
        <v>255.13923312436197</v>
      </c>
      <c r="F23" s="333">
        <f t="shared" si="5"/>
        <v>1.3043755462713619E-3</v>
      </c>
      <c r="G23" s="350">
        <f t="shared" si="10"/>
        <v>244.52252514943856</v>
      </c>
      <c r="H23" s="351">
        <f t="shared" si="6"/>
        <v>1.736111111111111E-3</v>
      </c>
      <c r="I23" s="350">
        <f t="shared" si="0"/>
        <v>103.7037037037037</v>
      </c>
      <c r="K23">
        <f t="shared" si="7"/>
        <v>20</v>
      </c>
      <c r="L23" s="305">
        <f t="shared" si="1"/>
        <v>1.3043755462713619E-3</v>
      </c>
      <c r="M23" s="49">
        <f t="shared" si="1"/>
        <v>244.52252514943856</v>
      </c>
      <c r="N23" s="364">
        <f t="shared" si="8"/>
        <v>12.226126257471929</v>
      </c>
      <c r="O23" s="303"/>
      <c r="P23" s="303"/>
      <c r="S23">
        <f t="shared" si="9"/>
        <v>12.79584917276663</v>
      </c>
    </row>
    <row r="24" spans="1:19" ht="15.75">
      <c r="A24" s="352">
        <v>21</v>
      </c>
      <c r="B24" s="349">
        <f>AVERAGE(B23,B25)</f>
        <v>1.2615740740740742E-3</v>
      </c>
      <c r="C24" s="350">
        <f t="shared" si="2"/>
        <v>270.26421802137236</v>
      </c>
      <c r="D24" s="333">
        <f t="shared" si="3"/>
        <v>1.2652803322489555E-3</v>
      </c>
      <c r="E24" s="350">
        <f t="shared" si="4"/>
        <v>267.89619478058006</v>
      </c>
      <c r="F24" s="333">
        <f t="shared" si="5"/>
        <v>1.287064162684175E-3</v>
      </c>
      <c r="G24" s="350">
        <f t="shared" si="10"/>
        <v>254.52252514943856</v>
      </c>
      <c r="H24" s="351">
        <f t="shared" si="6"/>
        <v>1.6534391534391533E-3</v>
      </c>
      <c r="I24" s="350">
        <f t="shared" si="0"/>
        <v>120.05000000000001</v>
      </c>
      <c r="K24">
        <f t="shared" si="7"/>
        <v>21</v>
      </c>
      <c r="L24" s="305">
        <f t="shared" si="1"/>
        <v>1.287064162684175E-3</v>
      </c>
      <c r="M24" s="49">
        <f t="shared" si="1"/>
        <v>254.52252514943856</v>
      </c>
      <c r="N24" s="364">
        <f t="shared" si="8"/>
        <v>12.120120245211361</v>
      </c>
      <c r="O24" s="303"/>
      <c r="S24">
        <f t="shared" si="9"/>
        <v>12.869724667684398</v>
      </c>
    </row>
    <row r="25" spans="1:19" ht="15.75">
      <c r="A25" s="352">
        <v>22</v>
      </c>
      <c r="B25" s="349">
        <f>VLOOKUP($A$17,$A$4:$G$14,5,TRUE)</f>
        <v>1.238425925925926E-3</v>
      </c>
      <c r="C25" s="350">
        <f t="shared" si="2"/>
        <v>285.70425691179821</v>
      </c>
      <c r="D25" s="333">
        <f t="shared" si="3"/>
        <v>1.2458113847119668E-3</v>
      </c>
      <c r="E25" s="350">
        <f t="shared" si="4"/>
        <v>280.65315643679816</v>
      </c>
      <c r="F25" s="333">
        <f t="shared" si="5"/>
        <v>1.2706366728189296E-3</v>
      </c>
      <c r="G25" s="350">
        <f t="shared" si="10"/>
        <v>264.52252514943859</v>
      </c>
      <c r="H25" s="351">
        <f t="shared" si="6"/>
        <v>1.5782828282828283E-3</v>
      </c>
      <c r="I25" s="350">
        <f t="shared" si="0"/>
        <v>138.02962962962965</v>
      </c>
      <c r="K25">
        <f t="shared" si="7"/>
        <v>22</v>
      </c>
      <c r="L25" s="305">
        <f t="shared" si="1"/>
        <v>1.2706366728189296E-3</v>
      </c>
      <c r="M25" s="49">
        <f t="shared" si="1"/>
        <v>264.52252514943859</v>
      </c>
      <c r="N25" s="364">
        <f t="shared" si="8"/>
        <v>12.0237511431563</v>
      </c>
      <c r="O25" s="303"/>
      <c r="P25" s="303"/>
      <c r="S25">
        <f t="shared" si="9"/>
        <v>12.986557132354465</v>
      </c>
    </row>
    <row r="26" spans="1:19" ht="15.75">
      <c r="A26" s="352">
        <v>23</v>
      </c>
      <c r="B26" s="349">
        <f>AVERAGE(B25,B27)</f>
        <v>1.2152777777777778E-3</v>
      </c>
      <c r="C26" s="350">
        <f t="shared" si="2"/>
        <v>302.34315948601665</v>
      </c>
      <c r="D26" s="333">
        <f t="shared" si="3"/>
        <v>1.2274879673603376E-3</v>
      </c>
      <c r="E26" s="350">
        <f t="shared" si="4"/>
        <v>293.41011809301625</v>
      </c>
      <c r="F26" s="333">
        <f t="shared" si="5"/>
        <v>1.2550170057213515E-3</v>
      </c>
      <c r="G26" s="350">
        <f t="shared" si="10"/>
        <v>274.52252514943859</v>
      </c>
      <c r="H26" s="351">
        <f t="shared" si="6"/>
        <v>1.5096618357487923E-3</v>
      </c>
      <c r="I26" s="350">
        <f t="shared" si="0"/>
        <v>157.72037037037038</v>
      </c>
      <c r="K26">
        <f t="shared" si="7"/>
        <v>23</v>
      </c>
      <c r="L26" s="305">
        <f t="shared" si="1"/>
        <v>1.2550170057213515E-3</v>
      </c>
      <c r="M26" s="49">
        <f t="shared" si="1"/>
        <v>274.52252514943859</v>
      </c>
      <c r="N26" s="364">
        <f t="shared" si="8"/>
        <v>11.93576196301907</v>
      </c>
      <c r="O26" s="303"/>
      <c r="S26">
        <f t="shared" si="9"/>
        <v>13.145354760261593</v>
      </c>
    </row>
    <row r="27" spans="1:19" ht="15.75">
      <c r="A27" s="352">
        <v>24</v>
      </c>
      <c r="B27" s="349">
        <f>VLOOKUP($A$17,$A$4:$G$14,6,TRUE)</f>
        <v>1.1921296296296298E-3</v>
      </c>
      <c r="C27" s="350">
        <f t="shared" si="2"/>
        <v>320.2995807736059</v>
      </c>
      <c r="D27" s="333">
        <f t="shared" si="3"/>
        <v>1.2101971012538181E-3</v>
      </c>
      <c r="E27" s="350">
        <f t="shared" si="4"/>
        <v>306.1670797492344</v>
      </c>
      <c r="F27" s="333">
        <f t="shared" si="5"/>
        <v>1.2401381111283903E-3</v>
      </c>
      <c r="G27" s="350">
        <f t="shared" si="10"/>
        <v>284.52252514943859</v>
      </c>
      <c r="H27" s="351">
        <f t="shared" si="6"/>
        <v>1.4467592592592592E-3</v>
      </c>
      <c r="I27" s="350">
        <f t="shared" si="0"/>
        <v>179.20000000000005</v>
      </c>
      <c r="K27">
        <f t="shared" si="7"/>
        <v>24</v>
      </c>
      <c r="L27" s="305">
        <f t="shared" si="1"/>
        <v>1.2401381111283903E-3</v>
      </c>
      <c r="M27" s="49">
        <f t="shared" si="1"/>
        <v>284.52252514943859</v>
      </c>
      <c r="N27" s="364">
        <f t="shared" si="8"/>
        <v>11.855105214559941</v>
      </c>
      <c r="O27" s="303"/>
      <c r="P27" s="303"/>
      <c r="S27">
        <f t="shared" si="9"/>
        <v>13.345815865566912</v>
      </c>
    </row>
    <row r="28" spans="1:19" ht="15.75">
      <c r="A28" s="352">
        <v>25</v>
      </c>
      <c r="B28" s="349">
        <f>AVERAGE(B27,B29)</f>
        <v>1.1689814814814813E-3</v>
      </c>
      <c r="C28" s="350">
        <f t="shared" si="2"/>
        <v>339.70655177467563</v>
      </c>
      <c r="D28" s="333">
        <f t="shared" si="3"/>
        <v>1.19384108137276E-3</v>
      </c>
      <c r="E28" s="350">
        <f t="shared" si="4"/>
        <v>318.9240414054525</v>
      </c>
      <c r="F28" s="333">
        <f t="shared" si="5"/>
        <v>1.2259406165453231E-3</v>
      </c>
      <c r="G28" s="350">
        <f t="shared" si="10"/>
        <v>294.52252514943859</v>
      </c>
      <c r="H28" s="351">
        <f t="shared" si="6"/>
        <v>1.3888888888888889E-3</v>
      </c>
      <c r="I28" s="350">
        <f t="shared" si="0"/>
        <v>202.5462962962963</v>
      </c>
      <c r="K28">
        <f t="shared" si="7"/>
        <v>25</v>
      </c>
      <c r="L28" s="305">
        <f t="shared" si="1"/>
        <v>1.2259406165453231E-3</v>
      </c>
      <c r="M28" s="49">
        <f t="shared" si="1"/>
        <v>294.52252514943859</v>
      </c>
      <c r="N28" s="364">
        <f t="shared" si="8"/>
        <v>11.780901005977544</v>
      </c>
      <c r="O28" s="303"/>
      <c r="S28">
        <f t="shared" si="9"/>
        <v>13.588262070987025</v>
      </c>
    </row>
    <row r="29" spans="1:19" ht="15.75">
      <c r="A29" s="352">
        <v>26</v>
      </c>
      <c r="B29" s="349">
        <f>VLOOKUP($A$17,$A$4:$G$14,7,TRUE)</f>
        <v>1.1458333333333331E-3</v>
      </c>
      <c r="C29" s="350">
        <f t="shared" si="2"/>
        <v>360.71355324492754</v>
      </c>
      <c r="D29" s="333">
        <f t="shared" si="3"/>
        <v>1.1783348966325656E-3</v>
      </c>
      <c r="E29" s="350">
        <f t="shared" si="4"/>
        <v>331.68100306167059</v>
      </c>
      <c r="F29" s="333">
        <f t="shared" si="5"/>
        <v>1.2123717222236674E-3</v>
      </c>
      <c r="G29" s="350">
        <f t="shared" si="10"/>
        <v>304.52252514943859</v>
      </c>
      <c r="H29" s="351">
        <f t="shared" si="6"/>
        <v>1.3354700854700855E-3</v>
      </c>
      <c r="I29" s="350">
        <f t="shared" si="0"/>
        <v>227.83703703703691</v>
      </c>
      <c r="K29">
        <f t="shared" si="7"/>
        <v>26</v>
      </c>
      <c r="L29" s="305">
        <f t="shared" si="1"/>
        <v>1.2123717222236674E-3</v>
      </c>
      <c r="M29" s="49">
        <f t="shared" si="1"/>
        <v>304.52252514943859</v>
      </c>
      <c r="N29" s="364">
        <f t="shared" si="8"/>
        <v>11.712404813439946</v>
      </c>
      <c r="O29" s="303"/>
      <c r="P29" s="303"/>
      <c r="S29">
        <f t="shared" si="9"/>
        <v>13.873598201727983</v>
      </c>
    </row>
    <row r="30" spans="1:19" ht="15.75">
      <c r="A30" s="352">
        <v>28</v>
      </c>
      <c r="B30" s="349"/>
      <c r="C30" s="353"/>
      <c r="D30" s="354">
        <f t="shared" si="3"/>
        <v>1.1495834737175346E-3</v>
      </c>
      <c r="E30" s="350">
        <f t="shared" si="4"/>
        <v>357.19492637410679</v>
      </c>
      <c r="F30" s="333">
        <f>((2.8/G30)^(1/3))*500/(24*60*60)</f>
        <v>1.1869360578169548E-3</v>
      </c>
      <c r="G30" s="350">
        <f t="shared" si="10"/>
        <v>324.52252514943859</v>
      </c>
      <c r="H30" s="355">
        <f t="shared" si="6"/>
        <v>1.240079365079365E-3</v>
      </c>
      <c r="I30" s="356">
        <f t="shared" si="0"/>
        <v>284.56296296296296</v>
      </c>
      <c r="K30">
        <f t="shared" si="7"/>
        <v>28</v>
      </c>
      <c r="L30" s="305">
        <f t="shared" si="1"/>
        <v>1.1869360578169548E-3</v>
      </c>
      <c r="M30" s="49">
        <f t="shared" si="1"/>
        <v>324.52252514943859</v>
      </c>
      <c r="N30" s="364">
        <f t="shared" si="8"/>
        <v>11.59009018390852</v>
      </c>
    </row>
    <row r="31" spans="1:19" ht="15.75">
      <c r="A31" s="352">
        <v>30</v>
      </c>
      <c r="B31" s="349"/>
      <c r="C31" s="353"/>
      <c r="D31" s="354">
        <f t="shared" si="3"/>
        <v>1.1234474703300551E-3</v>
      </c>
      <c r="E31" s="350">
        <f t="shared" si="4"/>
        <v>382.70884968654298</v>
      </c>
      <c r="F31" s="333">
        <f t="shared" si="5"/>
        <v>1.1635089591286519E-3</v>
      </c>
      <c r="G31" s="350">
        <f t="shared" si="10"/>
        <v>344.52252514943859</v>
      </c>
      <c r="H31" s="355">
        <f t="shared" si="6"/>
        <v>1.1574074074074073E-3</v>
      </c>
      <c r="I31" s="356">
        <f t="shared" si="0"/>
        <v>349.99999999999989</v>
      </c>
      <c r="K31">
        <f t="shared" si="7"/>
        <v>30</v>
      </c>
      <c r="L31" s="305">
        <f t="shared" si="1"/>
        <v>1.1635089591286519E-3</v>
      </c>
      <c r="M31" s="49">
        <f t="shared" si="1"/>
        <v>344.52252514943859</v>
      </c>
      <c r="N31" s="364">
        <f t="shared" si="8"/>
        <v>11.484084171647954</v>
      </c>
    </row>
    <row r="32" spans="1:19" ht="15.75">
      <c r="A32" s="352">
        <v>32</v>
      </c>
      <c r="B32" s="349"/>
      <c r="C32" s="353"/>
      <c r="D32" s="354">
        <f t="shared" si="3"/>
        <v>1.0995370370370373E-3</v>
      </c>
      <c r="E32" s="350">
        <f t="shared" si="4"/>
        <v>408.22277299897917</v>
      </c>
      <c r="F32" s="333">
        <f t="shared" si="5"/>
        <v>1.1418283339062335E-3</v>
      </c>
      <c r="G32" s="350">
        <f t="shared" si="10"/>
        <v>364.52252514943859</v>
      </c>
      <c r="H32" s="355">
        <f t="shared" si="6"/>
        <v>1.0850694444444445E-3</v>
      </c>
      <c r="I32" s="356">
        <f t="shared" si="0"/>
        <v>424.77037037037036</v>
      </c>
      <c r="K32">
        <f t="shared" si="7"/>
        <v>32</v>
      </c>
      <c r="L32" s="305">
        <f t="shared" si="1"/>
        <v>1.1418283339062335E-3</v>
      </c>
      <c r="M32" s="49">
        <f t="shared" si="1"/>
        <v>364.52252514943859</v>
      </c>
      <c r="N32" s="364">
        <f t="shared" si="8"/>
        <v>11.391328910919956</v>
      </c>
    </row>
    <row r="33" spans="1:19" ht="15.75">
      <c r="A33" s="352">
        <v>34</v>
      </c>
      <c r="B33" s="349"/>
      <c r="C33" s="353"/>
      <c r="D33" s="354">
        <f t="shared" si="3"/>
        <v>1.0775403698568577E-3</v>
      </c>
      <c r="E33" s="350">
        <f t="shared" si="4"/>
        <v>433.73669631141536</v>
      </c>
      <c r="F33" s="333">
        <f t="shared" si="5"/>
        <v>1.1216783662863364E-3</v>
      </c>
      <c r="G33" s="350">
        <f t="shared" si="10"/>
        <v>384.52252514943859</v>
      </c>
      <c r="H33" s="355">
        <f t="shared" si="6"/>
        <v>1.0212418300653595E-3</v>
      </c>
      <c r="I33" s="356">
        <f t="shared" si="0"/>
        <v>509.4962962962959</v>
      </c>
      <c r="K33">
        <f t="shared" si="7"/>
        <v>34</v>
      </c>
      <c r="L33" s="305">
        <f t="shared" si="1"/>
        <v>1.1216783662863364E-3</v>
      </c>
      <c r="M33" s="49">
        <f t="shared" si="1"/>
        <v>384.52252514943859</v>
      </c>
      <c r="N33" s="364">
        <f t="shared" si="8"/>
        <v>11.309486033807017</v>
      </c>
    </row>
    <row r="34" spans="1:19" ht="16.5" thickBot="1">
      <c r="A34" s="357">
        <v>36</v>
      </c>
      <c r="B34" s="358"/>
      <c r="C34" s="359"/>
      <c r="D34" s="360">
        <f t="shared" si="3"/>
        <v>1.0572045461358318E-3</v>
      </c>
      <c r="E34" s="361">
        <f t="shared" si="4"/>
        <v>459.25061962385155</v>
      </c>
      <c r="F34" s="336">
        <f t="shared" si="5"/>
        <v>1.102879427679834E-3</v>
      </c>
      <c r="G34" s="361">
        <f t="shared" si="10"/>
        <v>404.52252514943859</v>
      </c>
      <c r="H34" s="362">
        <f t="shared" si="6"/>
        <v>9.6450617283950612E-4</v>
      </c>
      <c r="I34" s="363">
        <f t="shared" si="0"/>
        <v>604.79999999999995</v>
      </c>
      <c r="K34">
        <f t="shared" si="7"/>
        <v>36</v>
      </c>
      <c r="L34" s="305">
        <f t="shared" si="1"/>
        <v>1.102879427679834E-3</v>
      </c>
      <c r="M34" s="49">
        <f t="shared" si="1"/>
        <v>404.52252514943859</v>
      </c>
      <c r="N34" s="364">
        <f t="shared" si="8"/>
        <v>11.236736809706628</v>
      </c>
    </row>
    <row r="35" spans="1:19">
      <c r="B35" s="304"/>
      <c r="C35" s="204"/>
      <c r="E35" s="303"/>
      <c r="F35" s="49"/>
      <c r="G35" s="49"/>
      <c r="K35" s="303"/>
      <c r="L35" s="303"/>
    </row>
    <row r="36" spans="1:19">
      <c r="B36" s="304"/>
      <c r="C36" s="204"/>
      <c r="E36" s="303"/>
      <c r="F36" s="49"/>
      <c r="G36" s="49"/>
      <c r="K36" s="303"/>
      <c r="L36" s="303"/>
    </row>
    <row r="37" spans="1:19">
      <c r="B37" s="304"/>
      <c r="C37" s="204"/>
      <c r="E37" s="303"/>
    </row>
    <row r="38" spans="1:19">
      <c r="B38" s="277">
        <v>6.9444444444444447E-4</v>
      </c>
      <c r="C38" s="277">
        <v>6.9444444444444447E-4</v>
      </c>
      <c r="D38" s="277">
        <v>6.9444444444444447E-4</v>
      </c>
      <c r="E38" s="277">
        <v>6.9444444444444447E-4</v>
      </c>
      <c r="F38" s="277">
        <v>6.9444444444444447E-4</v>
      </c>
      <c r="G38" s="277">
        <v>6.9444444444444447E-4</v>
      </c>
      <c r="H38" s="277"/>
      <c r="I38" s="277"/>
      <c r="J38" s="277"/>
      <c r="K38" s="277"/>
      <c r="S38" s="277">
        <f>500/((24*60)*(26*10))</f>
        <v>1.3354700854700855E-3</v>
      </c>
    </row>
    <row r="39" spans="1:19">
      <c r="A39">
        <v>96</v>
      </c>
      <c r="B39">
        <v>16</v>
      </c>
      <c r="C39">
        <v>16</v>
      </c>
      <c r="D39">
        <v>16</v>
      </c>
      <c r="E39">
        <v>16</v>
      </c>
      <c r="F39">
        <v>16</v>
      </c>
      <c r="G39">
        <v>16</v>
      </c>
      <c r="L39">
        <f>SUM(B39:K39)</f>
        <v>96</v>
      </c>
      <c r="M39" s="303">
        <f>AVERAGE(B40:K40)</f>
        <v>1.3844009551594752E-3</v>
      </c>
      <c r="N39" s="49">
        <f>SUM($B$38:$K$38)*3000/SUM(B40:K40)</f>
        <v>1504.8626812694918</v>
      </c>
    </row>
    <row r="40" spans="1:19">
      <c r="B40" s="305">
        <f>VLOOKUP(B39,$K$19:$M$29,2)</f>
        <v>1.3844009551594754E-3</v>
      </c>
      <c r="C40" s="305">
        <f t="shared" ref="C40:G40" si="11">VLOOKUP(C39,$K$19:$M$29,2)</f>
        <v>1.3844009551594754E-3</v>
      </c>
      <c r="D40" s="305">
        <f t="shared" si="11"/>
        <v>1.3844009551594754E-3</v>
      </c>
      <c r="E40" s="305">
        <f t="shared" si="11"/>
        <v>1.3844009551594754E-3</v>
      </c>
      <c r="F40" s="305">
        <f t="shared" si="11"/>
        <v>1.3844009551594754E-3</v>
      </c>
      <c r="G40" s="305">
        <f t="shared" si="11"/>
        <v>1.3844009551594754E-3</v>
      </c>
      <c r="H40" s="305"/>
      <c r="I40" s="305"/>
      <c r="J40" s="305"/>
      <c r="K40" s="305"/>
      <c r="M40" s="303"/>
    </row>
    <row r="41" spans="1:19">
      <c r="A41">
        <v>100</v>
      </c>
      <c r="B41">
        <v>16</v>
      </c>
      <c r="C41">
        <v>16</v>
      </c>
      <c r="D41">
        <v>18</v>
      </c>
      <c r="E41">
        <v>18</v>
      </c>
      <c r="F41">
        <v>16</v>
      </c>
      <c r="G41">
        <v>16</v>
      </c>
      <c r="L41">
        <f>SUM(B41:K41)</f>
        <v>100</v>
      </c>
      <c r="M41" s="303">
        <f>AVERAGE(B42:K42)</f>
        <v>1.3702705141830033E-3</v>
      </c>
      <c r="N41" s="49">
        <f>SUM($B$38:$K$38)*3000/SUM(B42:K42)</f>
        <v>1520.3810574406759</v>
      </c>
      <c r="O41">
        <f>2*L41+L45</f>
        <v>304</v>
      </c>
      <c r="P41">
        <f>2*N41+N45</f>
        <v>4576.9849391264815</v>
      </c>
    </row>
    <row r="42" spans="1:19">
      <c r="B42" s="305">
        <f>VLOOKUP(B41,$K$19:$M$29,2)</f>
        <v>1.3844009551594754E-3</v>
      </c>
      <c r="C42" s="305">
        <f t="shared" ref="C42:G42" si="12">VLOOKUP(C41,$K$19:$M$29,2)</f>
        <v>1.3844009551594754E-3</v>
      </c>
      <c r="D42" s="305">
        <f t="shared" si="12"/>
        <v>1.3420096322300588E-3</v>
      </c>
      <c r="E42" s="305">
        <f t="shared" si="12"/>
        <v>1.3420096322300588E-3</v>
      </c>
      <c r="F42" s="305">
        <f t="shared" si="12"/>
        <v>1.3844009551594754E-3</v>
      </c>
      <c r="G42" s="305">
        <f t="shared" si="12"/>
        <v>1.3844009551594754E-3</v>
      </c>
      <c r="H42" s="305"/>
      <c r="I42" s="305"/>
      <c r="J42" s="305"/>
      <c r="K42" s="305"/>
      <c r="M42" s="303"/>
    </row>
    <row r="43" spans="1:19">
      <c r="A43" t="s">
        <v>231</v>
      </c>
      <c r="B43">
        <v>16</v>
      </c>
      <c r="C43">
        <v>16</v>
      </c>
      <c r="D43">
        <v>16</v>
      </c>
      <c r="E43">
        <v>18</v>
      </c>
      <c r="F43">
        <v>18</v>
      </c>
      <c r="G43">
        <v>20</v>
      </c>
      <c r="L43">
        <f>SUM(B43:K43)</f>
        <v>104</v>
      </c>
      <c r="M43" s="303">
        <f>AVERAGE(B44:K44)</f>
        <v>1.3569329460349844E-3</v>
      </c>
      <c r="N43" s="49">
        <f>SUM($B$38:$K$38)*3000/SUM(B44:K44)</f>
        <v>1535.3251901067931</v>
      </c>
    </row>
    <row r="44" spans="1:19">
      <c r="B44" s="305">
        <f>VLOOKUP(B43,$K$19:$M$29,2)</f>
        <v>1.3844009551594754E-3</v>
      </c>
      <c r="C44" s="305">
        <f t="shared" ref="C44:G44" si="13">VLOOKUP(C43,$K$19:$M$29,2)</f>
        <v>1.3844009551594754E-3</v>
      </c>
      <c r="D44" s="305">
        <f t="shared" si="13"/>
        <v>1.3844009551594754E-3</v>
      </c>
      <c r="E44" s="305">
        <f t="shared" si="13"/>
        <v>1.3420096322300588E-3</v>
      </c>
      <c r="F44" s="305">
        <f t="shared" si="13"/>
        <v>1.3420096322300588E-3</v>
      </c>
      <c r="G44" s="305">
        <f t="shared" si="13"/>
        <v>1.3043755462713619E-3</v>
      </c>
      <c r="H44" s="305"/>
      <c r="I44" s="305"/>
      <c r="J44" s="305"/>
      <c r="K44" s="305"/>
      <c r="M44" s="303"/>
    </row>
    <row r="45" spans="1:19">
      <c r="A45">
        <f>SUM(B45:K45)</f>
        <v>104</v>
      </c>
      <c r="B45">
        <v>18</v>
      </c>
      <c r="C45">
        <v>18</v>
      </c>
      <c r="D45">
        <v>16</v>
      </c>
      <c r="E45">
        <v>16</v>
      </c>
      <c r="F45">
        <v>18</v>
      </c>
      <c r="G45">
        <v>18</v>
      </c>
      <c r="L45">
        <f>SUM(B45:K45)</f>
        <v>104</v>
      </c>
      <c r="M45" s="303">
        <f>AVERAGE(B46:K46)</f>
        <v>1.3561400732065309E-3</v>
      </c>
      <c r="N45" s="49">
        <f>SUM($B$38:$K$38)*3000/SUM(B46:K46)</f>
        <v>1536.2228242451292</v>
      </c>
      <c r="O45">
        <f>2*L45+L41</f>
        <v>308</v>
      </c>
      <c r="P45">
        <f>2*N45+N41</f>
        <v>4592.8267059309346</v>
      </c>
    </row>
    <row r="46" spans="1:19">
      <c r="B46" s="305">
        <f>VLOOKUP(B45,$K$19:$M$29,2)</f>
        <v>1.3420096322300588E-3</v>
      </c>
      <c r="C46" s="305">
        <f t="shared" ref="C46:G46" si="14">VLOOKUP(C45,$K$19:$M$29,2)</f>
        <v>1.3420096322300588E-3</v>
      </c>
      <c r="D46" s="305">
        <f t="shared" si="14"/>
        <v>1.3844009551594754E-3</v>
      </c>
      <c r="E46" s="305">
        <f t="shared" si="14"/>
        <v>1.3844009551594754E-3</v>
      </c>
      <c r="F46" s="305">
        <f t="shared" si="14"/>
        <v>1.3420096322300588E-3</v>
      </c>
      <c r="G46" s="305">
        <f t="shared" si="14"/>
        <v>1.3420096322300588E-3</v>
      </c>
      <c r="H46" s="305"/>
      <c r="I46" s="305"/>
      <c r="J46" s="305"/>
      <c r="K46" s="305"/>
      <c r="M46" s="303"/>
    </row>
    <row r="47" spans="1:19">
      <c r="A47">
        <f>SUM(B47:K47)</f>
        <v>108</v>
      </c>
      <c r="B47">
        <v>16</v>
      </c>
      <c r="C47">
        <v>16</v>
      </c>
      <c r="D47">
        <v>18</v>
      </c>
      <c r="E47">
        <v>18</v>
      </c>
      <c r="F47">
        <v>20</v>
      </c>
      <c r="G47">
        <v>20</v>
      </c>
      <c r="L47">
        <f>SUM(B47:K47)</f>
        <v>108</v>
      </c>
      <c r="M47" s="303">
        <f>AVERAGE(B48:K48)</f>
        <v>1.3435953778869654E-3</v>
      </c>
      <c r="N47" s="49">
        <f>SUM($B$38:$K$38)*3000/SUM(B48:K48)</f>
        <v>1550.5660168388886</v>
      </c>
      <c r="O47">
        <f>4*L47</f>
        <v>432</v>
      </c>
      <c r="P47">
        <f>4*N47</f>
        <v>6202.2640673555543</v>
      </c>
    </row>
    <row r="48" spans="1:19">
      <c r="B48" s="305">
        <f>VLOOKUP(B47,$K$19:$M$29,2)</f>
        <v>1.3844009551594754E-3</v>
      </c>
      <c r="C48" s="305">
        <f t="shared" ref="C48:G48" si="15">VLOOKUP(C47,$K$19:$M$29,2)</f>
        <v>1.3844009551594754E-3</v>
      </c>
      <c r="D48" s="305">
        <f t="shared" si="15"/>
        <v>1.3420096322300588E-3</v>
      </c>
      <c r="E48" s="305">
        <f t="shared" si="15"/>
        <v>1.3420096322300588E-3</v>
      </c>
      <c r="F48" s="305">
        <f t="shared" si="15"/>
        <v>1.3043755462713619E-3</v>
      </c>
      <c r="G48" s="305">
        <f t="shared" si="15"/>
        <v>1.3043755462713619E-3</v>
      </c>
      <c r="H48" s="305"/>
      <c r="I48" s="305"/>
      <c r="J48" s="305"/>
      <c r="K48" s="305"/>
      <c r="M48" s="303"/>
    </row>
    <row r="49" spans="1:16">
      <c r="A49">
        <v>112</v>
      </c>
      <c r="B49">
        <v>18</v>
      </c>
      <c r="C49">
        <v>18</v>
      </c>
      <c r="D49">
        <v>20</v>
      </c>
      <c r="E49">
        <v>20</v>
      </c>
      <c r="F49">
        <v>18</v>
      </c>
      <c r="G49">
        <v>18</v>
      </c>
      <c r="L49">
        <f>SUM(B49:K49)</f>
        <v>112</v>
      </c>
      <c r="M49" s="303">
        <f>AVERAGE(B50:K50)</f>
        <v>1.3294649369104932E-3</v>
      </c>
      <c r="N49" s="49">
        <f>SUM($B$38:$K$38)*3000/SUM(B50:K50)</f>
        <v>1567.0464677125929</v>
      </c>
      <c r="O49">
        <f>2*L49+L55</f>
        <v>340</v>
      </c>
      <c r="P49">
        <f>2*N49+N53</f>
        <v>4715.2872651312255</v>
      </c>
    </row>
    <row r="50" spans="1:16">
      <c r="B50" s="305">
        <f>VLOOKUP(B49,$K$19:$M$29,2)</f>
        <v>1.3420096322300588E-3</v>
      </c>
      <c r="C50" s="305">
        <f t="shared" ref="C50:G50" si="16">VLOOKUP(C49,$K$19:$M$29,2)</f>
        <v>1.3420096322300588E-3</v>
      </c>
      <c r="D50" s="305">
        <f t="shared" si="16"/>
        <v>1.3043755462713619E-3</v>
      </c>
      <c r="E50" s="305">
        <f t="shared" si="16"/>
        <v>1.3043755462713619E-3</v>
      </c>
      <c r="F50" s="305">
        <f t="shared" si="16"/>
        <v>1.3420096322300588E-3</v>
      </c>
      <c r="G50" s="305">
        <f t="shared" si="16"/>
        <v>1.3420096322300588E-3</v>
      </c>
      <c r="H50" s="305"/>
      <c r="I50" s="305"/>
      <c r="J50" s="305"/>
      <c r="K50" s="305"/>
      <c r="M50" s="303"/>
    </row>
    <row r="51" spans="1:16">
      <c r="A51" t="s">
        <v>232</v>
      </c>
      <c r="B51">
        <v>16</v>
      </c>
      <c r="C51">
        <v>18</v>
      </c>
      <c r="D51">
        <v>18</v>
      </c>
      <c r="E51">
        <v>20</v>
      </c>
      <c r="F51">
        <v>20</v>
      </c>
      <c r="G51">
        <v>20</v>
      </c>
      <c r="L51">
        <f>SUM(B51:K51)</f>
        <v>112</v>
      </c>
      <c r="M51" s="303">
        <f>AVERAGE(B52:K52)</f>
        <v>1.3302578097389463E-3</v>
      </c>
      <c r="N51" s="49">
        <f>SUM($B$38:$K$38)*3000/SUM(B52:K52)</f>
        <v>1566.1124618709609</v>
      </c>
    </row>
    <row r="52" spans="1:16">
      <c r="B52" s="305">
        <f>VLOOKUP(B51,$K$19:$M$29,2)</f>
        <v>1.3844009551594754E-3</v>
      </c>
      <c r="C52" s="305">
        <f t="shared" ref="C52:G52" si="17">VLOOKUP(C51,$K$19:$M$29,2)</f>
        <v>1.3420096322300588E-3</v>
      </c>
      <c r="D52" s="305">
        <f t="shared" si="17"/>
        <v>1.3420096322300588E-3</v>
      </c>
      <c r="E52" s="305">
        <f t="shared" si="17"/>
        <v>1.3043755462713619E-3</v>
      </c>
      <c r="F52" s="305">
        <f t="shared" si="17"/>
        <v>1.3043755462713619E-3</v>
      </c>
      <c r="G52" s="305">
        <f t="shared" si="17"/>
        <v>1.3043755462713619E-3</v>
      </c>
      <c r="H52" s="305"/>
      <c r="I52" s="305"/>
      <c r="J52" s="305"/>
      <c r="K52" s="305"/>
      <c r="M52" s="303"/>
    </row>
    <row r="53" spans="1:16">
      <c r="A53">
        <v>116</v>
      </c>
      <c r="B53">
        <v>18</v>
      </c>
      <c r="C53">
        <v>18</v>
      </c>
      <c r="D53">
        <v>18</v>
      </c>
      <c r="E53">
        <v>20</v>
      </c>
      <c r="F53">
        <v>20</v>
      </c>
      <c r="G53">
        <v>22</v>
      </c>
      <c r="L53">
        <f>SUM(B53:K53)</f>
        <v>116</v>
      </c>
      <c r="M53" s="303">
        <f>AVERAGE(B54:K54)</f>
        <v>1.3175694436753048E-3</v>
      </c>
      <c r="N53" s="49">
        <f>SUM($B$38:$K$38)*3000/SUM(B54:K54)</f>
        <v>1581.1943297060398</v>
      </c>
    </row>
    <row r="54" spans="1:16">
      <c r="B54" s="305">
        <f>VLOOKUP(B53,$K$19:$M$29,2)</f>
        <v>1.3420096322300588E-3</v>
      </c>
      <c r="C54" s="305">
        <f t="shared" ref="C54:G54" si="18">VLOOKUP(C53,$K$19:$M$29,2)</f>
        <v>1.3420096322300588E-3</v>
      </c>
      <c r="D54" s="305">
        <f t="shared" si="18"/>
        <v>1.3420096322300588E-3</v>
      </c>
      <c r="E54" s="305">
        <f t="shared" si="18"/>
        <v>1.3043755462713619E-3</v>
      </c>
      <c r="F54" s="305">
        <f t="shared" si="18"/>
        <v>1.3043755462713619E-3</v>
      </c>
      <c r="G54" s="305">
        <f t="shared" si="18"/>
        <v>1.2706366728189296E-3</v>
      </c>
      <c r="H54" s="305"/>
      <c r="I54" s="305"/>
      <c r="J54" s="305"/>
      <c r="K54" s="305"/>
      <c r="M54" s="303"/>
    </row>
    <row r="55" spans="1:16">
      <c r="A55">
        <f>SUM(B55:K55)</f>
        <v>116</v>
      </c>
      <c r="B55">
        <v>20</v>
      </c>
      <c r="C55">
        <v>20</v>
      </c>
      <c r="D55">
        <v>18</v>
      </c>
      <c r="E55">
        <v>18</v>
      </c>
      <c r="F55">
        <v>20</v>
      </c>
      <c r="G55">
        <v>20</v>
      </c>
      <c r="L55">
        <f>SUM(B55:K55)</f>
        <v>116</v>
      </c>
      <c r="M55" s="303">
        <f>AVERAGE(B56:K56)</f>
        <v>1.3169202415909277E-3</v>
      </c>
      <c r="N55" s="49">
        <f>SUM($B$38:$K$38)*3000/SUM(B56:K56)</f>
        <v>1581.9738109701523</v>
      </c>
      <c r="O55">
        <f>2*L55+L49</f>
        <v>344</v>
      </c>
      <c r="P55">
        <f>2*N55+N49</f>
        <v>4730.9940896528969</v>
      </c>
    </row>
    <row r="56" spans="1:16">
      <c r="B56" s="305">
        <f>VLOOKUP(B55,$K$19:$M$29,2)</f>
        <v>1.3043755462713619E-3</v>
      </c>
      <c r="C56" s="305">
        <f t="shared" ref="C56:G56" si="19">VLOOKUP(C55,$K$19:$M$29,2)</f>
        <v>1.3043755462713619E-3</v>
      </c>
      <c r="D56" s="305">
        <f t="shared" si="19"/>
        <v>1.3420096322300588E-3</v>
      </c>
      <c r="E56" s="305">
        <f t="shared" si="19"/>
        <v>1.3420096322300588E-3</v>
      </c>
      <c r="F56" s="305">
        <f t="shared" si="19"/>
        <v>1.3043755462713619E-3</v>
      </c>
      <c r="G56" s="305">
        <f t="shared" si="19"/>
        <v>1.3043755462713619E-3</v>
      </c>
      <c r="H56" s="305"/>
      <c r="I56" s="305"/>
      <c r="J56" s="305"/>
      <c r="K56" s="305"/>
      <c r="M56" s="303"/>
    </row>
    <row r="57" spans="1:16">
      <c r="A57">
        <f>SUM(B57:K57)</f>
        <v>120</v>
      </c>
      <c r="B57">
        <v>18</v>
      </c>
      <c r="C57">
        <v>18</v>
      </c>
      <c r="D57">
        <v>20</v>
      </c>
      <c r="E57">
        <v>20</v>
      </c>
      <c r="F57">
        <v>22</v>
      </c>
      <c r="G57">
        <v>22</v>
      </c>
      <c r="L57">
        <f>SUM(B57:K57)</f>
        <v>120</v>
      </c>
      <c r="M57" s="303">
        <f>AVERAGE(B58:K58)</f>
        <v>1.3056739504401166E-3</v>
      </c>
      <c r="N57" s="49">
        <f>SUM($B$38:$K$38)*3000/SUM(B58:K58)</f>
        <v>1595.5999831589527</v>
      </c>
      <c r="O57">
        <f>3*L57</f>
        <v>360</v>
      </c>
      <c r="P57">
        <f>3*N57</f>
        <v>4786.7999494768583</v>
      </c>
    </row>
    <row r="58" spans="1:16">
      <c r="B58" s="305">
        <f>VLOOKUP(B57,$K$19:$M$29,2)</f>
        <v>1.3420096322300588E-3</v>
      </c>
      <c r="C58" s="305">
        <f t="shared" ref="C58:G58" si="20">VLOOKUP(C57,$K$19:$M$29,2)</f>
        <v>1.3420096322300588E-3</v>
      </c>
      <c r="D58" s="305">
        <f t="shared" si="20"/>
        <v>1.3043755462713619E-3</v>
      </c>
      <c r="E58" s="305">
        <f t="shared" si="20"/>
        <v>1.3043755462713619E-3</v>
      </c>
      <c r="F58" s="305">
        <f t="shared" si="20"/>
        <v>1.2706366728189296E-3</v>
      </c>
      <c r="G58" s="305">
        <f t="shared" si="20"/>
        <v>1.2706366728189296E-3</v>
      </c>
      <c r="H58" s="305"/>
      <c r="I58" s="305"/>
      <c r="J58" s="305"/>
      <c r="K58" s="305"/>
      <c r="M58" s="303"/>
    </row>
    <row r="59" spans="1:16">
      <c r="A59" t="s">
        <v>233</v>
      </c>
      <c r="B59">
        <v>18</v>
      </c>
      <c r="C59">
        <v>20</v>
      </c>
      <c r="D59">
        <v>20</v>
      </c>
      <c r="E59">
        <v>22</v>
      </c>
      <c r="F59">
        <v>22</v>
      </c>
      <c r="G59">
        <v>22</v>
      </c>
      <c r="L59">
        <f>SUM(B59:K59)</f>
        <v>124</v>
      </c>
      <c r="M59" s="303">
        <f>AVERAGE(B60:K60)</f>
        <v>1.2937784572049284E-3</v>
      </c>
      <c r="N59" s="49">
        <f>SUM($B$38:$K$38)*3000/SUM(B60:K60)</f>
        <v>1610.2705387707217</v>
      </c>
    </row>
    <row r="60" spans="1:16">
      <c r="B60" s="305">
        <f>VLOOKUP(B59,$K$19:$M$29,2)</f>
        <v>1.3420096322300588E-3</v>
      </c>
      <c r="C60" s="305">
        <f t="shared" ref="C60:G60" si="21">VLOOKUP(C59,$K$19:$M$29,2)</f>
        <v>1.3043755462713619E-3</v>
      </c>
      <c r="D60" s="305">
        <f t="shared" si="21"/>
        <v>1.3043755462713619E-3</v>
      </c>
      <c r="E60" s="305">
        <f t="shared" si="21"/>
        <v>1.2706366728189296E-3</v>
      </c>
      <c r="F60" s="305">
        <f t="shared" si="21"/>
        <v>1.2706366728189296E-3</v>
      </c>
      <c r="G60" s="305">
        <f t="shared" si="21"/>
        <v>1.2706366728189296E-3</v>
      </c>
      <c r="H60" s="305"/>
      <c r="I60" s="305"/>
      <c r="J60" s="305"/>
      <c r="K60" s="305"/>
      <c r="M60" s="303"/>
    </row>
    <row r="61" spans="1:16">
      <c r="A61">
        <f>SUM(B61:K61)</f>
        <v>128</v>
      </c>
      <c r="B61">
        <v>20</v>
      </c>
      <c r="C61">
        <v>20</v>
      </c>
      <c r="D61">
        <v>20</v>
      </c>
      <c r="E61">
        <v>22</v>
      </c>
      <c r="F61">
        <v>22</v>
      </c>
      <c r="G61">
        <v>24</v>
      </c>
      <c r="L61">
        <f>SUM(B61:K61)</f>
        <v>128</v>
      </c>
      <c r="M61" s="303">
        <f>AVERAGE(B62:K62)</f>
        <v>1.2824230159300559E-3</v>
      </c>
      <c r="N61" s="49">
        <f>SUM($B$38:$K$38)*3000/SUM(B62:K62)</f>
        <v>1624.5289638867177</v>
      </c>
    </row>
    <row r="62" spans="1:16">
      <c r="B62" s="305">
        <f>VLOOKUP(B61,$K$19:$M$29,2)</f>
        <v>1.3043755462713619E-3</v>
      </c>
      <c r="C62" s="305">
        <f t="shared" ref="C62:G62" si="22">VLOOKUP(C61,$K$19:$M$29,2)</f>
        <v>1.3043755462713619E-3</v>
      </c>
      <c r="D62" s="305">
        <f t="shared" si="22"/>
        <v>1.3043755462713619E-3</v>
      </c>
      <c r="E62" s="305">
        <f t="shared" si="22"/>
        <v>1.2706366728189296E-3</v>
      </c>
      <c r="F62" s="305">
        <f t="shared" si="22"/>
        <v>1.2706366728189296E-3</v>
      </c>
      <c r="G62" s="305">
        <f t="shared" si="22"/>
        <v>1.2401381111283903E-3</v>
      </c>
      <c r="H62" s="305"/>
      <c r="I62" s="305"/>
      <c r="J62" s="305"/>
      <c r="K62" s="305"/>
      <c r="M62" s="303"/>
    </row>
    <row r="63" spans="1:16">
      <c r="A63">
        <f>SUM(B63:K63)</f>
        <v>132</v>
      </c>
      <c r="B63">
        <v>20</v>
      </c>
      <c r="C63">
        <v>20</v>
      </c>
      <c r="D63">
        <v>22</v>
      </c>
      <c r="E63">
        <v>22</v>
      </c>
      <c r="F63">
        <v>24</v>
      </c>
      <c r="G63">
        <v>24</v>
      </c>
      <c r="L63">
        <f>SUM(B63:K63)</f>
        <v>132</v>
      </c>
      <c r="M63" s="303">
        <f>AVERAGE(B64:K64)</f>
        <v>1.2717167767395605E-3</v>
      </c>
      <c r="N63" s="49">
        <f>SUM($B$38:$K$38)*3000/SUM(B64:K64)</f>
        <v>1638.2054333470405</v>
      </c>
    </row>
    <row r="64" spans="1:16">
      <c r="B64" s="305">
        <f>VLOOKUP(B63,$K$19:$M$29,2)</f>
        <v>1.3043755462713619E-3</v>
      </c>
      <c r="C64" s="305">
        <f t="shared" ref="C64:G64" si="23">VLOOKUP(C63,$K$19:$M$29,2)</f>
        <v>1.3043755462713619E-3</v>
      </c>
      <c r="D64" s="305">
        <f t="shared" si="23"/>
        <v>1.2706366728189296E-3</v>
      </c>
      <c r="E64" s="305">
        <f t="shared" si="23"/>
        <v>1.2706366728189296E-3</v>
      </c>
      <c r="F64" s="305">
        <f t="shared" si="23"/>
        <v>1.2401381111283903E-3</v>
      </c>
      <c r="G64" s="305">
        <f t="shared" si="23"/>
        <v>1.2401381111283903E-3</v>
      </c>
      <c r="H64" s="305"/>
      <c r="I64" s="305"/>
      <c r="J64" s="305"/>
      <c r="K64" s="305"/>
      <c r="M64" s="303"/>
    </row>
    <row r="65" spans="1:16">
      <c r="A65">
        <f>SUM(B65:K65)</f>
        <v>136</v>
      </c>
      <c r="B65">
        <v>22</v>
      </c>
      <c r="C65">
        <v>22</v>
      </c>
      <c r="D65">
        <v>24</v>
      </c>
      <c r="E65">
        <v>24</v>
      </c>
      <c r="F65">
        <v>22</v>
      </c>
      <c r="G65">
        <v>22</v>
      </c>
      <c r="L65">
        <f>SUM(B65:K65)</f>
        <v>136</v>
      </c>
      <c r="M65" s="303">
        <f>AVERAGE(B66:K66)</f>
        <v>1.2604704855887496E-3</v>
      </c>
      <c r="N65" s="49">
        <f>SUM($B$38:$K$38)*3000/SUM(B66:K66)</f>
        <v>1652.8219876249104</v>
      </c>
    </row>
    <row r="66" spans="1:16">
      <c r="B66" s="305">
        <f>VLOOKUP(B65,$K$19:$M$29,2)</f>
        <v>1.2706366728189296E-3</v>
      </c>
      <c r="C66" s="305">
        <f t="shared" ref="C66:G66" si="24">VLOOKUP(C65,$K$19:$M$29,2)</f>
        <v>1.2706366728189296E-3</v>
      </c>
      <c r="D66" s="305">
        <f t="shared" si="24"/>
        <v>1.2401381111283903E-3</v>
      </c>
      <c r="E66" s="305">
        <f t="shared" si="24"/>
        <v>1.2401381111283903E-3</v>
      </c>
      <c r="F66" s="305">
        <f t="shared" si="24"/>
        <v>1.2706366728189296E-3</v>
      </c>
      <c r="G66" s="305">
        <f t="shared" si="24"/>
        <v>1.2706366728189296E-3</v>
      </c>
      <c r="H66" s="305"/>
      <c r="I66" s="305"/>
      <c r="J66" s="305"/>
      <c r="K66" s="305"/>
      <c r="M66" s="303"/>
    </row>
    <row r="67" spans="1:16">
      <c r="A67" t="s">
        <v>234</v>
      </c>
      <c r="B67">
        <v>20</v>
      </c>
      <c r="C67">
        <v>22</v>
      </c>
      <c r="D67">
        <v>22</v>
      </c>
      <c r="E67">
        <v>24</v>
      </c>
      <c r="F67">
        <v>24</v>
      </c>
      <c r="G67">
        <v>24</v>
      </c>
      <c r="L67">
        <f>SUM(B67:K67)</f>
        <v>136</v>
      </c>
      <c r="M67" s="303">
        <f>AVERAGE(B68:K68)</f>
        <v>1.2610105375490653E-3</v>
      </c>
      <c r="N67" s="49">
        <f>SUM($B$38:$K$38)*3000/SUM(B68:K68)</f>
        <v>1652.1141348926053</v>
      </c>
    </row>
    <row r="68" spans="1:16">
      <c r="B68" s="305">
        <f>VLOOKUP(B67,$K$19:$M$29,2)</f>
        <v>1.3043755462713619E-3</v>
      </c>
      <c r="C68" s="305">
        <f t="shared" ref="C68:G68" si="25">VLOOKUP(C67,$K$19:$M$29,2)</f>
        <v>1.2706366728189296E-3</v>
      </c>
      <c r="D68" s="305">
        <f t="shared" si="25"/>
        <v>1.2706366728189296E-3</v>
      </c>
      <c r="E68" s="305">
        <f t="shared" si="25"/>
        <v>1.2401381111283903E-3</v>
      </c>
      <c r="F68" s="305">
        <f t="shared" si="25"/>
        <v>1.2401381111283903E-3</v>
      </c>
      <c r="G68" s="305">
        <f t="shared" si="25"/>
        <v>1.2401381111283903E-3</v>
      </c>
      <c r="H68" s="305"/>
      <c r="I68" s="305"/>
      <c r="J68" s="305"/>
      <c r="K68" s="305"/>
      <c r="M68" s="303"/>
    </row>
    <row r="69" spans="1:16">
      <c r="A69">
        <f>SUM(B69:K69)</f>
        <v>124</v>
      </c>
      <c r="B69">
        <v>18</v>
      </c>
      <c r="C69">
        <v>18</v>
      </c>
      <c r="D69">
        <v>20</v>
      </c>
      <c r="E69">
        <v>20</v>
      </c>
      <c r="F69">
        <v>24</v>
      </c>
      <c r="G69">
        <v>24</v>
      </c>
      <c r="L69">
        <f>SUM(B69:K69)</f>
        <v>124</v>
      </c>
      <c r="M69" s="303">
        <f>AVERAGE(B70:K70)</f>
        <v>1.2955077632099369E-3</v>
      </c>
      <c r="N69" s="49">
        <f>SUM($B$38:$K$38)*3000/SUM(B70:K70)</f>
        <v>1608.121072290116</v>
      </c>
      <c r="P69">
        <f>2*N57+N69</f>
        <v>4799.3210386080209</v>
      </c>
    </row>
    <row r="70" spans="1:16">
      <c r="B70" s="305">
        <f>VLOOKUP(B69,$K$19:$M$29,2)</f>
        <v>1.3420096322300588E-3</v>
      </c>
      <c r="C70" s="305">
        <f t="shared" ref="C70:G70" si="26">VLOOKUP(C69,$K$19:$M$29,2)</f>
        <v>1.3420096322300588E-3</v>
      </c>
      <c r="D70" s="305">
        <f t="shared" si="26"/>
        <v>1.3043755462713619E-3</v>
      </c>
      <c r="E70" s="305">
        <f t="shared" si="26"/>
        <v>1.3043755462713619E-3</v>
      </c>
      <c r="F70" s="305">
        <f t="shared" si="26"/>
        <v>1.2401381111283903E-3</v>
      </c>
      <c r="G70" s="305">
        <f t="shared" si="26"/>
        <v>1.2401381111283903E-3</v>
      </c>
      <c r="H70" s="305"/>
      <c r="I70" s="305"/>
      <c r="J70" s="305"/>
      <c r="K70" s="305"/>
      <c r="M70" s="303"/>
    </row>
    <row r="71" spans="1:16">
      <c r="M71" s="303"/>
      <c r="N71" s="49"/>
    </row>
    <row r="72" spans="1:16">
      <c r="B72" s="305"/>
      <c r="C72" s="305"/>
      <c r="D72" s="305"/>
      <c r="E72" s="305"/>
      <c r="F72" s="305"/>
      <c r="G72" s="305"/>
      <c r="H72" s="305"/>
      <c r="I72" s="305"/>
      <c r="J72" s="305"/>
      <c r="K72" s="305"/>
      <c r="M72" s="303"/>
    </row>
    <row r="73" spans="1:16">
      <c r="M73" s="303"/>
      <c r="N73" s="49"/>
    </row>
    <row r="74" spans="1:16">
      <c r="B74" s="305"/>
      <c r="C74" s="305"/>
      <c r="D74" s="305"/>
      <c r="E74" s="305"/>
      <c r="F74" s="305"/>
      <c r="G74" s="305"/>
      <c r="H74" s="305"/>
      <c r="I74" s="305"/>
      <c r="J74" s="305"/>
      <c r="K74" s="305"/>
      <c r="M74" s="303"/>
    </row>
    <row r="75" spans="1:16">
      <c r="M75" s="303"/>
      <c r="N75" s="49"/>
    </row>
    <row r="76" spans="1:16">
      <c r="B76" s="305"/>
      <c r="C76" s="305"/>
      <c r="D76" s="305"/>
      <c r="E76" s="305"/>
      <c r="F76" s="305"/>
      <c r="G76" s="305"/>
      <c r="H76" s="305"/>
      <c r="I76" s="305"/>
      <c r="J76" s="305"/>
      <c r="K76" s="305"/>
      <c r="M76" s="303"/>
    </row>
    <row r="77" spans="1:16">
      <c r="M77" s="303"/>
      <c r="N77" s="49"/>
    </row>
    <row r="78" spans="1:16">
      <c r="B78" s="305"/>
      <c r="C78" s="305"/>
      <c r="D78" s="305"/>
      <c r="E78" s="305"/>
      <c r="F78" s="305"/>
      <c r="G78" s="305"/>
      <c r="H78" s="305"/>
      <c r="I78" s="305"/>
      <c r="J78" s="305"/>
      <c r="K78" s="305"/>
      <c r="M78" s="303"/>
    </row>
    <row r="79" spans="1:16">
      <c r="M79" s="303"/>
      <c r="N79" s="49"/>
    </row>
    <row r="80" spans="1:16">
      <c r="B80" s="305"/>
      <c r="C80" s="305"/>
      <c r="D80" s="305"/>
      <c r="E80" s="305"/>
      <c r="F80" s="305"/>
      <c r="G80" s="305"/>
      <c r="H80" s="305"/>
      <c r="I80" s="305"/>
      <c r="J80" s="305"/>
      <c r="K80" s="305"/>
      <c r="M80" s="303"/>
    </row>
    <row r="81" spans="1:20">
      <c r="M81" s="303"/>
      <c r="N81" s="49"/>
    </row>
    <row r="82" spans="1:20">
      <c r="B82" s="305"/>
      <c r="C82" s="305"/>
      <c r="D82" s="305"/>
      <c r="E82" s="305"/>
      <c r="F82" s="305"/>
      <c r="G82" s="305"/>
      <c r="H82" s="305"/>
      <c r="I82" s="305"/>
      <c r="J82" s="305"/>
      <c r="K82" s="305"/>
      <c r="M82" s="303"/>
    </row>
    <row r="83" spans="1:20">
      <c r="M83" s="303"/>
      <c r="N83" s="49"/>
    </row>
    <row r="84" spans="1:20">
      <c r="B84" s="305"/>
      <c r="C84" s="305"/>
      <c r="D84" s="305"/>
      <c r="E84" s="305"/>
      <c r="F84" s="305"/>
      <c r="G84" s="305"/>
      <c r="H84" s="305"/>
      <c r="I84" s="305"/>
      <c r="J84" s="305"/>
      <c r="K84" s="305"/>
    </row>
    <row r="88" spans="1:20" ht="15">
      <c r="C88" t="s">
        <v>205</v>
      </c>
      <c r="E88" t="s">
        <v>206</v>
      </c>
      <c r="H88" s="300" t="s">
        <v>207</v>
      </c>
    </row>
    <row r="89" spans="1:20" ht="15">
      <c r="A89" t="s">
        <v>202</v>
      </c>
      <c r="B89" t="s">
        <v>203</v>
      </c>
      <c r="C89" t="s">
        <v>202</v>
      </c>
      <c r="D89" t="s">
        <v>203</v>
      </c>
      <c r="E89" s="299" t="s">
        <v>202</v>
      </c>
      <c r="F89" s="299" t="s">
        <v>203</v>
      </c>
      <c r="G89" s="299" t="s">
        <v>70</v>
      </c>
      <c r="H89" s="300" t="s">
        <v>208</v>
      </c>
    </row>
    <row r="90" spans="1:20" ht="15">
      <c r="A90">
        <v>108</v>
      </c>
      <c r="B90" s="49">
        <f>IF(ISBLANK(A90),0,VLOOKUP(A90,$A$39:$N$85,14))</f>
        <v>1550.5660168388886</v>
      </c>
      <c r="C90" s="227">
        <f>'Time Template'!U12</f>
        <v>0</v>
      </c>
      <c r="D90" s="228">
        <f ca="1">'Time Template'!E12</f>
        <v>0</v>
      </c>
      <c r="E90">
        <f>C90-A90</f>
        <v>-108</v>
      </c>
      <c r="F90" s="49">
        <f t="shared" ref="F90:F100" ca="1" si="27">D90-B90</f>
        <v>-1550.5660168388886</v>
      </c>
      <c r="G90">
        <f>'Time Template'!P12</f>
        <v>0</v>
      </c>
      <c r="H90" s="300" t="str">
        <f ca="1">CONCATENATE(TEXT(A90,"0000"),"___|___",TEXT(B90,"00000"),"___|___",TEXT(C90,"0000"),"___|___",TEXT(D90,"00000"),"___|___",TEXT(E90,"00"),"___|___",TEXT(F90,"00"),"___|___",TEXT(G90,"000"))</f>
        <v>0108___|___01551___|___0000___|___00000___|___-108___|___-1551___|___000</v>
      </c>
      <c r="T90">
        <f>4827/2</f>
        <v>2413.5</v>
      </c>
    </row>
    <row r="91" spans="1:20" ht="15">
      <c r="A91">
        <v>108</v>
      </c>
      <c r="B91" s="49">
        <f t="shared" ref="B91:B101" si="28">IF(ISBLANK(A91),0,VLOOKUP(A91,$A$39:$N$85,14))</f>
        <v>1550.5660168388886</v>
      </c>
      <c r="C91" s="227">
        <f>'Time Template'!U13</f>
        <v>386</v>
      </c>
      <c r="D91" s="228">
        <f ca="1">'Time Template'!E13</f>
        <v>4909.4228793348075</v>
      </c>
      <c r="E91">
        <f t="shared" ref="E91:E100" si="29">C91-A91</f>
        <v>278</v>
      </c>
      <c r="F91" s="49">
        <f t="shared" ca="1" si="27"/>
        <v>3358.8568624959189</v>
      </c>
      <c r="G91">
        <f ca="1">'Time Template'!P13</f>
        <v>139</v>
      </c>
      <c r="H91" s="300" t="str">
        <f t="shared" ref="H91:H102" ca="1" si="30">CONCATENATE(TEXT(A91,"0000"),"___|___",TEXT(B91,"00000"),"___|___",TEXT(C91,"0000"),"___|___",TEXT(D91,"00000"),"___|___",TEXT(E91,"00"),"___|___",TEXT(F91,"00"),"___|___",TEXT(G91,"000"))</f>
        <v>0108___|___01551___|___0386___|___04909___|___278___|___3359___|___139</v>
      </c>
    </row>
    <row r="92" spans="1:20" ht="15">
      <c r="A92">
        <v>108</v>
      </c>
      <c r="B92" s="49">
        <f t="shared" si="28"/>
        <v>1550.5660168388886</v>
      </c>
      <c r="C92" s="227">
        <f>'Time Template'!U14</f>
        <v>5</v>
      </c>
      <c r="D92" s="228">
        <f ca="1">'Time Template'!E14</f>
        <v>62.509766625979864</v>
      </c>
      <c r="E92">
        <f t="shared" si="29"/>
        <v>-103</v>
      </c>
      <c r="F92" s="49">
        <f t="shared" ca="1" si="27"/>
        <v>-1488.0562502129087</v>
      </c>
      <c r="G92">
        <f ca="1">'Time Template'!P14</f>
        <v>110</v>
      </c>
      <c r="H92" s="300" t="str">
        <f t="shared" ca="1" si="30"/>
        <v>0108___|___01551___|___0005___|___00063___|___-103___|___-1488___|___110</v>
      </c>
    </row>
    <row r="93" spans="1:20" ht="15">
      <c r="A93">
        <v>108</v>
      </c>
      <c r="B93" s="49">
        <f t="shared" ref="B93:B96" si="31">IF(ISBLANK(A93),0,VLOOKUP(A93,$A$39:$N$85,14))</f>
        <v>1550.5660168388886</v>
      </c>
      <c r="C93" s="227">
        <f>'Time Template'!U16</f>
        <v>11</v>
      </c>
      <c r="D93" s="228">
        <f ca="1">'Time Template'!E16</f>
        <v>104.3913323267916</v>
      </c>
      <c r="E93">
        <f t="shared" ref="E93:E96" si="32">C93-A93</f>
        <v>-97</v>
      </c>
      <c r="F93" s="49">
        <f t="shared" ref="F93:F96" ca="1" si="33">D93-B93</f>
        <v>-1446.174684512097</v>
      </c>
      <c r="G93">
        <f ca="1">'Time Template'!P16</f>
        <v>114</v>
      </c>
      <c r="H93" s="300" t="str">
        <f t="shared" ref="H93:H96" ca="1" si="34">CONCATENATE(TEXT(A93,"0000"),"___|___",TEXT(B93,"00000"),"___|___",TEXT(C93,"0000"),"___|___",TEXT(D93,"00000"),"___|___",TEXT(E93,"00"),"___|___",TEXT(F93,"00"),"___|___",TEXT(G93,"000"))</f>
        <v>0108___|___01551___|___0011___|___00104___|___-97___|___-1446___|___114</v>
      </c>
    </row>
    <row r="94" spans="1:20" ht="15">
      <c r="A94">
        <v>108</v>
      </c>
      <c r="B94" s="49">
        <f t="shared" si="31"/>
        <v>1550.5660168388886</v>
      </c>
      <c r="C94" s="227">
        <f>'Time Template'!U17</f>
        <v>19</v>
      </c>
      <c r="D94" s="228">
        <f ca="1">'Time Template'!E17</f>
        <v>248.78007567876011</v>
      </c>
      <c r="E94">
        <f t="shared" si="32"/>
        <v>-89</v>
      </c>
      <c r="F94" s="49">
        <f t="shared" ca="1" si="33"/>
        <v>-1301.7859411601285</v>
      </c>
      <c r="G94">
        <f ca="1">'Time Template'!P17</f>
        <v>131</v>
      </c>
      <c r="H94" s="300" t="str">
        <f t="shared" ca="1" si="34"/>
        <v>0108___|___01551___|___0019___|___00249___|___-89___|___-1302___|___131</v>
      </c>
    </row>
    <row r="95" spans="1:20" ht="15">
      <c r="A95">
        <v>108</v>
      </c>
      <c r="B95" s="49">
        <f t="shared" si="31"/>
        <v>1550.5660168388886</v>
      </c>
      <c r="C95" s="227">
        <f>'Time Template'!U18</f>
        <v>20</v>
      </c>
      <c r="D95" s="228">
        <f ca="1">'Time Template'!E18</f>
        <v>248.44312310848727</v>
      </c>
      <c r="E95">
        <f t="shared" si="32"/>
        <v>-88</v>
      </c>
      <c r="F95" s="49">
        <f t="shared" ca="1" si="33"/>
        <v>-1302.1228937304013</v>
      </c>
      <c r="G95">
        <f ca="1">'Time Template'!P18</f>
        <v>137</v>
      </c>
      <c r="H95" s="300" t="str">
        <f t="shared" ca="1" si="34"/>
        <v>0108___|___01551___|___0020___|___00248___|___-88___|___-1302___|___137</v>
      </c>
    </row>
    <row r="96" spans="1:20" ht="15">
      <c r="A96">
        <v>108</v>
      </c>
      <c r="B96" s="49">
        <f t="shared" si="31"/>
        <v>1550.5660168388886</v>
      </c>
      <c r="C96" s="227">
        <f>'Time Template'!U20</f>
        <v>29</v>
      </c>
      <c r="D96" s="228">
        <f ca="1">'Time Template'!E20</f>
        <v>373.91415666594003</v>
      </c>
      <c r="E96">
        <f t="shared" si="32"/>
        <v>-79</v>
      </c>
      <c r="F96" s="49">
        <f t="shared" ca="1" si="33"/>
        <v>-1176.6518601729485</v>
      </c>
      <c r="G96">
        <f ca="1">'Time Template'!P20</f>
        <v>138</v>
      </c>
      <c r="H96" s="300" t="str">
        <f t="shared" ca="1" si="34"/>
        <v>0108___|___01551___|___0029___|___00374___|___-79___|___-1177___|___138</v>
      </c>
    </row>
    <row r="97" spans="1:8" ht="15">
      <c r="A97">
        <v>108</v>
      </c>
      <c r="B97" s="49">
        <f t="shared" si="28"/>
        <v>1550.5660168388886</v>
      </c>
      <c r="C97" s="227">
        <f>'Time Template'!U21</f>
        <v>306</v>
      </c>
      <c r="D97" s="228">
        <f ca="1">'Time Template'!E21</f>
        <v>3990.2993640675959</v>
      </c>
      <c r="E97">
        <f t="shared" si="29"/>
        <v>198</v>
      </c>
      <c r="F97" s="49">
        <f t="shared" ca="1" si="27"/>
        <v>2439.7333472287073</v>
      </c>
      <c r="G97">
        <f ca="1">'Time Template'!P21</f>
        <v>144</v>
      </c>
      <c r="H97" s="300" t="str">
        <f t="shared" ca="1" si="30"/>
        <v>0108___|___01551___|___0306___|___03990___|___198___|___2440___|___144</v>
      </c>
    </row>
    <row r="98" spans="1:8" ht="15">
      <c r="A98">
        <v>108</v>
      </c>
      <c r="B98" s="49">
        <f t="shared" si="28"/>
        <v>1550.5660168388886</v>
      </c>
      <c r="C98" s="227">
        <f>'Time Template'!U22</f>
        <v>0</v>
      </c>
      <c r="D98" s="228">
        <f ca="1">'Time Template'!E22</f>
        <v>0</v>
      </c>
      <c r="E98">
        <f t="shared" si="29"/>
        <v>-108</v>
      </c>
      <c r="F98" s="49">
        <f t="shared" ca="1" si="27"/>
        <v>-1550.5660168388886</v>
      </c>
      <c r="G98">
        <f>'Time Template'!P22</f>
        <v>0</v>
      </c>
      <c r="H98" s="300" t="str">
        <f t="shared" ca="1" si="30"/>
        <v>0108___|___01551___|___0000___|___00000___|___-108___|___-1551___|___000</v>
      </c>
    </row>
    <row r="99" spans="1:8" ht="15">
      <c r="A99">
        <v>108</v>
      </c>
      <c r="B99" s="49">
        <f t="shared" si="28"/>
        <v>1550.5660168388886</v>
      </c>
      <c r="C99" s="227">
        <f>'Time Template'!U24</f>
        <v>0</v>
      </c>
      <c r="D99" s="228">
        <f ca="1">'Time Template'!E24</f>
        <v>0</v>
      </c>
      <c r="E99">
        <f t="shared" si="29"/>
        <v>-108</v>
      </c>
      <c r="F99" s="49">
        <f t="shared" ca="1" si="27"/>
        <v>-1550.5660168388886</v>
      </c>
      <c r="G99">
        <f>'Time Template'!P24</f>
        <v>0</v>
      </c>
      <c r="H99" s="300" t="str">
        <f t="shared" ca="1" si="30"/>
        <v>0108___|___01551___|___0000___|___00000___|___-108___|___-1551___|___000</v>
      </c>
    </row>
    <row r="100" spans="1:8" ht="15">
      <c r="A100">
        <v>108</v>
      </c>
      <c r="B100" s="49">
        <f>IF(ISBLANK(A100),0,VLOOKUP(A100,$A$39:$N$85,14))</f>
        <v>1550.5660168388886</v>
      </c>
      <c r="C100" s="227">
        <f>'Time Template'!U25</f>
        <v>0</v>
      </c>
      <c r="D100" s="228">
        <f ca="1">'Time Template'!E25</f>
        <v>0</v>
      </c>
      <c r="E100" s="302">
        <f t="shared" si="29"/>
        <v>-108</v>
      </c>
      <c r="F100" s="49">
        <f t="shared" ca="1" si="27"/>
        <v>-1550.5660168388886</v>
      </c>
      <c r="G100">
        <f>'Time Template'!P25</f>
        <v>0</v>
      </c>
      <c r="H100" s="300" t="str">
        <f t="shared" ca="1" si="30"/>
        <v>0108___|___01551___|___0000___|___00000___|___-108___|___-1551___|___000</v>
      </c>
    </row>
    <row r="101" spans="1:8" ht="15">
      <c r="A101">
        <v>108</v>
      </c>
      <c r="B101" s="49">
        <f t="shared" si="28"/>
        <v>1550.5660168388886</v>
      </c>
      <c r="C101" s="227">
        <f>'Time Template'!U26</f>
        <v>0</v>
      </c>
      <c r="D101" s="228">
        <f ca="1">'Time Template'!E26</f>
        <v>0</v>
      </c>
      <c r="E101" s="302">
        <f>C101-A101</f>
        <v>-108</v>
      </c>
      <c r="F101" s="49">
        <f ca="1">D101-B101</f>
        <v>-1550.5660168388886</v>
      </c>
      <c r="G101">
        <f>'Time Template'!P26</f>
        <v>0</v>
      </c>
      <c r="H101" s="300" t="str">
        <f t="shared" ca="1" si="30"/>
        <v>0108___|___01551___|___0000___|___00000___|___-108___|___-1551___|___000</v>
      </c>
    </row>
    <row r="102" spans="1:8" ht="15">
      <c r="A102">
        <f t="shared" ref="A102:F102" si="35">SUM(A90:A101)</f>
        <v>1296</v>
      </c>
      <c r="B102" s="49">
        <f t="shared" si="35"/>
        <v>18606.792202066667</v>
      </c>
      <c r="C102">
        <f t="shared" si="35"/>
        <v>776</v>
      </c>
      <c r="D102" s="114">
        <f t="shared" ca="1" si="35"/>
        <v>9937.7606978083622</v>
      </c>
      <c r="E102">
        <f t="shared" si="35"/>
        <v>-520</v>
      </c>
      <c r="F102" s="49">
        <f t="shared" ca="1" si="35"/>
        <v>-8669.0315042583006</v>
      </c>
      <c r="H102" s="300" t="str">
        <f t="shared" ca="1" si="30"/>
        <v>1296___|___18607___|___0776___|___09938___|___-520___|___-8669___|___000</v>
      </c>
    </row>
  </sheetData>
  <mergeCells count="5">
    <mergeCell ref="A2:G2"/>
    <mergeCell ref="B16:C16"/>
    <mergeCell ref="D16:E16"/>
    <mergeCell ref="F16:G16"/>
    <mergeCell ref="H16:I16"/>
  </mergeCells>
  <dataValidations count="1">
    <dataValidation type="list" allowBlank="1" showInputMessage="1" showErrorMessage="1" sqref="L17">
      <formula1>$P$17:$P$19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Y84"/>
  <sheetViews>
    <sheetView topLeftCell="A36" workbookViewId="0">
      <selection activeCell="A56" sqref="A56:A63"/>
    </sheetView>
  </sheetViews>
  <sheetFormatPr defaultRowHeight="12.75"/>
  <cols>
    <col min="6" max="6" width="12.140625" bestFit="1" customWidth="1"/>
  </cols>
  <sheetData>
    <row r="1" spans="1:23" ht="13.5" thickBot="1">
      <c r="A1" t="s">
        <v>215</v>
      </c>
      <c r="B1" s="22" t="str">
        <f>'Time Template'!B11</f>
        <v>#</v>
      </c>
      <c r="C1" s="22" t="str">
        <f>'Time Template'!C11</f>
        <v>EDist</v>
      </c>
      <c r="D1" s="22" t="str">
        <f>'Time Template'!D11</f>
        <v>Etime</v>
      </c>
      <c r="E1" s="22" t="str">
        <f>'Time Template'!E11</f>
        <v xml:space="preserve">Dist </v>
      </c>
      <c r="F1" s="22" t="str">
        <f>'Time Template'!F11</f>
        <v xml:space="preserve"> Split </v>
      </c>
      <c r="G1" s="22" t="str">
        <f>'Time Template'!G11</f>
        <v xml:space="preserve">  Pace </v>
      </c>
      <c r="H1" s="22" t="str">
        <f>'Time Template'!H11</f>
        <v>Watts</v>
      </c>
      <c r="I1" s="22" t="str">
        <f>'Time Template'!I11</f>
        <v xml:space="preserve"> Cals </v>
      </c>
      <c r="J1" s="22" t="str">
        <f>'Time Template'!J11</f>
        <v xml:space="preserve">SPM </v>
      </c>
      <c r="K1" s="22" t="str">
        <f>'Time Template'!K11</f>
        <v>MinHR</v>
      </c>
      <c r="L1" s="22" t="str">
        <f>'Time Template'!L11</f>
        <v>AvgHR</v>
      </c>
      <c r="M1" s="22" t="str">
        <f>'Time Template'!M11</f>
        <v>MaxHR</v>
      </c>
      <c r="N1" s="22" t="str">
        <f>'Time Template'!N11</f>
        <v xml:space="preserve">DPS </v>
      </c>
      <c r="O1" s="22" t="str">
        <f>'Time Template'!O11</f>
        <v xml:space="preserve">SPI </v>
      </c>
      <c r="P1" s="22" t="str">
        <f>'Time Template'!P11</f>
        <v>End Hr</v>
      </c>
      <c r="Q1" s="22">
        <f>'Time Template'!Q11</f>
        <v>0</v>
      </c>
      <c r="R1" s="22" t="str">
        <f>'Time Template'!R11</f>
        <v>Time</v>
      </c>
      <c r="S1" s="22" t="str">
        <f>'Time Template'!S11</f>
        <v>Strokes</v>
      </c>
      <c r="T1" s="22" t="str">
        <f>'Time Template'!T11</f>
        <v>Split Time (sec)</v>
      </c>
      <c r="U1" s="22" t="str">
        <f>'Time Template'!U11</f>
        <v>Split Strokes</v>
      </c>
      <c r="W1" t="s">
        <v>216</v>
      </c>
    </row>
    <row r="2" spans="1:23">
      <c r="B2">
        <f ca="1">'Time Template'!B12</f>
        <v>0</v>
      </c>
      <c r="C2" s="26">
        <f ca="1">'Time Template'!C12</f>
        <v>0</v>
      </c>
      <c r="D2" s="41">
        <f>'Time Template'!D12</f>
        <v>0</v>
      </c>
      <c r="E2" s="31">
        <f ca="1">'Time Template'!E12</f>
        <v>0</v>
      </c>
      <c r="F2" s="56">
        <f>'Time Template'!F12</f>
        <v>0</v>
      </c>
      <c r="G2" s="16">
        <f>'Time Template'!G12</f>
        <v>0</v>
      </c>
      <c r="H2" s="17">
        <f>'Time Template'!H12</f>
        <v>0</v>
      </c>
      <c r="I2" s="62">
        <f ca="1">'Time Template'!I12</f>
        <v>0</v>
      </c>
      <c r="J2" s="17">
        <f>'Time Template'!J12</f>
        <v>0</v>
      </c>
      <c r="K2" s="190">
        <f ca="1">'Time Template'!K12</f>
        <v>0</v>
      </c>
      <c r="L2" s="190">
        <f ca="1">'Time Template'!L12</f>
        <v>0</v>
      </c>
      <c r="M2" s="190">
        <f ca="1">'Time Template'!M12</f>
        <v>0</v>
      </c>
      <c r="N2" s="33">
        <f>'Time Template'!N12</f>
        <v>0</v>
      </c>
      <c r="O2" s="34">
        <f>'Time Template'!O12</f>
        <v>0</v>
      </c>
      <c r="P2" s="191">
        <f>'Time Template'!P12</f>
        <v>0</v>
      </c>
      <c r="Q2">
        <f>'Time Template'!Q12</f>
        <v>0</v>
      </c>
      <c r="R2">
        <f>'Time Template'!R12</f>
        <v>0</v>
      </c>
      <c r="S2">
        <f>'Time Template'!S12</f>
        <v>0</v>
      </c>
      <c r="T2">
        <f>'Time Template'!T12</f>
        <v>0</v>
      </c>
      <c r="U2">
        <f>'Time Template'!U12</f>
        <v>0</v>
      </c>
      <c r="W2" s="204">
        <f ca="1">L2*(F2*24*60)</f>
        <v>0</v>
      </c>
    </row>
    <row r="3" spans="1:23">
      <c r="A3">
        <v>16</v>
      </c>
      <c r="B3">
        <f ca="1">'Time Template'!B13</f>
        <v>1</v>
      </c>
      <c r="C3" s="26">
        <f ca="1">'Time Template'!C13</f>
        <v>4909.4228793348075</v>
      </c>
      <c r="D3" s="41">
        <f>'Time Template'!D13/(24*60)</f>
        <v>1.3888888888888888E-2</v>
      </c>
      <c r="E3" s="252">
        <f ca="1">'Time Template'!E13</f>
        <v>4909.4228793348075</v>
      </c>
      <c r="F3" s="229">
        <f>'Time Template'!F13</f>
        <v>1.3888888888888888E-2</v>
      </c>
      <c r="G3" s="230">
        <f ca="1">'Time Template'!G13</f>
        <v>1.4145133990546295E-3</v>
      </c>
      <c r="H3" s="231">
        <f ca="1">IF(R3=0,0,2.8/(G3*60*24*60/500)^3)</f>
        <v>191.73686398251016</v>
      </c>
      <c r="I3" s="232">
        <f ca="1">'Time Template'!I13</f>
        <v>318.70819999999998</v>
      </c>
      <c r="J3" s="231">
        <f>'Time Template'!J13</f>
        <v>19.3</v>
      </c>
      <c r="K3" s="232">
        <f ca="1">'Time Template'!K13</f>
        <v>94</v>
      </c>
      <c r="L3" s="232">
        <f ca="1">'Time Template'!L13</f>
        <v>133.34974093264248</v>
      </c>
      <c r="M3" s="232">
        <f ca="1">'Time Template'!M13</f>
        <v>139</v>
      </c>
      <c r="N3" s="233">
        <f ca="1">'Time Template'!N13</f>
        <v>12.718712122629034</v>
      </c>
      <c r="O3" s="233">
        <f ca="1">'Time Template'!O13</f>
        <v>9.934552537953893</v>
      </c>
      <c r="P3" s="234">
        <f ca="1">'Time Template'!P13</f>
        <v>139</v>
      </c>
      <c r="Q3">
        <f>'Time Template'!Q13</f>
        <v>0</v>
      </c>
      <c r="R3">
        <f>'Time Template'!R13</f>
        <v>1200</v>
      </c>
      <c r="S3">
        <f>'Time Template'!S13</f>
        <v>386</v>
      </c>
      <c r="T3">
        <f>'Time Template'!T13</f>
        <v>1200</v>
      </c>
      <c r="U3">
        <f>'Time Template'!U13</f>
        <v>386</v>
      </c>
      <c r="W3" s="49">
        <f t="shared" ref="W3:W35" ca="1" si="0">L3*(F3*24*60)</f>
        <v>2666.9948186528495</v>
      </c>
    </row>
    <row r="4" spans="1:23">
      <c r="A4">
        <v>18</v>
      </c>
      <c r="B4">
        <f ca="1">'Time Template'!B14</f>
        <v>2</v>
      </c>
      <c r="C4" s="26">
        <f ca="1">'Time Template'!C14</f>
        <v>4971.9326459607873</v>
      </c>
      <c r="D4" s="41">
        <f>'Time Template'!D14/(24*60)</f>
        <v>1.4583333333333334E-2</v>
      </c>
      <c r="E4" s="32">
        <f ca="1">'Time Template'!E14</f>
        <v>62.509766625979864</v>
      </c>
      <c r="F4" s="55">
        <f>'Time Template'!F14</f>
        <v>6.9444444444444447E-4</v>
      </c>
      <c r="G4" s="18">
        <f ca="1">'Time Template'!G14</f>
        <v>5.5546875466643032E-3</v>
      </c>
      <c r="H4" s="231">
        <f t="shared" ref="H4:H47" ca="1" si="1">IF(R4=0,0,2.8/(G4*60*24*60/500)^3)</f>
        <v>3.166269756924716</v>
      </c>
      <c r="I4" s="63">
        <f ca="1">'Time Template'!I14</f>
        <v>3.5764749999999998</v>
      </c>
      <c r="J4" s="19">
        <f>'Time Template'!J14</f>
        <v>5</v>
      </c>
      <c r="K4" s="63">
        <f ca="1">'Time Template'!K14</f>
        <v>104</v>
      </c>
      <c r="L4" s="63">
        <f ca="1">'Time Template'!L14</f>
        <v>125.6</v>
      </c>
      <c r="M4" s="63">
        <f ca="1">'Time Template'!M14</f>
        <v>139</v>
      </c>
      <c r="N4" s="34">
        <f ca="1">'Time Template'!N14</f>
        <v>12.501953325195974</v>
      </c>
      <c r="O4" s="34">
        <f ca="1">'Time Template'!O14</f>
        <v>0.63325395138494323</v>
      </c>
      <c r="P4" s="132">
        <f ca="1">'Time Template'!P14</f>
        <v>110</v>
      </c>
      <c r="Q4">
        <f>'Time Template'!Q14</f>
        <v>0</v>
      </c>
      <c r="R4">
        <f>'Time Template'!R14</f>
        <v>1260</v>
      </c>
      <c r="S4">
        <f>'Time Template'!S14</f>
        <v>391</v>
      </c>
      <c r="T4">
        <f>'Time Template'!T14</f>
        <v>60</v>
      </c>
      <c r="U4">
        <f>'Time Template'!U14</f>
        <v>5</v>
      </c>
      <c r="W4" s="49">
        <f t="shared" ca="1" si="0"/>
        <v>125.6</v>
      </c>
    </row>
    <row r="5" spans="1:23">
      <c r="A5">
        <v>20</v>
      </c>
      <c r="B5">
        <f ca="1">'Time Template'!B15</f>
        <v>3</v>
      </c>
      <c r="C5" s="26">
        <f ca="1">'Time Template'!C15</f>
        <v>9904.3147475167734</v>
      </c>
      <c r="D5" s="41">
        <f>'Time Template'!D15/(24*60)</f>
        <v>2.8472222222222222E-2</v>
      </c>
      <c r="E5" s="32">
        <f ca="1">'Time Template'!E15</f>
        <v>4932.3821015559861</v>
      </c>
      <c r="F5" s="55">
        <f>'Time Template'!F15</f>
        <v>1.3888888888888888E-2</v>
      </c>
      <c r="G5" s="18">
        <f ca="1">'Time Template'!G15</f>
        <v>1.4079291306838791E-3</v>
      </c>
      <c r="H5" s="231">
        <f t="shared" ca="1" si="1"/>
        <v>194.43947178433586</v>
      </c>
      <c r="I5" s="63">
        <f ca="1">'Time Template'!I15</f>
        <v>314.57350000000002</v>
      </c>
      <c r="J5" s="19">
        <f>'Time Template'!J15</f>
        <v>19.05</v>
      </c>
      <c r="K5" s="63">
        <f ca="1">'Time Template'!K15</f>
        <v>110</v>
      </c>
      <c r="L5" s="63">
        <f ca="1">'Time Template'!L15</f>
        <v>136.32020997375329</v>
      </c>
      <c r="M5" s="63">
        <f ca="1">'Time Template'!M15</f>
        <v>141</v>
      </c>
      <c r="N5" s="34">
        <f ca="1">'Time Template'!N15</f>
        <v>12.945884780986841</v>
      </c>
      <c r="O5" s="34">
        <f ca="1">'Time Template'!O15</f>
        <v>10.206796419125242</v>
      </c>
      <c r="P5" s="132">
        <f ca="1">'Time Template'!P15</f>
        <v>139</v>
      </c>
      <c r="Q5">
        <f>'Time Template'!Q15</f>
        <v>0</v>
      </c>
      <c r="R5">
        <f>'Time Template'!R15</f>
        <v>2460</v>
      </c>
      <c r="S5">
        <f>'Time Template'!S15</f>
        <v>772</v>
      </c>
      <c r="T5">
        <f>'Time Template'!T15</f>
        <v>1200</v>
      </c>
      <c r="U5">
        <f>'Time Template'!U15</f>
        <v>381</v>
      </c>
      <c r="W5" s="49">
        <f t="shared" ca="1" si="0"/>
        <v>2726.404199475066</v>
      </c>
    </row>
    <row r="6" spans="1:23">
      <c r="A6">
        <v>22</v>
      </c>
      <c r="B6">
        <f ca="1">'Time Template'!B16</f>
        <v>4</v>
      </c>
      <c r="C6" s="26">
        <f ca="1">'Time Template'!C16</f>
        <v>10008.706079843565</v>
      </c>
      <c r="D6" s="41">
        <f>'Time Template'!D16/(24*60)</f>
        <v>2.9166666666666667E-2</v>
      </c>
      <c r="E6" s="32">
        <f ca="1">'Time Template'!E16</f>
        <v>104.3913323267916</v>
      </c>
      <c r="F6" s="55">
        <f>'Time Template'!F16</f>
        <v>6.9444444444444447E-4</v>
      </c>
      <c r="G6" s="18">
        <f ca="1">'Time Template'!G16</f>
        <v>3.3261595046537125E-3</v>
      </c>
      <c r="H6" s="231">
        <f t="shared" ca="1" si="1"/>
        <v>14.74679359037669</v>
      </c>
      <c r="I6" s="63">
        <f ca="1">'Time Template'!I16</f>
        <v>8.6431349999999991</v>
      </c>
      <c r="J6" s="19">
        <f>'Time Template'!J16</f>
        <v>11</v>
      </c>
      <c r="K6" s="63">
        <f ca="1">'Time Template'!K16</f>
        <v>113</v>
      </c>
      <c r="L6" s="63">
        <f ca="1">'Time Template'!L16</f>
        <v>125.54545454545455</v>
      </c>
      <c r="M6" s="63">
        <f ca="1">'Time Template'!M16</f>
        <v>139</v>
      </c>
      <c r="N6" s="34">
        <f ca="1">'Time Template'!N16</f>
        <v>9.4901211206174185</v>
      </c>
      <c r="O6" s="34">
        <f ca="1">'Time Template'!O16</f>
        <v>1.3406175991251537</v>
      </c>
      <c r="P6" s="132">
        <f ca="1">'Time Template'!P16</f>
        <v>114</v>
      </c>
      <c r="Q6">
        <f>'Time Template'!Q16</f>
        <v>0</v>
      </c>
      <c r="R6">
        <f>'Time Template'!R16</f>
        <v>2520</v>
      </c>
      <c r="S6">
        <f>'Time Template'!S16</f>
        <v>783</v>
      </c>
      <c r="T6">
        <f>'Time Template'!T16</f>
        <v>60</v>
      </c>
      <c r="U6">
        <f>'Time Template'!U16</f>
        <v>11</v>
      </c>
      <c r="W6" s="49">
        <f t="shared" ca="1" si="0"/>
        <v>125.54545454545455</v>
      </c>
    </row>
    <row r="7" spans="1:23">
      <c r="A7">
        <v>24</v>
      </c>
      <c r="B7">
        <f ca="1">'Time Template'!B17</f>
        <v>5</v>
      </c>
      <c r="C7" s="26">
        <f ca="1">'Time Template'!C17</f>
        <v>10257.486155522325</v>
      </c>
      <c r="D7" s="41">
        <f>'Time Template'!D17/(24*60)</f>
        <v>2.9861111111111113E-2</v>
      </c>
      <c r="E7" s="32">
        <f ca="1">'Time Template'!E17</f>
        <v>248.78007567876011</v>
      </c>
      <c r="F7" s="55">
        <f>'Time Template'!F17</f>
        <v>6.9444444444444447E-4</v>
      </c>
      <c r="G7" s="18">
        <f ca="1">'Time Template'!G17</f>
        <v>1.395699479851339E-3</v>
      </c>
      <c r="H7" s="231">
        <f t="shared" ca="1" si="1"/>
        <v>199.59564768590192</v>
      </c>
      <c r="I7" s="63">
        <f ca="1">'Time Template'!I17</f>
        <v>15.44805</v>
      </c>
      <c r="J7" s="19">
        <f>'Time Template'!J17</f>
        <v>19</v>
      </c>
      <c r="K7" s="63">
        <f ca="1">'Time Template'!K17</f>
        <v>114</v>
      </c>
      <c r="L7" s="63">
        <f ca="1">'Time Template'!L17</f>
        <v>121.31578947368421</v>
      </c>
      <c r="M7" s="63">
        <f ca="1">'Time Template'!M17</f>
        <v>130</v>
      </c>
      <c r="N7" s="34">
        <f ca="1">'Time Template'!N17</f>
        <v>13.093688193618954</v>
      </c>
      <c r="O7" s="34">
        <f ca="1">'Time Template'!O17</f>
        <v>10.50503408873168</v>
      </c>
      <c r="P7" s="132">
        <f ca="1">'Time Template'!P17</f>
        <v>131</v>
      </c>
      <c r="Q7">
        <f>'Time Template'!Q17</f>
        <v>0</v>
      </c>
      <c r="R7">
        <f>'Time Template'!R17</f>
        <v>2580</v>
      </c>
      <c r="S7">
        <f>'Time Template'!S17</f>
        <v>802</v>
      </c>
      <c r="T7">
        <f>'Time Template'!T17</f>
        <v>60</v>
      </c>
      <c r="U7">
        <f>'Time Template'!U17</f>
        <v>19</v>
      </c>
      <c r="W7" s="49">
        <f t="shared" ca="1" si="0"/>
        <v>121.31578947368421</v>
      </c>
    </row>
    <row r="8" spans="1:23">
      <c r="A8">
        <v>22</v>
      </c>
      <c r="B8">
        <f ca="1">'Time Template'!B18</f>
        <v>6</v>
      </c>
      <c r="C8" s="26">
        <f ca="1">'Time Template'!C18</f>
        <v>10505.929278630812</v>
      </c>
      <c r="D8" s="41">
        <f>'Time Template'!D18/(24*60)</f>
        <v>3.0555555555555555E-2</v>
      </c>
      <c r="E8" s="32">
        <f ca="1">'Time Template'!E18</f>
        <v>248.44312310848727</v>
      </c>
      <c r="F8" s="55">
        <f>'Time Template'!F18</f>
        <v>6.9444444444444447E-4</v>
      </c>
      <c r="G8" s="18">
        <f ca="1">'Time Template'!G18</f>
        <v>1.3975924061725839E-3</v>
      </c>
      <c r="H8" s="231">
        <f t="shared" ca="1" si="1"/>
        <v>198.78573696103157</v>
      </c>
      <c r="I8" s="63">
        <f ca="1">'Time Template'!I18</f>
        <v>16.285419999999998</v>
      </c>
      <c r="J8" s="19">
        <f>'Time Template'!J18</f>
        <v>20</v>
      </c>
      <c r="K8" s="63">
        <f ca="1">'Time Template'!K18</f>
        <v>131</v>
      </c>
      <c r="L8" s="63">
        <f ca="1">'Time Template'!L18</f>
        <v>134.65</v>
      </c>
      <c r="M8" s="63">
        <f ca="1">'Time Template'!M18</f>
        <v>137</v>
      </c>
      <c r="N8" s="34">
        <f ca="1">'Time Template'!N18</f>
        <v>12.422156155424364</v>
      </c>
      <c r="O8" s="34">
        <f ca="1">'Time Template'!O18</f>
        <v>9.9392868480515784</v>
      </c>
      <c r="P8" s="132">
        <f ca="1">'Time Template'!P18</f>
        <v>137</v>
      </c>
      <c r="Q8">
        <f>'Time Template'!Q18</f>
        <v>0</v>
      </c>
      <c r="R8">
        <f>'Time Template'!R18</f>
        <v>2640</v>
      </c>
      <c r="S8">
        <f>'Time Template'!S18</f>
        <v>822</v>
      </c>
      <c r="T8">
        <f>'Time Template'!T18</f>
        <v>60</v>
      </c>
      <c r="U8">
        <f>'Time Template'!U18</f>
        <v>20</v>
      </c>
      <c r="W8" s="49">
        <f t="shared" ca="1" si="0"/>
        <v>134.65</v>
      </c>
    </row>
    <row r="9" spans="1:23">
      <c r="A9">
        <v>20</v>
      </c>
      <c r="B9">
        <f ca="1">'Time Template'!B19</f>
        <v>7</v>
      </c>
      <c r="C9" s="26">
        <f ca="1">'Time Template'!C19</f>
        <v>10630.599264733592</v>
      </c>
      <c r="D9" s="41">
        <f>'Time Template'!D19/(24*60)</f>
        <v>3.0902777777777779E-2</v>
      </c>
      <c r="E9" s="32">
        <f ca="1">'Time Template'!E19</f>
        <v>124.66998610277915</v>
      </c>
      <c r="F9" s="55">
        <f>'Time Template'!F19</f>
        <v>3.4722222222222224E-4</v>
      </c>
      <c r="G9" s="18">
        <f ca="1">'Time Template'!G19</f>
        <v>1.392565416410526E-3</v>
      </c>
      <c r="H9" s="231">
        <f t="shared" ca="1" si="1"/>
        <v>200.94629370312683</v>
      </c>
      <c r="I9" s="63">
        <f ca="1">'Time Template'!I19</f>
        <v>7.8181719999999997</v>
      </c>
      <c r="J9" s="19">
        <f>'Time Template'!J19</f>
        <v>20</v>
      </c>
      <c r="K9" s="63">
        <f ca="1">'Time Template'!K19</f>
        <v>137</v>
      </c>
      <c r="L9" s="63">
        <f ca="1">'Time Template'!L19</f>
        <v>138.30000000000001</v>
      </c>
      <c r="M9" s="63">
        <f ca="1">'Time Template'!M19</f>
        <v>140</v>
      </c>
      <c r="N9" s="34">
        <f ca="1">'Time Template'!N19</f>
        <v>12.466998610277916</v>
      </c>
      <c r="O9" s="34">
        <f ca="1">'Time Template'!O19</f>
        <v>10.047314685156341</v>
      </c>
      <c r="P9" s="132">
        <f ca="1">'Time Template'!P19</f>
        <v>140</v>
      </c>
      <c r="Q9">
        <f>'Time Template'!Q19</f>
        <v>0</v>
      </c>
      <c r="R9">
        <f>'Time Template'!R19</f>
        <v>2670</v>
      </c>
      <c r="S9">
        <f>'Time Template'!S19</f>
        <v>832</v>
      </c>
      <c r="T9">
        <f>'Time Template'!T19</f>
        <v>30</v>
      </c>
      <c r="U9">
        <f>'Time Template'!U19</f>
        <v>10</v>
      </c>
      <c r="W9" s="49">
        <f t="shared" ca="1" si="0"/>
        <v>69.150000000000006</v>
      </c>
    </row>
    <row r="10" spans="1:23">
      <c r="A10">
        <v>18</v>
      </c>
      <c r="B10">
        <f ca="1">'Time Template'!B20</f>
        <v>8</v>
      </c>
      <c r="C10" s="26">
        <f ca="1">'Time Template'!C20</f>
        <v>11004.513421399532</v>
      </c>
      <c r="D10" s="41">
        <f>'Time Template'!D20/(24*60)</f>
        <v>3.1944444444444442E-2</v>
      </c>
      <c r="E10" s="32">
        <f ca="1">'Time Template'!E20</f>
        <v>373.91415666594003</v>
      </c>
      <c r="F10" s="55">
        <f>'Time Template'!F20</f>
        <v>1.0416666666666667E-3</v>
      </c>
      <c r="G10" s="18">
        <f ca="1">'Time Template'!G20</f>
        <v>1.3929222096788726E-3</v>
      </c>
      <c r="H10" s="231">
        <f t="shared" ca="1" si="1"/>
        <v>200.79191769888399</v>
      </c>
      <c r="I10" s="63">
        <f ca="1">'Time Template'!I20</f>
        <v>23.95214</v>
      </c>
      <c r="J10" s="19">
        <f>'Time Template'!J20</f>
        <v>19.333333333333332</v>
      </c>
      <c r="K10" s="63">
        <f ca="1">'Time Template'!K20</f>
        <v>139</v>
      </c>
      <c r="L10" s="63">
        <f ca="1">'Time Template'!L20</f>
        <v>141.17241379310346</v>
      </c>
      <c r="M10" s="63">
        <f ca="1">'Time Template'!M20</f>
        <v>143</v>
      </c>
      <c r="N10" s="34">
        <f ca="1">'Time Template'!N20</f>
        <v>12.893591609170345</v>
      </c>
      <c r="O10" s="34">
        <f ca="1">'Time Template'!O20</f>
        <v>10.385788846494</v>
      </c>
      <c r="P10" s="132">
        <f ca="1">'Time Template'!P20</f>
        <v>138</v>
      </c>
      <c r="Q10">
        <f>'Time Template'!Q20</f>
        <v>0</v>
      </c>
      <c r="R10">
        <f>'Time Template'!R20</f>
        <v>2760</v>
      </c>
      <c r="S10">
        <f>'Time Template'!S20</f>
        <v>861</v>
      </c>
      <c r="T10">
        <f>'Time Template'!T20</f>
        <v>90</v>
      </c>
      <c r="U10">
        <f>'Time Template'!U20</f>
        <v>29</v>
      </c>
      <c r="W10" s="49">
        <f t="shared" ca="1" si="0"/>
        <v>211.75862068965517</v>
      </c>
    </row>
    <row r="11" spans="1:23">
      <c r="A11">
        <v>16</v>
      </c>
      <c r="B11">
        <f ca="1">'Time Template'!B21</f>
        <v>9</v>
      </c>
      <c r="C11" s="26">
        <f ca="1">'Time Template'!C21</f>
        <v>14994.812785467127</v>
      </c>
      <c r="D11" s="41">
        <f>'Time Template'!D21/(24*60)</f>
        <v>4.3055555555555555E-2</v>
      </c>
      <c r="E11" s="32">
        <f ca="1">'Time Template'!E21</f>
        <v>3990.2993640675959</v>
      </c>
      <c r="F11" s="55">
        <f>'Time Template'!F21</f>
        <v>1.1111111111111112E-2</v>
      </c>
      <c r="G11" s="18">
        <f ca="1">'Time Template'!G21</f>
        <v>1.3922653537183193E-3</v>
      </c>
      <c r="H11" s="231">
        <f t="shared" ca="1" si="1"/>
        <v>201.07624626243035</v>
      </c>
      <c r="I11" s="63">
        <f ca="1">'Time Template'!I21</f>
        <v>251.93199999999999</v>
      </c>
      <c r="J11" s="19">
        <f>'Time Template'!J21</f>
        <v>19.125</v>
      </c>
      <c r="K11" s="63">
        <f ca="1">'Time Template'!K21</f>
        <v>137</v>
      </c>
      <c r="L11" s="63">
        <f ca="1">'Time Template'!L21</f>
        <v>142.84640522875816</v>
      </c>
      <c r="M11" s="63">
        <f ca="1">'Time Template'!M21</f>
        <v>146</v>
      </c>
      <c r="N11" s="34">
        <f ca="1">'Time Template'!N21</f>
        <v>13.040194000220902</v>
      </c>
      <c r="O11" s="34">
        <f ca="1">'Time Template'!O21</f>
        <v>10.513790654244724</v>
      </c>
      <c r="P11" s="132">
        <f ca="1">'Time Template'!P21</f>
        <v>144</v>
      </c>
      <c r="Q11">
        <f>'Time Template'!Q21</f>
        <v>0</v>
      </c>
      <c r="R11">
        <f>'Time Template'!R21</f>
        <v>3720</v>
      </c>
      <c r="S11">
        <f>'Time Template'!S21</f>
        <v>1167</v>
      </c>
      <c r="T11">
        <f>'Time Template'!T21</f>
        <v>960</v>
      </c>
      <c r="U11">
        <f>'Time Template'!U21</f>
        <v>306</v>
      </c>
      <c r="W11" s="49">
        <f t="shared" ca="1" si="0"/>
        <v>2285.5424836601305</v>
      </c>
    </row>
    <row r="12" spans="1:23">
      <c r="A12">
        <v>18</v>
      </c>
      <c r="B12">
        <f ca="1">'Time Template'!B22</f>
        <v>0</v>
      </c>
      <c r="C12" s="26">
        <f ca="1">'Time Template'!C22</f>
        <v>0</v>
      </c>
      <c r="D12" s="41">
        <f>'Time Template'!D22/(24*60)</f>
        <v>0</v>
      </c>
      <c r="E12" s="32">
        <f ca="1">'Time Template'!E22</f>
        <v>0</v>
      </c>
      <c r="F12" s="55">
        <f>'Time Template'!F22</f>
        <v>0</v>
      </c>
      <c r="G12" s="18">
        <f>'Time Template'!G22</f>
        <v>0</v>
      </c>
      <c r="H12" s="231">
        <f t="shared" si="1"/>
        <v>0</v>
      </c>
      <c r="I12" s="63">
        <f ca="1">'Time Template'!I22</f>
        <v>0</v>
      </c>
      <c r="J12" s="19">
        <f>'Time Template'!J22</f>
        <v>0</v>
      </c>
      <c r="K12" s="63">
        <f ca="1">'Time Template'!K22</f>
        <v>0</v>
      </c>
      <c r="L12" s="63">
        <f ca="1">'Time Template'!L22</f>
        <v>0</v>
      </c>
      <c r="M12" s="63">
        <f ca="1">'Time Template'!M22</f>
        <v>0</v>
      </c>
      <c r="N12" s="34">
        <f>'Time Template'!N22</f>
        <v>0</v>
      </c>
      <c r="O12" s="34">
        <f>'Time Template'!O22</f>
        <v>0</v>
      </c>
      <c r="P12" s="132">
        <f>'Time Template'!P22</f>
        <v>0</v>
      </c>
      <c r="Q12">
        <f>'Time Template'!Q22</f>
        <v>0</v>
      </c>
      <c r="R12">
        <f>'Time Template'!R22</f>
        <v>0</v>
      </c>
      <c r="S12">
        <f>'Time Template'!S22</f>
        <v>0</v>
      </c>
      <c r="T12">
        <f>'Time Template'!T22</f>
        <v>0</v>
      </c>
      <c r="U12">
        <f>'Time Template'!U22</f>
        <v>0</v>
      </c>
      <c r="W12" s="204">
        <f t="shared" ca="1" si="0"/>
        <v>0</v>
      </c>
    </row>
    <row r="13" spans="1:23">
      <c r="A13">
        <v>20</v>
      </c>
      <c r="B13">
        <f ca="1">'Time Template'!B23</f>
        <v>0</v>
      </c>
      <c r="C13" s="26">
        <f ca="1">'Time Template'!C23</f>
        <v>0</v>
      </c>
      <c r="D13" s="41">
        <f>'Time Template'!D23/(24*60)</f>
        <v>0</v>
      </c>
      <c r="E13" s="32">
        <f ca="1">'Time Template'!E23</f>
        <v>0</v>
      </c>
      <c r="F13" s="55">
        <f>'Time Template'!F23</f>
        <v>0</v>
      </c>
      <c r="G13" s="18">
        <f>'Time Template'!G23</f>
        <v>0</v>
      </c>
      <c r="H13" s="231">
        <f t="shared" si="1"/>
        <v>0</v>
      </c>
      <c r="I13" s="63">
        <f ca="1">'Time Template'!I23</f>
        <v>0</v>
      </c>
      <c r="J13" s="19">
        <f>'Time Template'!J23</f>
        <v>0</v>
      </c>
      <c r="K13" s="63">
        <f ca="1">'Time Template'!K23</f>
        <v>0</v>
      </c>
      <c r="L13" s="63">
        <f ca="1">'Time Template'!L23</f>
        <v>0</v>
      </c>
      <c r="M13" s="63">
        <f ca="1">'Time Template'!M23</f>
        <v>0</v>
      </c>
      <c r="N13" s="34">
        <f>'Time Template'!N23</f>
        <v>0</v>
      </c>
      <c r="O13" s="34">
        <f>'Time Template'!O23</f>
        <v>0</v>
      </c>
      <c r="P13" s="132">
        <f>'Time Template'!P23</f>
        <v>0</v>
      </c>
      <c r="Q13">
        <f>'Time Template'!Q23</f>
        <v>0</v>
      </c>
      <c r="R13">
        <f>'Time Template'!R23</f>
        <v>0</v>
      </c>
      <c r="S13">
        <f>'Time Template'!S23</f>
        <v>0</v>
      </c>
      <c r="T13">
        <f>'Time Template'!T23</f>
        <v>0</v>
      </c>
      <c r="U13">
        <f>'Time Template'!U23</f>
        <v>0</v>
      </c>
      <c r="W13" s="204">
        <f t="shared" ca="1" si="0"/>
        <v>0</v>
      </c>
    </row>
    <row r="14" spans="1:23">
      <c r="A14">
        <v>22</v>
      </c>
      <c r="B14">
        <f ca="1">'Time Template'!B24</f>
        <v>0</v>
      </c>
      <c r="C14" s="26">
        <f ca="1">'Time Template'!C24</f>
        <v>0</v>
      </c>
      <c r="D14" s="41">
        <f>'Time Template'!D24/(24*60)</f>
        <v>0</v>
      </c>
      <c r="E14" s="32">
        <f ca="1">'Time Template'!E24</f>
        <v>0</v>
      </c>
      <c r="F14" s="55">
        <f>'Time Template'!F24</f>
        <v>0</v>
      </c>
      <c r="G14" s="18">
        <f>'Time Template'!G24</f>
        <v>0</v>
      </c>
      <c r="H14" s="231">
        <f t="shared" si="1"/>
        <v>0</v>
      </c>
      <c r="I14" s="63">
        <f ca="1">'Time Template'!I24</f>
        <v>0</v>
      </c>
      <c r="J14" s="19">
        <f>'Time Template'!J24</f>
        <v>0</v>
      </c>
      <c r="K14" s="63">
        <f ca="1">'Time Template'!K24</f>
        <v>0</v>
      </c>
      <c r="L14" s="63">
        <f ca="1">'Time Template'!L24</f>
        <v>0</v>
      </c>
      <c r="M14" s="63">
        <f ca="1">'Time Template'!M24</f>
        <v>0</v>
      </c>
      <c r="N14" s="34">
        <f>'Time Template'!N24</f>
        <v>0</v>
      </c>
      <c r="O14" s="34">
        <f>'Time Template'!O24</f>
        <v>0</v>
      </c>
      <c r="P14" s="132">
        <f>'Time Template'!P24</f>
        <v>0</v>
      </c>
      <c r="Q14">
        <f>'Time Template'!Q24</f>
        <v>0</v>
      </c>
      <c r="R14">
        <f>'Time Template'!R24</f>
        <v>0</v>
      </c>
      <c r="S14">
        <f>'Time Template'!S24</f>
        <v>0</v>
      </c>
      <c r="T14">
        <f>'Time Template'!T24</f>
        <v>0</v>
      </c>
      <c r="U14">
        <f>'Time Template'!U24</f>
        <v>0</v>
      </c>
      <c r="W14" s="204">
        <f t="shared" ca="1" si="0"/>
        <v>0</v>
      </c>
    </row>
    <row r="15" spans="1:23">
      <c r="A15">
        <v>24</v>
      </c>
      <c r="B15">
        <f ca="1">'Time Template'!B25</f>
        <v>0</v>
      </c>
      <c r="C15" s="26">
        <f ca="1">'Time Template'!C25</f>
        <v>0</v>
      </c>
      <c r="D15" s="41">
        <f>'Time Template'!D25/(24*60)</f>
        <v>0</v>
      </c>
      <c r="E15" s="32">
        <f ca="1">'Time Template'!E25</f>
        <v>0</v>
      </c>
      <c r="F15" s="55">
        <f>'Time Template'!F25</f>
        <v>0</v>
      </c>
      <c r="G15" s="18">
        <f>'Time Template'!G25</f>
        <v>0</v>
      </c>
      <c r="H15" s="231">
        <f t="shared" si="1"/>
        <v>0</v>
      </c>
      <c r="I15" s="63">
        <f ca="1">'Time Template'!I25</f>
        <v>0</v>
      </c>
      <c r="J15" s="19">
        <f>'Time Template'!J25</f>
        <v>0</v>
      </c>
      <c r="K15" s="63">
        <f ca="1">'Time Template'!K25</f>
        <v>0</v>
      </c>
      <c r="L15" s="63">
        <f ca="1">'Time Template'!L25</f>
        <v>0</v>
      </c>
      <c r="M15" s="63">
        <f ca="1">'Time Template'!M25</f>
        <v>0</v>
      </c>
      <c r="N15" s="34">
        <f>'Time Template'!N25</f>
        <v>0</v>
      </c>
      <c r="O15" s="34">
        <f>'Time Template'!O25</f>
        <v>0</v>
      </c>
      <c r="P15" s="132">
        <f>'Time Template'!P25</f>
        <v>0</v>
      </c>
      <c r="Q15">
        <f>'Time Template'!Q25</f>
        <v>0</v>
      </c>
      <c r="R15">
        <f>'Time Template'!R25</f>
        <v>0</v>
      </c>
      <c r="S15">
        <f>'Time Template'!S25</f>
        <v>0</v>
      </c>
      <c r="T15">
        <f>'Time Template'!T25</f>
        <v>0</v>
      </c>
      <c r="U15">
        <f>'Time Template'!U25</f>
        <v>0</v>
      </c>
      <c r="W15" s="204">
        <f t="shared" ca="1" si="0"/>
        <v>0</v>
      </c>
    </row>
    <row r="16" spans="1:23">
      <c r="A16">
        <v>22</v>
      </c>
      <c r="B16">
        <f ca="1">'Time Template'!B26</f>
        <v>0</v>
      </c>
      <c r="C16" s="26">
        <f ca="1">'Time Template'!C26</f>
        <v>0</v>
      </c>
      <c r="D16" s="41">
        <f>'Time Template'!D26/(24*60)</f>
        <v>0</v>
      </c>
      <c r="E16" s="32">
        <f ca="1">'Time Template'!E26</f>
        <v>0</v>
      </c>
      <c r="F16" s="55">
        <f>'Time Template'!F26</f>
        <v>0</v>
      </c>
      <c r="G16" s="18">
        <f>'Time Template'!G26</f>
        <v>0</v>
      </c>
      <c r="H16" s="231">
        <f t="shared" si="1"/>
        <v>0</v>
      </c>
      <c r="I16" s="63">
        <f ca="1">'Time Template'!I26</f>
        <v>0</v>
      </c>
      <c r="J16" s="19">
        <f>'Time Template'!J26</f>
        <v>0</v>
      </c>
      <c r="K16" s="63">
        <f ca="1">'Time Template'!K26</f>
        <v>0</v>
      </c>
      <c r="L16" s="63">
        <f ca="1">'Time Template'!L26</f>
        <v>0</v>
      </c>
      <c r="M16" s="63">
        <f ca="1">'Time Template'!M26</f>
        <v>0</v>
      </c>
      <c r="N16" s="34">
        <f>'Time Template'!N26</f>
        <v>0</v>
      </c>
      <c r="O16" s="34">
        <f>'Time Template'!O26</f>
        <v>0</v>
      </c>
      <c r="P16" s="132">
        <f>'Time Template'!P26</f>
        <v>0</v>
      </c>
      <c r="Q16">
        <f>'Time Template'!Q26</f>
        <v>0</v>
      </c>
      <c r="R16">
        <f>'Time Template'!R26</f>
        <v>0</v>
      </c>
      <c r="S16">
        <f>'Time Template'!S26</f>
        <v>0</v>
      </c>
      <c r="T16">
        <f>'Time Template'!T26</f>
        <v>0</v>
      </c>
      <c r="U16">
        <f>'Time Template'!U26</f>
        <v>0</v>
      </c>
      <c r="W16" s="204">
        <f t="shared" ca="1" si="0"/>
        <v>0</v>
      </c>
    </row>
    <row r="17" spans="1:23">
      <c r="A17">
        <v>20</v>
      </c>
      <c r="B17">
        <f ca="1">'Time Template'!B27</f>
        <v>0</v>
      </c>
      <c r="C17" s="26">
        <f ca="1">'Time Template'!C27</f>
        <v>0</v>
      </c>
      <c r="D17" s="41">
        <f>'Time Template'!D27/(24*60)</f>
        <v>0</v>
      </c>
      <c r="E17" s="32">
        <f ca="1">'Time Template'!E27</f>
        <v>0</v>
      </c>
      <c r="F17" s="55">
        <f>'Time Template'!F27</f>
        <v>0</v>
      </c>
      <c r="G17" s="18">
        <f>'Time Template'!G27</f>
        <v>0</v>
      </c>
      <c r="H17" s="231">
        <f t="shared" si="1"/>
        <v>0</v>
      </c>
      <c r="I17" s="63">
        <f ca="1">'Time Template'!I27</f>
        <v>0</v>
      </c>
      <c r="J17" s="19">
        <f>'Time Template'!J27</f>
        <v>0</v>
      </c>
      <c r="K17" s="63">
        <f ca="1">'Time Template'!K27</f>
        <v>0</v>
      </c>
      <c r="L17" s="63">
        <f ca="1">'Time Template'!L27</f>
        <v>0</v>
      </c>
      <c r="M17" s="63">
        <f ca="1">'Time Template'!M27</f>
        <v>0</v>
      </c>
      <c r="N17" s="34">
        <f>'Time Template'!N27</f>
        <v>0</v>
      </c>
      <c r="O17" s="34">
        <f>'Time Template'!O27</f>
        <v>0</v>
      </c>
      <c r="P17" s="132">
        <f>'Time Template'!P27</f>
        <v>0</v>
      </c>
      <c r="Q17">
        <f>'Time Template'!Q27</f>
        <v>0</v>
      </c>
      <c r="R17">
        <f>'Time Template'!R27</f>
        <v>0</v>
      </c>
      <c r="S17">
        <f>'Time Template'!S27</f>
        <v>0</v>
      </c>
      <c r="T17">
        <f>'Time Template'!T27</f>
        <v>0</v>
      </c>
      <c r="U17">
        <f>'Time Template'!U27</f>
        <v>0</v>
      </c>
      <c r="W17" s="204">
        <f t="shared" ca="1" si="0"/>
        <v>0</v>
      </c>
    </row>
    <row r="18" spans="1:23">
      <c r="A18">
        <v>18</v>
      </c>
      <c r="B18">
        <f ca="1">'Time Template'!B28</f>
        <v>0</v>
      </c>
      <c r="C18" s="26">
        <f ca="1">'Time Template'!C28</f>
        <v>0</v>
      </c>
      <c r="D18" s="41">
        <f>'Time Template'!D28/(24*60)</f>
        <v>0</v>
      </c>
      <c r="E18" s="32">
        <f ca="1">'Time Template'!E28</f>
        <v>0</v>
      </c>
      <c r="F18" s="55">
        <f>'Time Template'!F28</f>
        <v>0</v>
      </c>
      <c r="G18" s="18">
        <f>'Time Template'!G28</f>
        <v>0</v>
      </c>
      <c r="H18" s="231">
        <f t="shared" si="1"/>
        <v>0</v>
      </c>
      <c r="I18" s="63">
        <f ca="1">'Time Template'!I28</f>
        <v>0</v>
      </c>
      <c r="J18" s="19">
        <f>'Time Template'!J28</f>
        <v>0</v>
      </c>
      <c r="K18" s="63">
        <f ca="1">'Time Template'!K28</f>
        <v>0</v>
      </c>
      <c r="L18" s="63">
        <f ca="1">'Time Template'!L28</f>
        <v>0</v>
      </c>
      <c r="M18" s="63">
        <f ca="1">'Time Template'!M28</f>
        <v>0</v>
      </c>
      <c r="N18" s="34">
        <f>'Time Template'!N28</f>
        <v>0</v>
      </c>
      <c r="O18" s="34">
        <f>'Time Template'!O28</f>
        <v>0</v>
      </c>
      <c r="P18" s="132">
        <f>'Time Template'!P28</f>
        <v>0</v>
      </c>
      <c r="Q18">
        <f>'Time Template'!Q28</f>
        <v>0</v>
      </c>
      <c r="R18">
        <f>'Time Template'!R28</f>
        <v>0</v>
      </c>
      <c r="S18">
        <f>'Time Template'!S28</f>
        <v>0</v>
      </c>
      <c r="T18">
        <f>'Time Template'!T28</f>
        <v>0</v>
      </c>
      <c r="U18">
        <f>'Time Template'!U28</f>
        <v>0</v>
      </c>
      <c r="W18" s="204">
        <f t="shared" ca="1" si="0"/>
        <v>0</v>
      </c>
    </row>
    <row r="19" spans="1:23">
      <c r="A19">
        <v>16</v>
      </c>
      <c r="B19">
        <f ca="1">'Time Template'!B29</f>
        <v>0</v>
      </c>
      <c r="C19" s="26">
        <f ca="1">'Time Template'!C29</f>
        <v>0</v>
      </c>
      <c r="D19" s="41">
        <f>'Time Template'!D29/(24*60)</f>
        <v>0</v>
      </c>
      <c r="E19" s="32">
        <f ca="1">'Time Template'!E29</f>
        <v>0</v>
      </c>
      <c r="F19" s="55">
        <f>'Time Template'!F29</f>
        <v>0</v>
      </c>
      <c r="G19" s="18">
        <f>'Time Template'!G29</f>
        <v>0</v>
      </c>
      <c r="H19" s="231">
        <f t="shared" si="1"/>
        <v>0</v>
      </c>
      <c r="I19" s="63">
        <f ca="1">'Time Template'!I29</f>
        <v>0</v>
      </c>
      <c r="J19" s="19">
        <f>'Time Template'!J29</f>
        <v>0</v>
      </c>
      <c r="K19" s="63">
        <f ca="1">'Time Template'!K29</f>
        <v>0</v>
      </c>
      <c r="L19" s="63">
        <f ca="1">'Time Template'!L29</f>
        <v>0</v>
      </c>
      <c r="M19" s="63">
        <f ca="1">'Time Template'!M29</f>
        <v>0</v>
      </c>
      <c r="N19" s="34">
        <f>'Time Template'!N29</f>
        <v>0</v>
      </c>
      <c r="O19" s="34">
        <f>'Time Template'!O29</f>
        <v>0</v>
      </c>
      <c r="P19" s="132">
        <f>'Time Template'!P29</f>
        <v>0</v>
      </c>
      <c r="Q19">
        <f>'Time Template'!Q29</f>
        <v>0</v>
      </c>
      <c r="R19">
        <f>'Time Template'!R29</f>
        <v>0</v>
      </c>
      <c r="S19">
        <f>'Time Template'!S29</f>
        <v>0</v>
      </c>
      <c r="T19">
        <f>'Time Template'!T29</f>
        <v>0</v>
      </c>
      <c r="U19">
        <f>'Time Template'!U29</f>
        <v>0</v>
      </c>
      <c r="W19" s="204">
        <f t="shared" ca="1" si="0"/>
        <v>0</v>
      </c>
    </row>
    <row r="20" spans="1:23">
      <c r="A20">
        <v>18</v>
      </c>
      <c r="B20">
        <f ca="1">'Time Template'!B30</f>
        <v>0</v>
      </c>
      <c r="C20" s="26">
        <f ca="1">'Time Template'!C30</f>
        <v>0</v>
      </c>
      <c r="D20" s="41">
        <f>'Time Template'!D30/(24*60)</f>
        <v>0</v>
      </c>
      <c r="E20" s="32">
        <f ca="1">'Time Template'!E30</f>
        <v>0</v>
      </c>
      <c r="F20" s="55">
        <f>'Time Template'!F30</f>
        <v>0</v>
      </c>
      <c r="G20" s="18">
        <f>'Time Template'!G30</f>
        <v>0</v>
      </c>
      <c r="H20" s="231">
        <f t="shared" si="1"/>
        <v>0</v>
      </c>
      <c r="I20" s="63">
        <f ca="1">'Time Template'!I30</f>
        <v>0</v>
      </c>
      <c r="J20" s="19">
        <f>'Time Template'!J30</f>
        <v>0</v>
      </c>
      <c r="K20" s="63">
        <f ca="1">'Time Template'!K30</f>
        <v>0</v>
      </c>
      <c r="L20" s="63">
        <f ca="1">'Time Template'!L30</f>
        <v>0</v>
      </c>
      <c r="M20" s="63">
        <f ca="1">'Time Template'!M30</f>
        <v>0</v>
      </c>
      <c r="N20" s="34">
        <f>'Time Template'!N30</f>
        <v>0</v>
      </c>
      <c r="O20" s="34">
        <f>'Time Template'!O30</f>
        <v>0</v>
      </c>
      <c r="P20" s="132">
        <f>'Time Template'!P30</f>
        <v>0</v>
      </c>
      <c r="Q20">
        <f>'Time Template'!Q30</f>
        <v>0</v>
      </c>
      <c r="R20">
        <f>'Time Template'!R30</f>
        <v>0</v>
      </c>
      <c r="S20">
        <f>'Time Template'!S30</f>
        <v>0</v>
      </c>
      <c r="T20">
        <f>'Time Template'!T30</f>
        <v>0</v>
      </c>
      <c r="U20">
        <f>'Time Template'!U30</f>
        <v>0</v>
      </c>
      <c r="W20" s="204">
        <f t="shared" ca="1" si="0"/>
        <v>0</v>
      </c>
    </row>
    <row r="21" spans="1:23">
      <c r="B21">
        <f ca="1">'Time Template'!B31</f>
        <v>0</v>
      </c>
      <c r="C21" s="26">
        <f ca="1">'Time Template'!C31</f>
        <v>0</v>
      </c>
      <c r="D21" s="41">
        <f>'Time Template'!D31/(24*60)</f>
        <v>0</v>
      </c>
      <c r="E21" s="32">
        <f ca="1">'Time Template'!E31</f>
        <v>0</v>
      </c>
      <c r="F21" s="55">
        <f>'Time Template'!F31</f>
        <v>0</v>
      </c>
      <c r="G21" s="18">
        <f>'Time Template'!G31</f>
        <v>0</v>
      </c>
      <c r="H21" s="231">
        <f t="shared" si="1"/>
        <v>0</v>
      </c>
      <c r="I21" s="63">
        <f ca="1">'Time Template'!I31</f>
        <v>0</v>
      </c>
      <c r="J21" s="19">
        <f>'Time Template'!J31</f>
        <v>0</v>
      </c>
      <c r="K21" s="63">
        <f ca="1">'Time Template'!K31</f>
        <v>0</v>
      </c>
      <c r="L21" s="63">
        <f ca="1">'Time Template'!L31</f>
        <v>0</v>
      </c>
      <c r="M21" s="63">
        <f ca="1">'Time Template'!M31</f>
        <v>0</v>
      </c>
      <c r="N21" s="34">
        <f>'Time Template'!N31</f>
        <v>0</v>
      </c>
      <c r="O21" s="34">
        <f>'Time Template'!O31</f>
        <v>0</v>
      </c>
      <c r="P21" s="132">
        <f>'Time Template'!P31</f>
        <v>0</v>
      </c>
      <c r="Q21">
        <f>'Time Template'!Q31</f>
        <v>0</v>
      </c>
      <c r="R21">
        <f>'Time Template'!R31</f>
        <v>0</v>
      </c>
      <c r="S21">
        <f>'Time Template'!S31</f>
        <v>0</v>
      </c>
      <c r="T21">
        <f>'Time Template'!T31</f>
        <v>0</v>
      </c>
      <c r="U21">
        <f>'Time Template'!U31</f>
        <v>0</v>
      </c>
      <c r="W21" s="204">
        <f t="shared" ca="1" si="0"/>
        <v>0</v>
      </c>
    </row>
    <row r="22" spans="1:23">
      <c r="B22">
        <f ca="1">'Time Template'!B32</f>
        <v>0</v>
      </c>
      <c r="C22" s="26">
        <f ca="1">'Time Template'!C32</f>
        <v>0</v>
      </c>
      <c r="D22" s="41">
        <f>'Time Template'!D32/(24*60)</f>
        <v>0</v>
      </c>
      <c r="E22" s="32">
        <f ca="1">'Time Template'!E32</f>
        <v>0</v>
      </c>
      <c r="F22" s="55">
        <f>'Time Template'!F32</f>
        <v>0</v>
      </c>
      <c r="G22" s="18">
        <f>'Time Template'!G32</f>
        <v>0</v>
      </c>
      <c r="H22" s="231">
        <f t="shared" si="1"/>
        <v>0</v>
      </c>
      <c r="I22" s="63">
        <f ca="1">'Time Template'!I32</f>
        <v>0</v>
      </c>
      <c r="J22" s="19">
        <f>'Time Template'!J32</f>
        <v>0</v>
      </c>
      <c r="K22" s="63">
        <f ca="1">'Time Template'!K32</f>
        <v>0</v>
      </c>
      <c r="L22" s="63">
        <f ca="1">'Time Template'!L32</f>
        <v>0</v>
      </c>
      <c r="M22" s="63">
        <f ca="1">'Time Template'!M32</f>
        <v>0</v>
      </c>
      <c r="N22" s="34">
        <f>'Time Template'!N32</f>
        <v>0</v>
      </c>
      <c r="O22" s="34">
        <f>'Time Template'!O32</f>
        <v>0</v>
      </c>
      <c r="P22" s="132">
        <f>'Time Template'!P32</f>
        <v>0</v>
      </c>
      <c r="Q22">
        <f>'Time Template'!Q32</f>
        <v>0</v>
      </c>
      <c r="R22">
        <f>'Time Template'!R32</f>
        <v>0</v>
      </c>
      <c r="S22">
        <f>'Time Template'!S32</f>
        <v>0</v>
      </c>
      <c r="T22">
        <f>'Time Template'!T32</f>
        <v>0</v>
      </c>
      <c r="U22">
        <f>'Time Template'!U32</f>
        <v>0</v>
      </c>
      <c r="W22" s="204">
        <f t="shared" ca="1" si="0"/>
        <v>0</v>
      </c>
    </row>
    <row r="23" spans="1:23">
      <c r="B23">
        <f ca="1">'Time Template'!B33</f>
        <v>0</v>
      </c>
      <c r="C23" s="26">
        <f ca="1">'Time Template'!C33</f>
        <v>0</v>
      </c>
      <c r="D23" s="41">
        <f>'Time Template'!D33/(24*60)</f>
        <v>0</v>
      </c>
      <c r="E23" s="32">
        <f ca="1">'Time Template'!E33</f>
        <v>0</v>
      </c>
      <c r="F23" s="55">
        <f>'Time Template'!F33</f>
        <v>0</v>
      </c>
      <c r="G23" s="18">
        <f>'Time Template'!G33</f>
        <v>0</v>
      </c>
      <c r="H23" s="231">
        <f t="shared" si="1"/>
        <v>0</v>
      </c>
      <c r="I23" s="63">
        <f ca="1">'Time Template'!I33</f>
        <v>0</v>
      </c>
      <c r="J23" s="19">
        <f>'Time Template'!J33</f>
        <v>0</v>
      </c>
      <c r="K23" s="63">
        <f ca="1">'Time Template'!K33</f>
        <v>0</v>
      </c>
      <c r="L23" s="63">
        <f ca="1">'Time Template'!L33</f>
        <v>0</v>
      </c>
      <c r="M23" s="63">
        <f ca="1">'Time Template'!M33</f>
        <v>0</v>
      </c>
      <c r="N23" s="34">
        <f>'Time Template'!N33</f>
        <v>0</v>
      </c>
      <c r="O23" s="34">
        <f>'Time Template'!O33</f>
        <v>0</v>
      </c>
      <c r="P23" s="132">
        <f>'Time Template'!P33</f>
        <v>0</v>
      </c>
      <c r="Q23">
        <f>'Time Template'!Q33</f>
        <v>0</v>
      </c>
      <c r="R23">
        <f>'Time Template'!R33</f>
        <v>0</v>
      </c>
      <c r="S23">
        <f>'Time Template'!S33</f>
        <v>0</v>
      </c>
      <c r="T23">
        <f>'Time Template'!T33</f>
        <v>0</v>
      </c>
      <c r="U23">
        <f>'Time Template'!U33</f>
        <v>0</v>
      </c>
      <c r="W23" s="204">
        <f t="shared" ca="1" si="0"/>
        <v>0</v>
      </c>
    </row>
    <row r="24" spans="1:23">
      <c r="B24">
        <f ca="1">'Time Template'!B34</f>
        <v>0</v>
      </c>
      <c r="C24" s="26">
        <f ca="1">'Time Template'!C34</f>
        <v>0</v>
      </c>
      <c r="D24" s="41">
        <f>'Time Template'!D34/(24*60)</f>
        <v>0</v>
      </c>
      <c r="E24" s="32">
        <f ca="1">'Time Template'!E34</f>
        <v>0</v>
      </c>
      <c r="F24" s="55">
        <f>'Time Template'!F34</f>
        <v>0</v>
      </c>
      <c r="G24" s="18">
        <f>'Time Template'!G34</f>
        <v>0</v>
      </c>
      <c r="H24" s="231">
        <f t="shared" si="1"/>
        <v>0</v>
      </c>
      <c r="I24" s="63">
        <f ca="1">'Time Template'!I34</f>
        <v>0</v>
      </c>
      <c r="J24" s="19">
        <f>'Time Template'!J34</f>
        <v>0</v>
      </c>
      <c r="K24" s="63">
        <f ca="1">'Time Template'!K34</f>
        <v>0</v>
      </c>
      <c r="L24" s="63">
        <f ca="1">'Time Template'!L34</f>
        <v>0</v>
      </c>
      <c r="M24" s="63">
        <f ca="1">'Time Template'!M34</f>
        <v>0</v>
      </c>
      <c r="N24" s="34">
        <f>'Time Template'!N34</f>
        <v>0</v>
      </c>
      <c r="O24" s="34">
        <f>'Time Template'!O34</f>
        <v>0</v>
      </c>
      <c r="P24" s="132">
        <f>'Time Template'!P34</f>
        <v>0</v>
      </c>
      <c r="Q24">
        <f>'Time Template'!Q34</f>
        <v>0</v>
      </c>
      <c r="R24">
        <f>'Time Template'!R34</f>
        <v>0</v>
      </c>
      <c r="S24">
        <f>'Time Template'!S34</f>
        <v>0</v>
      </c>
      <c r="T24">
        <f>'Time Template'!T34</f>
        <v>0</v>
      </c>
      <c r="U24">
        <f>'Time Template'!U34</f>
        <v>0</v>
      </c>
      <c r="W24" s="204">
        <f t="shared" ca="1" si="0"/>
        <v>0</v>
      </c>
    </row>
    <row r="25" spans="1:23">
      <c r="B25">
        <f ca="1">'Time Template'!B35</f>
        <v>0</v>
      </c>
      <c r="C25" s="26">
        <f ca="1">'Time Template'!C35</f>
        <v>0</v>
      </c>
      <c r="D25" s="41">
        <f>'Time Template'!D35/(24*60)</f>
        <v>0</v>
      </c>
      <c r="E25" s="32">
        <f ca="1">'Time Template'!E35</f>
        <v>0</v>
      </c>
      <c r="F25" s="55">
        <f>'Time Template'!F35</f>
        <v>0</v>
      </c>
      <c r="G25" s="18">
        <f>'Time Template'!G35</f>
        <v>0</v>
      </c>
      <c r="H25" s="231">
        <f t="shared" si="1"/>
        <v>0</v>
      </c>
      <c r="I25" s="63">
        <f ca="1">'Time Template'!I35</f>
        <v>0</v>
      </c>
      <c r="J25" s="19">
        <f>'Time Template'!J35</f>
        <v>0</v>
      </c>
      <c r="K25" s="63">
        <f ca="1">'Time Template'!K35</f>
        <v>0</v>
      </c>
      <c r="L25" s="63">
        <f ca="1">'Time Template'!L35</f>
        <v>0</v>
      </c>
      <c r="M25" s="63">
        <f ca="1">'Time Template'!M35</f>
        <v>0</v>
      </c>
      <c r="N25" s="34">
        <f>'Time Template'!N35</f>
        <v>0</v>
      </c>
      <c r="O25" s="34">
        <f>'Time Template'!O35</f>
        <v>0</v>
      </c>
      <c r="P25" s="132">
        <f>'Time Template'!P35</f>
        <v>0</v>
      </c>
      <c r="Q25">
        <f>'Time Template'!Q35</f>
        <v>0</v>
      </c>
      <c r="R25">
        <f>'Time Template'!R35</f>
        <v>0</v>
      </c>
      <c r="S25">
        <f>'Time Template'!S35</f>
        <v>0</v>
      </c>
      <c r="T25">
        <f>'Time Template'!T35</f>
        <v>0</v>
      </c>
      <c r="U25">
        <f>'Time Template'!U35</f>
        <v>0</v>
      </c>
      <c r="W25" s="204">
        <f t="shared" ca="1" si="0"/>
        <v>0</v>
      </c>
    </row>
    <row r="26" spans="1:23">
      <c r="B26">
        <f ca="1">'Time Template'!B36</f>
        <v>0</v>
      </c>
      <c r="C26" s="26">
        <f ca="1">'Time Template'!C36</f>
        <v>0</v>
      </c>
      <c r="D26" s="41">
        <f>'Time Template'!D36/(24*60)</f>
        <v>0</v>
      </c>
      <c r="E26" s="32">
        <f ca="1">'Time Template'!E36</f>
        <v>0</v>
      </c>
      <c r="F26" s="55">
        <f>'Time Template'!F36</f>
        <v>0</v>
      </c>
      <c r="G26" s="18">
        <f>'Time Template'!G36</f>
        <v>0</v>
      </c>
      <c r="H26" s="231">
        <f t="shared" si="1"/>
        <v>0</v>
      </c>
      <c r="I26" s="63">
        <f ca="1">'Time Template'!I36</f>
        <v>0</v>
      </c>
      <c r="J26" s="19">
        <f>'Time Template'!J36</f>
        <v>0</v>
      </c>
      <c r="K26" s="63">
        <f ca="1">'Time Template'!K36</f>
        <v>0</v>
      </c>
      <c r="L26" s="63">
        <f ca="1">'Time Template'!L36</f>
        <v>0</v>
      </c>
      <c r="M26" s="63">
        <f ca="1">'Time Template'!M36</f>
        <v>0</v>
      </c>
      <c r="N26" s="34">
        <f>'Time Template'!N36</f>
        <v>0</v>
      </c>
      <c r="O26" s="34">
        <f>'Time Template'!O36</f>
        <v>0</v>
      </c>
      <c r="P26" s="132">
        <f>'Time Template'!P36</f>
        <v>0</v>
      </c>
      <c r="Q26">
        <f>'Time Template'!Q36</f>
        <v>0</v>
      </c>
      <c r="R26">
        <f>'Time Template'!R36</f>
        <v>0</v>
      </c>
      <c r="S26">
        <f>'Time Template'!S36</f>
        <v>0</v>
      </c>
      <c r="T26">
        <f>'Time Template'!T36</f>
        <v>0</v>
      </c>
      <c r="U26">
        <f>'Time Template'!U36</f>
        <v>0</v>
      </c>
      <c r="W26" s="204">
        <f t="shared" ca="1" si="0"/>
        <v>0</v>
      </c>
    </row>
    <row r="27" spans="1:23">
      <c r="B27">
        <f ca="1">'Time Template'!B37</f>
        <v>0</v>
      </c>
      <c r="C27" s="26">
        <f ca="1">'Time Template'!C37</f>
        <v>0</v>
      </c>
      <c r="D27" s="41">
        <f>'Time Template'!D37/(24*60)</f>
        <v>0</v>
      </c>
      <c r="E27" s="32">
        <f ca="1">'Time Template'!E37</f>
        <v>0</v>
      </c>
      <c r="F27" s="55">
        <f>'Time Template'!F37</f>
        <v>0</v>
      </c>
      <c r="G27" s="18">
        <f>'Time Template'!G37</f>
        <v>0</v>
      </c>
      <c r="H27" s="231">
        <f t="shared" si="1"/>
        <v>0</v>
      </c>
      <c r="I27" s="63">
        <f ca="1">'Time Template'!I37</f>
        <v>0</v>
      </c>
      <c r="J27" s="19">
        <f>'Time Template'!J37</f>
        <v>0</v>
      </c>
      <c r="K27" s="63">
        <f ca="1">'Time Template'!K37</f>
        <v>0</v>
      </c>
      <c r="L27" s="63">
        <f ca="1">'Time Template'!L37</f>
        <v>0</v>
      </c>
      <c r="M27" s="63">
        <f ca="1">'Time Template'!M37</f>
        <v>0</v>
      </c>
      <c r="N27" s="34">
        <f>'Time Template'!N37</f>
        <v>0</v>
      </c>
      <c r="O27" s="34">
        <f>'Time Template'!O37</f>
        <v>0</v>
      </c>
      <c r="P27" s="132">
        <f>'Time Template'!P37</f>
        <v>0</v>
      </c>
      <c r="Q27">
        <f>'Time Template'!Q37</f>
        <v>0</v>
      </c>
      <c r="R27">
        <f>'Time Template'!R37</f>
        <v>0</v>
      </c>
      <c r="S27">
        <f>'Time Template'!S37</f>
        <v>0</v>
      </c>
      <c r="T27">
        <f>'Time Template'!T37</f>
        <v>0</v>
      </c>
      <c r="U27">
        <f>'Time Template'!U37</f>
        <v>0</v>
      </c>
      <c r="W27" s="204">
        <f t="shared" ca="1" si="0"/>
        <v>0</v>
      </c>
    </row>
    <row r="28" spans="1:23" s="267" customFormat="1">
      <c r="A28"/>
      <c r="B28">
        <f ca="1">'Time Template'!B38</f>
        <v>0</v>
      </c>
      <c r="C28" s="26">
        <f ca="1">'Time Template'!C38</f>
        <v>0</v>
      </c>
      <c r="D28" s="41">
        <f>'Time Template'!D38/(24*60)</f>
        <v>0</v>
      </c>
      <c r="E28" s="32">
        <f ca="1">'Time Template'!E38</f>
        <v>0</v>
      </c>
      <c r="F28" s="55">
        <f>'Time Template'!F38</f>
        <v>0</v>
      </c>
      <c r="G28" s="18">
        <f>'Time Template'!G38</f>
        <v>0</v>
      </c>
      <c r="H28" s="231">
        <f t="shared" si="1"/>
        <v>0</v>
      </c>
      <c r="I28" s="63">
        <f ca="1">'Time Template'!I38</f>
        <v>0</v>
      </c>
      <c r="J28" s="19">
        <f>'Time Template'!J38</f>
        <v>0</v>
      </c>
      <c r="K28" s="63">
        <f ca="1">'Time Template'!K38</f>
        <v>0</v>
      </c>
      <c r="L28" s="63">
        <f ca="1">'Time Template'!L38</f>
        <v>0</v>
      </c>
      <c r="M28" s="63">
        <f ca="1">'Time Template'!M38</f>
        <v>0</v>
      </c>
      <c r="N28" s="34">
        <f>'Time Template'!N38</f>
        <v>0</v>
      </c>
      <c r="O28" s="34">
        <f>'Time Template'!O38</f>
        <v>0</v>
      </c>
      <c r="P28" s="132">
        <f>'Time Template'!P38</f>
        <v>0</v>
      </c>
      <c r="Q28">
        <f>'Time Template'!Q38</f>
        <v>0</v>
      </c>
      <c r="R28">
        <f>'Time Template'!R38</f>
        <v>0</v>
      </c>
      <c r="S28">
        <f>'Time Template'!S38</f>
        <v>0</v>
      </c>
      <c r="T28">
        <f>'Time Template'!T38</f>
        <v>0</v>
      </c>
      <c r="U28">
        <f>'Time Template'!U38</f>
        <v>0</v>
      </c>
      <c r="V28"/>
      <c r="W28" s="204">
        <f t="shared" ca="1" si="0"/>
        <v>0</v>
      </c>
    </row>
    <row r="29" spans="1:23">
      <c r="B29">
        <f ca="1">'Time Template'!B39</f>
        <v>0</v>
      </c>
      <c r="C29" s="26">
        <f ca="1">'Time Template'!C39</f>
        <v>0</v>
      </c>
      <c r="D29" s="41">
        <f>'Time Template'!D39/(24*60)</f>
        <v>0</v>
      </c>
      <c r="E29" s="32">
        <f ca="1">'Time Template'!E39</f>
        <v>0</v>
      </c>
      <c r="F29" s="55">
        <f>'Time Template'!F39</f>
        <v>0</v>
      </c>
      <c r="G29" s="18">
        <f>'Time Template'!G39</f>
        <v>0</v>
      </c>
      <c r="H29" s="231">
        <f t="shared" si="1"/>
        <v>0</v>
      </c>
      <c r="I29" s="63">
        <f ca="1">'Time Template'!I39</f>
        <v>0</v>
      </c>
      <c r="J29" s="19">
        <f>'Time Template'!J39</f>
        <v>0</v>
      </c>
      <c r="K29" s="63">
        <f ca="1">'Time Template'!K39</f>
        <v>0</v>
      </c>
      <c r="L29" s="63">
        <f ca="1">'Time Template'!L39</f>
        <v>0</v>
      </c>
      <c r="M29" s="63">
        <f ca="1">'Time Template'!M39</f>
        <v>0</v>
      </c>
      <c r="N29" s="34">
        <f>'Time Template'!N39</f>
        <v>0</v>
      </c>
      <c r="O29" s="34">
        <f>'Time Template'!O39</f>
        <v>0</v>
      </c>
      <c r="P29" s="132">
        <f>'Time Template'!P39</f>
        <v>0</v>
      </c>
      <c r="Q29">
        <f>'Time Template'!Q39</f>
        <v>0</v>
      </c>
      <c r="R29">
        <f>'Time Template'!R39</f>
        <v>0</v>
      </c>
      <c r="S29">
        <f>'Time Template'!S39</f>
        <v>0</v>
      </c>
      <c r="T29">
        <f>'Time Template'!T39</f>
        <v>0</v>
      </c>
      <c r="U29">
        <f>'Time Template'!U39</f>
        <v>0</v>
      </c>
      <c r="W29" s="204">
        <f t="shared" ca="1" si="0"/>
        <v>0</v>
      </c>
    </row>
    <row r="30" spans="1:23">
      <c r="B30">
        <f ca="1">'Time Template'!B40</f>
        <v>0</v>
      </c>
      <c r="C30" s="26">
        <f ca="1">'Time Template'!C40</f>
        <v>0</v>
      </c>
      <c r="D30" s="41">
        <f>'Time Template'!D40/(24*60)</f>
        <v>0</v>
      </c>
      <c r="E30" s="32">
        <f ca="1">'Time Template'!E40</f>
        <v>0</v>
      </c>
      <c r="F30" s="55">
        <f>'Time Template'!F40</f>
        <v>0</v>
      </c>
      <c r="G30" s="18">
        <f>'Time Template'!G40</f>
        <v>0</v>
      </c>
      <c r="H30" s="231">
        <f t="shared" si="1"/>
        <v>0</v>
      </c>
      <c r="I30" s="63">
        <f ca="1">'Time Template'!I40</f>
        <v>0</v>
      </c>
      <c r="J30" s="19">
        <f>'Time Template'!J40</f>
        <v>0</v>
      </c>
      <c r="K30" s="63">
        <f ca="1">'Time Template'!K40</f>
        <v>0</v>
      </c>
      <c r="L30" s="63">
        <f ca="1">'Time Template'!L40</f>
        <v>0</v>
      </c>
      <c r="M30" s="63">
        <f ca="1">'Time Template'!M40</f>
        <v>0</v>
      </c>
      <c r="N30" s="34">
        <f>'Time Template'!N40</f>
        <v>0</v>
      </c>
      <c r="O30" s="34">
        <f>'Time Template'!O40</f>
        <v>0</v>
      </c>
      <c r="P30" s="132">
        <f>'Time Template'!P40</f>
        <v>0</v>
      </c>
      <c r="Q30">
        <f>'Time Template'!Q40</f>
        <v>0</v>
      </c>
      <c r="R30">
        <f>'Time Template'!R40</f>
        <v>0</v>
      </c>
      <c r="S30">
        <f>'Time Template'!S40</f>
        <v>0</v>
      </c>
      <c r="T30">
        <f>'Time Template'!T40</f>
        <v>0</v>
      </c>
      <c r="U30">
        <f>'Time Template'!U40</f>
        <v>0</v>
      </c>
      <c r="W30" s="204">
        <f t="shared" ca="1" si="0"/>
        <v>0</v>
      </c>
    </row>
    <row r="31" spans="1:23">
      <c r="B31">
        <f ca="1">'Time Template'!B41</f>
        <v>0</v>
      </c>
      <c r="C31" s="26">
        <f ca="1">'Time Template'!C41</f>
        <v>0</v>
      </c>
      <c r="D31" s="41">
        <f>'Time Template'!D41/(24*60)</f>
        <v>0</v>
      </c>
      <c r="E31" s="32">
        <f ca="1">'Time Template'!E41</f>
        <v>0</v>
      </c>
      <c r="F31" s="55">
        <f>'Time Template'!F41</f>
        <v>0</v>
      </c>
      <c r="G31" s="18">
        <f>'Time Template'!G41</f>
        <v>0</v>
      </c>
      <c r="H31" s="231">
        <f t="shared" si="1"/>
        <v>0</v>
      </c>
      <c r="I31" s="63">
        <f ca="1">'Time Template'!I41</f>
        <v>0</v>
      </c>
      <c r="J31" s="19">
        <f>'Time Template'!J41</f>
        <v>0</v>
      </c>
      <c r="K31" s="63">
        <f ca="1">'Time Template'!K41</f>
        <v>0</v>
      </c>
      <c r="L31" s="63">
        <f ca="1">'Time Template'!L41</f>
        <v>0</v>
      </c>
      <c r="M31" s="63">
        <f ca="1">'Time Template'!M41</f>
        <v>0</v>
      </c>
      <c r="N31" s="34">
        <f>'Time Template'!N41</f>
        <v>0</v>
      </c>
      <c r="O31" s="34">
        <f>'Time Template'!O41</f>
        <v>0</v>
      </c>
      <c r="P31" s="132">
        <f>'Time Template'!P41</f>
        <v>0</v>
      </c>
      <c r="Q31">
        <f>'Time Template'!Q41</f>
        <v>0</v>
      </c>
      <c r="R31">
        <f>'Time Template'!R41</f>
        <v>0</v>
      </c>
      <c r="S31">
        <f>'Time Template'!S41</f>
        <v>0</v>
      </c>
      <c r="T31">
        <f>'Time Template'!T41</f>
        <v>0</v>
      </c>
      <c r="U31">
        <f>'Time Template'!U41</f>
        <v>0</v>
      </c>
      <c r="W31" s="204">
        <f t="shared" ca="1" si="0"/>
        <v>0</v>
      </c>
    </row>
    <row r="32" spans="1:23">
      <c r="B32">
        <f ca="1">'Time Template'!B42</f>
        <v>0</v>
      </c>
      <c r="C32" s="26">
        <f ca="1">'Time Template'!C42</f>
        <v>0</v>
      </c>
      <c r="D32" s="41">
        <f>'Time Template'!D42/(24*60)</f>
        <v>0</v>
      </c>
      <c r="E32" s="32">
        <f ca="1">'Time Template'!E42</f>
        <v>0</v>
      </c>
      <c r="F32" s="55">
        <f>'Time Template'!F42</f>
        <v>0</v>
      </c>
      <c r="G32" s="18">
        <f>'Time Template'!G42</f>
        <v>0</v>
      </c>
      <c r="H32" s="231">
        <f t="shared" si="1"/>
        <v>0</v>
      </c>
      <c r="I32" s="63">
        <f ca="1">'Time Template'!I42</f>
        <v>0</v>
      </c>
      <c r="J32" s="19">
        <f>'Time Template'!J42</f>
        <v>0</v>
      </c>
      <c r="K32" s="63">
        <f ca="1">'Time Template'!K42</f>
        <v>0</v>
      </c>
      <c r="L32" s="63">
        <f ca="1">'Time Template'!L42</f>
        <v>0</v>
      </c>
      <c r="M32" s="63">
        <f ca="1">'Time Template'!M42</f>
        <v>0</v>
      </c>
      <c r="N32" s="34">
        <f>'Time Template'!N42</f>
        <v>0</v>
      </c>
      <c r="O32" s="34">
        <f>'Time Template'!O42</f>
        <v>0</v>
      </c>
      <c r="P32" s="132">
        <f>'Time Template'!P42</f>
        <v>0</v>
      </c>
      <c r="Q32">
        <f>'Time Template'!Q42</f>
        <v>0</v>
      </c>
      <c r="R32">
        <f>'Time Template'!R42</f>
        <v>0</v>
      </c>
      <c r="S32">
        <f>'Time Template'!S42</f>
        <v>0</v>
      </c>
      <c r="T32">
        <f>'Time Template'!T42</f>
        <v>0</v>
      </c>
      <c r="U32">
        <f>'Time Template'!U42</f>
        <v>0</v>
      </c>
      <c r="W32" s="204">
        <f t="shared" ca="1" si="0"/>
        <v>0</v>
      </c>
    </row>
    <row r="33" spans="2:23">
      <c r="B33">
        <f ca="1">'Time Template'!B43</f>
        <v>0</v>
      </c>
      <c r="C33" s="26">
        <f ca="1">'Time Template'!C43</f>
        <v>0</v>
      </c>
      <c r="D33" s="41">
        <f>'Time Template'!D43/(24*60)</f>
        <v>0</v>
      </c>
      <c r="E33" s="32">
        <f ca="1">'Time Template'!E43</f>
        <v>0</v>
      </c>
      <c r="F33" s="55">
        <f>'Time Template'!F43</f>
        <v>0</v>
      </c>
      <c r="G33" s="18">
        <f>'Time Template'!G43</f>
        <v>0</v>
      </c>
      <c r="H33" s="231">
        <f t="shared" si="1"/>
        <v>0</v>
      </c>
      <c r="I33" s="63">
        <f ca="1">'Time Template'!I43</f>
        <v>0</v>
      </c>
      <c r="J33" s="19">
        <f>'Time Template'!J43</f>
        <v>0</v>
      </c>
      <c r="K33" s="63">
        <f ca="1">'Time Template'!K43</f>
        <v>0</v>
      </c>
      <c r="L33" s="63">
        <f ca="1">'Time Template'!L43</f>
        <v>0</v>
      </c>
      <c r="M33" s="63">
        <f ca="1">'Time Template'!M43</f>
        <v>0</v>
      </c>
      <c r="N33" s="34">
        <f>'Time Template'!N43</f>
        <v>0</v>
      </c>
      <c r="O33" s="34">
        <f>'Time Template'!O43</f>
        <v>0</v>
      </c>
      <c r="P33" s="132">
        <f>'Time Template'!P43</f>
        <v>0</v>
      </c>
      <c r="Q33">
        <f>'Time Template'!Q43</f>
        <v>0</v>
      </c>
      <c r="R33">
        <f>'Time Template'!R43</f>
        <v>0</v>
      </c>
      <c r="S33">
        <f>'Time Template'!S43</f>
        <v>0</v>
      </c>
      <c r="T33">
        <f>'Time Template'!T43</f>
        <v>0</v>
      </c>
      <c r="U33">
        <f>'Time Template'!U43</f>
        <v>0</v>
      </c>
      <c r="W33" s="204">
        <f t="shared" ca="1" si="0"/>
        <v>0</v>
      </c>
    </row>
    <row r="34" spans="2:23">
      <c r="B34">
        <f ca="1">'Time Template'!B44</f>
        <v>0</v>
      </c>
      <c r="C34" s="26">
        <f ca="1">'Time Template'!C44</f>
        <v>0</v>
      </c>
      <c r="D34" s="41">
        <f>'Time Template'!D44/(24*60)</f>
        <v>0</v>
      </c>
      <c r="E34" s="32">
        <f ca="1">'Time Template'!E44</f>
        <v>0</v>
      </c>
      <c r="F34" s="55">
        <f>'Time Template'!F44</f>
        <v>0</v>
      </c>
      <c r="G34" s="18">
        <f>'Time Template'!G44</f>
        <v>0</v>
      </c>
      <c r="H34" s="231">
        <f t="shared" si="1"/>
        <v>0</v>
      </c>
      <c r="I34" s="63">
        <f ca="1">'Time Template'!I44</f>
        <v>0</v>
      </c>
      <c r="J34" s="19">
        <f>'Time Template'!J44</f>
        <v>0</v>
      </c>
      <c r="K34" s="63">
        <f ca="1">'Time Template'!K44</f>
        <v>0</v>
      </c>
      <c r="L34" s="63">
        <f ca="1">'Time Template'!L44</f>
        <v>0</v>
      </c>
      <c r="M34" s="63">
        <f ca="1">'Time Template'!M44</f>
        <v>0</v>
      </c>
      <c r="N34" s="34">
        <f>'Time Template'!N44</f>
        <v>0</v>
      </c>
      <c r="O34" s="34">
        <f>'Time Template'!O44</f>
        <v>0</v>
      </c>
      <c r="P34" s="132">
        <f>'Time Template'!P44</f>
        <v>0</v>
      </c>
      <c r="Q34">
        <f>'Time Template'!Q44</f>
        <v>0</v>
      </c>
      <c r="R34">
        <f>'Time Template'!R44</f>
        <v>0</v>
      </c>
      <c r="S34">
        <f>'Time Template'!S44</f>
        <v>0</v>
      </c>
      <c r="T34">
        <f>'Time Template'!T44</f>
        <v>0</v>
      </c>
      <c r="U34">
        <f>'Time Template'!U44</f>
        <v>0</v>
      </c>
      <c r="W34" s="204">
        <f t="shared" ca="1" si="0"/>
        <v>0</v>
      </c>
    </row>
    <row r="35" spans="2:23">
      <c r="B35">
        <f ca="1">'Time Template'!B45</f>
        <v>0</v>
      </c>
      <c r="C35" s="26">
        <f ca="1">'Time Template'!C45</f>
        <v>0</v>
      </c>
      <c r="D35" s="41">
        <f>'Time Template'!D45/(24*60)</f>
        <v>0</v>
      </c>
      <c r="E35" s="32">
        <f ca="1">'Time Template'!E45</f>
        <v>0</v>
      </c>
      <c r="F35" s="55">
        <f>'Time Template'!F45</f>
        <v>0</v>
      </c>
      <c r="G35" s="18">
        <f>'Time Template'!G45</f>
        <v>0</v>
      </c>
      <c r="H35" s="231">
        <f t="shared" si="1"/>
        <v>0</v>
      </c>
      <c r="I35" s="63">
        <f ca="1">'Time Template'!I45</f>
        <v>0</v>
      </c>
      <c r="J35" s="19">
        <f>'Time Template'!J45</f>
        <v>0</v>
      </c>
      <c r="K35" s="63">
        <f ca="1">'Time Template'!K45</f>
        <v>0</v>
      </c>
      <c r="L35" s="63">
        <f ca="1">'Time Template'!L45</f>
        <v>0</v>
      </c>
      <c r="M35" s="63">
        <f ca="1">'Time Template'!M45</f>
        <v>0</v>
      </c>
      <c r="N35" s="34">
        <f>'Time Template'!N45</f>
        <v>0</v>
      </c>
      <c r="O35" s="34">
        <f>'Time Template'!O45</f>
        <v>0</v>
      </c>
      <c r="P35" s="132">
        <f>'Time Template'!P45</f>
        <v>0</v>
      </c>
      <c r="Q35">
        <f>'Time Template'!Q45</f>
        <v>0</v>
      </c>
      <c r="R35">
        <f>'Time Template'!R45</f>
        <v>0</v>
      </c>
      <c r="S35">
        <f>'Time Template'!S45</f>
        <v>0</v>
      </c>
      <c r="T35">
        <f>'Time Template'!T45</f>
        <v>0</v>
      </c>
      <c r="U35">
        <f>'Time Template'!U45</f>
        <v>0</v>
      </c>
      <c r="W35" s="204">
        <f t="shared" ca="1" si="0"/>
        <v>0</v>
      </c>
    </row>
    <row r="36" spans="2:23">
      <c r="B36">
        <f ca="1">'Time Template'!B46</f>
        <v>0</v>
      </c>
      <c r="C36" s="26">
        <f ca="1">'Time Template'!C46</f>
        <v>0</v>
      </c>
      <c r="D36" s="41">
        <f>'Time Template'!D46/(24*60)</f>
        <v>0</v>
      </c>
      <c r="E36" s="32">
        <f ca="1">'Time Template'!E46</f>
        <v>0</v>
      </c>
      <c r="F36" s="55">
        <f>'Time Template'!F46</f>
        <v>0</v>
      </c>
      <c r="G36" s="18">
        <f>'Time Template'!G46</f>
        <v>0</v>
      </c>
      <c r="H36" s="231">
        <f t="shared" si="1"/>
        <v>0</v>
      </c>
      <c r="I36" s="63">
        <f ca="1">'Time Template'!I46</f>
        <v>0</v>
      </c>
      <c r="J36" s="19">
        <f>'Time Template'!J46</f>
        <v>0</v>
      </c>
      <c r="K36" s="63">
        <f ca="1">'Time Template'!K46</f>
        <v>0</v>
      </c>
      <c r="L36" s="63">
        <f ca="1">'Time Template'!L46</f>
        <v>0</v>
      </c>
      <c r="M36" s="63">
        <f ca="1">'Time Template'!M46</f>
        <v>0</v>
      </c>
      <c r="N36" s="34">
        <f>'Time Template'!N46</f>
        <v>0</v>
      </c>
      <c r="O36" s="34">
        <f>'Time Template'!O46</f>
        <v>0</v>
      </c>
      <c r="P36" s="132">
        <f>'Time Template'!P46</f>
        <v>0</v>
      </c>
      <c r="Q36">
        <f>'Time Template'!Q46</f>
        <v>0</v>
      </c>
      <c r="R36">
        <f>'Time Template'!R46</f>
        <v>0</v>
      </c>
      <c r="S36">
        <f>'Time Template'!S46</f>
        <v>0</v>
      </c>
      <c r="T36">
        <f>'Time Template'!T46</f>
        <v>0</v>
      </c>
      <c r="U36">
        <f>'Time Template'!U46</f>
        <v>0</v>
      </c>
      <c r="W36" s="204">
        <f t="shared" ref="W36:W47" ca="1" si="2">L36*(F36*24*60)</f>
        <v>0</v>
      </c>
    </row>
    <row r="37" spans="2:23">
      <c r="B37">
        <f ca="1">'Time Template'!B47</f>
        <v>0</v>
      </c>
      <c r="C37" s="26">
        <f ca="1">'Time Template'!C47</f>
        <v>0</v>
      </c>
      <c r="D37" s="41">
        <f>'Time Template'!D47/(24*60)</f>
        <v>0</v>
      </c>
      <c r="E37" s="32">
        <f ca="1">'Time Template'!E47</f>
        <v>0</v>
      </c>
      <c r="F37" s="55">
        <f>'Time Template'!F47</f>
        <v>0</v>
      </c>
      <c r="G37" s="18">
        <f>'Time Template'!G47</f>
        <v>0</v>
      </c>
      <c r="H37" s="231">
        <f t="shared" si="1"/>
        <v>0</v>
      </c>
      <c r="I37" s="63">
        <f ca="1">'Time Template'!I47</f>
        <v>0</v>
      </c>
      <c r="J37" s="19">
        <f>'Time Template'!J47</f>
        <v>0</v>
      </c>
      <c r="K37" s="63">
        <f ca="1">'Time Template'!K47</f>
        <v>0</v>
      </c>
      <c r="L37" s="63">
        <f ca="1">'Time Template'!L47</f>
        <v>0</v>
      </c>
      <c r="M37" s="63">
        <f ca="1">'Time Template'!M47</f>
        <v>0</v>
      </c>
      <c r="N37" s="34">
        <f>'Time Template'!N47</f>
        <v>0</v>
      </c>
      <c r="O37" s="34">
        <f>'Time Template'!O47</f>
        <v>0</v>
      </c>
      <c r="P37" s="132">
        <f>'Time Template'!P47</f>
        <v>0</v>
      </c>
      <c r="Q37">
        <f>'Time Template'!Q47</f>
        <v>0</v>
      </c>
      <c r="R37">
        <f>'Time Template'!R47</f>
        <v>0</v>
      </c>
      <c r="S37">
        <f>'Time Template'!S47</f>
        <v>0</v>
      </c>
      <c r="T37">
        <f>'Time Template'!T47</f>
        <v>0</v>
      </c>
      <c r="U37">
        <f>'Time Template'!U47</f>
        <v>0</v>
      </c>
      <c r="W37" s="204">
        <f t="shared" ca="1" si="2"/>
        <v>0</v>
      </c>
    </row>
    <row r="38" spans="2:23">
      <c r="B38">
        <f ca="1">'Time Template'!B48</f>
        <v>0</v>
      </c>
      <c r="C38" s="26">
        <f ca="1">'Time Template'!C48</f>
        <v>0</v>
      </c>
      <c r="D38" s="41">
        <f>'Time Template'!D48/(24*60)</f>
        <v>0</v>
      </c>
      <c r="E38" s="32">
        <f ca="1">'Time Template'!E48</f>
        <v>0</v>
      </c>
      <c r="F38" s="55">
        <f>'Time Template'!F48</f>
        <v>0</v>
      </c>
      <c r="G38" s="18">
        <f>'Time Template'!G48</f>
        <v>0</v>
      </c>
      <c r="H38" s="231">
        <f t="shared" si="1"/>
        <v>0</v>
      </c>
      <c r="I38" s="63">
        <f ca="1">'Time Template'!I48</f>
        <v>0</v>
      </c>
      <c r="J38" s="19">
        <f>'Time Template'!J48</f>
        <v>0</v>
      </c>
      <c r="K38" s="63">
        <f ca="1">'Time Template'!K48</f>
        <v>0</v>
      </c>
      <c r="L38" s="63">
        <f ca="1">'Time Template'!L48</f>
        <v>0</v>
      </c>
      <c r="M38" s="63">
        <f ca="1">'Time Template'!M48</f>
        <v>0</v>
      </c>
      <c r="N38" s="34">
        <f>'Time Template'!N48</f>
        <v>0</v>
      </c>
      <c r="O38" s="34">
        <f>'Time Template'!O48</f>
        <v>0</v>
      </c>
      <c r="P38" s="132">
        <f>'Time Template'!P48</f>
        <v>0</v>
      </c>
      <c r="Q38">
        <f>'Time Template'!Q48</f>
        <v>0</v>
      </c>
      <c r="R38">
        <f>'Time Template'!R48</f>
        <v>0</v>
      </c>
      <c r="S38">
        <f>'Time Template'!S48</f>
        <v>0</v>
      </c>
      <c r="T38">
        <f>'Time Template'!T48</f>
        <v>0</v>
      </c>
      <c r="U38">
        <f>'Time Template'!U48</f>
        <v>0</v>
      </c>
      <c r="W38" s="204">
        <f t="shared" ca="1" si="2"/>
        <v>0</v>
      </c>
    </row>
    <row r="39" spans="2:23">
      <c r="B39">
        <f ca="1">'Time Template'!B49</f>
        <v>0</v>
      </c>
      <c r="C39" s="26">
        <f ca="1">'Time Template'!C49</f>
        <v>0</v>
      </c>
      <c r="D39" s="41">
        <f>'Time Template'!D49/(24*60)</f>
        <v>0</v>
      </c>
      <c r="E39" s="32">
        <f ca="1">'Time Template'!E49</f>
        <v>0</v>
      </c>
      <c r="F39" s="55">
        <f>'Time Template'!F49</f>
        <v>0</v>
      </c>
      <c r="G39" s="18">
        <f>'Time Template'!G49</f>
        <v>0</v>
      </c>
      <c r="H39" s="231">
        <f t="shared" si="1"/>
        <v>0</v>
      </c>
      <c r="I39" s="63">
        <f ca="1">'Time Template'!I49</f>
        <v>0</v>
      </c>
      <c r="J39" s="19">
        <f>'Time Template'!J49</f>
        <v>0</v>
      </c>
      <c r="K39" s="63">
        <f ca="1">'Time Template'!K49</f>
        <v>0</v>
      </c>
      <c r="L39" s="63">
        <f ca="1">'Time Template'!L49</f>
        <v>0</v>
      </c>
      <c r="M39" s="63">
        <f ca="1">'Time Template'!M49</f>
        <v>0</v>
      </c>
      <c r="N39" s="34">
        <f>'Time Template'!N49</f>
        <v>0</v>
      </c>
      <c r="O39" s="34">
        <f>'Time Template'!O49</f>
        <v>0</v>
      </c>
      <c r="P39" s="132">
        <f>'Time Template'!P49</f>
        <v>0</v>
      </c>
      <c r="Q39">
        <f>'Time Template'!Q49</f>
        <v>0</v>
      </c>
      <c r="R39">
        <f>'Time Template'!R49</f>
        <v>0</v>
      </c>
      <c r="S39">
        <f>'Time Template'!S49</f>
        <v>0</v>
      </c>
      <c r="T39">
        <f>'Time Template'!T49</f>
        <v>0</v>
      </c>
      <c r="U39">
        <f>'Time Template'!U49</f>
        <v>0</v>
      </c>
      <c r="W39" s="204">
        <f t="shared" ca="1" si="2"/>
        <v>0</v>
      </c>
    </row>
    <row r="40" spans="2:23">
      <c r="B40">
        <f ca="1">'Time Template'!B50</f>
        <v>0</v>
      </c>
      <c r="C40" s="26">
        <f ca="1">'Time Template'!C50</f>
        <v>0</v>
      </c>
      <c r="D40" s="41">
        <f>'Time Template'!D50/(24*60)</f>
        <v>0</v>
      </c>
      <c r="E40" s="32">
        <f ca="1">'Time Template'!E50</f>
        <v>0</v>
      </c>
      <c r="F40" s="55">
        <f>'Time Template'!F50</f>
        <v>0</v>
      </c>
      <c r="G40" s="18">
        <f>'Time Template'!G50</f>
        <v>0</v>
      </c>
      <c r="H40" s="231">
        <f t="shared" si="1"/>
        <v>0</v>
      </c>
      <c r="I40" s="63">
        <f ca="1">'Time Template'!I50</f>
        <v>0</v>
      </c>
      <c r="J40" s="19">
        <f>'Time Template'!J50</f>
        <v>0</v>
      </c>
      <c r="K40" s="63">
        <f ca="1">'Time Template'!K50</f>
        <v>0</v>
      </c>
      <c r="L40" s="63">
        <f ca="1">'Time Template'!L50</f>
        <v>0</v>
      </c>
      <c r="M40" s="63">
        <f ca="1">'Time Template'!M50</f>
        <v>0</v>
      </c>
      <c r="N40" s="34">
        <f>'Time Template'!N50</f>
        <v>0</v>
      </c>
      <c r="O40" s="34">
        <f>'Time Template'!O50</f>
        <v>0</v>
      </c>
      <c r="P40" s="132">
        <f>'Time Template'!P50</f>
        <v>0</v>
      </c>
      <c r="Q40">
        <f>'Time Template'!Q50</f>
        <v>0</v>
      </c>
      <c r="R40">
        <f>'Time Template'!R50</f>
        <v>0</v>
      </c>
      <c r="S40">
        <f>'Time Template'!S50</f>
        <v>0</v>
      </c>
      <c r="T40">
        <f>'Time Template'!T50</f>
        <v>0</v>
      </c>
      <c r="U40">
        <f>'Time Template'!U50</f>
        <v>0</v>
      </c>
      <c r="W40" s="204">
        <f t="shared" ca="1" si="2"/>
        <v>0</v>
      </c>
    </row>
    <row r="41" spans="2:23">
      <c r="B41">
        <f ca="1">'Time Template'!B51</f>
        <v>0</v>
      </c>
      <c r="C41" s="26">
        <f ca="1">'Time Template'!C51</f>
        <v>0</v>
      </c>
      <c r="D41" s="41">
        <f>'Time Template'!D51/(24*60)</f>
        <v>0</v>
      </c>
      <c r="E41" s="32">
        <f ca="1">'Time Template'!E51</f>
        <v>0</v>
      </c>
      <c r="F41" s="55">
        <f>'Time Template'!F51</f>
        <v>0</v>
      </c>
      <c r="G41" s="18">
        <f>'Time Template'!G51</f>
        <v>0</v>
      </c>
      <c r="H41" s="231">
        <f t="shared" si="1"/>
        <v>0</v>
      </c>
      <c r="I41" s="63">
        <f ca="1">'Time Template'!I51</f>
        <v>0</v>
      </c>
      <c r="J41" s="19">
        <f>'Time Template'!J51</f>
        <v>0</v>
      </c>
      <c r="K41" s="63">
        <f ca="1">'Time Template'!K51</f>
        <v>0</v>
      </c>
      <c r="L41" s="63">
        <f ca="1">'Time Template'!L51</f>
        <v>0</v>
      </c>
      <c r="M41" s="63">
        <f ca="1">'Time Template'!M51</f>
        <v>0</v>
      </c>
      <c r="N41" s="34">
        <f>'Time Template'!N51</f>
        <v>0</v>
      </c>
      <c r="O41" s="34">
        <f>'Time Template'!O51</f>
        <v>0</v>
      </c>
      <c r="P41" s="132">
        <f>'Time Template'!P51</f>
        <v>0</v>
      </c>
      <c r="Q41">
        <f>'Time Template'!Q51</f>
        <v>0</v>
      </c>
      <c r="R41">
        <f>'Time Template'!R51</f>
        <v>0</v>
      </c>
      <c r="S41">
        <f>'Time Template'!S51</f>
        <v>0</v>
      </c>
      <c r="T41">
        <f>'Time Template'!T51</f>
        <v>0</v>
      </c>
      <c r="U41">
        <f>'Time Template'!U51</f>
        <v>0</v>
      </c>
      <c r="W41" s="204">
        <f t="shared" ca="1" si="2"/>
        <v>0</v>
      </c>
    </row>
    <row r="42" spans="2:23">
      <c r="B42">
        <f ca="1">'Time Template'!B52</f>
        <v>0</v>
      </c>
      <c r="C42" s="26">
        <f ca="1">'Time Template'!C52</f>
        <v>0</v>
      </c>
      <c r="D42" s="41">
        <f>'Time Template'!D52/(24*60)</f>
        <v>0</v>
      </c>
      <c r="E42" s="32">
        <f ca="1">'Time Template'!E52</f>
        <v>0</v>
      </c>
      <c r="F42" s="55">
        <f>'Time Template'!F52</f>
        <v>0</v>
      </c>
      <c r="G42" s="18">
        <f>'Time Template'!G52</f>
        <v>0</v>
      </c>
      <c r="H42" s="231">
        <f t="shared" si="1"/>
        <v>0</v>
      </c>
      <c r="I42" s="63">
        <f ca="1">'Time Template'!I52</f>
        <v>0</v>
      </c>
      <c r="J42" s="19">
        <f>'Time Template'!J52</f>
        <v>0</v>
      </c>
      <c r="K42" s="63">
        <f ca="1">'Time Template'!K52</f>
        <v>0</v>
      </c>
      <c r="L42" s="63">
        <f ca="1">'Time Template'!L52</f>
        <v>0</v>
      </c>
      <c r="M42" s="63">
        <f ca="1">'Time Template'!M52</f>
        <v>0</v>
      </c>
      <c r="N42" s="34">
        <f>'Time Template'!N52</f>
        <v>0</v>
      </c>
      <c r="O42" s="34">
        <f>'Time Template'!O52</f>
        <v>0</v>
      </c>
      <c r="P42" s="132">
        <f>'Time Template'!P52</f>
        <v>0</v>
      </c>
      <c r="Q42">
        <f>'Time Template'!Q52</f>
        <v>0</v>
      </c>
      <c r="R42">
        <f>'Time Template'!R52</f>
        <v>0</v>
      </c>
      <c r="S42">
        <f>'Time Template'!S52</f>
        <v>0</v>
      </c>
      <c r="T42">
        <f>'Time Template'!T52</f>
        <v>0</v>
      </c>
      <c r="U42">
        <f>'Time Template'!U52</f>
        <v>0</v>
      </c>
      <c r="W42" s="204">
        <f t="shared" ca="1" si="2"/>
        <v>0</v>
      </c>
    </row>
    <row r="43" spans="2:23">
      <c r="B43">
        <f ca="1">'Time Template'!B53</f>
        <v>0</v>
      </c>
      <c r="C43" s="26">
        <f ca="1">'Time Template'!C53</f>
        <v>0</v>
      </c>
      <c r="D43" s="41">
        <f>'Time Template'!D53/(24*60)</f>
        <v>0</v>
      </c>
      <c r="E43" s="32">
        <f ca="1">'Time Template'!E53</f>
        <v>0</v>
      </c>
      <c r="F43" s="55">
        <f>'Time Template'!F53</f>
        <v>0</v>
      </c>
      <c r="G43" s="18">
        <f>'Time Template'!G53</f>
        <v>0</v>
      </c>
      <c r="H43" s="231">
        <f t="shared" si="1"/>
        <v>0</v>
      </c>
      <c r="I43" s="63">
        <f ca="1">'Time Template'!I53</f>
        <v>0</v>
      </c>
      <c r="J43" s="19">
        <f>'Time Template'!J53</f>
        <v>0</v>
      </c>
      <c r="K43" s="63">
        <f ca="1">'Time Template'!K53</f>
        <v>0</v>
      </c>
      <c r="L43" s="63">
        <f ca="1">'Time Template'!L53</f>
        <v>0</v>
      </c>
      <c r="M43" s="63">
        <f ca="1">'Time Template'!M53</f>
        <v>0</v>
      </c>
      <c r="N43" s="34">
        <f>'Time Template'!N53</f>
        <v>0</v>
      </c>
      <c r="O43" s="34">
        <f>'Time Template'!O53</f>
        <v>0</v>
      </c>
      <c r="P43" s="132">
        <f>'Time Template'!P53</f>
        <v>0</v>
      </c>
      <c r="Q43">
        <f>'Time Template'!Q53</f>
        <v>0</v>
      </c>
      <c r="R43">
        <f>'Time Template'!R53</f>
        <v>0</v>
      </c>
      <c r="S43">
        <f>'Time Template'!S53</f>
        <v>0</v>
      </c>
      <c r="T43">
        <f>'Time Template'!T53</f>
        <v>0</v>
      </c>
      <c r="U43">
        <f>'Time Template'!U53</f>
        <v>0</v>
      </c>
      <c r="W43" s="204">
        <f t="shared" ca="1" si="2"/>
        <v>0</v>
      </c>
    </row>
    <row r="44" spans="2:23">
      <c r="B44">
        <f ca="1">'Time Template'!B54</f>
        <v>0</v>
      </c>
      <c r="C44" s="26">
        <f ca="1">'Time Template'!C54</f>
        <v>0</v>
      </c>
      <c r="D44" s="41">
        <f>'Time Template'!D54/(24*60)</f>
        <v>0</v>
      </c>
      <c r="E44" s="32">
        <f ca="1">'Time Template'!E54</f>
        <v>0</v>
      </c>
      <c r="F44" s="55">
        <f>'Time Template'!F54</f>
        <v>0</v>
      </c>
      <c r="G44" s="18">
        <f>'Time Template'!G54</f>
        <v>0</v>
      </c>
      <c r="H44" s="231">
        <f t="shared" si="1"/>
        <v>0</v>
      </c>
      <c r="I44" s="63">
        <f ca="1">'Time Template'!I54</f>
        <v>0</v>
      </c>
      <c r="J44" s="19">
        <f>'Time Template'!J54</f>
        <v>0</v>
      </c>
      <c r="K44" s="63">
        <f ca="1">'Time Template'!K54</f>
        <v>0</v>
      </c>
      <c r="L44" s="63">
        <f ca="1">'Time Template'!L54</f>
        <v>0</v>
      </c>
      <c r="M44" s="63">
        <f ca="1">'Time Template'!M54</f>
        <v>0</v>
      </c>
      <c r="N44" s="34">
        <f>'Time Template'!N54</f>
        <v>0</v>
      </c>
      <c r="O44" s="34">
        <f>'Time Template'!O54</f>
        <v>0</v>
      </c>
      <c r="P44" s="132">
        <f>'Time Template'!P54</f>
        <v>0</v>
      </c>
      <c r="Q44">
        <f>'Time Template'!Q54</f>
        <v>0</v>
      </c>
      <c r="R44">
        <f>'Time Template'!R54</f>
        <v>0</v>
      </c>
      <c r="S44">
        <f>'Time Template'!S54</f>
        <v>0</v>
      </c>
      <c r="T44">
        <f>'Time Template'!T54</f>
        <v>0</v>
      </c>
      <c r="U44">
        <f>'Time Template'!U54</f>
        <v>0</v>
      </c>
      <c r="W44" s="204">
        <f t="shared" ca="1" si="2"/>
        <v>0</v>
      </c>
    </row>
    <row r="45" spans="2:23">
      <c r="B45">
        <f ca="1">'Time Template'!B55</f>
        <v>0</v>
      </c>
      <c r="C45" s="26">
        <f ca="1">'Time Template'!C55</f>
        <v>0</v>
      </c>
      <c r="D45" s="41">
        <f>'Time Template'!D55/(24*60)</f>
        <v>0</v>
      </c>
      <c r="E45" s="32">
        <f ca="1">'Time Template'!E55</f>
        <v>0</v>
      </c>
      <c r="F45" s="55">
        <f>'Time Template'!F55</f>
        <v>0</v>
      </c>
      <c r="G45" s="18">
        <f>'Time Template'!G55</f>
        <v>0</v>
      </c>
      <c r="H45" s="231">
        <f t="shared" si="1"/>
        <v>0</v>
      </c>
      <c r="I45" s="63">
        <f ca="1">'Time Template'!I55</f>
        <v>0</v>
      </c>
      <c r="J45" s="19">
        <f>'Time Template'!J55</f>
        <v>0</v>
      </c>
      <c r="K45" s="63">
        <f ca="1">'Time Template'!K55</f>
        <v>0</v>
      </c>
      <c r="L45" s="63">
        <f ca="1">'Time Template'!L55</f>
        <v>0</v>
      </c>
      <c r="M45" s="63">
        <f ca="1">'Time Template'!M55</f>
        <v>0</v>
      </c>
      <c r="N45" s="34">
        <f>'Time Template'!N55</f>
        <v>0</v>
      </c>
      <c r="O45" s="34">
        <f>'Time Template'!O55</f>
        <v>0</v>
      </c>
      <c r="P45" s="132">
        <f>'Time Template'!P55</f>
        <v>0</v>
      </c>
      <c r="Q45">
        <f>'Time Template'!Q55</f>
        <v>0</v>
      </c>
      <c r="R45">
        <f>'Time Template'!R55</f>
        <v>0</v>
      </c>
      <c r="S45">
        <f>'Time Template'!S55</f>
        <v>0</v>
      </c>
      <c r="T45">
        <f>'Time Template'!T55</f>
        <v>0</v>
      </c>
      <c r="U45">
        <f>'Time Template'!U55</f>
        <v>0</v>
      </c>
      <c r="W45" s="204">
        <f t="shared" ca="1" si="2"/>
        <v>0</v>
      </c>
    </row>
    <row r="46" spans="2:23">
      <c r="B46">
        <f ca="1">'Time Template'!B56</f>
        <v>0</v>
      </c>
      <c r="C46" s="26">
        <f ca="1">'Time Template'!C56</f>
        <v>0</v>
      </c>
      <c r="D46" s="41">
        <f>'Time Template'!D56/(24*60)</f>
        <v>0</v>
      </c>
      <c r="E46" s="32">
        <f ca="1">'Time Template'!E56</f>
        <v>0</v>
      </c>
      <c r="F46" s="55">
        <f>'Time Template'!F56</f>
        <v>0</v>
      </c>
      <c r="G46" s="18">
        <f>'Time Template'!G56</f>
        <v>0</v>
      </c>
      <c r="H46" s="231">
        <f t="shared" si="1"/>
        <v>0</v>
      </c>
      <c r="I46" s="63">
        <f ca="1">'Time Template'!I56</f>
        <v>0</v>
      </c>
      <c r="J46" s="19">
        <f>'Time Template'!J56</f>
        <v>0</v>
      </c>
      <c r="K46" s="63">
        <f ca="1">'Time Template'!K56</f>
        <v>0</v>
      </c>
      <c r="L46" s="63">
        <f ca="1">'Time Template'!L56</f>
        <v>0</v>
      </c>
      <c r="M46" s="63">
        <f ca="1">'Time Template'!M56</f>
        <v>0</v>
      </c>
      <c r="N46" s="34">
        <f>'Time Template'!N56</f>
        <v>0</v>
      </c>
      <c r="O46" s="34">
        <f>'Time Template'!O56</f>
        <v>0</v>
      </c>
      <c r="P46" s="132">
        <f>'Time Template'!P56</f>
        <v>0</v>
      </c>
      <c r="Q46">
        <f>'Time Template'!Q56</f>
        <v>0</v>
      </c>
      <c r="R46">
        <f>'Time Template'!R56</f>
        <v>0</v>
      </c>
      <c r="S46">
        <f>'Time Template'!S56</f>
        <v>0</v>
      </c>
      <c r="T46">
        <f>'Time Template'!T56</f>
        <v>0</v>
      </c>
      <c r="U46">
        <f>'Time Template'!U56</f>
        <v>0</v>
      </c>
      <c r="W46" s="204">
        <f t="shared" ca="1" si="2"/>
        <v>0</v>
      </c>
    </row>
    <row r="47" spans="2:23">
      <c r="B47">
        <f ca="1">'Time Template'!B57</f>
        <v>0</v>
      </c>
      <c r="C47" s="26">
        <f ca="1">'Time Template'!C57</f>
        <v>0</v>
      </c>
      <c r="D47" s="41">
        <f>'Time Template'!D57/(24*60)</f>
        <v>0</v>
      </c>
      <c r="E47" s="32">
        <f ca="1">'Time Template'!E57</f>
        <v>0</v>
      </c>
      <c r="F47" s="55">
        <f>'Time Template'!F57</f>
        <v>0</v>
      </c>
      <c r="G47" s="18">
        <f>'Time Template'!G57</f>
        <v>0</v>
      </c>
      <c r="H47" s="231">
        <f t="shared" si="1"/>
        <v>0</v>
      </c>
      <c r="I47" s="63">
        <f ca="1">'Time Template'!I57</f>
        <v>0</v>
      </c>
      <c r="J47" s="19">
        <f>'Time Template'!J57</f>
        <v>0</v>
      </c>
      <c r="K47" s="63">
        <f ca="1">'Time Template'!K57</f>
        <v>0</v>
      </c>
      <c r="L47" s="63">
        <f ca="1">'Time Template'!L57</f>
        <v>0</v>
      </c>
      <c r="M47" s="63">
        <f ca="1">'Time Template'!M57</f>
        <v>0</v>
      </c>
      <c r="N47" s="34">
        <f>'Time Template'!N57</f>
        <v>0</v>
      </c>
      <c r="O47" s="34">
        <f>'Time Template'!O57</f>
        <v>0</v>
      </c>
      <c r="P47" s="132">
        <f>'Time Template'!P57</f>
        <v>0</v>
      </c>
      <c r="Q47">
        <f>'Time Template'!Q57</f>
        <v>0</v>
      </c>
      <c r="R47">
        <f>'Time Template'!R57</f>
        <v>0</v>
      </c>
      <c r="S47">
        <f>'Time Template'!S57</f>
        <v>0</v>
      </c>
      <c r="T47">
        <f>'Time Template'!T57</f>
        <v>0</v>
      </c>
      <c r="U47">
        <f>'Time Template'!U57</f>
        <v>0</v>
      </c>
      <c r="W47" s="204">
        <f t="shared" ca="1" si="2"/>
        <v>0</v>
      </c>
    </row>
    <row r="48" spans="2:23" s="365" customFormat="1"/>
    <row r="49" spans="1:25" s="365" customFormat="1">
      <c r="A49" s="365">
        <v>16</v>
      </c>
      <c r="B49" s="378">
        <f>VLOOKUP($A49,'L4'!$K$19:$M$34,2,TRUE)</f>
        <v>1.5014132184333858E-3</v>
      </c>
      <c r="C49" s="377">
        <f>VLOOKUP($A49,'L4'!$K$19:$M$34,3,TRUE)</f>
        <v>160.33417877493727</v>
      </c>
      <c r="E49" s="366">
        <f ca="1">SUMIF($A$3:$A$47,$A49,E$3:E$47)</f>
        <v>8899.7222434024043</v>
      </c>
      <c r="F49" s="55">
        <f>SUMIF($A$3:$A$47,$A49,F$3:F$47)</f>
        <v>2.5000000000000001E-2</v>
      </c>
      <c r="G49" s="367">
        <f ca="1">500*F49/E49</f>
        <v>1.4045382157029198E-3</v>
      </c>
      <c r="H49" s="231">
        <f t="shared" ref="H49:H54" ca="1" si="3">IF(R49=0,0,2.8/(G49*60*24*60/500)^3)</f>
        <v>195.85115452249968</v>
      </c>
      <c r="I49" s="366">
        <f ca="1">SUMIF($A$3:$A$47,$A49,I$3:I$47)</f>
        <v>570.64019999999994</v>
      </c>
      <c r="J49" s="368">
        <f>U49/(F49*24*60)</f>
        <v>19.222222222222218</v>
      </c>
      <c r="L49" s="369">
        <f ca="1">SUMIF($A$3:$A$47,A49,W$3:W$47)/(F49*24*60)</f>
        <v>137.57048061980495</v>
      </c>
      <c r="N49" s="368">
        <f ca="1">E49/U49</f>
        <v>12.860870293934111</v>
      </c>
      <c r="O49" s="368">
        <f ca="1">H49/J49</f>
        <v>10.188788385563569</v>
      </c>
      <c r="Q49" s="375">
        <f ca="1">(G49-B49)*24*60*60</f>
        <v>-8.3700002359122614</v>
      </c>
      <c r="R49" s="379">
        <f ca="1">G49/B49-1</f>
        <v>-6.4522545519845598E-2</v>
      </c>
      <c r="S49" s="376">
        <f>J49-A49</f>
        <v>3.2222222222222179</v>
      </c>
      <c r="U49" s="366">
        <f>SUMIF($A$3:$A$47,$A49,U$3:U$47)</f>
        <v>692</v>
      </c>
      <c r="W49" s="369">
        <f ca="1">SUMIF($A$3:$A$47,A49,W$3:W$47)/(F49*24*60)</f>
        <v>137.57048061980495</v>
      </c>
      <c r="Y49" s="365" t="str">
        <f ca="1">CONCATENATE(TEXT(G49,"00000"),"_|_",TEXT(H49,"mm:ss.0"),"_|_",TEXT(I49,"m:ss.0"),"_|_",TEXT(J49,"000"),"_|_",TEXT(L49,"00"),"_|_",TEXT(P49,"00.0"))</f>
        <v>00000_|_25:39.8_|_21:53.3_|_019_|_138_|_00.0</v>
      </c>
    </row>
    <row r="50" spans="1:25" s="365" customFormat="1">
      <c r="A50" s="365">
        <v>18</v>
      </c>
      <c r="B50" s="378">
        <f>VLOOKUP($A50,'L4'!$K$19:$M$34,2,TRUE)</f>
        <v>1.443719835935916E-3</v>
      </c>
      <c r="C50" s="377">
        <f>VLOOKUP($A50,'L4'!$K$19:$M$34,3,TRUE)</f>
        <v>180.33417877493727</v>
      </c>
      <c r="E50" s="366">
        <f ca="1">SUMIF($A$3:$A$47,$A50,E$3:E$47)</f>
        <v>436.42392329191989</v>
      </c>
      <c r="F50" s="55">
        <f>SUMIF($A$3:$A$47,$A50,F$3:F$47)</f>
        <v>1.736111111111111E-3</v>
      </c>
      <c r="G50" s="367">
        <f ca="1">500*F50/E50</f>
        <v>1.9890191834761569E-3</v>
      </c>
      <c r="H50" s="231">
        <f t="shared" ca="1" si="3"/>
        <v>68.962008477739744</v>
      </c>
      <c r="I50" s="366">
        <f ca="1">SUMIF($A$3:$A$47,$A50,I$3:I$47)</f>
        <v>27.528614999999999</v>
      </c>
      <c r="J50" s="368">
        <f>U50/(F50*24*60)</f>
        <v>13.6</v>
      </c>
      <c r="L50" s="369">
        <f ca="1">SUMIF($A$3:$A$47,A50,W$3:W$47)/(F50*24*60)</f>
        <v>134.94344827586207</v>
      </c>
      <c r="N50" s="368">
        <f ca="1">E50/U50</f>
        <v>12.835997743879997</v>
      </c>
      <c r="O50" s="368">
        <f ca="1">H50/J50</f>
        <v>5.0707359174808637</v>
      </c>
      <c r="Q50" s="375">
        <f t="shared" ref="Q50:Q53" ca="1" si="4">(G50-B50)*24*60*60</f>
        <v>47.11386362747681</v>
      </c>
      <c r="R50" s="379">
        <f t="shared" ref="R50:R53" ca="1" si="5">G50/B50-1</f>
        <v>0.3777044091014663</v>
      </c>
      <c r="S50" s="376">
        <f t="shared" ref="S50:S53" si="6">J50-A50</f>
        <v>-4.4000000000000004</v>
      </c>
      <c r="U50" s="366">
        <f>SUMIF($A$3:$A$47,$A50,U$3:U$47)</f>
        <v>34</v>
      </c>
      <c r="W50" s="369">
        <f ca="1">SUMIF($A$3:$A$47,A50,W$3:W$47)/(F50*24*60)</f>
        <v>134.94344827586207</v>
      </c>
      <c r="Y50" s="365" t="str">
        <f ca="1">CONCATENATE(TEXT(G50,"00000"),"_|_",TEXT(H50,"mm:ss.0"),"_|_",TEXT(I50,"m:ss.0"),"_|_",TEXT(J50,"000"),"_|_",TEXT(L50,"00"),"_|_",TEXT(P50,"00.0"))</f>
        <v>00000_|_05:17.5_|_41:12.3_|_014_|_135_|_00.0</v>
      </c>
    </row>
    <row r="51" spans="1:25" s="365" customFormat="1">
      <c r="A51" s="365">
        <v>20</v>
      </c>
      <c r="B51" s="378">
        <f>VLOOKUP($A51,'L4'!$K$19:$M$34,2,TRUE)</f>
        <v>1.3939822879346401E-3</v>
      </c>
      <c r="C51" s="377">
        <f>VLOOKUP($A51,'L4'!$K$19:$M$34,3,TRUE)</f>
        <v>200.33417877493727</v>
      </c>
      <c r="E51" s="366">
        <f t="shared" ref="E51:F54" ca="1" si="7">SUMIF($A$3:$A$47,$A51,E$3:E$47)</f>
        <v>5057.0520876587652</v>
      </c>
      <c r="F51" s="55">
        <f t="shared" si="7"/>
        <v>1.4236111111111111E-2</v>
      </c>
      <c r="G51" s="367">
        <f t="shared" ref="G51:G53" ca="1" si="8">500*F51/E51</f>
        <v>1.4075503736507807E-3</v>
      </c>
      <c r="H51" s="231">
        <f t="shared" ca="1" si="3"/>
        <v>194.59647888927958</v>
      </c>
      <c r="I51" s="366">
        <f t="shared" ref="I51:I54" ca="1" si="9">SUMIF($A$3:$A$47,$A51,I$3:I$47)</f>
        <v>322.39167200000003</v>
      </c>
      <c r="J51" s="368">
        <f t="shared" ref="J51:J53" si="10">U51/(F51*24*60)</f>
        <v>19.073170731707318</v>
      </c>
      <c r="L51" s="369">
        <f t="shared" ref="L51:L53" ca="1" si="11">SUMIF($A$3:$A$47,A51,W$3:W$47)/(F51*24*60)</f>
        <v>136.36849753536907</v>
      </c>
      <c r="N51" s="368">
        <f t="shared" ref="N51:N53" ca="1" si="12">E51/U51</f>
        <v>12.933637052835717</v>
      </c>
      <c r="O51" s="368">
        <f t="shared" ref="O51:O53" ca="1" si="13">H51/J51</f>
        <v>10.202628688568366</v>
      </c>
      <c r="Q51" s="375">
        <f t="shared" ca="1" si="4"/>
        <v>1.1722826058745486</v>
      </c>
      <c r="R51" s="379">
        <f t="shared" ca="1" si="5"/>
        <v>9.7333271976098867E-3</v>
      </c>
      <c r="S51" s="376">
        <f t="shared" si="6"/>
        <v>-0.92682926829268197</v>
      </c>
      <c r="U51" s="366">
        <f t="shared" ref="U51:U54" si="14">SUMIF($A$3:$A$47,$A51,U$3:U$47)</f>
        <v>391</v>
      </c>
      <c r="W51" s="369">
        <f t="shared" ref="W51:W53" ca="1" si="15">SUMIF($A$3:$A$47,A51,W$3:W$47)/(F51*24*60)</f>
        <v>136.36849753536907</v>
      </c>
    </row>
    <row r="52" spans="1:25" s="365" customFormat="1">
      <c r="A52" s="365">
        <v>22</v>
      </c>
      <c r="B52" s="378">
        <f>VLOOKUP($A52,'L4'!$K$19:$M$34,2,TRUE)</f>
        <v>1.3504597619960713E-3</v>
      </c>
      <c r="C52" s="377">
        <f>VLOOKUP($A52,'L4'!$K$19:$M$34,3,TRUE)</f>
        <v>220.33417877493727</v>
      </c>
      <c r="E52" s="366">
        <f t="shared" ca="1" si="7"/>
        <v>352.83445543527887</v>
      </c>
      <c r="F52" s="55">
        <f t="shared" si="7"/>
        <v>1.3888888888888889E-3</v>
      </c>
      <c r="G52" s="367">
        <f t="shared" ca="1" si="8"/>
        <v>1.9681877258493192E-3</v>
      </c>
      <c r="H52" s="231">
        <f t="shared" ca="1" si="3"/>
        <v>71.17496456610121</v>
      </c>
      <c r="I52" s="366">
        <f t="shared" ca="1" si="9"/>
        <v>24.928554999999996</v>
      </c>
      <c r="J52" s="368">
        <f t="shared" si="10"/>
        <v>15.5</v>
      </c>
      <c r="L52" s="369">
        <f t="shared" ca="1" si="11"/>
        <v>130.09772727272727</v>
      </c>
      <c r="N52" s="368">
        <f t="shared" ca="1" si="12"/>
        <v>11.38175662694448</v>
      </c>
      <c r="O52" s="368">
        <f t="shared" ca="1" si="13"/>
        <v>4.5919331978129811</v>
      </c>
      <c r="Q52" s="375">
        <f t="shared" ca="1" si="4"/>
        <v>53.371696076920614</v>
      </c>
      <c r="R52" s="379">
        <f t="shared" ca="1" si="5"/>
        <v>0.45742048836775706</v>
      </c>
      <c r="S52" s="376">
        <f t="shared" si="6"/>
        <v>-6.5</v>
      </c>
      <c r="U52" s="366">
        <f t="shared" si="14"/>
        <v>31</v>
      </c>
      <c r="W52" s="369">
        <f t="shared" ca="1" si="15"/>
        <v>130.09772727272727</v>
      </c>
    </row>
    <row r="53" spans="1:25" s="365" customFormat="1">
      <c r="A53" s="365">
        <v>24</v>
      </c>
      <c r="B53" s="378">
        <f>VLOOKUP($A53,'L4'!$K$19:$M$34,2,TRUE)</f>
        <v>1.3119091458574457E-3</v>
      </c>
      <c r="C53" s="377">
        <f>VLOOKUP($A53,'L4'!$K$19:$M$34,3,TRUE)</f>
        <v>240.33417877493727</v>
      </c>
      <c r="E53" s="366">
        <f t="shared" ca="1" si="7"/>
        <v>248.78007567876011</v>
      </c>
      <c r="F53" s="55">
        <f t="shared" si="7"/>
        <v>6.9444444444444447E-4</v>
      </c>
      <c r="G53" s="367">
        <f t="shared" ca="1" si="8"/>
        <v>1.3956994798513388E-3</v>
      </c>
      <c r="H53" s="231">
        <f t="shared" ca="1" si="3"/>
        <v>199.59564768590207</v>
      </c>
      <c r="I53" s="366">
        <f t="shared" ca="1" si="9"/>
        <v>15.44805</v>
      </c>
      <c r="J53" s="368">
        <f t="shared" si="10"/>
        <v>19</v>
      </c>
      <c r="L53" s="369">
        <f t="shared" ca="1" si="11"/>
        <v>121.31578947368421</v>
      </c>
      <c r="N53" s="368">
        <f t="shared" ca="1" si="12"/>
        <v>13.093688193618954</v>
      </c>
      <c r="O53" s="368">
        <f t="shared" ca="1" si="13"/>
        <v>10.505034088731687</v>
      </c>
      <c r="Q53" s="375">
        <f t="shared" ca="1" si="4"/>
        <v>7.239484857072366</v>
      </c>
      <c r="R53" s="379">
        <f t="shared" ca="1" si="5"/>
        <v>6.3869006675099316E-2</v>
      </c>
      <c r="S53" s="376">
        <f t="shared" si="6"/>
        <v>-5</v>
      </c>
      <c r="U53" s="366">
        <f t="shared" si="14"/>
        <v>19</v>
      </c>
      <c r="W53" s="369">
        <f t="shared" ca="1" si="15"/>
        <v>121.31578947368421</v>
      </c>
    </row>
    <row r="54" spans="1:25" s="365" customFormat="1">
      <c r="A54" s="365" t="s">
        <v>235</v>
      </c>
      <c r="E54" s="366">
        <f t="shared" si="7"/>
        <v>0</v>
      </c>
      <c r="F54" s="55">
        <f t="shared" si="7"/>
        <v>0</v>
      </c>
      <c r="G54" s="367" t="e">
        <f t="shared" ref="G54" si="16">500*F54/E54</f>
        <v>#DIV/0!</v>
      </c>
      <c r="H54" s="231">
        <f t="shared" si="3"/>
        <v>0</v>
      </c>
      <c r="I54" s="366">
        <f t="shared" si="9"/>
        <v>0</v>
      </c>
      <c r="J54" s="368" t="e">
        <f t="shared" ref="J54" si="17">U54/(F54*24*60)</f>
        <v>#DIV/0!</v>
      </c>
      <c r="L54" s="369" t="e">
        <f t="shared" ref="L54" si="18">SUMIF($A$3:$A$47,A54,W$3:W$47)/(F54*24*60)</f>
        <v>#DIV/0!</v>
      </c>
      <c r="N54" s="368" t="e">
        <f t="shared" ref="N54" si="19">E54/U54</f>
        <v>#DIV/0!</v>
      </c>
      <c r="O54" s="368" t="e">
        <f t="shared" ref="O54" si="20">H54/J54</f>
        <v>#DIV/0!</v>
      </c>
      <c r="U54" s="366">
        <f t="shared" si="14"/>
        <v>0</v>
      </c>
      <c r="W54" s="369" t="e">
        <f t="shared" ref="W54" si="21">SUMIF($A$3:$A$47,A54,W$3:W$47)/(F54*24*60)</f>
        <v>#DIV/0!</v>
      </c>
    </row>
    <row r="55" spans="1:25" s="365" customFormat="1">
      <c r="E55" s="371"/>
      <c r="F55" s="370"/>
      <c r="G55" s="372"/>
      <c r="H55" s="373"/>
      <c r="I55" s="371"/>
      <c r="J55" s="373"/>
      <c r="L55" s="374"/>
      <c r="N55" s="373"/>
      <c r="O55" s="373"/>
      <c r="U55" s="371"/>
      <c r="W55" s="374"/>
    </row>
    <row r="56" spans="1:25" s="365" customFormat="1">
      <c r="A56" s="365" t="s">
        <v>236</v>
      </c>
      <c r="E56" s="371"/>
      <c r="F56" s="370"/>
      <c r="G56" s="372"/>
      <c r="H56" s="373"/>
      <c r="I56" s="371"/>
      <c r="J56" s="373"/>
      <c r="L56" s="374"/>
      <c r="N56" s="373"/>
      <c r="O56" s="373"/>
      <c r="U56" s="371"/>
      <c r="W56" s="374"/>
    </row>
    <row r="57" spans="1:25" s="365" customFormat="1" ht="13.5">
      <c r="A57" s="380" t="s">
        <v>238</v>
      </c>
      <c r="E57" s="371"/>
      <c r="F57" s="370"/>
      <c r="G57" s="372"/>
      <c r="H57" s="373"/>
      <c r="I57" s="371"/>
      <c r="J57" s="373"/>
      <c r="L57" s="374"/>
      <c r="N57" s="373"/>
      <c r="O57" s="373"/>
      <c r="U57" s="371"/>
      <c r="W57" s="374"/>
    </row>
    <row r="58" spans="1:25" s="365" customFormat="1" ht="13.5">
      <c r="A58" s="381" t="s">
        <v>237</v>
      </c>
      <c r="B58" s="382"/>
      <c r="E58" s="371"/>
      <c r="F58" s="370"/>
      <c r="G58" s="372"/>
      <c r="H58" s="373"/>
      <c r="I58" s="371"/>
      <c r="J58" s="373"/>
      <c r="L58" s="374"/>
      <c r="N58" s="373"/>
      <c r="O58" s="373"/>
      <c r="U58" s="371"/>
      <c r="W58" s="374"/>
    </row>
    <row r="59" spans="1:25" s="365" customFormat="1" ht="13.5">
      <c r="A59" s="76" t="str">
        <f ca="1">CONCATENATE(TEXT(A49,"00"),"___|_",TEXT(B49,"m:ss"),"_|_",TEXT(C49,"000"),"w__|_",TEXT(J49,"00.0"),"_|_",TEXT(G49,"m:ss.0"),"_|_",TEXT(H49,"000"),"w__|_",TEXT(F49,"mm:ss"),"_|_",TEXT(E49,"00000"))</f>
        <v>16___|_2:10_|_160w__|_19.2_|_2:01.4_|_196w__|_36:00_|_08900</v>
      </c>
      <c r="B59" s="382"/>
      <c r="E59" s="371"/>
      <c r="F59" s="370"/>
      <c r="G59" s="372"/>
      <c r="H59" s="373"/>
      <c r="I59" s="371"/>
      <c r="J59" s="373"/>
      <c r="L59" s="374"/>
      <c r="N59" s="373"/>
      <c r="O59" s="373"/>
      <c r="U59" s="371"/>
      <c r="W59" s="374"/>
    </row>
    <row r="60" spans="1:25" s="365" customFormat="1" ht="13.5">
      <c r="A60" s="76" t="str">
        <f t="shared" ref="A60:A64" ca="1" si="22">CONCATENATE(TEXT(A50,"00"),"___|_",TEXT(B50,"m:ss"),"_|_",TEXT(C50,"000"),"w__|_",TEXT(J50,"00.0"),"_|_",TEXT(G50,"m:ss.0"),"_|_",TEXT(H50,"000"),"w__|_",TEXT(F50,"mm:ss"),"_|_",TEXT(E50,"00000"))</f>
        <v>18___|_2:05_|_180w__|_13.6_|_2:51.9_|_069w__|_02:30_|_00436</v>
      </c>
      <c r="B60" s="382"/>
      <c r="E60" s="371"/>
      <c r="F60" s="370"/>
      <c r="G60" s="372"/>
      <c r="H60" s="373"/>
      <c r="I60" s="371"/>
      <c r="J60" s="373"/>
      <c r="L60" s="374"/>
      <c r="N60" s="373"/>
      <c r="O60" s="373"/>
      <c r="U60" s="371"/>
      <c r="W60" s="374"/>
    </row>
    <row r="61" spans="1:25" s="365" customFormat="1" ht="13.5">
      <c r="A61" s="76" t="str">
        <f t="shared" ca="1" si="22"/>
        <v>20___|_2:00_|_200w__|_19.1_|_2:01.6_|_195w__|_20:30_|_05057</v>
      </c>
      <c r="B61" s="382"/>
      <c r="E61" s="371"/>
      <c r="F61" s="370"/>
      <c r="G61" s="372"/>
      <c r="H61" s="373"/>
      <c r="I61" s="371"/>
      <c r="J61" s="373"/>
      <c r="L61" s="374"/>
      <c r="N61" s="373"/>
      <c r="O61" s="373"/>
      <c r="U61" s="371"/>
      <c r="W61" s="374"/>
    </row>
    <row r="62" spans="1:25" s="365" customFormat="1" ht="13.5">
      <c r="A62" s="76" t="str">
        <f t="shared" ca="1" si="22"/>
        <v>22___|_1:57_|_220w__|_15.5_|_2:50.1_|_071w__|_02:00_|_00353</v>
      </c>
      <c r="B62" s="382"/>
      <c r="E62" s="371"/>
      <c r="F62" s="370"/>
      <c r="G62" s="372"/>
      <c r="H62" s="373"/>
      <c r="I62" s="371"/>
      <c r="J62" s="373"/>
      <c r="L62" s="374"/>
      <c r="N62" s="373"/>
      <c r="O62" s="373"/>
      <c r="U62" s="371"/>
      <c r="W62" s="374"/>
    </row>
    <row r="63" spans="1:25" s="365" customFormat="1" ht="13.5">
      <c r="A63" s="76" t="str">
        <f t="shared" ca="1" si="22"/>
        <v>24___|_1:53_|_240w__|_19.0_|_2:00.6_|_200w__|_01:00_|_00249</v>
      </c>
      <c r="B63" s="382"/>
    </row>
    <row r="64" spans="1:25" s="365" customFormat="1" ht="13.5">
      <c r="A64" s="76" t="e">
        <f t="shared" si="22"/>
        <v>#DIV/0!</v>
      </c>
      <c r="D64" s="75"/>
    </row>
    <row r="65" spans="4:7" s="365" customFormat="1" ht="13.5">
      <c r="D65" s="76"/>
    </row>
    <row r="66" spans="4:7" s="365" customFormat="1" ht="13.5">
      <c r="D66" s="76"/>
    </row>
    <row r="67" spans="4:7" s="365" customFormat="1" ht="13.5">
      <c r="D67" s="76"/>
    </row>
    <row r="68" spans="4:7" s="365" customFormat="1"/>
    <row r="69" spans="4:7" s="365" customFormat="1"/>
    <row r="70" spans="4:7" s="365" customFormat="1"/>
    <row r="71" spans="4:7" s="365" customFormat="1"/>
    <row r="72" spans="4:7" s="365" customFormat="1"/>
    <row r="73" spans="4:7" s="365" customFormat="1"/>
    <row r="74" spans="4:7" s="365" customFormat="1"/>
    <row r="75" spans="4:7" s="365" customFormat="1"/>
    <row r="76" spans="4:7" s="365" customFormat="1">
      <c r="G76" s="367"/>
    </row>
    <row r="77" spans="4:7" s="365" customFormat="1">
      <c r="G77" s="367"/>
    </row>
    <row r="78" spans="4:7" s="365" customFormat="1">
      <c r="G78" s="367"/>
    </row>
    <row r="79" spans="4:7" s="365" customFormat="1">
      <c r="G79" s="367"/>
    </row>
    <row r="80" spans="4:7" s="365" customFormat="1">
      <c r="G80" s="367"/>
    </row>
    <row r="81" spans="7:7" s="365" customFormat="1">
      <c r="G81" s="367"/>
    </row>
    <row r="82" spans="7:7" s="365" customFormat="1"/>
    <row r="83" spans="7:7" s="365" customFormat="1"/>
    <row r="84" spans="7:7" s="365" customForma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19</vt:i4>
      </vt:variant>
      <vt:variant>
        <vt:lpstr>Charts</vt:lpstr>
      </vt:variant>
      <vt:variant>
        <vt:i4>6</vt:i4>
      </vt:variant>
      <vt:variant>
        <vt:lpstr>Named Ranges</vt:lpstr>
      </vt:variant>
      <vt:variant>
        <vt:i4>58</vt:i4>
      </vt:variant>
    </vt:vector>
  </HeadingPairs>
  <TitlesOfParts>
    <vt:vector size="83" baseType="lpstr">
      <vt:lpstr>Instructions</vt:lpstr>
      <vt:lpstr>Dist Template</vt:lpstr>
      <vt:lpstr>Time Template</vt:lpstr>
      <vt:lpstr>NoSD Template</vt:lpstr>
      <vt:lpstr>Larry Output</vt:lpstr>
      <vt:lpstr>HR Ranges</vt:lpstr>
      <vt:lpstr>HR Chart Summary</vt:lpstr>
      <vt:lpstr>SPM Summary</vt:lpstr>
      <vt:lpstr>HR Summary</vt:lpstr>
      <vt:lpstr>HR Chart Data</vt:lpstr>
      <vt:lpstr>DataSheet</vt:lpstr>
      <vt:lpstr>SPI Targets</vt:lpstr>
      <vt:lpstr>Watts</vt:lpstr>
      <vt:lpstr>Interval</vt:lpstr>
      <vt:lpstr>Dist Intervals</vt:lpstr>
      <vt:lpstr>Time Intervals</vt:lpstr>
      <vt:lpstr>L4</vt:lpstr>
      <vt:lpstr>6min L4</vt:lpstr>
      <vt:lpstr>L4 Rate and Pace</vt:lpstr>
      <vt:lpstr>HR Chart (Watts-Time)</vt:lpstr>
      <vt:lpstr>HR Chart (Pace-Time)</vt:lpstr>
      <vt:lpstr>HR Chart (SPM-Time)</vt:lpstr>
      <vt:lpstr>HR Chart (Watts-Dist)</vt:lpstr>
      <vt:lpstr>HR Chart (Pace-Dist)</vt:lpstr>
      <vt:lpstr>HR Chart (SPM-Dist)</vt:lpstr>
      <vt:lpstr>AdjStokeData</vt:lpstr>
      <vt:lpstr>Comments</vt:lpstr>
      <vt:lpstr>DataForm</vt:lpstr>
      <vt:lpstr>Delay</vt:lpstr>
      <vt:lpstr>Delay2</vt:lpstr>
      <vt:lpstr>Delay3</vt:lpstr>
      <vt:lpstr>Distance</vt:lpstr>
      <vt:lpstr>DistData</vt:lpstr>
      <vt:lpstr>DistTempForm1</vt:lpstr>
      <vt:lpstr>DistTempForm2</vt:lpstr>
      <vt:lpstr>DistTime</vt:lpstr>
      <vt:lpstr>DistTime2</vt:lpstr>
      <vt:lpstr>DistTime3</vt:lpstr>
      <vt:lpstr>HeartBeats</vt:lpstr>
      <vt:lpstr>HRChartData2</vt:lpstr>
      <vt:lpstr>HRDataForm</vt:lpstr>
      <vt:lpstr>'HR Chart Summary'!HRSum1</vt:lpstr>
      <vt:lpstr>HRSum1</vt:lpstr>
      <vt:lpstr>'HR Chart Summary'!HRSum2</vt:lpstr>
      <vt:lpstr>HRSum2</vt:lpstr>
      <vt:lpstr>'HR Chart Summary'!HRSum3</vt:lpstr>
      <vt:lpstr>HRSum3</vt:lpstr>
      <vt:lpstr>Input3</vt:lpstr>
      <vt:lpstr>Int</vt:lpstr>
      <vt:lpstr>IntCopy</vt:lpstr>
      <vt:lpstr>IntRest</vt:lpstr>
      <vt:lpstr>IntTime</vt:lpstr>
      <vt:lpstr>LarryOut</vt:lpstr>
      <vt:lpstr>LarryOut2</vt:lpstr>
      <vt:lpstr>LarrySource</vt:lpstr>
      <vt:lpstr>MHR</vt:lpstr>
      <vt:lpstr>NewInt</vt:lpstr>
      <vt:lpstr>NewInt2</vt:lpstr>
      <vt:lpstr>NewIntPaste</vt:lpstr>
      <vt:lpstr>'Dist Template'!Print_Area</vt:lpstr>
      <vt:lpstr>'NoSD Template'!Print_Area</vt:lpstr>
      <vt:lpstr>'Time Template'!Print_Area</vt:lpstr>
      <vt:lpstr>Rest</vt:lpstr>
      <vt:lpstr>RHR</vt:lpstr>
      <vt:lpstr>Splits</vt:lpstr>
      <vt:lpstr>Splits2</vt:lpstr>
      <vt:lpstr>Splits3</vt:lpstr>
      <vt:lpstr>SPMSum</vt:lpstr>
      <vt:lpstr>SPMSum1</vt:lpstr>
      <vt:lpstr>SPMSum2</vt:lpstr>
      <vt:lpstr>SPMSum3</vt:lpstr>
      <vt:lpstr>StrokeCals</vt:lpstr>
      <vt:lpstr>StrokeData</vt:lpstr>
      <vt:lpstr>StrokeData2</vt:lpstr>
      <vt:lpstr>StrokeDist</vt:lpstr>
      <vt:lpstr>StrokeHR</vt:lpstr>
      <vt:lpstr>Strokes</vt:lpstr>
      <vt:lpstr>StrokeTime</vt:lpstr>
      <vt:lpstr>Time</vt:lpstr>
      <vt:lpstr>TimeDistance</vt:lpstr>
      <vt:lpstr>TimeTempForm1</vt:lpstr>
      <vt:lpstr>TimeTempForm2</vt:lpstr>
      <vt:lpstr>TimeTempForm3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danburpee</dc:creator>
  <cp:lastModifiedBy>b</cp:lastModifiedBy>
  <cp:lastPrinted>2012-01-08T23:33:12Z</cp:lastPrinted>
  <dcterms:created xsi:type="dcterms:W3CDTF">2008-04-22T11:32:46Z</dcterms:created>
  <dcterms:modified xsi:type="dcterms:W3CDTF">2015-02-09T14:36:10Z</dcterms:modified>
</cp:coreProperties>
</file>